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Tables/pivotTable9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1.xml" ContentType="application/vnd.openxmlformats-officedocument.drawing+xml"/>
  <Override PartName="/xl/pivotTables/pivotTable3.xml" ContentType="application/vnd.openxmlformats-officedocument.spreadsheetml.pivotTable+xml"/>
  <Override PartName="/xl/worksheets/sheet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pivotTables/pivotTable2.xml" ContentType="application/vnd.openxmlformats-officedocument.spreadsheetml.pivotTable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2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pivotTables/pivotTable1.xml" ContentType="application/vnd.openxmlformats-officedocument.spreadsheetml.pivotTable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worksheets/sheet25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23.xml" ContentType="application/vnd.openxmlformats-officedocument.spreadsheetml.worksheet+xml"/>
  <Override PartName="/xl/worksheets/sheet10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Records4.xml" ContentType="application/vnd.openxmlformats-officedocument.spreadsheetml.pivotCacheRecords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ivotCache/pivotCacheDefinition7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comments9.xml" ContentType="application/vnd.openxmlformats-officedocument.spreadsheetml.comments+xml"/>
  <Override PartName="/xl/pivotCache/pivotCacheDefinition2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1.xml" ContentType="application/vnd.openxmlformats-officedocument.spreadsheetml.pivotCacheDefinition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pivotCache/pivotCacheRecords2.xml" ContentType="application/vnd.openxmlformats-officedocument.spreadsheetml.pivotCacheRecords+xml"/>
  <Override PartName="/xl/comments7.xml" ContentType="application/vnd.openxmlformats-officedocument.spreadsheetml.comments+xml"/>
  <Override PartName="/xl/printerSettings/printerSettings1.bin" ContentType="application/vnd.openxmlformats-officedocument.spreadsheetml.printerSettings"/>
  <Override PartName="/xl/comments6.xml" ContentType="application/vnd.openxmlformats-officedocument.spreadsheetml.comments+xml"/>
  <Override PartName="/xl/comments4.xml" ContentType="application/vnd.openxmlformats-officedocument.spreadsheetml.comments+xml"/>
  <Override PartName="/xl/comments3.xml" ContentType="application/vnd.openxmlformats-officedocument.spreadsheetml.comments+xml"/>
  <Override PartName="/xl/comments1.xml" ContentType="application/vnd.openxmlformats-officedocument.spreadsheetml.comments+xml"/>
  <Override PartName="/xl/printerSettings/printerSettings2.bin" ContentType="application/vnd.openxmlformats-officedocument.spreadsheetml.printerSettings"/>
  <Override PartName="/xl/comments5.xml" ContentType="application/vnd.openxmlformats-officedocument.spreadsheetml.comments+xml"/>
  <Override PartName="/xl/comments8.xml" ContentType="application/vnd.openxmlformats-officedocument.spreadsheetml.comments+xml"/>
  <Override PartName="/xl/printerSettings/printerSettings3.bin" ContentType="application/vnd.openxmlformats-officedocument.spreadsheetml.printerSettings"/>
  <Override PartName="/xl/printerSettings/printerSettings6.bin" ContentType="application/vnd.openxmlformats-officedocument.spreadsheetml.printerSettings"/>
  <Override PartName="/xl/printerSettings/printerSettings5.bin" ContentType="application/vnd.openxmlformats-officedocument.spreadsheetml.printerSettings"/>
  <Override PartName="/xl/comments2.xml" ContentType="application/vnd.openxmlformats-officedocument.spreadsheetml.comments+xml"/>
  <Override PartName="/xl/printerSettings/printerSettings4.bin" ContentType="application/vnd.openxmlformats-officedocument.spreadsheetml.printerSettings"/>
  <Override PartName="/xl/pivotCache/pivotCacheRecords7.xml" ContentType="application/vnd.openxmlformats-officedocument.spreadsheetml.pivotCacheRecord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0" yWindow="456" windowWidth="15576" windowHeight="8436" tabRatio="922" activeTab="1"/>
  </bookViews>
  <sheets>
    <sheet name="Link Out" sheetId="42" r:id="rId1"/>
    <sheet name="forecast year pvt v2" sheetId="55" r:id="rId2"/>
    <sheet name="forecast year pvt" sheetId="51" r:id="rId3"/>
    <sheet name="0916-0817 v2" sheetId="54" r:id="rId4"/>
    <sheet name="0916-0817 final" sheetId="50" r:id="rId5"/>
    <sheet name="2017 final pvt" sheetId="49" r:id="rId6"/>
    <sheet name="2017 water plus adj" sheetId="46" r:id="rId7"/>
    <sheet name="2017 tax &amp; div calc" sheetId="48" r:id="rId8"/>
    <sheet name="2017 tax_div pivot" sheetId="47" r:id="rId9"/>
    <sheet name="2016 final pvt" sheetId="45" r:id="rId10"/>
    <sheet name="2016 orig plus adj" sheetId="28" r:id="rId11"/>
    <sheet name="2016 tax &amp; div calc" sheetId="44" r:id="rId12"/>
    <sheet name="2015 tax &amp; div calc" sheetId="43" r:id="rId13"/>
    <sheet name="2016 tax_div pivot" sheetId="29" r:id="rId14"/>
    <sheet name="Revenue adj" sheetId="23" r:id="rId15"/>
    <sheet name="Other Rev" sheetId="35" r:id="rId16"/>
    <sheet name="Fuel Power adj" sheetId="21" r:id="rId17"/>
    <sheet name="Chemical adj" sheetId="22" r:id="rId18"/>
    <sheet name="Purch Wtr_Waste Disp" sheetId="24" r:id="rId19"/>
    <sheet name="IOTG support" sheetId="52" r:id="rId20"/>
    <sheet name="2017 Plan_Water Only" sheetId="18" r:id="rId21"/>
    <sheet name="2017 Plan_Total Co" sheetId="11" r:id="rId22"/>
    <sheet name="2016 Hyperion IS" sheetId="26" r:id="rId23"/>
    <sheet name="2016 w_ww alloc" sheetId="17" r:id="rId24"/>
    <sheet name="2016 monthly alloc" sheetId="15" r:id="rId25"/>
    <sheet name="2016 by month" sheetId="14" r:id="rId26"/>
    <sheet name="2016 water_ww" sheetId="16" r:id="rId27"/>
    <sheet name="2016 Plan " sheetId="9" r:id="rId28"/>
    <sheet name="structure" sheetId="12" r:id="rId29"/>
    <sheet name="cost centers" sheetId="13" r:id="rId30"/>
  </sheets>
  <externalReferences>
    <externalReference r:id="rId31"/>
    <externalReference r:id="rId32"/>
    <externalReference r:id="rId33"/>
  </externalReferences>
  <definedNames>
    <definedName name="_______ad75" hidden="1">{"TOT_QTR_TO_PREV",#N/A,FALSE,"Site Sum"}</definedName>
    <definedName name="_______as65" hidden="1">{"TOT_QTR_TO_PREV",#N/A,FALSE,"Site Sum"}</definedName>
    <definedName name="_____ad75" hidden="1">{"TOT_QTR_TO_PREV",#N/A,FALSE,"Site Sum"}</definedName>
    <definedName name="_____as65" hidden="1">{"TOT_QTR_TO_PREV",#N/A,FALSE,"Site Sum"}</definedName>
    <definedName name="____ad75" hidden="1">{"TOT_QTR_TO_PREV",#N/A,FALSE,"Site Sum"}</definedName>
    <definedName name="____as65" hidden="1">{"TOT_QTR_TO_PREV",#N/A,FALSE,"Site Sum"}</definedName>
    <definedName name="___ad75" hidden="1">{"TOT_QTR_TO_PREV",#N/A,FALSE,"Site Sum"}</definedName>
    <definedName name="___as65" hidden="1">{"TOT_QTR_TO_PREV",#N/A,FALSE,"Site Sum"}</definedName>
    <definedName name="__ad75" hidden="1">{"TOT_QTR_TO_PREV",#N/A,FALSE,"Site Sum"}</definedName>
    <definedName name="__as65" hidden="1">{"TOT_QTR_TO_PREV",#N/A,FALSE,"Site Sum"}</definedName>
    <definedName name="__xlfn.BAHTTEXT" hidden="1">#NAME?</definedName>
    <definedName name="_ad75" hidden="1">{"TOT_QTR_TO_PREV",#N/A,FALSE,"Site Sum"}</definedName>
    <definedName name="_as65" hidden="1">{"TOT_QTR_TO_PREV",#N/A,FALSE,"Site Sum"}</definedName>
    <definedName name="_Example" hidden="1">[1]Variables!$B$1</definedName>
    <definedName name="_Fill" localSheetId="27" hidden="1">#REF!</definedName>
    <definedName name="_Fill" localSheetId="21" hidden="1">#REF!</definedName>
    <definedName name="_Fill" hidden="1">#REF!</definedName>
    <definedName name="_xlnm._FilterDatabase" localSheetId="4" hidden="1">'0916-0817 final'!$A$1:$Z$739</definedName>
    <definedName name="_xlnm._FilterDatabase" localSheetId="3" hidden="1">'0916-0817 v2'!$A$1:$AA$746</definedName>
    <definedName name="_xlnm._FilterDatabase" localSheetId="10" hidden="1">'2016 orig plus adj'!$A$1:$AA$670</definedName>
    <definedName name="_xlnm._FilterDatabase" localSheetId="27" hidden="1">'2016 Plan '!$A$8:$Y$613</definedName>
    <definedName name="_xlnm._FilterDatabase" localSheetId="23" hidden="1">'2016 w_ww alloc'!$A$1:$H$51</definedName>
    <definedName name="_xlnm._FilterDatabase" localSheetId="21" hidden="1">'2017 Plan_Total Co'!$A$8:$U$49</definedName>
    <definedName name="_xlnm._FilterDatabase" localSheetId="20" hidden="1">'2017 Plan_Water Only'!$A$8:$Y$50</definedName>
    <definedName name="_xlnm._FilterDatabase" localSheetId="6" hidden="1">'2017 water plus adj'!$A$1:$Z$83</definedName>
    <definedName name="_xlnm._FilterDatabase" localSheetId="28" hidden="1">structure!$A$1:$H$434</definedName>
    <definedName name="_Look" hidden="1">[1]Variables!$B$4</definedName>
    <definedName name="_MatMult_B" localSheetId="27" hidden="1">#REF!</definedName>
    <definedName name="_MatMult_B" localSheetId="21" hidden="1">#REF!</definedName>
    <definedName name="_MatMult_B" hidden="1">#REF!</definedName>
    <definedName name="_Order1" hidden="1">255</definedName>
    <definedName name="_Series" hidden="1">[1]Variables!$B$3</definedName>
    <definedName name="_Shading" hidden="1">[1]Variables!$B$2</definedName>
    <definedName name="_Table1_In1" localSheetId="27" hidden="1">#REF!</definedName>
    <definedName name="_Table1_In1" localSheetId="21" hidden="1">#REF!</definedName>
    <definedName name="_Table1_In1" hidden="1">#REF!</definedName>
    <definedName name="_Table1_Out" localSheetId="27" hidden="1">#REF!</definedName>
    <definedName name="_Table1_Out" localSheetId="21" hidden="1">#REF!</definedName>
    <definedName name="_Table1_Out" hidden="1">#REF!</definedName>
    <definedName name="_Table2_Out" localSheetId="27" hidden="1">#REF!</definedName>
    <definedName name="_Table2_Out" localSheetId="21" hidden="1">#REF!</definedName>
    <definedName name="_Table2_Out" hidden="1">#REF!</definedName>
    <definedName name="as" hidden="1">{"TOT_QTR_TO_PREV",#N/A,FALSE,"Site Sum"}</definedName>
    <definedName name="asddd" hidden="1">{"TOT_QTR_TO_PREV",#N/A,FALSE,"Site Sum"}</definedName>
    <definedName name="badger" hidden="1">{"TOT_QTR_TO_PREV",#N/A,FALSE,"Site Sum"}</definedName>
    <definedName name="badger1" hidden="1">{"TOT_QTR_TO_PREV",#N/A,FALSE,"Site Sum"}</definedName>
    <definedName name="CATaxRate">0.4075</definedName>
    <definedName name="CBWorkbookPriority" hidden="1">-1523877792</definedName>
    <definedName name="chart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DATA_01" localSheetId="27" hidden="1">#REF!</definedName>
    <definedName name="DATA_01" localSheetId="21" hidden="1">#REF!</definedName>
    <definedName name="DATA_01" hidden="1">#REF!</definedName>
    <definedName name="DATA_02" localSheetId="27" hidden="1">#REF!</definedName>
    <definedName name="DATA_02" localSheetId="21" hidden="1">#REF!</definedName>
    <definedName name="DATA_02" hidden="1">#REF!</definedName>
    <definedName name="DATA_03" localSheetId="27" hidden="1">#REF!</definedName>
    <definedName name="DATA_03" localSheetId="21" hidden="1">#REF!</definedName>
    <definedName name="DATA_03" hidden="1">#REF!</definedName>
    <definedName name="DATA_04" localSheetId="27" hidden="1">#REF!</definedName>
    <definedName name="DATA_04" localSheetId="21" hidden="1">#REF!</definedName>
    <definedName name="DATA_04" hidden="1">#REF!</definedName>
    <definedName name="DATA_05" localSheetId="27" hidden="1">#REF!</definedName>
    <definedName name="DATA_05" localSheetId="21" hidden="1">#REF!</definedName>
    <definedName name="DATA_05" hidden="1">#REF!</definedName>
    <definedName name="DATA_06" localSheetId="27" hidden="1">#REF!</definedName>
    <definedName name="DATA_06" localSheetId="21" hidden="1">#REF!</definedName>
    <definedName name="DATA_06" hidden="1">#REF!</definedName>
    <definedName name="DATA_07" localSheetId="27" hidden="1">#REF!</definedName>
    <definedName name="DATA_07" localSheetId="21" hidden="1">#REF!</definedName>
    <definedName name="DATA_07" hidden="1">#REF!</definedName>
    <definedName name="DATA_08" localSheetId="27" hidden="1">#REF!</definedName>
    <definedName name="DATA_08" localSheetId="21" hidden="1">#REF!</definedName>
    <definedName name="DATA_08" hidden="1">#REF!</definedName>
    <definedName name="DATA_09" localSheetId="27" hidden="1">#REF!</definedName>
    <definedName name="DATA_09" localSheetId="21" hidden="1">#REF!</definedName>
    <definedName name="DATA_09" hidden="1">#REF!</definedName>
    <definedName name="fuckioff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HITaxRate">0.3916</definedName>
    <definedName name="IATaxRate">0.428</definedName>
    <definedName name="ILTaxRate">0.3841</definedName>
    <definedName name="INTaxRate">0.3923</definedName>
    <definedName name="IntroPrintArea" localSheetId="27" hidden="1">#REF!</definedName>
    <definedName name="IntroPrintArea" localSheetId="21" hidden="1">#REF!</definedName>
    <definedName name="IntroPrintArea" hidden="1">#REF!</definedName>
    <definedName name="kk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KYTaxRate">0.389</definedName>
    <definedName name="MDTaxRate">0.4036</definedName>
    <definedName name="MITaxRate">0.389</definedName>
    <definedName name="MOTaxRate">0.3906</definedName>
    <definedName name="nbll" hidden="1">{"Graph SBU by Year 1997_2000",#N/A,FALSE,"Strategic Business Lines"}</definedName>
    <definedName name="nbvfd" hidden="1">{"Graph SBU by Year 1997_2000",#N/A,FALSE,"Strategic Business Lines"}</definedName>
    <definedName name="NJTaxRate">0.35</definedName>
    <definedName name="nom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YTaxRate">0.35</definedName>
    <definedName name="o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PATaxRate">0.4149</definedName>
    <definedName name="Prgm" hidden="1">{#N/A,#N/A,FALSE,"Score EP";#N/A,#N/A,FALSE,"Score STB";#N/A,#N/A,FALSE,"Score IMPL";#N/A,#N/A,FALSE,"Score RoS";#N/A,#N/A,FALSE,"Score QoL";#N/A,#N/A,FALSE,"Score FS"}</definedName>
    <definedName name="Program" hidden="1">{#N/A,#N/A,FALSE,"Score EP";#N/A,#N/A,FALSE,"Score STB";#N/A,#N/A,FALSE,"Score IMPL";#N/A,#N/A,FALSE,"Score RoS";#N/A,#N/A,FALSE,"Score QoL";#N/A,#N/A,FALSE,"Score FS"}</definedName>
    <definedName name="ReportDate">'[2]Growth by State'!$AC$1</definedName>
    <definedName name="sss" hidden="1">{"TOT_QTR_TO_PREV",#N/A,FALSE,"Site Sum"}</definedName>
    <definedName name="STRate">0.02</definedName>
    <definedName name="TaxRate">0.4</definedName>
    <definedName name="TNTaxRate">0.3923</definedName>
    <definedName name="tot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TP_Footer_Path" hidden="1">"S:\00270\05ret\othsys\team\"</definedName>
    <definedName name="TP_Footer_User" hidden="1">"PEREZM"</definedName>
    <definedName name="TP_Footer_Version" hidden="1">"v3.00"</definedName>
    <definedName name="VATaxRate">0.35</definedName>
    <definedName name="what" hidden="1">{"TOT_QTR_TO_PREV",#N/A,FALSE,"Site Sum"}</definedName>
    <definedName name="what1" hidden="1">{"TOT_QTR_TO_PREV",#N/A,FALSE,"Site Sum"}</definedName>
    <definedName name="what2" hidden="1">{"TOT_QTR_TO_PREV",#N/A,FALSE,"Site Sum"}</definedName>
    <definedName name="what25" hidden="1">{"TOT_QTR_TO_PREV",#N/A,FALSE,"Site Sum"}</definedName>
    <definedName name="what2a" hidden="1">{"TOT_QTR_TO_PREV",#N/A,FALSE,"Site Sum"}</definedName>
    <definedName name="what3" hidden="1">{"TOT_QTR_TO_PREV",#N/A,FALSE,"Site Sum"}</definedName>
    <definedName name="what335" hidden="1">{"TOT_QTR_TO_PREV",#N/A,FALSE,"Site Sum"}</definedName>
    <definedName name="what4" hidden="1">{"TOT_QTR_TO_PREV",#N/A,FALSE,"Site Sum"}</definedName>
    <definedName name="what5" hidden="1">{"TOT_QTR_TO_PREV",#N/A,FALSE,"Site Sum"}</definedName>
    <definedName name="what6" hidden="1">{"TOT_QTR_TO_PREV",#N/A,FALSE,"Site Sum"}</definedName>
    <definedName name="where" hidden="1">{"TOT_QTR_TO_PREV",#N/A,FALSE,"Site Sum"}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Graph._.SBU._.by._.Year._.1997_2000." hidden="1">{"Graph SBU by Year 1997_2000",#N/A,FALSE,"Strategic Business Lines"}</definedName>
    <definedName name="wrn.Graph._.SBU._.Contribution._.1997_2000." hidden="1">{"Graph_SBU_Contirbution 1991_2000",#N/A,FALSE,"Strategic Business Lines"}</definedName>
    <definedName name="wrn.Graph._SBU._.by._.Year._.1997_2001." hidden="1">{"Graph SBU by Year 1997_2000",#N/A,FALSE,"Strategic Business Lines"}</definedName>
    <definedName name="wrn.Input._.Print._.Area." hidden="1">{#N/A,#N/A,FALSE,"inputs";#N/A,#N/A,FALSE,"inputs"}</definedName>
    <definedName name="wrn.Score._.forms." hidden="1">{#N/A,#N/A,FALSE,"Score EP";#N/A,#N/A,FALSE,"Score STB";#N/A,#N/A,FALSE,"Score IMPL";#N/A,#N/A,FALSE,"Score RoS";#N/A,#N/A,FALSE,"Score QoL";#N/A,#N/A,FALSE,"Score FS"}</definedName>
    <definedName name="wrn.Statements." hidden="1">{"Co1statements",#N/A,FALSE,"Cmpy1";"Co2statement",#N/A,FALSE,"Cmpy2";"co1pm",#N/A,FALSE,"Co1PM";"co2PM",#N/A,FALSE,"Co2PM";"value",#N/A,FALSE,"value";"opco",#N/A,FALSE,"NewSparkle";"adjusts",#N/A,FALSE,"Adjustments"}</definedName>
    <definedName name="wrn.Table._.SBU._.1996_2002." hidden="1">{"SBU Numbers 1996_2002",#N/A,FALSE,"Strategic Business Lines"}</definedName>
    <definedName name="WVTaxRate">0.3923</definedName>
    <definedName name="YearEnd">'[2]Growth by State'!$AG$1</definedName>
  </definedNames>
  <calcPr calcId="145621"/>
  <pivotCaches>
    <pivotCache cacheId="133" r:id="rId34"/>
    <pivotCache cacheId="134" r:id="rId35"/>
    <pivotCache cacheId="135" r:id="rId36"/>
    <pivotCache cacheId="136" r:id="rId37"/>
    <pivotCache cacheId="137" r:id="rId38"/>
    <pivotCache cacheId="138" r:id="rId39"/>
    <pivotCache cacheId="139" r:id="rId40"/>
  </pivotCaches>
</workbook>
</file>

<file path=xl/calcChain.xml><?xml version="1.0" encoding="utf-8"?>
<calcChain xmlns="http://schemas.openxmlformats.org/spreadsheetml/2006/main">
  <c r="AF237" i="55" l="1"/>
  <c r="T161" i="55"/>
  <c r="U161" i="55"/>
  <c r="V161" i="55"/>
  <c r="W161" i="55"/>
  <c r="X161" i="55"/>
  <c r="Y161" i="55"/>
  <c r="Z161" i="55"/>
  <c r="AA161" i="55"/>
  <c r="AB161" i="55"/>
  <c r="AC161" i="55"/>
  <c r="AD161" i="55"/>
  <c r="AE161" i="55"/>
  <c r="T162" i="55"/>
  <c r="U162" i="55"/>
  <c r="V162" i="55"/>
  <c r="W162" i="55"/>
  <c r="X162" i="55"/>
  <c r="Y162" i="55"/>
  <c r="Z162" i="55"/>
  <c r="AA162" i="55"/>
  <c r="AB162" i="55"/>
  <c r="AC162" i="55"/>
  <c r="AD162" i="55"/>
  <c r="AE162" i="55"/>
  <c r="T163" i="55"/>
  <c r="U163" i="55"/>
  <c r="V163" i="55"/>
  <c r="W163" i="55"/>
  <c r="X163" i="55"/>
  <c r="Y163" i="55"/>
  <c r="Z163" i="55"/>
  <c r="AA163" i="55"/>
  <c r="AB163" i="55"/>
  <c r="AC163" i="55"/>
  <c r="AD163" i="55"/>
  <c r="AE163" i="55"/>
  <c r="T164" i="55"/>
  <c r="U164" i="55"/>
  <c r="V164" i="55"/>
  <c r="W164" i="55"/>
  <c r="X164" i="55"/>
  <c r="Y164" i="55"/>
  <c r="Z164" i="55"/>
  <c r="AA164" i="55"/>
  <c r="AB164" i="55"/>
  <c r="AC164" i="55"/>
  <c r="AD164" i="55"/>
  <c r="AE164" i="55"/>
  <c r="T165" i="55"/>
  <c r="U165" i="55"/>
  <c r="V165" i="55"/>
  <c r="W165" i="55"/>
  <c r="X165" i="55"/>
  <c r="Y165" i="55"/>
  <c r="Z165" i="55"/>
  <c r="AA165" i="55"/>
  <c r="AB165" i="55"/>
  <c r="AC165" i="55"/>
  <c r="AD165" i="55"/>
  <c r="AE165" i="55"/>
  <c r="T166" i="55"/>
  <c r="U166" i="55"/>
  <c r="V166" i="55"/>
  <c r="W166" i="55"/>
  <c r="X166" i="55"/>
  <c r="Y166" i="55"/>
  <c r="Z166" i="55"/>
  <c r="AA166" i="55"/>
  <c r="AB166" i="55"/>
  <c r="AC166" i="55"/>
  <c r="AD166" i="55"/>
  <c r="AE166" i="55"/>
  <c r="AE235" i="55" l="1"/>
  <c r="AD235" i="55"/>
  <c r="AC235" i="55"/>
  <c r="AB235" i="55"/>
  <c r="AA235" i="55"/>
  <c r="Z235" i="55"/>
  <c r="Y235" i="55"/>
  <c r="X235" i="55"/>
  <c r="W235" i="55"/>
  <c r="V235" i="55"/>
  <c r="U235" i="55"/>
  <c r="T235" i="55"/>
  <c r="AE233" i="55"/>
  <c r="AD233" i="55"/>
  <c r="AC233" i="55"/>
  <c r="AB233" i="55"/>
  <c r="AA233" i="55"/>
  <c r="Z233" i="55"/>
  <c r="Y233" i="55"/>
  <c r="X233" i="55"/>
  <c r="W233" i="55"/>
  <c r="V233" i="55"/>
  <c r="U233" i="55"/>
  <c r="T233" i="55"/>
  <c r="AE232" i="55"/>
  <c r="AD232" i="55"/>
  <c r="AC232" i="55"/>
  <c r="AB232" i="55"/>
  <c r="AA232" i="55"/>
  <c r="Z232" i="55"/>
  <c r="Y232" i="55"/>
  <c r="X232" i="55"/>
  <c r="W232" i="55"/>
  <c r="V232" i="55"/>
  <c r="U232" i="55"/>
  <c r="T232" i="55"/>
  <c r="AE230" i="55"/>
  <c r="AD230" i="55"/>
  <c r="AC230" i="55"/>
  <c r="AB230" i="55"/>
  <c r="AA230" i="55"/>
  <c r="Z230" i="55"/>
  <c r="Y230" i="55"/>
  <c r="X230" i="55"/>
  <c r="W230" i="55"/>
  <c r="V230" i="55"/>
  <c r="U230" i="55"/>
  <c r="T230" i="55"/>
  <c r="AE228" i="55"/>
  <c r="AD228" i="55"/>
  <c r="AC228" i="55"/>
  <c r="AB228" i="55"/>
  <c r="AA228" i="55"/>
  <c r="Z228" i="55"/>
  <c r="Y228" i="55"/>
  <c r="X228" i="55"/>
  <c r="W228" i="55"/>
  <c r="V228" i="55"/>
  <c r="U228" i="55"/>
  <c r="T228" i="55"/>
  <c r="AE226" i="55"/>
  <c r="AD226" i="55"/>
  <c r="AC226" i="55"/>
  <c r="AB226" i="55"/>
  <c r="AA226" i="55"/>
  <c r="Z226" i="55"/>
  <c r="Y226" i="55"/>
  <c r="X226" i="55"/>
  <c r="W226" i="55"/>
  <c r="V226" i="55"/>
  <c r="U226" i="55"/>
  <c r="T226" i="55"/>
  <c r="AE225" i="55"/>
  <c r="AD225" i="55"/>
  <c r="AC225" i="55"/>
  <c r="AB225" i="55"/>
  <c r="AA225" i="55"/>
  <c r="Z225" i="55"/>
  <c r="Y225" i="55"/>
  <c r="X225" i="55"/>
  <c r="W225" i="55"/>
  <c r="V225" i="55"/>
  <c r="U225" i="55"/>
  <c r="T225" i="55"/>
  <c r="AE224" i="55"/>
  <c r="AD224" i="55"/>
  <c r="AC224" i="55"/>
  <c r="AB224" i="55"/>
  <c r="AA224" i="55"/>
  <c r="Z224" i="55"/>
  <c r="Y224" i="55"/>
  <c r="X224" i="55"/>
  <c r="W224" i="55"/>
  <c r="V224" i="55"/>
  <c r="U224" i="55"/>
  <c r="T224" i="55"/>
  <c r="AE222" i="55"/>
  <c r="AD222" i="55"/>
  <c r="AC222" i="55"/>
  <c r="AB222" i="55"/>
  <c r="AA222" i="55"/>
  <c r="Z222" i="55"/>
  <c r="Y222" i="55"/>
  <c r="X222" i="55"/>
  <c r="W222" i="55"/>
  <c r="V222" i="55"/>
  <c r="U222" i="55"/>
  <c r="T222" i="55"/>
  <c r="AE221" i="55"/>
  <c r="AD221" i="55"/>
  <c r="AC221" i="55"/>
  <c r="AB221" i="55"/>
  <c r="AA221" i="55"/>
  <c r="Z221" i="55"/>
  <c r="Y221" i="55"/>
  <c r="X221" i="55"/>
  <c r="W221" i="55"/>
  <c r="V221" i="55"/>
  <c r="U221" i="55"/>
  <c r="T221" i="55"/>
  <c r="AE219" i="55"/>
  <c r="AD219" i="55"/>
  <c r="AC219" i="55"/>
  <c r="AB219" i="55"/>
  <c r="AA219" i="55"/>
  <c r="Z219" i="55"/>
  <c r="Y219" i="55"/>
  <c r="X219" i="55"/>
  <c r="W219" i="55"/>
  <c r="V219" i="55"/>
  <c r="U219" i="55"/>
  <c r="T219" i="55"/>
  <c r="AE217" i="55"/>
  <c r="AD217" i="55"/>
  <c r="AC217" i="55"/>
  <c r="AB217" i="55"/>
  <c r="AA217" i="55"/>
  <c r="Z217" i="55"/>
  <c r="Y217" i="55"/>
  <c r="X217" i="55"/>
  <c r="W217" i="55"/>
  <c r="V217" i="55"/>
  <c r="U217" i="55"/>
  <c r="T217" i="55"/>
  <c r="AE215" i="55"/>
  <c r="AD215" i="55"/>
  <c r="AC215" i="55"/>
  <c r="AB215" i="55"/>
  <c r="AA215" i="55"/>
  <c r="Z215" i="55"/>
  <c r="Y215" i="55"/>
  <c r="X215" i="55"/>
  <c r="W215" i="55"/>
  <c r="V215" i="55"/>
  <c r="U215" i="55"/>
  <c r="T215" i="55"/>
  <c r="AE214" i="55"/>
  <c r="AD214" i="55"/>
  <c r="AC214" i="55"/>
  <c r="AB214" i="55"/>
  <c r="AA214" i="55"/>
  <c r="Z214" i="55"/>
  <c r="Y214" i="55"/>
  <c r="X214" i="55"/>
  <c r="W214" i="55"/>
  <c r="V214" i="55"/>
  <c r="U214" i="55"/>
  <c r="T214" i="55"/>
  <c r="AE213" i="55"/>
  <c r="AD213" i="55"/>
  <c r="AC213" i="55"/>
  <c r="AB213" i="55"/>
  <c r="AA213" i="55"/>
  <c r="Z213" i="55"/>
  <c r="Y213" i="55"/>
  <c r="X213" i="55"/>
  <c r="W213" i="55"/>
  <c r="V213" i="55"/>
  <c r="U213" i="55"/>
  <c r="T213" i="55"/>
  <c r="AE212" i="55"/>
  <c r="AD212" i="55"/>
  <c r="AC212" i="55"/>
  <c r="AB212" i="55"/>
  <c r="AA212" i="55"/>
  <c r="Z212" i="55"/>
  <c r="Y212" i="55"/>
  <c r="X212" i="55"/>
  <c r="W212" i="55"/>
  <c r="V212" i="55"/>
  <c r="U212" i="55"/>
  <c r="T212" i="55"/>
  <c r="AE211" i="55"/>
  <c r="AD211" i="55"/>
  <c r="AC211" i="55"/>
  <c r="AB211" i="55"/>
  <c r="AA211" i="55"/>
  <c r="Z211" i="55"/>
  <c r="Y211" i="55"/>
  <c r="X211" i="55"/>
  <c r="W211" i="55"/>
  <c r="V211" i="55"/>
  <c r="U211" i="55"/>
  <c r="T211" i="55"/>
  <c r="AE210" i="55"/>
  <c r="AD210" i="55"/>
  <c r="AC210" i="55"/>
  <c r="AB210" i="55"/>
  <c r="AA210" i="55"/>
  <c r="Z210" i="55"/>
  <c r="Y210" i="55"/>
  <c r="X210" i="55"/>
  <c r="W210" i="55"/>
  <c r="V210" i="55"/>
  <c r="U210" i="55"/>
  <c r="T210" i="55"/>
  <c r="AE209" i="55"/>
  <c r="AD209" i="55"/>
  <c r="AC209" i="55"/>
  <c r="AB209" i="55"/>
  <c r="AA209" i="55"/>
  <c r="Z209" i="55"/>
  <c r="Y209" i="55"/>
  <c r="X209" i="55"/>
  <c r="W209" i="55"/>
  <c r="V209" i="55"/>
  <c r="U209" i="55"/>
  <c r="T209" i="55"/>
  <c r="AE208" i="55"/>
  <c r="AD208" i="55"/>
  <c r="AC208" i="55"/>
  <c r="AB208" i="55"/>
  <c r="AA208" i="55"/>
  <c r="Z208" i="55"/>
  <c r="Y208" i="55"/>
  <c r="X208" i="55"/>
  <c r="W208" i="55"/>
  <c r="V208" i="55"/>
  <c r="U208" i="55"/>
  <c r="T208" i="55"/>
  <c r="AE207" i="55"/>
  <c r="AD207" i="55"/>
  <c r="AC207" i="55"/>
  <c r="AB207" i="55"/>
  <c r="AA207" i="55"/>
  <c r="Z207" i="55"/>
  <c r="Y207" i="55"/>
  <c r="X207" i="55"/>
  <c r="W207" i="55"/>
  <c r="V207" i="55"/>
  <c r="U207" i="55"/>
  <c r="T207" i="55"/>
  <c r="AE205" i="55"/>
  <c r="AD205" i="55"/>
  <c r="AC205" i="55"/>
  <c r="AB205" i="55"/>
  <c r="AA205" i="55"/>
  <c r="Z205" i="55"/>
  <c r="Y205" i="55"/>
  <c r="X205" i="55"/>
  <c r="W205" i="55"/>
  <c r="V205" i="55"/>
  <c r="U205" i="55"/>
  <c r="T205" i="55"/>
  <c r="AE203" i="55"/>
  <c r="AD203" i="55"/>
  <c r="AC203" i="55"/>
  <c r="AB203" i="55"/>
  <c r="AA203" i="55"/>
  <c r="Z203" i="55"/>
  <c r="Y203" i="55"/>
  <c r="X203" i="55"/>
  <c r="W203" i="55"/>
  <c r="V203" i="55"/>
  <c r="U203" i="55"/>
  <c r="T203" i="55"/>
  <c r="AE202" i="55"/>
  <c r="AD202" i="55"/>
  <c r="AC202" i="55"/>
  <c r="AB202" i="55"/>
  <c r="AA202" i="55"/>
  <c r="Z202" i="55"/>
  <c r="Y202" i="55"/>
  <c r="X202" i="55"/>
  <c r="W202" i="55"/>
  <c r="V202" i="55"/>
  <c r="U202" i="55"/>
  <c r="T202" i="55"/>
  <c r="AE201" i="55"/>
  <c r="AD201" i="55"/>
  <c r="AC201" i="55"/>
  <c r="AB201" i="55"/>
  <c r="AA201" i="55"/>
  <c r="Z201" i="55"/>
  <c r="Y201" i="55"/>
  <c r="X201" i="55"/>
  <c r="W201" i="55"/>
  <c r="V201" i="55"/>
  <c r="U201" i="55"/>
  <c r="T201" i="55"/>
  <c r="AE199" i="55"/>
  <c r="AD199" i="55"/>
  <c r="AC199" i="55"/>
  <c r="AB199" i="55"/>
  <c r="AA199" i="55"/>
  <c r="Z199" i="55"/>
  <c r="Y199" i="55"/>
  <c r="X199" i="55"/>
  <c r="W199" i="55"/>
  <c r="V199" i="55"/>
  <c r="U199" i="55"/>
  <c r="T199" i="55"/>
  <c r="AE198" i="55"/>
  <c r="AD198" i="55"/>
  <c r="AC198" i="55"/>
  <c r="AB198" i="55"/>
  <c r="AA198" i="55"/>
  <c r="Z198" i="55"/>
  <c r="Y198" i="55"/>
  <c r="X198" i="55"/>
  <c r="W198" i="55"/>
  <c r="V198" i="55"/>
  <c r="U198" i="55"/>
  <c r="T198" i="55"/>
  <c r="AE197" i="55"/>
  <c r="AD197" i="55"/>
  <c r="AC197" i="55"/>
  <c r="AB197" i="55"/>
  <c r="AA197" i="55"/>
  <c r="Z197" i="55"/>
  <c r="Y197" i="55"/>
  <c r="X197" i="55"/>
  <c r="W197" i="55"/>
  <c r="V197" i="55"/>
  <c r="U197" i="55"/>
  <c r="T197" i="55"/>
  <c r="AE195" i="55"/>
  <c r="AD195" i="55"/>
  <c r="AC195" i="55"/>
  <c r="AB195" i="55"/>
  <c r="AA195" i="55"/>
  <c r="Z195" i="55"/>
  <c r="Y195" i="55"/>
  <c r="X195" i="55"/>
  <c r="W195" i="55"/>
  <c r="V195" i="55"/>
  <c r="U195" i="55"/>
  <c r="T195" i="55"/>
  <c r="AE193" i="55"/>
  <c r="AD193" i="55"/>
  <c r="AC193" i="55"/>
  <c r="AB193" i="55"/>
  <c r="AA193" i="55"/>
  <c r="Z193" i="55"/>
  <c r="Y193" i="55"/>
  <c r="X193" i="55"/>
  <c r="W193" i="55"/>
  <c r="V193" i="55"/>
  <c r="U193" i="55"/>
  <c r="T193" i="55"/>
  <c r="AE191" i="55"/>
  <c r="AD191" i="55"/>
  <c r="AC191" i="55"/>
  <c r="AB191" i="55"/>
  <c r="AA191" i="55"/>
  <c r="Z191" i="55"/>
  <c r="Y191" i="55"/>
  <c r="X191" i="55"/>
  <c r="W191" i="55"/>
  <c r="V191" i="55"/>
  <c r="U191" i="55"/>
  <c r="T191" i="55"/>
  <c r="AE190" i="55"/>
  <c r="AD190" i="55"/>
  <c r="AC190" i="55"/>
  <c r="AB190" i="55"/>
  <c r="AA190" i="55"/>
  <c r="Z190" i="55"/>
  <c r="Y190" i="55"/>
  <c r="X190" i="55"/>
  <c r="W190" i="55"/>
  <c r="V190" i="55"/>
  <c r="U190" i="55"/>
  <c r="T190" i="55"/>
  <c r="AE189" i="55"/>
  <c r="AD189" i="55"/>
  <c r="AC189" i="55"/>
  <c r="AB189" i="55"/>
  <c r="AA189" i="55"/>
  <c r="Z189" i="55"/>
  <c r="Y189" i="55"/>
  <c r="X189" i="55"/>
  <c r="W189" i="55"/>
  <c r="V189" i="55"/>
  <c r="U189" i="55"/>
  <c r="T189" i="55"/>
  <c r="AE187" i="55"/>
  <c r="AD187" i="55"/>
  <c r="AC187" i="55"/>
  <c r="AB187" i="55"/>
  <c r="AA187" i="55"/>
  <c r="Z187" i="55"/>
  <c r="Y187" i="55"/>
  <c r="X187" i="55"/>
  <c r="W187" i="55"/>
  <c r="V187" i="55"/>
  <c r="U187" i="55"/>
  <c r="T187" i="55"/>
  <c r="AE186" i="55"/>
  <c r="AD186" i="55"/>
  <c r="AC186" i="55"/>
  <c r="AB186" i="55"/>
  <c r="AA186" i="55"/>
  <c r="Z186" i="55"/>
  <c r="Y186" i="55"/>
  <c r="X186" i="55"/>
  <c r="W186" i="55"/>
  <c r="V186" i="55"/>
  <c r="U186" i="55"/>
  <c r="T186" i="55"/>
  <c r="AE185" i="55"/>
  <c r="AD185" i="55"/>
  <c r="AC185" i="55"/>
  <c r="AB185" i="55"/>
  <c r="AA185" i="55"/>
  <c r="Z185" i="55"/>
  <c r="Y185" i="55"/>
  <c r="X185" i="55"/>
  <c r="W185" i="55"/>
  <c r="V185" i="55"/>
  <c r="U185" i="55"/>
  <c r="T185" i="55"/>
  <c r="AE184" i="55"/>
  <c r="AD184" i="55"/>
  <c r="AC184" i="55"/>
  <c r="AB184" i="55"/>
  <c r="AA184" i="55"/>
  <c r="Z184" i="55"/>
  <c r="Y184" i="55"/>
  <c r="X184" i="55"/>
  <c r="W184" i="55"/>
  <c r="V184" i="55"/>
  <c r="U184" i="55"/>
  <c r="T184" i="55"/>
  <c r="AE183" i="55"/>
  <c r="AD183" i="55"/>
  <c r="AC183" i="55"/>
  <c r="AB183" i="55"/>
  <c r="AA183" i="55"/>
  <c r="Z183" i="55"/>
  <c r="Y183" i="55"/>
  <c r="X183" i="55"/>
  <c r="W183" i="55"/>
  <c r="V183" i="55"/>
  <c r="U183" i="55"/>
  <c r="T183" i="55"/>
  <c r="AE181" i="55"/>
  <c r="AD181" i="55"/>
  <c r="AC181" i="55"/>
  <c r="AB181" i="55"/>
  <c r="AA181" i="55"/>
  <c r="Z181" i="55"/>
  <c r="Y181" i="55"/>
  <c r="X181" i="55"/>
  <c r="W181" i="55"/>
  <c r="V181" i="55"/>
  <c r="U181" i="55"/>
  <c r="T181" i="55"/>
  <c r="AE180" i="55"/>
  <c r="AD180" i="55"/>
  <c r="AC180" i="55"/>
  <c r="AB180" i="55"/>
  <c r="AA180" i="55"/>
  <c r="Z180" i="55"/>
  <c r="Y180" i="55"/>
  <c r="X180" i="55"/>
  <c r="W180" i="55"/>
  <c r="V180" i="55"/>
  <c r="U180" i="55"/>
  <c r="T180" i="55"/>
  <c r="AE179" i="55"/>
  <c r="AD179" i="55"/>
  <c r="AC179" i="55"/>
  <c r="AB179" i="55"/>
  <c r="AA179" i="55"/>
  <c r="Z179" i="55"/>
  <c r="Y179" i="55"/>
  <c r="X179" i="55"/>
  <c r="W179" i="55"/>
  <c r="V179" i="55"/>
  <c r="U179" i="55"/>
  <c r="T179" i="55"/>
  <c r="AE177" i="55"/>
  <c r="AD177" i="55"/>
  <c r="AC177" i="55"/>
  <c r="AB177" i="55"/>
  <c r="AA177" i="55"/>
  <c r="Z177" i="55"/>
  <c r="Y177" i="55"/>
  <c r="X177" i="55"/>
  <c r="W177" i="55"/>
  <c r="V177" i="55"/>
  <c r="U177" i="55"/>
  <c r="T177" i="55"/>
  <c r="AE176" i="55"/>
  <c r="AD176" i="55"/>
  <c r="AC176" i="55"/>
  <c r="AB176" i="55"/>
  <c r="AA176" i="55"/>
  <c r="Z176" i="55"/>
  <c r="Y176" i="55"/>
  <c r="X176" i="55"/>
  <c r="W176" i="55"/>
  <c r="V176" i="55"/>
  <c r="U176" i="55"/>
  <c r="T176" i="55"/>
  <c r="AE175" i="55"/>
  <c r="AD175" i="55"/>
  <c r="AC175" i="55"/>
  <c r="AB175" i="55"/>
  <c r="AA175" i="55"/>
  <c r="Z175" i="55"/>
  <c r="Y175" i="55"/>
  <c r="X175" i="55"/>
  <c r="W175" i="55"/>
  <c r="V175" i="55"/>
  <c r="U175" i="55"/>
  <c r="T175" i="55"/>
  <c r="AE174" i="55"/>
  <c r="AD174" i="55"/>
  <c r="AC174" i="55"/>
  <c r="AB174" i="55"/>
  <c r="AA174" i="55"/>
  <c r="Z174" i="55"/>
  <c r="Y174" i="55"/>
  <c r="X174" i="55"/>
  <c r="W174" i="55"/>
  <c r="V174" i="55"/>
  <c r="U174" i="55"/>
  <c r="T174" i="55"/>
  <c r="AE173" i="55"/>
  <c r="AD173" i="55"/>
  <c r="AC173" i="55"/>
  <c r="AB173" i="55"/>
  <c r="AA173" i="55"/>
  <c r="Z173" i="55"/>
  <c r="Y173" i="55"/>
  <c r="X173" i="55"/>
  <c r="W173" i="55"/>
  <c r="V173" i="55"/>
  <c r="U173" i="55"/>
  <c r="T173" i="55"/>
  <c r="AE172" i="55"/>
  <c r="AD172" i="55"/>
  <c r="AC172" i="55"/>
  <c r="AB172" i="55"/>
  <c r="AA172" i="55"/>
  <c r="Z172" i="55"/>
  <c r="Y172" i="55"/>
  <c r="X172" i="55"/>
  <c r="W172" i="55"/>
  <c r="V172" i="55"/>
  <c r="U172" i="55"/>
  <c r="T172" i="55"/>
  <c r="AE171" i="55"/>
  <c r="AD171" i="55"/>
  <c r="AC171" i="55"/>
  <c r="AB171" i="55"/>
  <c r="AA171" i="55"/>
  <c r="Z171" i="55"/>
  <c r="Y171" i="55"/>
  <c r="X171" i="55"/>
  <c r="W171" i="55"/>
  <c r="V171" i="55"/>
  <c r="U171" i="55"/>
  <c r="T171" i="55"/>
  <c r="AE170" i="55"/>
  <c r="AD170" i="55"/>
  <c r="AC170" i="55"/>
  <c r="AB170" i="55"/>
  <c r="AA170" i="55"/>
  <c r="Z170" i="55"/>
  <c r="Y170" i="55"/>
  <c r="X170" i="55"/>
  <c r="W170" i="55"/>
  <c r="V170" i="55"/>
  <c r="U170" i="55"/>
  <c r="T170" i="55"/>
  <c r="AE169" i="55"/>
  <c r="AD169" i="55"/>
  <c r="AC169" i="55"/>
  <c r="AB169" i="55"/>
  <c r="AA169" i="55"/>
  <c r="Z169" i="55"/>
  <c r="Y169" i="55"/>
  <c r="X169" i="55"/>
  <c r="W169" i="55"/>
  <c r="V169" i="55"/>
  <c r="U169" i="55"/>
  <c r="T169" i="55"/>
  <c r="AE168" i="55"/>
  <c r="AD168" i="55"/>
  <c r="AC168" i="55"/>
  <c r="AB168" i="55"/>
  <c r="AA168" i="55"/>
  <c r="Z168" i="55"/>
  <c r="Y168" i="55"/>
  <c r="X168" i="55"/>
  <c r="W168" i="55"/>
  <c r="V168" i="55"/>
  <c r="U168" i="55"/>
  <c r="T168" i="55"/>
  <c r="AE159" i="55"/>
  <c r="AD159" i="55"/>
  <c r="AC159" i="55"/>
  <c r="AB159" i="55"/>
  <c r="AA159" i="55"/>
  <c r="Z159" i="55"/>
  <c r="Y159" i="55"/>
  <c r="X159" i="55"/>
  <c r="W159" i="55"/>
  <c r="V159" i="55"/>
  <c r="U159" i="55"/>
  <c r="T159" i="55"/>
  <c r="AE158" i="55"/>
  <c r="AD158" i="55"/>
  <c r="AC158" i="55"/>
  <c r="AB158" i="55"/>
  <c r="AA158" i="55"/>
  <c r="Z158" i="55"/>
  <c r="Y158" i="55"/>
  <c r="X158" i="55"/>
  <c r="W158" i="55"/>
  <c r="V158" i="55"/>
  <c r="U158" i="55"/>
  <c r="T158" i="55"/>
  <c r="AE156" i="55"/>
  <c r="AD156" i="55"/>
  <c r="AC156" i="55"/>
  <c r="AB156" i="55"/>
  <c r="AA156" i="55"/>
  <c r="Z156" i="55"/>
  <c r="Y156" i="55"/>
  <c r="X156" i="55"/>
  <c r="W156" i="55"/>
  <c r="V156" i="55"/>
  <c r="U156" i="55"/>
  <c r="T156" i="55"/>
  <c r="AE155" i="55"/>
  <c r="AD155" i="55"/>
  <c r="AC155" i="55"/>
  <c r="AB155" i="55"/>
  <c r="AA155" i="55"/>
  <c r="Z155" i="55"/>
  <c r="Y155" i="55"/>
  <c r="X155" i="55"/>
  <c r="W155" i="55"/>
  <c r="V155" i="55"/>
  <c r="U155" i="55"/>
  <c r="T155" i="55"/>
  <c r="AE154" i="55"/>
  <c r="AD154" i="55"/>
  <c r="AC154" i="55"/>
  <c r="AB154" i="55"/>
  <c r="AA154" i="55"/>
  <c r="Z154" i="55"/>
  <c r="Y154" i="55"/>
  <c r="X154" i="55"/>
  <c r="W154" i="55"/>
  <c r="V154" i="55"/>
  <c r="U154" i="55"/>
  <c r="T154" i="55"/>
  <c r="AE153" i="55"/>
  <c r="AD153" i="55"/>
  <c r="AC153" i="55"/>
  <c r="AB153" i="55"/>
  <c r="AA153" i="55"/>
  <c r="Z153" i="55"/>
  <c r="Y153" i="55"/>
  <c r="X153" i="55"/>
  <c r="W153" i="55"/>
  <c r="V153" i="55"/>
  <c r="U153" i="55"/>
  <c r="T153" i="55"/>
  <c r="AE152" i="55"/>
  <c r="AD152" i="55"/>
  <c r="AC152" i="55"/>
  <c r="AB152" i="55"/>
  <c r="AA152" i="55"/>
  <c r="Z152" i="55"/>
  <c r="Y152" i="55"/>
  <c r="X152" i="55"/>
  <c r="W152" i="55"/>
  <c r="V152" i="55"/>
  <c r="U152" i="55"/>
  <c r="T152" i="55"/>
  <c r="AE151" i="55"/>
  <c r="AD151" i="55"/>
  <c r="AC151" i="55"/>
  <c r="AB151" i="55"/>
  <c r="AA151" i="55"/>
  <c r="Z151" i="55"/>
  <c r="Y151" i="55"/>
  <c r="X151" i="55"/>
  <c r="W151" i="55"/>
  <c r="V151" i="55"/>
  <c r="U151" i="55"/>
  <c r="T151" i="55"/>
  <c r="AE149" i="55"/>
  <c r="AD149" i="55"/>
  <c r="AC149" i="55"/>
  <c r="AB149" i="55"/>
  <c r="AA149" i="55"/>
  <c r="Z149" i="55"/>
  <c r="Y149" i="55"/>
  <c r="X149" i="55"/>
  <c r="W149" i="55"/>
  <c r="V149" i="55"/>
  <c r="U149" i="55"/>
  <c r="T149" i="55"/>
  <c r="AE147" i="55"/>
  <c r="AD147" i="55"/>
  <c r="AC147" i="55"/>
  <c r="AB147" i="55"/>
  <c r="AA147" i="55"/>
  <c r="Z147" i="55"/>
  <c r="Y147" i="55"/>
  <c r="X147" i="55"/>
  <c r="W147" i="55"/>
  <c r="V147" i="55"/>
  <c r="U147" i="55"/>
  <c r="T147" i="55"/>
  <c r="AE146" i="55"/>
  <c r="AD146" i="55"/>
  <c r="AC146" i="55"/>
  <c r="AB146" i="55"/>
  <c r="AA146" i="55"/>
  <c r="Z146" i="55"/>
  <c r="Y146" i="55"/>
  <c r="X146" i="55"/>
  <c r="W146" i="55"/>
  <c r="V146" i="55"/>
  <c r="U146" i="55"/>
  <c r="T146" i="55"/>
  <c r="AE145" i="55"/>
  <c r="AD145" i="55"/>
  <c r="AC145" i="55"/>
  <c r="AB145" i="55"/>
  <c r="AA145" i="55"/>
  <c r="Z145" i="55"/>
  <c r="Y145" i="55"/>
  <c r="X145" i="55"/>
  <c r="W145" i="55"/>
  <c r="V145" i="55"/>
  <c r="U145" i="55"/>
  <c r="T145" i="55"/>
  <c r="AE144" i="55"/>
  <c r="AD144" i="55"/>
  <c r="AC144" i="55"/>
  <c r="AB144" i="55"/>
  <c r="AA144" i="55"/>
  <c r="Z144" i="55"/>
  <c r="Y144" i="55"/>
  <c r="X144" i="55"/>
  <c r="W144" i="55"/>
  <c r="V144" i="55"/>
  <c r="U144" i="55"/>
  <c r="T144" i="55"/>
  <c r="AE143" i="55"/>
  <c r="AD143" i="55"/>
  <c r="AC143" i="55"/>
  <c r="AB143" i="55"/>
  <c r="AA143" i="55"/>
  <c r="Z143" i="55"/>
  <c r="Y143" i="55"/>
  <c r="X143" i="55"/>
  <c r="W143" i="55"/>
  <c r="V143" i="55"/>
  <c r="U143" i="55"/>
  <c r="T143" i="55"/>
  <c r="AE141" i="55"/>
  <c r="AD141" i="55"/>
  <c r="AC141" i="55"/>
  <c r="AB141" i="55"/>
  <c r="AA141" i="55"/>
  <c r="Z141" i="55"/>
  <c r="Y141" i="55"/>
  <c r="X141" i="55"/>
  <c r="W141" i="55"/>
  <c r="V141" i="55"/>
  <c r="U141" i="55"/>
  <c r="T141" i="55"/>
  <c r="AE140" i="55"/>
  <c r="AD140" i="55"/>
  <c r="AC140" i="55"/>
  <c r="AB140" i="55"/>
  <c r="AA140" i="55"/>
  <c r="Z140" i="55"/>
  <c r="Y140" i="55"/>
  <c r="X140" i="55"/>
  <c r="W140" i="55"/>
  <c r="V140" i="55"/>
  <c r="U140" i="55"/>
  <c r="T140" i="55"/>
  <c r="AE138" i="55"/>
  <c r="AD138" i="55"/>
  <c r="AC138" i="55"/>
  <c r="AB138" i="55"/>
  <c r="AA138" i="55"/>
  <c r="Z138" i="55"/>
  <c r="Y138" i="55"/>
  <c r="X138" i="55"/>
  <c r="W138" i="55"/>
  <c r="V138" i="55"/>
  <c r="U138" i="55"/>
  <c r="T138" i="55"/>
  <c r="AE137" i="55"/>
  <c r="AD137" i="55"/>
  <c r="AC137" i="55"/>
  <c r="AB137" i="55"/>
  <c r="AA137" i="55"/>
  <c r="Z137" i="55"/>
  <c r="Y137" i="55"/>
  <c r="X137" i="55"/>
  <c r="W137" i="55"/>
  <c r="V137" i="55"/>
  <c r="U137" i="55"/>
  <c r="T137" i="55"/>
  <c r="AE136" i="55"/>
  <c r="AD136" i="55"/>
  <c r="AC136" i="55"/>
  <c r="AB136" i="55"/>
  <c r="AA136" i="55"/>
  <c r="Z136" i="55"/>
  <c r="Y136" i="55"/>
  <c r="X136" i="55"/>
  <c r="W136" i="55"/>
  <c r="V136" i="55"/>
  <c r="U136" i="55"/>
  <c r="T136" i="55"/>
  <c r="AE135" i="55"/>
  <c r="AD135" i="55"/>
  <c r="AC135" i="55"/>
  <c r="AB135" i="55"/>
  <c r="AA135" i="55"/>
  <c r="Z135" i="55"/>
  <c r="Y135" i="55"/>
  <c r="X135" i="55"/>
  <c r="W135" i="55"/>
  <c r="V135" i="55"/>
  <c r="U135" i="55"/>
  <c r="T135" i="55"/>
  <c r="AE134" i="55"/>
  <c r="AD134" i="55"/>
  <c r="AC134" i="55"/>
  <c r="AB134" i="55"/>
  <c r="AA134" i="55"/>
  <c r="Z134" i="55"/>
  <c r="Y134" i="55"/>
  <c r="X134" i="55"/>
  <c r="W134" i="55"/>
  <c r="V134" i="55"/>
  <c r="U134" i="55"/>
  <c r="T134" i="55"/>
  <c r="AE133" i="55"/>
  <c r="AD133" i="55"/>
  <c r="AC133" i="55"/>
  <c r="AB133" i="55"/>
  <c r="AA133" i="55"/>
  <c r="Z133" i="55"/>
  <c r="Y133" i="55"/>
  <c r="X133" i="55"/>
  <c r="W133" i="55"/>
  <c r="V133" i="55"/>
  <c r="U133" i="55"/>
  <c r="T133" i="55"/>
  <c r="AE132" i="55"/>
  <c r="AD132" i="55"/>
  <c r="AC132" i="55"/>
  <c r="AB132" i="55"/>
  <c r="AA132" i="55"/>
  <c r="Z132" i="55"/>
  <c r="Y132" i="55"/>
  <c r="X132" i="55"/>
  <c r="W132" i="55"/>
  <c r="V132" i="55"/>
  <c r="U132" i="55"/>
  <c r="T132" i="55"/>
  <c r="AE131" i="55"/>
  <c r="AD131" i="55"/>
  <c r="AC131" i="55"/>
  <c r="AB131" i="55"/>
  <c r="AA131" i="55"/>
  <c r="Z131" i="55"/>
  <c r="Y131" i="55"/>
  <c r="X131" i="55"/>
  <c r="W131" i="55"/>
  <c r="V131" i="55"/>
  <c r="U131" i="55"/>
  <c r="T131" i="55"/>
  <c r="AE130" i="55"/>
  <c r="AD130" i="55"/>
  <c r="AC130" i="55"/>
  <c r="AB130" i="55"/>
  <c r="AA130" i="55"/>
  <c r="Z130" i="55"/>
  <c r="Y130" i="55"/>
  <c r="X130" i="55"/>
  <c r="W130" i="55"/>
  <c r="V130" i="55"/>
  <c r="U130" i="55"/>
  <c r="T130" i="55"/>
  <c r="AE129" i="55"/>
  <c r="AD129" i="55"/>
  <c r="AC129" i="55"/>
  <c r="AB129" i="55"/>
  <c r="AA129" i="55"/>
  <c r="Z129" i="55"/>
  <c r="Y129" i="55"/>
  <c r="X129" i="55"/>
  <c r="W129" i="55"/>
  <c r="V129" i="55"/>
  <c r="U129" i="55"/>
  <c r="T129" i="55"/>
  <c r="AE128" i="55"/>
  <c r="AD128" i="55"/>
  <c r="AC128" i="55"/>
  <c r="AB128" i="55"/>
  <c r="AA128" i="55"/>
  <c r="Z128" i="55"/>
  <c r="Y128" i="55"/>
  <c r="X128" i="55"/>
  <c r="W128" i="55"/>
  <c r="V128" i="55"/>
  <c r="U128" i="55"/>
  <c r="T128" i="55"/>
  <c r="AE127" i="55"/>
  <c r="AD127" i="55"/>
  <c r="AC127" i="55"/>
  <c r="AB127" i="55"/>
  <c r="AA127" i="55"/>
  <c r="Z127" i="55"/>
  <c r="Y127" i="55"/>
  <c r="X127" i="55"/>
  <c r="W127" i="55"/>
  <c r="V127" i="55"/>
  <c r="U127" i="55"/>
  <c r="T127" i="55"/>
  <c r="AE126" i="55"/>
  <c r="AD126" i="55"/>
  <c r="AC126" i="55"/>
  <c r="AB126" i="55"/>
  <c r="AA126" i="55"/>
  <c r="Z126" i="55"/>
  <c r="Y126" i="55"/>
  <c r="X126" i="55"/>
  <c r="W126" i="55"/>
  <c r="V126" i="55"/>
  <c r="U126" i="55"/>
  <c r="T126" i="55"/>
  <c r="AE125" i="55"/>
  <c r="AD125" i="55"/>
  <c r="AC125" i="55"/>
  <c r="AB125" i="55"/>
  <c r="AA125" i="55"/>
  <c r="Z125" i="55"/>
  <c r="Y125" i="55"/>
  <c r="X125" i="55"/>
  <c r="W125" i="55"/>
  <c r="V125" i="55"/>
  <c r="U125" i="55"/>
  <c r="T125" i="55"/>
  <c r="AE124" i="55"/>
  <c r="AD124" i="55"/>
  <c r="AC124" i="55"/>
  <c r="AB124" i="55"/>
  <c r="AA124" i="55"/>
  <c r="Z124" i="55"/>
  <c r="Y124" i="55"/>
  <c r="X124" i="55"/>
  <c r="W124" i="55"/>
  <c r="V124" i="55"/>
  <c r="U124" i="55"/>
  <c r="T124" i="55"/>
  <c r="AE123" i="55"/>
  <c r="AD123" i="55"/>
  <c r="AC123" i="55"/>
  <c r="AB123" i="55"/>
  <c r="AA123" i="55"/>
  <c r="Z123" i="55"/>
  <c r="Y123" i="55"/>
  <c r="X123" i="55"/>
  <c r="W123" i="55"/>
  <c r="V123" i="55"/>
  <c r="U123" i="55"/>
  <c r="T123" i="55"/>
  <c r="AE122" i="55"/>
  <c r="AD122" i="55"/>
  <c r="AC122" i="55"/>
  <c r="AB122" i="55"/>
  <c r="AA122" i="55"/>
  <c r="Z122" i="55"/>
  <c r="Y122" i="55"/>
  <c r="X122" i="55"/>
  <c r="W122" i="55"/>
  <c r="V122" i="55"/>
  <c r="U122" i="55"/>
  <c r="T122" i="55"/>
  <c r="AE121" i="55"/>
  <c r="AD121" i="55"/>
  <c r="AC121" i="55"/>
  <c r="AB121" i="55"/>
  <c r="AA121" i="55"/>
  <c r="Z121" i="55"/>
  <c r="Y121" i="55"/>
  <c r="X121" i="55"/>
  <c r="W121" i="55"/>
  <c r="V121" i="55"/>
  <c r="U121" i="55"/>
  <c r="T121" i="55"/>
  <c r="AE120" i="55"/>
  <c r="AD120" i="55"/>
  <c r="AC120" i="55"/>
  <c r="AB120" i="55"/>
  <c r="AA120" i="55"/>
  <c r="Z120" i="55"/>
  <c r="Y120" i="55"/>
  <c r="X120" i="55"/>
  <c r="W120" i="55"/>
  <c r="V120" i="55"/>
  <c r="U120" i="55"/>
  <c r="T120" i="55"/>
  <c r="AE119" i="55"/>
  <c r="AD119" i="55"/>
  <c r="AC119" i="55"/>
  <c r="AB119" i="55"/>
  <c r="AA119" i="55"/>
  <c r="Z119" i="55"/>
  <c r="Y119" i="55"/>
  <c r="X119" i="55"/>
  <c r="W119" i="55"/>
  <c r="V119" i="55"/>
  <c r="U119" i="55"/>
  <c r="T119" i="55"/>
  <c r="AE118" i="55"/>
  <c r="AD118" i="55"/>
  <c r="AC118" i="55"/>
  <c r="AB118" i="55"/>
  <c r="AA118" i="55"/>
  <c r="Z118" i="55"/>
  <c r="Y118" i="55"/>
  <c r="X118" i="55"/>
  <c r="W118" i="55"/>
  <c r="V118" i="55"/>
  <c r="U118" i="55"/>
  <c r="T118" i="55"/>
  <c r="AE117" i="55"/>
  <c r="AD117" i="55"/>
  <c r="AC117" i="55"/>
  <c r="AB117" i="55"/>
  <c r="AA117" i="55"/>
  <c r="Z117" i="55"/>
  <c r="Y117" i="55"/>
  <c r="X117" i="55"/>
  <c r="W117" i="55"/>
  <c r="V117" i="55"/>
  <c r="U117" i="55"/>
  <c r="T117" i="55"/>
  <c r="AE116" i="55"/>
  <c r="AD116" i="55"/>
  <c r="AC116" i="55"/>
  <c r="AB116" i="55"/>
  <c r="AA116" i="55"/>
  <c r="Z116" i="55"/>
  <c r="Y116" i="55"/>
  <c r="X116" i="55"/>
  <c r="W116" i="55"/>
  <c r="V116" i="55"/>
  <c r="U116" i="55"/>
  <c r="T116" i="55"/>
  <c r="AE114" i="55"/>
  <c r="AD114" i="55"/>
  <c r="AC114" i="55"/>
  <c r="AB114" i="55"/>
  <c r="AA114" i="55"/>
  <c r="Z114" i="55"/>
  <c r="Y114" i="55"/>
  <c r="X114" i="55"/>
  <c r="W114" i="55"/>
  <c r="V114" i="55"/>
  <c r="U114" i="55"/>
  <c r="T114" i="55"/>
  <c r="AE113" i="55"/>
  <c r="AD113" i="55"/>
  <c r="AC113" i="55"/>
  <c r="AB113" i="55"/>
  <c r="AA113" i="55"/>
  <c r="Z113" i="55"/>
  <c r="Y113" i="55"/>
  <c r="X113" i="55"/>
  <c r="W113" i="55"/>
  <c r="V113" i="55"/>
  <c r="U113" i="55"/>
  <c r="T113" i="55"/>
  <c r="AE112" i="55"/>
  <c r="AD112" i="55"/>
  <c r="AC112" i="55"/>
  <c r="AB112" i="55"/>
  <c r="AA112" i="55"/>
  <c r="Z112" i="55"/>
  <c r="Y112" i="55"/>
  <c r="X112" i="55"/>
  <c r="W112" i="55"/>
  <c r="V112" i="55"/>
  <c r="U112" i="55"/>
  <c r="T112" i="55"/>
  <c r="AE111" i="55"/>
  <c r="AD111" i="55"/>
  <c r="AC111" i="55"/>
  <c r="AB111" i="55"/>
  <c r="AA111" i="55"/>
  <c r="Z111" i="55"/>
  <c r="Y111" i="55"/>
  <c r="X111" i="55"/>
  <c r="W111" i="55"/>
  <c r="V111" i="55"/>
  <c r="U111" i="55"/>
  <c r="T111" i="55"/>
  <c r="AE109" i="55"/>
  <c r="AD109" i="55"/>
  <c r="AC109" i="55"/>
  <c r="AB109" i="55"/>
  <c r="AA109" i="55"/>
  <c r="Z109" i="55"/>
  <c r="Y109" i="55"/>
  <c r="X109" i="55"/>
  <c r="W109" i="55"/>
  <c r="V109" i="55"/>
  <c r="U109" i="55"/>
  <c r="T109" i="55"/>
  <c r="AE107" i="55"/>
  <c r="AD107" i="55"/>
  <c r="AC107" i="55"/>
  <c r="AB107" i="55"/>
  <c r="AA107" i="55"/>
  <c r="Z107" i="55"/>
  <c r="Y107" i="55"/>
  <c r="X107" i="55"/>
  <c r="W107" i="55"/>
  <c r="V107" i="55"/>
  <c r="U107" i="55"/>
  <c r="T107" i="55"/>
  <c r="AE106" i="55"/>
  <c r="AD106" i="55"/>
  <c r="AC106" i="55"/>
  <c r="AB106" i="55"/>
  <c r="AA106" i="55"/>
  <c r="Z106" i="55"/>
  <c r="Y106" i="55"/>
  <c r="X106" i="55"/>
  <c r="W106" i="55"/>
  <c r="V106" i="55"/>
  <c r="U106" i="55"/>
  <c r="T106" i="55"/>
  <c r="AE105" i="55"/>
  <c r="AD105" i="55"/>
  <c r="AC105" i="55"/>
  <c r="AB105" i="55"/>
  <c r="AA105" i="55"/>
  <c r="Z105" i="55"/>
  <c r="Y105" i="55"/>
  <c r="X105" i="55"/>
  <c r="W105" i="55"/>
  <c r="V105" i="55"/>
  <c r="U105" i="55"/>
  <c r="T105" i="55"/>
  <c r="AE104" i="55"/>
  <c r="AD104" i="55"/>
  <c r="AC104" i="55"/>
  <c r="AB104" i="55"/>
  <c r="AA104" i="55"/>
  <c r="Z104" i="55"/>
  <c r="Y104" i="55"/>
  <c r="X104" i="55"/>
  <c r="W104" i="55"/>
  <c r="V104" i="55"/>
  <c r="U104" i="55"/>
  <c r="T104" i="55"/>
  <c r="AE103" i="55"/>
  <c r="AD103" i="55"/>
  <c r="AC103" i="55"/>
  <c r="AB103" i="55"/>
  <c r="AA103" i="55"/>
  <c r="Z103" i="55"/>
  <c r="Y103" i="55"/>
  <c r="X103" i="55"/>
  <c r="W103" i="55"/>
  <c r="V103" i="55"/>
  <c r="U103" i="55"/>
  <c r="T103" i="55"/>
  <c r="AE101" i="55"/>
  <c r="AD101" i="55"/>
  <c r="AC101" i="55"/>
  <c r="AB101" i="55"/>
  <c r="AA101" i="55"/>
  <c r="Z101" i="55"/>
  <c r="Y101" i="55"/>
  <c r="X101" i="55"/>
  <c r="W101" i="55"/>
  <c r="V101" i="55"/>
  <c r="U101" i="55"/>
  <c r="T101" i="55"/>
  <c r="AE100" i="55"/>
  <c r="AD100" i="55"/>
  <c r="AC100" i="55"/>
  <c r="AB100" i="55"/>
  <c r="AA100" i="55"/>
  <c r="Z100" i="55"/>
  <c r="Y100" i="55"/>
  <c r="X100" i="55"/>
  <c r="W100" i="55"/>
  <c r="V100" i="55"/>
  <c r="U100" i="55"/>
  <c r="T100" i="55"/>
  <c r="AE98" i="55"/>
  <c r="AD98" i="55"/>
  <c r="AC98" i="55"/>
  <c r="AB98" i="55"/>
  <c r="AA98" i="55"/>
  <c r="Z98" i="55"/>
  <c r="Y98" i="55"/>
  <c r="X98" i="55"/>
  <c r="W98" i="55"/>
  <c r="V98" i="55"/>
  <c r="U98" i="55"/>
  <c r="T98" i="55"/>
  <c r="AE97" i="55"/>
  <c r="AD97" i="55"/>
  <c r="AC97" i="55"/>
  <c r="AB97" i="55"/>
  <c r="AA97" i="55"/>
  <c r="Z97" i="55"/>
  <c r="Y97" i="55"/>
  <c r="X97" i="55"/>
  <c r="W97" i="55"/>
  <c r="V97" i="55"/>
  <c r="U97" i="55"/>
  <c r="T97" i="55"/>
  <c r="AE95" i="55"/>
  <c r="AD95" i="55"/>
  <c r="AC95" i="55"/>
  <c r="AB95" i="55"/>
  <c r="AA95" i="55"/>
  <c r="Z95" i="55"/>
  <c r="Y95" i="55"/>
  <c r="X95" i="55"/>
  <c r="W95" i="55"/>
  <c r="V95" i="55"/>
  <c r="U95" i="55"/>
  <c r="T95" i="55"/>
  <c r="AE94" i="55"/>
  <c r="AD94" i="55"/>
  <c r="AC94" i="55"/>
  <c r="AB94" i="55"/>
  <c r="AA94" i="55"/>
  <c r="Z94" i="55"/>
  <c r="Y94" i="55"/>
  <c r="X94" i="55"/>
  <c r="W94" i="55"/>
  <c r="V94" i="55"/>
  <c r="U94" i="55"/>
  <c r="T94" i="55"/>
  <c r="AE93" i="55"/>
  <c r="AD93" i="55"/>
  <c r="AC93" i="55"/>
  <c r="AB93" i="55"/>
  <c r="AA93" i="55"/>
  <c r="Z93" i="55"/>
  <c r="Y93" i="55"/>
  <c r="X93" i="55"/>
  <c r="W93" i="55"/>
  <c r="V93" i="55"/>
  <c r="U93" i="55"/>
  <c r="T93" i="55"/>
  <c r="AE92" i="55"/>
  <c r="AD92" i="55"/>
  <c r="AC92" i="55"/>
  <c r="AB92" i="55"/>
  <c r="AA92" i="55"/>
  <c r="Z92" i="55"/>
  <c r="Y92" i="55"/>
  <c r="X92" i="55"/>
  <c r="W92" i="55"/>
  <c r="V92" i="55"/>
  <c r="U92" i="55"/>
  <c r="T92" i="55"/>
  <c r="AE91" i="55"/>
  <c r="AD91" i="55"/>
  <c r="AC91" i="55"/>
  <c r="AB91" i="55"/>
  <c r="AA91" i="55"/>
  <c r="Z91" i="55"/>
  <c r="Y91" i="55"/>
  <c r="X91" i="55"/>
  <c r="W91" i="55"/>
  <c r="V91" i="55"/>
  <c r="U91" i="55"/>
  <c r="T91" i="55"/>
  <c r="AE90" i="55"/>
  <c r="AD90" i="55"/>
  <c r="AC90" i="55"/>
  <c r="AB90" i="55"/>
  <c r="AA90" i="55"/>
  <c r="Z90" i="55"/>
  <c r="Y90" i="55"/>
  <c r="X90" i="55"/>
  <c r="W90" i="55"/>
  <c r="V90" i="55"/>
  <c r="U90" i="55"/>
  <c r="T90" i="55"/>
  <c r="AE89" i="55"/>
  <c r="AD89" i="55"/>
  <c r="AC89" i="55"/>
  <c r="AB89" i="55"/>
  <c r="AA89" i="55"/>
  <c r="Z89" i="55"/>
  <c r="Y89" i="55"/>
  <c r="X89" i="55"/>
  <c r="W89" i="55"/>
  <c r="V89" i="55"/>
  <c r="U89" i="55"/>
  <c r="T89" i="55"/>
  <c r="AE87" i="55"/>
  <c r="AD87" i="55"/>
  <c r="AC87" i="55"/>
  <c r="AB87" i="55"/>
  <c r="AA87" i="55"/>
  <c r="Z87" i="55"/>
  <c r="Y87" i="55"/>
  <c r="X87" i="55"/>
  <c r="W87" i="55"/>
  <c r="V87" i="55"/>
  <c r="U87" i="55"/>
  <c r="T87" i="55"/>
  <c r="AE86" i="55"/>
  <c r="AD86" i="55"/>
  <c r="AC86" i="55"/>
  <c r="AB86" i="55"/>
  <c r="AA86" i="55"/>
  <c r="Z86" i="55"/>
  <c r="Y86" i="55"/>
  <c r="X86" i="55"/>
  <c r="W86" i="55"/>
  <c r="V86" i="55"/>
  <c r="U86" i="55"/>
  <c r="T86" i="55"/>
  <c r="AE85" i="55"/>
  <c r="AD85" i="55"/>
  <c r="AC85" i="55"/>
  <c r="AB85" i="55"/>
  <c r="AA85" i="55"/>
  <c r="Z85" i="55"/>
  <c r="Y85" i="55"/>
  <c r="X85" i="55"/>
  <c r="W85" i="55"/>
  <c r="V85" i="55"/>
  <c r="U85" i="55"/>
  <c r="T85" i="55"/>
  <c r="AE84" i="55"/>
  <c r="AD84" i="55"/>
  <c r="AC84" i="55"/>
  <c r="AB84" i="55"/>
  <c r="AA84" i="55"/>
  <c r="Z84" i="55"/>
  <c r="Y84" i="55"/>
  <c r="X84" i="55"/>
  <c r="W84" i="55"/>
  <c r="V84" i="55"/>
  <c r="U84" i="55"/>
  <c r="T84" i="55"/>
  <c r="AE83" i="55"/>
  <c r="AD83" i="55"/>
  <c r="AC83" i="55"/>
  <c r="AB83" i="55"/>
  <c r="AA83" i="55"/>
  <c r="Z83" i="55"/>
  <c r="Y83" i="55"/>
  <c r="X83" i="55"/>
  <c r="W83" i="55"/>
  <c r="V83" i="55"/>
  <c r="U83" i="55"/>
  <c r="T83" i="55"/>
  <c r="AE81" i="55"/>
  <c r="AD81" i="55"/>
  <c r="AC81" i="55"/>
  <c r="AB81" i="55"/>
  <c r="AA81" i="55"/>
  <c r="Z81" i="55"/>
  <c r="Y81" i="55"/>
  <c r="X81" i="55"/>
  <c r="W81" i="55"/>
  <c r="V81" i="55"/>
  <c r="U81" i="55"/>
  <c r="T81" i="55"/>
  <c r="AE80" i="55"/>
  <c r="AD80" i="55"/>
  <c r="AC80" i="55"/>
  <c r="AB80" i="55"/>
  <c r="AA80" i="55"/>
  <c r="Z80" i="55"/>
  <c r="Y80" i="55"/>
  <c r="X80" i="55"/>
  <c r="W80" i="55"/>
  <c r="V80" i="55"/>
  <c r="U80" i="55"/>
  <c r="T80" i="55"/>
  <c r="AE79" i="55"/>
  <c r="AD79" i="55"/>
  <c r="AC79" i="55"/>
  <c r="AB79" i="55"/>
  <c r="AA79" i="55"/>
  <c r="Z79" i="55"/>
  <c r="Y79" i="55"/>
  <c r="X79" i="55"/>
  <c r="W79" i="55"/>
  <c r="V79" i="55"/>
  <c r="U79" i="55"/>
  <c r="T79" i="55"/>
  <c r="AE78" i="55"/>
  <c r="AD78" i="55"/>
  <c r="AC78" i="55"/>
  <c r="AB78" i="55"/>
  <c r="AA78" i="55"/>
  <c r="Z78" i="55"/>
  <c r="Y78" i="55"/>
  <c r="X78" i="55"/>
  <c r="W78" i="55"/>
  <c r="V78" i="55"/>
  <c r="U78" i="55"/>
  <c r="T78" i="55"/>
  <c r="AE77" i="55"/>
  <c r="AD77" i="55"/>
  <c r="AC77" i="55"/>
  <c r="AB77" i="55"/>
  <c r="AA77" i="55"/>
  <c r="Z77" i="55"/>
  <c r="Y77" i="55"/>
  <c r="X77" i="55"/>
  <c r="W77" i="55"/>
  <c r="V77" i="55"/>
  <c r="U77" i="55"/>
  <c r="T77" i="55"/>
  <c r="AE76" i="55"/>
  <c r="AD76" i="55"/>
  <c r="AC76" i="55"/>
  <c r="AB76" i="55"/>
  <c r="AA76" i="55"/>
  <c r="Z76" i="55"/>
  <c r="Y76" i="55"/>
  <c r="X76" i="55"/>
  <c r="W76" i="55"/>
  <c r="V76" i="55"/>
  <c r="U76" i="55"/>
  <c r="T76" i="55"/>
  <c r="AE75" i="55"/>
  <c r="AD75" i="55"/>
  <c r="AC75" i="55"/>
  <c r="AB75" i="55"/>
  <c r="AA75" i="55"/>
  <c r="Z75" i="55"/>
  <c r="Y75" i="55"/>
  <c r="X75" i="55"/>
  <c r="W75" i="55"/>
  <c r="V75" i="55"/>
  <c r="U75" i="55"/>
  <c r="T75" i="55"/>
  <c r="AE74" i="55"/>
  <c r="AD74" i="55"/>
  <c r="AC74" i="55"/>
  <c r="AB74" i="55"/>
  <c r="AA74" i="55"/>
  <c r="Z74" i="55"/>
  <c r="Y74" i="55"/>
  <c r="X74" i="55"/>
  <c r="W74" i="55"/>
  <c r="V74" i="55"/>
  <c r="U74" i="55"/>
  <c r="T74" i="55"/>
  <c r="AE73" i="55"/>
  <c r="AD73" i="55"/>
  <c r="AC73" i="55"/>
  <c r="AB73" i="55"/>
  <c r="AA73" i="55"/>
  <c r="Z73" i="55"/>
  <c r="Y73" i="55"/>
  <c r="X73" i="55"/>
  <c r="W73" i="55"/>
  <c r="V73" i="55"/>
  <c r="U73" i="55"/>
  <c r="T73" i="55"/>
  <c r="AE72" i="55"/>
  <c r="AD72" i="55"/>
  <c r="AC72" i="55"/>
  <c r="AB72" i="55"/>
  <c r="AA72" i="55"/>
  <c r="Z72" i="55"/>
  <c r="Y72" i="55"/>
  <c r="X72" i="55"/>
  <c r="W72" i="55"/>
  <c r="V72" i="55"/>
  <c r="U72" i="55"/>
  <c r="T72" i="55"/>
  <c r="AE71" i="55"/>
  <c r="AD71" i="55"/>
  <c r="AC71" i="55"/>
  <c r="AB71" i="55"/>
  <c r="AA71" i="55"/>
  <c r="Z71" i="55"/>
  <c r="Y71" i="55"/>
  <c r="X71" i="55"/>
  <c r="W71" i="55"/>
  <c r="V71" i="55"/>
  <c r="U71" i="55"/>
  <c r="T71" i="55"/>
  <c r="AE70" i="55"/>
  <c r="AD70" i="55"/>
  <c r="AC70" i="55"/>
  <c r="AB70" i="55"/>
  <c r="AA70" i="55"/>
  <c r="Z70" i="55"/>
  <c r="Y70" i="55"/>
  <c r="X70" i="55"/>
  <c r="W70" i="55"/>
  <c r="V70" i="55"/>
  <c r="U70" i="55"/>
  <c r="T70" i="55"/>
  <c r="AE69" i="55"/>
  <c r="AD69" i="55"/>
  <c r="AC69" i="55"/>
  <c r="AB69" i="55"/>
  <c r="AA69" i="55"/>
  <c r="Z69" i="55"/>
  <c r="Y69" i="55"/>
  <c r="X69" i="55"/>
  <c r="W69" i="55"/>
  <c r="V69" i="55"/>
  <c r="U69" i="55"/>
  <c r="T69" i="55"/>
  <c r="AE68" i="55"/>
  <c r="AD68" i="55"/>
  <c r="AC68" i="55"/>
  <c r="AB68" i="55"/>
  <c r="AA68" i="55"/>
  <c r="Z68" i="55"/>
  <c r="Y68" i="55"/>
  <c r="X68" i="55"/>
  <c r="W68" i="55"/>
  <c r="V68" i="55"/>
  <c r="U68" i="55"/>
  <c r="T68" i="55"/>
  <c r="AE66" i="55"/>
  <c r="AD66" i="55"/>
  <c r="AC66" i="55"/>
  <c r="AB66" i="55"/>
  <c r="AA66" i="55"/>
  <c r="Z66" i="55"/>
  <c r="Y66" i="55"/>
  <c r="X66" i="55"/>
  <c r="W66" i="55"/>
  <c r="V66" i="55"/>
  <c r="U66" i="55"/>
  <c r="T66" i="55"/>
  <c r="AE65" i="55"/>
  <c r="AD65" i="55"/>
  <c r="AC65" i="55"/>
  <c r="AB65" i="55"/>
  <c r="AA65" i="55"/>
  <c r="Z65" i="55"/>
  <c r="Y65" i="55"/>
  <c r="X65" i="55"/>
  <c r="W65" i="55"/>
  <c r="V65" i="55"/>
  <c r="U65" i="55"/>
  <c r="T65" i="55"/>
  <c r="AE64" i="55"/>
  <c r="AD64" i="55"/>
  <c r="AC64" i="55"/>
  <c r="AB64" i="55"/>
  <c r="AA64" i="55"/>
  <c r="Z64" i="55"/>
  <c r="Y64" i="55"/>
  <c r="X64" i="55"/>
  <c r="W64" i="55"/>
  <c r="V64" i="55"/>
  <c r="U64" i="55"/>
  <c r="T64" i="55"/>
  <c r="AE63" i="55"/>
  <c r="AD63" i="55"/>
  <c r="AC63" i="55"/>
  <c r="AB63" i="55"/>
  <c r="AA63" i="55"/>
  <c r="Z63" i="55"/>
  <c r="Y63" i="55"/>
  <c r="X63" i="55"/>
  <c r="W63" i="55"/>
  <c r="V63" i="55"/>
  <c r="U63" i="55"/>
  <c r="T63" i="55"/>
  <c r="AE62" i="55"/>
  <c r="AD62" i="55"/>
  <c r="AC62" i="55"/>
  <c r="AB62" i="55"/>
  <c r="AA62" i="55"/>
  <c r="Z62" i="55"/>
  <c r="Y62" i="55"/>
  <c r="X62" i="55"/>
  <c r="W62" i="55"/>
  <c r="V62" i="55"/>
  <c r="U62" i="55"/>
  <c r="T62" i="55"/>
  <c r="AE61" i="55"/>
  <c r="AD61" i="55"/>
  <c r="AC61" i="55"/>
  <c r="AB61" i="55"/>
  <c r="AA61" i="55"/>
  <c r="Z61" i="55"/>
  <c r="Y61" i="55"/>
  <c r="X61" i="55"/>
  <c r="W61" i="55"/>
  <c r="V61" i="55"/>
  <c r="U61" i="55"/>
  <c r="T61" i="55"/>
  <c r="AE60" i="55"/>
  <c r="AD60" i="55"/>
  <c r="AC60" i="55"/>
  <c r="AB60" i="55"/>
  <c r="AA60" i="55"/>
  <c r="Z60" i="55"/>
  <c r="Y60" i="55"/>
  <c r="X60" i="55"/>
  <c r="W60" i="55"/>
  <c r="V60" i="55"/>
  <c r="U60" i="55"/>
  <c r="T60" i="55"/>
  <c r="AE59" i="55"/>
  <c r="AD59" i="55"/>
  <c r="AC59" i="55"/>
  <c r="AB59" i="55"/>
  <c r="AA59" i="55"/>
  <c r="Z59" i="55"/>
  <c r="Y59" i="55"/>
  <c r="X59" i="55"/>
  <c r="W59" i="55"/>
  <c r="V59" i="55"/>
  <c r="U59" i="55"/>
  <c r="T59" i="55"/>
  <c r="AE58" i="55"/>
  <c r="AD58" i="55"/>
  <c r="AC58" i="55"/>
  <c r="AB58" i="55"/>
  <c r="AA58" i="55"/>
  <c r="Z58" i="55"/>
  <c r="Y58" i="55"/>
  <c r="X58" i="55"/>
  <c r="W58" i="55"/>
  <c r="V58" i="55"/>
  <c r="U58" i="55"/>
  <c r="T58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AE56" i="55"/>
  <c r="AD56" i="55"/>
  <c r="AC56" i="55"/>
  <c r="AB56" i="55"/>
  <c r="AA56" i="55"/>
  <c r="Z56" i="55"/>
  <c r="Y56" i="55"/>
  <c r="X56" i="55"/>
  <c r="W56" i="55"/>
  <c r="V56" i="55"/>
  <c r="U56" i="55"/>
  <c r="T56" i="55"/>
  <c r="AE55" i="55"/>
  <c r="AD55" i="55"/>
  <c r="AC55" i="55"/>
  <c r="AB55" i="55"/>
  <c r="AA55" i="55"/>
  <c r="Z55" i="55"/>
  <c r="Y55" i="55"/>
  <c r="X55" i="55"/>
  <c r="W55" i="55"/>
  <c r="V55" i="55"/>
  <c r="U55" i="55"/>
  <c r="T55" i="55"/>
  <c r="AE53" i="55"/>
  <c r="AD53" i="55"/>
  <c r="AC53" i="55"/>
  <c r="AB53" i="55"/>
  <c r="AA53" i="55"/>
  <c r="Z53" i="55"/>
  <c r="Y53" i="55"/>
  <c r="X53" i="55"/>
  <c r="W53" i="55"/>
  <c r="V53" i="55"/>
  <c r="U53" i="55"/>
  <c r="T53" i="55"/>
  <c r="AE52" i="55"/>
  <c r="AD52" i="55"/>
  <c r="AC52" i="55"/>
  <c r="AB52" i="55"/>
  <c r="AA52" i="55"/>
  <c r="Z52" i="55"/>
  <c r="Y52" i="55"/>
  <c r="X52" i="55"/>
  <c r="W52" i="55"/>
  <c r="V52" i="55"/>
  <c r="U52" i="55"/>
  <c r="T52" i="55"/>
  <c r="AE51" i="55"/>
  <c r="AD51" i="55"/>
  <c r="AC51" i="55"/>
  <c r="AB51" i="55"/>
  <c r="AA51" i="55"/>
  <c r="Z51" i="55"/>
  <c r="Y51" i="55"/>
  <c r="X51" i="55"/>
  <c r="W51" i="55"/>
  <c r="V51" i="55"/>
  <c r="U51" i="55"/>
  <c r="T51" i="55"/>
  <c r="AE50" i="55"/>
  <c r="AD50" i="55"/>
  <c r="AC50" i="55"/>
  <c r="AB50" i="55"/>
  <c r="AA50" i="55"/>
  <c r="Z50" i="55"/>
  <c r="Y50" i="55"/>
  <c r="X50" i="55"/>
  <c r="W50" i="55"/>
  <c r="V50" i="55"/>
  <c r="U50" i="55"/>
  <c r="T50" i="55"/>
  <c r="AE48" i="55"/>
  <c r="AD48" i="55"/>
  <c r="AC48" i="55"/>
  <c r="AB48" i="55"/>
  <c r="AA48" i="55"/>
  <c r="Z48" i="55"/>
  <c r="Y48" i="55"/>
  <c r="X48" i="55"/>
  <c r="W48" i="55"/>
  <c r="V48" i="55"/>
  <c r="U48" i="55"/>
  <c r="T48" i="55"/>
  <c r="AE47" i="55"/>
  <c r="AD47" i="55"/>
  <c r="AC47" i="55"/>
  <c r="AB47" i="55"/>
  <c r="AA47" i="55"/>
  <c r="Z47" i="55"/>
  <c r="Y47" i="55"/>
  <c r="X47" i="55"/>
  <c r="W47" i="55"/>
  <c r="V47" i="55"/>
  <c r="U47" i="55"/>
  <c r="T47" i="55"/>
  <c r="AE45" i="55"/>
  <c r="AD45" i="55"/>
  <c r="AC45" i="55"/>
  <c r="AB45" i="55"/>
  <c r="AA45" i="55"/>
  <c r="Z45" i="55"/>
  <c r="Y45" i="55"/>
  <c r="X45" i="55"/>
  <c r="W45" i="55"/>
  <c r="V45" i="55"/>
  <c r="U45" i="55"/>
  <c r="T45" i="55"/>
  <c r="AE44" i="55"/>
  <c r="AD44" i="55"/>
  <c r="AC44" i="55"/>
  <c r="AB44" i="55"/>
  <c r="AA44" i="55"/>
  <c r="Z44" i="55"/>
  <c r="Y44" i="55"/>
  <c r="X44" i="55"/>
  <c r="W44" i="55"/>
  <c r="V44" i="55"/>
  <c r="U44" i="55"/>
  <c r="T44" i="55"/>
  <c r="AE43" i="55"/>
  <c r="AD43" i="55"/>
  <c r="AC43" i="55"/>
  <c r="AB43" i="55"/>
  <c r="AA43" i="55"/>
  <c r="Z43" i="55"/>
  <c r="Y43" i="55"/>
  <c r="X43" i="55"/>
  <c r="W43" i="55"/>
  <c r="V43" i="55"/>
  <c r="U43" i="55"/>
  <c r="T43" i="55"/>
  <c r="AE42" i="55"/>
  <c r="AD42" i="55"/>
  <c r="AC42" i="55"/>
  <c r="AB42" i="55"/>
  <c r="AA42" i="55"/>
  <c r="Z42" i="55"/>
  <c r="Y42" i="55"/>
  <c r="X42" i="55"/>
  <c r="W42" i="55"/>
  <c r="V42" i="55"/>
  <c r="U42" i="55"/>
  <c r="T42" i="55"/>
  <c r="AE41" i="55"/>
  <c r="AD41" i="55"/>
  <c r="AC41" i="55"/>
  <c r="AB41" i="55"/>
  <c r="AA41" i="55"/>
  <c r="Z41" i="55"/>
  <c r="Y41" i="55"/>
  <c r="X41" i="55"/>
  <c r="W41" i="55"/>
  <c r="V41" i="55"/>
  <c r="U41" i="55"/>
  <c r="T41" i="55"/>
  <c r="AE40" i="55"/>
  <c r="AD40" i="55"/>
  <c r="AC40" i="55"/>
  <c r="AB40" i="55"/>
  <c r="AA40" i="55"/>
  <c r="Z40" i="55"/>
  <c r="Y40" i="55"/>
  <c r="X40" i="55"/>
  <c r="W40" i="55"/>
  <c r="V40" i="55"/>
  <c r="U40" i="55"/>
  <c r="T40" i="55"/>
  <c r="AE38" i="55"/>
  <c r="AD38" i="55"/>
  <c r="AC38" i="55"/>
  <c r="AB38" i="55"/>
  <c r="AA38" i="55"/>
  <c r="Z38" i="55"/>
  <c r="Y38" i="55"/>
  <c r="X38" i="55"/>
  <c r="W38" i="55"/>
  <c r="V38" i="55"/>
  <c r="U38" i="55"/>
  <c r="T38" i="55"/>
  <c r="AE37" i="55"/>
  <c r="AD37" i="55"/>
  <c r="AC37" i="55"/>
  <c r="AB37" i="55"/>
  <c r="AA37" i="55"/>
  <c r="Z37" i="55"/>
  <c r="Y37" i="55"/>
  <c r="X37" i="55"/>
  <c r="W37" i="55"/>
  <c r="V37" i="55"/>
  <c r="U37" i="55"/>
  <c r="T37" i="55"/>
  <c r="AE35" i="55"/>
  <c r="AD35" i="55"/>
  <c r="AC35" i="55"/>
  <c r="AB35" i="55"/>
  <c r="AA35" i="55"/>
  <c r="Z35" i="55"/>
  <c r="Y35" i="55"/>
  <c r="X35" i="55"/>
  <c r="W35" i="55"/>
  <c r="V35" i="55"/>
  <c r="U35" i="55"/>
  <c r="T35" i="55"/>
  <c r="AE33" i="55"/>
  <c r="AD33" i="55"/>
  <c r="AC33" i="55"/>
  <c r="AB33" i="55"/>
  <c r="AA33" i="55"/>
  <c r="Z33" i="55"/>
  <c r="Y33" i="55"/>
  <c r="X33" i="55"/>
  <c r="W33" i="55"/>
  <c r="V33" i="55"/>
  <c r="U33" i="55"/>
  <c r="T33" i="55"/>
  <c r="AE31" i="55"/>
  <c r="AD31" i="55"/>
  <c r="AC31" i="55"/>
  <c r="AB31" i="55"/>
  <c r="AA31" i="55"/>
  <c r="Z31" i="55"/>
  <c r="Y31" i="55"/>
  <c r="X31" i="55"/>
  <c r="W31" i="55"/>
  <c r="V31" i="55"/>
  <c r="U31" i="55"/>
  <c r="T31" i="55"/>
  <c r="AE29" i="55"/>
  <c r="AD29" i="55"/>
  <c r="AC29" i="55"/>
  <c r="AB29" i="55"/>
  <c r="AA29" i="55"/>
  <c r="Z29" i="55"/>
  <c r="Y29" i="55"/>
  <c r="X29" i="55"/>
  <c r="W29" i="55"/>
  <c r="V29" i="55"/>
  <c r="U29" i="55"/>
  <c r="T29" i="55"/>
  <c r="AE28" i="55"/>
  <c r="AD28" i="55"/>
  <c r="AC28" i="55"/>
  <c r="AB28" i="55"/>
  <c r="AA28" i="55"/>
  <c r="Z28" i="55"/>
  <c r="Y28" i="55"/>
  <c r="X28" i="55"/>
  <c r="W28" i="55"/>
  <c r="V28" i="55"/>
  <c r="U28" i="55"/>
  <c r="T28" i="55"/>
  <c r="AE27" i="55"/>
  <c r="AD27" i="55"/>
  <c r="AC27" i="55"/>
  <c r="AB27" i="55"/>
  <c r="AA27" i="55"/>
  <c r="Z27" i="55"/>
  <c r="Y27" i="55"/>
  <c r="X27" i="55"/>
  <c r="W27" i="55"/>
  <c r="V27" i="55"/>
  <c r="U27" i="55"/>
  <c r="T27" i="55"/>
  <c r="AE26" i="55"/>
  <c r="AD26" i="55"/>
  <c r="AC26" i="55"/>
  <c r="AB26" i="55"/>
  <c r="AA26" i="55"/>
  <c r="Z26" i="55"/>
  <c r="Y26" i="55"/>
  <c r="X26" i="55"/>
  <c r="W26" i="55"/>
  <c r="V26" i="55"/>
  <c r="U26" i="55"/>
  <c r="T26" i="55"/>
  <c r="AE25" i="55"/>
  <c r="AD25" i="55"/>
  <c r="AC25" i="55"/>
  <c r="AB25" i="55"/>
  <c r="AA25" i="55"/>
  <c r="Z25" i="55"/>
  <c r="Y25" i="55"/>
  <c r="X25" i="55"/>
  <c r="W25" i="55"/>
  <c r="V25" i="55"/>
  <c r="U25" i="55"/>
  <c r="T25" i="55"/>
  <c r="AE24" i="55"/>
  <c r="AD24" i="55"/>
  <c r="AC24" i="55"/>
  <c r="AB24" i="55"/>
  <c r="AA24" i="55"/>
  <c r="Z24" i="55"/>
  <c r="Y24" i="55"/>
  <c r="X24" i="55"/>
  <c r="W24" i="55"/>
  <c r="V24" i="55"/>
  <c r="U24" i="55"/>
  <c r="T24" i="55"/>
  <c r="AE23" i="55"/>
  <c r="AD23" i="55"/>
  <c r="AC23" i="55"/>
  <c r="AB23" i="55"/>
  <c r="AA23" i="55"/>
  <c r="Z23" i="55"/>
  <c r="Y23" i="55"/>
  <c r="X23" i="55"/>
  <c r="W23" i="55"/>
  <c r="V23" i="55"/>
  <c r="U23" i="55"/>
  <c r="T23" i="55"/>
  <c r="AE22" i="55"/>
  <c r="AD22" i="55"/>
  <c r="AC22" i="55"/>
  <c r="AB22" i="55"/>
  <c r="AA22" i="55"/>
  <c r="Z22" i="55"/>
  <c r="Y22" i="55"/>
  <c r="X22" i="55"/>
  <c r="W22" i="55"/>
  <c r="V22" i="55"/>
  <c r="U22" i="55"/>
  <c r="T22" i="55"/>
  <c r="AE21" i="55"/>
  <c r="AD21" i="55"/>
  <c r="AC21" i="55"/>
  <c r="AB21" i="55"/>
  <c r="AA21" i="55"/>
  <c r="Z21" i="55"/>
  <c r="Y21" i="55"/>
  <c r="X21" i="55"/>
  <c r="W21" i="55"/>
  <c r="V21" i="55"/>
  <c r="U21" i="55"/>
  <c r="T21" i="55"/>
  <c r="AE19" i="55"/>
  <c r="AD19" i="55"/>
  <c r="AC19" i="55"/>
  <c r="AB19" i="55"/>
  <c r="AA19" i="55"/>
  <c r="Z19" i="55"/>
  <c r="Y19" i="55"/>
  <c r="X19" i="55"/>
  <c r="W19" i="55"/>
  <c r="V19" i="55"/>
  <c r="U19" i="55"/>
  <c r="T19" i="55"/>
  <c r="AE17" i="55"/>
  <c r="AD17" i="55"/>
  <c r="AC17" i="55"/>
  <c r="AB17" i="55"/>
  <c r="AA17" i="55"/>
  <c r="Z17" i="55"/>
  <c r="Y17" i="55"/>
  <c r="X17" i="55"/>
  <c r="W17" i="55"/>
  <c r="V17" i="55"/>
  <c r="U17" i="55"/>
  <c r="T17" i="55"/>
  <c r="AE15" i="55"/>
  <c r="AD15" i="55"/>
  <c r="AC15" i="55"/>
  <c r="AB15" i="55"/>
  <c r="AA15" i="55"/>
  <c r="Z15" i="55"/>
  <c r="Y15" i="55"/>
  <c r="X15" i="55"/>
  <c r="W15" i="55"/>
  <c r="V15" i="55"/>
  <c r="U15" i="55"/>
  <c r="T15" i="55"/>
  <c r="AE13" i="55"/>
  <c r="AD13" i="55"/>
  <c r="AC13" i="55"/>
  <c r="AB13" i="55"/>
  <c r="AA13" i="55"/>
  <c r="Z13" i="55"/>
  <c r="Y13" i="55"/>
  <c r="X13" i="55"/>
  <c r="W13" i="55"/>
  <c r="V13" i="55"/>
  <c r="U13" i="55"/>
  <c r="T13" i="55"/>
  <c r="AE11" i="55"/>
  <c r="AD11" i="55"/>
  <c r="AC11" i="55"/>
  <c r="AB11" i="55"/>
  <c r="AA11" i="55"/>
  <c r="Z11" i="55"/>
  <c r="Y11" i="55"/>
  <c r="X11" i="55"/>
  <c r="W11" i="55"/>
  <c r="V11" i="55"/>
  <c r="U11" i="55"/>
  <c r="T11" i="55"/>
  <c r="AE9" i="55"/>
  <c r="AD9" i="55"/>
  <c r="AC9" i="55"/>
  <c r="AB9" i="55"/>
  <c r="AA9" i="55"/>
  <c r="Z9" i="55"/>
  <c r="Y9" i="55"/>
  <c r="X9" i="55"/>
  <c r="W9" i="55"/>
  <c r="V9" i="55"/>
  <c r="U9" i="55"/>
  <c r="T9" i="55"/>
  <c r="AE7" i="55"/>
  <c r="AD7" i="55"/>
  <c r="AC7" i="55"/>
  <c r="AB7" i="55"/>
  <c r="AA7" i="55"/>
  <c r="Z7" i="55"/>
  <c r="Y7" i="55"/>
  <c r="X7" i="55"/>
  <c r="W7" i="55"/>
  <c r="V7" i="55"/>
  <c r="U7" i="55"/>
  <c r="T7" i="55"/>
  <c r="AE5" i="55"/>
  <c r="AE237" i="55" s="1"/>
  <c r="AD5" i="55"/>
  <c r="AD237" i="55" s="1"/>
  <c r="AC5" i="55"/>
  <c r="AC237" i="55" s="1"/>
  <c r="AB5" i="55"/>
  <c r="AB237" i="55" s="1"/>
  <c r="AA5" i="55"/>
  <c r="AA237" i="55" s="1"/>
  <c r="Z5" i="55"/>
  <c r="Z237" i="55" s="1"/>
  <c r="Y5" i="55"/>
  <c r="Y237" i="55" s="1"/>
  <c r="X5" i="55"/>
  <c r="X237" i="55" s="1"/>
  <c r="W5" i="55"/>
  <c r="W237" i="55" s="1"/>
  <c r="V5" i="55"/>
  <c r="V237" i="55" s="1"/>
  <c r="U5" i="55"/>
  <c r="U237" i="55" s="1"/>
  <c r="T5" i="55"/>
  <c r="T237" i="55" s="1"/>
  <c r="AA746" i="54" l="1"/>
  <c r="AA745" i="54"/>
  <c r="AA744" i="54"/>
  <c r="AA743" i="54"/>
  <c r="AA742" i="54"/>
  <c r="AA741" i="54"/>
  <c r="AA740" i="54"/>
  <c r="AA739" i="54"/>
  <c r="AA738" i="54"/>
  <c r="AA737" i="54"/>
  <c r="AA736" i="54"/>
  <c r="AA735" i="54"/>
  <c r="AA734" i="54"/>
  <c r="AA733" i="54"/>
  <c r="AA732" i="54"/>
  <c r="AA731" i="54"/>
  <c r="AA730" i="54"/>
  <c r="AA729" i="54"/>
  <c r="AA728" i="54"/>
  <c r="AA727" i="54"/>
  <c r="AA726" i="54"/>
  <c r="AA725" i="54"/>
  <c r="AA724" i="54"/>
  <c r="AA723" i="54"/>
  <c r="AA722" i="54"/>
  <c r="AA721" i="54"/>
  <c r="AA720" i="54"/>
  <c r="AA719" i="54"/>
  <c r="AA718" i="54"/>
  <c r="AA717" i="54"/>
  <c r="AA716" i="54"/>
  <c r="AA715" i="54"/>
  <c r="AA714" i="54"/>
  <c r="AA713" i="54"/>
  <c r="AA712" i="54"/>
  <c r="AA711" i="54"/>
  <c r="AA710" i="54"/>
  <c r="AA709" i="54"/>
  <c r="AA708" i="54"/>
  <c r="AA707" i="54"/>
  <c r="AA706" i="54"/>
  <c r="AA705" i="54"/>
  <c r="AA704" i="54"/>
  <c r="AA703" i="54"/>
  <c r="AA702" i="54"/>
  <c r="AA701" i="54"/>
  <c r="AA700" i="54"/>
  <c r="AA699" i="54"/>
  <c r="AA698" i="54"/>
  <c r="AA697" i="54"/>
  <c r="AA696" i="54"/>
  <c r="AA695" i="54"/>
  <c r="AA694" i="54"/>
  <c r="AA693" i="54"/>
  <c r="AA692" i="54"/>
  <c r="AA691" i="54"/>
  <c r="AA690" i="54"/>
  <c r="AA689" i="54"/>
  <c r="AA688" i="54"/>
  <c r="AA687" i="54"/>
  <c r="AA686" i="54"/>
  <c r="AA685" i="54"/>
  <c r="AA684" i="54"/>
  <c r="AA683" i="54"/>
  <c r="AA682" i="54"/>
  <c r="AA681" i="54"/>
  <c r="AA680" i="54"/>
  <c r="AA679" i="54"/>
  <c r="AA678" i="54"/>
  <c r="AA677" i="54"/>
  <c r="AA676" i="54"/>
  <c r="AA675" i="54"/>
  <c r="AA674" i="54"/>
  <c r="AA673" i="54"/>
  <c r="AA672" i="54"/>
  <c r="AA671" i="54"/>
  <c r="AA670" i="54"/>
  <c r="AA669" i="54"/>
  <c r="AA668" i="54"/>
  <c r="AA667" i="54"/>
  <c r="AA666" i="54"/>
  <c r="AA665" i="54"/>
  <c r="AA664" i="54"/>
  <c r="AA663" i="54"/>
  <c r="AA662" i="54"/>
  <c r="AA661" i="54"/>
  <c r="AA660" i="54"/>
  <c r="AA659" i="54"/>
  <c r="AA658" i="54"/>
  <c r="AA657" i="54"/>
  <c r="AA656" i="54"/>
  <c r="AA649" i="54"/>
  <c r="AA648" i="54"/>
  <c r="AA647" i="54"/>
  <c r="AA646" i="54"/>
  <c r="AA645" i="54"/>
  <c r="AA644" i="54"/>
  <c r="AA643" i="54"/>
  <c r="AA633" i="54"/>
  <c r="AA629" i="54"/>
  <c r="AA628" i="54"/>
  <c r="AA627" i="54"/>
  <c r="AA625" i="54"/>
  <c r="AA624" i="54"/>
  <c r="AA623" i="54"/>
  <c r="AA622" i="54"/>
  <c r="AA621" i="54"/>
  <c r="AA620" i="54"/>
  <c r="AA619" i="54"/>
  <c r="AA618" i="54"/>
  <c r="AA603" i="54"/>
  <c r="AA602" i="54"/>
  <c r="AA601" i="54"/>
  <c r="AA600" i="54"/>
  <c r="AA599" i="54"/>
  <c r="AA598" i="54"/>
  <c r="AA597" i="54"/>
  <c r="AA596" i="54"/>
  <c r="AA595" i="54"/>
  <c r="AA594" i="54"/>
  <c r="AA593" i="54"/>
  <c r="AA592" i="54"/>
  <c r="AA591" i="54"/>
  <c r="AA590" i="54"/>
  <c r="AA589" i="54"/>
  <c r="AA588" i="54"/>
  <c r="AA587" i="54"/>
  <c r="AA586" i="54"/>
  <c r="AA585" i="54"/>
  <c r="AA584" i="54"/>
  <c r="AA583" i="54"/>
  <c r="AA582" i="54"/>
  <c r="AA581" i="54"/>
  <c r="AA580" i="54"/>
  <c r="AA579" i="54"/>
  <c r="AA578" i="54"/>
  <c r="AA577" i="54"/>
  <c r="AA576" i="54"/>
  <c r="AA575" i="54"/>
  <c r="AA574" i="54"/>
  <c r="AA573" i="54"/>
  <c r="AA572" i="54"/>
  <c r="AA571" i="54"/>
  <c r="AA570" i="54"/>
  <c r="AA569" i="54"/>
  <c r="AA568" i="54"/>
  <c r="AA567" i="54"/>
  <c r="AA566" i="54"/>
  <c r="AA565" i="54"/>
  <c r="AA564" i="54"/>
  <c r="AA563" i="54"/>
  <c r="AA562" i="54"/>
  <c r="AA561" i="54"/>
  <c r="AA560" i="54"/>
  <c r="AA559" i="54"/>
  <c r="AA558" i="54"/>
  <c r="AA557" i="54"/>
  <c r="AA556" i="54"/>
  <c r="AA555" i="54"/>
  <c r="AA554" i="54"/>
  <c r="AA553" i="54"/>
  <c r="AA552" i="54"/>
  <c r="AA551" i="54"/>
  <c r="AA550" i="54"/>
  <c r="AA549" i="54"/>
  <c r="AA548" i="54"/>
  <c r="AA547" i="54"/>
  <c r="AA546" i="54"/>
  <c r="AA545" i="54"/>
  <c r="AA544" i="54"/>
  <c r="AA543" i="54"/>
  <c r="AA542" i="54"/>
  <c r="AA541" i="54"/>
  <c r="AA540" i="54"/>
  <c r="AA539" i="54"/>
  <c r="AA538" i="54"/>
  <c r="AA537" i="54"/>
  <c r="AA536" i="54"/>
  <c r="AA535" i="54"/>
  <c r="AA534" i="54"/>
  <c r="AA533" i="54"/>
  <c r="AA532" i="54"/>
  <c r="AA531" i="54"/>
  <c r="AA530" i="54"/>
  <c r="AA529" i="54"/>
  <c r="AA528" i="54"/>
  <c r="AA527" i="54"/>
  <c r="AA526" i="54"/>
  <c r="AA525" i="54"/>
  <c r="AA524" i="54"/>
  <c r="AA523" i="54"/>
  <c r="AA522" i="54"/>
  <c r="AA521" i="54"/>
  <c r="AA520" i="54"/>
  <c r="AA519" i="54"/>
  <c r="AA518" i="54"/>
  <c r="AA517" i="54"/>
  <c r="AA516" i="54"/>
  <c r="AA515" i="54"/>
  <c r="AA514" i="54"/>
  <c r="AA513" i="54"/>
  <c r="AA512" i="54"/>
  <c r="AA511" i="54"/>
  <c r="AA510" i="54"/>
  <c r="AA509" i="54"/>
  <c r="AA508" i="54"/>
  <c r="AA507" i="54"/>
  <c r="AA506" i="54"/>
  <c r="AA505" i="54"/>
  <c r="AA504" i="54"/>
  <c r="AA503" i="54"/>
  <c r="AA502" i="54"/>
  <c r="AA501" i="54"/>
  <c r="AA500" i="54"/>
  <c r="AA499" i="54"/>
  <c r="AA498" i="54"/>
  <c r="AA497" i="54"/>
  <c r="AA496" i="54"/>
  <c r="AA495" i="54"/>
  <c r="AA494" i="54"/>
  <c r="AA493" i="54"/>
  <c r="AA492" i="54"/>
  <c r="AA491" i="54"/>
  <c r="AA490" i="54"/>
  <c r="AA489" i="54"/>
  <c r="AA488" i="54"/>
  <c r="AA487" i="54"/>
  <c r="AA486" i="54"/>
  <c r="AA485" i="54"/>
  <c r="AA484" i="54"/>
  <c r="AA483" i="54"/>
  <c r="AA482" i="54"/>
  <c r="AA481" i="54"/>
  <c r="AA480" i="54"/>
  <c r="AA479" i="54"/>
  <c r="AA478" i="54"/>
  <c r="AA477" i="54"/>
  <c r="AA476" i="54"/>
  <c r="AA475" i="54"/>
  <c r="AA474" i="54"/>
  <c r="AA473" i="54"/>
  <c r="AA472" i="54"/>
  <c r="AA471" i="54"/>
  <c r="AA470" i="54"/>
  <c r="AA469" i="54"/>
  <c r="AA468" i="54"/>
  <c r="AA467" i="54"/>
  <c r="AA466" i="54"/>
  <c r="AA465" i="54"/>
  <c r="AA464" i="54"/>
  <c r="AA463" i="54"/>
  <c r="AA462" i="54"/>
  <c r="AA461" i="54"/>
  <c r="AA460" i="54"/>
  <c r="AA459" i="54"/>
  <c r="AA458" i="54"/>
  <c r="AA457" i="54"/>
  <c r="AA456" i="54"/>
  <c r="AA455" i="54"/>
  <c r="AA454" i="54"/>
  <c r="AA453" i="54"/>
  <c r="AA452" i="54"/>
  <c r="AA451" i="54"/>
  <c r="AA450" i="54"/>
  <c r="AA449" i="54"/>
  <c r="AA448" i="54"/>
  <c r="AA447" i="54"/>
  <c r="AA446" i="54"/>
  <c r="AA445" i="54"/>
  <c r="AA444" i="54"/>
  <c r="AA443" i="54"/>
  <c r="AA442" i="54"/>
  <c r="AA441" i="54"/>
  <c r="AA440" i="54"/>
  <c r="AA439" i="54"/>
  <c r="AA438" i="54"/>
  <c r="AA437" i="54"/>
  <c r="AA436" i="54"/>
  <c r="AA435" i="54"/>
  <c r="AA434" i="54"/>
  <c r="AA433" i="54"/>
  <c r="AA432" i="54"/>
  <c r="AA431" i="54"/>
  <c r="AA430" i="54"/>
  <c r="AA429" i="54"/>
  <c r="AA428" i="54"/>
  <c r="AA427" i="54"/>
  <c r="AA426" i="54"/>
  <c r="AA425" i="54"/>
  <c r="AA424" i="54"/>
  <c r="AA423" i="54"/>
  <c r="AA422" i="54"/>
  <c r="AA421" i="54"/>
  <c r="AA420" i="54"/>
  <c r="AA419" i="54"/>
  <c r="AA418" i="54"/>
  <c r="AA417" i="54"/>
  <c r="AA416" i="54"/>
  <c r="AA415" i="54"/>
  <c r="AA414" i="54"/>
  <c r="AA413" i="54"/>
  <c r="AA412" i="54"/>
  <c r="AA411" i="54"/>
  <c r="AA410" i="54"/>
  <c r="AA409" i="54"/>
  <c r="AA408" i="54"/>
  <c r="AA407" i="54"/>
  <c r="AA406" i="54"/>
  <c r="AA405" i="54"/>
  <c r="AA404" i="54"/>
  <c r="AA403" i="54"/>
  <c r="AA402" i="54"/>
  <c r="AA401" i="54"/>
  <c r="AA400" i="54"/>
  <c r="AA399" i="54"/>
  <c r="AA398" i="54"/>
  <c r="AA397" i="54"/>
  <c r="AA396" i="54"/>
  <c r="AA395" i="54"/>
  <c r="AA394" i="54"/>
  <c r="AA393" i="54"/>
  <c r="AA392" i="54"/>
  <c r="AA391" i="54"/>
  <c r="AA390" i="54"/>
  <c r="AA389" i="54"/>
  <c r="AA388" i="54"/>
  <c r="AA387" i="54"/>
  <c r="AA386" i="54"/>
  <c r="AA385" i="54"/>
  <c r="AA384" i="54"/>
  <c r="AA383" i="54"/>
  <c r="AA382" i="54"/>
  <c r="AA381" i="54"/>
  <c r="AA380" i="54"/>
  <c r="AA379" i="54"/>
  <c r="AA378" i="54"/>
  <c r="AA377" i="54"/>
  <c r="AA376" i="54"/>
  <c r="AA375" i="54"/>
  <c r="AA374" i="54"/>
  <c r="AA373" i="54"/>
  <c r="AA372" i="54"/>
  <c r="AA371" i="54"/>
  <c r="AA370" i="54"/>
  <c r="AA369" i="54"/>
  <c r="AA368" i="54"/>
  <c r="AA367" i="54"/>
  <c r="AA366" i="54"/>
  <c r="AA365" i="54"/>
  <c r="AA364" i="54"/>
  <c r="AA363" i="54"/>
  <c r="AA362" i="54"/>
  <c r="AA361" i="54"/>
  <c r="AA360" i="54"/>
  <c r="AA359" i="54"/>
  <c r="AA358" i="54"/>
  <c r="AA357" i="54"/>
  <c r="AA356" i="54"/>
  <c r="AA355" i="54"/>
  <c r="AA354" i="54"/>
  <c r="AA353" i="54"/>
  <c r="AA352" i="54"/>
  <c r="AA351" i="54"/>
  <c r="AA350" i="54"/>
  <c r="AA349" i="54"/>
  <c r="AA348" i="54"/>
  <c r="AA347" i="54"/>
  <c r="AA346" i="54"/>
  <c r="AA345" i="54"/>
  <c r="AA344" i="54"/>
  <c r="AA343" i="54"/>
  <c r="AA342" i="54"/>
  <c r="AA341" i="54"/>
  <c r="AA340" i="54"/>
  <c r="AA339" i="54"/>
  <c r="AA338" i="54"/>
  <c r="AA337" i="54"/>
  <c r="AA336" i="54"/>
  <c r="AA335" i="54"/>
  <c r="AA334" i="54"/>
  <c r="AA333" i="54"/>
  <c r="AA332" i="54"/>
  <c r="AA331" i="54"/>
  <c r="AA330" i="54"/>
  <c r="AA329" i="54"/>
  <c r="AA328" i="54"/>
  <c r="AA327" i="54"/>
  <c r="AA326" i="54"/>
  <c r="AA325" i="54"/>
  <c r="AA324" i="54"/>
  <c r="AA323" i="54"/>
  <c r="AA322" i="54"/>
  <c r="AA321" i="54"/>
  <c r="AA320" i="54"/>
  <c r="AA319" i="54"/>
  <c r="AA318" i="54"/>
  <c r="AA317" i="54"/>
  <c r="AA316" i="54"/>
  <c r="AA315" i="54"/>
  <c r="AA314" i="54"/>
  <c r="AA313" i="54"/>
  <c r="AA312" i="54"/>
  <c r="AA311" i="54"/>
  <c r="AA310" i="54"/>
  <c r="AA309" i="54"/>
  <c r="AA308" i="54"/>
  <c r="AA307" i="54"/>
  <c r="AA306" i="54"/>
  <c r="AA305" i="54"/>
  <c r="AA304" i="54"/>
  <c r="AA303" i="54"/>
  <c r="AA302" i="54"/>
  <c r="AA301" i="54"/>
  <c r="AA300" i="54"/>
  <c r="AA299" i="54"/>
  <c r="AA298" i="54"/>
  <c r="AA297" i="54"/>
  <c r="AA296" i="54"/>
  <c r="AA295" i="54"/>
  <c r="AA294" i="54"/>
  <c r="AA293" i="54"/>
  <c r="AA292" i="54"/>
  <c r="AA291" i="54"/>
  <c r="AA290" i="54"/>
  <c r="AA289" i="54"/>
  <c r="AA288" i="54"/>
  <c r="AA287" i="54"/>
  <c r="AA286" i="54"/>
  <c r="AA285" i="54"/>
  <c r="AA284" i="54"/>
  <c r="AA283" i="54"/>
  <c r="AA282" i="54"/>
  <c r="AA281" i="54"/>
  <c r="AA280" i="54"/>
  <c r="AA279" i="54"/>
  <c r="AA278" i="54"/>
  <c r="AA277" i="54"/>
  <c r="AA276" i="54"/>
  <c r="AA275" i="54"/>
  <c r="AA274" i="54"/>
  <c r="AA273" i="54"/>
  <c r="AA272" i="54"/>
  <c r="AA271" i="54"/>
  <c r="AA270" i="54"/>
  <c r="AA269" i="54"/>
  <c r="AA268" i="54"/>
  <c r="AA267" i="54"/>
  <c r="AA266" i="54"/>
  <c r="AA265" i="54"/>
  <c r="AA264" i="54"/>
  <c r="AA263" i="54"/>
  <c r="AA262" i="54"/>
  <c r="AA261" i="54"/>
  <c r="AA260" i="54"/>
  <c r="AA259" i="54"/>
  <c r="AA258" i="54"/>
  <c r="AA257" i="54"/>
  <c r="AA256" i="54"/>
  <c r="AA255" i="54"/>
  <c r="AA254" i="54"/>
  <c r="AA253" i="54"/>
  <c r="AA252" i="54"/>
  <c r="AA251" i="54"/>
  <c r="AA250" i="54"/>
  <c r="AA249" i="54"/>
  <c r="AA248" i="54"/>
  <c r="AA247" i="54"/>
  <c r="AA246" i="54"/>
  <c r="AA245" i="54"/>
  <c r="AA244" i="54"/>
  <c r="AA243" i="54"/>
  <c r="AA242" i="54"/>
  <c r="AA241" i="54"/>
  <c r="AA240" i="54"/>
  <c r="AA239" i="54"/>
  <c r="AA238" i="54"/>
  <c r="AA237" i="54"/>
  <c r="AA236" i="54"/>
  <c r="AA235" i="54"/>
  <c r="AA234" i="54"/>
  <c r="AA233" i="54"/>
  <c r="AA232" i="54"/>
  <c r="AA231" i="54"/>
  <c r="AA230" i="54"/>
  <c r="AA229" i="54"/>
  <c r="AA228" i="54"/>
  <c r="AA227" i="54"/>
  <c r="AA226" i="54"/>
  <c r="AA225" i="54"/>
  <c r="AA224" i="54"/>
  <c r="AA223" i="54"/>
  <c r="AA222" i="54"/>
  <c r="AA221" i="54"/>
  <c r="AA220" i="54"/>
  <c r="AA219" i="54"/>
  <c r="AA218" i="54"/>
  <c r="AA217" i="54"/>
  <c r="AA216" i="54"/>
  <c r="AA215" i="54"/>
  <c r="AA214" i="54"/>
  <c r="AA213" i="54"/>
  <c r="AA212" i="54"/>
  <c r="AA211" i="54"/>
  <c r="AA210" i="54"/>
  <c r="AA209" i="54"/>
  <c r="AA208" i="54"/>
  <c r="AA207" i="54"/>
  <c r="AA206" i="54"/>
  <c r="AA205" i="54"/>
  <c r="AA204" i="54"/>
  <c r="AA203" i="54"/>
  <c r="AA202" i="54"/>
  <c r="AA201" i="54"/>
  <c r="AA200" i="54"/>
  <c r="AA199" i="54"/>
  <c r="AA198" i="54"/>
  <c r="AA197" i="54"/>
  <c r="AA196" i="54"/>
  <c r="AA195" i="54"/>
  <c r="AA194" i="54"/>
  <c r="AA193" i="54"/>
  <c r="AA192" i="54"/>
  <c r="AA191" i="54"/>
  <c r="AA190" i="54"/>
  <c r="AA189" i="54"/>
  <c r="AA188" i="54"/>
  <c r="AA187" i="54"/>
  <c r="AA186" i="54"/>
  <c r="AA185" i="54"/>
  <c r="AA184" i="54"/>
  <c r="AA183" i="54"/>
  <c r="AA182" i="54"/>
  <c r="AA181" i="54"/>
  <c r="AA180" i="54"/>
  <c r="AA179" i="54"/>
  <c r="AA178" i="54"/>
  <c r="AA177" i="54"/>
  <c r="AA176" i="54"/>
  <c r="AA175" i="54"/>
  <c r="AA174" i="54"/>
  <c r="AA173" i="54"/>
  <c r="AA172" i="54"/>
  <c r="AA171" i="54"/>
  <c r="AA170" i="54"/>
  <c r="AA169" i="54"/>
  <c r="AA168" i="54"/>
  <c r="AA167" i="54"/>
  <c r="AA166" i="54"/>
  <c r="AA165" i="54"/>
  <c r="AA164" i="54"/>
  <c r="AA163" i="54"/>
  <c r="AA162" i="54"/>
  <c r="AA161" i="54"/>
  <c r="AA160" i="54"/>
  <c r="AA159" i="54"/>
  <c r="AA158" i="54"/>
  <c r="AA157" i="54"/>
  <c r="AA156" i="54"/>
  <c r="AA155" i="54"/>
  <c r="AA154" i="54"/>
  <c r="AA153" i="54"/>
  <c r="AA152" i="54"/>
  <c r="AA151" i="54"/>
  <c r="AA150" i="54"/>
  <c r="AA149" i="54"/>
  <c r="AA148" i="54"/>
  <c r="AA147" i="54"/>
  <c r="AA146" i="54"/>
  <c r="AA145" i="54"/>
  <c r="AA144" i="54"/>
  <c r="AA143" i="54"/>
  <c r="AA142" i="54"/>
  <c r="AA141" i="54"/>
  <c r="AA140" i="54"/>
  <c r="AA139" i="54"/>
  <c r="AA138" i="54"/>
  <c r="AA137" i="54"/>
  <c r="AA136" i="54"/>
  <c r="AA135" i="54"/>
  <c r="AA134" i="54"/>
  <c r="AA133" i="54"/>
  <c r="AA132" i="54"/>
  <c r="AA131" i="54"/>
  <c r="AA130" i="54"/>
  <c r="AA129" i="54"/>
  <c r="AA128" i="54"/>
  <c r="AA127" i="54"/>
  <c r="AA126" i="54"/>
  <c r="AA125" i="54"/>
  <c r="AA124" i="54"/>
  <c r="AA123" i="54"/>
  <c r="AA122" i="54"/>
  <c r="AA121" i="54"/>
  <c r="AA120" i="54"/>
  <c r="AA119" i="54"/>
  <c r="AA118" i="54"/>
  <c r="AA117" i="54"/>
  <c r="AA116" i="54"/>
  <c r="AA115" i="54"/>
  <c r="AA114" i="54"/>
  <c r="AA113" i="54"/>
  <c r="AA112" i="54"/>
  <c r="AA111" i="54"/>
  <c r="AA110" i="54"/>
  <c r="AA109" i="54"/>
  <c r="AA108" i="54"/>
  <c r="AA107" i="54"/>
  <c r="AA106" i="54"/>
  <c r="AA105" i="54"/>
  <c r="AA104" i="54"/>
  <c r="AA103" i="54"/>
  <c r="AA102" i="54"/>
  <c r="AA101" i="54"/>
  <c r="AA100" i="54"/>
  <c r="AA99" i="54"/>
  <c r="AA98" i="54"/>
  <c r="AA97" i="54"/>
  <c r="AA96" i="54"/>
  <c r="AA95" i="54"/>
  <c r="AA94" i="54"/>
  <c r="AA93" i="54"/>
  <c r="AA92" i="54"/>
  <c r="AA91" i="54"/>
  <c r="AA90" i="54"/>
  <c r="AA89" i="54"/>
  <c r="AA88" i="54"/>
  <c r="AA87" i="54"/>
  <c r="AA86" i="54"/>
  <c r="AA85" i="54"/>
  <c r="AA84" i="54"/>
  <c r="AA83" i="54"/>
  <c r="AA82" i="54"/>
  <c r="AA81" i="54"/>
  <c r="AA80" i="54"/>
  <c r="AA79" i="54"/>
  <c r="AA78" i="54"/>
  <c r="AA77" i="54"/>
  <c r="AA76" i="54"/>
  <c r="AA75" i="54"/>
  <c r="AA74" i="54"/>
  <c r="AA73" i="54"/>
  <c r="AA72" i="54"/>
  <c r="AA71" i="54"/>
  <c r="AA70" i="54"/>
  <c r="AA69" i="54"/>
  <c r="AA68" i="54"/>
  <c r="AA67" i="54"/>
  <c r="AA66" i="54"/>
  <c r="AA65" i="54"/>
  <c r="AA64" i="54"/>
  <c r="AA63" i="54"/>
  <c r="AA62" i="54"/>
  <c r="AA61" i="54"/>
  <c r="AA60" i="54"/>
  <c r="AA59" i="54"/>
  <c r="AA58" i="54"/>
  <c r="AA57" i="54"/>
  <c r="AA56" i="54"/>
  <c r="AA55" i="54"/>
  <c r="AA54" i="54"/>
  <c r="AA53" i="54"/>
  <c r="AA52" i="54"/>
  <c r="AA51" i="54"/>
  <c r="AA50" i="54"/>
  <c r="AA49" i="54"/>
  <c r="AA48" i="54"/>
  <c r="AA47" i="54"/>
  <c r="AA46" i="54"/>
  <c r="AA45" i="54"/>
  <c r="AA44" i="54"/>
  <c r="AA43" i="54"/>
  <c r="AA42" i="54"/>
  <c r="AA41" i="54"/>
  <c r="AA40" i="54"/>
  <c r="AA39" i="54"/>
  <c r="AA38" i="54"/>
  <c r="AA37" i="54"/>
  <c r="AA36" i="54"/>
  <c r="AA35" i="54"/>
  <c r="AA34" i="54"/>
  <c r="AA33" i="54"/>
  <c r="AA32" i="54"/>
  <c r="AA31" i="54"/>
  <c r="AA30" i="54"/>
  <c r="AA29" i="54"/>
  <c r="AA28" i="54"/>
  <c r="AA27" i="54"/>
  <c r="AA26" i="54"/>
  <c r="AA25" i="54"/>
  <c r="AA24" i="54"/>
  <c r="AA23" i="54"/>
  <c r="AA22" i="54"/>
  <c r="AA21" i="54"/>
  <c r="AA20" i="54"/>
  <c r="AA19" i="54"/>
  <c r="AA18" i="54"/>
  <c r="AA17" i="54"/>
  <c r="AA16" i="54"/>
  <c r="AA15" i="54"/>
  <c r="AA14" i="54"/>
  <c r="AA13" i="54"/>
  <c r="AA12" i="54"/>
  <c r="AA11" i="54"/>
  <c r="AA10" i="54"/>
  <c r="AA9" i="54"/>
  <c r="AA8" i="54"/>
  <c r="AA7" i="54"/>
  <c r="AA6" i="54"/>
  <c r="AA5" i="54"/>
  <c r="AA4" i="54"/>
  <c r="AA3" i="54"/>
  <c r="AA2" i="54"/>
  <c r="AA655" i="54"/>
  <c r="AA654" i="54"/>
  <c r="AA653" i="54"/>
  <c r="AA652" i="54"/>
  <c r="AA651" i="54"/>
  <c r="AA650" i="54"/>
  <c r="AA642" i="54"/>
  <c r="AA641" i="54"/>
  <c r="AA640" i="54"/>
  <c r="AA639" i="54"/>
  <c r="AA638" i="54"/>
  <c r="AA637" i="54"/>
  <c r="AA636" i="54"/>
  <c r="AA635" i="54"/>
  <c r="AA634" i="54"/>
  <c r="AA632" i="54"/>
  <c r="AA631" i="54"/>
  <c r="AA630" i="54"/>
  <c r="AA626" i="54"/>
  <c r="AA617" i="54"/>
  <c r="AA616" i="54"/>
  <c r="AA615" i="54"/>
  <c r="AA614" i="54"/>
  <c r="AA613" i="54"/>
  <c r="AA612" i="54"/>
  <c r="AA611" i="54"/>
  <c r="AA610" i="54"/>
  <c r="AA609" i="54"/>
  <c r="AA608" i="54"/>
  <c r="AA607" i="54"/>
  <c r="AA606" i="54"/>
  <c r="AA605" i="54"/>
  <c r="AA604" i="54"/>
  <c r="O58" i="49"/>
  <c r="N58" i="49"/>
  <c r="M58" i="49"/>
  <c r="L58" i="49"/>
  <c r="K58" i="49"/>
  <c r="J58" i="49"/>
  <c r="I58" i="49"/>
  <c r="H58" i="49"/>
  <c r="G58" i="49"/>
  <c r="F58" i="49"/>
  <c r="E58" i="49"/>
  <c r="D58" i="49"/>
  <c r="C58" i="49"/>
  <c r="Z63" i="46"/>
  <c r="Z62" i="46"/>
  <c r="Z71" i="46"/>
  <c r="Z70" i="46"/>
  <c r="Z69" i="46"/>
  <c r="Z68" i="46"/>
  <c r="Z67" i="46"/>
  <c r="Z66" i="46"/>
  <c r="Z65" i="46"/>
  <c r="O60" i="45"/>
  <c r="N60" i="45"/>
  <c r="M60" i="45"/>
  <c r="L60" i="45"/>
  <c r="K60" i="45"/>
  <c r="J60" i="45"/>
  <c r="I60" i="45"/>
  <c r="H60" i="45"/>
  <c r="G60" i="45"/>
  <c r="F60" i="45"/>
  <c r="E60" i="45"/>
  <c r="D60" i="45"/>
  <c r="C60" i="45"/>
  <c r="AA632" i="28"/>
  <c r="AA631" i="28"/>
  <c r="AA639" i="28" l="1"/>
  <c r="Z641" i="28"/>
  <c r="Y641" i="28"/>
  <c r="X641" i="28"/>
  <c r="W641" i="28"/>
  <c r="V641" i="28"/>
  <c r="U641" i="28"/>
  <c r="T641" i="28"/>
  <c r="S641" i="28"/>
  <c r="R641" i="28"/>
  <c r="Q641" i="28"/>
  <c r="P641" i="28"/>
  <c r="Z640" i="28"/>
  <c r="Y640" i="28"/>
  <c r="X640" i="28"/>
  <c r="W640" i="28"/>
  <c r="V640" i="28"/>
  <c r="U640" i="28"/>
  <c r="T640" i="28"/>
  <c r="S640" i="28"/>
  <c r="R640" i="28"/>
  <c r="Q640" i="28"/>
  <c r="P640" i="28"/>
  <c r="Z638" i="28"/>
  <c r="Y638" i="28"/>
  <c r="X638" i="28"/>
  <c r="W638" i="28"/>
  <c r="V638" i="28"/>
  <c r="U638" i="28"/>
  <c r="T638" i="28"/>
  <c r="S638" i="28"/>
  <c r="R638" i="28"/>
  <c r="Q638" i="28"/>
  <c r="P638" i="28"/>
  <c r="Z637" i="28"/>
  <c r="Y637" i="28"/>
  <c r="X637" i="28"/>
  <c r="W637" i="28"/>
  <c r="V637" i="28"/>
  <c r="U637" i="28"/>
  <c r="T637" i="28"/>
  <c r="S637" i="28"/>
  <c r="R637" i="28"/>
  <c r="Q637" i="28"/>
  <c r="P637" i="28"/>
  <c r="O641" i="28"/>
  <c r="O640" i="28"/>
  <c r="O638" i="28"/>
  <c r="O637" i="28"/>
  <c r="Z636" i="28"/>
  <c r="Y636" i="28"/>
  <c r="X636" i="28"/>
  <c r="W636" i="28"/>
  <c r="V636" i="28"/>
  <c r="U636" i="28"/>
  <c r="T636" i="28"/>
  <c r="S636" i="28"/>
  <c r="R636" i="28"/>
  <c r="Q636" i="28"/>
  <c r="P636" i="28"/>
  <c r="Z635" i="28"/>
  <c r="Y635" i="28"/>
  <c r="X635" i="28"/>
  <c r="W635" i="28"/>
  <c r="V635" i="28"/>
  <c r="U635" i="28"/>
  <c r="T635" i="28"/>
  <c r="S635" i="28"/>
  <c r="R635" i="28"/>
  <c r="Q635" i="28"/>
  <c r="P635" i="28"/>
  <c r="Z634" i="28"/>
  <c r="Y634" i="28"/>
  <c r="X634" i="28"/>
  <c r="W634" i="28"/>
  <c r="V634" i="28"/>
  <c r="U634" i="28"/>
  <c r="T634" i="28"/>
  <c r="S634" i="28"/>
  <c r="R634" i="28"/>
  <c r="Q634" i="28"/>
  <c r="P634" i="28"/>
  <c r="Z633" i="28"/>
  <c r="Y633" i="28"/>
  <c r="X633" i="28"/>
  <c r="W633" i="28"/>
  <c r="V633" i="28"/>
  <c r="U633" i="28"/>
  <c r="T633" i="28"/>
  <c r="S633" i="28"/>
  <c r="R633" i="28"/>
  <c r="Q633" i="28"/>
  <c r="P633" i="28"/>
  <c r="O636" i="28"/>
  <c r="O635" i="28"/>
  <c r="O634" i="28"/>
  <c r="O633" i="28"/>
  <c r="AA638" i="28" l="1"/>
  <c r="AA634" i="28"/>
  <c r="AA636" i="28"/>
  <c r="AA641" i="28"/>
  <c r="AA640" i="28"/>
  <c r="AA633" i="28"/>
  <c r="AA637" i="28"/>
  <c r="AA635" i="28"/>
  <c r="Q255" i="51" l="1"/>
  <c r="P255" i="51"/>
  <c r="P264" i="51" s="1"/>
  <c r="O255" i="51"/>
  <c r="N255" i="51"/>
  <c r="N264" i="51" s="1"/>
  <c r="M255" i="51"/>
  <c r="M264" i="51" s="1"/>
  <c r="L255" i="51"/>
  <c r="K255" i="51"/>
  <c r="J255" i="51"/>
  <c r="J264" i="51" s="1"/>
  <c r="I255" i="51"/>
  <c r="I264" i="51" s="1"/>
  <c r="H255" i="51"/>
  <c r="G255" i="51"/>
  <c r="G264" i="51" s="1"/>
  <c r="F255" i="51"/>
  <c r="F264" i="51" s="1"/>
  <c r="Q241" i="51"/>
  <c r="P241" i="51"/>
  <c r="O241" i="51"/>
  <c r="N241" i="51"/>
  <c r="M241" i="51"/>
  <c r="L241" i="51"/>
  <c r="K241" i="51"/>
  <c r="J241" i="51"/>
  <c r="I241" i="51"/>
  <c r="H241" i="51"/>
  <c r="G241" i="51"/>
  <c r="F241" i="51"/>
  <c r="R263" i="51"/>
  <c r="R262" i="51"/>
  <c r="R261" i="51"/>
  <c r="R260" i="51"/>
  <c r="R259" i="51"/>
  <c r="R258" i="51"/>
  <c r="R257" i="51"/>
  <c r="R256" i="51"/>
  <c r="R254" i="51"/>
  <c r="R253" i="51"/>
  <c r="R252" i="51"/>
  <c r="R251" i="51"/>
  <c r="R250" i="51"/>
  <c r="Q264" i="51"/>
  <c r="O264" i="51"/>
  <c r="L264" i="51"/>
  <c r="K264" i="51"/>
  <c r="H264" i="51"/>
  <c r="AB18" i="52"/>
  <c r="AA18" i="52"/>
  <c r="T36" i="52"/>
  <c r="F35" i="52"/>
  <c r="E35" i="52"/>
  <c r="D35" i="52"/>
  <c r="C35" i="52"/>
  <c r="Z34" i="52"/>
  <c r="R34" i="52"/>
  <c r="P34" i="52"/>
  <c r="P28" i="52" s="1"/>
  <c r="V32" i="52"/>
  <c r="T32" i="52"/>
  <c r="O32" i="52"/>
  <c r="N32" i="52"/>
  <c r="M32" i="52"/>
  <c r="L32" i="52"/>
  <c r="K32" i="52"/>
  <c r="J32" i="52"/>
  <c r="I32" i="52"/>
  <c r="H32" i="52"/>
  <c r="G32" i="52"/>
  <c r="W32" i="52" s="1"/>
  <c r="F32" i="52"/>
  <c r="E32" i="52"/>
  <c r="U32" i="52" s="1"/>
  <c r="D32" i="52"/>
  <c r="C32" i="52"/>
  <c r="Q32" i="52" s="1"/>
  <c r="B32" i="52"/>
  <c r="T31" i="52"/>
  <c r="O31" i="52"/>
  <c r="N31" i="52"/>
  <c r="M31" i="52"/>
  <c r="L31" i="52"/>
  <c r="K31" i="52"/>
  <c r="J31" i="52"/>
  <c r="I31" i="52"/>
  <c r="H31" i="52"/>
  <c r="G31" i="52"/>
  <c r="F31" i="52"/>
  <c r="V31" i="52" s="1"/>
  <c r="E31" i="52"/>
  <c r="U31" i="52" s="1"/>
  <c r="D31" i="52"/>
  <c r="C31" i="52"/>
  <c r="B31" i="52"/>
  <c r="W31" i="52" s="1"/>
  <c r="U30" i="52"/>
  <c r="O30" i="52"/>
  <c r="N30" i="52"/>
  <c r="M30" i="52"/>
  <c r="L30" i="52"/>
  <c r="K30" i="52"/>
  <c r="J30" i="52"/>
  <c r="I30" i="52"/>
  <c r="H30" i="52"/>
  <c r="G30" i="52"/>
  <c r="W30" i="52" s="1"/>
  <c r="F30" i="52"/>
  <c r="V30" i="52" s="1"/>
  <c r="E30" i="52"/>
  <c r="D30" i="52"/>
  <c r="C30" i="52"/>
  <c r="T30" i="52" s="1"/>
  <c r="X30" i="52" s="1"/>
  <c r="B30" i="52"/>
  <c r="V29" i="52"/>
  <c r="U29" i="52"/>
  <c r="P29" i="52"/>
  <c r="O29" i="52"/>
  <c r="N29" i="52"/>
  <c r="M29" i="52"/>
  <c r="L29" i="52"/>
  <c r="K29" i="52"/>
  <c r="J29" i="52"/>
  <c r="I29" i="52"/>
  <c r="H29" i="52"/>
  <c r="G29" i="52"/>
  <c r="F29" i="52"/>
  <c r="E29" i="52"/>
  <c r="D29" i="52"/>
  <c r="T29" i="52" s="1"/>
  <c r="C29" i="52"/>
  <c r="B29" i="52"/>
  <c r="W29" i="52" s="1"/>
  <c r="U28" i="52"/>
  <c r="O28" i="52"/>
  <c r="N28" i="52"/>
  <c r="M28" i="52"/>
  <c r="L28" i="52"/>
  <c r="K28" i="52"/>
  <c r="J28" i="52"/>
  <c r="H28" i="52"/>
  <c r="W28" i="52" s="1"/>
  <c r="G28" i="52"/>
  <c r="F28" i="52"/>
  <c r="V28" i="52" s="1"/>
  <c r="E28" i="52"/>
  <c r="D28" i="52"/>
  <c r="C28" i="52"/>
  <c r="T28" i="52" s="1"/>
  <c r="X28" i="52" s="1"/>
  <c r="B28" i="52"/>
  <c r="V27" i="52"/>
  <c r="U27" i="52"/>
  <c r="O27" i="52"/>
  <c r="N27" i="52"/>
  <c r="M27" i="52"/>
  <c r="L27" i="52"/>
  <c r="K27" i="52"/>
  <c r="J27" i="52"/>
  <c r="I27" i="52"/>
  <c r="W27" i="52" s="1"/>
  <c r="H27" i="52"/>
  <c r="G27" i="52"/>
  <c r="D27" i="52"/>
  <c r="C27" i="52"/>
  <c r="T27" i="52" s="1"/>
  <c r="X27" i="52" s="1"/>
  <c r="U26" i="52"/>
  <c r="O26" i="52"/>
  <c r="N26" i="52"/>
  <c r="M26" i="52"/>
  <c r="L26" i="52"/>
  <c r="K26" i="52"/>
  <c r="J26" i="52"/>
  <c r="I26" i="52"/>
  <c r="H26" i="52"/>
  <c r="G26" i="52"/>
  <c r="W26" i="52" s="1"/>
  <c r="F26" i="52"/>
  <c r="V26" i="52" s="1"/>
  <c r="E26" i="52"/>
  <c r="D26" i="52"/>
  <c r="C26" i="52"/>
  <c r="T26" i="52" s="1"/>
  <c r="B26" i="52"/>
  <c r="V25" i="52"/>
  <c r="U25" i="52"/>
  <c r="P25" i="52"/>
  <c r="O25" i="52"/>
  <c r="N25" i="52"/>
  <c r="M25" i="52"/>
  <c r="L25" i="52"/>
  <c r="K25" i="52"/>
  <c r="J25" i="52"/>
  <c r="I25" i="52"/>
  <c r="H25" i="52"/>
  <c r="G25" i="52"/>
  <c r="F25" i="52"/>
  <c r="E25" i="52"/>
  <c r="D25" i="52"/>
  <c r="T25" i="52" s="1"/>
  <c r="X25" i="52" s="1"/>
  <c r="C25" i="52"/>
  <c r="B25" i="52"/>
  <c r="W25" i="52" s="1"/>
  <c r="V24" i="52"/>
  <c r="O24" i="52"/>
  <c r="N24" i="52"/>
  <c r="M24" i="52"/>
  <c r="L24" i="52"/>
  <c r="K24" i="52"/>
  <c r="J24" i="52"/>
  <c r="I24" i="52"/>
  <c r="W24" i="52" s="1"/>
  <c r="H24" i="52"/>
  <c r="G24" i="52"/>
  <c r="F24" i="52"/>
  <c r="E24" i="52"/>
  <c r="U24" i="52" s="1"/>
  <c r="D24" i="52"/>
  <c r="C24" i="52"/>
  <c r="T24" i="52" s="1"/>
  <c r="X24" i="52" s="1"/>
  <c r="B24" i="52"/>
  <c r="T23" i="52"/>
  <c r="P23" i="52"/>
  <c r="O23" i="52"/>
  <c r="N23" i="52"/>
  <c r="M23" i="52"/>
  <c r="L23" i="52"/>
  <c r="K23" i="52"/>
  <c r="J23" i="52"/>
  <c r="I23" i="52"/>
  <c r="H23" i="52"/>
  <c r="G23" i="52"/>
  <c r="F23" i="52"/>
  <c r="V23" i="52" s="1"/>
  <c r="E23" i="52"/>
  <c r="U23" i="52" s="1"/>
  <c r="D23" i="52"/>
  <c r="C23" i="52"/>
  <c r="B23" i="52"/>
  <c r="W23" i="52" s="1"/>
  <c r="U22" i="52"/>
  <c r="O22" i="52"/>
  <c r="N22" i="52"/>
  <c r="M22" i="52"/>
  <c r="L22" i="52"/>
  <c r="K22" i="52"/>
  <c r="J22" i="52"/>
  <c r="I22" i="52"/>
  <c r="H22" i="52"/>
  <c r="G22" i="52"/>
  <c r="W22" i="52" s="1"/>
  <c r="F22" i="52"/>
  <c r="V22" i="52" s="1"/>
  <c r="E22" i="52"/>
  <c r="D22" i="52"/>
  <c r="C22" i="52"/>
  <c r="T22" i="52" s="1"/>
  <c r="B22" i="52"/>
  <c r="V21" i="52"/>
  <c r="U21" i="52"/>
  <c r="P21" i="52"/>
  <c r="O21" i="52"/>
  <c r="N21" i="52"/>
  <c r="M21" i="52"/>
  <c r="L21" i="52"/>
  <c r="K21" i="52"/>
  <c r="J21" i="52"/>
  <c r="I21" i="52"/>
  <c r="H21" i="52"/>
  <c r="G21" i="52"/>
  <c r="F21" i="52"/>
  <c r="E21" i="52"/>
  <c r="D21" i="52"/>
  <c r="T21" i="52" s="1"/>
  <c r="X21" i="52" s="1"/>
  <c r="C21" i="52"/>
  <c r="B21" i="52"/>
  <c r="W21" i="52" s="1"/>
  <c r="V20" i="52"/>
  <c r="O20" i="52"/>
  <c r="N20" i="52"/>
  <c r="M20" i="52"/>
  <c r="L20" i="52"/>
  <c r="K20" i="52"/>
  <c r="J20" i="52"/>
  <c r="I20" i="52"/>
  <c r="W20" i="52" s="1"/>
  <c r="H20" i="52"/>
  <c r="G20" i="52"/>
  <c r="F20" i="52"/>
  <c r="E20" i="52"/>
  <c r="U20" i="52" s="1"/>
  <c r="D20" i="52"/>
  <c r="C20" i="52"/>
  <c r="T20" i="52" s="1"/>
  <c r="B20" i="52"/>
  <c r="T19" i="52"/>
  <c r="P19" i="52"/>
  <c r="O19" i="52"/>
  <c r="N19" i="52"/>
  <c r="M19" i="52"/>
  <c r="L19" i="52"/>
  <c r="K19" i="52"/>
  <c r="J19" i="52"/>
  <c r="I19" i="52"/>
  <c r="H19" i="52"/>
  <c r="G19" i="52"/>
  <c r="F19" i="52"/>
  <c r="V19" i="52" s="1"/>
  <c r="E19" i="52"/>
  <c r="U19" i="52" s="1"/>
  <c r="D19" i="52"/>
  <c r="C19" i="52"/>
  <c r="B19" i="52"/>
  <c r="U18" i="52"/>
  <c r="O18" i="52"/>
  <c r="N18" i="52"/>
  <c r="M18" i="52"/>
  <c r="L18" i="52"/>
  <c r="K18" i="52"/>
  <c r="J18" i="52"/>
  <c r="I18" i="52"/>
  <c r="H18" i="52"/>
  <c r="G18" i="52"/>
  <c r="W18" i="52" s="1"/>
  <c r="F18" i="52"/>
  <c r="V18" i="52" s="1"/>
  <c r="E18" i="52"/>
  <c r="D18" i="52"/>
  <c r="C18" i="52"/>
  <c r="B18" i="52"/>
  <c r="V17" i="52"/>
  <c r="U17" i="52"/>
  <c r="P17" i="52"/>
  <c r="O17" i="52"/>
  <c r="N17" i="52"/>
  <c r="M17" i="52"/>
  <c r="L17" i="52"/>
  <c r="K17" i="52"/>
  <c r="J17" i="52"/>
  <c r="I17" i="52"/>
  <c r="H17" i="52"/>
  <c r="G17" i="52"/>
  <c r="F17" i="52"/>
  <c r="E17" i="52"/>
  <c r="D17" i="52"/>
  <c r="T17" i="52" s="1"/>
  <c r="C17" i="52"/>
  <c r="B17" i="52"/>
  <c r="W17" i="52" s="1"/>
  <c r="W16" i="52"/>
  <c r="V16" i="52"/>
  <c r="O16" i="52"/>
  <c r="N16" i="52"/>
  <c r="M16" i="52"/>
  <c r="L16" i="52"/>
  <c r="K16" i="52"/>
  <c r="J16" i="52"/>
  <c r="I16" i="52"/>
  <c r="H16" i="52"/>
  <c r="G16" i="52"/>
  <c r="F16" i="52"/>
  <c r="E16" i="52"/>
  <c r="U16" i="52" s="1"/>
  <c r="D16" i="52"/>
  <c r="C16" i="52"/>
  <c r="T16" i="52" s="1"/>
  <c r="B16" i="52"/>
  <c r="P15" i="52"/>
  <c r="O15" i="52"/>
  <c r="N15" i="52"/>
  <c r="M15" i="52"/>
  <c r="L15" i="52"/>
  <c r="K15" i="52"/>
  <c r="J15" i="52"/>
  <c r="I15" i="52"/>
  <c r="H15" i="52"/>
  <c r="G15" i="52"/>
  <c r="F15" i="52"/>
  <c r="V15" i="52" s="1"/>
  <c r="E15" i="52"/>
  <c r="U15" i="52" s="1"/>
  <c r="D15" i="52"/>
  <c r="T15" i="52" s="1"/>
  <c r="C15" i="52"/>
  <c r="B15" i="52"/>
  <c r="O14" i="52"/>
  <c r="N14" i="52"/>
  <c r="M14" i="52"/>
  <c r="L14" i="52"/>
  <c r="K14" i="52"/>
  <c r="J14" i="52"/>
  <c r="I14" i="52"/>
  <c r="H14" i="52"/>
  <c r="G14" i="52"/>
  <c r="W14" i="52" s="1"/>
  <c r="F14" i="52"/>
  <c r="V14" i="52" s="1"/>
  <c r="E14" i="52"/>
  <c r="U14" i="52" s="1"/>
  <c r="D14" i="52"/>
  <c r="C14" i="52"/>
  <c r="T14" i="52" s="1"/>
  <c r="B14" i="52"/>
  <c r="V13" i="52"/>
  <c r="T13" i="52"/>
  <c r="O13" i="52"/>
  <c r="N13" i="52"/>
  <c r="M13" i="52"/>
  <c r="L13" i="52"/>
  <c r="K13" i="52"/>
  <c r="J13" i="52"/>
  <c r="I13" i="52"/>
  <c r="H13" i="52"/>
  <c r="G13" i="52"/>
  <c r="F13" i="52"/>
  <c r="E13" i="52"/>
  <c r="U13" i="52" s="1"/>
  <c r="D13" i="52"/>
  <c r="C13" i="52"/>
  <c r="B13" i="52"/>
  <c r="V12" i="52"/>
  <c r="U12" i="52"/>
  <c r="P12" i="52"/>
  <c r="O12" i="52"/>
  <c r="N12" i="52"/>
  <c r="M12" i="52"/>
  <c r="L12" i="52"/>
  <c r="K12" i="52"/>
  <c r="J12" i="52"/>
  <c r="I12" i="52"/>
  <c r="H12" i="52"/>
  <c r="G12" i="52"/>
  <c r="F12" i="52"/>
  <c r="E12" i="52"/>
  <c r="D12" i="52"/>
  <c r="T12" i="52" s="1"/>
  <c r="C12" i="52"/>
  <c r="B12" i="52"/>
  <c r="V11" i="52"/>
  <c r="O11" i="52"/>
  <c r="N11" i="52"/>
  <c r="M11" i="52"/>
  <c r="L11" i="52"/>
  <c r="K11" i="52"/>
  <c r="J11" i="52"/>
  <c r="I11" i="52"/>
  <c r="H11" i="52"/>
  <c r="G11" i="52"/>
  <c r="W11" i="52" s="1"/>
  <c r="F11" i="52"/>
  <c r="E11" i="52"/>
  <c r="U11" i="52" s="1"/>
  <c r="D11" i="52"/>
  <c r="C11" i="52"/>
  <c r="T11" i="52" s="1"/>
  <c r="B11" i="52"/>
  <c r="P10" i="52"/>
  <c r="O10" i="52"/>
  <c r="N10" i="52"/>
  <c r="M10" i="52"/>
  <c r="L10" i="52"/>
  <c r="K10" i="52"/>
  <c r="J10" i="52"/>
  <c r="I10" i="52"/>
  <c r="H10" i="52"/>
  <c r="G10" i="52"/>
  <c r="F10" i="52"/>
  <c r="V10" i="52" s="1"/>
  <c r="E10" i="52"/>
  <c r="U10" i="52" s="1"/>
  <c r="D10" i="52"/>
  <c r="T10" i="52" s="1"/>
  <c r="C10" i="52"/>
  <c r="B10" i="52"/>
  <c r="U9" i="52"/>
  <c r="P9" i="52"/>
  <c r="O9" i="52"/>
  <c r="N9" i="52"/>
  <c r="M9" i="52"/>
  <c r="L9" i="52"/>
  <c r="K9" i="52"/>
  <c r="J9" i="52"/>
  <c r="I9" i="52"/>
  <c r="H9" i="52"/>
  <c r="G9" i="52"/>
  <c r="F9" i="52"/>
  <c r="V9" i="52" s="1"/>
  <c r="E9" i="52"/>
  <c r="D9" i="52"/>
  <c r="C9" i="52"/>
  <c r="B9" i="52"/>
  <c r="W9" i="52" s="1"/>
  <c r="W8" i="52"/>
  <c r="O8" i="52"/>
  <c r="N8" i="52"/>
  <c r="M8" i="52"/>
  <c r="L8" i="52"/>
  <c r="K8" i="52"/>
  <c r="J8" i="52"/>
  <c r="I8" i="52"/>
  <c r="H8" i="52"/>
  <c r="G8" i="52"/>
  <c r="F8" i="52"/>
  <c r="V8" i="52" s="1"/>
  <c r="E8" i="52"/>
  <c r="U8" i="52" s="1"/>
  <c r="D8" i="52"/>
  <c r="C8" i="52"/>
  <c r="T8" i="52" s="1"/>
  <c r="B8" i="52"/>
  <c r="V7" i="52"/>
  <c r="O7" i="52"/>
  <c r="N7" i="52"/>
  <c r="M7" i="52"/>
  <c r="L7" i="52"/>
  <c r="K7" i="52"/>
  <c r="J7" i="52"/>
  <c r="I7" i="52"/>
  <c r="H7" i="52"/>
  <c r="G7" i="52"/>
  <c r="F7" i="52"/>
  <c r="E7" i="52"/>
  <c r="U7" i="52" s="1"/>
  <c r="D7" i="52"/>
  <c r="C7" i="52"/>
  <c r="T7" i="52" s="1"/>
  <c r="B7" i="52"/>
  <c r="T6" i="52"/>
  <c r="P6" i="52"/>
  <c r="O6" i="52"/>
  <c r="N6" i="52"/>
  <c r="M6" i="52"/>
  <c r="L6" i="52"/>
  <c r="K6" i="52"/>
  <c r="J6" i="52"/>
  <c r="I6" i="52"/>
  <c r="H6" i="52"/>
  <c r="G6" i="52"/>
  <c r="F6" i="52"/>
  <c r="V6" i="52" s="1"/>
  <c r="E6" i="52"/>
  <c r="U6" i="52" s="1"/>
  <c r="D6" i="52"/>
  <c r="C6" i="52"/>
  <c r="B6" i="52"/>
  <c r="W5" i="52"/>
  <c r="V5" i="52"/>
  <c r="U5" i="52"/>
  <c r="T5" i="52"/>
  <c r="P4" i="52"/>
  <c r="O4" i="52"/>
  <c r="O34" i="52" s="1"/>
  <c r="N4" i="52"/>
  <c r="M4" i="52"/>
  <c r="L4" i="52"/>
  <c r="K4" i="52"/>
  <c r="K34" i="52" s="1"/>
  <c r="J4" i="52"/>
  <c r="I4" i="52"/>
  <c r="H4" i="52"/>
  <c r="G4" i="52"/>
  <c r="G34" i="52" s="1"/>
  <c r="F4" i="52"/>
  <c r="E4" i="52"/>
  <c r="D4" i="52"/>
  <c r="T4" i="52" s="1"/>
  <c r="C4" i="52"/>
  <c r="C34" i="52" s="1"/>
  <c r="B4" i="52"/>
  <c r="R255" i="51" l="1"/>
  <c r="R264" i="51" s="1"/>
  <c r="R266" i="51" s="1"/>
  <c r="T33" i="52"/>
  <c r="X19" i="52"/>
  <c r="U36" i="52"/>
  <c r="U40" i="52" s="1"/>
  <c r="H34" i="52"/>
  <c r="W6" i="52"/>
  <c r="X6" i="52" s="1"/>
  <c r="Q6" i="52"/>
  <c r="X11" i="52"/>
  <c r="W13" i="52"/>
  <c r="X13" i="52" s="1"/>
  <c r="X16" i="52"/>
  <c r="W19" i="52"/>
  <c r="Q19" i="52"/>
  <c r="X22" i="52"/>
  <c r="Q28" i="52"/>
  <c r="E34" i="52"/>
  <c r="I34" i="52"/>
  <c r="M34" i="52"/>
  <c r="Q8" i="52"/>
  <c r="T9" i="52"/>
  <c r="X9" i="52" s="1"/>
  <c r="W10" i="52"/>
  <c r="X10" i="52" s="1"/>
  <c r="Q10" i="52"/>
  <c r="Q11" i="52"/>
  <c r="W12" i="52"/>
  <c r="X12" i="52" s="1"/>
  <c r="Q12" i="52"/>
  <c r="X23" i="52"/>
  <c r="X32" i="52"/>
  <c r="X26" i="52"/>
  <c r="U42" i="52"/>
  <c r="D34" i="52"/>
  <c r="L34" i="52"/>
  <c r="X5" i="52"/>
  <c r="X8" i="52"/>
  <c r="W4" i="52"/>
  <c r="Q4" i="52"/>
  <c r="B34" i="52"/>
  <c r="U45" i="52" s="1"/>
  <c r="F34" i="52"/>
  <c r="J34" i="52"/>
  <c r="N34" i="52"/>
  <c r="V4" i="52"/>
  <c r="V33" i="52" s="1"/>
  <c r="W7" i="52"/>
  <c r="X7" i="52" s="1"/>
  <c r="X14" i="52"/>
  <c r="W15" i="52"/>
  <c r="X15" i="52" s="1"/>
  <c r="Q15" i="52"/>
  <c r="X17" i="52"/>
  <c r="T18" i="52"/>
  <c r="X18" i="52" s="1"/>
  <c r="X20" i="52"/>
  <c r="X29" i="52"/>
  <c r="X31" i="52"/>
  <c r="U4" i="52"/>
  <c r="U33" i="52" s="1"/>
  <c r="P7" i="52"/>
  <c r="P8" i="52"/>
  <c r="P13" i="52"/>
  <c r="P14" i="52"/>
  <c r="Q14" i="52" s="1"/>
  <c r="Q17" i="52"/>
  <c r="P18" i="52"/>
  <c r="Q18" i="52" s="1"/>
  <c r="Q21" i="52"/>
  <c r="P22" i="52"/>
  <c r="Q22" i="52" s="1"/>
  <c r="Q25" i="52"/>
  <c r="P26" i="52"/>
  <c r="Q29" i="52"/>
  <c r="P30" i="52"/>
  <c r="Q30" i="52" s="1"/>
  <c r="Q26" i="52"/>
  <c r="P31" i="52"/>
  <c r="U35" i="52"/>
  <c r="P11" i="52"/>
  <c r="P16" i="52"/>
  <c r="Q16" i="52" s="1"/>
  <c r="P20" i="52"/>
  <c r="Q20" i="52" s="1"/>
  <c r="Q23" i="52"/>
  <c r="P24" i="52"/>
  <c r="Q24" i="52" s="1"/>
  <c r="P27" i="52"/>
  <c r="Q27" i="52" s="1"/>
  <c r="Q31" i="52"/>
  <c r="X4" i="52" l="1"/>
  <c r="X33" i="52" s="1"/>
  <c r="U39" i="52"/>
  <c r="U41" i="52" s="1"/>
  <c r="Q35" i="52"/>
  <c r="Q34" i="52"/>
  <c r="W33" i="52"/>
  <c r="U47" i="52"/>
  <c r="O36" i="52" l="1"/>
  <c r="K36" i="52"/>
  <c r="G36" i="52"/>
  <c r="L36" i="52"/>
  <c r="U49" i="52"/>
  <c r="U43" i="52"/>
  <c r="U34" i="52"/>
  <c r="U37" i="52" s="1"/>
  <c r="Q36" i="52"/>
  <c r="H36" i="52"/>
  <c r="J36" i="52"/>
  <c r="M36" i="52"/>
  <c r="I36" i="52"/>
  <c r="N36" i="52"/>
  <c r="R243" i="51" l="1"/>
  <c r="Q246" i="51"/>
  <c r="P246" i="51"/>
  <c r="O246" i="51"/>
  <c r="N246" i="51"/>
  <c r="M246" i="51"/>
  <c r="L246" i="51"/>
  <c r="K246" i="51"/>
  <c r="J246" i="51"/>
  <c r="I246" i="51"/>
  <c r="H246" i="51"/>
  <c r="G246" i="51"/>
  <c r="F246" i="51"/>
  <c r="R245" i="51"/>
  <c r="R244" i="51"/>
  <c r="R242" i="51"/>
  <c r="R241" i="51"/>
  <c r="R240" i="51"/>
  <c r="R246" i="51" l="1"/>
  <c r="R248" i="51" s="1"/>
  <c r="O59" i="43"/>
  <c r="Z739" i="50" l="1"/>
  <c r="Z738" i="50"/>
  <c r="Z737" i="50"/>
  <c r="Z736" i="50"/>
  <c r="Z735" i="50"/>
  <c r="Z734" i="50"/>
  <c r="Z733" i="50"/>
  <c r="Z732" i="50"/>
  <c r="Z731" i="50"/>
  <c r="Z730" i="50"/>
  <c r="Z729" i="50"/>
  <c r="Z728" i="50"/>
  <c r="Z727" i="50"/>
  <c r="Z726" i="50"/>
  <c r="Z725" i="50"/>
  <c r="Z724" i="50"/>
  <c r="Z723" i="50"/>
  <c r="Z722" i="50"/>
  <c r="Z721" i="50"/>
  <c r="Z720" i="50"/>
  <c r="Z719" i="50"/>
  <c r="Z718" i="50"/>
  <c r="Z717" i="50"/>
  <c r="Z716" i="50"/>
  <c r="Z715" i="50"/>
  <c r="Z714" i="50"/>
  <c r="Z713" i="50"/>
  <c r="Z712" i="50"/>
  <c r="Z711" i="50"/>
  <c r="Z710" i="50"/>
  <c r="Z709" i="50"/>
  <c r="Z708" i="50"/>
  <c r="Z707" i="50"/>
  <c r="Z706" i="50"/>
  <c r="Z705" i="50"/>
  <c r="Z704" i="50"/>
  <c r="Z703" i="50"/>
  <c r="Z702" i="50"/>
  <c r="Z701" i="50"/>
  <c r="Z700" i="50"/>
  <c r="Z699" i="50"/>
  <c r="Z698" i="50"/>
  <c r="Z697" i="50"/>
  <c r="Z696" i="50"/>
  <c r="Z695" i="50"/>
  <c r="Z694" i="50"/>
  <c r="Z693" i="50"/>
  <c r="Z692" i="50"/>
  <c r="Z691" i="50"/>
  <c r="Z690" i="50"/>
  <c r="Z689" i="50"/>
  <c r="Z688" i="50"/>
  <c r="Z687" i="50"/>
  <c r="Z686" i="50"/>
  <c r="Z685" i="50"/>
  <c r="Z684" i="50"/>
  <c r="Z683" i="50"/>
  <c r="Z682" i="50"/>
  <c r="Z681" i="50"/>
  <c r="Z680" i="50"/>
  <c r="Z679" i="50"/>
  <c r="Z678" i="50"/>
  <c r="Z677" i="50"/>
  <c r="Z676" i="50"/>
  <c r="Z675" i="50"/>
  <c r="Z674" i="50"/>
  <c r="Z673" i="50"/>
  <c r="Z672" i="50"/>
  <c r="Z671" i="50"/>
  <c r="Z670" i="50"/>
  <c r="Z669" i="50"/>
  <c r="Z668" i="50"/>
  <c r="Z667" i="50"/>
  <c r="Z666" i="50"/>
  <c r="Z665" i="50"/>
  <c r="Z664" i="50"/>
  <c r="Z663" i="50"/>
  <c r="Z662" i="50"/>
  <c r="Z661" i="50"/>
  <c r="Z660" i="50"/>
  <c r="Z659" i="50"/>
  <c r="Z658" i="50"/>
  <c r="Z657" i="50"/>
  <c r="Z656" i="50"/>
  <c r="Z655" i="50"/>
  <c r="Z654" i="50"/>
  <c r="Z653" i="50"/>
  <c r="Z652" i="50"/>
  <c r="Z651" i="50"/>
  <c r="Z650" i="50"/>
  <c r="Z649" i="50"/>
  <c r="Z648" i="50"/>
  <c r="Z647" i="50"/>
  <c r="Z646" i="50"/>
  <c r="Z645" i="50"/>
  <c r="Z644" i="50"/>
  <c r="Z643" i="50"/>
  <c r="Z642" i="50"/>
  <c r="Z641" i="50"/>
  <c r="Z640" i="50"/>
  <c r="Z639" i="50"/>
  <c r="Z638" i="50"/>
  <c r="Z637" i="50"/>
  <c r="Z636" i="50"/>
  <c r="Z635" i="50"/>
  <c r="Z634" i="50"/>
  <c r="Z633" i="50"/>
  <c r="Z632" i="50"/>
  <c r="Z631" i="50"/>
  <c r="Z630" i="50"/>
  <c r="Z629" i="50"/>
  <c r="Z628" i="50"/>
  <c r="Z627" i="50"/>
  <c r="Z626" i="50"/>
  <c r="Z625" i="50"/>
  <c r="Z624" i="50"/>
  <c r="Z623" i="50"/>
  <c r="Z622" i="50"/>
  <c r="Z621" i="50"/>
  <c r="Z620" i="50"/>
  <c r="Z619" i="50"/>
  <c r="Z618" i="50"/>
  <c r="Z617" i="50"/>
  <c r="Z616" i="50"/>
  <c r="Z615" i="50"/>
  <c r="Z614" i="50"/>
  <c r="Z613" i="50"/>
  <c r="Z612" i="50"/>
  <c r="Z611" i="50"/>
  <c r="Z610" i="50"/>
  <c r="Z609" i="50"/>
  <c r="Z608" i="50"/>
  <c r="Z607" i="50"/>
  <c r="Z606" i="50"/>
  <c r="Z605" i="50"/>
  <c r="Z604" i="50"/>
  <c r="Z603" i="50"/>
  <c r="Z602" i="50"/>
  <c r="Z601" i="50"/>
  <c r="Z600" i="50"/>
  <c r="Z599" i="50"/>
  <c r="Z598" i="50"/>
  <c r="Z597" i="50"/>
  <c r="Z596" i="50"/>
  <c r="Z595" i="50"/>
  <c r="Z594" i="50"/>
  <c r="Z593" i="50"/>
  <c r="Z592" i="50"/>
  <c r="Z591" i="50"/>
  <c r="Z590" i="50"/>
  <c r="Z589" i="50"/>
  <c r="Z588" i="50"/>
  <c r="Z587" i="50"/>
  <c r="Z586" i="50"/>
  <c r="Z585" i="50"/>
  <c r="Z584" i="50"/>
  <c r="Z583" i="50"/>
  <c r="Z582" i="50"/>
  <c r="Z581" i="50"/>
  <c r="Z580" i="50"/>
  <c r="Z579" i="50"/>
  <c r="Z578" i="50"/>
  <c r="Z577" i="50"/>
  <c r="Z576" i="50"/>
  <c r="Z575" i="50"/>
  <c r="Z574" i="50"/>
  <c r="Z573" i="50"/>
  <c r="Z572" i="50"/>
  <c r="Z571" i="50"/>
  <c r="Z570" i="50"/>
  <c r="Z569" i="50"/>
  <c r="Z568" i="50"/>
  <c r="Z567" i="50"/>
  <c r="Z566" i="50"/>
  <c r="Z565" i="50"/>
  <c r="Z564" i="50"/>
  <c r="Z563" i="50"/>
  <c r="Z562" i="50"/>
  <c r="Z561" i="50"/>
  <c r="Z560" i="50"/>
  <c r="Z559" i="50"/>
  <c r="Z558" i="50"/>
  <c r="Z557" i="50"/>
  <c r="Z556" i="50"/>
  <c r="Z555" i="50"/>
  <c r="Z554" i="50"/>
  <c r="Z553" i="50"/>
  <c r="Z552" i="50"/>
  <c r="Z551" i="50"/>
  <c r="Z550" i="50"/>
  <c r="Z549" i="50"/>
  <c r="Z548" i="50"/>
  <c r="Z547" i="50"/>
  <c r="Z546" i="50"/>
  <c r="Z545" i="50"/>
  <c r="Z544" i="50"/>
  <c r="Z543" i="50"/>
  <c r="Z542" i="50"/>
  <c r="Z541" i="50"/>
  <c r="Z540" i="50"/>
  <c r="Z539" i="50"/>
  <c r="Z538" i="50"/>
  <c r="Z537" i="50"/>
  <c r="Z536" i="50"/>
  <c r="Z535" i="50"/>
  <c r="Z534" i="50"/>
  <c r="Z533" i="50"/>
  <c r="Z532" i="50"/>
  <c r="Z531" i="50"/>
  <c r="Z530" i="50"/>
  <c r="Z529" i="50"/>
  <c r="Z528" i="50"/>
  <c r="Z527" i="50"/>
  <c r="Z526" i="50"/>
  <c r="Z525" i="50"/>
  <c r="Z524" i="50"/>
  <c r="Z523" i="50"/>
  <c r="Z522" i="50"/>
  <c r="Z521" i="50"/>
  <c r="Z520" i="50"/>
  <c r="Z519" i="50"/>
  <c r="Z518" i="50"/>
  <c r="Z517" i="50"/>
  <c r="Z516" i="50"/>
  <c r="Z515" i="50"/>
  <c r="Z514" i="50"/>
  <c r="Z513" i="50"/>
  <c r="Z512" i="50"/>
  <c r="Z511" i="50"/>
  <c r="Z510" i="50"/>
  <c r="Z509" i="50"/>
  <c r="Z508" i="50"/>
  <c r="Z507" i="50"/>
  <c r="Z506" i="50"/>
  <c r="Z505" i="50"/>
  <c r="Z504" i="50"/>
  <c r="Z503" i="50"/>
  <c r="Z502" i="50"/>
  <c r="Z501" i="50"/>
  <c r="Z500" i="50"/>
  <c r="Z499" i="50"/>
  <c r="Z498" i="50"/>
  <c r="Z497" i="50"/>
  <c r="Z496" i="50"/>
  <c r="Z495" i="50"/>
  <c r="Z494" i="50"/>
  <c r="Z493" i="50"/>
  <c r="Z492" i="50"/>
  <c r="Z491" i="50"/>
  <c r="Z490" i="50"/>
  <c r="Z489" i="50"/>
  <c r="Z488" i="50"/>
  <c r="Z487" i="50"/>
  <c r="Z486" i="50"/>
  <c r="Z485" i="50"/>
  <c r="Z484" i="50"/>
  <c r="Z483" i="50"/>
  <c r="Z482" i="50"/>
  <c r="Z481" i="50"/>
  <c r="Z480" i="50"/>
  <c r="Z479" i="50"/>
  <c r="Z478" i="50"/>
  <c r="Z477" i="50"/>
  <c r="Z476" i="50"/>
  <c r="Z475" i="50"/>
  <c r="Z474" i="50"/>
  <c r="Z473" i="50"/>
  <c r="Z472" i="50"/>
  <c r="Z471" i="50"/>
  <c r="Z470" i="50"/>
  <c r="Z469" i="50"/>
  <c r="Z468" i="50"/>
  <c r="Z467" i="50"/>
  <c r="Z466" i="50"/>
  <c r="Z465" i="50"/>
  <c r="Z464" i="50"/>
  <c r="Z463" i="50"/>
  <c r="Z462" i="50"/>
  <c r="Z461" i="50"/>
  <c r="Z460" i="50"/>
  <c r="Z459" i="50"/>
  <c r="Z458" i="50"/>
  <c r="Z457" i="50"/>
  <c r="Z456" i="50"/>
  <c r="Z455" i="50"/>
  <c r="Z454" i="50"/>
  <c r="Z453" i="50"/>
  <c r="Z452" i="50"/>
  <c r="Z451" i="50"/>
  <c r="Z450" i="50"/>
  <c r="Z449" i="50"/>
  <c r="Z448" i="50"/>
  <c r="Z447" i="50"/>
  <c r="Z446" i="50"/>
  <c r="Z445" i="50"/>
  <c r="Z444" i="50"/>
  <c r="Z443" i="50"/>
  <c r="Z442" i="50"/>
  <c r="Z441" i="50"/>
  <c r="Z440" i="50"/>
  <c r="Z439" i="50"/>
  <c r="Z438" i="50"/>
  <c r="Z437" i="50"/>
  <c r="Z436" i="50"/>
  <c r="Z435" i="50"/>
  <c r="Z434" i="50"/>
  <c r="Z433" i="50"/>
  <c r="Z432" i="50"/>
  <c r="Z431" i="50"/>
  <c r="Z430" i="50"/>
  <c r="Z429" i="50"/>
  <c r="Z428" i="50"/>
  <c r="Z427" i="50"/>
  <c r="Z426" i="50"/>
  <c r="Z425" i="50"/>
  <c r="Z424" i="50"/>
  <c r="Z423" i="50"/>
  <c r="Z422" i="50"/>
  <c r="Z421" i="50"/>
  <c r="Z420" i="50"/>
  <c r="Z419" i="50"/>
  <c r="Z418" i="50"/>
  <c r="Z417" i="50"/>
  <c r="Z416" i="50"/>
  <c r="Z415" i="50"/>
  <c r="Z414" i="50"/>
  <c r="Z413" i="50"/>
  <c r="Z412" i="50"/>
  <c r="Z411" i="50"/>
  <c r="Z410" i="50"/>
  <c r="Z409" i="50"/>
  <c r="Z408" i="50"/>
  <c r="Z407" i="50"/>
  <c r="Z406" i="50"/>
  <c r="Z405" i="50"/>
  <c r="Z404" i="50"/>
  <c r="Z403" i="50"/>
  <c r="Z402" i="50"/>
  <c r="Z401" i="50"/>
  <c r="Z400" i="50"/>
  <c r="Z399" i="50"/>
  <c r="Z398" i="50"/>
  <c r="Z397" i="50"/>
  <c r="Z396" i="50"/>
  <c r="Z395" i="50"/>
  <c r="Z394" i="50"/>
  <c r="Z393" i="50"/>
  <c r="Z392" i="50"/>
  <c r="Z391" i="50"/>
  <c r="Z390" i="50"/>
  <c r="Z389" i="50"/>
  <c r="Z388" i="50"/>
  <c r="Z387" i="50"/>
  <c r="Z386" i="50"/>
  <c r="Z385" i="50"/>
  <c r="Z384" i="50"/>
  <c r="Z383" i="50"/>
  <c r="Z382" i="50"/>
  <c r="Z381" i="50"/>
  <c r="Z380" i="50"/>
  <c r="Z379" i="50"/>
  <c r="Z378" i="50"/>
  <c r="Z377" i="50"/>
  <c r="Z376" i="50"/>
  <c r="Z375" i="50"/>
  <c r="Z374" i="50"/>
  <c r="Z373" i="50"/>
  <c r="Z372" i="50"/>
  <c r="Z371" i="50"/>
  <c r="Z370" i="50"/>
  <c r="Z369" i="50"/>
  <c r="Z368" i="50"/>
  <c r="Z367" i="50"/>
  <c r="Z366" i="50"/>
  <c r="Z365" i="50"/>
  <c r="Z364" i="50"/>
  <c r="Z363" i="50"/>
  <c r="Z362" i="50"/>
  <c r="Z361" i="50"/>
  <c r="Z360" i="50"/>
  <c r="Z359" i="50"/>
  <c r="Z358" i="50"/>
  <c r="Z357" i="50"/>
  <c r="Z356" i="50"/>
  <c r="Z355" i="50"/>
  <c r="Z354" i="50"/>
  <c r="Z353" i="50"/>
  <c r="Z352" i="50"/>
  <c r="Z351" i="50"/>
  <c r="Z350" i="50"/>
  <c r="Z349" i="50"/>
  <c r="Z348" i="50"/>
  <c r="Z347" i="50"/>
  <c r="Z346" i="50"/>
  <c r="Z345" i="50"/>
  <c r="Z344" i="50"/>
  <c r="Z343" i="50"/>
  <c r="Z342" i="50"/>
  <c r="Z341" i="50"/>
  <c r="Z340" i="50"/>
  <c r="Z339" i="50"/>
  <c r="Z338" i="50"/>
  <c r="Z337" i="50"/>
  <c r="Z336" i="50"/>
  <c r="Z335" i="50"/>
  <c r="Z334" i="50"/>
  <c r="Z333" i="50"/>
  <c r="Z332" i="50"/>
  <c r="Z331" i="50"/>
  <c r="Z330" i="50"/>
  <c r="Z329" i="50"/>
  <c r="Z328" i="50"/>
  <c r="Z327" i="50"/>
  <c r="Z326" i="50"/>
  <c r="Z325" i="50"/>
  <c r="Z324" i="50"/>
  <c r="Z323" i="50"/>
  <c r="Z322" i="50"/>
  <c r="Z321" i="50"/>
  <c r="Z320" i="50"/>
  <c r="Z319" i="50"/>
  <c r="Z318" i="50"/>
  <c r="Z317" i="50"/>
  <c r="Z316" i="50"/>
  <c r="Z315" i="50"/>
  <c r="Z314" i="50"/>
  <c r="Z313" i="50"/>
  <c r="Z312" i="50"/>
  <c r="Z311" i="50"/>
  <c r="Z310" i="50"/>
  <c r="Z309" i="50"/>
  <c r="Z308" i="50"/>
  <c r="Z307" i="50"/>
  <c r="Z306" i="50"/>
  <c r="Z305" i="50"/>
  <c r="Z304" i="50"/>
  <c r="Z303" i="50"/>
  <c r="Z302" i="50"/>
  <c r="Z301" i="50"/>
  <c r="Z300" i="50"/>
  <c r="Z299" i="50"/>
  <c r="Z298" i="50"/>
  <c r="Z297" i="50"/>
  <c r="Z296" i="50"/>
  <c r="Z295" i="50"/>
  <c r="Z294" i="50"/>
  <c r="Z293" i="50"/>
  <c r="Z292" i="50"/>
  <c r="Z291" i="50"/>
  <c r="Z290" i="50"/>
  <c r="Z289" i="50"/>
  <c r="Z288" i="50"/>
  <c r="Z287" i="50"/>
  <c r="Z286" i="50"/>
  <c r="Z285" i="50"/>
  <c r="Z284" i="50"/>
  <c r="Z283" i="50"/>
  <c r="Z282" i="50"/>
  <c r="Z281" i="50"/>
  <c r="Z280" i="50"/>
  <c r="Z279" i="50"/>
  <c r="Z278" i="50"/>
  <c r="Z277" i="50"/>
  <c r="Z276" i="50"/>
  <c r="Z275" i="50"/>
  <c r="Z274" i="50"/>
  <c r="Z273" i="50"/>
  <c r="Z272" i="50"/>
  <c r="Z271" i="50"/>
  <c r="Z270" i="50"/>
  <c r="Z269" i="50"/>
  <c r="Z268" i="50"/>
  <c r="Z267" i="50"/>
  <c r="Z266" i="50"/>
  <c r="Z265" i="50"/>
  <c r="Z264" i="50"/>
  <c r="Z263" i="50"/>
  <c r="Z262" i="50"/>
  <c r="Z261" i="50"/>
  <c r="Z260" i="50"/>
  <c r="Z259" i="50"/>
  <c r="Z258" i="50"/>
  <c r="Z257" i="50"/>
  <c r="Z256" i="50"/>
  <c r="Z255" i="50"/>
  <c r="Z254" i="50"/>
  <c r="Z253" i="50"/>
  <c r="Z252" i="50"/>
  <c r="Z251" i="50"/>
  <c r="Z250" i="50"/>
  <c r="Z249" i="50"/>
  <c r="Z248" i="50"/>
  <c r="Z247" i="50"/>
  <c r="Z246" i="50"/>
  <c r="Z245" i="50"/>
  <c r="Z244" i="50"/>
  <c r="Z243" i="50"/>
  <c r="Z242" i="50"/>
  <c r="Z241" i="50"/>
  <c r="Z240" i="50"/>
  <c r="Z239" i="50"/>
  <c r="Z238" i="50"/>
  <c r="Z237" i="50"/>
  <c r="Z236" i="50"/>
  <c r="Z235" i="50"/>
  <c r="Z234" i="50"/>
  <c r="Z233" i="50"/>
  <c r="Z232" i="50"/>
  <c r="Z231" i="50"/>
  <c r="Z230" i="50"/>
  <c r="Z229" i="50"/>
  <c r="Z228" i="50"/>
  <c r="Z227" i="50"/>
  <c r="Z226" i="50"/>
  <c r="Z225" i="50"/>
  <c r="Z224" i="50"/>
  <c r="Z223" i="50"/>
  <c r="Z222" i="50"/>
  <c r="Z221" i="50"/>
  <c r="Z220" i="50"/>
  <c r="Z219" i="50"/>
  <c r="Z218" i="50"/>
  <c r="Z217" i="50"/>
  <c r="Z216" i="50"/>
  <c r="Z215" i="50"/>
  <c r="Z214" i="50"/>
  <c r="Z213" i="50"/>
  <c r="Z212" i="50"/>
  <c r="Z211" i="50"/>
  <c r="Z210" i="50"/>
  <c r="Z209" i="50"/>
  <c r="Z208" i="50"/>
  <c r="Z207" i="50"/>
  <c r="Z206" i="50"/>
  <c r="Z205" i="50"/>
  <c r="Z204" i="50"/>
  <c r="Z203" i="50"/>
  <c r="Z202" i="50"/>
  <c r="Z201" i="50"/>
  <c r="Z200" i="50"/>
  <c r="Z199" i="50"/>
  <c r="Z198" i="50"/>
  <c r="Z197" i="50"/>
  <c r="Z196" i="50"/>
  <c r="Z195" i="50"/>
  <c r="Z194" i="50"/>
  <c r="Z193" i="50"/>
  <c r="Z192" i="50"/>
  <c r="Z191" i="50"/>
  <c r="Z190" i="50"/>
  <c r="Z189" i="50"/>
  <c r="Z188" i="50"/>
  <c r="Z187" i="50"/>
  <c r="Z186" i="50"/>
  <c r="Z185" i="50"/>
  <c r="Z184" i="50"/>
  <c r="Z183" i="50"/>
  <c r="Z182" i="50"/>
  <c r="Z181" i="50"/>
  <c r="Z180" i="50"/>
  <c r="Z179" i="50"/>
  <c r="Z178" i="50"/>
  <c r="Z177" i="50"/>
  <c r="Z176" i="50"/>
  <c r="Z175" i="50"/>
  <c r="Z174" i="50"/>
  <c r="Z173" i="50"/>
  <c r="Z172" i="50"/>
  <c r="Z171" i="50"/>
  <c r="Z170" i="50"/>
  <c r="Z169" i="50"/>
  <c r="Z168" i="50"/>
  <c r="Z167" i="50"/>
  <c r="Z166" i="50"/>
  <c r="Z165" i="50"/>
  <c r="Z164" i="50"/>
  <c r="Z163" i="50"/>
  <c r="Z162" i="50"/>
  <c r="Z161" i="50"/>
  <c r="Z160" i="50"/>
  <c r="Z159" i="50"/>
  <c r="Z158" i="50"/>
  <c r="Z157" i="50"/>
  <c r="Z156" i="50"/>
  <c r="Z155" i="50"/>
  <c r="Z154" i="50"/>
  <c r="Z153" i="50"/>
  <c r="Z152" i="50"/>
  <c r="Z151" i="50"/>
  <c r="Z150" i="50"/>
  <c r="Z149" i="50"/>
  <c r="Z148" i="50"/>
  <c r="Z147" i="50"/>
  <c r="Z146" i="50"/>
  <c r="Z145" i="50"/>
  <c r="Z144" i="50"/>
  <c r="Z143" i="50"/>
  <c r="Z142" i="50"/>
  <c r="Z141" i="50"/>
  <c r="Z140" i="50"/>
  <c r="Z139" i="50"/>
  <c r="Z138" i="50"/>
  <c r="Z137" i="50"/>
  <c r="Z136" i="50"/>
  <c r="Z135" i="50"/>
  <c r="Z134" i="50"/>
  <c r="Z133" i="50"/>
  <c r="Z132" i="50"/>
  <c r="Z131" i="50"/>
  <c r="Z130" i="50"/>
  <c r="Z129" i="50"/>
  <c r="Z128" i="50"/>
  <c r="Z127" i="50"/>
  <c r="Z126" i="50"/>
  <c r="Z125" i="50"/>
  <c r="Z124" i="50"/>
  <c r="Z123" i="50"/>
  <c r="Z122" i="50"/>
  <c r="Z121" i="50"/>
  <c r="Z120" i="50"/>
  <c r="Z119" i="50"/>
  <c r="Z118" i="50"/>
  <c r="Z117" i="50"/>
  <c r="Z116" i="50"/>
  <c r="Z115" i="50"/>
  <c r="Z114" i="50"/>
  <c r="Z113" i="50"/>
  <c r="Z112" i="50"/>
  <c r="Z111" i="50"/>
  <c r="Z110" i="50"/>
  <c r="Z109" i="50"/>
  <c r="Z108" i="50"/>
  <c r="Z107" i="50"/>
  <c r="Z106" i="50"/>
  <c r="Z105" i="50"/>
  <c r="Z104" i="50"/>
  <c r="Z103" i="50"/>
  <c r="Z102" i="50"/>
  <c r="Z101" i="50"/>
  <c r="Z100" i="50"/>
  <c r="Z99" i="50"/>
  <c r="Z98" i="50"/>
  <c r="Z97" i="50"/>
  <c r="Z96" i="50"/>
  <c r="Z95" i="50"/>
  <c r="Z94" i="50"/>
  <c r="Z93" i="50"/>
  <c r="Z92" i="50"/>
  <c r="Z91" i="50"/>
  <c r="Z90" i="50"/>
  <c r="Z89" i="50"/>
  <c r="Z88" i="50"/>
  <c r="Z87" i="50"/>
  <c r="Z86" i="50"/>
  <c r="Z85" i="50"/>
  <c r="Z84" i="50"/>
  <c r="Z83" i="50"/>
  <c r="Z82" i="50"/>
  <c r="Z81" i="50"/>
  <c r="Z80" i="50"/>
  <c r="Z79" i="50"/>
  <c r="Z78" i="50"/>
  <c r="Z77" i="50"/>
  <c r="Z76" i="50"/>
  <c r="Z75" i="50"/>
  <c r="Z74" i="50"/>
  <c r="Z73" i="50"/>
  <c r="Z72" i="50"/>
  <c r="Z71" i="50"/>
  <c r="Z70" i="50"/>
  <c r="Z69" i="50"/>
  <c r="Z68" i="50"/>
  <c r="Z67" i="50"/>
  <c r="Z66" i="50"/>
  <c r="Z65" i="50"/>
  <c r="Z64" i="50"/>
  <c r="Z63" i="50"/>
  <c r="Z62" i="50"/>
  <c r="Z61" i="50"/>
  <c r="Z60" i="50"/>
  <c r="Z59" i="50"/>
  <c r="Z58" i="50"/>
  <c r="Z57" i="50"/>
  <c r="Z56" i="50"/>
  <c r="Z55" i="50"/>
  <c r="Z54" i="50"/>
  <c r="Z53" i="50"/>
  <c r="Z52" i="50"/>
  <c r="Z51" i="50"/>
  <c r="Z50" i="50"/>
  <c r="Z49" i="50"/>
  <c r="Z48" i="50"/>
  <c r="Z47" i="50"/>
  <c r="Z46" i="50"/>
  <c r="Z45" i="50"/>
  <c r="Z44" i="50"/>
  <c r="Z43" i="50"/>
  <c r="Z42" i="50"/>
  <c r="Z41" i="50"/>
  <c r="Z40" i="50"/>
  <c r="Z39" i="50"/>
  <c r="Z38" i="50"/>
  <c r="Z37" i="50"/>
  <c r="Z36" i="50"/>
  <c r="Z35" i="50"/>
  <c r="Z34" i="50"/>
  <c r="Z33" i="50"/>
  <c r="Z32" i="50"/>
  <c r="Z31" i="50"/>
  <c r="Z30" i="50"/>
  <c r="Z29" i="50"/>
  <c r="Z28" i="50"/>
  <c r="Z27" i="50"/>
  <c r="Z26" i="50"/>
  <c r="Z25" i="50"/>
  <c r="Z24" i="50"/>
  <c r="Z23" i="50"/>
  <c r="Z22" i="50"/>
  <c r="Z21" i="50"/>
  <c r="Z20" i="50"/>
  <c r="Z19" i="50"/>
  <c r="Z18" i="50"/>
  <c r="Z17" i="50"/>
  <c r="Z16" i="50"/>
  <c r="Z15" i="50"/>
  <c r="Z14" i="50"/>
  <c r="Z13" i="50"/>
  <c r="Z12" i="50"/>
  <c r="Z11" i="50"/>
  <c r="Z10" i="50"/>
  <c r="Z9" i="50"/>
  <c r="Z8" i="50"/>
  <c r="Z7" i="50"/>
  <c r="Z6" i="50"/>
  <c r="Z5" i="50"/>
  <c r="Z4" i="50"/>
  <c r="Z3" i="50"/>
  <c r="Z2" i="50"/>
  <c r="Z83" i="46"/>
  <c r="Z82" i="46"/>
  <c r="Z81" i="46"/>
  <c r="N43" i="48" l="1"/>
  <c r="N45" i="48" s="1"/>
  <c r="M43" i="48"/>
  <c r="M47" i="48" s="1"/>
  <c r="M48" i="48" s="1"/>
  <c r="L43" i="48"/>
  <c r="L47" i="48" s="1"/>
  <c r="L48" i="48" s="1"/>
  <c r="K43" i="48"/>
  <c r="K45" i="48" s="1"/>
  <c r="J43" i="48"/>
  <c r="J45" i="48" s="1"/>
  <c r="I43" i="48"/>
  <c r="I47" i="48" s="1"/>
  <c r="I48" i="48" s="1"/>
  <c r="H43" i="48"/>
  <c r="H47" i="48" s="1"/>
  <c r="H48" i="48" s="1"/>
  <c r="G43" i="48"/>
  <c r="G45" i="48" s="1"/>
  <c r="F43" i="48"/>
  <c r="F45" i="48" s="1"/>
  <c r="E43" i="48"/>
  <c r="E47" i="48" s="1"/>
  <c r="E48" i="48" s="1"/>
  <c r="D43" i="48"/>
  <c r="D47" i="48" s="1"/>
  <c r="D48" i="48" s="1"/>
  <c r="C43" i="48"/>
  <c r="Z80" i="46"/>
  <c r="Z79" i="46"/>
  <c r="Z78" i="46"/>
  <c r="Z77" i="46"/>
  <c r="Z76" i="46"/>
  <c r="Z75" i="46"/>
  <c r="Z74" i="46"/>
  <c r="Z73" i="46"/>
  <c r="Y72" i="46"/>
  <c r="X72" i="46"/>
  <c r="W72" i="46"/>
  <c r="V72" i="46"/>
  <c r="U72" i="46"/>
  <c r="T72" i="46"/>
  <c r="S72" i="46"/>
  <c r="R72" i="46"/>
  <c r="Q72" i="46"/>
  <c r="P72" i="46"/>
  <c r="O72" i="46"/>
  <c r="N72" i="46"/>
  <c r="Y64" i="46"/>
  <c r="X64" i="46"/>
  <c r="W64" i="46"/>
  <c r="V64" i="46"/>
  <c r="U64" i="46"/>
  <c r="T64" i="46"/>
  <c r="S64" i="46"/>
  <c r="R64" i="46"/>
  <c r="Q64" i="46"/>
  <c r="P64" i="46"/>
  <c r="O64" i="46"/>
  <c r="N64" i="46"/>
  <c r="E51" i="48" l="1"/>
  <c r="E50" i="48"/>
  <c r="E52" i="48" s="1"/>
  <c r="D51" i="48"/>
  <c r="D52" i="48" s="1"/>
  <c r="D50" i="48"/>
  <c r="H51" i="48"/>
  <c r="H50" i="48"/>
  <c r="L51" i="48"/>
  <c r="L52" i="48" s="1"/>
  <c r="L50" i="48"/>
  <c r="I50" i="48"/>
  <c r="I51" i="48"/>
  <c r="M51" i="48"/>
  <c r="M50" i="48"/>
  <c r="L45" i="48"/>
  <c r="L58" i="48" s="1"/>
  <c r="L67" i="48" s="1"/>
  <c r="T13" i="42" s="1"/>
  <c r="K47" i="48"/>
  <c r="K48" i="48" s="1"/>
  <c r="K58" i="48" s="1"/>
  <c r="O43" i="48"/>
  <c r="O45" i="48" s="1"/>
  <c r="D45" i="48"/>
  <c r="D58" i="48" s="1"/>
  <c r="D67" i="48" s="1"/>
  <c r="D13" i="42" s="1"/>
  <c r="C47" i="48"/>
  <c r="C48" i="48" s="1"/>
  <c r="H45" i="48"/>
  <c r="H58" i="48" s="1"/>
  <c r="G47" i="48"/>
  <c r="G48" i="48" s="1"/>
  <c r="G58" i="48" s="1"/>
  <c r="G67" i="48" s="1"/>
  <c r="J13" i="42" s="1"/>
  <c r="C45" i="48"/>
  <c r="F47" i="48"/>
  <c r="F48" i="48" s="1"/>
  <c r="F58" i="48" s="1"/>
  <c r="J47" i="48"/>
  <c r="J48" i="48" s="1"/>
  <c r="J58" i="48" s="1"/>
  <c r="J67" i="48" s="1"/>
  <c r="P13" i="42" s="1"/>
  <c r="N47" i="48"/>
  <c r="N48" i="48" s="1"/>
  <c r="N58" i="48" s="1"/>
  <c r="E45" i="48"/>
  <c r="E58" i="48" s="1"/>
  <c r="I45" i="48"/>
  <c r="I58" i="48" s="1"/>
  <c r="M45" i="48"/>
  <c r="M58" i="48" s="1"/>
  <c r="Z72" i="46"/>
  <c r="Z64" i="46"/>
  <c r="Z30" i="35"/>
  <c r="Y30" i="35"/>
  <c r="X30" i="35"/>
  <c r="W30" i="35"/>
  <c r="V30" i="35"/>
  <c r="U30" i="35"/>
  <c r="T30" i="35"/>
  <c r="S30" i="35"/>
  <c r="R30" i="35"/>
  <c r="Q30" i="35"/>
  <c r="P30" i="35"/>
  <c r="Z29" i="35"/>
  <c r="Y29" i="35"/>
  <c r="X29" i="35"/>
  <c r="W29" i="35"/>
  <c r="V29" i="35"/>
  <c r="U29" i="35"/>
  <c r="T29" i="35"/>
  <c r="S29" i="35"/>
  <c r="R29" i="35"/>
  <c r="Q29" i="35"/>
  <c r="P29" i="35"/>
  <c r="Z28" i="35"/>
  <c r="Y28" i="35"/>
  <c r="X28" i="35"/>
  <c r="W28" i="35"/>
  <c r="V28" i="35"/>
  <c r="U28" i="35"/>
  <c r="T28" i="35"/>
  <c r="S28" i="35"/>
  <c r="R28" i="35"/>
  <c r="Q28" i="35"/>
  <c r="P28" i="35"/>
  <c r="Z27" i="35"/>
  <c r="Y27" i="35"/>
  <c r="X27" i="35"/>
  <c r="W27" i="35"/>
  <c r="V27" i="35"/>
  <c r="U27" i="35"/>
  <c r="T27" i="35"/>
  <c r="S27" i="35"/>
  <c r="R27" i="35"/>
  <c r="Q27" i="35"/>
  <c r="P27" i="35"/>
  <c r="Z26" i="35"/>
  <c r="Y26" i="35"/>
  <c r="X26" i="35"/>
  <c r="W26" i="35"/>
  <c r="V26" i="35"/>
  <c r="U26" i="35"/>
  <c r="T26" i="35"/>
  <c r="S26" i="35"/>
  <c r="R26" i="35"/>
  <c r="Q26" i="35"/>
  <c r="P26" i="35"/>
  <c r="Z25" i="35"/>
  <c r="Y25" i="35"/>
  <c r="X25" i="35"/>
  <c r="W25" i="35"/>
  <c r="V25" i="35"/>
  <c r="U25" i="35"/>
  <c r="T25" i="35"/>
  <c r="S25" i="35"/>
  <c r="R25" i="35"/>
  <c r="Q25" i="35"/>
  <c r="P25" i="35"/>
  <c r="Z24" i="35"/>
  <c r="Y24" i="35"/>
  <c r="X24" i="35"/>
  <c r="W24" i="35"/>
  <c r="V24" i="35"/>
  <c r="U24" i="35"/>
  <c r="T24" i="35"/>
  <c r="S24" i="35"/>
  <c r="R24" i="35"/>
  <c r="Q24" i="35"/>
  <c r="P24" i="35"/>
  <c r="Z23" i="35"/>
  <c r="Y23" i="35"/>
  <c r="X23" i="35"/>
  <c r="W23" i="35"/>
  <c r="V23" i="35"/>
  <c r="U23" i="35"/>
  <c r="T23" i="35"/>
  <c r="S23" i="35"/>
  <c r="R23" i="35"/>
  <c r="Q23" i="35"/>
  <c r="P23" i="35"/>
  <c r="Z22" i="35"/>
  <c r="Y22" i="35"/>
  <c r="X22" i="35"/>
  <c r="W22" i="35"/>
  <c r="V22" i="35"/>
  <c r="U22" i="35"/>
  <c r="T22" i="35"/>
  <c r="S22" i="35"/>
  <c r="R22" i="35"/>
  <c r="Q22" i="35"/>
  <c r="P22" i="35"/>
  <c r="O30" i="35"/>
  <c r="O29" i="35"/>
  <c r="O28" i="35"/>
  <c r="O27" i="35"/>
  <c r="O26" i="35"/>
  <c r="O25" i="35"/>
  <c r="O24" i="35"/>
  <c r="O23" i="35"/>
  <c r="O22" i="35"/>
  <c r="Z61" i="46"/>
  <c r="Z60" i="46"/>
  <c r="Z59" i="46"/>
  <c r="Z58" i="46"/>
  <c r="Z57" i="46"/>
  <c r="Z56" i="46"/>
  <c r="Z55" i="46"/>
  <c r="Z54" i="46"/>
  <c r="Z53" i="46"/>
  <c r="Y52" i="46"/>
  <c r="X52" i="46"/>
  <c r="W52" i="46"/>
  <c r="V52" i="46"/>
  <c r="U52" i="46"/>
  <c r="T52" i="46"/>
  <c r="S52" i="46"/>
  <c r="R52" i="46"/>
  <c r="Q52" i="46"/>
  <c r="P52" i="46"/>
  <c r="O52" i="46"/>
  <c r="N52" i="46"/>
  <c r="Z51" i="46"/>
  <c r="Z50" i="46"/>
  <c r="Z49" i="46"/>
  <c r="Z48" i="46"/>
  <c r="Z47" i="46"/>
  <c r="Z46" i="46"/>
  <c r="Z45" i="46"/>
  <c r="Z44" i="46"/>
  <c r="Y43" i="46"/>
  <c r="X43" i="46"/>
  <c r="W43" i="46"/>
  <c r="V43" i="46"/>
  <c r="U43" i="46"/>
  <c r="T43" i="46"/>
  <c r="S43" i="46"/>
  <c r="R43" i="46"/>
  <c r="Q43" i="46"/>
  <c r="P43" i="46"/>
  <c r="O43" i="46"/>
  <c r="N43" i="46"/>
  <c r="Z42" i="46"/>
  <c r="Z41" i="46"/>
  <c r="Z40" i="46"/>
  <c r="Z39" i="46"/>
  <c r="Z38" i="46"/>
  <c r="Z37" i="46"/>
  <c r="Z36" i="46"/>
  <c r="Z35" i="46"/>
  <c r="Z34" i="46"/>
  <c r="Z33" i="46"/>
  <c r="Z32" i="46"/>
  <c r="Z31" i="46"/>
  <c r="Z30" i="46"/>
  <c r="Z29" i="46"/>
  <c r="Z28" i="46"/>
  <c r="Z27" i="46"/>
  <c r="Z26" i="46"/>
  <c r="Z25" i="46"/>
  <c r="Z24" i="46"/>
  <c r="Z23" i="46"/>
  <c r="Z22" i="46"/>
  <c r="Z21" i="46"/>
  <c r="Z20" i="46"/>
  <c r="Z19" i="46"/>
  <c r="Z18" i="46"/>
  <c r="Z17" i="46"/>
  <c r="Z16" i="46"/>
  <c r="Z15" i="46"/>
  <c r="Z14" i="46"/>
  <c r="Z13" i="46"/>
  <c r="Z12" i="46"/>
  <c r="Z11" i="46"/>
  <c r="Z10" i="46"/>
  <c r="Z9" i="46"/>
  <c r="Z8" i="46"/>
  <c r="Z7" i="46"/>
  <c r="Z6" i="46"/>
  <c r="Z5" i="46"/>
  <c r="Z4" i="46"/>
  <c r="Z3" i="46"/>
  <c r="Z2" i="46"/>
  <c r="AA670" i="28"/>
  <c r="AA669" i="28"/>
  <c r="AA668" i="28"/>
  <c r="N59" i="48" l="1"/>
  <c r="M67" i="48"/>
  <c r="V13" i="42" s="1"/>
  <c r="F67" i="48"/>
  <c r="H13" i="42" s="1"/>
  <c r="H59" i="48"/>
  <c r="K62" i="48" s="1"/>
  <c r="K65" i="48" s="1"/>
  <c r="I67" i="48"/>
  <c r="N13" i="42" s="1"/>
  <c r="K59" i="48"/>
  <c r="N62" i="48" s="1"/>
  <c r="N65" i="48" s="1"/>
  <c r="I52" i="48"/>
  <c r="C58" i="48"/>
  <c r="M52" i="48"/>
  <c r="N51" i="48"/>
  <c r="N50" i="48"/>
  <c r="O48" i="48"/>
  <c r="J51" i="48"/>
  <c r="J50" i="48"/>
  <c r="K51" i="48"/>
  <c r="K50" i="48"/>
  <c r="K52" i="48" s="1"/>
  <c r="G51" i="48"/>
  <c r="G50" i="48"/>
  <c r="F51" i="48"/>
  <c r="F50" i="48"/>
  <c r="F52" i="48" s="1"/>
  <c r="C51" i="48"/>
  <c r="C50" i="48"/>
  <c r="H52" i="48"/>
  <c r="O47" i="48"/>
  <c r="Z43" i="46"/>
  <c r="Z52" i="46"/>
  <c r="N42" i="44"/>
  <c r="N44" i="44" s="1"/>
  <c r="M42" i="44"/>
  <c r="M46" i="44" s="1"/>
  <c r="M47" i="44" s="1"/>
  <c r="M50" i="44" s="1"/>
  <c r="L42" i="44"/>
  <c r="L44" i="44" s="1"/>
  <c r="K42" i="44"/>
  <c r="K44" i="44" s="1"/>
  <c r="J42" i="44"/>
  <c r="J44" i="44" s="1"/>
  <c r="I42" i="44"/>
  <c r="I46" i="44" s="1"/>
  <c r="I47" i="44" s="1"/>
  <c r="I50" i="44" s="1"/>
  <c r="H42" i="44"/>
  <c r="H46" i="44" s="1"/>
  <c r="H47" i="44" s="1"/>
  <c r="H49" i="44" s="1"/>
  <c r="G42" i="44"/>
  <c r="G44" i="44" s="1"/>
  <c r="F42" i="44"/>
  <c r="F46" i="44" s="1"/>
  <c r="F47" i="44" s="1"/>
  <c r="F49" i="44" s="1"/>
  <c r="E42" i="44"/>
  <c r="E46" i="44" s="1"/>
  <c r="E47" i="44" s="1"/>
  <c r="E50" i="44" s="1"/>
  <c r="D42" i="44"/>
  <c r="D46" i="44" s="1"/>
  <c r="C42" i="44"/>
  <c r="C44" i="44" s="1"/>
  <c r="N52" i="48" l="1"/>
  <c r="N67" i="48"/>
  <c r="X13" i="42" s="1"/>
  <c r="C67" i="48"/>
  <c r="B13" i="42" s="1"/>
  <c r="E59" i="48"/>
  <c r="H62" i="48" s="1"/>
  <c r="O58" i="48"/>
  <c r="G52" i="48"/>
  <c r="J52" i="48"/>
  <c r="K67" i="48"/>
  <c r="R13" i="42" s="1"/>
  <c r="N46" i="44"/>
  <c r="N47" i="44" s="1"/>
  <c r="N49" i="44" s="1"/>
  <c r="G46" i="44"/>
  <c r="G47" i="44" s="1"/>
  <c r="G49" i="44" s="1"/>
  <c r="I49" i="44"/>
  <c r="I51" i="44" s="1"/>
  <c r="F50" i="44"/>
  <c r="M49" i="44"/>
  <c r="M51" i="44" s="1"/>
  <c r="E49" i="44"/>
  <c r="E51" i="44" s="1"/>
  <c r="G57" i="44"/>
  <c r="G66" i="44" s="1"/>
  <c r="J9" i="42" s="1"/>
  <c r="C46" i="44"/>
  <c r="C47" i="44" s="1"/>
  <c r="C50" i="44" s="1"/>
  <c r="O50" i="48"/>
  <c r="C52" i="48"/>
  <c r="O51" i="48"/>
  <c r="N50" i="44"/>
  <c r="N51" i="44" s="1"/>
  <c r="F51" i="44"/>
  <c r="G50" i="44"/>
  <c r="G51" i="44" s="1"/>
  <c r="J46" i="44"/>
  <c r="J47" i="44" s="1"/>
  <c r="J57" i="44" s="1"/>
  <c r="J66" i="44" s="1"/>
  <c r="P9" i="42" s="1"/>
  <c r="H50" i="44"/>
  <c r="H51" i="44" s="1"/>
  <c r="K46" i="44"/>
  <c r="K47" i="44" s="1"/>
  <c r="K57" i="44" s="1"/>
  <c r="D47" i="44"/>
  <c r="D44" i="44"/>
  <c r="D57" i="44" s="1"/>
  <c r="D66" i="44" s="1"/>
  <c r="D9" i="42" s="1"/>
  <c r="H44" i="44"/>
  <c r="H57" i="44" s="1"/>
  <c r="E44" i="44"/>
  <c r="E57" i="44" s="1"/>
  <c r="I44" i="44"/>
  <c r="I57" i="44" s="1"/>
  <c r="M44" i="44"/>
  <c r="M57" i="44" s="1"/>
  <c r="M66" i="44" s="1"/>
  <c r="V9" i="42" s="1"/>
  <c r="L46" i="44"/>
  <c r="L47" i="44" s="1"/>
  <c r="L57" i="44" s="1"/>
  <c r="F44" i="44"/>
  <c r="F57" i="44" s="1"/>
  <c r="O42" i="44"/>
  <c r="L48" i="43"/>
  <c r="H48" i="43"/>
  <c r="O44" i="43"/>
  <c r="N44" i="43"/>
  <c r="N48" i="43" s="1"/>
  <c r="N49" i="43" s="1"/>
  <c r="M44" i="43"/>
  <c r="M46" i="43" s="1"/>
  <c r="L44" i="43"/>
  <c r="L46" i="43" s="1"/>
  <c r="L59" i="43" s="1"/>
  <c r="K44" i="43"/>
  <c r="K46" i="43" s="1"/>
  <c r="K59" i="43" s="1"/>
  <c r="J44" i="43"/>
  <c r="J48" i="43" s="1"/>
  <c r="I44" i="43"/>
  <c r="I48" i="43" s="1"/>
  <c r="H44" i="43"/>
  <c r="H46" i="43" s="1"/>
  <c r="H59" i="43" s="1"/>
  <c r="G44" i="43"/>
  <c r="G46" i="43" s="1"/>
  <c r="G59" i="43" s="1"/>
  <c r="F44" i="43"/>
  <c r="F46" i="43" s="1"/>
  <c r="F59" i="43" s="1"/>
  <c r="E44" i="43"/>
  <c r="E48" i="43" s="1"/>
  <c r="D44" i="43"/>
  <c r="D46" i="43" s="1"/>
  <c r="D59" i="43" s="1"/>
  <c r="C44" i="43"/>
  <c r="C46" i="43" s="1"/>
  <c r="H65" i="48" l="1"/>
  <c r="H67" i="48"/>
  <c r="L13" i="42" s="1"/>
  <c r="O52" i="48"/>
  <c r="N57" i="44"/>
  <c r="C49" i="44"/>
  <c r="C51" i="44" s="1"/>
  <c r="C57" i="44"/>
  <c r="C66" i="44" s="1"/>
  <c r="B9" i="42" s="1"/>
  <c r="L66" i="44"/>
  <c r="T9" i="42" s="1"/>
  <c r="N58" i="44"/>
  <c r="E62" i="48" s="1"/>
  <c r="F66" i="44"/>
  <c r="H9" i="42" s="1"/>
  <c r="H58" i="44"/>
  <c r="K61" i="44" s="1"/>
  <c r="K64" i="44" s="1"/>
  <c r="E58" i="44"/>
  <c r="H61" i="44" s="1"/>
  <c r="H64" i="44" s="1"/>
  <c r="I66" i="44"/>
  <c r="N9" i="42" s="1"/>
  <c r="K58" i="44"/>
  <c r="N61" i="44" s="1"/>
  <c r="N64" i="44" s="1"/>
  <c r="E46" i="43"/>
  <c r="E59" i="43" s="1"/>
  <c r="M48" i="43"/>
  <c r="M49" i="43" s="1"/>
  <c r="M52" i="43" s="1"/>
  <c r="I46" i="43"/>
  <c r="I59" i="43" s="1"/>
  <c r="D48" i="43"/>
  <c r="O47" i="44"/>
  <c r="D49" i="44"/>
  <c r="D50" i="44"/>
  <c r="K49" i="44"/>
  <c r="K50" i="44"/>
  <c r="L49" i="44"/>
  <c r="L50" i="44"/>
  <c r="J49" i="44"/>
  <c r="J50" i="44"/>
  <c r="O44" i="44"/>
  <c r="O46" i="44"/>
  <c r="N52" i="43"/>
  <c r="O52" i="43" s="1"/>
  <c r="N51" i="43"/>
  <c r="C59" i="43"/>
  <c r="J46" i="43"/>
  <c r="J59" i="43" s="1"/>
  <c r="N46" i="43"/>
  <c r="O46" i="43" s="1"/>
  <c r="F48" i="43"/>
  <c r="C48" i="43"/>
  <c r="G48" i="43"/>
  <c r="K48" i="43"/>
  <c r="M51" i="43"/>
  <c r="O49" i="43"/>
  <c r="O57" i="44" l="1"/>
  <c r="N66" i="44"/>
  <c r="X9" i="42" s="1"/>
  <c r="O50" i="44"/>
  <c r="E65" i="48"/>
  <c r="E67" i="48"/>
  <c r="H66" i="44"/>
  <c r="L9" i="42" s="1"/>
  <c r="K66" i="44"/>
  <c r="R9" i="42" s="1"/>
  <c r="K60" i="43"/>
  <c r="K63" i="43" s="1"/>
  <c r="J51" i="44"/>
  <c r="L51" i="44"/>
  <c r="D51" i="44"/>
  <c r="O49" i="44"/>
  <c r="K51" i="44"/>
  <c r="O48" i="43"/>
  <c r="N53" i="43"/>
  <c r="N59" i="43" s="1"/>
  <c r="M53" i="43"/>
  <c r="O51" i="43"/>
  <c r="O67" i="48" l="1"/>
  <c r="F13" i="42"/>
  <c r="O51" i="44"/>
  <c r="O53" i="43"/>
  <c r="M59" i="43"/>
  <c r="N60" i="43" s="1"/>
  <c r="E61" i="44" s="1"/>
  <c r="E64" i="44" l="1"/>
  <c r="E66" i="44"/>
  <c r="AA667" i="28"/>
  <c r="AA666" i="28"/>
  <c r="AA665" i="28"/>
  <c r="AA664" i="28"/>
  <c r="AA663" i="28"/>
  <c r="AA662" i="28"/>
  <c r="AA628" i="28"/>
  <c r="N49" i="23"/>
  <c r="M49" i="23"/>
  <c r="L49" i="23"/>
  <c r="K49" i="23"/>
  <c r="J49" i="23"/>
  <c r="I49" i="23"/>
  <c r="H49" i="23"/>
  <c r="G49" i="23"/>
  <c r="F49" i="23"/>
  <c r="E49" i="23"/>
  <c r="D49" i="23"/>
  <c r="C49" i="23"/>
  <c r="N48" i="23"/>
  <c r="M48" i="23"/>
  <c r="L48" i="23"/>
  <c r="K48" i="23"/>
  <c r="J48" i="23"/>
  <c r="I48" i="23"/>
  <c r="H48" i="23"/>
  <c r="G48" i="23"/>
  <c r="F48" i="23"/>
  <c r="E48" i="23"/>
  <c r="D48" i="23"/>
  <c r="C48" i="23"/>
  <c r="N47" i="23"/>
  <c r="M47" i="23"/>
  <c r="L47" i="23"/>
  <c r="K47" i="23"/>
  <c r="J47" i="23"/>
  <c r="I47" i="23"/>
  <c r="H47" i="23"/>
  <c r="G47" i="23"/>
  <c r="F47" i="23"/>
  <c r="E47" i="23"/>
  <c r="D47" i="23"/>
  <c r="C47" i="23"/>
  <c r="N46" i="23"/>
  <c r="M46" i="23"/>
  <c r="L46" i="23"/>
  <c r="K46" i="23"/>
  <c r="J46" i="23"/>
  <c r="I46" i="23"/>
  <c r="H46" i="23"/>
  <c r="G46" i="23"/>
  <c r="F46" i="23"/>
  <c r="E46" i="23"/>
  <c r="D46" i="23"/>
  <c r="C46" i="23"/>
  <c r="N45" i="23"/>
  <c r="M45" i="23"/>
  <c r="L45" i="23"/>
  <c r="K45" i="23"/>
  <c r="J45" i="23"/>
  <c r="I45" i="23"/>
  <c r="H45" i="23"/>
  <c r="G45" i="23"/>
  <c r="F45" i="23"/>
  <c r="E45" i="23"/>
  <c r="D45" i="23"/>
  <c r="C45" i="23"/>
  <c r="N44" i="23"/>
  <c r="M44" i="23"/>
  <c r="L44" i="23"/>
  <c r="K44" i="23"/>
  <c r="J44" i="23"/>
  <c r="I44" i="23"/>
  <c r="H44" i="23"/>
  <c r="G44" i="23"/>
  <c r="F44" i="23"/>
  <c r="E44" i="23"/>
  <c r="D44" i="23"/>
  <c r="C44" i="23"/>
  <c r="N43" i="23"/>
  <c r="M43" i="23"/>
  <c r="L43" i="23"/>
  <c r="K43" i="23"/>
  <c r="J43" i="23"/>
  <c r="I43" i="23"/>
  <c r="H43" i="23"/>
  <c r="G43" i="23"/>
  <c r="F43" i="23"/>
  <c r="E43" i="23"/>
  <c r="D43" i="23"/>
  <c r="C43" i="23"/>
  <c r="N42" i="23"/>
  <c r="M42" i="23"/>
  <c r="L42" i="23"/>
  <c r="K42" i="23"/>
  <c r="J42" i="23"/>
  <c r="I42" i="23"/>
  <c r="H42" i="23"/>
  <c r="G42" i="23"/>
  <c r="F42" i="23"/>
  <c r="E42" i="23"/>
  <c r="D42" i="23"/>
  <c r="C42" i="23"/>
  <c r="N39" i="23"/>
  <c r="M39" i="23"/>
  <c r="L39" i="23"/>
  <c r="K39" i="23"/>
  <c r="J39" i="23"/>
  <c r="I39" i="23"/>
  <c r="H39" i="23"/>
  <c r="G39" i="23"/>
  <c r="F39" i="23"/>
  <c r="E39" i="23"/>
  <c r="D39" i="23"/>
  <c r="C39" i="23"/>
  <c r="F9" i="42" l="1"/>
  <c r="O66" i="44"/>
  <c r="O44" i="21"/>
  <c r="O43" i="21"/>
  <c r="O42" i="21"/>
  <c r="O41" i="21"/>
  <c r="O40" i="21"/>
  <c r="O39" i="21"/>
  <c r="O38" i="21"/>
  <c r="O22" i="21"/>
  <c r="O21" i="21"/>
  <c r="O20" i="21"/>
  <c r="O19" i="21"/>
  <c r="O18" i="21"/>
  <c r="O17" i="21"/>
  <c r="O16" i="21"/>
  <c r="O15" i="21"/>
  <c r="N29" i="23" l="1"/>
  <c r="M29" i="23"/>
  <c r="L29" i="23"/>
  <c r="K29" i="23"/>
  <c r="J29" i="23"/>
  <c r="I29" i="23"/>
  <c r="H29" i="23"/>
  <c r="G29" i="23"/>
  <c r="F29" i="23"/>
  <c r="E29" i="23"/>
  <c r="D29" i="23"/>
  <c r="C29" i="23"/>
  <c r="O28" i="23"/>
  <c r="N14" i="23"/>
  <c r="M14" i="23"/>
  <c r="L14" i="23"/>
  <c r="K14" i="23"/>
  <c r="J14" i="23"/>
  <c r="I14" i="23"/>
  <c r="H14" i="23"/>
  <c r="G14" i="23"/>
  <c r="F14" i="23"/>
  <c r="E14" i="23"/>
  <c r="D14" i="23"/>
  <c r="C14" i="23"/>
  <c r="O13" i="23"/>
  <c r="G12" i="24" l="1"/>
  <c r="E62" i="14" l="1"/>
  <c r="H62" i="14"/>
  <c r="K62" i="14"/>
  <c r="N59" i="14"/>
  <c r="K59" i="14"/>
  <c r="H59" i="14"/>
  <c r="E59" i="14"/>
  <c r="O57" i="14"/>
  <c r="N57" i="14"/>
  <c r="M57" i="14"/>
  <c r="L57" i="14"/>
  <c r="K57" i="14"/>
  <c r="J57" i="14"/>
  <c r="I57" i="14"/>
  <c r="H57" i="14"/>
  <c r="G57" i="14"/>
  <c r="F57" i="14"/>
  <c r="E57" i="14"/>
  <c r="D57" i="14"/>
  <c r="C57" i="14"/>
  <c r="O56" i="14"/>
  <c r="O58" i="14" s="1"/>
  <c r="N56" i="14"/>
  <c r="N58" i="14" s="1"/>
  <c r="M56" i="14"/>
  <c r="L56" i="14"/>
  <c r="K56" i="14"/>
  <c r="K58" i="14" s="1"/>
  <c r="J56" i="14"/>
  <c r="J58" i="14" s="1"/>
  <c r="I56" i="14"/>
  <c r="H56" i="14"/>
  <c r="G56" i="14"/>
  <c r="G58" i="14" s="1"/>
  <c r="F56" i="14"/>
  <c r="F58" i="14" s="1"/>
  <c r="E56" i="14"/>
  <c r="D56" i="14"/>
  <c r="C58" i="14"/>
  <c r="C56" i="14"/>
  <c r="R618" i="9"/>
  <c r="D58" i="14" l="1"/>
  <c r="H58" i="14"/>
  <c r="L58" i="14"/>
  <c r="E58" i="14"/>
  <c r="I58" i="14"/>
  <c r="M58" i="14"/>
  <c r="O618" i="9"/>
  <c r="AA14" i="35" l="1"/>
  <c r="Z14" i="35"/>
  <c r="Y14" i="35"/>
  <c r="X14" i="35"/>
  <c r="W14" i="35"/>
  <c r="V14" i="35"/>
  <c r="U14" i="35"/>
  <c r="T14" i="35"/>
  <c r="S14" i="35"/>
  <c r="R14" i="35"/>
  <c r="Q14" i="35"/>
  <c r="P14" i="35"/>
  <c r="O14" i="35"/>
  <c r="N14" i="35"/>
  <c r="M14" i="35"/>
  <c r="L14" i="35"/>
  <c r="K14" i="35"/>
  <c r="J14" i="35"/>
  <c r="I14" i="35"/>
  <c r="H14" i="35"/>
  <c r="G14" i="35"/>
  <c r="F14" i="35"/>
  <c r="E14" i="35"/>
  <c r="D14" i="35"/>
  <c r="C14" i="35"/>
  <c r="B14" i="35"/>
  <c r="AA13" i="35"/>
  <c r="Z13" i="35"/>
  <c r="Y13" i="35"/>
  <c r="X13" i="35"/>
  <c r="W13" i="35"/>
  <c r="V13" i="35"/>
  <c r="U13" i="35"/>
  <c r="T13" i="35"/>
  <c r="S13" i="35"/>
  <c r="R13" i="35"/>
  <c r="Q13" i="35"/>
  <c r="P13" i="35"/>
  <c r="O13" i="35"/>
  <c r="AA12" i="35"/>
  <c r="Z12" i="35"/>
  <c r="Y12" i="35"/>
  <c r="X12" i="35"/>
  <c r="W12" i="35"/>
  <c r="V12" i="35"/>
  <c r="U12" i="35"/>
  <c r="T12" i="35"/>
  <c r="S12" i="35"/>
  <c r="R12" i="35"/>
  <c r="Q12" i="35"/>
  <c r="P12" i="35"/>
  <c r="O12" i="35"/>
  <c r="AA11" i="35"/>
  <c r="Z11" i="35"/>
  <c r="Y11" i="35"/>
  <c r="X11" i="35"/>
  <c r="W11" i="35"/>
  <c r="V11" i="35"/>
  <c r="U11" i="35"/>
  <c r="T11" i="35"/>
  <c r="S11" i="35"/>
  <c r="R11" i="35"/>
  <c r="Q11" i="35"/>
  <c r="P11" i="35"/>
  <c r="O11" i="35"/>
  <c r="AA10" i="35"/>
  <c r="Z10" i="35"/>
  <c r="Y10" i="35"/>
  <c r="X10" i="35"/>
  <c r="W10" i="35"/>
  <c r="V10" i="35"/>
  <c r="U10" i="35"/>
  <c r="T10" i="35"/>
  <c r="S10" i="35"/>
  <c r="R10" i="35"/>
  <c r="Q10" i="35"/>
  <c r="P10" i="35"/>
  <c r="O10" i="35"/>
  <c r="AA9" i="35"/>
  <c r="Z9" i="35"/>
  <c r="Y9" i="35"/>
  <c r="X9" i="35"/>
  <c r="W9" i="35"/>
  <c r="V9" i="35"/>
  <c r="U9" i="35"/>
  <c r="T9" i="35"/>
  <c r="S9" i="35"/>
  <c r="R9" i="35"/>
  <c r="Q9" i="35"/>
  <c r="P9" i="35"/>
  <c r="O9" i="35"/>
  <c r="AA8" i="35"/>
  <c r="Z8" i="35"/>
  <c r="Y8" i="35"/>
  <c r="X8" i="35"/>
  <c r="W8" i="35"/>
  <c r="V8" i="35"/>
  <c r="U8" i="35"/>
  <c r="T8" i="35"/>
  <c r="S8" i="35"/>
  <c r="R8" i="35"/>
  <c r="Q8" i="35"/>
  <c r="P8" i="35"/>
  <c r="O8" i="35"/>
  <c r="AA7" i="35"/>
  <c r="Z7" i="35"/>
  <c r="Y7" i="35"/>
  <c r="X7" i="35"/>
  <c r="W7" i="35"/>
  <c r="V7" i="35"/>
  <c r="U7" i="35"/>
  <c r="T7" i="35"/>
  <c r="S7" i="35"/>
  <c r="R7" i="35"/>
  <c r="Q7" i="35"/>
  <c r="P7" i="35"/>
  <c r="O7" i="35"/>
  <c r="AA6" i="35"/>
  <c r="Z6" i="35"/>
  <c r="Y6" i="35"/>
  <c r="X6" i="35"/>
  <c r="W6" i="35"/>
  <c r="V6" i="35"/>
  <c r="U6" i="35"/>
  <c r="T6" i="35"/>
  <c r="S6" i="35"/>
  <c r="R6" i="35"/>
  <c r="Q6" i="35"/>
  <c r="P6" i="35"/>
  <c r="O6" i="35"/>
  <c r="AA5" i="35"/>
  <c r="Z5" i="35"/>
  <c r="Y5" i="35"/>
  <c r="X5" i="35"/>
  <c r="W5" i="35"/>
  <c r="V5" i="35"/>
  <c r="U5" i="35"/>
  <c r="T5" i="35"/>
  <c r="S5" i="35"/>
  <c r="R5" i="35"/>
  <c r="Q5" i="35"/>
  <c r="P5" i="35"/>
  <c r="O5" i="35"/>
  <c r="T41" i="29" l="1"/>
  <c r="T8" i="29"/>
  <c r="T10" i="29"/>
  <c r="T11" i="29"/>
  <c r="T12" i="29"/>
  <c r="T13" i="29"/>
  <c r="T14" i="29"/>
  <c r="T15" i="29"/>
  <c r="T16" i="29"/>
  <c r="T17" i="29"/>
  <c r="T18" i="29"/>
  <c r="T19" i="29"/>
  <c r="T20" i="29"/>
  <c r="T21" i="29"/>
  <c r="T22" i="29"/>
  <c r="T23" i="29"/>
  <c r="T24" i="29"/>
  <c r="T25" i="29"/>
  <c r="T26" i="29"/>
  <c r="T27" i="29"/>
  <c r="T28" i="29"/>
  <c r="T29" i="29"/>
  <c r="T30" i="29"/>
  <c r="T31" i="29"/>
  <c r="T32" i="29"/>
  <c r="T33" i="29"/>
  <c r="T34" i="29"/>
  <c r="T35" i="29"/>
  <c r="T36" i="29"/>
  <c r="T37" i="29"/>
  <c r="T38" i="29"/>
  <c r="T39" i="29"/>
  <c r="T40" i="29"/>
  <c r="T42" i="29"/>
  <c r="T43" i="29"/>
  <c r="T44" i="29"/>
  <c r="T45" i="29"/>
  <c r="T46" i="29"/>
  <c r="T9" i="29"/>
  <c r="Z661" i="28"/>
  <c r="Y661" i="28"/>
  <c r="X661" i="28"/>
  <c r="W661" i="28"/>
  <c r="V661" i="28"/>
  <c r="U661" i="28"/>
  <c r="T661" i="28"/>
  <c r="S661" i="28"/>
  <c r="R661" i="28"/>
  <c r="Q661" i="28"/>
  <c r="P661" i="28"/>
  <c r="Z660" i="28"/>
  <c r="Y660" i="28"/>
  <c r="X660" i="28"/>
  <c r="W660" i="28"/>
  <c r="V660" i="28"/>
  <c r="U660" i="28"/>
  <c r="T660" i="28"/>
  <c r="S660" i="28"/>
  <c r="R660" i="28"/>
  <c r="Q660" i="28"/>
  <c r="P660" i="28"/>
  <c r="Z659" i="28"/>
  <c r="Y659" i="28"/>
  <c r="X659" i="28"/>
  <c r="W659" i="28"/>
  <c r="V659" i="28"/>
  <c r="U659" i="28"/>
  <c r="T659" i="28"/>
  <c r="S659" i="28"/>
  <c r="R659" i="28"/>
  <c r="Q659" i="28"/>
  <c r="P659" i="28"/>
  <c r="Z658" i="28"/>
  <c r="Y658" i="28"/>
  <c r="X658" i="28"/>
  <c r="W658" i="28"/>
  <c r="V658" i="28"/>
  <c r="U658" i="28"/>
  <c r="T658" i="28"/>
  <c r="S658" i="28"/>
  <c r="R658" i="28"/>
  <c r="Q658" i="28"/>
  <c r="P658" i="28"/>
  <c r="Z657" i="28"/>
  <c r="Y657" i="28"/>
  <c r="X657" i="28"/>
  <c r="W657" i="28"/>
  <c r="V657" i="28"/>
  <c r="U657" i="28"/>
  <c r="T657" i="28"/>
  <c r="S657" i="28"/>
  <c r="R657" i="28"/>
  <c r="Q657" i="28"/>
  <c r="P657" i="28"/>
  <c r="Z656" i="28"/>
  <c r="Y656" i="28"/>
  <c r="X656" i="28"/>
  <c r="W656" i="28"/>
  <c r="V656" i="28"/>
  <c r="U656" i="28"/>
  <c r="T656" i="28"/>
  <c r="S656" i="28"/>
  <c r="R656" i="28"/>
  <c r="Q656" i="28"/>
  <c r="P656" i="28"/>
  <c r="O661" i="28"/>
  <c r="O660" i="28"/>
  <c r="O659" i="28"/>
  <c r="O658" i="28"/>
  <c r="O657" i="28"/>
  <c r="O656" i="28"/>
  <c r="AA649" i="28"/>
  <c r="AA650" i="28"/>
  <c r="AA651" i="28"/>
  <c r="AA652" i="28"/>
  <c r="AA653" i="28"/>
  <c r="AA654" i="28"/>
  <c r="AA655" i="28"/>
  <c r="Z648" i="28"/>
  <c r="Y648" i="28"/>
  <c r="X648" i="28"/>
  <c r="W648" i="28"/>
  <c r="V648" i="28"/>
  <c r="U648" i="28"/>
  <c r="T648" i="28"/>
  <c r="S648" i="28"/>
  <c r="R648" i="28"/>
  <c r="Q648" i="28"/>
  <c r="P648" i="28"/>
  <c r="Z647" i="28"/>
  <c r="Y647" i="28"/>
  <c r="X647" i="28"/>
  <c r="W647" i="28"/>
  <c r="V647" i="28"/>
  <c r="U647" i="28"/>
  <c r="T647" i="28"/>
  <c r="S647" i="28"/>
  <c r="R647" i="28"/>
  <c r="Q647" i="28"/>
  <c r="P647" i="28"/>
  <c r="Z646" i="28"/>
  <c r="Y646" i="28"/>
  <c r="X646" i="28"/>
  <c r="W646" i="28"/>
  <c r="V646" i="28"/>
  <c r="U646" i="28"/>
  <c r="T646" i="28"/>
  <c r="S646" i="28"/>
  <c r="R646" i="28"/>
  <c r="Q646" i="28"/>
  <c r="P646" i="28"/>
  <c r="Z645" i="28"/>
  <c r="Y645" i="28"/>
  <c r="X645" i="28"/>
  <c r="W645" i="28"/>
  <c r="V645" i="28"/>
  <c r="U645" i="28"/>
  <c r="T645" i="28"/>
  <c r="S645" i="28"/>
  <c r="R645" i="28"/>
  <c r="Q645" i="28"/>
  <c r="P645" i="28"/>
  <c r="Z644" i="28"/>
  <c r="Y644" i="28"/>
  <c r="X644" i="28"/>
  <c r="W644" i="28"/>
  <c r="V644" i="28"/>
  <c r="U644" i="28"/>
  <c r="T644" i="28"/>
  <c r="S644" i="28"/>
  <c r="R644" i="28"/>
  <c r="Q644" i="28"/>
  <c r="P644" i="28"/>
  <c r="Z643" i="28"/>
  <c r="Y643" i="28"/>
  <c r="X643" i="28"/>
  <c r="W643" i="28"/>
  <c r="V643" i="28"/>
  <c r="U643" i="28"/>
  <c r="T643" i="28"/>
  <c r="S643" i="28"/>
  <c r="R643" i="28"/>
  <c r="Q643" i="28"/>
  <c r="P643" i="28"/>
  <c r="Z642" i="28"/>
  <c r="Y642" i="28"/>
  <c r="X642" i="28"/>
  <c r="W642" i="28"/>
  <c r="V642" i="28"/>
  <c r="U642" i="28"/>
  <c r="T642" i="28"/>
  <c r="S642" i="28"/>
  <c r="R642" i="28"/>
  <c r="Q642" i="28"/>
  <c r="P642" i="28"/>
  <c r="O648" i="28"/>
  <c r="O647" i="28"/>
  <c r="O646" i="28"/>
  <c r="O645" i="28"/>
  <c r="O644" i="28"/>
  <c r="O643" i="28"/>
  <c r="O642" i="28"/>
  <c r="AA630" i="28"/>
  <c r="Z629" i="28"/>
  <c r="Y629" i="28"/>
  <c r="X629" i="28"/>
  <c r="W629" i="28"/>
  <c r="V629" i="28"/>
  <c r="U629" i="28"/>
  <c r="T629" i="28"/>
  <c r="S629" i="28"/>
  <c r="R629" i="28"/>
  <c r="Q629" i="28"/>
  <c r="P629" i="28"/>
  <c r="O629" i="28"/>
  <c r="Z620" i="28"/>
  <c r="Y620" i="28"/>
  <c r="X620" i="28"/>
  <c r="W620" i="28"/>
  <c r="V620" i="28"/>
  <c r="U620" i="28"/>
  <c r="T620" i="28"/>
  <c r="S620" i="28"/>
  <c r="R620" i="28"/>
  <c r="Q620" i="28"/>
  <c r="P620" i="28"/>
  <c r="Z619" i="28"/>
  <c r="Y619" i="28"/>
  <c r="X619" i="28"/>
  <c r="W619" i="28"/>
  <c r="V619" i="28"/>
  <c r="U619" i="28"/>
  <c r="T619" i="28"/>
  <c r="S619" i="28"/>
  <c r="R619" i="28"/>
  <c r="Q619" i="28"/>
  <c r="P619" i="28"/>
  <c r="Z618" i="28"/>
  <c r="Y618" i="28"/>
  <c r="X618" i="28"/>
  <c r="W618" i="28"/>
  <c r="V618" i="28"/>
  <c r="U618" i="28"/>
  <c r="T618" i="28"/>
  <c r="S618" i="28"/>
  <c r="R618" i="28"/>
  <c r="Q618" i="28"/>
  <c r="P618" i="28"/>
  <c r="Z617" i="28"/>
  <c r="Y617" i="28"/>
  <c r="X617" i="28"/>
  <c r="W617" i="28"/>
  <c r="V617" i="28"/>
  <c r="U617" i="28"/>
  <c r="T617" i="28"/>
  <c r="S617" i="28"/>
  <c r="R617" i="28"/>
  <c r="Q617" i="28"/>
  <c r="P617" i="28"/>
  <c r="Z616" i="28"/>
  <c r="Y616" i="28"/>
  <c r="X616" i="28"/>
  <c r="W616" i="28"/>
  <c r="V616" i="28"/>
  <c r="U616" i="28"/>
  <c r="T616" i="28"/>
  <c r="S616" i="28"/>
  <c r="R616" i="28"/>
  <c r="Q616" i="28"/>
  <c r="P616" i="28"/>
  <c r="Z615" i="28"/>
  <c r="Y615" i="28"/>
  <c r="X615" i="28"/>
  <c r="W615" i="28"/>
  <c r="V615" i="28"/>
  <c r="U615" i="28"/>
  <c r="T615" i="28"/>
  <c r="S615" i="28"/>
  <c r="R615" i="28"/>
  <c r="Q615" i="28"/>
  <c r="P615" i="28"/>
  <c r="Z614" i="28"/>
  <c r="Y614" i="28"/>
  <c r="X614" i="28"/>
  <c r="W614" i="28"/>
  <c r="V614" i="28"/>
  <c r="U614" i="28"/>
  <c r="T614" i="28"/>
  <c r="S614" i="28"/>
  <c r="R614" i="28"/>
  <c r="Q614" i="28"/>
  <c r="P614" i="28"/>
  <c r="O620" i="28"/>
  <c r="O619" i="28"/>
  <c r="O618" i="28"/>
  <c r="O617" i="28"/>
  <c r="O616" i="28"/>
  <c r="O615" i="28"/>
  <c r="O614" i="28"/>
  <c r="AA621" i="28"/>
  <c r="AA622" i="28"/>
  <c r="AA623" i="28"/>
  <c r="AA624" i="28"/>
  <c r="AA625" i="28"/>
  <c r="AA626" i="28"/>
  <c r="AA627" i="28"/>
  <c r="N38" i="23"/>
  <c r="M38" i="23"/>
  <c r="L38" i="23"/>
  <c r="K38" i="23"/>
  <c r="J38" i="23"/>
  <c r="I38" i="23"/>
  <c r="H38" i="23"/>
  <c r="G38" i="23"/>
  <c r="F38" i="23"/>
  <c r="E38" i="23"/>
  <c r="D38" i="23"/>
  <c r="N37" i="23"/>
  <c r="M37" i="23"/>
  <c r="L37" i="23"/>
  <c r="K37" i="23"/>
  <c r="J37" i="23"/>
  <c r="I37" i="23"/>
  <c r="H37" i="23"/>
  <c r="G37" i="23"/>
  <c r="F37" i="23"/>
  <c r="E37" i="23"/>
  <c r="D37" i="23"/>
  <c r="N36" i="23"/>
  <c r="M36" i="23"/>
  <c r="L36" i="23"/>
  <c r="K36" i="23"/>
  <c r="J36" i="23"/>
  <c r="I36" i="23"/>
  <c r="H36" i="23"/>
  <c r="G36" i="23"/>
  <c r="F36" i="23"/>
  <c r="E36" i="23"/>
  <c r="D36" i="23"/>
  <c r="N35" i="23"/>
  <c r="M35" i="23"/>
  <c r="L35" i="23"/>
  <c r="K35" i="23"/>
  <c r="J35" i="23"/>
  <c r="I35" i="23"/>
  <c r="H35" i="23"/>
  <c r="G35" i="23"/>
  <c r="F35" i="23"/>
  <c r="E35" i="23"/>
  <c r="D35" i="23"/>
  <c r="N34" i="23"/>
  <c r="M34" i="23"/>
  <c r="L34" i="23"/>
  <c r="K34" i="23"/>
  <c r="J34" i="23"/>
  <c r="I34" i="23"/>
  <c r="H34" i="23"/>
  <c r="G34" i="23"/>
  <c r="F34" i="23"/>
  <c r="E34" i="23"/>
  <c r="D34" i="23"/>
  <c r="N33" i="23"/>
  <c r="M33" i="23"/>
  <c r="L33" i="23"/>
  <c r="K33" i="23"/>
  <c r="J33" i="23"/>
  <c r="I33" i="23"/>
  <c r="H33" i="23"/>
  <c r="G33" i="23"/>
  <c r="F33" i="23"/>
  <c r="E33" i="23"/>
  <c r="D33" i="23"/>
  <c r="N32" i="23"/>
  <c r="M32" i="23"/>
  <c r="L32" i="23"/>
  <c r="K32" i="23"/>
  <c r="J32" i="23"/>
  <c r="I32" i="23"/>
  <c r="H32" i="23"/>
  <c r="G32" i="23"/>
  <c r="F32" i="23"/>
  <c r="E32" i="23"/>
  <c r="D32" i="23"/>
  <c r="C38" i="23"/>
  <c r="C37" i="23"/>
  <c r="C36" i="23"/>
  <c r="C35" i="23"/>
  <c r="C34" i="23"/>
  <c r="C33" i="23"/>
  <c r="C32" i="23"/>
  <c r="Z613" i="28"/>
  <c r="Y613" i="28"/>
  <c r="X613" i="28"/>
  <c r="W613" i="28"/>
  <c r="V613" i="28"/>
  <c r="U613" i="28"/>
  <c r="T613" i="28"/>
  <c r="S613" i="28"/>
  <c r="R613" i="28"/>
  <c r="Q613" i="28"/>
  <c r="P613" i="28"/>
  <c r="Z612" i="28"/>
  <c r="Y612" i="28"/>
  <c r="X612" i="28"/>
  <c r="W612" i="28"/>
  <c r="V612" i="28"/>
  <c r="U612" i="28"/>
  <c r="T612" i="28"/>
  <c r="S612" i="28"/>
  <c r="R612" i="28"/>
  <c r="Q612" i="28"/>
  <c r="P612" i="28"/>
  <c r="Z611" i="28"/>
  <c r="Y611" i="28"/>
  <c r="X611" i="28"/>
  <c r="W611" i="28"/>
  <c r="V611" i="28"/>
  <c r="U611" i="28"/>
  <c r="T611" i="28"/>
  <c r="S611" i="28"/>
  <c r="R611" i="28"/>
  <c r="Q611" i="28"/>
  <c r="P611" i="28"/>
  <c r="Z610" i="28"/>
  <c r="Y610" i="28"/>
  <c r="X610" i="28"/>
  <c r="W610" i="28"/>
  <c r="V610" i="28"/>
  <c r="U610" i="28"/>
  <c r="T610" i="28"/>
  <c r="S610" i="28"/>
  <c r="R610" i="28"/>
  <c r="Q610" i="28"/>
  <c r="P610" i="28"/>
  <c r="Z609" i="28"/>
  <c r="Y609" i="28"/>
  <c r="X609" i="28"/>
  <c r="W609" i="28"/>
  <c r="V609" i="28"/>
  <c r="U609" i="28"/>
  <c r="T609" i="28"/>
  <c r="S609" i="28"/>
  <c r="R609" i="28"/>
  <c r="Q609" i="28"/>
  <c r="P609" i="28"/>
  <c r="Z608" i="28"/>
  <c r="Y608" i="28"/>
  <c r="X608" i="28"/>
  <c r="W608" i="28"/>
  <c r="V608" i="28"/>
  <c r="U608" i="28"/>
  <c r="T608" i="28"/>
  <c r="S608" i="28"/>
  <c r="R608" i="28"/>
  <c r="Q608" i="28"/>
  <c r="P608" i="28"/>
  <c r="Z607" i="28"/>
  <c r="Y607" i="28"/>
  <c r="X607" i="28"/>
  <c r="W607" i="28"/>
  <c r="V607" i="28"/>
  <c r="U607" i="28"/>
  <c r="T607" i="28"/>
  <c r="S607" i="28"/>
  <c r="R607" i="28"/>
  <c r="Q607" i="28"/>
  <c r="P607" i="28"/>
  <c r="O613" i="28"/>
  <c r="O612" i="28"/>
  <c r="O611" i="28"/>
  <c r="O610" i="28"/>
  <c r="O609" i="28"/>
  <c r="O608" i="28"/>
  <c r="O607" i="28"/>
  <c r="AA606" i="28"/>
  <c r="AA605" i="28"/>
  <c r="AA604" i="28"/>
  <c r="AA603" i="28"/>
  <c r="AA602" i="28"/>
  <c r="AA601" i="28"/>
  <c r="AA600" i="28"/>
  <c r="AA599" i="28"/>
  <c r="AA598" i="28"/>
  <c r="AA597" i="28"/>
  <c r="AA596" i="28"/>
  <c r="AA595" i="28"/>
  <c r="AA594" i="28"/>
  <c r="AA593" i="28"/>
  <c r="AA592" i="28"/>
  <c r="AA591" i="28"/>
  <c r="AA590" i="28"/>
  <c r="AA589" i="28"/>
  <c r="AA588" i="28"/>
  <c r="AA587" i="28"/>
  <c r="AA586" i="28"/>
  <c r="AA585" i="28"/>
  <c r="AA584" i="28"/>
  <c r="AA583" i="28"/>
  <c r="AA582" i="28"/>
  <c r="AA581" i="28"/>
  <c r="AA580" i="28"/>
  <c r="AA579" i="28"/>
  <c r="AA578" i="28"/>
  <c r="AA577" i="28"/>
  <c r="AA576" i="28"/>
  <c r="AA575" i="28"/>
  <c r="AA574" i="28"/>
  <c r="AA573" i="28"/>
  <c r="AA572" i="28"/>
  <c r="AA571" i="28"/>
  <c r="AA570" i="28"/>
  <c r="AA569" i="28"/>
  <c r="AA568" i="28"/>
  <c r="AA567" i="28"/>
  <c r="AA566" i="28"/>
  <c r="AA565" i="28"/>
  <c r="AA564" i="28"/>
  <c r="AA563" i="28"/>
  <c r="AA562" i="28"/>
  <c r="AA561" i="28"/>
  <c r="AA560" i="28"/>
  <c r="AA559" i="28"/>
  <c r="AA558" i="28"/>
  <c r="AA557" i="28"/>
  <c r="AA556" i="28"/>
  <c r="AA555" i="28"/>
  <c r="AA554" i="28"/>
  <c r="AA553" i="28"/>
  <c r="AA552" i="28"/>
  <c r="AA551" i="28"/>
  <c r="AA550" i="28"/>
  <c r="AA549" i="28"/>
  <c r="AA548" i="28"/>
  <c r="AA547" i="28"/>
  <c r="AA546" i="28"/>
  <c r="AA545" i="28"/>
  <c r="AA544" i="28"/>
  <c r="AA543" i="28"/>
  <c r="AA542" i="28"/>
  <c r="AA541" i="28"/>
  <c r="AA540" i="28"/>
  <c r="AA539" i="28"/>
  <c r="AA538" i="28"/>
  <c r="AA537" i="28"/>
  <c r="AA536" i="28"/>
  <c r="AA535" i="28"/>
  <c r="AA534" i="28"/>
  <c r="AA533" i="28"/>
  <c r="AA532" i="28"/>
  <c r="AA531" i="28"/>
  <c r="AA530" i="28"/>
  <c r="AA529" i="28"/>
  <c r="AA528" i="28"/>
  <c r="AA527" i="28"/>
  <c r="AA526" i="28"/>
  <c r="AA525" i="28"/>
  <c r="AA524" i="28"/>
  <c r="AA523" i="28"/>
  <c r="AA522" i="28"/>
  <c r="AA521" i="28"/>
  <c r="AA520" i="28"/>
  <c r="AA519" i="28"/>
  <c r="AA518" i="28"/>
  <c r="AA517" i="28"/>
  <c r="AA516" i="28"/>
  <c r="AA515" i="28"/>
  <c r="AA514" i="28"/>
  <c r="AA513" i="28"/>
  <c r="AA512" i="28"/>
  <c r="AA511" i="28"/>
  <c r="AA510" i="28"/>
  <c r="AA509" i="28"/>
  <c r="AA508" i="28"/>
  <c r="AA507" i="28"/>
  <c r="AA506" i="28"/>
  <c r="AA505" i="28"/>
  <c r="AA504" i="28"/>
  <c r="AA503" i="28"/>
  <c r="AA502" i="28"/>
  <c r="AA501" i="28"/>
  <c r="AA500" i="28"/>
  <c r="AA499" i="28"/>
  <c r="AA498" i="28"/>
  <c r="AA497" i="28"/>
  <c r="AA496" i="28"/>
  <c r="AA495" i="28"/>
  <c r="AA494" i="28"/>
  <c r="AA493" i="28"/>
  <c r="AA492" i="28"/>
  <c r="AA491" i="28"/>
  <c r="AA490" i="28"/>
  <c r="AA489" i="28"/>
  <c r="AA488" i="28"/>
  <c r="AA487" i="28"/>
  <c r="AA486" i="28"/>
  <c r="AA485" i="28"/>
  <c r="AA484" i="28"/>
  <c r="AA483" i="28"/>
  <c r="AA482" i="28"/>
  <c r="AA481" i="28"/>
  <c r="AA480" i="28"/>
  <c r="AA479" i="28"/>
  <c r="AA478" i="28"/>
  <c r="AA477" i="28"/>
  <c r="AA476" i="28"/>
  <c r="AA475" i="28"/>
  <c r="AA474" i="28"/>
  <c r="AA473" i="28"/>
  <c r="AA472" i="28"/>
  <c r="AA471" i="28"/>
  <c r="AA470" i="28"/>
  <c r="AA469" i="28"/>
  <c r="AA468" i="28"/>
  <c r="AA467" i="28"/>
  <c r="AA466" i="28"/>
  <c r="AA465" i="28"/>
  <c r="AA464" i="28"/>
  <c r="AA463" i="28"/>
  <c r="AA462" i="28"/>
  <c r="AA461" i="28"/>
  <c r="AA460" i="28"/>
  <c r="AA459" i="28"/>
  <c r="AA458" i="28"/>
  <c r="AA457" i="28"/>
  <c r="AA456" i="28"/>
  <c r="AA455" i="28"/>
  <c r="AA454" i="28"/>
  <c r="AA453" i="28"/>
  <c r="AA452" i="28"/>
  <c r="AA451" i="28"/>
  <c r="AA450" i="28"/>
  <c r="AA449" i="28"/>
  <c r="AA448" i="28"/>
  <c r="AA447" i="28"/>
  <c r="AA446" i="28"/>
  <c r="AA445" i="28"/>
  <c r="AA444" i="28"/>
  <c r="AA443" i="28"/>
  <c r="AA442" i="28"/>
  <c r="AA441" i="28"/>
  <c r="AA440" i="28"/>
  <c r="AA439" i="28"/>
  <c r="AA438" i="28"/>
  <c r="AA437" i="28"/>
  <c r="AA436" i="28"/>
  <c r="AA435" i="28"/>
  <c r="AA434" i="28"/>
  <c r="AA433" i="28"/>
  <c r="AA432" i="28"/>
  <c r="AA431" i="28"/>
  <c r="AA430" i="28"/>
  <c r="AA429" i="28"/>
  <c r="AA428" i="28"/>
  <c r="AA427" i="28"/>
  <c r="AA426" i="28"/>
  <c r="AA425" i="28"/>
  <c r="AA424" i="28"/>
  <c r="AA423" i="28"/>
  <c r="AA422" i="28"/>
  <c r="AA421" i="28"/>
  <c r="AA420" i="28"/>
  <c r="AA419" i="28"/>
  <c r="AA418" i="28"/>
  <c r="AA417" i="28"/>
  <c r="AA416" i="28"/>
  <c r="AA415" i="28"/>
  <c r="AA414" i="28"/>
  <c r="AA413" i="28"/>
  <c r="AA412" i="28"/>
  <c r="AA411" i="28"/>
  <c r="AA410" i="28"/>
  <c r="AA409" i="28"/>
  <c r="AA408" i="28"/>
  <c r="AA407" i="28"/>
  <c r="AA406" i="28"/>
  <c r="AA405" i="28"/>
  <c r="AA404" i="28"/>
  <c r="AA403" i="28"/>
  <c r="AA402" i="28"/>
  <c r="AA401" i="28"/>
  <c r="AA400" i="28"/>
  <c r="AA399" i="28"/>
  <c r="AA398" i="28"/>
  <c r="AA397" i="28"/>
  <c r="AA396" i="28"/>
  <c r="AA395" i="28"/>
  <c r="AA394" i="28"/>
  <c r="AA393" i="28"/>
  <c r="AA392" i="28"/>
  <c r="AA391" i="28"/>
  <c r="AA390" i="28"/>
  <c r="AA389" i="28"/>
  <c r="AA388" i="28"/>
  <c r="AA387" i="28"/>
  <c r="AA386" i="28"/>
  <c r="AA385" i="28"/>
  <c r="AA384" i="28"/>
  <c r="AA383" i="28"/>
  <c r="AA382" i="28"/>
  <c r="AA381" i="28"/>
  <c r="AA380" i="28"/>
  <c r="AA379" i="28"/>
  <c r="AA378" i="28"/>
  <c r="AA377" i="28"/>
  <c r="AA376" i="28"/>
  <c r="AA375" i="28"/>
  <c r="AA374" i="28"/>
  <c r="AA373" i="28"/>
  <c r="AA372" i="28"/>
  <c r="AA371" i="28"/>
  <c r="AA370" i="28"/>
  <c r="AA369" i="28"/>
  <c r="AA368" i="28"/>
  <c r="AA367" i="28"/>
  <c r="AA366" i="28"/>
  <c r="AA365" i="28"/>
  <c r="AA364" i="28"/>
  <c r="AA363" i="28"/>
  <c r="AA362" i="28"/>
  <c r="AA361" i="28"/>
  <c r="AA360" i="28"/>
  <c r="AA359" i="28"/>
  <c r="AA358" i="28"/>
  <c r="AA357" i="28"/>
  <c r="AA356" i="28"/>
  <c r="AA355" i="28"/>
  <c r="AA354" i="28"/>
  <c r="AA353" i="28"/>
  <c r="AA352" i="28"/>
  <c r="AA351" i="28"/>
  <c r="AA350" i="28"/>
  <c r="AA349" i="28"/>
  <c r="AA348" i="28"/>
  <c r="AA347" i="28"/>
  <c r="AA346" i="28"/>
  <c r="AA345" i="28"/>
  <c r="AA344" i="28"/>
  <c r="AA343" i="28"/>
  <c r="AA342" i="28"/>
  <c r="AA341" i="28"/>
  <c r="AA340" i="28"/>
  <c r="AA339" i="28"/>
  <c r="AA338" i="28"/>
  <c r="AA337" i="28"/>
  <c r="AA336" i="28"/>
  <c r="AA335" i="28"/>
  <c r="AA334" i="28"/>
  <c r="AA333" i="28"/>
  <c r="AA332" i="28"/>
  <c r="AA331" i="28"/>
  <c r="AA330" i="28"/>
  <c r="AA329" i="28"/>
  <c r="AA328" i="28"/>
  <c r="AA327" i="28"/>
  <c r="AA326" i="28"/>
  <c r="AA325" i="28"/>
  <c r="AA324" i="28"/>
  <c r="AA323" i="28"/>
  <c r="AA322" i="28"/>
  <c r="AA321" i="28"/>
  <c r="AA320" i="28"/>
  <c r="AA319" i="28"/>
  <c r="AA318" i="28"/>
  <c r="AA317" i="28"/>
  <c r="AA316" i="28"/>
  <c r="AA315" i="28"/>
  <c r="AA314" i="28"/>
  <c r="AA313" i="28"/>
  <c r="AA312" i="28"/>
  <c r="AA311" i="28"/>
  <c r="AA310" i="28"/>
  <c r="AA309" i="28"/>
  <c r="AA308" i="28"/>
  <c r="AA307" i="28"/>
  <c r="AA306" i="28"/>
  <c r="AA305" i="28"/>
  <c r="AA304" i="28"/>
  <c r="AA303" i="28"/>
  <c r="AA302" i="28"/>
  <c r="AA301" i="28"/>
  <c r="AA300" i="28"/>
  <c r="AA299" i="28"/>
  <c r="AA298" i="28"/>
  <c r="AA297" i="28"/>
  <c r="AA296" i="28"/>
  <c r="AA295" i="28"/>
  <c r="AA294" i="28"/>
  <c r="AA293" i="28"/>
  <c r="AA292" i="28"/>
  <c r="AA291" i="28"/>
  <c r="AA290" i="28"/>
  <c r="AA289" i="28"/>
  <c r="AA288" i="28"/>
  <c r="AA287" i="28"/>
  <c r="AA286" i="28"/>
  <c r="AA285" i="28"/>
  <c r="AA284" i="28"/>
  <c r="AA283" i="28"/>
  <c r="AA282" i="28"/>
  <c r="AA281" i="28"/>
  <c r="AA280" i="28"/>
  <c r="AA279" i="28"/>
  <c r="AA278" i="28"/>
  <c r="AA277" i="28"/>
  <c r="AA276" i="28"/>
  <c r="AA275" i="28"/>
  <c r="AA274" i="28"/>
  <c r="AA273" i="28"/>
  <c r="AA272" i="28"/>
  <c r="AA271" i="28"/>
  <c r="AA270" i="28"/>
  <c r="AA269" i="28"/>
  <c r="AA268" i="28"/>
  <c r="AA267" i="28"/>
  <c r="AA266" i="28"/>
  <c r="AA265" i="28"/>
  <c r="AA264" i="28"/>
  <c r="AA263" i="28"/>
  <c r="AA262" i="28"/>
  <c r="AA261" i="28"/>
  <c r="AA260" i="28"/>
  <c r="AA259" i="28"/>
  <c r="AA258" i="28"/>
  <c r="AA257" i="28"/>
  <c r="AA256" i="28"/>
  <c r="AA255" i="28"/>
  <c r="AA254" i="28"/>
  <c r="AA253" i="28"/>
  <c r="AA252" i="28"/>
  <c r="AA251" i="28"/>
  <c r="AA250" i="28"/>
  <c r="AA249" i="28"/>
  <c r="AA248" i="28"/>
  <c r="AA247" i="28"/>
  <c r="AA246" i="28"/>
  <c r="AA245" i="28"/>
  <c r="AA244" i="28"/>
  <c r="AA243" i="28"/>
  <c r="AA242" i="28"/>
  <c r="AA241" i="28"/>
  <c r="AA240" i="28"/>
  <c r="AA239" i="28"/>
  <c r="AA238" i="28"/>
  <c r="AA237" i="28"/>
  <c r="AA236" i="28"/>
  <c r="AA235" i="28"/>
  <c r="AA234" i="28"/>
  <c r="AA233" i="28"/>
  <c r="AA232" i="28"/>
  <c r="AA231" i="28"/>
  <c r="AA230" i="28"/>
  <c r="AA229" i="28"/>
  <c r="AA228" i="28"/>
  <c r="AA227" i="28"/>
  <c r="AA226" i="28"/>
  <c r="AA225" i="28"/>
  <c r="AA224" i="28"/>
  <c r="AA223" i="28"/>
  <c r="AA222" i="28"/>
  <c r="AA221" i="28"/>
  <c r="AA220" i="28"/>
  <c r="AA219" i="28"/>
  <c r="AA218" i="28"/>
  <c r="AA217" i="28"/>
  <c r="AA216" i="28"/>
  <c r="AA215" i="28"/>
  <c r="AA214" i="28"/>
  <c r="AA213" i="28"/>
  <c r="AA212" i="28"/>
  <c r="AA211" i="28"/>
  <c r="AA210" i="28"/>
  <c r="AA209" i="28"/>
  <c r="AA208" i="28"/>
  <c r="AA207" i="28"/>
  <c r="AA206" i="28"/>
  <c r="AA205" i="28"/>
  <c r="AA204" i="28"/>
  <c r="AA203" i="28"/>
  <c r="AA202" i="28"/>
  <c r="AA201" i="28"/>
  <c r="AA200" i="28"/>
  <c r="AA199" i="28"/>
  <c r="AA198" i="28"/>
  <c r="AA197" i="28"/>
  <c r="AA196" i="28"/>
  <c r="AA195" i="28"/>
  <c r="AA194" i="28"/>
  <c r="AA193" i="28"/>
  <c r="AA192" i="28"/>
  <c r="AA191" i="28"/>
  <c r="AA190" i="28"/>
  <c r="AA189" i="28"/>
  <c r="AA188" i="28"/>
  <c r="AA187" i="28"/>
  <c r="AA186" i="28"/>
  <c r="AA185" i="28"/>
  <c r="AA184" i="28"/>
  <c r="AA183" i="28"/>
  <c r="AA182" i="28"/>
  <c r="AA181" i="28"/>
  <c r="AA180" i="28"/>
  <c r="AA179" i="28"/>
  <c r="AA178" i="28"/>
  <c r="AA177" i="28"/>
  <c r="AA176" i="28"/>
  <c r="AA175" i="28"/>
  <c r="AA174" i="28"/>
  <c r="AA173" i="28"/>
  <c r="AA172" i="28"/>
  <c r="AA171" i="28"/>
  <c r="AA170" i="28"/>
  <c r="AA169" i="28"/>
  <c r="AA168" i="28"/>
  <c r="AA167" i="28"/>
  <c r="AA166" i="28"/>
  <c r="AA165" i="28"/>
  <c r="AA164" i="28"/>
  <c r="AA163" i="28"/>
  <c r="AA162" i="28"/>
  <c r="AA161" i="28"/>
  <c r="AA160" i="28"/>
  <c r="AA159" i="28"/>
  <c r="AA158" i="28"/>
  <c r="AA157" i="28"/>
  <c r="AA156" i="28"/>
  <c r="AA155" i="28"/>
  <c r="AA154" i="28"/>
  <c r="AA153" i="28"/>
  <c r="AA152" i="28"/>
  <c r="AA151" i="28"/>
  <c r="AA150" i="28"/>
  <c r="AA149" i="28"/>
  <c r="AA148" i="28"/>
  <c r="AA147" i="28"/>
  <c r="AA146" i="28"/>
  <c r="AA145" i="28"/>
  <c r="AA144" i="28"/>
  <c r="AA143" i="28"/>
  <c r="AA142" i="28"/>
  <c r="AA141" i="28"/>
  <c r="AA140" i="28"/>
  <c r="AA139" i="28"/>
  <c r="AA138" i="28"/>
  <c r="AA137" i="28"/>
  <c r="AA136" i="28"/>
  <c r="AA135" i="28"/>
  <c r="AA134" i="28"/>
  <c r="AA133" i="28"/>
  <c r="AA132" i="28"/>
  <c r="AA131" i="28"/>
  <c r="AA130" i="28"/>
  <c r="AA129" i="28"/>
  <c r="AA128" i="28"/>
  <c r="AA127" i="28"/>
  <c r="AA126" i="28"/>
  <c r="AA125" i="28"/>
  <c r="AA124" i="28"/>
  <c r="AA123" i="28"/>
  <c r="AA122" i="28"/>
  <c r="AA121" i="28"/>
  <c r="AA120" i="28"/>
  <c r="AA119" i="28"/>
  <c r="AA118" i="28"/>
  <c r="AA117" i="28"/>
  <c r="AA116" i="28"/>
  <c r="AA115" i="28"/>
  <c r="AA114" i="28"/>
  <c r="AA113" i="28"/>
  <c r="AA112" i="28"/>
  <c r="AA111" i="28"/>
  <c r="AA110" i="28"/>
  <c r="AA109" i="28"/>
  <c r="AA108" i="28"/>
  <c r="AA107" i="28"/>
  <c r="AA106" i="28"/>
  <c r="AA105" i="28"/>
  <c r="AA104" i="28"/>
  <c r="AA103" i="28"/>
  <c r="AA102" i="28"/>
  <c r="AA101" i="28"/>
  <c r="AA100" i="28"/>
  <c r="AA99" i="28"/>
  <c r="AA98" i="28"/>
  <c r="AA97" i="28"/>
  <c r="AA96" i="28"/>
  <c r="AA95" i="28"/>
  <c r="AA94" i="28"/>
  <c r="AA93" i="28"/>
  <c r="AA92" i="28"/>
  <c r="AA91" i="28"/>
  <c r="AA90" i="28"/>
  <c r="AA89" i="28"/>
  <c r="AA88" i="28"/>
  <c r="AA87" i="28"/>
  <c r="AA86" i="28"/>
  <c r="AA85" i="28"/>
  <c r="AA84" i="28"/>
  <c r="AA83" i="28"/>
  <c r="AA82" i="28"/>
  <c r="AA81" i="28"/>
  <c r="AA80" i="28"/>
  <c r="AA79" i="28"/>
  <c r="AA78" i="28"/>
  <c r="AA77" i="28"/>
  <c r="AA76" i="28"/>
  <c r="AA75" i="28"/>
  <c r="AA74" i="28"/>
  <c r="AA73" i="28"/>
  <c r="AA72" i="28"/>
  <c r="AA71" i="28"/>
  <c r="AA70" i="28"/>
  <c r="AA69" i="28"/>
  <c r="AA68" i="28"/>
  <c r="AA67" i="28"/>
  <c r="AA66" i="28"/>
  <c r="AA65" i="28"/>
  <c r="AA64" i="28"/>
  <c r="AA63" i="28"/>
  <c r="AA62" i="28"/>
  <c r="AA61" i="28"/>
  <c r="AA60" i="28"/>
  <c r="AA59" i="28"/>
  <c r="AA58" i="28"/>
  <c r="AA57" i="28"/>
  <c r="AA56" i="28"/>
  <c r="AA55" i="28"/>
  <c r="AA54" i="28"/>
  <c r="AA53" i="28"/>
  <c r="AA52" i="28"/>
  <c r="AA51" i="28"/>
  <c r="AA50" i="28"/>
  <c r="AA49" i="28"/>
  <c r="AA48" i="28"/>
  <c r="AA47" i="28"/>
  <c r="AA46" i="28"/>
  <c r="AA45" i="28"/>
  <c r="AA44" i="28"/>
  <c r="AA43" i="28"/>
  <c r="AA42" i="28"/>
  <c r="AA41" i="28"/>
  <c r="AA40" i="28"/>
  <c r="AA39" i="28"/>
  <c r="AA38" i="28"/>
  <c r="AA37" i="28"/>
  <c r="AA36" i="28"/>
  <c r="AA35" i="28"/>
  <c r="AA34" i="28"/>
  <c r="AA33" i="28"/>
  <c r="AA32" i="28"/>
  <c r="AA31" i="28"/>
  <c r="AA30" i="28"/>
  <c r="AA29" i="28"/>
  <c r="AA28" i="28"/>
  <c r="AA27" i="28"/>
  <c r="AA26" i="28"/>
  <c r="AA25" i="28"/>
  <c r="AA24" i="28"/>
  <c r="AA23" i="28"/>
  <c r="AA22" i="28"/>
  <c r="AA21" i="28"/>
  <c r="AA20" i="28"/>
  <c r="AA19" i="28"/>
  <c r="AA18" i="28"/>
  <c r="AA17" i="28"/>
  <c r="AA16" i="28"/>
  <c r="AA15" i="28"/>
  <c r="AA14" i="28"/>
  <c r="AA13" i="28"/>
  <c r="AA12" i="28"/>
  <c r="AA11" i="28"/>
  <c r="AA10" i="28"/>
  <c r="AA9" i="28"/>
  <c r="AA8" i="28"/>
  <c r="AA7" i="28"/>
  <c r="AA6" i="28"/>
  <c r="AA5" i="28"/>
  <c r="AA4" i="28"/>
  <c r="AA3" i="28"/>
  <c r="AA2" i="28"/>
  <c r="E44" i="26"/>
  <c r="E43" i="26"/>
  <c r="E42" i="26"/>
  <c r="E41" i="26"/>
  <c r="E39" i="26"/>
  <c r="E40" i="26"/>
  <c r="D40" i="26"/>
  <c r="D39" i="26"/>
  <c r="E37" i="26"/>
  <c r="E35" i="26"/>
  <c r="E31" i="26"/>
  <c r="E7" i="26"/>
  <c r="D43" i="26"/>
  <c r="D42" i="26"/>
  <c r="D41" i="26"/>
  <c r="D37" i="26"/>
  <c r="D35" i="26"/>
  <c r="D34" i="26"/>
  <c r="D31" i="26"/>
  <c r="D26" i="26"/>
  <c r="D16" i="26"/>
  <c r="D15" i="26"/>
  <c r="D11" i="26"/>
  <c r="D7" i="26"/>
  <c r="AA629" i="28" l="1"/>
  <c r="AA658" i="28"/>
  <c r="AA645" i="28"/>
  <c r="AA656" i="28"/>
  <c r="AA660" i="28"/>
  <c r="AA659" i="28"/>
  <c r="AA657" i="28"/>
  <c r="AA661" i="28"/>
  <c r="AA642" i="28"/>
  <c r="AA646" i="28"/>
  <c r="AA643" i="28"/>
  <c r="AA647" i="28"/>
  <c r="AA644" i="28"/>
  <c r="AA648" i="28"/>
  <c r="AA608" i="28"/>
  <c r="AA612" i="28"/>
  <c r="AA619" i="28"/>
  <c r="AA609" i="28"/>
  <c r="AA610" i="28"/>
  <c r="AA613" i="28"/>
  <c r="AA607" i="28"/>
  <c r="AA611" i="28"/>
  <c r="AA617" i="28"/>
  <c r="AA614" i="28"/>
  <c r="AA615" i="28"/>
  <c r="AA616" i="28"/>
  <c r="AA620" i="28"/>
  <c r="AA618" i="28"/>
  <c r="O27" i="23"/>
  <c r="O26" i="23"/>
  <c r="O25" i="23"/>
  <c r="O24" i="23"/>
  <c r="O23" i="23"/>
  <c r="O22" i="23"/>
  <c r="O21" i="23"/>
  <c r="O29" i="23" s="1"/>
  <c r="O12" i="23"/>
  <c r="O11" i="23"/>
  <c r="O10" i="23"/>
  <c r="O9" i="23"/>
  <c r="O8" i="23"/>
  <c r="O7" i="23"/>
  <c r="O6" i="23"/>
  <c r="O14" i="23" s="1"/>
  <c r="G11" i="24" l="1"/>
  <c r="Z9" i="42" l="1"/>
  <c r="Z13" i="42"/>
  <c r="O37" i="22"/>
  <c r="O38" i="22"/>
  <c r="O39" i="22"/>
  <c r="O40" i="22"/>
  <c r="O36" i="22"/>
  <c r="O35" i="22"/>
  <c r="O10" i="22" l="1"/>
  <c r="O9" i="22"/>
  <c r="O8" i="22"/>
  <c r="O7" i="22"/>
  <c r="O6" i="22"/>
  <c r="O5" i="22"/>
  <c r="C12" i="21" l="1"/>
  <c r="C22" i="21"/>
  <c r="C25" i="21"/>
  <c r="C26" i="21"/>
  <c r="C27" i="21"/>
  <c r="C28" i="21"/>
  <c r="C29" i="21"/>
  <c r="C30" i="21"/>
  <c r="C31" i="21"/>
  <c r="C45" i="21"/>
  <c r="C49" i="21" s="1"/>
  <c r="C55" i="21"/>
  <c r="O51" i="22"/>
  <c r="N51" i="22"/>
  <c r="M51" i="22"/>
  <c r="L51" i="22"/>
  <c r="K51" i="22"/>
  <c r="J51" i="22"/>
  <c r="I51" i="22"/>
  <c r="H51" i="22"/>
  <c r="G51" i="22"/>
  <c r="F51" i="22"/>
  <c r="E51" i="22"/>
  <c r="D51" i="22"/>
  <c r="C51" i="22"/>
  <c r="O41" i="22"/>
  <c r="O45" i="22" s="1"/>
  <c r="N41" i="22"/>
  <c r="N45" i="22" s="1"/>
  <c r="M41" i="22"/>
  <c r="M45" i="22" s="1"/>
  <c r="L41" i="22"/>
  <c r="L45" i="22" s="1"/>
  <c r="K41" i="22"/>
  <c r="K45" i="22" s="1"/>
  <c r="J41" i="22"/>
  <c r="J45" i="22" s="1"/>
  <c r="I41" i="22"/>
  <c r="I45" i="22" s="1"/>
  <c r="H41" i="22"/>
  <c r="H45" i="22" s="1"/>
  <c r="G41" i="22"/>
  <c r="G45" i="22" s="1"/>
  <c r="F41" i="22"/>
  <c r="F45" i="22" s="1"/>
  <c r="E41" i="22"/>
  <c r="E45" i="22" s="1"/>
  <c r="D41" i="22"/>
  <c r="D45" i="22" s="1"/>
  <c r="C41" i="22"/>
  <c r="C45" i="22" s="1"/>
  <c r="N28" i="22"/>
  <c r="M28" i="22"/>
  <c r="L28" i="22"/>
  <c r="K28" i="22"/>
  <c r="J28" i="22"/>
  <c r="I28" i="22"/>
  <c r="H28" i="22"/>
  <c r="G28" i="22"/>
  <c r="F28" i="22"/>
  <c r="E28" i="22"/>
  <c r="D28" i="22"/>
  <c r="C28" i="22"/>
  <c r="N27" i="22"/>
  <c r="M27" i="22"/>
  <c r="L27" i="22"/>
  <c r="K27" i="22"/>
  <c r="J27" i="22"/>
  <c r="I27" i="22"/>
  <c r="H27" i="22"/>
  <c r="G27" i="22"/>
  <c r="F27" i="22"/>
  <c r="E27" i="22"/>
  <c r="D27" i="22"/>
  <c r="C27" i="22"/>
  <c r="O26" i="22"/>
  <c r="N26" i="22"/>
  <c r="M26" i="22"/>
  <c r="L26" i="22"/>
  <c r="K26" i="22"/>
  <c r="J26" i="22"/>
  <c r="I26" i="22"/>
  <c r="H26" i="22"/>
  <c r="G26" i="22"/>
  <c r="F26" i="22"/>
  <c r="E26" i="22"/>
  <c r="D26" i="22"/>
  <c r="C26" i="22"/>
  <c r="N25" i="22"/>
  <c r="M25" i="22"/>
  <c r="L25" i="22"/>
  <c r="K25" i="22"/>
  <c r="J25" i="22"/>
  <c r="I25" i="22"/>
  <c r="H25" i="22"/>
  <c r="G25" i="22"/>
  <c r="F25" i="22"/>
  <c r="E25" i="22"/>
  <c r="D25" i="22"/>
  <c r="C25" i="22"/>
  <c r="N24" i="22"/>
  <c r="M24" i="22"/>
  <c r="L24" i="22"/>
  <c r="K24" i="22"/>
  <c r="J24" i="22"/>
  <c r="I24" i="22"/>
  <c r="H24" i="22"/>
  <c r="G24" i="22"/>
  <c r="F24" i="22"/>
  <c r="E24" i="22"/>
  <c r="D24" i="22"/>
  <c r="C24" i="22"/>
  <c r="N23" i="22"/>
  <c r="M23" i="22"/>
  <c r="L23" i="22"/>
  <c r="K23" i="22"/>
  <c r="J23" i="22"/>
  <c r="I23" i="22"/>
  <c r="H23" i="22"/>
  <c r="G23" i="22"/>
  <c r="F23" i="22"/>
  <c r="E23" i="22"/>
  <c r="D23" i="22"/>
  <c r="C23" i="22"/>
  <c r="O20" i="22"/>
  <c r="N20" i="22"/>
  <c r="M20" i="22"/>
  <c r="L20" i="22"/>
  <c r="K20" i="22"/>
  <c r="J20" i="22"/>
  <c r="I20" i="22"/>
  <c r="H20" i="22"/>
  <c r="G20" i="22"/>
  <c r="F20" i="22"/>
  <c r="E20" i="22"/>
  <c r="D20" i="22"/>
  <c r="C20" i="22"/>
  <c r="N11" i="22"/>
  <c r="M11" i="22"/>
  <c r="L11" i="22"/>
  <c r="K11" i="22"/>
  <c r="J11" i="22"/>
  <c r="I11" i="22"/>
  <c r="H11" i="22"/>
  <c r="G11" i="22"/>
  <c r="F11" i="22"/>
  <c r="E11" i="22"/>
  <c r="D11" i="22"/>
  <c r="C11" i="22"/>
  <c r="O28" i="22"/>
  <c r="O27" i="22"/>
  <c r="O25" i="22"/>
  <c r="O24" i="22"/>
  <c r="O23" i="22"/>
  <c r="O55" i="21"/>
  <c r="N55" i="21"/>
  <c r="M55" i="21"/>
  <c r="L55" i="21"/>
  <c r="K55" i="21"/>
  <c r="J55" i="21"/>
  <c r="I55" i="21"/>
  <c r="H55" i="21"/>
  <c r="G55" i="21"/>
  <c r="F55" i="21"/>
  <c r="E55" i="21"/>
  <c r="D55" i="21"/>
  <c r="C29" i="22" l="1"/>
  <c r="G29" i="22"/>
  <c r="K29" i="22"/>
  <c r="C32" i="21"/>
  <c r="E29" i="22"/>
  <c r="M29" i="22"/>
  <c r="J29" i="22"/>
  <c r="I29" i="22"/>
  <c r="O29" i="22"/>
  <c r="F29" i="22"/>
  <c r="N29" i="22"/>
  <c r="D29" i="22"/>
  <c r="H29" i="22"/>
  <c r="L29" i="22"/>
  <c r="O11" i="22"/>
  <c r="N45" i="21" l="1"/>
  <c r="N49" i="21" s="1"/>
  <c r="M45" i="21"/>
  <c r="M49" i="21" s="1"/>
  <c r="L45" i="21"/>
  <c r="L49" i="21" s="1"/>
  <c r="K45" i="21"/>
  <c r="K49" i="21" s="1"/>
  <c r="J45" i="21"/>
  <c r="J49" i="21" s="1"/>
  <c r="I45" i="21"/>
  <c r="I49" i="21" s="1"/>
  <c r="H45" i="21"/>
  <c r="H49" i="21" s="1"/>
  <c r="G45" i="21"/>
  <c r="G49" i="21" s="1"/>
  <c r="F45" i="21"/>
  <c r="F49" i="21" s="1"/>
  <c r="E45" i="21"/>
  <c r="E49" i="21" s="1"/>
  <c r="D45" i="21"/>
  <c r="D49" i="21" s="1"/>
  <c r="O45" i="21"/>
  <c r="O49" i="21" s="1"/>
  <c r="N31" i="21"/>
  <c r="M31" i="21"/>
  <c r="L31" i="21"/>
  <c r="K31" i="21"/>
  <c r="J31" i="21"/>
  <c r="I31" i="21"/>
  <c r="H31" i="21"/>
  <c r="G31" i="21"/>
  <c r="F31" i="21"/>
  <c r="E31" i="21"/>
  <c r="D31" i="21"/>
  <c r="N30" i="21"/>
  <c r="M30" i="21"/>
  <c r="L30" i="21"/>
  <c r="K30" i="21"/>
  <c r="J30" i="21"/>
  <c r="I30" i="21"/>
  <c r="H30" i="21"/>
  <c r="G30" i="21"/>
  <c r="F30" i="21"/>
  <c r="E30" i="21"/>
  <c r="D30" i="21"/>
  <c r="N29" i="21"/>
  <c r="M29" i="21"/>
  <c r="L29" i="21"/>
  <c r="K29" i="21"/>
  <c r="J29" i="21"/>
  <c r="I29" i="21"/>
  <c r="H29" i="21"/>
  <c r="G29" i="21"/>
  <c r="F29" i="21"/>
  <c r="E29" i="21"/>
  <c r="D29" i="21"/>
  <c r="N28" i="21"/>
  <c r="M28" i="21"/>
  <c r="L28" i="21"/>
  <c r="K28" i="21"/>
  <c r="J28" i="21"/>
  <c r="I28" i="21"/>
  <c r="H28" i="21"/>
  <c r="G28" i="21"/>
  <c r="F28" i="21"/>
  <c r="E28" i="21"/>
  <c r="D28" i="21"/>
  <c r="N27" i="21"/>
  <c r="M27" i="21"/>
  <c r="L27" i="21"/>
  <c r="K27" i="21"/>
  <c r="J27" i="21"/>
  <c r="I27" i="21"/>
  <c r="H27" i="21"/>
  <c r="G27" i="21"/>
  <c r="F27" i="21"/>
  <c r="E27" i="21"/>
  <c r="D27" i="21"/>
  <c r="N26" i="21"/>
  <c r="M26" i="21"/>
  <c r="L26" i="21"/>
  <c r="K26" i="21"/>
  <c r="J26" i="21"/>
  <c r="I26" i="21"/>
  <c r="H26" i="21"/>
  <c r="G26" i="21"/>
  <c r="F26" i="21"/>
  <c r="E26" i="21"/>
  <c r="D26" i="21"/>
  <c r="N25" i="21"/>
  <c r="M25" i="21"/>
  <c r="L25" i="21"/>
  <c r="K25" i="21"/>
  <c r="J25" i="21"/>
  <c r="I25" i="21"/>
  <c r="H25" i="21"/>
  <c r="G25" i="21"/>
  <c r="F25" i="21"/>
  <c r="E25" i="21"/>
  <c r="D25" i="21"/>
  <c r="N22" i="21"/>
  <c r="M22" i="21"/>
  <c r="L22" i="21"/>
  <c r="K22" i="21"/>
  <c r="J22" i="21"/>
  <c r="I22" i="21"/>
  <c r="H22" i="21"/>
  <c r="G22" i="21"/>
  <c r="F22" i="21"/>
  <c r="E22" i="21"/>
  <c r="D22" i="21"/>
  <c r="O11" i="21"/>
  <c r="O31" i="21" s="1"/>
  <c r="O10" i="21"/>
  <c r="O30" i="21" s="1"/>
  <c r="O9" i="21"/>
  <c r="O29" i="21" s="1"/>
  <c r="O8" i="21"/>
  <c r="O28" i="21" s="1"/>
  <c r="O7" i="21"/>
  <c r="O6" i="21"/>
  <c r="O26" i="21" s="1"/>
  <c r="O5" i="21"/>
  <c r="O25" i="21" s="1"/>
  <c r="N12" i="21"/>
  <c r="M12" i="21"/>
  <c r="L12" i="21"/>
  <c r="K12" i="21"/>
  <c r="J12" i="21"/>
  <c r="I12" i="21"/>
  <c r="H12" i="21"/>
  <c r="G12" i="21"/>
  <c r="F12" i="21"/>
  <c r="E12" i="21"/>
  <c r="D12" i="21"/>
  <c r="J32" i="21" l="1"/>
  <c r="F32" i="21"/>
  <c r="N32" i="21"/>
  <c r="G32" i="21"/>
  <c r="E32" i="21"/>
  <c r="I32" i="21"/>
  <c r="M32" i="21"/>
  <c r="K32" i="21"/>
  <c r="D32" i="21"/>
  <c r="H32" i="21"/>
  <c r="L32" i="21"/>
  <c r="O12" i="21"/>
  <c r="O27" i="21"/>
  <c r="O32" i="21" s="1"/>
  <c r="P48" i="14" l="1"/>
  <c r="P47" i="14" l="1"/>
  <c r="P52" i="14"/>
  <c r="P51" i="14"/>
  <c r="P15" i="14" l="1"/>
  <c r="P16" i="14"/>
  <c r="P17" i="14"/>
  <c r="P18" i="14"/>
  <c r="P19" i="14"/>
  <c r="P20" i="14"/>
  <c r="P21" i="14"/>
  <c r="P22" i="14"/>
  <c r="P23" i="14"/>
  <c r="P24" i="14"/>
  <c r="P25" i="14"/>
  <c r="P26" i="14"/>
  <c r="P27" i="14"/>
  <c r="P28" i="14"/>
  <c r="P29" i="14"/>
  <c r="P30" i="14"/>
  <c r="P31" i="14"/>
  <c r="P32" i="14"/>
  <c r="P33" i="14"/>
  <c r="P34" i="14"/>
  <c r="P35" i="14"/>
  <c r="P36" i="14"/>
  <c r="P37" i="14"/>
  <c r="P38" i="14"/>
  <c r="P39" i="14"/>
  <c r="P40" i="14"/>
  <c r="P41" i="14"/>
  <c r="P42" i="14"/>
  <c r="P43" i="14"/>
  <c r="P44" i="14"/>
  <c r="P45" i="14"/>
  <c r="P46" i="14"/>
  <c r="P49" i="14"/>
  <c r="P50" i="14"/>
  <c r="P53" i="14"/>
  <c r="P14" i="14"/>
  <c r="P13" i="14"/>
  <c r="P12" i="14"/>
  <c r="P11" i="14"/>
  <c r="P10" i="14"/>
  <c r="P9" i="14"/>
  <c r="P8" i="14"/>
  <c r="P7" i="14"/>
  <c r="P6" i="14"/>
  <c r="P5" i="14"/>
  <c r="P54" i="14" s="1"/>
  <c r="X50" i="18"/>
  <c r="H3" i="17" l="1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G3" i="17"/>
  <c r="G4" i="17"/>
  <c r="G5" i="17"/>
  <c r="G6" i="17"/>
  <c r="G7" i="17"/>
  <c r="G8" i="17"/>
  <c r="G9" i="17"/>
  <c r="G10" i="17"/>
  <c r="G11" i="17"/>
  <c r="G12" i="17"/>
  <c r="G13" i="17"/>
  <c r="G14" i="17"/>
  <c r="G15" i="17"/>
  <c r="G16" i="17"/>
  <c r="G17" i="17"/>
  <c r="G18" i="17"/>
  <c r="G19" i="17"/>
  <c r="G20" i="17"/>
  <c r="G21" i="17"/>
  <c r="G22" i="17"/>
  <c r="G23" i="17"/>
  <c r="G24" i="17"/>
  <c r="G25" i="17"/>
  <c r="G26" i="17"/>
  <c r="G27" i="17"/>
  <c r="G28" i="17"/>
  <c r="G29" i="17"/>
  <c r="G30" i="17"/>
  <c r="G31" i="17"/>
  <c r="G32" i="17"/>
  <c r="G33" i="17"/>
  <c r="G34" i="17"/>
  <c r="G35" i="17"/>
  <c r="G36" i="17"/>
  <c r="G37" i="17"/>
  <c r="G38" i="17"/>
  <c r="G39" i="17"/>
  <c r="G40" i="17"/>
  <c r="G41" i="17"/>
  <c r="G42" i="17"/>
  <c r="G43" i="17"/>
  <c r="G44" i="17"/>
  <c r="G45" i="17"/>
  <c r="G46" i="17"/>
  <c r="G47" i="17"/>
  <c r="G48" i="17"/>
  <c r="G49" i="17"/>
  <c r="G50" i="17"/>
  <c r="G51" i="17"/>
  <c r="F3" i="17"/>
  <c r="F4" i="17"/>
  <c r="F5" i="17"/>
  <c r="F6" i="17"/>
  <c r="F7" i="17"/>
  <c r="F8" i="17"/>
  <c r="F9" i="17"/>
  <c r="F10" i="17"/>
  <c r="F11" i="17"/>
  <c r="F12" i="17"/>
  <c r="F13" i="17"/>
  <c r="F14" i="17"/>
  <c r="F15" i="17"/>
  <c r="F16" i="17"/>
  <c r="F17" i="17"/>
  <c r="F18" i="17"/>
  <c r="F19" i="17"/>
  <c r="F20" i="17"/>
  <c r="F21" i="17"/>
  <c r="F22" i="17"/>
  <c r="F23" i="17"/>
  <c r="F24" i="17"/>
  <c r="F25" i="17"/>
  <c r="F26" i="17"/>
  <c r="F27" i="17"/>
  <c r="F28" i="17"/>
  <c r="F29" i="17"/>
  <c r="F30" i="17"/>
  <c r="F31" i="17"/>
  <c r="F32" i="17"/>
  <c r="F33" i="17"/>
  <c r="F34" i="17"/>
  <c r="F35" i="17"/>
  <c r="F36" i="17"/>
  <c r="F37" i="17"/>
  <c r="F38" i="17"/>
  <c r="F39" i="17"/>
  <c r="F40" i="17"/>
  <c r="F41" i="17"/>
  <c r="F42" i="17"/>
  <c r="F43" i="17"/>
  <c r="F44" i="17"/>
  <c r="F45" i="17"/>
  <c r="F46" i="17"/>
  <c r="F47" i="17"/>
  <c r="F48" i="17"/>
  <c r="F49" i="17"/>
  <c r="F50" i="17"/>
  <c r="F51" i="17"/>
  <c r="H2" i="17"/>
  <c r="G2" i="17"/>
  <c r="F2" i="17"/>
  <c r="S40" i="11" l="1"/>
  <c r="V40" i="18" s="1"/>
  <c r="R40" i="11"/>
  <c r="U40" i="18" s="1"/>
  <c r="Q40" i="11"/>
  <c r="T40" i="18" s="1"/>
  <c r="P40" i="11"/>
  <c r="S40" i="18" s="1"/>
  <c r="O40" i="11"/>
  <c r="R40" i="18" s="1"/>
  <c r="N40" i="11"/>
  <c r="Q40" i="18" s="1"/>
  <c r="M40" i="11"/>
  <c r="P40" i="18" s="1"/>
  <c r="L40" i="11"/>
  <c r="O40" i="18" s="1"/>
  <c r="K40" i="11"/>
  <c r="N40" i="18" s="1"/>
  <c r="J40" i="11"/>
  <c r="M40" i="18" s="1"/>
  <c r="I40" i="11"/>
  <c r="L40" i="18" s="1"/>
  <c r="H40" i="11"/>
  <c r="K40" i="18" s="1"/>
  <c r="S10" i="11"/>
  <c r="V10" i="18" s="1"/>
  <c r="S11" i="11"/>
  <c r="V11" i="18" s="1"/>
  <c r="S12" i="11"/>
  <c r="V12" i="18" s="1"/>
  <c r="S13" i="11"/>
  <c r="V13" i="18" s="1"/>
  <c r="S14" i="11"/>
  <c r="V14" i="18" s="1"/>
  <c r="S15" i="11"/>
  <c r="V15" i="18" s="1"/>
  <c r="S16" i="11"/>
  <c r="V16" i="18" s="1"/>
  <c r="S17" i="11"/>
  <c r="V17" i="18" s="1"/>
  <c r="S18" i="11"/>
  <c r="V18" i="18" s="1"/>
  <c r="S19" i="11"/>
  <c r="V19" i="18" s="1"/>
  <c r="S20" i="11"/>
  <c r="V20" i="18" s="1"/>
  <c r="S21" i="11"/>
  <c r="V21" i="18" s="1"/>
  <c r="S22" i="11"/>
  <c r="V22" i="18" s="1"/>
  <c r="S23" i="11"/>
  <c r="V23" i="18" s="1"/>
  <c r="S24" i="11"/>
  <c r="V24" i="18" s="1"/>
  <c r="S25" i="11"/>
  <c r="V25" i="18" s="1"/>
  <c r="S26" i="11"/>
  <c r="V26" i="18" s="1"/>
  <c r="S27" i="11"/>
  <c r="V27" i="18" s="1"/>
  <c r="S28" i="11"/>
  <c r="V28" i="18" s="1"/>
  <c r="S29" i="11"/>
  <c r="V29" i="18" s="1"/>
  <c r="S30" i="11"/>
  <c r="V30" i="18" s="1"/>
  <c r="S31" i="11"/>
  <c r="V31" i="18" s="1"/>
  <c r="S32" i="11"/>
  <c r="V32" i="18" s="1"/>
  <c r="S33" i="11"/>
  <c r="V33" i="18" s="1"/>
  <c r="S34" i="11"/>
  <c r="V34" i="18" s="1"/>
  <c r="S35" i="11"/>
  <c r="V35" i="18" s="1"/>
  <c r="S36" i="11"/>
  <c r="V36" i="18" s="1"/>
  <c r="S37" i="11"/>
  <c r="V37" i="18" s="1"/>
  <c r="S38" i="11"/>
  <c r="V38" i="18" s="1"/>
  <c r="S39" i="11"/>
  <c r="V39" i="18" s="1"/>
  <c r="S41" i="11"/>
  <c r="V41" i="18" s="1"/>
  <c r="S42" i="11"/>
  <c r="V42" i="18" s="1"/>
  <c r="S43" i="11"/>
  <c r="V43" i="18" s="1"/>
  <c r="S44" i="11"/>
  <c r="V44" i="18" s="1"/>
  <c r="S45" i="11"/>
  <c r="V45" i="18" s="1"/>
  <c r="S46" i="11"/>
  <c r="V46" i="18" s="1"/>
  <c r="S47" i="11"/>
  <c r="V47" i="18" s="1"/>
  <c r="S48" i="11"/>
  <c r="V48" i="18" s="1"/>
  <c r="S49" i="11"/>
  <c r="V49" i="18" s="1"/>
  <c r="R10" i="11"/>
  <c r="U10" i="18" s="1"/>
  <c r="R11" i="11"/>
  <c r="U11" i="18" s="1"/>
  <c r="R12" i="11"/>
  <c r="U12" i="18" s="1"/>
  <c r="R13" i="11"/>
  <c r="U13" i="18" s="1"/>
  <c r="R14" i="11"/>
  <c r="U14" i="18" s="1"/>
  <c r="R15" i="11"/>
  <c r="U15" i="18" s="1"/>
  <c r="R16" i="11"/>
  <c r="U16" i="18" s="1"/>
  <c r="R17" i="11"/>
  <c r="U17" i="18" s="1"/>
  <c r="R18" i="11"/>
  <c r="U18" i="18" s="1"/>
  <c r="R19" i="11"/>
  <c r="U19" i="18" s="1"/>
  <c r="R20" i="11"/>
  <c r="U20" i="18" s="1"/>
  <c r="R21" i="11"/>
  <c r="U21" i="18" s="1"/>
  <c r="R22" i="11"/>
  <c r="U22" i="18" s="1"/>
  <c r="R23" i="11"/>
  <c r="U23" i="18" s="1"/>
  <c r="R24" i="11"/>
  <c r="U24" i="18" s="1"/>
  <c r="R25" i="11"/>
  <c r="U25" i="18" s="1"/>
  <c r="R26" i="11"/>
  <c r="U26" i="18" s="1"/>
  <c r="R27" i="11"/>
  <c r="U27" i="18" s="1"/>
  <c r="R28" i="11"/>
  <c r="U28" i="18" s="1"/>
  <c r="R29" i="11"/>
  <c r="U29" i="18" s="1"/>
  <c r="R30" i="11"/>
  <c r="U30" i="18" s="1"/>
  <c r="R31" i="11"/>
  <c r="U31" i="18" s="1"/>
  <c r="R32" i="11"/>
  <c r="U32" i="18" s="1"/>
  <c r="R33" i="11"/>
  <c r="U33" i="18" s="1"/>
  <c r="R34" i="11"/>
  <c r="U34" i="18" s="1"/>
  <c r="R35" i="11"/>
  <c r="U35" i="18" s="1"/>
  <c r="R36" i="11"/>
  <c r="U36" i="18" s="1"/>
  <c r="R37" i="11"/>
  <c r="U37" i="18" s="1"/>
  <c r="R38" i="11"/>
  <c r="U38" i="18" s="1"/>
  <c r="R39" i="11"/>
  <c r="U39" i="18" s="1"/>
  <c r="R41" i="11"/>
  <c r="U41" i="18" s="1"/>
  <c r="R42" i="11"/>
  <c r="U42" i="18" s="1"/>
  <c r="R43" i="11"/>
  <c r="U43" i="18" s="1"/>
  <c r="R44" i="11"/>
  <c r="U44" i="18" s="1"/>
  <c r="R45" i="11"/>
  <c r="U45" i="18" s="1"/>
  <c r="R46" i="11"/>
  <c r="U46" i="18" s="1"/>
  <c r="R47" i="11"/>
  <c r="U47" i="18" s="1"/>
  <c r="R48" i="11"/>
  <c r="U48" i="18" s="1"/>
  <c r="R49" i="11"/>
  <c r="U49" i="18" s="1"/>
  <c r="Q10" i="11"/>
  <c r="T10" i="18" s="1"/>
  <c r="Q11" i="11"/>
  <c r="T11" i="18" s="1"/>
  <c r="Q12" i="11"/>
  <c r="T12" i="18" s="1"/>
  <c r="Q13" i="11"/>
  <c r="T13" i="18" s="1"/>
  <c r="Q14" i="11"/>
  <c r="T14" i="18" s="1"/>
  <c r="Q15" i="11"/>
  <c r="T15" i="18" s="1"/>
  <c r="Q16" i="11"/>
  <c r="T16" i="18" s="1"/>
  <c r="Q17" i="11"/>
  <c r="T17" i="18" s="1"/>
  <c r="Q18" i="11"/>
  <c r="T18" i="18" s="1"/>
  <c r="Q19" i="11"/>
  <c r="T19" i="18" s="1"/>
  <c r="Q20" i="11"/>
  <c r="T20" i="18" s="1"/>
  <c r="Q21" i="11"/>
  <c r="T21" i="18" s="1"/>
  <c r="Q22" i="11"/>
  <c r="T22" i="18" s="1"/>
  <c r="Q23" i="11"/>
  <c r="T23" i="18" s="1"/>
  <c r="Q24" i="11"/>
  <c r="T24" i="18" s="1"/>
  <c r="Q25" i="11"/>
  <c r="T25" i="18" s="1"/>
  <c r="Q26" i="11"/>
  <c r="T26" i="18" s="1"/>
  <c r="Q27" i="11"/>
  <c r="T27" i="18" s="1"/>
  <c r="Q28" i="11"/>
  <c r="T28" i="18" s="1"/>
  <c r="Q29" i="11"/>
  <c r="T29" i="18" s="1"/>
  <c r="Q30" i="11"/>
  <c r="T30" i="18" s="1"/>
  <c r="Q31" i="11"/>
  <c r="T31" i="18" s="1"/>
  <c r="Q32" i="11"/>
  <c r="T32" i="18" s="1"/>
  <c r="Q33" i="11"/>
  <c r="T33" i="18" s="1"/>
  <c r="Q34" i="11"/>
  <c r="T34" i="18" s="1"/>
  <c r="Q35" i="11"/>
  <c r="T35" i="18" s="1"/>
  <c r="Q36" i="11"/>
  <c r="T36" i="18" s="1"/>
  <c r="Q37" i="11"/>
  <c r="T37" i="18" s="1"/>
  <c r="Q38" i="11"/>
  <c r="T38" i="18" s="1"/>
  <c r="Q39" i="11"/>
  <c r="T39" i="18" s="1"/>
  <c r="Q41" i="11"/>
  <c r="T41" i="18" s="1"/>
  <c r="Q42" i="11"/>
  <c r="T42" i="18" s="1"/>
  <c r="Q43" i="11"/>
  <c r="T43" i="18" s="1"/>
  <c r="Q44" i="11"/>
  <c r="T44" i="18" s="1"/>
  <c r="Q45" i="11"/>
  <c r="T45" i="18" s="1"/>
  <c r="Q46" i="11"/>
  <c r="T46" i="18" s="1"/>
  <c r="Q47" i="11"/>
  <c r="T47" i="18" s="1"/>
  <c r="Q48" i="11"/>
  <c r="T48" i="18" s="1"/>
  <c r="Q49" i="11"/>
  <c r="T49" i="18" s="1"/>
  <c r="P10" i="11"/>
  <c r="S10" i="18" s="1"/>
  <c r="P11" i="11"/>
  <c r="S11" i="18" s="1"/>
  <c r="P12" i="11"/>
  <c r="S12" i="18" s="1"/>
  <c r="P13" i="11"/>
  <c r="S13" i="18" s="1"/>
  <c r="P14" i="11"/>
  <c r="S14" i="18" s="1"/>
  <c r="P15" i="11"/>
  <c r="S15" i="18" s="1"/>
  <c r="P16" i="11"/>
  <c r="S16" i="18" s="1"/>
  <c r="P17" i="11"/>
  <c r="S17" i="18" s="1"/>
  <c r="P18" i="11"/>
  <c r="S18" i="18" s="1"/>
  <c r="P19" i="11"/>
  <c r="S19" i="18" s="1"/>
  <c r="P20" i="11"/>
  <c r="S20" i="18" s="1"/>
  <c r="P21" i="11"/>
  <c r="S21" i="18" s="1"/>
  <c r="P22" i="11"/>
  <c r="S22" i="18" s="1"/>
  <c r="P23" i="11"/>
  <c r="S23" i="18" s="1"/>
  <c r="P24" i="11"/>
  <c r="S24" i="18" s="1"/>
  <c r="P25" i="11"/>
  <c r="S25" i="18" s="1"/>
  <c r="P26" i="11"/>
  <c r="S26" i="18" s="1"/>
  <c r="P27" i="11"/>
  <c r="S27" i="18" s="1"/>
  <c r="P28" i="11"/>
  <c r="S28" i="18" s="1"/>
  <c r="P29" i="11"/>
  <c r="S29" i="18" s="1"/>
  <c r="P30" i="11"/>
  <c r="S30" i="18" s="1"/>
  <c r="P31" i="11"/>
  <c r="S31" i="18" s="1"/>
  <c r="P32" i="11"/>
  <c r="S32" i="18" s="1"/>
  <c r="P33" i="11"/>
  <c r="S33" i="18" s="1"/>
  <c r="P34" i="11"/>
  <c r="S34" i="18" s="1"/>
  <c r="P35" i="11"/>
  <c r="S35" i="18" s="1"/>
  <c r="P36" i="11"/>
  <c r="S36" i="18" s="1"/>
  <c r="P37" i="11"/>
  <c r="S37" i="18" s="1"/>
  <c r="P38" i="11"/>
  <c r="S38" i="18" s="1"/>
  <c r="P39" i="11"/>
  <c r="S39" i="18" s="1"/>
  <c r="P41" i="11"/>
  <c r="S41" i="18" s="1"/>
  <c r="P42" i="11"/>
  <c r="S42" i="18" s="1"/>
  <c r="P43" i="11"/>
  <c r="S43" i="18" s="1"/>
  <c r="P44" i="11"/>
  <c r="S44" i="18" s="1"/>
  <c r="P45" i="11"/>
  <c r="S45" i="18" s="1"/>
  <c r="P46" i="11"/>
  <c r="S46" i="18" s="1"/>
  <c r="P47" i="11"/>
  <c r="S47" i="18" s="1"/>
  <c r="P48" i="11"/>
  <c r="S48" i="18" s="1"/>
  <c r="P49" i="11"/>
  <c r="S49" i="18" s="1"/>
  <c r="O10" i="11"/>
  <c r="R10" i="18" s="1"/>
  <c r="O11" i="11"/>
  <c r="R11" i="18" s="1"/>
  <c r="O12" i="11"/>
  <c r="R12" i="18" s="1"/>
  <c r="O13" i="11"/>
  <c r="R13" i="18" s="1"/>
  <c r="O14" i="11"/>
  <c r="R14" i="18" s="1"/>
  <c r="O15" i="11"/>
  <c r="R15" i="18" s="1"/>
  <c r="O16" i="11"/>
  <c r="R16" i="18" s="1"/>
  <c r="O17" i="11"/>
  <c r="R17" i="18" s="1"/>
  <c r="O18" i="11"/>
  <c r="R18" i="18" s="1"/>
  <c r="O19" i="11"/>
  <c r="R19" i="18" s="1"/>
  <c r="O20" i="11"/>
  <c r="R20" i="18" s="1"/>
  <c r="O21" i="11"/>
  <c r="R21" i="18" s="1"/>
  <c r="O22" i="11"/>
  <c r="R22" i="18" s="1"/>
  <c r="O23" i="11"/>
  <c r="R23" i="18" s="1"/>
  <c r="O24" i="11"/>
  <c r="R24" i="18" s="1"/>
  <c r="O25" i="11"/>
  <c r="R25" i="18" s="1"/>
  <c r="O26" i="11"/>
  <c r="R26" i="18" s="1"/>
  <c r="O27" i="11"/>
  <c r="R27" i="18" s="1"/>
  <c r="O28" i="11"/>
  <c r="R28" i="18" s="1"/>
  <c r="O29" i="11"/>
  <c r="R29" i="18" s="1"/>
  <c r="O30" i="11"/>
  <c r="R30" i="18" s="1"/>
  <c r="O31" i="11"/>
  <c r="R31" i="18" s="1"/>
  <c r="O32" i="11"/>
  <c r="R32" i="18" s="1"/>
  <c r="O33" i="11"/>
  <c r="R33" i="18" s="1"/>
  <c r="O34" i="11"/>
  <c r="R34" i="18" s="1"/>
  <c r="O35" i="11"/>
  <c r="R35" i="18" s="1"/>
  <c r="O36" i="11"/>
  <c r="R36" i="18" s="1"/>
  <c r="O37" i="11"/>
  <c r="R37" i="18" s="1"/>
  <c r="O38" i="11"/>
  <c r="R38" i="18" s="1"/>
  <c r="O39" i="11"/>
  <c r="R39" i="18" s="1"/>
  <c r="O41" i="11"/>
  <c r="R41" i="18" s="1"/>
  <c r="O42" i="11"/>
  <c r="R42" i="18" s="1"/>
  <c r="O43" i="11"/>
  <c r="R43" i="18" s="1"/>
  <c r="O44" i="11"/>
  <c r="R44" i="18" s="1"/>
  <c r="O45" i="11"/>
  <c r="R45" i="18" s="1"/>
  <c r="O46" i="11"/>
  <c r="R46" i="18" s="1"/>
  <c r="O47" i="11"/>
  <c r="R47" i="18" s="1"/>
  <c r="O48" i="11"/>
  <c r="R48" i="18" s="1"/>
  <c r="O49" i="11"/>
  <c r="R49" i="18" s="1"/>
  <c r="N10" i="11"/>
  <c r="Q10" i="18" s="1"/>
  <c r="N11" i="11"/>
  <c r="Q11" i="18" s="1"/>
  <c r="N12" i="11"/>
  <c r="Q12" i="18" s="1"/>
  <c r="N13" i="11"/>
  <c r="Q13" i="18" s="1"/>
  <c r="N14" i="11"/>
  <c r="Q14" i="18" s="1"/>
  <c r="N15" i="11"/>
  <c r="Q15" i="18" s="1"/>
  <c r="N16" i="11"/>
  <c r="Q16" i="18" s="1"/>
  <c r="N17" i="11"/>
  <c r="Q17" i="18" s="1"/>
  <c r="N18" i="11"/>
  <c r="Q18" i="18" s="1"/>
  <c r="N19" i="11"/>
  <c r="Q19" i="18" s="1"/>
  <c r="N20" i="11"/>
  <c r="Q20" i="18" s="1"/>
  <c r="N21" i="11"/>
  <c r="Q21" i="18" s="1"/>
  <c r="N22" i="11"/>
  <c r="Q22" i="18" s="1"/>
  <c r="N23" i="11"/>
  <c r="Q23" i="18" s="1"/>
  <c r="N24" i="11"/>
  <c r="Q24" i="18" s="1"/>
  <c r="N25" i="11"/>
  <c r="Q25" i="18" s="1"/>
  <c r="N26" i="11"/>
  <c r="Q26" i="18" s="1"/>
  <c r="N27" i="11"/>
  <c r="Q27" i="18" s="1"/>
  <c r="N28" i="11"/>
  <c r="Q28" i="18" s="1"/>
  <c r="N29" i="11"/>
  <c r="Q29" i="18" s="1"/>
  <c r="N30" i="11"/>
  <c r="Q30" i="18" s="1"/>
  <c r="N31" i="11"/>
  <c r="Q31" i="18" s="1"/>
  <c r="N32" i="11"/>
  <c r="Q32" i="18" s="1"/>
  <c r="N33" i="11"/>
  <c r="Q33" i="18" s="1"/>
  <c r="N34" i="11"/>
  <c r="Q34" i="18" s="1"/>
  <c r="N35" i="11"/>
  <c r="Q35" i="18" s="1"/>
  <c r="N36" i="11"/>
  <c r="Q36" i="18" s="1"/>
  <c r="N37" i="11"/>
  <c r="Q37" i="18" s="1"/>
  <c r="N38" i="11"/>
  <c r="Q38" i="18" s="1"/>
  <c r="N39" i="11"/>
  <c r="Q39" i="18" s="1"/>
  <c r="N41" i="11"/>
  <c r="Q41" i="18" s="1"/>
  <c r="N42" i="11"/>
  <c r="Q42" i="18" s="1"/>
  <c r="N43" i="11"/>
  <c r="Q43" i="18" s="1"/>
  <c r="N44" i="11"/>
  <c r="Q44" i="18" s="1"/>
  <c r="N45" i="11"/>
  <c r="Q45" i="18" s="1"/>
  <c r="N46" i="11"/>
  <c r="Q46" i="18" s="1"/>
  <c r="N47" i="11"/>
  <c r="Q47" i="18" s="1"/>
  <c r="N48" i="11"/>
  <c r="Q48" i="18" s="1"/>
  <c r="N49" i="11"/>
  <c r="Q49" i="18" s="1"/>
  <c r="M10" i="11"/>
  <c r="P10" i="18" s="1"/>
  <c r="M11" i="11"/>
  <c r="P11" i="18" s="1"/>
  <c r="M12" i="11"/>
  <c r="P12" i="18" s="1"/>
  <c r="M13" i="11"/>
  <c r="P13" i="18" s="1"/>
  <c r="M14" i="11"/>
  <c r="P14" i="18" s="1"/>
  <c r="M15" i="11"/>
  <c r="P15" i="18" s="1"/>
  <c r="M16" i="11"/>
  <c r="P16" i="18" s="1"/>
  <c r="M17" i="11"/>
  <c r="P17" i="18" s="1"/>
  <c r="M18" i="11"/>
  <c r="P18" i="18" s="1"/>
  <c r="M19" i="11"/>
  <c r="P19" i="18" s="1"/>
  <c r="M20" i="11"/>
  <c r="P20" i="18" s="1"/>
  <c r="M21" i="11"/>
  <c r="P21" i="18" s="1"/>
  <c r="M22" i="11"/>
  <c r="P22" i="18" s="1"/>
  <c r="M23" i="11"/>
  <c r="P23" i="18" s="1"/>
  <c r="M24" i="11"/>
  <c r="P24" i="18" s="1"/>
  <c r="M25" i="11"/>
  <c r="P25" i="18" s="1"/>
  <c r="M26" i="11"/>
  <c r="P26" i="18" s="1"/>
  <c r="M27" i="11"/>
  <c r="P27" i="18" s="1"/>
  <c r="M28" i="11"/>
  <c r="P28" i="18" s="1"/>
  <c r="M29" i="11"/>
  <c r="P29" i="18" s="1"/>
  <c r="M30" i="11"/>
  <c r="P30" i="18" s="1"/>
  <c r="M31" i="11"/>
  <c r="P31" i="18" s="1"/>
  <c r="M32" i="11"/>
  <c r="P32" i="18" s="1"/>
  <c r="M33" i="11"/>
  <c r="P33" i="18" s="1"/>
  <c r="M34" i="11"/>
  <c r="P34" i="18" s="1"/>
  <c r="M35" i="11"/>
  <c r="P35" i="18" s="1"/>
  <c r="M36" i="11"/>
  <c r="P36" i="18" s="1"/>
  <c r="M37" i="11"/>
  <c r="P37" i="18" s="1"/>
  <c r="M38" i="11"/>
  <c r="P38" i="18" s="1"/>
  <c r="M39" i="11"/>
  <c r="P39" i="18" s="1"/>
  <c r="M41" i="11"/>
  <c r="P41" i="18" s="1"/>
  <c r="M42" i="11"/>
  <c r="P42" i="18" s="1"/>
  <c r="M43" i="11"/>
  <c r="P43" i="18" s="1"/>
  <c r="M44" i="11"/>
  <c r="P44" i="18" s="1"/>
  <c r="M45" i="11"/>
  <c r="P45" i="18" s="1"/>
  <c r="M46" i="11"/>
  <c r="P46" i="18" s="1"/>
  <c r="M47" i="11"/>
  <c r="P47" i="18" s="1"/>
  <c r="M48" i="11"/>
  <c r="P48" i="18" s="1"/>
  <c r="M49" i="11"/>
  <c r="P49" i="18" s="1"/>
  <c r="L10" i="11"/>
  <c r="O10" i="18" s="1"/>
  <c r="L11" i="11"/>
  <c r="O11" i="18" s="1"/>
  <c r="L12" i="11"/>
  <c r="O12" i="18" s="1"/>
  <c r="L13" i="11"/>
  <c r="O13" i="18" s="1"/>
  <c r="L14" i="11"/>
  <c r="O14" i="18" s="1"/>
  <c r="L15" i="11"/>
  <c r="O15" i="18" s="1"/>
  <c r="L16" i="11"/>
  <c r="O16" i="18" s="1"/>
  <c r="L17" i="11"/>
  <c r="O17" i="18" s="1"/>
  <c r="L18" i="11"/>
  <c r="O18" i="18" s="1"/>
  <c r="L19" i="11"/>
  <c r="O19" i="18" s="1"/>
  <c r="L20" i="11"/>
  <c r="O20" i="18" s="1"/>
  <c r="L21" i="11"/>
  <c r="O21" i="18" s="1"/>
  <c r="L22" i="11"/>
  <c r="O22" i="18" s="1"/>
  <c r="L23" i="11"/>
  <c r="O23" i="18" s="1"/>
  <c r="L24" i="11"/>
  <c r="O24" i="18" s="1"/>
  <c r="L25" i="11"/>
  <c r="O25" i="18" s="1"/>
  <c r="L26" i="11"/>
  <c r="O26" i="18" s="1"/>
  <c r="L27" i="11"/>
  <c r="O27" i="18" s="1"/>
  <c r="L28" i="11"/>
  <c r="O28" i="18" s="1"/>
  <c r="L29" i="11"/>
  <c r="O29" i="18" s="1"/>
  <c r="L30" i="11"/>
  <c r="O30" i="18" s="1"/>
  <c r="L31" i="11"/>
  <c r="O31" i="18" s="1"/>
  <c r="L32" i="11"/>
  <c r="O32" i="18" s="1"/>
  <c r="L33" i="11"/>
  <c r="O33" i="18" s="1"/>
  <c r="L34" i="11"/>
  <c r="O34" i="18" s="1"/>
  <c r="L35" i="11"/>
  <c r="O35" i="18" s="1"/>
  <c r="L36" i="11"/>
  <c r="O36" i="18" s="1"/>
  <c r="L37" i="11"/>
  <c r="O37" i="18" s="1"/>
  <c r="L38" i="11"/>
  <c r="O38" i="18" s="1"/>
  <c r="L39" i="11"/>
  <c r="O39" i="18" s="1"/>
  <c r="L41" i="11"/>
  <c r="O41" i="18" s="1"/>
  <c r="L42" i="11"/>
  <c r="O42" i="18" s="1"/>
  <c r="L43" i="11"/>
  <c r="O43" i="18" s="1"/>
  <c r="L44" i="11"/>
  <c r="O44" i="18" s="1"/>
  <c r="L45" i="11"/>
  <c r="O45" i="18" s="1"/>
  <c r="L46" i="11"/>
  <c r="O46" i="18" s="1"/>
  <c r="L47" i="11"/>
  <c r="O47" i="18" s="1"/>
  <c r="L48" i="11"/>
  <c r="O48" i="18" s="1"/>
  <c r="L49" i="11"/>
  <c r="O49" i="18" s="1"/>
  <c r="S9" i="11"/>
  <c r="V9" i="18" s="1"/>
  <c r="R9" i="11"/>
  <c r="U9" i="18" s="1"/>
  <c r="Q9" i="11"/>
  <c r="T9" i="18" s="1"/>
  <c r="P9" i="11"/>
  <c r="S9" i="18" s="1"/>
  <c r="O9" i="11"/>
  <c r="R9" i="18" s="1"/>
  <c r="N9" i="11"/>
  <c r="Q9" i="18" s="1"/>
  <c r="M9" i="11"/>
  <c r="P9" i="18" s="1"/>
  <c r="L9" i="11"/>
  <c r="O9" i="18" s="1"/>
  <c r="K10" i="11"/>
  <c r="N10" i="18" s="1"/>
  <c r="K11" i="11"/>
  <c r="N11" i="18" s="1"/>
  <c r="K12" i="11"/>
  <c r="N12" i="18" s="1"/>
  <c r="K13" i="11"/>
  <c r="N13" i="18" s="1"/>
  <c r="K14" i="11"/>
  <c r="N14" i="18" s="1"/>
  <c r="K15" i="11"/>
  <c r="N15" i="18" s="1"/>
  <c r="K16" i="11"/>
  <c r="N16" i="18" s="1"/>
  <c r="K17" i="11"/>
  <c r="N17" i="18" s="1"/>
  <c r="K18" i="11"/>
  <c r="N18" i="18" s="1"/>
  <c r="K19" i="11"/>
  <c r="N19" i="18" s="1"/>
  <c r="K20" i="11"/>
  <c r="N20" i="18" s="1"/>
  <c r="K21" i="11"/>
  <c r="N21" i="18" s="1"/>
  <c r="K22" i="11"/>
  <c r="N22" i="18" s="1"/>
  <c r="K23" i="11"/>
  <c r="N23" i="18" s="1"/>
  <c r="K24" i="11"/>
  <c r="N24" i="18" s="1"/>
  <c r="K25" i="11"/>
  <c r="N25" i="18" s="1"/>
  <c r="K26" i="11"/>
  <c r="N26" i="18" s="1"/>
  <c r="K27" i="11"/>
  <c r="N27" i="18" s="1"/>
  <c r="K28" i="11"/>
  <c r="N28" i="18" s="1"/>
  <c r="K29" i="11"/>
  <c r="N29" i="18" s="1"/>
  <c r="K30" i="11"/>
  <c r="N30" i="18" s="1"/>
  <c r="K31" i="11"/>
  <c r="N31" i="18" s="1"/>
  <c r="K32" i="11"/>
  <c r="N32" i="18" s="1"/>
  <c r="K33" i="11"/>
  <c r="N33" i="18" s="1"/>
  <c r="K34" i="11"/>
  <c r="N34" i="18" s="1"/>
  <c r="K35" i="11"/>
  <c r="N35" i="18" s="1"/>
  <c r="K36" i="11"/>
  <c r="N36" i="18" s="1"/>
  <c r="K37" i="11"/>
  <c r="N37" i="18" s="1"/>
  <c r="K38" i="11"/>
  <c r="N38" i="18" s="1"/>
  <c r="K39" i="11"/>
  <c r="N39" i="18" s="1"/>
  <c r="K41" i="11"/>
  <c r="N41" i="18" s="1"/>
  <c r="K42" i="11"/>
  <c r="N42" i="18" s="1"/>
  <c r="K43" i="11"/>
  <c r="N43" i="18" s="1"/>
  <c r="K44" i="11"/>
  <c r="N44" i="18" s="1"/>
  <c r="K45" i="11"/>
  <c r="N45" i="18" s="1"/>
  <c r="K46" i="11"/>
  <c r="N46" i="18" s="1"/>
  <c r="K47" i="11"/>
  <c r="N47" i="18" s="1"/>
  <c r="K48" i="11"/>
  <c r="N48" i="18" s="1"/>
  <c r="K49" i="11"/>
  <c r="N49" i="18" s="1"/>
  <c r="K9" i="11"/>
  <c r="N9" i="18" s="1"/>
  <c r="J10" i="11"/>
  <c r="M10" i="18" s="1"/>
  <c r="J11" i="11"/>
  <c r="M11" i="18" s="1"/>
  <c r="J12" i="11"/>
  <c r="M12" i="18" s="1"/>
  <c r="J13" i="11"/>
  <c r="M13" i="18" s="1"/>
  <c r="J14" i="11"/>
  <c r="M14" i="18" s="1"/>
  <c r="J15" i="11"/>
  <c r="M15" i="18" s="1"/>
  <c r="J16" i="11"/>
  <c r="M16" i="18" s="1"/>
  <c r="J17" i="11"/>
  <c r="M17" i="18" s="1"/>
  <c r="J18" i="11"/>
  <c r="M18" i="18" s="1"/>
  <c r="J19" i="11"/>
  <c r="M19" i="18" s="1"/>
  <c r="J20" i="11"/>
  <c r="M20" i="18" s="1"/>
  <c r="J21" i="11"/>
  <c r="M21" i="18" s="1"/>
  <c r="J22" i="11"/>
  <c r="M22" i="18" s="1"/>
  <c r="J23" i="11"/>
  <c r="M23" i="18" s="1"/>
  <c r="J24" i="11"/>
  <c r="M24" i="18" s="1"/>
  <c r="J25" i="11"/>
  <c r="M25" i="18" s="1"/>
  <c r="J26" i="11"/>
  <c r="M26" i="18" s="1"/>
  <c r="J27" i="11"/>
  <c r="M27" i="18" s="1"/>
  <c r="J28" i="11"/>
  <c r="M28" i="18" s="1"/>
  <c r="J29" i="11"/>
  <c r="M29" i="18" s="1"/>
  <c r="J30" i="11"/>
  <c r="M30" i="18" s="1"/>
  <c r="J31" i="11"/>
  <c r="M31" i="18" s="1"/>
  <c r="J32" i="11"/>
  <c r="M32" i="18" s="1"/>
  <c r="J33" i="11"/>
  <c r="M33" i="18" s="1"/>
  <c r="J34" i="11"/>
  <c r="M34" i="18" s="1"/>
  <c r="J35" i="11"/>
  <c r="M35" i="18" s="1"/>
  <c r="J36" i="11"/>
  <c r="M36" i="18" s="1"/>
  <c r="J37" i="11"/>
  <c r="M37" i="18" s="1"/>
  <c r="J38" i="11"/>
  <c r="M38" i="18" s="1"/>
  <c r="J39" i="11"/>
  <c r="M39" i="18" s="1"/>
  <c r="J41" i="11"/>
  <c r="M41" i="18" s="1"/>
  <c r="J42" i="11"/>
  <c r="M42" i="18" s="1"/>
  <c r="J43" i="11"/>
  <c r="M43" i="18" s="1"/>
  <c r="J44" i="11"/>
  <c r="M44" i="18" s="1"/>
  <c r="J45" i="11"/>
  <c r="M45" i="18" s="1"/>
  <c r="J46" i="11"/>
  <c r="M46" i="18" s="1"/>
  <c r="J47" i="11"/>
  <c r="M47" i="18" s="1"/>
  <c r="J48" i="11"/>
  <c r="M48" i="18" s="1"/>
  <c r="J49" i="11"/>
  <c r="M49" i="18" s="1"/>
  <c r="J9" i="11"/>
  <c r="M9" i="18" s="1"/>
  <c r="I10" i="11"/>
  <c r="L10" i="18" s="1"/>
  <c r="I11" i="11"/>
  <c r="L11" i="18" s="1"/>
  <c r="I12" i="11"/>
  <c r="L12" i="18" s="1"/>
  <c r="I13" i="11"/>
  <c r="L13" i="18" s="1"/>
  <c r="I14" i="11"/>
  <c r="L14" i="18" s="1"/>
  <c r="I15" i="11"/>
  <c r="L15" i="18" s="1"/>
  <c r="I16" i="11"/>
  <c r="L16" i="18" s="1"/>
  <c r="I17" i="11"/>
  <c r="L17" i="18" s="1"/>
  <c r="I18" i="11"/>
  <c r="L18" i="18" s="1"/>
  <c r="I19" i="11"/>
  <c r="L19" i="18" s="1"/>
  <c r="I20" i="11"/>
  <c r="L20" i="18" s="1"/>
  <c r="I21" i="11"/>
  <c r="L21" i="18" s="1"/>
  <c r="I22" i="11"/>
  <c r="L22" i="18" s="1"/>
  <c r="I23" i="11"/>
  <c r="L23" i="18" s="1"/>
  <c r="I24" i="11"/>
  <c r="L24" i="18" s="1"/>
  <c r="I25" i="11"/>
  <c r="L25" i="18" s="1"/>
  <c r="I26" i="11"/>
  <c r="L26" i="18" s="1"/>
  <c r="I27" i="11"/>
  <c r="L27" i="18" s="1"/>
  <c r="I28" i="11"/>
  <c r="L28" i="18" s="1"/>
  <c r="I29" i="11"/>
  <c r="L29" i="18" s="1"/>
  <c r="I30" i="11"/>
  <c r="L30" i="18" s="1"/>
  <c r="I31" i="11"/>
  <c r="L31" i="18" s="1"/>
  <c r="I32" i="11"/>
  <c r="L32" i="18" s="1"/>
  <c r="I33" i="11"/>
  <c r="L33" i="18" s="1"/>
  <c r="I34" i="11"/>
  <c r="L34" i="18" s="1"/>
  <c r="I35" i="11"/>
  <c r="L35" i="18" s="1"/>
  <c r="I36" i="11"/>
  <c r="L36" i="18" s="1"/>
  <c r="I37" i="11"/>
  <c r="L37" i="18" s="1"/>
  <c r="I38" i="11"/>
  <c r="L38" i="18" s="1"/>
  <c r="I39" i="11"/>
  <c r="L39" i="18" s="1"/>
  <c r="I41" i="11"/>
  <c r="L41" i="18" s="1"/>
  <c r="I42" i="11"/>
  <c r="L42" i="18" s="1"/>
  <c r="I43" i="11"/>
  <c r="L43" i="18" s="1"/>
  <c r="I44" i="11"/>
  <c r="L44" i="18" s="1"/>
  <c r="I45" i="11"/>
  <c r="L45" i="18" s="1"/>
  <c r="I46" i="11"/>
  <c r="L46" i="18" s="1"/>
  <c r="I47" i="11"/>
  <c r="L47" i="18" s="1"/>
  <c r="I48" i="11"/>
  <c r="L48" i="18" s="1"/>
  <c r="I49" i="11"/>
  <c r="L49" i="18" s="1"/>
  <c r="I9" i="11"/>
  <c r="L9" i="18" s="1"/>
  <c r="H10" i="11"/>
  <c r="K10" i="18" s="1"/>
  <c r="H11" i="11"/>
  <c r="K11" i="18" s="1"/>
  <c r="H12" i="11"/>
  <c r="K12" i="18" s="1"/>
  <c r="H13" i="11"/>
  <c r="K13" i="18" s="1"/>
  <c r="H14" i="11"/>
  <c r="K14" i="18" s="1"/>
  <c r="H15" i="11"/>
  <c r="K15" i="18" s="1"/>
  <c r="H16" i="11"/>
  <c r="K16" i="18" s="1"/>
  <c r="H17" i="11"/>
  <c r="K17" i="18" s="1"/>
  <c r="H18" i="11"/>
  <c r="K18" i="18" s="1"/>
  <c r="H19" i="11"/>
  <c r="K19" i="18" s="1"/>
  <c r="H20" i="11"/>
  <c r="K20" i="18" s="1"/>
  <c r="H21" i="11"/>
  <c r="K21" i="18" s="1"/>
  <c r="H22" i="11"/>
  <c r="K22" i="18" s="1"/>
  <c r="H23" i="11"/>
  <c r="K23" i="18" s="1"/>
  <c r="H24" i="11"/>
  <c r="K24" i="18" s="1"/>
  <c r="H25" i="11"/>
  <c r="K25" i="18" s="1"/>
  <c r="H26" i="11"/>
  <c r="K26" i="18" s="1"/>
  <c r="H27" i="11"/>
  <c r="K27" i="18" s="1"/>
  <c r="H28" i="11"/>
  <c r="K28" i="18" s="1"/>
  <c r="H29" i="11"/>
  <c r="K29" i="18" s="1"/>
  <c r="H30" i="11"/>
  <c r="K30" i="18" s="1"/>
  <c r="H31" i="11"/>
  <c r="K31" i="18" s="1"/>
  <c r="H32" i="11"/>
  <c r="K32" i="18" s="1"/>
  <c r="H33" i="11"/>
  <c r="K33" i="18" s="1"/>
  <c r="H34" i="11"/>
  <c r="K34" i="18" s="1"/>
  <c r="H35" i="11"/>
  <c r="K35" i="18" s="1"/>
  <c r="H36" i="11"/>
  <c r="K36" i="18" s="1"/>
  <c r="H37" i="11"/>
  <c r="K37" i="18" s="1"/>
  <c r="H38" i="11"/>
  <c r="K38" i="18" s="1"/>
  <c r="H39" i="11"/>
  <c r="K39" i="18" s="1"/>
  <c r="H41" i="11"/>
  <c r="K41" i="18" s="1"/>
  <c r="H42" i="11"/>
  <c r="K42" i="18" s="1"/>
  <c r="H43" i="11"/>
  <c r="K43" i="18" s="1"/>
  <c r="H44" i="11"/>
  <c r="K44" i="18" s="1"/>
  <c r="H45" i="11"/>
  <c r="K45" i="18" s="1"/>
  <c r="H46" i="11"/>
  <c r="K46" i="18" s="1"/>
  <c r="H47" i="11"/>
  <c r="K47" i="18" s="1"/>
  <c r="H48" i="11"/>
  <c r="K48" i="18" s="1"/>
  <c r="H49" i="11"/>
  <c r="K49" i="18" s="1"/>
  <c r="H9" i="11"/>
  <c r="K9" i="18" s="1"/>
  <c r="AA50" i="15"/>
  <c r="Z50" i="15"/>
  <c r="Y50" i="15"/>
  <c r="X50" i="15"/>
  <c r="W50" i="15"/>
  <c r="V50" i="15"/>
  <c r="U50" i="15"/>
  <c r="T50" i="15"/>
  <c r="S50" i="15"/>
  <c r="R50" i="15"/>
  <c r="Q50" i="15"/>
  <c r="P50" i="15"/>
  <c r="AB50" i="15" s="1"/>
  <c r="AA49" i="15"/>
  <c r="Z49" i="15"/>
  <c r="Y49" i="15"/>
  <c r="X49" i="15"/>
  <c r="W49" i="15"/>
  <c r="V49" i="15"/>
  <c r="U49" i="15"/>
  <c r="T49" i="15"/>
  <c r="S49" i="15"/>
  <c r="R49" i="15"/>
  <c r="Q49" i="15"/>
  <c r="P49" i="15"/>
  <c r="AB49" i="15" s="1"/>
  <c r="AA48" i="15"/>
  <c r="Z48" i="15"/>
  <c r="Y48" i="15"/>
  <c r="X48" i="15"/>
  <c r="W48" i="15"/>
  <c r="V48" i="15"/>
  <c r="U48" i="15"/>
  <c r="T48" i="15"/>
  <c r="S48" i="15"/>
  <c r="R48" i="15"/>
  <c r="Q48" i="15"/>
  <c r="P48" i="15"/>
  <c r="AB48" i="15" s="1"/>
  <c r="AA47" i="15"/>
  <c r="Z47" i="15"/>
  <c r="Y47" i="15"/>
  <c r="X47" i="15"/>
  <c r="W47" i="15"/>
  <c r="V47" i="15"/>
  <c r="U47" i="15"/>
  <c r="T47" i="15"/>
  <c r="S47" i="15"/>
  <c r="R47" i="15"/>
  <c r="Q47" i="15"/>
  <c r="P47" i="15"/>
  <c r="AB47" i="15" s="1"/>
  <c r="AA46" i="15"/>
  <c r="Z46" i="15"/>
  <c r="Y46" i="15"/>
  <c r="X46" i="15"/>
  <c r="W46" i="15"/>
  <c r="V46" i="15"/>
  <c r="U46" i="15"/>
  <c r="T46" i="15"/>
  <c r="S46" i="15"/>
  <c r="R46" i="15"/>
  <c r="Q46" i="15"/>
  <c r="P46" i="15"/>
  <c r="AB46" i="15" s="1"/>
  <c r="AA45" i="15"/>
  <c r="Z45" i="15"/>
  <c r="Y45" i="15"/>
  <c r="X45" i="15"/>
  <c r="W45" i="15"/>
  <c r="V45" i="15"/>
  <c r="U45" i="15"/>
  <c r="T45" i="15"/>
  <c r="S45" i="15"/>
  <c r="R45" i="15"/>
  <c r="Q45" i="15"/>
  <c r="P45" i="15"/>
  <c r="AB45" i="15" s="1"/>
  <c r="AA44" i="15"/>
  <c r="Z44" i="15"/>
  <c r="Y44" i="15"/>
  <c r="X44" i="15"/>
  <c r="W44" i="15"/>
  <c r="V44" i="15"/>
  <c r="U44" i="15"/>
  <c r="T44" i="15"/>
  <c r="S44" i="15"/>
  <c r="R44" i="15"/>
  <c r="Q44" i="15"/>
  <c r="P44" i="15"/>
  <c r="AB44" i="15" s="1"/>
  <c r="AA43" i="15"/>
  <c r="Z43" i="15"/>
  <c r="Y43" i="15"/>
  <c r="X43" i="15"/>
  <c r="W43" i="15"/>
  <c r="V43" i="15"/>
  <c r="U43" i="15"/>
  <c r="T43" i="15"/>
  <c r="S43" i="15"/>
  <c r="R43" i="15"/>
  <c r="Q43" i="15"/>
  <c r="P43" i="15"/>
  <c r="AB43" i="15" s="1"/>
  <c r="AA42" i="15"/>
  <c r="Z42" i="15"/>
  <c r="Y42" i="15"/>
  <c r="X42" i="15"/>
  <c r="W42" i="15"/>
  <c r="V42" i="15"/>
  <c r="U42" i="15"/>
  <c r="T42" i="15"/>
  <c r="S42" i="15"/>
  <c r="R42" i="15"/>
  <c r="Q42" i="15"/>
  <c r="P42" i="15"/>
  <c r="AB42" i="15" s="1"/>
  <c r="AA41" i="15"/>
  <c r="Z41" i="15"/>
  <c r="Y41" i="15"/>
  <c r="X41" i="15"/>
  <c r="W41" i="15"/>
  <c r="V41" i="15"/>
  <c r="U41" i="15"/>
  <c r="T41" i="15"/>
  <c r="S41" i="15"/>
  <c r="R41" i="15"/>
  <c r="Q41" i="15"/>
  <c r="P41" i="15"/>
  <c r="AB41" i="15" s="1"/>
  <c r="AA40" i="15"/>
  <c r="Z40" i="15"/>
  <c r="Y40" i="15"/>
  <c r="X40" i="15"/>
  <c r="W40" i="15"/>
  <c r="V40" i="15"/>
  <c r="U40" i="15"/>
  <c r="T40" i="15"/>
  <c r="S40" i="15"/>
  <c r="R40" i="15"/>
  <c r="Q40" i="15"/>
  <c r="P40" i="15"/>
  <c r="AB40" i="15" s="1"/>
  <c r="AA39" i="15"/>
  <c r="Z39" i="15"/>
  <c r="Y39" i="15"/>
  <c r="X39" i="15"/>
  <c r="W39" i="15"/>
  <c r="V39" i="15"/>
  <c r="U39" i="15"/>
  <c r="T39" i="15"/>
  <c r="S39" i="15"/>
  <c r="R39" i="15"/>
  <c r="Q39" i="15"/>
  <c r="P39" i="15"/>
  <c r="AB39" i="15" s="1"/>
  <c r="AA38" i="15"/>
  <c r="Z38" i="15"/>
  <c r="Y38" i="15"/>
  <c r="X38" i="15"/>
  <c r="W38" i="15"/>
  <c r="V38" i="15"/>
  <c r="U38" i="15"/>
  <c r="T38" i="15"/>
  <c r="S38" i="15"/>
  <c r="R38" i="15"/>
  <c r="Q38" i="15"/>
  <c r="P38" i="15"/>
  <c r="AB38" i="15" s="1"/>
  <c r="AA37" i="15"/>
  <c r="Z37" i="15"/>
  <c r="Y37" i="15"/>
  <c r="X37" i="15"/>
  <c r="W37" i="15"/>
  <c r="V37" i="15"/>
  <c r="U37" i="15"/>
  <c r="T37" i="15"/>
  <c r="S37" i="15"/>
  <c r="R37" i="15"/>
  <c r="Q37" i="15"/>
  <c r="P37" i="15"/>
  <c r="AB37" i="15" s="1"/>
  <c r="AA36" i="15"/>
  <c r="Z36" i="15"/>
  <c r="Y36" i="15"/>
  <c r="X36" i="15"/>
  <c r="W36" i="15"/>
  <c r="V36" i="15"/>
  <c r="U36" i="15"/>
  <c r="T36" i="15"/>
  <c r="S36" i="15"/>
  <c r="R36" i="15"/>
  <c r="Q36" i="15"/>
  <c r="P36" i="15"/>
  <c r="AB36" i="15" s="1"/>
  <c r="AA35" i="15"/>
  <c r="Z35" i="15"/>
  <c r="Y35" i="15"/>
  <c r="X35" i="15"/>
  <c r="W35" i="15"/>
  <c r="V35" i="15"/>
  <c r="U35" i="15"/>
  <c r="T35" i="15"/>
  <c r="S35" i="15"/>
  <c r="R35" i="15"/>
  <c r="Q35" i="15"/>
  <c r="P35" i="15"/>
  <c r="AB35" i="15" s="1"/>
  <c r="AA34" i="15"/>
  <c r="Z34" i="15"/>
  <c r="Y34" i="15"/>
  <c r="X34" i="15"/>
  <c r="W34" i="15"/>
  <c r="V34" i="15"/>
  <c r="U34" i="15"/>
  <c r="T34" i="15"/>
  <c r="S34" i="15"/>
  <c r="R34" i="15"/>
  <c r="Q34" i="15"/>
  <c r="P34" i="15"/>
  <c r="AB34" i="15" s="1"/>
  <c r="AA33" i="15"/>
  <c r="Z33" i="15"/>
  <c r="Y33" i="15"/>
  <c r="X33" i="15"/>
  <c r="W33" i="15"/>
  <c r="V33" i="15"/>
  <c r="U33" i="15"/>
  <c r="T33" i="15"/>
  <c r="S33" i="15"/>
  <c r="R33" i="15"/>
  <c r="Q33" i="15"/>
  <c r="P33" i="15"/>
  <c r="AB33" i="15" s="1"/>
  <c r="AA32" i="15"/>
  <c r="Z32" i="15"/>
  <c r="Y32" i="15"/>
  <c r="X32" i="15"/>
  <c r="W32" i="15"/>
  <c r="V32" i="15"/>
  <c r="U32" i="15"/>
  <c r="T32" i="15"/>
  <c r="S32" i="15"/>
  <c r="R32" i="15"/>
  <c r="Q32" i="15"/>
  <c r="P32" i="15"/>
  <c r="AB32" i="15" s="1"/>
  <c r="AA31" i="15"/>
  <c r="Z31" i="15"/>
  <c r="Y31" i="15"/>
  <c r="X31" i="15"/>
  <c r="W31" i="15"/>
  <c r="V31" i="15"/>
  <c r="U31" i="15"/>
  <c r="T31" i="15"/>
  <c r="S31" i="15"/>
  <c r="R31" i="15"/>
  <c r="Q31" i="15"/>
  <c r="P31" i="15"/>
  <c r="AB31" i="15" s="1"/>
  <c r="AA30" i="15"/>
  <c r="Z30" i="15"/>
  <c r="Y30" i="15"/>
  <c r="X30" i="15"/>
  <c r="W30" i="15"/>
  <c r="V30" i="15"/>
  <c r="U30" i="15"/>
  <c r="T30" i="15"/>
  <c r="S30" i="15"/>
  <c r="R30" i="15"/>
  <c r="Q30" i="15"/>
  <c r="P30" i="15"/>
  <c r="AB30" i="15" s="1"/>
  <c r="AA29" i="15"/>
  <c r="Z29" i="15"/>
  <c r="Y29" i="15"/>
  <c r="X29" i="15"/>
  <c r="W29" i="15"/>
  <c r="V29" i="15"/>
  <c r="U29" i="15"/>
  <c r="T29" i="15"/>
  <c r="S29" i="15"/>
  <c r="R29" i="15"/>
  <c r="Q29" i="15"/>
  <c r="P29" i="15"/>
  <c r="AB29" i="15" s="1"/>
  <c r="AA28" i="15"/>
  <c r="Z28" i="15"/>
  <c r="Y28" i="15"/>
  <c r="X28" i="15"/>
  <c r="W28" i="15"/>
  <c r="V28" i="15"/>
  <c r="U28" i="15"/>
  <c r="T28" i="15"/>
  <c r="S28" i="15"/>
  <c r="R28" i="15"/>
  <c r="Q28" i="15"/>
  <c r="P28" i="15"/>
  <c r="AB28" i="15" s="1"/>
  <c r="AA27" i="15"/>
  <c r="Z27" i="15"/>
  <c r="Y27" i="15"/>
  <c r="X27" i="15"/>
  <c r="W27" i="15"/>
  <c r="V27" i="15"/>
  <c r="U27" i="15"/>
  <c r="T27" i="15"/>
  <c r="S27" i="15"/>
  <c r="R27" i="15"/>
  <c r="Q27" i="15"/>
  <c r="P27" i="15"/>
  <c r="AB27" i="15" s="1"/>
  <c r="AA26" i="15"/>
  <c r="Z26" i="15"/>
  <c r="Y26" i="15"/>
  <c r="X26" i="15"/>
  <c r="W26" i="15"/>
  <c r="V26" i="15"/>
  <c r="U26" i="15"/>
  <c r="T26" i="15"/>
  <c r="S26" i="15"/>
  <c r="R26" i="15"/>
  <c r="Q26" i="15"/>
  <c r="P26" i="15"/>
  <c r="AB26" i="15" s="1"/>
  <c r="AA25" i="15"/>
  <c r="Z25" i="15"/>
  <c r="Y25" i="15"/>
  <c r="X25" i="15"/>
  <c r="W25" i="15"/>
  <c r="V25" i="15"/>
  <c r="U25" i="15"/>
  <c r="T25" i="15"/>
  <c r="S25" i="15"/>
  <c r="R25" i="15"/>
  <c r="Q25" i="15"/>
  <c r="P25" i="15"/>
  <c r="AB25" i="15" s="1"/>
  <c r="AA24" i="15"/>
  <c r="Z24" i="15"/>
  <c r="Y24" i="15"/>
  <c r="X24" i="15"/>
  <c r="W24" i="15"/>
  <c r="V24" i="15"/>
  <c r="U24" i="15"/>
  <c r="T24" i="15"/>
  <c r="S24" i="15"/>
  <c r="R24" i="15"/>
  <c r="Q24" i="15"/>
  <c r="P24" i="15"/>
  <c r="AB24" i="15" s="1"/>
  <c r="AA23" i="15"/>
  <c r="Z23" i="15"/>
  <c r="Y23" i="15"/>
  <c r="X23" i="15"/>
  <c r="W23" i="15"/>
  <c r="V23" i="15"/>
  <c r="U23" i="15"/>
  <c r="T23" i="15"/>
  <c r="S23" i="15"/>
  <c r="R23" i="15"/>
  <c r="Q23" i="15"/>
  <c r="P23" i="15"/>
  <c r="AB23" i="15" s="1"/>
  <c r="AA22" i="15"/>
  <c r="Z22" i="15"/>
  <c r="Y22" i="15"/>
  <c r="X22" i="15"/>
  <c r="W22" i="15"/>
  <c r="V22" i="15"/>
  <c r="U22" i="15"/>
  <c r="T22" i="15"/>
  <c r="S22" i="15"/>
  <c r="R22" i="15"/>
  <c r="Q22" i="15"/>
  <c r="P22" i="15"/>
  <c r="AB22" i="15" s="1"/>
  <c r="AA21" i="15"/>
  <c r="Z21" i="15"/>
  <c r="Y21" i="15"/>
  <c r="X21" i="15"/>
  <c r="W21" i="15"/>
  <c r="V21" i="15"/>
  <c r="U21" i="15"/>
  <c r="T21" i="15"/>
  <c r="S21" i="15"/>
  <c r="R21" i="15"/>
  <c r="Q21" i="15"/>
  <c r="P21" i="15"/>
  <c r="AB21" i="15" s="1"/>
  <c r="AA20" i="15"/>
  <c r="Z20" i="15"/>
  <c r="Y20" i="15"/>
  <c r="X20" i="15"/>
  <c r="W20" i="15"/>
  <c r="V20" i="15"/>
  <c r="U20" i="15"/>
  <c r="T20" i="15"/>
  <c r="S20" i="15"/>
  <c r="R20" i="15"/>
  <c r="Q20" i="15"/>
  <c r="P20" i="15"/>
  <c r="AB20" i="15" s="1"/>
  <c r="AA19" i="15"/>
  <c r="Z19" i="15"/>
  <c r="Y19" i="15"/>
  <c r="X19" i="15"/>
  <c r="W19" i="15"/>
  <c r="V19" i="15"/>
  <c r="U19" i="15"/>
  <c r="T19" i="15"/>
  <c r="S19" i="15"/>
  <c r="R19" i="15"/>
  <c r="Q19" i="15"/>
  <c r="P19" i="15"/>
  <c r="AB19" i="15" s="1"/>
  <c r="AA18" i="15"/>
  <c r="Z18" i="15"/>
  <c r="Y18" i="15"/>
  <c r="X18" i="15"/>
  <c r="W18" i="15"/>
  <c r="V18" i="15"/>
  <c r="U18" i="15"/>
  <c r="T18" i="15"/>
  <c r="S18" i="15"/>
  <c r="R18" i="15"/>
  <c r="Q18" i="15"/>
  <c r="P18" i="15"/>
  <c r="AB18" i="15" s="1"/>
  <c r="AA17" i="15"/>
  <c r="Z17" i="15"/>
  <c r="Y17" i="15"/>
  <c r="X17" i="15"/>
  <c r="W17" i="15"/>
  <c r="V17" i="15"/>
  <c r="U17" i="15"/>
  <c r="T17" i="15"/>
  <c r="S17" i="15"/>
  <c r="R17" i="15"/>
  <c r="Q17" i="15"/>
  <c r="P17" i="15"/>
  <c r="AB17" i="15" s="1"/>
  <c r="AA16" i="15"/>
  <c r="Z16" i="15"/>
  <c r="Y16" i="15"/>
  <c r="X16" i="15"/>
  <c r="W16" i="15"/>
  <c r="V16" i="15"/>
  <c r="U16" i="15"/>
  <c r="T16" i="15"/>
  <c r="S16" i="15"/>
  <c r="R16" i="15"/>
  <c r="Q16" i="15"/>
  <c r="P16" i="15"/>
  <c r="AB16" i="15" s="1"/>
  <c r="AA15" i="15"/>
  <c r="Z15" i="15"/>
  <c r="Y15" i="15"/>
  <c r="X15" i="15"/>
  <c r="W15" i="15"/>
  <c r="V15" i="15"/>
  <c r="U15" i="15"/>
  <c r="T15" i="15"/>
  <c r="S15" i="15"/>
  <c r="R15" i="15"/>
  <c r="Q15" i="15"/>
  <c r="P15" i="15"/>
  <c r="AB15" i="15" s="1"/>
  <c r="AA14" i="15"/>
  <c r="Z14" i="15"/>
  <c r="Y14" i="15"/>
  <c r="X14" i="15"/>
  <c r="W14" i="15"/>
  <c r="V14" i="15"/>
  <c r="U14" i="15"/>
  <c r="T14" i="15"/>
  <c r="S14" i="15"/>
  <c r="R14" i="15"/>
  <c r="Q14" i="15"/>
  <c r="P14" i="15"/>
  <c r="AB14" i="15" s="1"/>
  <c r="AA13" i="15"/>
  <c r="Z13" i="15"/>
  <c r="Y13" i="15"/>
  <c r="X13" i="15"/>
  <c r="W13" i="15"/>
  <c r="V13" i="15"/>
  <c r="U13" i="15"/>
  <c r="T13" i="15"/>
  <c r="S13" i="15"/>
  <c r="R13" i="15"/>
  <c r="Q13" i="15"/>
  <c r="P13" i="15"/>
  <c r="AB13" i="15" s="1"/>
  <c r="AA12" i="15"/>
  <c r="Z12" i="15"/>
  <c r="Y12" i="15"/>
  <c r="X12" i="15"/>
  <c r="W12" i="15"/>
  <c r="V12" i="15"/>
  <c r="U12" i="15"/>
  <c r="T12" i="15"/>
  <c r="S12" i="15"/>
  <c r="R12" i="15"/>
  <c r="Q12" i="15"/>
  <c r="P12" i="15"/>
  <c r="AB12" i="15" s="1"/>
  <c r="AA11" i="15"/>
  <c r="Z11" i="15"/>
  <c r="Y11" i="15"/>
  <c r="X11" i="15"/>
  <c r="W11" i="15"/>
  <c r="V11" i="15"/>
  <c r="U11" i="15"/>
  <c r="T11" i="15"/>
  <c r="S11" i="15"/>
  <c r="R11" i="15"/>
  <c r="Q11" i="15"/>
  <c r="P11" i="15"/>
  <c r="AB11" i="15" s="1"/>
  <c r="AA10" i="15"/>
  <c r="Z10" i="15"/>
  <c r="Y10" i="15"/>
  <c r="X10" i="15"/>
  <c r="W10" i="15"/>
  <c r="V10" i="15"/>
  <c r="U10" i="15"/>
  <c r="T10" i="15"/>
  <c r="S10" i="15"/>
  <c r="R10" i="15"/>
  <c r="Q10" i="15"/>
  <c r="P10" i="15"/>
  <c r="AB10" i="15" s="1"/>
  <c r="AA9" i="15"/>
  <c r="Z9" i="15"/>
  <c r="Y9" i="15"/>
  <c r="X9" i="15"/>
  <c r="W9" i="15"/>
  <c r="V9" i="15"/>
  <c r="U9" i="15"/>
  <c r="T9" i="15"/>
  <c r="S9" i="15"/>
  <c r="R9" i="15"/>
  <c r="Q9" i="15"/>
  <c r="P9" i="15"/>
  <c r="AB9" i="15" s="1"/>
  <c r="AA8" i="15"/>
  <c r="Z8" i="15"/>
  <c r="Y8" i="15"/>
  <c r="X8" i="15"/>
  <c r="W8" i="15"/>
  <c r="V8" i="15"/>
  <c r="U8" i="15"/>
  <c r="T8" i="15"/>
  <c r="S8" i="15"/>
  <c r="R8" i="15"/>
  <c r="Q8" i="15"/>
  <c r="P8" i="15"/>
  <c r="AB8" i="15" s="1"/>
  <c r="AA7" i="15"/>
  <c r="Z7" i="15"/>
  <c r="Y7" i="15"/>
  <c r="X7" i="15"/>
  <c r="W7" i="15"/>
  <c r="V7" i="15"/>
  <c r="U7" i="15"/>
  <c r="T7" i="15"/>
  <c r="S7" i="15"/>
  <c r="R7" i="15"/>
  <c r="Q7" i="15"/>
  <c r="P7" i="15"/>
  <c r="AB7" i="15" s="1"/>
  <c r="AA6" i="15"/>
  <c r="Z6" i="15"/>
  <c r="Y6" i="15"/>
  <c r="X6" i="15"/>
  <c r="W6" i="15"/>
  <c r="V6" i="15"/>
  <c r="U6" i="15"/>
  <c r="T6" i="15"/>
  <c r="S6" i="15"/>
  <c r="R6" i="15"/>
  <c r="Q6" i="15"/>
  <c r="P6" i="15"/>
  <c r="AB6" i="15" s="1"/>
  <c r="AA5" i="15"/>
  <c r="Z5" i="15"/>
  <c r="Y5" i="15"/>
  <c r="X5" i="15"/>
  <c r="W5" i="15"/>
  <c r="V5" i="15"/>
  <c r="U5" i="15"/>
  <c r="T5" i="15"/>
  <c r="S5" i="15"/>
  <c r="R5" i="15"/>
  <c r="Q5" i="15"/>
  <c r="P5" i="15"/>
  <c r="AB5" i="15" s="1"/>
  <c r="AA4" i="15"/>
  <c r="Z4" i="15"/>
  <c r="Y4" i="15"/>
  <c r="X4" i="15"/>
  <c r="W4" i="15"/>
  <c r="V4" i="15"/>
  <c r="U4" i="15"/>
  <c r="T4" i="15"/>
  <c r="S4" i="15"/>
  <c r="R4" i="15"/>
  <c r="Q4" i="15"/>
  <c r="P4" i="15"/>
  <c r="AB4" i="15" s="1"/>
  <c r="AA3" i="15"/>
  <c r="Z3" i="15"/>
  <c r="Y3" i="15"/>
  <c r="X3" i="15"/>
  <c r="W3" i="15"/>
  <c r="V3" i="15"/>
  <c r="U3" i="15"/>
  <c r="T3" i="15"/>
  <c r="S3" i="15"/>
  <c r="R3" i="15"/>
  <c r="Q3" i="15"/>
  <c r="P3" i="15"/>
  <c r="AB3" i="15" s="1"/>
  <c r="AB2" i="15"/>
  <c r="AA2" i="15"/>
  <c r="Z2" i="15"/>
  <c r="Y2" i="15"/>
  <c r="X2" i="15"/>
  <c r="W2" i="15"/>
  <c r="V2" i="15"/>
  <c r="U2" i="15"/>
  <c r="T2" i="15"/>
  <c r="S2" i="15"/>
  <c r="R2" i="15"/>
  <c r="Q2" i="15"/>
  <c r="P2" i="15"/>
  <c r="T50" i="18" l="1"/>
  <c r="W40" i="18"/>
  <c r="Y40" i="18" s="1"/>
  <c r="P50" i="18"/>
  <c r="K50" i="18"/>
  <c r="M50" i="18"/>
  <c r="O50" i="18"/>
  <c r="Q50" i="18"/>
  <c r="U50" i="18"/>
  <c r="L50" i="18"/>
  <c r="N50" i="18"/>
  <c r="R50" i="18"/>
  <c r="S50" i="18"/>
  <c r="W43" i="18"/>
  <c r="Y43" i="18" s="1"/>
  <c r="W34" i="18"/>
  <c r="Y34" i="18" s="1"/>
  <c r="W26" i="18"/>
  <c r="Y26" i="18" s="1"/>
  <c r="W18" i="18"/>
  <c r="Y18" i="18" s="1"/>
  <c r="W10" i="18"/>
  <c r="Y10" i="18" s="1"/>
  <c r="T24" i="11"/>
  <c r="V24" i="11" s="1"/>
  <c r="W42" i="18"/>
  <c r="Y42" i="18" s="1"/>
  <c r="W33" i="18"/>
  <c r="Y33" i="18" s="1"/>
  <c r="W25" i="18"/>
  <c r="Y25" i="18" s="1"/>
  <c r="W17" i="18"/>
  <c r="Y17" i="18" s="1"/>
  <c r="W13" i="18"/>
  <c r="Y13" i="18" s="1"/>
  <c r="T49" i="11"/>
  <c r="V49" i="11" s="1"/>
  <c r="T16" i="11"/>
  <c r="V16" i="11" s="1"/>
  <c r="W48" i="18"/>
  <c r="Y48" i="18" s="1"/>
  <c r="W44" i="18"/>
  <c r="Y44" i="18" s="1"/>
  <c r="W39" i="18"/>
  <c r="Y39" i="18" s="1"/>
  <c r="W35" i="18"/>
  <c r="Y35" i="18" s="1"/>
  <c r="W31" i="18"/>
  <c r="Y31" i="18" s="1"/>
  <c r="W27" i="18"/>
  <c r="Y27" i="18" s="1"/>
  <c r="W23" i="18"/>
  <c r="Y23" i="18" s="1"/>
  <c r="W19" i="18"/>
  <c r="Y19" i="18" s="1"/>
  <c r="W15" i="18"/>
  <c r="Y15" i="18" s="1"/>
  <c r="W11" i="18"/>
  <c r="Y11" i="18" s="1"/>
  <c r="T32" i="11"/>
  <c r="V32" i="11" s="1"/>
  <c r="W47" i="18"/>
  <c r="Y47" i="18" s="1"/>
  <c r="W38" i="18"/>
  <c r="Y38" i="18" s="1"/>
  <c r="W30" i="18"/>
  <c r="Y30" i="18" s="1"/>
  <c r="W22" i="18"/>
  <c r="Y22" i="18" s="1"/>
  <c r="W14" i="18"/>
  <c r="Y14" i="18" s="1"/>
  <c r="W46" i="18"/>
  <c r="Y46" i="18" s="1"/>
  <c r="W37" i="18"/>
  <c r="Y37" i="18" s="1"/>
  <c r="W29" i="18"/>
  <c r="Y29" i="18" s="1"/>
  <c r="W21" i="18"/>
  <c r="Y21" i="18" s="1"/>
  <c r="W49" i="18"/>
  <c r="Y49" i="18" s="1"/>
  <c r="W45" i="18"/>
  <c r="Y45" i="18" s="1"/>
  <c r="W41" i="18"/>
  <c r="Y41" i="18" s="1"/>
  <c r="W36" i="18"/>
  <c r="Y36" i="18" s="1"/>
  <c r="W32" i="18"/>
  <c r="Y32" i="18" s="1"/>
  <c r="W28" i="18"/>
  <c r="Y28" i="18" s="1"/>
  <c r="W24" i="18"/>
  <c r="Y24" i="18" s="1"/>
  <c r="W20" i="18"/>
  <c r="Y20" i="18" s="1"/>
  <c r="W16" i="18"/>
  <c r="Y16" i="18" s="1"/>
  <c r="W12" i="18"/>
  <c r="Y12" i="18" s="1"/>
  <c r="T41" i="11"/>
  <c r="V41" i="11" s="1"/>
  <c r="T40" i="11"/>
  <c r="W9" i="18"/>
  <c r="V50" i="18"/>
  <c r="T45" i="11"/>
  <c r="V45" i="11" s="1"/>
  <c r="T28" i="11"/>
  <c r="V28" i="11" s="1"/>
  <c r="T12" i="11"/>
  <c r="V12" i="11" s="1"/>
  <c r="T36" i="11"/>
  <c r="V36" i="11" s="1"/>
  <c r="T20" i="11"/>
  <c r="V20" i="11" s="1"/>
  <c r="T48" i="11"/>
  <c r="V48" i="11" s="1"/>
  <c r="T44" i="11"/>
  <c r="V44" i="11" s="1"/>
  <c r="T39" i="11"/>
  <c r="V39" i="11" s="1"/>
  <c r="T35" i="11"/>
  <c r="V35" i="11" s="1"/>
  <c r="T31" i="11"/>
  <c r="V31" i="11" s="1"/>
  <c r="T27" i="11"/>
  <c r="V27" i="11" s="1"/>
  <c r="T23" i="11"/>
  <c r="V23" i="11" s="1"/>
  <c r="T19" i="11"/>
  <c r="V19" i="11" s="1"/>
  <c r="T15" i="11"/>
  <c r="V15" i="11" s="1"/>
  <c r="T11" i="11"/>
  <c r="V11" i="11" s="1"/>
  <c r="T47" i="11"/>
  <c r="V47" i="11" s="1"/>
  <c r="T43" i="11"/>
  <c r="V43" i="11" s="1"/>
  <c r="T38" i="11"/>
  <c r="V38" i="11" s="1"/>
  <c r="T34" i="11"/>
  <c r="V34" i="11" s="1"/>
  <c r="T30" i="11"/>
  <c r="V30" i="11" s="1"/>
  <c r="T26" i="11"/>
  <c r="V26" i="11" s="1"/>
  <c r="T22" i="11"/>
  <c r="V22" i="11" s="1"/>
  <c r="T18" i="11"/>
  <c r="V18" i="11" s="1"/>
  <c r="T14" i="11"/>
  <c r="V14" i="11" s="1"/>
  <c r="T10" i="11"/>
  <c r="V10" i="11" s="1"/>
  <c r="T9" i="11"/>
  <c r="V9" i="11" s="1"/>
  <c r="T46" i="11"/>
  <c r="V46" i="11" s="1"/>
  <c r="T42" i="11"/>
  <c r="V42" i="11" s="1"/>
  <c r="T37" i="11"/>
  <c r="V37" i="11" s="1"/>
  <c r="T33" i="11"/>
  <c r="V33" i="11" s="1"/>
  <c r="T29" i="11"/>
  <c r="V29" i="11" s="1"/>
  <c r="T25" i="11"/>
  <c r="V25" i="11" s="1"/>
  <c r="T21" i="11"/>
  <c r="V21" i="11" s="1"/>
  <c r="T17" i="11"/>
  <c r="V17" i="11" s="1"/>
  <c r="T13" i="11"/>
  <c r="V13" i="11" s="1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3" i="9"/>
  <c r="Y24" i="9"/>
  <c r="Y25" i="9"/>
  <c r="Y26" i="9"/>
  <c r="Y27" i="9"/>
  <c r="Y28" i="9"/>
  <c r="Y29" i="9"/>
  <c r="Y30" i="9"/>
  <c r="Y31" i="9"/>
  <c r="Y32" i="9"/>
  <c r="Y33" i="9"/>
  <c r="Y34" i="9"/>
  <c r="Y35" i="9"/>
  <c r="Y36" i="9"/>
  <c r="Y37" i="9"/>
  <c r="Y38" i="9"/>
  <c r="Y39" i="9"/>
  <c r="Y40" i="9"/>
  <c r="Y41" i="9"/>
  <c r="Y42" i="9"/>
  <c r="Y43" i="9"/>
  <c r="Y44" i="9"/>
  <c r="Y45" i="9"/>
  <c r="Y46" i="9"/>
  <c r="Y47" i="9"/>
  <c r="Y48" i="9"/>
  <c r="Y49" i="9"/>
  <c r="Y50" i="9"/>
  <c r="Y51" i="9"/>
  <c r="Y52" i="9"/>
  <c r="Y53" i="9"/>
  <c r="Y54" i="9"/>
  <c r="Y55" i="9"/>
  <c r="Y56" i="9"/>
  <c r="Y57" i="9"/>
  <c r="Y58" i="9"/>
  <c r="Y59" i="9"/>
  <c r="Y60" i="9"/>
  <c r="Y61" i="9"/>
  <c r="Y62" i="9"/>
  <c r="Y63" i="9"/>
  <c r="Y64" i="9"/>
  <c r="Y65" i="9"/>
  <c r="Y66" i="9"/>
  <c r="Y67" i="9"/>
  <c r="Y68" i="9"/>
  <c r="Y69" i="9"/>
  <c r="Y70" i="9"/>
  <c r="Y71" i="9"/>
  <c r="Y72" i="9"/>
  <c r="Y73" i="9"/>
  <c r="Y74" i="9"/>
  <c r="Y75" i="9"/>
  <c r="Y76" i="9"/>
  <c r="Y77" i="9"/>
  <c r="Y78" i="9"/>
  <c r="Y79" i="9"/>
  <c r="Y80" i="9"/>
  <c r="Y81" i="9"/>
  <c r="Y82" i="9"/>
  <c r="Y83" i="9"/>
  <c r="Y84" i="9"/>
  <c r="Y85" i="9"/>
  <c r="Y86" i="9"/>
  <c r="Y87" i="9"/>
  <c r="Y88" i="9"/>
  <c r="Y89" i="9"/>
  <c r="Y90" i="9"/>
  <c r="Y91" i="9"/>
  <c r="Y92" i="9"/>
  <c r="Y93" i="9"/>
  <c r="Y94" i="9"/>
  <c r="Y95" i="9"/>
  <c r="Y96" i="9"/>
  <c r="Y97" i="9"/>
  <c r="Y98" i="9"/>
  <c r="Y99" i="9"/>
  <c r="Y100" i="9"/>
  <c r="Y101" i="9"/>
  <c r="Y102" i="9"/>
  <c r="Y103" i="9"/>
  <c r="Y104" i="9"/>
  <c r="Y105" i="9"/>
  <c r="Y106" i="9"/>
  <c r="Y107" i="9"/>
  <c r="Y108" i="9"/>
  <c r="Y109" i="9"/>
  <c r="Y110" i="9"/>
  <c r="Y111" i="9"/>
  <c r="Y112" i="9"/>
  <c r="Y113" i="9"/>
  <c r="Y114" i="9"/>
  <c r="Y115" i="9"/>
  <c r="Y116" i="9"/>
  <c r="Y117" i="9"/>
  <c r="Y118" i="9"/>
  <c r="Y119" i="9"/>
  <c r="Y120" i="9"/>
  <c r="Y121" i="9"/>
  <c r="Y122" i="9"/>
  <c r="Y123" i="9"/>
  <c r="Y124" i="9"/>
  <c r="Y125" i="9"/>
  <c r="Y126" i="9"/>
  <c r="Y127" i="9"/>
  <c r="Y128" i="9"/>
  <c r="Y129" i="9"/>
  <c r="Y130" i="9"/>
  <c r="Y131" i="9"/>
  <c r="Y132" i="9"/>
  <c r="Y133" i="9"/>
  <c r="Y134" i="9"/>
  <c r="Y135" i="9"/>
  <c r="Y136" i="9"/>
  <c r="Y137" i="9"/>
  <c r="Y138" i="9"/>
  <c r="Y139" i="9"/>
  <c r="Y140" i="9"/>
  <c r="Y141" i="9"/>
  <c r="Y142" i="9"/>
  <c r="Y143" i="9"/>
  <c r="Y144" i="9"/>
  <c r="Y145" i="9"/>
  <c r="Y146" i="9"/>
  <c r="Y147" i="9"/>
  <c r="Y148" i="9"/>
  <c r="Y149" i="9"/>
  <c r="Y150" i="9"/>
  <c r="Y151" i="9"/>
  <c r="Y152" i="9"/>
  <c r="Y153" i="9"/>
  <c r="Y154" i="9"/>
  <c r="Y155" i="9"/>
  <c r="Y156" i="9"/>
  <c r="Y157" i="9"/>
  <c r="Y158" i="9"/>
  <c r="Y159" i="9"/>
  <c r="Y160" i="9"/>
  <c r="Y161" i="9"/>
  <c r="Y162" i="9"/>
  <c r="Y163" i="9"/>
  <c r="Y164" i="9"/>
  <c r="Y165" i="9"/>
  <c r="Y166" i="9"/>
  <c r="Y167" i="9"/>
  <c r="Y168" i="9"/>
  <c r="Y169" i="9"/>
  <c r="Y170" i="9"/>
  <c r="Y171" i="9"/>
  <c r="Y172" i="9"/>
  <c r="Y173" i="9"/>
  <c r="Y174" i="9"/>
  <c r="Y175" i="9"/>
  <c r="Y176" i="9"/>
  <c r="Y177" i="9"/>
  <c r="Y178" i="9"/>
  <c r="Y179" i="9"/>
  <c r="Y180" i="9"/>
  <c r="Y181" i="9"/>
  <c r="Y182" i="9"/>
  <c r="Y183" i="9"/>
  <c r="Y184" i="9"/>
  <c r="Y185" i="9"/>
  <c r="Y186" i="9"/>
  <c r="Y187" i="9"/>
  <c r="Y188" i="9"/>
  <c r="Y189" i="9"/>
  <c r="Y190" i="9"/>
  <c r="Y191" i="9"/>
  <c r="Y192" i="9"/>
  <c r="Y193" i="9"/>
  <c r="Y194" i="9"/>
  <c r="Y195" i="9"/>
  <c r="Y196" i="9"/>
  <c r="Y197" i="9"/>
  <c r="Y198" i="9"/>
  <c r="Y199" i="9"/>
  <c r="Y200" i="9"/>
  <c r="Y201" i="9"/>
  <c r="Y202" i="9"/>
  <c r="Y203" i="9"/>
  <c r="Y204" i="9"/>
  <c r="Y205" i="9"/>
  <c r="Y206" i="9"/>
  <c r="Y207" i="9"/>
  <c r="Y208" i="9"/>
  <c r="Y209" i="9"/>
  <c r="Y210" i="9"/>
  <c r="Y211" i="9"/>
  <c r="Y212" i="9"/>
  <c r="Y213" i="9"/>
  <c r="Y214" i="9"/>
  <c r="Y215" i="9"/>
  <c r="Y216" i="9"/>
  <c r="Y217" i="9"/>
  <c r="Y218" i="9"/>
  <c r="Y219" i="9"/>
  <c r="Y220" i="9"/>
  <c r="Y221" i="9"/>
  <c r="Y222" i="9"/>
  <c r="Y223" i="9"/>
  <c r="Y224" i="9"/>
  <c r="Y225" i="9"/>
  <c r="Y226" i="9"/>
  <c r="Y227" i="9"/>
  <c r="Y228" i="9"/>
  <c r="Y229" i="9"/>
  <c r="Y230" i="9"/>
  <c r="Y231" i="9"/>
  <c r="Y232" i="9"/>
  <c r="Y233" i="9"/>
  <c r="Y234" i="9"/>
  <c r="Y235" i="9"/>
  <c r="Y236" i="9"/>
  <c r="Y237" i="9"/>
  <c r="Y238" i="9"/>
  <c r="Y239" i="9"/>
  <c r="Y240" i="9"/>
  <c r="Y241" i="9"/>
  <c r="Y242" i="9"/>
  <c r="Y243" i="9"/>
  <c r="Y244" i="9"/>
  <c r="Y245" i="9"/>
  <c r="Y246" i="9"/>
  <c r="Y247" i="9"/>
  <c r="Y248" i="9"/>
  <c r="Y249" i="9"/>
  <c r="Y250" i="9"/>
  <c r="Y251" i="9"/>
  <c r="Y252" i="9"/>
  <c r="Y253" i="9"/>
  <c r="Y254" i="9"/>
  <c r="Y255" i="9"/>
  <c r="Y256" i="9"/>
  <c r="Y257" i="9"/>
  <c r="Y258" i="9"/>
  <c r="Y259" i="9"/>
  <c r="Y260" i="9"/>
  <c r="Y261" i="9"/>
  <c r="Y262" i="9"/>
  <c r="Y263" i="9"/>
  <c r="Y264" i="9"/>
  <c r="Y265" i="9"/>
  <c r="Y266" i="9"/>
  <c r="Y267" i="9"/>
  <c r="Y268" i="9"/>
  <c r="Y269" i="9"/>
  <c r="Y270" i="9"/>
  <c r="Y271" i="9"/>
  <c r="Y272" i="9"/>
  <c r="Y273" i="9"/>
  <c r="Y274" i="9"/>
  <c r="Y275" i="9"/>
  <c r="Y276" i="9"/>
  <c r="Y277" i="9"/>
  <c r="Y278" i="9"/>
  <c r="Y279" i="9"/>
  <c r="Y280" i="9"/>
  <c r="Y281" i="9"/>
  <c r="Y282" i="9"/>
  <c r="Y283" i="9"/>
  <c r="Y284" i="9"/>
  <c r="Y285" i="9"/>
  <c r="Y286" i="9"/>
  <c r="Y287" i="9"/>
  <c r="Y288" i="9"/>
  <c r="Y289" i="9"/>
  <c r="Y290" i="9"/>
  <c r="Y291" i="9"/>
  <c r="Y292" i="9"/>
  <c r="Y293" i="9"/>
  <c r="Y294" i="9"/>
  <c r="Y295" i="9"/>
  <c r="Y296" i="9"/>
  <c r="Y297" i="9"/>
  <c r="Y298" i="9"/>
  <c r="Y299" i="9"/>
  <c r="Y300" i="9"/>
  <c r="Y301" i="9"/>
  <c r="Y302" i="9"/>
  <c r="Y303" i="9"/>
  <c r="Y304" i="9"/>
  <c r="Y305" i="9"/>
  <c r="Y306" i="9"/>
  <c r="Y307" i="9"/>
  <c r="Y308" i="9"/>
  <c r="Y309" i="9"/>
  <c r="Y310" i="9"/>
  <c r="Y311" i="9"/>
  <c r="Y312" i="9"/>
  <c r="Y313" i="9"/>
  <c r="Y314" i="9"/>
  <c r="Y315" i="9"/>
  <c r="Y316" i="9"/>
  <c r="Y317" i="9"/>
  <c r="Y318" i="9"/>
  <c r="Y319" i="9"/>
  <c r="Y320" i="9"/>
  <c r="Y321" i="9"/>
  <c r="Y322" i="9"/>
  <c r="Y323" i="9"/>
  <c r="Y324" i="9"/>
  <c r="Y325" i="9"/>
  <c r="Y326" i="9"/>
  <c r="Y327" i="9"/>
  <c r="Y328" i="9"/>
  <c r="Y329" i="9"/>
  <c r="Y330" i="9"/>
  <c r="Y331" i="9"/>
  <c r="Y332" i="9"/>
  <c r="Y333" i="9"/>
  <c r="Y334" i="9"/>
  <c r="Y335" i="9"/>
  <c r="Y336" i="9"/>
  <c r="Y337" i="9"/>
  <c r="Y338" i="9"/>
  <c r="Y339" i="9"/>
  <c r="Y340" i="9"/>
  <c r="Y341" i="9"/>
  <c r="Y342" i="9"/>
  <c r="Y343" i="9"/>
  <c r="Y344" i="9"/>
  <c r="Y345" i="9"/>
  <c r="Y346" i="9"/>
  <c r="Y347" i="9"/>
  <c r="Y348" i="9"/>
  <c r="Y349" i="9"/>
  <c r="Y350" i="9"/>
  <c r="Y351" i="9"/>
  <c r="Y352" i="9"/>
  <c r="Y353" i="9"/>
  <c r="Y354" i="9"/>
  <c r="Y355" i="9"/>
  <c r="Y356" i="9"/>
  <c r="Y357" i="9"/>
  <c r="Y358" i="9"/>
  <c r="Y359" i="9"/>
  <c r="Y360" i="9"/>
  <c r="Y361" i="9"/>
  <c r="Y362" i="9"/>
  <c r="Y363" i="9"/>
  <c r="Y364" i="9"/>
  <c r="Y365" i="9"/>
  <c r="Y366" i="9"/>
  <c r="Y367" i="9"/>
  <c r="Y368" i="9"/>
  <c r="Y369" i="9"/>
  <c r="Y370" i="9"/>
  <c r="Y371" i="9"/>
  <c r="Y372" i="9"/>
  <c r="Y373" i="9"/>
  <c r="Y374" i="9"/>
  <c r="Y375" i="9"/>
  <c r="Y376" i="9"/>
  <c r="Y377" i="9"/>
  <c r="Y378" i="9"/>
  <c r="Y379" i="9"/>
  <c r="Y380" i="9"/>
  <c r="Y381" i="9"/>
  <c r="Y382" i="9"/>
  <c r="Y383" i="9"/>
  <c r="Y384" i="9"/>
  <c r="Y385" i="9"/>
  <c r="Y386" i="9"/>
  <c r="Y387" i="9"/>
  <c r="Y388" i="9"/>
  <c r="Y389" i="9"/>
  <c r="Y390" i="9"/>
  <c r="Y391" i="9"/>
  <c r="Y392" i="9"/>
  <c r="Y393" i="9"/>
  <c r="Y394" i="9"/>
  <c r="Y395" i="9"/>
  <c r="Y396" i="9"/>
  <c r="Y397" i="9"/>
  <c r="Y398" i="9"/>
  <c r="Y399" i="9"/>
  <c r="Y400" i="9"/>
  <c r="Y401" i="9"/>
  <c r="Y402" i="9"/>
  <c r="Y403" i="9"/>
  <c r="Y404" i="9"/>
  <c r="Y405" i="9"/>
  <c r="Y406" i="9"/>
  <c r="Y407" i="9"/>
  <c r="Y408" i="9"/>
  <c r="Y409" i="9"/>
  <c r="Y410" i="9"/>
  <c r="Y411" i="9"/>
  <c r="Y412" i="9"/>
  <c r="Y413" i="9"/>
  <c r="Y414" i="9"/>
  <c r="Y415" i="9"/>
  <c r="Y416" i="9"/>
  <c r="Y417" i="9"/>
  <c r="Y418" i="9"/>
  <c r="Y419" i="9"/>
  <c r="Y420" i="9"/>
  <c r="Y421" i="9"/>
  <c r="Y422" i="9"/>
  <c r="Y423" i="9"/>
  <c r="Y424" i="9"/>
  <c r="Y425" i="9"/>
  <c r="Y426" i="9"/>
  <c r="Y427" i="9"/>
  <c r="Y428" i="9"/>
  <c r="Y429" i="9"/>
  <c r="Y430" i="9"/>
  <c r="Y431" i="9"/>
  <c r="Y432" i="9"/>
  <c r="Y433" i="9"/>
  <c r="Y434" i="9"/>
  <c r="Y435" i="9"/>
  <c r="Y436" i="9"/>
  <c r="Y437" i="9"/>
  <c r="Y438" i="9"/>
  <c r="Y439" i="9"/>
  <c r="Y440" i="9"/>
  <c r="Y441" i="9"/>
  <c r="Y442" i="9"/>
  <c r="Y443" i="9"/>
  <c r="Y444" i="9"/>
  <c r="Y445" i="9"/>
  <c r="Y446" i="9"/>
  <c r="Y447" i="9"/>
  <c r="Y448" i="9"/>
  <c r="Y449" i="9"/>
  <c r="Y450" i="9"/>
  <c r="Y451" i="9"/>
  <c r="Y452" i="9"/>
  <c r="Y453" i="9"/>
  <c r="Y454" i="9"/>
  <c r="Y455" i="9"/>
  <c r="Y456" i="9"/>
  <c r="Y457" i="9"/>
  <c r="Y458" i="9"/>
  <c r="Y459" i="9"/>
  <c r="Y460" i="9"/>
  <c r="Y461" i="9"/>
  <c r="Y462" i="9"/>
  <c r="Y463" i="9"/>
  <c r="Y464" i="9"/>
  <c r="Y465" i="9"/>
  <c r="Y466" i="9"/>
  <c r="Y467" i="9"/>
  <c r="Y468" i="9"/>
  <c r="Y469" i="9"/>
  <c r="Y470" i="9"/>
  <c r="Y471" i="9"/>
  <c r="Y472" i="9"/>
  <c r="Y473" i="9"/>
  <c r="Y474" i="9"/>
  <c r="Y475" i="9"/>
  <c r="Y476" i="9"/>
  <c r="Y477" i="9"/>
  <c r="Y478" i="9"/>
  <c r="Y479" i="9"/>
  <c r="Y480" i="9"/>
  <c r="Y481" i="9"/>
  <c r="Y482" i="9"/>
  <c r="Y483" i="9"/>
  <c r="Y484" i="9"/>
  <c r="Y485" i="9"/>
  <c r="Y486" i="9"/>
  <c r="Y487" i="9"/>
  <c r="Y488" i="9"/>
  <c r="Y489" i="9"/>
  <c r="Y490" i="9"/>
  <c r="Y491" i="9"/>
  <c r="Y492" i="9"/>
  <c r="Y493" i="9"/>
  <c r="Y494" i="9"/>
  <c r="Y495" i="9"/>
  <c r="Y496" i="9"/>
  <c r="Y497" i="9"/>
  <c r="Y498" i="9"/>
  <c r="Y499" i="9"/>
  <c r="Y500" i="9"/>
  <c r="Y501" i="9"/>
  <c r="Y502" i="9"/>
  <c r="Y503" i="9"/>
  <c r="Y504" i="9"/>
  <c r="Y505" i="9"/>
  <c r="Y506" i="9"/>
  <c r="Y507" i="9"/>
  <c r="Y508" i="9"/>
  <c r="Y509" i="9"/>
  <c r="Y510" i="9"/>
  <c r="Y511" i="9"/>
  <c r="Y512" i="9"/>
  <c r="Y513" i="9"/>
  <c r="Y514" i="9"/>
  <c r="Y515" i="9"/>
  <c r="Y516" i="9"/>
  <c r="Y517" i="9"/>
  <c r="Y518" i="9"/>
  <c r="Y519" i="9"/>
  <c r="Y520" i="9"/>
  <c r="Y521" i="9"/>
  <c r="Y522" i="9"/>
  <c r="Y523" i="9"/>
  <c r="Y524" i="9"/>
  <c r="Y525" i="9"/>
  <c r="Y526" i="9"/>
  <c r="Y527" i="9"/>
  <c r="Y528" i="9"/>
  <c r="Y529" i="9"/>
  <c r="Y530" i="9"/>
  <c r="Y531" i="9"/>
  <c r="Y532" i="9"/>
  <c r="Y533" i="9"/>
  <c r="Y534" i="9"/>
  <c r="Y535" i="9"/>
  <c r="Y536" i="9"/>
  <c r="Y537" i="9"/>
  <c r="Y538" i="9"/>
  <c r="Y539" i="9"/>
  <c r="Y540" i="9"/>
  <c r="Y541" i="9"/>
  <c r="Y542" i="9"/>
  <c r="Y543" i="9"/>
  <c r="Y544" i="9"/>
  <c r="Y545" i="9"/>
  <c r="Y546" i="9"/>
  <c r="Y547" i="9"/>
  <c r="Y548" i="9"/>
  <c r="Y549" i="9"/>
  <c r="Y550" i="9"/>
  <c r="Y551" i="9"/>
  <c r="Y552" i="9"/>
  <c r="Y553" i="9"/>
  <c r="Y554" i="9"/>
  <c r="Y555" i="9"/>
  <c r="Y556" i="9"/>
  <c r="Y557" i="9"/>
  <c r="Y558" i="9"/>
  <c r="Y559" i="9"/>
  <c r="Y560" i="9"/>
  <c r="Y561" i="9"/>
  <c r="Y562" i="9"/>
  <c r="Y563" i="9"/>
  <c r="Y564" i="9"/>
  <c r="Y565" i="9"/>
  <c r="Y566" i="9"/>
  <c r="Y567" i="9"/>
  <c r="Y568" i="9"/>
  <c r="Y569" i="9"/>
  <c r="Y570" i="9"/>
  <c r="Y571" i="9"/>
  <c r="Y572" i="9"/>
  <c r="Y573" i="9"/>
  <c r="Y574" i="9"/>
  <c r="Y575" i="9"/>
  <c r="Y576" i="9"/>
  <c r="Y577" i="9"/>
  <c r="Y578" i="9"/>
  <c r="Y579" i="9"/>
  <c r="Y580" i="9"/>
  <c r="Y581" i="9"/>
  <c r="Y582" i="9"/>
  <c r="Y583" i="9"/>
  <c r="Y584" i="9"/>
  <c r="Y585" i="9"/>
  <c r="Y586" i="9"/>
  <c r="Y587" i="9"/>
  <c r="Y588" i="9"/>
  <c r="Y589" i="9"/>
  <c r="Y590" i="9"/>
  <c r="Y591" i="9"/>
  <c r="Y592" i="9"/>
  <c r="Y593" i="9"/>
  <c r="Y594" i="9"/>
  <c r="Y595" i="9"/>
  <c r="Y596" i="9"/>
  <c r="Y597" i="9"/>
  <c r="Y598" i="9"/>
  <c r="Y599" i="9"/>
  <c r="Y600" i="9"/>
  <c r="Y601" i="9"/>
  <c r="Y602" i="9"/>
  <c r="Y603" i="9"/>
  <c r="Y604" i="9"/>
  <c r="Y605" i="9"/>
  <c r="Y606" i="9"/>
  <c r="Y607" i="9"/>
  <c r="Y608" i="9"/>
  <c r="Y609" i="9"/>
  <c r="Y610" i="9"/>
  <c r="Y611" i="9"/>
  <c r="Y612" i="9"/>
  <c r="Y613" i="9"/>
  <c r="Y9" i="9"/>
  <c r="Y9" i="18" l="1"/>
  <c r="Y50" i="18" s="1"/>
  <c r="W50" i="18"/>
  <c r="X52" i="18" s="1"/>
  <c r="V40" i="11"/>
  <c r="Y52" i="18" l="1"/>
</calcChain>
</file>

<file path=xl/comments1.xml><?xml version="1.0" encoding="utf-8"?>
<comments xmlns="http://schemas.openxmlformats.org/spreadsheetml/2006/main">
  <authors>
    <author>omalleln</author>
  </authors>
  <commentList>
    <comment ref="F107" authorId="0">
      <text>
        <r>
          <rPr>
            <b/>
            <sz val="9"/>
            <color indexed="81"/>
            <rFont val="Tahoma"/>
            <family val="2"/>
          </rPr>
          <t>omalleln:</t>
        </r>
        <r>
          <rPr>
            <sz val="9"/>
            <color indexed="81"/>
            <rFont val="Tahoma"/>
            <family val="2"/>
          </rPr>
          <t xml:space="preserve">
changed from water</t>
        </r>
      </text>
    </comment>
    <comment ref="F109" authorId="0">
      <text>
        <r>
          <rPr>
            <b/>
            <sz val="9"/>
            <color indexed="81"/>
            <rFont val="Tahoma"/>
            <family val="2"/>
          </rPr>
          <t>omalleln:</t>
        </r>
        <r>
          <rPr>
            <sz val="9"/>
            <color indexed="81"/>
            <rFont val="Tahoma"/>
            <family val="2"/>
          </rPr>
          <t xml:space="preserve">
changed from water</t>
        </r>
      </text>
    </comment>
    <comment ref="F264" authorId="0">
      <text>
        <r>
          <rPr>
            <b/>
            <sz val="9"/>
            <color indexed="81"/>
            <rFont val="Tahoma"/>
            <family val="2"/>
          </rPr>
          <t>omalleln:</t>
        </r>
        <r>
          <rPr>
            <sz val="9"/>
            <color indexed="81"/>
            <rFont val="Tahoma"/>
            <family val="2"/>
          </rPr>
          <t xml:space="preserve">
changed from water</t>
        </r>
      </text>
    </comment>
    <comment ref="F265" authorId="0">
      <text>
        <r>
          <rPr>
            <b/>
            <sz val="9"/>
            <color indexed="81"/>
            <rFont val="Tahoma"/>
            <family val="2"/>
          </rPr>
          <t>omalleln:</t>
        </r>
        <r>
          <rPr>
            <sz val="9"/>
            <color indexed="81"/>
            <rFont val="Tahoma"/>
            <family val="2"/>
          </rPr>
          <t xml:space="preserve">
changed from water</t>
        </r>
      </text>
    </comment>
    <comment ref="F266" authorId="0">
      <text>
        <r>
          <rPr>
            <b/>
            <sz val="9"/>
            <color indexed="81"/>
            <rFont val="Tahoma"/>
            <family val="2"/>
          </rPr>
          <t>omalleln:</t>
        </r>
        <r>
          <rPr>
            <sz val="9"/>
            <color indexed="81"/>
            <rFont val="Tahoma"/>
            <family val="2"/>
          </rPr>
          <t xml:space="preserve">
changed from water</t>
        </r>
      </text>
    </comment>
    <comment ref="F267" authorId="0">
      <text>
        <r>
          <rPr>
            <b/>
            <sz val="9"/>
            <color indexed="81"/>
            <rFont val="Tahoma"/>
            <family val="2"/>
          </rPr>
          <t>omalleln:</t>
        </r>
        <r>
          <rPr>
            <sz val="9"/>
            <color indexed="81"/>
            <rFont val="Tahoma"/>
            <family val="2"/>
          </rPr>
          <t xml:space="preserve">
changed from water</t>
        </r>
      </text>
    </comment>
    <comment ref="D552" authorId="0">
      <text>
        <r>
          <rPr>
            <b/>
            <sz val="9"/>
            <color indexed="81"/>
            <rFont val="Tahoma"/>
            <family val="2"/>
          </rPr>
          <t>omalleln:</t>
        </r>
        <r>
          <rPr>
            <sz val="9"/>
            <color indexed="81"/>
            <rFont val="Tahoma"/>
            <family val="2"/>
          </rPr>
          <t xml:space="preserve">
changed from 123205 to 123005 for Owenton Water</t>
        </r>
      </text>
    </comment>
    <comment ref="D553" authorId="0">
      <text>
        <r>
          <rPr>
            <b/>
            <sz val="9"/>
            <color indexed="81"/>
            <rFont val="Tahoma"/>
            <family val="2"/>
          </rPr>
          <t>omalleln:</t>
        </r>
        <r>
          <rPr>
            <sz val="9"/>
            <color indexed="81"/>
            <rFont val="Tahoma"/>
            <family val="2"/>
          </rPr>
          <t xml:space="preserve">
changed from 123205 to 123005 for Owenton Water</t>
        </r>
      </text>
    </comment>
    <comment ref="F666" authorId="0">
      <text>
        <r>
          <rPr>
            <b/>
            <sz val="9"/>
            <color indexed="81"/>
            <rFont val="Tahoma"/>
            <family val="2"/>
          </rPr>
          <t>omalleln:</t>
        </r>
        <r>
          <rPr>
            <sz val="9"/>
            <color indexed="81"/>
            <rFont val="Tahoma"/>
            <family val="2"/>
          </rPr>
          <t xml:space="preserve">
changed from water</t>
        </r>
      </text>
    </comment>
  </commentList>
</comments>
</file>

<file path=xl/comments2.xml><?xml version="1.0" encoding="utf-8"?>
<comments xmlns="http://schemas.openxmlformats.org/spreadsheetml/2006/main">
  <authors>
    <author>omalleln</author>
  </authors>
  <commentList>
    <comment ref="E110" authorId="0">
      <text>
        <r>
          <rPr>
            <b/>
            <sz val="9"/>
            <color indexed="81"/>
            <rFont val="Tahoma"/>
            <family val="2"/>
          </rPr>
          <t>omalleln:</t>
        </r>
        <r>
          <rPr>
            <sz val="9"/>
            <color indexed="81"/>
            <rFont val="Tahoma"/>
            <family val="2"/>
          </rPr>
          <t xml:space="preserve">
changed from water</t>
        </r>
      </text>
    </comment>
    <comment ref="E112" authorId="0">
      <text>
        <r>
          <rPr>
            <b/>
            <sz val="9"/>
            <color indexed="81"/>
            <rFont val="Tahoma"/>
            <family val="2"/>
          </rPr>
          <t>omalleln:</t>
        </r>
        <r>
          <rPr>
            <sz val="9"/>
            <color indexed="81"/>
            <rFont val="Tahoma"/>
            <family val="2"/>
          </rPr>
          <t xml:space="preserve">
changed from water</t>
        </r>
      </text>
    </comment>
    <comment ref="E267" authorId="0">
      <text>
        <r>
          <rPr>
            <b/>
            <sz val="9"/>
            <color indexed="81"/>
            <rFont val="Tahoma"/>
            <family val="2"/>
          </rPr>
          <t>omalleln:</t>
        </r>
        <r>
          <rPr>
            <sz val="9"/>
            <color indexed="81"/>
            <rFont val="Tahoma"/>
            <family val="2"/>
          </rPr>
          <t xml:space="preserve">
changed from water</t>
        </r>
      </text>
    </comment>
    <comment ref="E268" authorId="0">
      <text>
        <r>
          <rPr>
            <b/>
            <sz val="9"/>
            <color indexed="81"/>
            <rFont val="Tahoma"/>
            <family val="2"/>
          </rPr>
          <t>omalleln:</t>
        </r>
        <r>
          <rPr>
            <sz val="9"/>
            <color indexed="81"/>
            <rFont val="Tahoma"/>
            <family val="2"/>
          </rPr>
          <t xml:space="preserve">
changed from water</t>
        </r>
      </text>
    </comment>
    <comment ref="E269" authorId="0">
      <text>
        <r>
          <rPr>
            <b/>
            <sz val="9"/>
            <color indexed="81"/>
            <rFont val="Tahoma"/>
            <family val="2"/>
          </rPr>
          <t>omalleln:</t>
        </r>
        <r>
          <rPr>
            <sz val="9"/>
            <color indexed="81"/>
            <rFont val="Tahoma"/>
            <family val="2"/>
          </rPr>
          <t xml:space="preserve">
changed from water</t>
        </r>
      </text>
    </comment>
    <comment ref="E270" authorId="0">
      <text>
        <r>
          <rPr>
            <b/>
            <sz val="9"/>
            <color indexed="81"/>
            <rFont val="Tahoma"/>
            <family val="2"/>
          </rPr>
          <t>omalleln:</t>
        </r>
        <r>
          <rPr>
            <sz val="9"/>
            <color indexed="81"/>
            <rFont val="Tahoma"/>
            <family val="2"/>
          </rPr>
          <t xml:space="preserve">
changed from water</t>
        </r>
      </text>
    </comment>
    <comment ref="C555" authorId="0">
      <text>
        <r>
          <rPr>
            <b/>
            <sz val="9"/>
            <color indexed="81"/>
            <rFont val="Tahoma"/>
            <family val="2"/>
          </rPr>
          <t>omalleln:</t>
        </r>
        <r>
          <rPr>
            <sz val="9"/>
            <color indexed="81"/>
            <rFont val="Tahoma"/>
            <family val="2"/>
          </rPr>
          <t xml:space="preserve">
changed from 123205 to 123005 for Owenton Water</t>
        </r>
      </text>
    </comment>
    <comment ref="C556" authorId="0">
      <text>
        <r>
          <rPr>
            <b/>
            <sz val="9"/>
            <color indexed="81"/>
            <rFont val="Tahoma"/>
            <family val="2"/>
          </rPr>
          <t>omalleln:</t>
        </r>
        <r>
          <rPr>
            <sz val="9"/>
            <color indexed="81"/>
            <rFont val="Tahoma"/>
            <family val="2"/>
          </rPr>
          <t xml:space="preserve">
changed from 123205 to 123005 for Owenton Water</t>
        </r>
      </text>
    </comment>
    <comment ref="E661" authorId="0">
      <text>
        <r>
          <rPr>
            <b/>
            <sz val="9"/>
            <color indexed="81"/>
            <rFont val="Tahoma"/>
            <family val="2"/>
          </rPr>
          <t>omalleln:</t>
        </r>
        <r>
          <rPr>
            <sz val="9"/>
            <color indexed="81"/>
            <rFont val="Tahoma"/>
            <family val="2"/>
          </rPr>
          <t xml:space="preserve">
changed from water</t>
        </r>
      </text>
    </comment>
  </commentList>
</comments>
</file>

<file path=xl/comments3.xml><?xml version="1.0" encoding="utf-8"?>
<comments xmlns="http://schemas.openxmlformats.org/spreadsheetml/2006/main">
  <authors>
    <author>omalleln</author>
  </authors>
  <commentList>
    <comment ref="E3" authorId="0">
      <text>
        <r>
          <rPr>
            <b/>
            <sz val="9"/>
            <color indexed="81"/>
            <rFont val="Tahoma"/>
            <family val="2"/>
          </rPr>
          <t>omalleln:</t>
        </r>
        <r>
          <rPr>
            <sz val="9"/>
            <color indexed="81"/>
            <rFont val="Tahoma"/>
            <family val="2"/>
          </rPr>
          <t xml:space="preserve">
changed from water</t>
        </r>
      </text>
    </comment>
  </commentList>
</comments>
</file>

<file path=xl/comments4.xml><?xml version="1.0" encoding="utf-8"?>
<comments xmlns="http://schemas.openxmlformats.org/spreadsheetml/2006/main">
  <authors>
    <author>omalleln</author>
  </authors>
  <commentList>
    <comment ref="B47" authorId="0">
      <text>
        <r>
          <rPr>
            <b/>
            <sz val="9"/>
            <color indexed="81"/>
            <rFont val="Tahoma"/>
            <family val="2"/>
          </rPr>
          <t>omalleln:</t>
        </r>
        <r>
          <rPr>
            <sz val="9"/>
            <color indexed="81"/>
            <rFont val="Tahoma"/>
            <family val="2"/>
          </rPr>
          <t xml:space="preserve">
2016 Budget - 
Federal - 35%
State - 6%</t>
        </r>
      </text>
    </comment>
  </commentList>
</comments>
</file>

<file path=xl/comments5.xml><?xml version="1.0" encoding="utf-8"?>
<comments xmlns="http://schemas.openxmlformats.org/spreadsheetml/2006/main">
  <authors>
    <author>omalleln</author>
  </authors>
  <commentList>
    <comment ref="F110" authorId="0">
      <text>
        <r>
          <rPr>
            <b/>
            <sz val="9"/>
            <color indexed="81"/>
            <rFont val="Tahoma"/>
            <family val="2"/>
          </rPr>
          <t>omalleln:</t>
        </r>
        <r>
          <rPr>
            <sz val="9"/>
            <color indexed="81"/>
            <rFont val="Tahoma"/>
            <family val="2"/>
          </rPr>
          <t xml:space="preserve">
changed from water</t>
        </r>
      </text>
    </comment>
    <comment ref="F112" authorId="0">
      <text>
        <r>
          <rPr>
            <b/>
            <sz val="9"/>
            <color indexed="81"/>
            <rFont val="Tahoma"/>
            <family val="2"/>
          </rPr>
          <t>omalleln:</t>
        </r>
        <r>
          <rPr>
            <sz val="9"/>
            <color indexed="81"/>
            <rFont val="Tahoma"/>
            <family val="2"/>
          </rPr>
          <t xml:space="preserve">
changed from water</t>
        </r>
      </text>
    </comment>
    <comment ref="F267" authorId="0">
      <text>
        <r>
          <rPr>
            <b/>
            <sz val="9"/>
            <color indexed="81"/>
            <rFont val="Tahoma"/>
            <family val="2"/>
          </rPr>
          <t>omalleln:</t>
        </r>
        <r>
          <rPr>
            <sz val="9"/>
            <color indexed="81"/>
            <rFont val="Tahoma"/>
            <family val="2"/>
          </rPr>
          <t xml:space="preserve">
changed from water</t>
        </r>
      </text>
    </comment>
    <comment ref="F268" authorId="0">
      <text>
        <r>
          <rPr>
            <b/>
            <sz val="9"/>
            <color indexed="81"/>
            <rFont val="Tahoma"/>
            <family val="2"/>
          </rPr>
          <t>omalleln:</t>
        </r>
        <r>
          <rPr>
            <sz val="9"/>
            <color indexed="81"/>
            <rFont val="Tahoma"/>
            <family val="2"/>
          </rPr>
          <t xml:space="preserve">
changed from water</t>
        </r>
      </text>
    </comment>
    <comment ref="F269" authorId="0">
      <text>
        <r>
          <rPr>
            <b/>
            <sz val="9"/>
            <color indexed="81"/>
            <rFont val="Tahoma"/>
            <family val="2"/>
          </rPr>
          <t>omalleln:</t>
        </r>
        <r>
          <rPr>
            <sz val="9"/>
            <color indexed="81"/>
            <rFont val="Tahoma"/>
            <family val="2"/>
          </rPr>
          <t xml:space="preserve">
changed from water</t>
        </r>
      </text>
    </comment>
    <comment ref="F270" authorId="0">
      <text>
        <r>
          <rPr>
            <b/>
            <sz val="9"/>
            <color indexed="81"/>
            <rFont val="Tahoma"/>
            <family val="2"/>
          </rPr>
          <t>omalleln:</t>
        </r>
        <r>
          <rPr>
            <sz val="9"/>
            <color indexed="81"/>
            <rFont val="Tahoma"/>
            <family val="2"/>
          </rPr>
          <t xml:space="preserve">
changed from water</t>
        </r>
      </text>
    </comment>
    <comment ref="D555" authorId="0">
      <text>
        <r>
          <rPr>
            <b/>
            <sz val="9"/>
            <color indexed="81"/>
            <rFont val="Tahoma"/>
            <family val="2"/>
          </rPr>
          <t>omalleln:</t>
        </r>
        <r>
          <rPr>
            <sz val="9"/>
            <color indexed="81"/>
            <rFont val="Tahoma"/>
            <family val="2"/>
          </rPr>
          <t xml:space="preserve">
changed from 123205 to 123005 for Owenton Water</t>
        </r>
      </text>
    </comment>
    <comment ref="D556" authorId="0">
      <text>
        <r>
          <rPr>
            <b/>
            <sz val="9"/>
            <color indexed="81"/>
            <rFont val="Tahoma"/>
            <family val="2"/>
          </rPr>
          <t>omalleln:</t>
        </r>
        <r>
          <rPr>
            <sz val="9"/>
            <color indexed="81"/>
            <rFont val="Tahoma"/>
            <family val="2"/>
          </rPr>
          <t xml:space="preserve">
changed from 123205 to 123005 for Owenton Water</t>
        </r>
      </text>
    </comment>
  </commentList>
</comments>
</file>

<file path=xl/comments6.xml><?xml version="1.0" encoding="utf-8"?>
<comments xmlns="http://schemas.openxmlformats.org/spreadsheetml/2006/main">
  <authors>
    <author>omalleln</author>
  </authors>
  <commentList>
    <comment ref="B46" authorId="0">
      <text>
        <r>
          <rPr>
            <b/>
            <sz val="9"/>
            <color indexed="81"/>
            <rFont val="Tahoma"/>
            <family val="2"/>
          </rPr>
          <t>omalleln:</t>
        </r>
        <r>
          <rPr>
            <sz val="9"/>
            <color indexed="81"/>
            <rFont val="Tahoma"/>
            <family val="2"/>
          </rPr>
          <t xml:space="preserve">
2016 Budget - 
Federal - 35%
State - 6%</t>
        </r>
      </text>
    </comment>
  </commentList>
</comments>
</file>

<file path=xl/comments7.xml><?xml version="1.0" encoding="utf-8"?>
<comments xmlns="http://schemas.openxmlformats.org/spreadsheetml/2006/main">
  <authors>
    <author>omalleln</author>
  </authors>
  <commentList>
    <comment ref="B48" authorId="0">
      <text>
        <r>
          <rPr>
            <b/>
            <sz val="9"/>
            <color indexed="81"/>
            <rFont val="Tahoma"/>
            <family val="2"/>
          </rPr>
          <t>omalleln:</t>
        </r>
        <r>
          <rPr>
            <sz val="9"/>
            <color indexed="81"/>
            <rFont val="Tahoma"/>
            <family val="2"/>
          </rPr>
          <t xml:space="preserve">
2016 Budget - 
Federal - 35%
State - 6%</t>
        </r>
      </text>
    </comment>
  </commentList>
</comments>
</file>

<file path=xl/comments8.xml><?xml version="1.0" encoding="utf-8"?>
<comments xmlns="http://schemas.openxmlformats.org/spreadsheetml/2006/main">
  <authors>
    <author>smithscl</author>
  </authors>
  <commentList>
    <comment ref="Z2" authorId="0">
      <text>
        <r>
          <rPr>
            <b/>
            <sz val="9"/>
            <color indexed="81"/>
            <rFont val="Tahoma"/>
            <family val="2"/>
          </rPr>
          <t>smithscl:</t>
        </r>
        <r>
          <rPr>
            <sz val="9"/>
            <color indexed="81"/>
            <rFont val="Tahoma"/>
            <family val="2"/>
          </rPr>
          <t xml:space="preserve">
loaded with Property</t>
        </r>
      </text>
    </comment>
  </commentList>
</comments>
</file>

<file path=xl/comments9.xml><?xml version="1.0" encoding="utf-8"?>
<comments xmlns="http://schemas.openxmlformats.org/spreadsheetml/2006/main">
  <authors>
    <author>omalleln</author>
  </authors>
  <commentList>
    <comment ref="B562" authorId="0">
      <text>
        <r>
          <rPr>
            <b/>
            <sz val="9"/>
            <color indexed="81"/>
            <rFont val="Tahoma"/>
            <family val="2"/>
          </rPr>
          <t>omalleln:</t>
        </r>
        <r>
          <rPr>
            <sz val="9"/>
            <color indexed="81"/>
            <rFont val="Tahoma"/>
            <family val="2"/>
          </rPr>
          <t xml:space="preserve">
changed from 123205 to 123005 for Owenton Water</t>
        </r>
      </text>
    </comment>
    <comment ref="B563" authorId="0">
      <text>
        <r>
          <rPr>
            <b/>
            <sz val="9"/>
            <color indexed="81"/>
            <rFont val="Tahoma"/>
            <family val="2"/>
          </rPr>
          <t>omalleln:</t>
        </r>
        <r>
          <rPr>
            <sz val="9"/>
            <color indexed="81"/>
            <rFont val="Tahoma"/>
            <family val="2"/>
          </rPr>
          <t xml:space="preserve">
changed from 123205 to 123005 for Owenton Water</t>
        </r>
      </text>
    </comment>
  </commentList>
</comments>
</file>

<file path=xl/sharedStrings.xml><?xml version="1.0" encoding="utf-8"?>
<sst xmlns="http://schemas.openxmlformats.org/spreadsheetml/2006/main" count="36097" uniqueCount="1392">
  <si>
    <t>TradingPartner</t>
  </si>
  <si>
    <t>No_Project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</si>
  <si>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</si>
  <si>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</si>
  <si>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</si>
  <si>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</si>
  <si>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</si>
  <si>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</si>
  <si>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</si>
  <si>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</si>
  <si>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</si>
  <si>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</si>
  <si>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</si>
  <si>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</si>
  <si>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Comprehensive</t>
  </si>
  <si>
    <t>FY16</t>
  </si>
  <si>
    <t>Total_Movement</t>
  </si>
  <si>
    <t>DECYTD</t>
  </si>
  <si>
    <t>Plan</t>
  </si>
  <si>
    <t>Working</t>
  </si>
  <si>
    <t>FY17</t>
  </si>
  <si>
    <t>E120100</t>
  </si>
  <si>
    <t>E120105</t>
  </si>
  <si>
    <t>E120107</t>
  </si>
  <si>
    <t>E120113</t>
  </si>
  <si>
    <t>E120114</t>
  </si>
  <si>
    <t>E120115</t>
  </si>
  <si>
    <t>E120118</t>
  </si>
  <si>
    <t>E120119</t>
  </si>
  <si>
    <t>E120121</t>
  </si>
  <si>
    <t>E120122</t>
  </si>
  <si>
    <t>E120201</t>
  </si>
  <si>
    <t>E120203</t>
  </si>
  <si>
    <t>E120205</t>
  </si>
  <si>
    <t>E120206</t>
  </si>
  <si>
    <t>E120214</t>
  </si>
  <si>
    <t>E120217</t>
  </si>
  <si>
    <t>E120250</t>
  </si>
  <si>
    <t>E120251</t>
  </si>
  <si>
    <t>E120252</t>
  </si>
  <si>
    <t>E120261</t>
  </si>
  <si>
    <t>E123001</t>
  </si>
  <si>
    <t>E123005</t>
  </si>
  <si>
    <t>E123006</t>
  </si>
  <si>
    <t>E123205</t>
  </si>
  <si>
    <t>E123301</t>
  </si>
  <si>
    <t>E123305</t>
  </si>
  <si>
    <t>E123306</t>
  </si>
  <si>
    <t>E125001</t>
  </si>
  <si>
    <t>E125005</t>
  </si>
  <si>
    <t>E126001</t>
  </si>
  <si>
    <t>E126005</t>
  </si>
  <si>
    <t>A50100000</t>
  </si>
  <si>
    <t>A50421000</t>
  </si>
  <si>
    <t>A50422000</t>
  </si>
  <si>
    <t>A53401000</t>
  </si>
  <si>
    <t>A53401100</t>
  </si>
  <si>
    <t>A53401200</t>
  </si>
  <si>
    <t>A53401300</t>
  </si>
  <si>
    <t>A53401400</t>
  </si>
  <si>
    <t>A53401500</t>
  </si>
  <si>
    <t>A53401600</t>
  </si>
  <si>
    <t>A53401700</t>
  </si>
  <si>
    <t>A53401800</t>
  </si>
  <si>
    <t>A53401900</t>
  </si>
  <si>
    <t>A53402200</t>
  </si>
  <si>
    <t>A53402300</t>
  </si>
  <si>
    <t>A53402400</t>
  </si>
  <si>
    <t>A53402500</t>
  </si>
  <si>
    <t>A68532000</t>
  </si>
  <si>
    <t>A68533000</t>
  </si>
  <si>
    <t>A68535000</t>
  </si>
  <si>
    <t>A40111000</t>
  </si>
  <si>
    <t>A40121000</t>
  </si>
  <si>
    <t>A40131000</t>
  </si>
  <si>
    <t>A40141000</t>
  </si>
  <si>
    <t>A40145000</t>
  </si>
  <si>
    <t>A40151000</t>
  </si>
  <si>
    <t>A40161000</t>
  </si>
  <si>
    <t>A50171800</t>
  </si>
  <si>
    <t>A50109900</t>
  </si>
  <si>
    <t>A50171000</t>
  </si>
  <si>
    <t>A50610000</t>
  </si>
  <si>
    <t>A50510000</t>
  </si>
  <si>
    <t>A50550000</t>
  </si>
  <si>
    <t>A50550100</t>
  </si>
  <si>
    <t>A50423000</t>
  </si>
  <si>
    <t>A50426000</t>
  </si>
  <si>
    <t>A50450000</t>
  </si>
  <si>
    <t>A50457000</t>
  </si>
  <si>
    <t>A50421100</t>
  </si>
  <si>
    <t>A50422100</t>
  </si>
  <si>
    <t>A53150000</t>
  </si>
  <si>
    <t>A53154000</t>
  </si>
  <si>
    <t>A52550000</t>
  </si>
  <si>
    <t>A52571000</t>
  </si>
  <si>
    <t>A52574000</t>
  </si>
  <si>
    <t>A52574100</t>
  </si>
  <si>
    <t>A52566000</t>
  </si>
  <si>
    <t>A52562000</t>
  </si>
  <si>
    <t>A52526100</t>
  </si>
  <si>
    <t>A52571500</t>
  </si>
  <si>
    <t>A52534021</t>
  </si>
  <si>
    <t>A52534000</t>
  </si>
  <si>
    <t>A52534200</t>
  </si>
  <si>
    <t>A52001000</t>
  </si>
  <si>
    <t>A52527000</t>
  </si>
  <si>
    <t>A52568000</t>
  </si>
  <si>
    <t>A52579000</t>
  </si>
  <si>
    <t>A52585000</t>
  </si>
  <si>
    <t>A52524000</t>
  </si>
  <si>
    <t>A54140000</t>
  </si>
  <si>
    <t>A55010200</t>
  </si>
  <si>
    <t>A55010300</t>
  </si>
  <si>
    <t>A55010500</t>
  </si>
  <si>
    <t>A55000100</t>
  </si>
  <si>
    <t>A52520000</t>
  </si>
  <si>
    <t>A52510015</t>
  </si>
  <si>
    <t>A52542015</t>
  </si>
  <si>
    <t>A52566015</t>
  </si>
  <si>
    <t>A56610000</t>
  </si>
  <si>
    <t>A56620000</t>
  </si>
  <si>
    <t>A55115000</t>
  </si>
  <si>
    <t>A55715000</t>
  </si>
  <si>
    <t>A55725000</t>
  </si>
  <si>
    <t>A55735000</t>
  </si>
  <si>
    <t>A62502600</t>
  </si>
  <si>
    <t>A68011000</t>
  </si>
  <si>
    <t>A68532100</t>
  </si>
  <si>
    <t>A68533100</t>
  </si>
  <si>
    <t>A68535100</t>
  </si>
  <si>
    <t>A81015000</t>
  </si>
  <si>
    <t>A81315000</t>
  </si>
  <si>
    <t>A70510000</t>
  </si>
  <si>
    <t>A85000000</t>
  </si>
  <si>
    <t>A82010000</t>
  </si>
  <si>
    <t>A82015000</t>
  </si>
  <si>
    <t>A69011000</t>
  </si>
  <si>
    <t>A69021000</t>
  </si>
  <si>
    <t>A69061000</t>
  </si>
  <si>
    <t>A69063200</t>
  </si>
  <si>
    <t>A69065000</t>
  </si>
  <si>
    <t>A69071000</t>
  </si>
  <si>
    <t>A69073200</t>
  </si>
  <si>
    <t>A69073500</t>
  </si>
  <si>
    <t>A69520000</t>
  </si>
  <si>
    <t>A86021500</t>
  </si>
  <si>
    <t>A40211000</t>
  </si>
  <si>
    <t>A40310100</t>
  </si>
  <si>
    <t>A40359900</t>
  </si>
  <si>
    <t>A81010000</t>
  </si>
  <si>
    <t>A81020000</t>
  </si>
  <si>
    <t>A50110000</t>
  </si>
  <si>
    <t>A50119900</t>
  </si>
  <si>
    <t>A53110000</t>
  </si>
  <si>
    <t>A52562500</t>
  </si>
  <si>
    <t>A52582000</t>
  </si>
  <si>
    <t>A52554500</t>
  </si>
  <si>
    <t>A62002600</t>
  </si>
  <si>
    <t>A53155000</t>
  </si>
  <si>
    <t>A50451000</t>
  </si>
  <si>
    <t>A50452000</t>
  </si>
  <si>
    <t>A52528000</t>
  </si>
  <si>
    <t>A52535000</t>
  </si>
  <si>
    <t>A52503000</t>
  </si>
  <si>
    <t>A52514500</t>
  </si>
  <si>
    <t>A52514600</t>
  </si>
  <si>
    <t>A52514700</t>
  </si>
  <si>
    <t>A52514901</t>
  </si>
  <si>
    <t>A52514903</t>
  </si>
  <si>
    <t>A52514904</t>
  </si>
  <si>
    <t>A52514905</t>
  </si>
  <si>
    <t>A52514907</t>
  </si>
  <si>
    <t>A52514909</t>
  </si>
  <si>
    <t>A52515000</t>
  </si>
  <si>
    <t>A52515001</t>
  </si>
  <si>
    <t>A52556500</t>
  </si>
  <si>
    <t>A52514906</t>
  </si>
  <si>
    <t>A75820000</t>
  </si>
  <si>
    <t>A52522000</t>
  </si>
  <si>
    <t>A75840000</t>
  </si>
  <si>
    <t>A51010000</t>
  </si>
  <si>
    <t>A51510000</t>
  </si>
  <si>
    <t>A51110000</t>
  </si>
  <si>
    <t>A51120000</t>
  </si>
  <si>
    <t>A50454000</t>
  </si>
  <si>
    <t>A50456000</t>
  </si>
  <si>
    <t>A53152000</t>
  </si>
  <si>
    <t>A52532000</t>
  </si>
  <si>
    <t>A62002300</t>
  </si>
  <si>
    <t>A62002400</t>
  </si>
  <si>
    <t>A62510000</t>
  </si>
  <si>
    <t>A63110000</t>
  </si>
  <si>
    <t>A40221000</t>
  </si>
  <si>
    <t>A40231000</t>
  </si>
  <si>
    <t>A40251000</t>
  </si>
  <si>
    <t>A40310200</t>
  </si>
  <si>
    <t>A40310250</t>
  </si>
  <si>
    <t>A40310400</t>
  </si>
  <si>
    <t>A40310500</t>
  </si>
  <si>
    <t>A40310600</t>
  </si>
  <si>
    <t>A40310700</t>
  </si>
  <si>
    <t>A40319900</t>
  </si>
  <si>
    <t>A50610100</t>
  </si>
  <si>
    <t>A50510100</t>
  </si>
  <si>
    <t>A52546000</t>
  </si>
  <si>
    <t>A52548000</t>
  </si>
  <si>
    <t>A52578000</t>
  </si>
  <si>
    <t>A52583000</t>
  </si>
  <si>
    <t>A57010000</t>
  </si>
  <si>
    <t>A55720100</t>
  </si>
  <si>
    <t>A68012000</t>
  </si>
  <si>
    <t>A68012500</t>
  </si>
  <si>
    <t>A68254000</t>
  </si>
  <si>
    <t>A68255000</t>
  </si>
  <si>
    <t>A68257000</t>
  </si>
  <si>
    <t>A68258000</t>
  </si>
  <si>
    <t>A68311000</t>
  </si>
  <si>
    <t>A68312000</t>
  </si>
  <si>
    <t>A68312500</t>
  </si>
  <si>
    <t>A68545000</t>
  </si>
  <si>
    <t>A68520000</t>
  </si>
  <si>
    <t>A52000000</t>
  </si>
  <si>
    <t>A54110000</t>
  </si>
  <si>
    <t>A62502400</t>
  </si>
  <si>
    <t>A62520700</t>
  </si>
  <si>
    <t>A51800000</t>
  </si>
  <si>
    <t>A62002100</t>
  </si>
  <si>
    <t>A52542016</t>
  </si>
  <si>
    <t>A52540000</t>
  </si>
  <si>
    <t>A40310300</t>
  </si>
  <si>
    <t>A55000000</t>
  </si>
  <si>
    <t>A52501500</t>
  </si>
  <si>
    <t>A55710000</t>
  </si>
  <si>
    <t>A62002000</t>
  </si>
  <si>
    <t>A68251000</t>
  </si>
  <si>
    <t>A68543000</t>
  </si>
  <si>
    <t>A81810000</t>
  </si>
  <si>
    <t>Account</t>
  </si>
  <si>
    <t>Cost Center</t>
  </si>
  <si>
    <t>Total</t>
  </si>
  <si>
    <t>G/L Account</t>
  </si>
  <si>
    <t>Account Description</t>
  </si>
  <si>
    <t>Hyp #</t>
  </si>
  <si>
    <t>Hyperion Structure</t>
  </si>
  <si>
    <t>Line #</t>
  </si>
  <si>
    <t>Line Description</t>
  </si>
  <si>
    <t>Alt Acct</t>
  </si>
  <si>
    <t>NARUC</t>
  </si>
  <si>
    <t>Res Sales Billed</t>
  </si>
  <si>
    <t>Water revenues</t>
  </si>
  <si>
    <t>P02</t>
  </si>
  <si>
    <t>Water revenues - residential</t>
  </si>
  <si>
    <t>C4611</t>
  </si>
  <si>
    <t>461.1</t>
  </si>
  <si>
    <t>ResSls Billed Surch</t>
  </si>
  <si>
    <t>ResSls Billed DSIC</t>
  </si>
  <si>
    <t>Res Sales Unbilled</t>
  </si>
  <si>
    <t>Com Sales Billed</t>
  </si>
  <si>
    <t>P03</t>
  </si>
  <si>
    <t>Water revenues - commercial</t>
  </si>
  <si>
    <t>C4612</t>
  </si>
  <si>
    <t>461.2</t>
  </si>
  <si>
    <t>Com Sales Unbilled</t>
  </si>
  <si>
    <t>Ind Sales Billed</t>
  </si>
  <si>
    <t>P04</t>
  </si>
  <si>
    <t>Water revenues - industrial</t>
  </si>
  <si>
    <t>C4613</t>
  </si>
  <si>
    <t>461.3</t>
  </si>
  <si>
    <t>Ind Sales Unbilled</t>
  </si>
  <si>
    <t>Publ Fire Billed</t>
  </si>
  <si>
    <t>P05</t>
  </si>
  <si>
    <t>Water revenues - public fire</t>
  </si>
  <si>
    <t>C4621</t>
  </si>
  <si>
    <t>462.1</t>
  </si>
  <si>
    <t>Publ Fire Unbilled</t>
  </si>
  <si>
    <t>Priv Fire Billed</t>
  </si>
  <si>
    <t>P06</t>
  </si>
  <si>
    <t>Water revenues - private fire</t>
  </si>
  <si>
    <t>C4622</t>
  </si>
  <si>
    <t>462.2</t>
  </si>
  <si>
    <t>Priv Fire Unbilled</t>
  </si>
  <si>
    <t>Publ Auth Billed</t>
  </si>
  <si>
    <t>P07</t>
  </si>
  <si>
    <t>Water revenues - public authority</t>
  </si>
  <si>
    <t>C4614</t>
  </si>
  <si>
    <t>461.4</t>
  </si>
  <si>
    <t>Publ Auth Unbilled</t>
  </si>
  <si>
    <t>Sls/Rsle Billed</t>
  </si>
  <si>
    <t>P08</t>
  </si>
  <si>
    <t>Water revenues - sales for resale</t>
  </si>
  <si>
    <t>C466</t>
  </si>
  <si>
    <t>466.</t>
  </si>
  <si>
    <t>Sls/Rsle Billed I/C</t>
  </si>
  <si>
    <t>C467</t>
  </si>
  <si>
    <t>467.</t>
  </si>
  <si>
    <t>SalesforRsle Unbilld</t>
  </si>
  <si>
    <t>Misc Sales Billed</t>
  </si>
  <si>
    <t>P09</t>
  </si>
  <si>
    <t>Water revenues - other</t>
  </si>
  <si>
    <t>C474</t>
  </si>
  <si>
    <t>474.</t>
  </si>
  <si>
    <t>Misc Sales Unbilled</t>
  </si>
  <si>
    <t>Other Water Revenue</t>
  </si>
  <si>
    <t>Dom WW Svc Billed</t>
  </si>
  <si>
    <t>Sewer revenues</t>
  </si>
  <si>
    <t>P10</t>
  </si>
  <si>
    <t>C5221</t>
  </si>
  <si>
    <t>522.1</t>
  </si>
  <si>
    <t>Dom WW Svc Unbilled</t>
  </si>
  <si>
    <t>Com WW Svc Billed</t>
  </si>
  <si>
    <t>C5222</t>
  </si>
  <si>
    <t>522.2</t>
  </si>
  <si>
    <t>Com WW Svc Unbilled</t>
  </si>
  <si>
    <t>Ind WW Svc Billed</t>
  </si>
  <si>
    <t>C5223</t>
  </si>
  <si>
    <t>522.3</t>
  </si>
  <si>
    <t>Ind WW Svc Unbilled</t>
  </si>
  <si>
    <t>PubAuth WW Billed</t>
  </si>
  <si>
    <t>C5224</t>
  </si>
  <si>
    <t>522.4</t>
  </si>
  <si>
    <t>PubAuth WW Unbilled</t>
  </si>
  <si>
    <t>OthRev-Late Pymt Fee</t>
  </si>
  <si>
    <t>Other operating revenues</t>
  </si>
  <si>
    <t>P11</t>
  </si>
  <si>
    <t>Other revenues</t>
  </si>
  <si>
    <t>C470</t>
  </si>
  <si>
    <t>470.</t>
  </si>
  <si>
    <t>OthRev-Rent</t>
  </si>
  <si>
    <t>C472</t>
  </si>
  <si>
    <t>472.</t>
  </si>
  <si>
    <t>OthRev-Rent I/C</t>
  </si>
  <si>
    <t>C473</t>
  </si>
  <si>
    <t>473.</t>
  </si>
  <si>
    <t>OthRev-CFO</t>
  </si>
  <si>
    <t>C471</t>
  </si>
  <si>
    <t>471.</t>
  </si>
  <si>
    <t>OthRev-NSF Ck Chrg</t>
  </si>
  <si>
    <t>OthRev-Appl/InitFee</t>
  </si>
  <si>
    <t>OthRev-Usage Data</t>
  </si>
  <si>
    <t>OthRev-Reconnct Fee</t>
  </si>
  <si>
    <t>OthRev-Frozen Mtr</t>
  </si>
  <si>
    <t>OthRev-Misc Svc</t>
  </si>
  <si>
    <t>OthRev WW-Misc Svc</t>
  </si>
  <si>
    <t>C536</t>
  </si>
  <si>
    <t>536.</t>
  </si>
  <si>
    <t>Labor Expense</t>
  </si>
  <si>
    <t>Salaries &amp; Wages</t>
  </si>
  <si>
    <t>P17</t>
  </si>
  <si>
    <t>Salaries and wages</t>
  </si>
  <si>
    <t>C6018</t>
  </si>
  <si>
    <t>601.8</t>
  </si>
  <si>
    <t>Labor ExpenseAccrual</t>
  </si>
  <si>
    <t>Labor Oper P PwrProd</t>
  </si>
  <si>
    <t>C6011</t>
  </si>
  <si>
    <t>601.1</t>
  </si>
  <si>
    <t>Labor Oper WT</t>
  </si>
  <si>
    <t>C6013</t>
  </si>
  <si>
    <t>601.3</t>
  </si>
  <si>
    <t>Labor Oper WT SupEng</t>
  </si>
  <si>
    <t>Labor Oper TD</t>
  </si>
  <si>
    <t>C6015</t>
  </si>
  <si>
    <t>601.5</t>
  </si>
  <si>
    <t>Labor Oper TD SupEng</t>
  </si>
  <si>
    <t>Labor Oper TD Lines</t>
  </si>
  <si>
    <t>Labor Oper TD Meter</t>
  </si>
  <si>
    <t>Labor Oper CA</t>
  </si>
  <si>
    <t>C6017</t>
  </si>
  <si>
    <t>601.7</t>
  </si>
  <si>
    <t>Labor Oper CA MtrRd</t>
  </si>
  <si>
    <t>Labor Oper CA CstRec</t>
  </si>
  <si>
    <t>Labor Oper CA CstSrv</t>
  </si>
  <si>
    <t>Labor Oper AG</t>
  </si>
  <si>
    <t>Labor Mnt P PwrProd</t>
  </si>
  <si>
    <t>C6012</t>
  </si>
  <si>
    <t>601.2</t>
  </si>
  <si>
    <t>Labor Maint WT</t>
  </si>
  <si>
    <t>C6014</t>
  </si>
  <si>
    <t>601.4</t>
  </si>
  <si>
    <t>Labor Maint TD</t>
  </si>
  <si>
    <t>C6016</t>
  </si>
  <si>
    <t>601.6</t>
  </si>
  <si>
    <t>Labor Mnt TD Str&amp;Imp</t>
  </si>
  <si>
    <t>Labor Mnt TD Mains</t>
  </si>
  <si>
    <t>Labor Mnt TD FireMn</t>
  </si>
  <si>
    <t>Labor Mnt TD Service</t>
  </si>
  <si>
    <t>Labor Mnt TD Meter</t>
  </si>
  <si>
    <t>Labor Mnt TD Hydrant</t>
  </si>
  <si>
    <t>Labor Cap Credits</t>
  </si>
  <si>
    <t>Labor NS OT -Natural</t>
  </si>
  <si>
    <t>LaborOperNS OT P PP</t>
  </si>
  <si>
    <t>LaborOper NS OT WT</t>
  </si>
  <si>
    <t>LaborOper NS OT TD</t>
  </si>
  <si>
    <t>LaborOperNS OT TD SE</t>
  </si>
  <si>
    <t>LaborOperNS OT TD Ln</t>
  </si>
  <si>
    <t>LaborOperNS OT TD Mt</t>
  </si>
  <si>
    <t>LaborOper NS OT CA</t>
  </si>
  <si>
    <t>LaborOperNS OT CA MR</t>
  </si>
  <si>
    <t>LaborOperNS OT CA CS</t>
  </si>
  <si>
    <t>LaborOper NS OT AG</t>
  </si>
  <si>
    <t>LaborMaint NS OT WT</t>
  </si>
  <si>
    <t>LaborMaint NS OT TD</t>
  </si>
  <si>
    <t>LaborMaintNSOT TD Mn</t>
  </si>
  <si>
    <t>LaborMaintNSOT TD Sv</t>
  </si>
  <si>
    <t>LaborMaintNSOT TD Mt</t>
  </si>
  <si>
    <t>LaborMaintNSOT TD Hy</t>
  </si>
  <si>
    <t>LaborNSOT CapCredits</t>
  </si>
  <si>
    <t>Labor OT - Natural</t>
  </si>
  <si>
    <t>LaborOper OT WT</t>
  </si>
  <si>
    <t>Annual Incent Plan</t>
  </si>
  <si>
    <t>Comp Exp-Options</t>
  </si>
  <si>
    <t>Comp Exp-RSU's</t>
  </si>
  <si>
    <t>Severance</t>
  </si>
  <si>
    <t>401k Expense</t>
  </si>
  <si>
    <t>Other benefits</t>
  </si>
  <si>
    <t>P20</t>
  </si>
  <si>
    <t>C6048</t>
  </si>
  <si>
    <t>604.8</t>
  </si>
  <si>
    <t>401k Exp Cap Credits</t>
  </si>
  <si>
    <t>DCP Expense</t>
  </si>
  <si>
    <t>DCP Exp Cap Credits</t>
  </si>
  <si>
    <t>ESPP Expense</t>
  </si>
  <si>
    <t>Retiree Medical Exp</t>
  </si>
  <si>
    <t>Retiree Med Cap Cr</t>
  </si>
  <si>
    <t>Other Welfare</t>
  </si>
  <si>
    <t>50450013</t>
  </si>
  <si>
    <t>Other Welfare WT</t>
  </si>
  <si>
    <t>C6043</t>
  </si>
  <si>
    <t>Other Welfare TD</t>
  </si>
  <si>
    <t>C6045</t>
  </si>
  <si>
    <t>604.5</t>
  </si>
  <si>
    <t>Other Welfare CA</t>
  </si>
  <si>
    <t>C6047</t>
  </si>
  <si>
    <t>604.7</t>
  </si>
  <si>
    <t>Other Welfare AG</t>
  </si>
  <si>
    <t>Employee Awards</t>
  </si>
  <si>
    <t>Emp Physical Exams</t>
  </si>
  <si>
    <t>Safety Incent Awards</t>
  </si>
  <si>
    <t>Tuition Aid</t>
  </si>
  <si>
    <t>Training</t>
  </si>
  <si>
    <t>Referral Bonus</t>
  </si>
  <si>
    <t>PBOP Expense</t>
  </si>
  <si>
    <t>Group insurances</t>
  </si>
  <si>
    <t>P19</t>
  </si>
  <si>
    <t>Group insurance expense</t>
  </si>
  <si>
    <t>PBOP Cap Credits</t>
  </si>
  <si>
    <t>Group Insur Expense</t>
  </si>
  <si>
    <t>Group Ins Cap Credts</t>
  </si>
  <si>
    <t>Pension Expense</t>
  </si>
  <si>
    <t>Pensions</t>
  </si>
  <si>
    <t>P18</t>
  </si>
  <si>
    <t>Pension expense</t>
  </si>
  <si>
    <t>Pension Cap Credits</t>
  </si>
  <si>
    <t>Purchased Water</t>
  </si>
  <si>
    <t>Purchased water</t>
  </si>
  <si>
    <t>P13</t>
  </si>
  <si>
    <t>C6101</t>
  </si>
  <si>
    <t>610.1</t>
  </si>
  <si>
    <t>Purchased Water I/C</t>
  </si>
  <si>
    <t>Waste Disposal</t>
  </si>
  <si>
    <t>Waste disposal</t>
  </si>
  <si>
    <t>P16</t>
  </si>
  <si>
    <t>C6753</t>
  </si>
  <si>
    <t>675.3</t>
  </si>
  <si>
    <t>Amort Waste Disposal</t>
  </si>
  <si>
    <t>Purchased Power</t>
  </si>
  <si>
    <t>Fuel and Power</t>
  </si>
  <si>
    <t>P14</t>
  </si>
  <si>
    <t>Fuel and power</t>
  </si>
  <si>
    <t>C6158</t>
  </si>
  <si>
    <t>615.8</t>
  </si>
  <si>
    <t>Purchased Power SS</t>
  </si>
  <si>
    <t>C6151</t>
  </si>
  <si>
    <t>615.1</t>
  </si>
  <si>
    <t>Purchased Power P</t>
  </si>
  <si>
    <t>Purchased Power WT</t>
  </si>
  <si>
    <t>C6153</t>
  </si>
  <si>
    <t>615.3</t>
  </si>
  <si>
    <t>Purchased Power TD</t>
  </si>
  <si>
    <t>C6155</t>
  </si>
  <si>
    <t>615.5</t>
  </si>
  <si>
    <t>Fuel for Power Prod</t>
  </si>
  <si>
    <t>C6161</t>
  </si>
  <si>
    <t>616.1</t>
  </si>
  <si>
    <t>Chemicals</t>
  </si>
  <si>
    <t>P15</t>
  </si>
  <si>
    <t>C6183</t>
  </si>
  <si>
    <t>618.3</t>
  </si>
  <si>
    <t>M&amp;S Expense (O&amp;M)</t>
  </si>
  <si>
    <t>Miscellaneous expenses</t>
  </si>
  <si>
    <t>P29</t>
  </si>
  <si>
    <t>C6205</t>
  </si>
  <si>
    <t>620.5</t>
  </si>
  <si>
    <t>M&amp;S Oper SS</t>
  </si>
  <si>
    <t>C6201</t>
  </si>
  <si>
    <t>620.1</t>
  </si>
  <si>
    <t>M&amp;S Oper P</t>
  </si>
  <si>
    <t>M&amp;S Oper WT</t>
  </si>
  <si>
    <t>C6203</t>
  </si>
  <si>
    <t>620.3</t>
  </si>
  <si>
    <t>M&amp;S Oper TD</t>
  </si>
  <si>
    <t>M&amp;S Oper AG</t>
  </si>
  <si>
    <t>C6208</t>
  </si>
  <si>
    <t>620.8</t>
  </si>
  <si>
    <t>Misc Expense (O&amp;M)</t>
  </si>
  <si>
    <t>C6758</t>
  </si>
  <si>
    <t>675.8</t>
  </si>
  <si>
    <t>Misc Oper P</t>
  </si>
  <si>
    <t>C6751</t>
  </si>
  <si>
    <t>675.1</t>
  </si>
  <si>
    <t>Misc Oper WT</t>
  </si>
  <si>
    <t>Misc Oper TD</t>
  </si>
  <si>
    <t>C6755</t>
  </si>
  <si>
    <t>675.5</t>
  </si>
  <si>
    <t>Misc Oper CA</t>
  </si>
  <si>
    <t>Customer accounting other</t>
  </si>
  <si>
    <t>P33</t>
  </si>
  <si>
    <t>Customer accounting, other</t>
  </si>
  <si>
    <t>C6757</t>
  </si>
  <si>
    <t>675.7</t>
  </si>
  <si>
    <t>Misc Oper AG</t>
  </si>
  <si>
    <t>Advertising</t>
  </si>
  <si>
    <t>Advertising &amp; marketing expenses</t>
  </si>
  <si>
    <t>P27</t>
  </si>
  <si>
    <t>C6608</t>
  </si>
  <si>
    <t>660.8</t>
  </si>
  <si>
    <t>Bank Svc Charges</t>
  </si>
  <si>
    <t>Office supplies &amp; expenses</t>
  </si>
  <si>
    <t>P26</t>
  </si>
  <si>
    <t>Office supplies and services</t>
  </si>
  <si>
    <t>Bank Svc Charges-CA</t>
  </si>
  <si>
    <t>Bank Svc Charges-AG</t>
  </si>
  <si>
    <t>Books&amp;Publications</t>
  </si>
  <si>
    <t>Charitb Contr Deduct</t>
  </si>
  <si>
    <t>Charitb Don-H/Ed/En</t>
  </si>
  <si>
    <t>Charitb Don-Commnty</t>
  </si>
  <si>
    <t>Community Partnrshps</t>
  </si>
  <si>
    <t>Cust Edu Comm-Reg</t>
  </si>
  <si>
    <t>Cust Edu Comm-Issues</t>
  </si>
  <si>
    <t>Cust Edu Comm-Consrv</t>
  </si>
  <si>
    <t>Cust Edu Comm-Printd</t>
  </si>
  <si>
    <t>Cust Edu-Bill Insert</t>
  </si>
  <si>
    <t>Cust Edu-Press Rls</t>
  </si>
  <si>
    <t>Cust Edu-Video&amp;Photo</t>
  </si>
  <si>
    <t>Commun Relations-E</t>
  </si>
  <si>
    <t>Commun Relations-S</t>
  </si>
  <si>
    <t>Collection Agencies</t>
  </si>
  <si>
    <t>Community Relations</t>
  </si>
  <si>
    <t>Co Dues/Mmbrshp Ded</t>
  </si>
  <si>
    <t>Credit Line Fees I/C</t>
  </si>
  <si>
    <t>Directors Fees</t>
  </si>
  <si>
    <t>Dues/Membership Deductible</t>
  </si>
  <si>
    <t>Electricity</t>
  </si>
  <si>
    <t>Building maintenance and services</t>
  </si>
  <si>
    <t>P23</t>
  </si>
  <si>
    <t>Building Maintenance and Services</t>
  </si>
  <si>
    <t>Electricity SS</t>
  </si>
  <si>
    <t>Electricity WT</t>
  </si>
  <si>
    <t>Electricity TD</t>
  </si>
  <si>
    <t>Electricity AG</t>
  </si>
  <si>
    <t>Employee Expenses</t>
  </si>
  <si>
    <t>Employee related expense travel &amp; entertainment</t>
  </si>
  <si>
    <t>P28</t>
  </si>
  <si>
    <t>Employee related expense travel &amp; entertainme</t>
  </si>
  <si>
    <t>Travel - Meals</t>
  </si>
  <si>
    <t>Conferences &amp; Reg</t>
  </si>
  <si>
    <t>Meals Deductible</t>
  </si>
  <si>
    <t>Meals Nondeductible</t>
  </si>
  <si>
    <t>Amort Bus Svc ProjXp</t>
  </si>
  <si>
    <t>Forms</t>
  </si>
  <si>
    <t>Forms CA</t>
  </si>
  <si>
    <t>Forms AG</t>
  </si>
  <si>
    <t>Grounds Keeping</t>
  </si>
  <si>
    <t>Grounds Keeping SS</t>
  </si>
  <si>
    <t>Grounds Keeping WT</t>
  </si>
  <si>
    <t>Grounds Keeping TD</t>
  </si>
  <si>
    <t>Grounds Keeping AG</t>
  </si>
  <si>
    <t>Heating Oil/Gas</t>
  </si>
  <si>
    <t>52548013</t>
  </si>
  <si>
    <t>Heating Oil/Gas WT</t>
  </si>
  <si>
    <t>Heating Oil/Gas TD</t>
  </si>
  <si>
    <t>Heating Oil/Gas AG</t>
  </si>
  <si>
    <t>Hiring Costs</t>
  </si>
  <si>
    <t>Inv Phys W/O Scrap</t>
  </si>
  <si>
    <t>Janitorial</t>
  </si>
  <si>
    <t>Janitorial WT</t>
  </si>
  <si>
    <t>Janitorial TD</t>
  </si>
  <si>
    <t>Janitorial AG</t>
  </si>
  <si>
    <t>Lab Supplies</t>
  </si>
  <si>
    <t>Low Income Pay Prog</t>
  </si>
  <si>
    <t>Office Supplies</t>
  </si>
  <si>
    <t>Off&amp;Adm Supplies WT</t>
  </si>
  <si>
    <t>Off&amp;Adm Supplies TD</t>
  </si>
  <si>
    <t>Off&amp;Adm Supplies CA</t>
  </si>
  <si>
    <t>Off&amp;Adm Supplies AG</t>
  </si>
  <si>
    <t>Overnight Shippng</t>
  </si>
  <si>
    <t>Postage printing and stationery</t>
  </si>
  <si>
    <t>P25</t>
  </si>
  <si>
    <t>Postage, printing and stationary</t>
  </si>
  <si>
    <t>Overnight Shippng SS</t>
  </si>
  <si>
    <t>Overnight Shippng WT</t>
  </si>
  <si>
    <t>Overnight Shippng TD</t>
  </si>
  <si>
    <t>Overnight Shippng AG</t>
  </si>
  <si>
    <t>Penalties Non-deduct</t>
  </si>
  <si>
    <t>Postage</t>
  </si>
  <si>
    <t>Postage CA</t>
  </si>
  <si>
    <t>Postage AG</t>
  </si>
  <si>
    <t>Printing</t>
  </si>
  <si>
    <t>Relocation Expenses</t>
  </si>
  <si>
    <t>Research &amp; Develop</t>
  </si>
  <si>
    <t>Security Svc</t>
  </si>
  <si>
    <t>Security Svc SS</t>
  </si>
  <si>
    <t>Security Svc TD</t>
  </si>
  <si>
    <t>Security Svc AG</t>
  </si>
  <si>
    <t>Add'l Security Costs</t>
  </si>
  <si>
    <t>Software Licenses</t>
  </si>
  <si>
    <t>Telephone</t>
  </si>
  <si>
    <t>Telecommunication expenses</t>
  </si>
  <si>
    <t>P24</t>
  </si>
  <si>
    <t>Telephone WT</t>
  </si>
  <si>
    <t>Telephone TD</t>
  </si>
  <si>
    <t>Telephone CA</t>
  </si>
  <si>
    <t>Telephone AG</t>
  </si>
  <si>
    <t>Cell Phone</t>
  </si>
  <si>
    <t>Cell Phone WT</t>
  </si>
  <si>
    <t>Cell Phone TD</t>
  </si>
  <si>
    <t>Cell Phone CA</t>
  </si>
  <si>
    <t>Cell Phone AG</t>
  </si>
  <si>
    <t>Trash Removal</t>
  </si>
  <si>
    <t>Trash Removal WT</t>
  </si>
  <si>
    <t>Trash Removal TD</t>
  </si>
  <si>
    <t>Trash Removal AG</t>
  </si>
  <si>
    <t>Trustee Fees</t>
  </si>
  <si>
    <t>Uniforms</t>
  </si>
  <si>
    <t>Uniforms SS</t>
  </si>
  <si>
    <t>Uniforms P</t>
  </si>
  <si>
    <t>Uniforms WT</t>
  </si>
  <si>
    <t>Uniforms TD</t>
  </si>
  <si>
    <t>Uniforms AG</t>
  </si>
  <si>
    <t>Water &amp; WW</t>
  </si>
  <si>
    <t>Water &amp; WW SS</t>
  </si>
  <si>
    <t>Water &amp; WW AG</t>
  </si>
  <si>
    <t>Discounts Available</t>
  </si>
  <si>
    <t>PO Small Differences</t>
  </si>
  <si>
    <t>Indirect OH Clearing</t>
  </si>
  <si>
    <t>Capital Accrual Clrg</t>
  </si>
  <si>
    <t>P37</t>
  </si>
  <si>
    <t>Balance sheet pass thru accounts</t>
  </si>
  <si>
    <t>Indirect OH RWIP Clr</t>
  </si>
  <si>
    <t>Contr Svc-Eng</t>
  </si>
  <si>
    <t>Contracted services</t>
  </si>
  <si>
    <t>P22</t>
  </si>
  <si>
    <t>C6318</t>
  </si>
  <si>
    <t>631.8</t>
  </si>
  <si>
    <t>Contr Svc-Eng SS</t>
  </si>
  <si>
    <t>C6311</t>
  </si>
  <si>
    <t>631.1</t>
  </si>
  <si>
    <t>Contr Svc-Eng AG</t>
  </si>
  <si>
    <t>Contr Svc-Other</t>
  </si>
  <si>
    <t>C6368</t>
  </si>
  <si>
    <t>636.8</t>
  </si>
  <si>
    <t>Contr Svc-Other SS</t>
  </si>
  <si>
    <t>C6361</t>
  </si>
  <si>
    <t>636.1</t>
  </si>
  <si>
    <t>Contr Svc-Other WT</t>
  </si>
  <si>
    <t>C6363</t>
  </si>
  <si>
    <t>636.3</t>
  </si>
  <si>
    <t>Contr Svc-Other TD</t>
  </si>
  <si>
    <t>C6365</t>
  </si>
  <si>
    <t>636.5</t>
  </si>
  <si>
    <t>Contr Svc-Other CA</t>
  </si>
  <si>
    <t>C6367</t>
  </si>
  <si>
    <t>636.7</t>
  </si>
  <si>
    <t>Contr Svc-Other AG</t>
  </si>
  <si>
    <t>Contr Svc-Temp EE</t>
  </si>
  <si>
    <t>Contr Svc-Temp EE AG</t>
  </si>
  <si>
    <t>Contr Svc-Lab Testng</t>
  </si>
  <si>
    <t>C6353</t>
  </si>
  <si>
    <t>635.3</t>
  </si>
  <si>
    <t>Contract Services - Accounting</t>
  </si>
  <si>
    <t>C6328</t>
  </si>
  <si>
    <t>632.8</t>
  </si>
  <si>
    <t>Contr Svc-Audit Fees</t>
  </si>
  <si>
    <t>Contr Svc-Legal</t>
  </si>
  <si>
    <t>C6338</t>
  </si>
  <si>
    <t>633.8</t>
  </si>
  <si>
    <t>AWWSC Labor OPEX</t>
  </si>
  <si>
    <t>Service Company costs</t>
  </si>
  <si>
    <t>P21</t>
  </si>
  <si>
    <t>Service Company Costs</t>
  </si>
  <si>
    <t>C6348</t>
  </si>
  <si>
    <t>634.8</t>
  </si>
  <si>
    <t>AWWSC Pension OPEX</t>
  </si>
  <si>
    <t>AWWSC Group Ins OPEX</t>
  </si>
  <si>
    <t>AWWSC Other Ben OPEX</t>
  </si>
  <si>
    <t>AWWSC Cont Svcs OPEX</t>
  </si>
  <si>
    <t>AWWSC Off Suppl OPEX</t>
  </si>
  <si>
    <t>AWWSC Transportaion</t>
  </si>
  <si>
    <t>AWWSC Rents OPEX</t>
  </si>
  <si>
    <t>AWWSC Other operting supplies</t>
  </si>
  <si>
    <t>AWWSC Maint OPEX</t>
  </si>
  <si>
    <t>AWWSC Oth O&amp;M OPEX</t>
  </si>
  <si>
    <t>AWWSC Dpr/Amrt OPEX</t>
  </si>
  <si>
    <t>AWWSC Gen Tax OPEX</t>
  </si>
  <si>
    <t>AWWSC Interest OPEX</t>
  </si>
  <si>
    <t>AWWSC Oth Inc OPEX</t>
  </si>
  <si>
    <t>AWWSC Inc Tax OPEX</t>
  </si>
  <si>
    <t>AWWSC Labor CAPX</t>
  </si>
  <si>
    <t>AWWSC Pension CAPX</t>
  </si>
  <si>
    <t>AWWSC Group Ins CAPX</t>
  </si>
  <si>
    <t>AWWSC Other Ben CAPX</t>
  </si>
  <si>
    <t>AWWSC Cont Svcs CAPX</t>
  </si>
  <si>
    <t>AWWSC Off Suppl CAPX</t>
  </si>
  <si>
    <t>AWWSC Rents CAPX</t>
  </si>
  <si>
    <t>AWWSC Maint CAPX</t>
  </si>
  <si>
    <t>AWWSC Oth O&amp;M CAPX</t>
  </si>
  <si>
    <t>AWWSC Dpr/Amrt CAPX</t>
  </si>
  <si>
    <t>AWWSC Gen Tax CAPX</t>
  </si>
  <si>
    <t>AWWSC Interest CAPX</t>
  </si>
  <si>
    <t>AWWSC Oth Inc CAPX</t>
  </si>
  <si>
    <t>AWWSC Inc Tax CAPX</t>
  </si>
  <si>
    <t>Rents-Real Prop</t>
  </si>
  <si>
    <t>Rents</t>
  </si>
  <si>
    <t>P30</t>
  </si>
  <si>
    <t>C6418</t>
  </si>
  <si>
    <t>641.8</t>
  </si>
  <si>
    <t>Rents-Real Prop WT</t>
  </si>
  <si>
    <t>C6413</t>
  </si>
  <si>
    <t>641.3</t>
  </si>
  <si>
    <t>Rents-Real Prop TD</t>
  </si>
  <si>
    <t>C6415</t>
  </si>
  <si>
    <t>641.5</t>
  </si>
  <si>
    <t>Rents-Equip</t>
  </si>
  <si>
    <t>C6428</t>
  </si>
  <si>
    <t>642.8</t>
  </si>
  <si>
    <t>Rents-Equip SS</t>
  </si>
  <si>
    <t>C6421</t>
  </si>
  <si>
    <t>642.1</t>
  </si>
  <si>
    <t>Rents-Equip WT</t>
  </si>
  <si>
    <t>C6423</t>
  </si>
  <si>
    <t>642.3</t>
  </si>
  <si>
    <t>Rents-Equip TD</t>
  </si>
  <si>
    <t>C6425</t>
  </si>
  <si>
    <t>642.5</t>
  </si>
  <si>
    <t>Rents-Equip AG</t>
  </si>
  <si>
    <t>Transportation (O&amp;M)</t>
  </si>
  <si>
    <t>Transportation</t>
  </si>
  <si>
    <t>P31</t>
  </si>
  <si>
    <t>C6508</t>
  </si>
  <si>
    <t>650.8</t>
  </si>
  <si>
    <t>Trans Oper P</t>
  </si>
  <si>
    <t>C6501</t>
  </si>
  <si>
    <t>650.1</t>
  </si>
  <si>
    <t>Trans Oper WT</t>
  </si>
  <si>
    <t>C6503</t>
  </si>
  <si>
    <t>650.3</t>
  </si>
  <si>
    <t>Trans Oper TD</t>
  </si>
  <si>
    <t>C6505</t>
  </si>
  <si>
    <t>650.5</t>
  </si>
  <si>
    <t>Trans Oper CA</t>
  </si>
  <si>
    <t>C6507</t>
  </si>
  <si>
    <t>650.7</t>
  </si>
  <si>
    <t>Trans Oper AG</t>
  </si>
  <si>
    <t>Trans Maint WT</t>
  </si>
  <si>
    <t>C6504</t>
  </si>
  <si>
    <t>650.4</t>
  </si>
  <si>
    <t>Trans Maint TD</t>
  </si>
  <si>
    <t>C6506</t>
  </si>
  <si>
    <t>650.6</t>
  </si>
  <si>
    <t>Trans Cap Credits</t>
  </si>
  <si>
    <t>Trans Lease Costs</t>
  </si>
  <si>
    <t>Trans Lease Fuel</t>
  </si>
  <si>
    <t>Trans Lease Maint</t>
  </si>
  <si>
    <t>Trans Emp Reimb Co</t>
  </si>
  <si>
    <t>Trans Reimb EE Prsnl</t>
  </si>
  <si>
    <t>Ins Vehicle</t>
  </si>
  <si>
    <t>Insurance other than group</t>
  </si>
  <si>
    <t>P35</t>
  </si>
  <si>
    <t>C6568</t>
  </si>
  <si>
    <t>656.8</t>
  </si>
  <si>
    <t>Ins General Liabilty</t>
  </si>
  <si>
    <t>C6578</t>
  </si>
  <si>
    <t>657.8</t>
  </si>
  <si>
    <t>Ins Work Comp</t>
  </si>
  <si>
    <t>C6588</t>
  </si>
  <si>
    <t>658.8</t>
  </si>
  <si>
    <t>Ins W/C Cap Credits</t>
  </si>
  <si>
    <t>Ins Other</t>
  </si>
  <si>
    <t>C6598</t>
  </si>
  <si>
    <t>659.8</t>
  </si>
  <si>
    <t>Reg Exp-Amort</t>
  </si>
  <si>
    <t>Regulatory expense</t>
  </si>
  <si>
    <t>P34</t>
  </si>
  <si>
    <t>C6668</t>
  </si>
  <si>
    <t>666.8</t>
  </si>
  <si>
    <t>Reg Exp-Not Auth</t>
  </si>
  <si>
    <t>Reg Exp-Depr Stdy</t>
  </si>
  <si>
    <t>C6678</t>
  </si>
  <si>
    <t>667.8</t>
  </si>
  <si>
    <t>Uncoll Accts Exp</t>
  </si>
  <si>
    <t>Uncollectible Accounts Exp</t>
  </si>
  <si>
    <t>P32</t>
  </si>
  <si>
    <t>Uncollectible accounts expense</t>
  </si>
  <si>
    <t>C6707</t>
  </si>
  <si>
    <t>670.7</t>
  </si>
  <si>
    <t>Uncoll Accts Exp CA</t>
  </si>
  <si>
    <t>Uncoll Accts Exp AG</t>
  </si>
  <si>
    <t>Gains/LossesUP Sales</t>
  </si>
  <si>
    <t>Loss (gain) on sale of assets</t>
  </si>
  <si>
    <t>P48</t>
  </si>
  <si>
    <t>Gain/Loss on sale of assets</t>
  </si>
  <si>
    <t>C426</t>
  </si>
  <si>
    <t>426.</t>
  </si>
  <si>
    <t>M&amp;S Maint SS</t>
  </si>
  <si>
    <t>Maintenance service &amp; supplies</t>
  </si>
  <si>
    <t>P36</t>
  </si>
  <si>
    <t>Maintenance supplies and services</t>
  </si>
  <si>
    <t>C6202</t>
  </si>
  <si>
    <t>620.2</t>
  </si>
  <si>
    <t>M&amp;S Maint WT</t>
  </si>
  <si>
    <t>C6204</t>
  </si>
  <si>
    <t>620.4</t>
  </si>
  <si>
    <t>M&amp;S Maint TD</t>
  </si>
  <si>
    <t>C6206</t>
  </si>
  <si>
    <t>620.6</t>
  </si>
  <si>
    <t>M&amp;S Maint AG</t>
  </si>
  <si>
    <t>Misc Maint SS</t>
  </si>
  <si>
    <t>C6752</t>
  </si>
  <si>
    <t>675.2</t>
  </si>
  <si>
    <t>Misc Maint WT</t>
  </si>
  <si>
    <t>C6754</t>
  </si>
  <si>
    <t>675.4</t>
  </si>
  <si>
    <t>Misc Maint TD</t>
  </si>
  <si>
    <t>C6756</t>
  </si>
  <si>
    <t>675.6</t>
  </si>
  <si>
    <t>Misc Maint TD Mains</t>
  </si>
  <si>
    <t>62502435</t>
  </si>
  <si>
    <t>Misc Maint TD Meters</t>
  </si>
  <si>
    <t>Misc Maint AG</t>
  </si>
  <si>
    <t>Amort Def Maint</t>
  </si>
  <si>
    <t>Amort Def Maint WT</t>
  </si>
  <si>
    <t>Amort Def Maint TD</t>
  </si>
  <si>
    <t>Misc Main Pvg/Bckfll</t>
  </si>
  <si>
    <t>Misc Maint Permits</t>
  </si>
  <si>
    <t>Contract Svc - Other Maint</t>
  </si>
  <si>
    <t>C6316</t>
  </si>
  <si>
    <t>631.6</t>
  </si>
  <si>
    <t>Contr Svc-Maint TD</t>
  </si>
  <si>
    <t>Contr Svc-Maint SS</t>
  </si>
  <si>
    <t>C6362</t>
  </si>
  <si>
    <t>636.2</t>
  </si>
  <si>
    <t>Contr Svc-Maint P</t>
  </si>
  <si>
    <t>Contr Svc-Maint WT</t>
  </si>
  <si>
    <t>C6364</t>
  </si>
  <si>
    <t>636.4</t>
  </si>
  <si>
    <t>C6366</t>
  </si>
  <si>
    <t>636.6</t>
  </si>
  <si>
    <t>Contr Svc-Maint AG</t>
  </si>
  <si>
    <t>Depr -UPIS General</t>
  </si>
  <si>
    <t>Depreciation</t>
  </si>
  <si>
    <t>P39</t>
  </si>
  <si>
    <t>C403</t>
  </si>
  <si>
    <t>403.</t>
  </si>
  <si>
    <t>Depr -Amort Def Depreciation</t>
  </si>
  <si>
    <t>Depr -Amort CIAC Tx</t>
  </si>
  <si>
    <t>Depr-Amort CIAC Nntx</t>
  </si>
  <si>
    <t>Amort-RegAsset AFUDC</t>
  </si>
  <si>
    <t>Amortization</t>
  </si>
  <si>
    <t>P40</t>
  </si>
  <si>
    <t>C4071</t>
  </si>
  <si>
    <t>407.1</t>
  </si>
  <si>
    <t>Amort-UPAA</t>
  </si>
  <si>
    <t>C406</t>
  </si>
  <si>
    <t>406.</t>
  </si>
  <si>
    <t>Amort-Prop Losses</t>
  </si>
  <si>
    <t>C4072</t>
  </si>
  <si>
    <t>407.2</t>
  </si>
  <si>
    <t>Amort-Reg Asset</t>
  </si>
  <si>
    <t>C4074</t>
  </si>
  <si>
    <t>407.4</t>
  </si>
  <si>
    <t>Rem Costs-ARO/NNS</t>
  </si>
  <si>
    <t>Removal costs</t>
  </si>
  <si>
    <t>P41</t>
  </si>
  <si>
    <t>Removal costs, net</t>
  </si>
  <si>
    <t>Rmv Csts-NNS CIAC Tx</t>
  </si>
  <si>
    <t>Rmv Csts-NNS CIAC NT</t>
  </si>
  <si>
    <t>Property Taxes</t>
  </si>
  <si>
    <t>General taxes</t>
  </si>
  <si>
    <t>P47</t>
  </si>
  <si>
    <t>C40811</t>
  </si>
  <si>
    <t>408.11</t>
  </si>
  <si>
    <t>Tax Discounts</t>
  </si>
  <si>
    <t>FUTA</t>
  </si>
  <si>
    <t>C40812</t>
  </si>
  <si>
    <t>408.12</t>
  </si>
  <si>
    <t>FUTA Cap Credits</t>
  </si>
  <si>
    <t>FICA</t>
  </si>
  <si>
    <t>FICA Cap Credits</t>
  </si>
  <si>
    <t>SUTA</t>
  </si>
  <si>
    <t>SUTA Cap Credits</t>
  </si>
  <si>
    <t>Othr Taxes &amp;Licenses</t>
  </si>
  <si>
    <t>C40813</t>
  </si>
  <si>
    <t>408.13</t>
  </si>
  <si>
    <t>Gross Receipts Tax</t>
  </si>
  <si>
    <t>Utility Reg Assessme</t>
  </si>
  <si>
    <t>C40810</t>
  </si>
  <si>
    <t>408.10</t>
  </si>
  <si>
    <t>FIT-Current</t>
  </si>
  <si>
    <t>Provision for income taxes</t>
  </si>
  <si>
    <t>P42</t>
  </si>
  <si>
    <t>Current federal income taxes - operating</t>
  </si>
  <si>
    <t>C40910</t>
  </si>
  <si>
    <t>409.10</t>
  </si>
  <si>
    <t>FIT-Prior Year Adj</t>
  </si>
  <si>
    <t>SIT-Current</t>
  </si>
  <si>
    <t>P43</t>
  </si>
  <si>
    <t>Current state income taxes - operating</t>
  </si>
  <si>
    <t>C40911</t>
  </si>
  <si>
    <t>409.11</t>
  </si>
  <si>
    <t>SIT-Prior Year Adj</t>
  </si>
  <si>
    <t>FIT-Oth Inc&amp;Ded CY</t>
  </si>
  <si>
    <t>P57</t>
  </si>
  <si>
    <t>Current federal income taxes - non-operating</t>
  </si>
  <si>
    <t>C40920</t>
  </si>
  <si>
    <t>409.20</t>
  </si>
  <si>
    <t>SIT-Oth Inc&amp;Ded CY</t>
  </si>
  <si>
    <t>P58</t>
  </si>
  <si>
    <t>Current state income taxes - non-operating</t>
  </si>
  <si>
    <t>Def FIT-Current Year</t>
  </si>
  <si>
    <t>P44</t>
  </si>
  <si>
    <t>Deferred federal income tax expense</t>
  </si>
  <si>
    <t>C41010</t>
  </si>
  <si>
    <t>410.10</t>
  </si>
  <si>
    <t>Def FIT-Pr Yr Adj</t>
  </si>
  <si>
    <t>Def FIT-RegAsst/Liab</t>
  </si>
  <si>
    <t>Def FIT-Reg Liability</t>
  </si>
  <si>
    <t>Def FIT-Other</t>
  </si>
  <si>
    <t>Def SIT-Current Year</t>
  </si>
  <si>
    <t>P45</t>
  </si>
  <si>
    <t>Deferred state income tax expense</t>
  </si>
  <si>
    <t>C41011</t>
  </si>
  <si>
    <t>410.11</t>
  </si>
  <si>
    <t>Def SIT-Pr Yr Adj</t>
  </si>
  <si>
    <t>Def SIT-RegAsst/Liab</t>
  </si>
  <si>
    <t>Def SIT-Reg Liability</t>
  </si>
  <si>
    <t>Def SIT-Other</t>
  </si>
  <si>
    <t>ITC Restored FIT</t>
  </si>
  <si>
    <t>P46</t>
  </si>
  <si>
    <t>Amortization of investment tax credits</t>
  </si>
  <si>
    <t>C41211</t>
  </si>
  <si>
    <t>412.11</t>
  </si>
  <si>
    <t>ITC Restored-3%</t>
  </si>
  <si>
    <t>ITC Restored-4%</t>
  </si>
  <si>
    <t>ITC Restored-10%</t>
  </si>
  <si>
    <t>AFUDC-Equity</t>
  </si>
  <si>
    <t>Allowance for other funds used during construction</t>
  </si>
  <si>
    <t>P52</t>
  </si>
  <si>
    <t>Allowance for funds used during construction</t>
  </si>
  <si>
    <t>C420</t>
  </si>
  <si>
    <t>420.</t>
  </si>
  <si>
    <t>M&amp;J Revenues</t>
  </si>
  <si>
    <t>Other Net</t>
  </si>
  <si>
    <t>P53</t>
  </si>
  <si>
    <t>Other miscellaneous income</t>
  </si>
  <si>
    <t>C415</t>
  </si>
  <si>
    <t>415.</t>
  </si>
  <si>
    <t>M&amp;J Expenses</t>
  </si>
  <si>
    <t>C416</t>
  </si>
  <si>
    <t>416.</t>
  </si>
  <si>
    <t>Misc NU Revenue</t>
  </si>
  <si>
    <t>C421</t>
  </si>
  <si>
    <t>421.</t>
  </si>
  <si>
    <t>Adv Rcpt Svcs Clrg</t>
  </si>
  <si>
    <t>Adv Rcpt Non-Srv Clr</t>
  </si>
  <si>
    <t>Adv Ref Non-Srv Clr</t>
  </si>
  <si>
    <t>CIAC Rcpt Svcs Clrg</t>
  </si>
  <si>
    <t>CIAC Rcpt Non-SrvClr</t>
  </si>
  <si>
    <t>Salvg/Scrap Rcpt Clr</t>
  </si>
  <si>
    <t>Amort UPAA</t>
  </si>
  <si>
    <t>P55</t>
  </si>
  <si>
    <t>Miscellaneous amortization</t>
  </si>
  <si>
    <t>Donations Ded Cust</t>
  </si>
  <si>
    <t>P56</t>
  </si>
  <si>
    <t>Other miscellaneous deductions</t>
  </si>
  <si>
    <t>Othr Income Deductns</t>
  </si>
  <si>
    <t>Lobbying Expenses</t>
  </si>
  <si>
    <t>Interest LTD</t>
  </si>
  <si>
    <t>Interest on long-term debt</t>
  </si>
  <si>
    <t>P59</t>
  </si>
  <si>
    <t>C4273</t>
  </si>
  <si>
    <t>427.3</t>
  </si>
  <si>
    <t>Interest LTD Interco</t>
  </si>
  <si>
    <t>Div Decl P/S w/ MRR</t>
  </si>
  <si>
    <t>C437</t>
  </si>
  <si>
    <t>437.</t>
  </si>
  <si>
    <t>Interest STD Interco</t>
  </si>
  <si>
    <t>Interest on Short-Term Bank Debt</t>
  </si>
  <si>
    <t>P60</t>
  </si>
  <si>
    <t>Interest on short-term debt</t>
  </si>
  <si>
    <t>C4272</t>
  </si>
  <si>
    <t>427.2</t>
  </si>
  <si>
    <t>Interest Other</t>
  </si>
  <si>
    <t>Other Interest Expense</t>
  </si>
  <si>
    <t>P61</t>
  </si>
  <si>
    <t>Other interest expense</t>
  </si>
  <si>
    <t>C4275</t>
  </si>
  <si>
    <t>427.5</t>
  </si>
  <si>
    <t>Amort Debt Disc&amp;Exp</t>
  </si>
  <si>
    <t>Amortization of debt expense</t>
  </si>
  <si>
    <t>P63</t>
  </si>
  <si>
    <t>C428</t>
  </si>
  <si>
    <t>428.</t>
  </si>
  <si>
    <t>Amort Dbt Dsc&amp;Ex I/C</t>
  </si>
  <si>
    <t>Amort Dbt E-Insde CL</t>
  </si>
  <si>
    <t>Amort P/S Exp w/ MRR</t>
  </si>
  <si>
    <t>AFUDC Debt</t>
  </si>
  <si>
    <t>Allowance for borrowed funds used during construction</t>
  </si>
  <si>
    <t>P62</t>
  </si>
  <si>
    <t>Allowance for borrowed funds used during cons</t>
  </si>
  <si>
    <t>Div Decl Com Stk I/C</t>
  </si>
  <si>
    <t>Common dividends</t>
  </si>
  <si>
    <t>P65</t>
  </si>
  <si>
    <t>Common Dividends</t>
  </si>
  <si>
    <t>C438</t>
  </si>
  <si>
    <t>438.</t>
  </si>
  <si>
    <t>CAP Move-UP</t>
  </si>
  <si>
    <t>P38</t>
  </si>
  <si>
    <t>Capital movements</t>
  </si>
  <si>
    <t>CAP Move-CCNC</t>
  </si>
  <si>
    <t>CAP Move-CWIP</t>
  </si>
  <si>
    <t>CAP Move-UP A/D Salv</t>
  </si>
  <si>
    <t>CAP Move-ADV NT</t>
  </si>
  <si>
    <t>CAP Move-ADV NT WIP</t>
  </si>
  <si>
    <t>CAP Move-ADV Tax WIP</t>
  </si>
  <si>
    <t>CAP Move-COR</t>
  </si>
  <si>
    <t>CAP Move-RWIP</t>
  </si>
  <si>
    <t>CAP Move-CIAC NT</t>
  </si>
  <si>
    <t>CAP Move-CIAC NT WIP</t>
  </si>
  <si>
    <t>CAP Move-CIAC Tax</t>
  </si>
  <si>
    <t>CAP Move-CIAC Tx WIP</t>
  </si>
  <si>
    <t>CAP Move-Settlement</t>
  </si>
  <si>
    <t>Hyperion Account</t>
  </si>
  <si>
    <t>Hyperion Cost Center</t>
  </si>
  <si>
    <t>Ins Vehicle - Intercompany</t>
  </si>
  <si>
    <t>Ins Work Comp - Intercompany</t>
  </si>
  <si>
    <t>Ins General Liab - Intercompany</t>
  </si>
  <si>
    <t>Ins Other - Intercompany</t>
  </si>
  <si>
    <t>Cost Ctr</t>
  </si>
  <si>
    <t>COAr</t>
  </si>
  <si>
    <t>CoCd</t>
  </si>
  <si>
    <t>Cost Center Name</t>
  </si>
  <si>
    <t>Profit Ctr</t>
  </si>
  <si>
    <t>Profit Center Name</t>
  </si>
  <si>
    <t>Water/WW</t>
  </si>
  <si>
    <t>Valid From</t>
  </si>
  <si>
    <t>Valid to</t>
  </si>
  <si>
    <t>AWTR</t>
  </si>
  <si>
    <t>KY-OVERHEAD</t>
  </si>
  <si>
    <t>KY-CAP GROWTH BUDGET</t>
  </si>
  <si>
    <t>Water</t>
  </si>
  <si>
    <t>KY CORP-BS/OH</t>
  </si>
  <si>
    <t>KY-CORPORATE</t>
  </si>
  <si>
    <t>*not in SAP - in Hyperion</t>
  </si>
  <si>
    <t>CORP-CUST SERVICE</t>
  </si>
  <si>
    <t>CORP-ADMIN &amp; GEN</t>
  </si>
  <si>
    <t>CORP-FINANCE</t>
  </si>
  <si>
    <t>CORP-RATES</t>
  </si>
  <si>
    <t>CORP-INFO SYSTEMS</t>
  </si>
  <si>
    <t>CORP-ENGINEERING</t>
  </si>
  <si>
    <t>CORP-LEGAL</t>
  </si>
  <si>
    <t>CORP-WATER QUALITY</t>
  </si>
  <si>
    <t>CORP-HUMAN RES</t>
  </si>
  <si>
    <t>CORP-RISK MGMT</t>
  </si>
  <si>
    <t>CORP-BUS DEV</t>
  </si>
  <si>
    <t>CORP-COM RELATIONS</t>
  </si>
  <si>
    <t>CORP-GOV'T RELATIONS</t>
  </si>
  <si>
    <t>CORP-EXT AFFAIRS</t>
  </si>
  <si>
    <t>CEN-PRODUCTION</t>
  </si>
  <si>
    <t>KY-CENTRAL</t>
  </si>
  <si>
    <t>CEN-CUST SERVICE</t>
  </si>
  <si>
    <t>CEN-ADMIN &amp; GEN</t>
  </si>
  <si>
    <t>CEN-FIELD SERVICES</t>
  </si>
  <si>
    <t>CEN-ENGINEERING</t>
  </si>
  <si>
    <t>CEN-MAINT SERVICES</t>
  </si>
  <si>
    <t>CEN-WATER QUALITY</t>
  </si>
  <si>
    <t>CEN-KY RIVER ST</t>
  </si>
  <si>
    <t>CEN-RICHMOND ROAD</t>
  </si>
  <si>
    <t>CEN-POOL III WTP</t>
  </si>
  <si>
    <t>MILL-PRODUCTION</t>
  </si>
  <si>
    <t>MILL-FIELD SERVICES</t>
  </si>
  <si>
    <t>NOR-PRODUCTION</t>
  </si>
  <si>
    <t>KY-NORTH</t>
  </si>
  <si>
    <t>NOR-CUST SERVICE</t>
  </si>
  <si>
    <t>NOR-ADMIN &amp; GEN</t>
  </si>
  <si>
    <t>NOR-FIELD SERVICES</t>
  </si>
  <si>
    <t>NOR-ENGINEERING</t>
  </si>
  <si>
    <t>NOR-WATER QUALITY</t>
  </si>
  <si>
    <t>OWNWW-TREATMENT</t>
  </si>
  <si>
    <t>KY-OWENTON WW</t>
  </si>
  <si>
    <t>Wastewater</t>
  </si>
  <si>
    <t>OWNWW-CUST SERVICE</t>
  </si>
  <si>
    <t>OWNWW-ADMIN &amp; GEN</t>
  </si>
  <si>
    <t>OWNWW-FIELD SERVICES</t>
  </si>
  <si>
    <t>RWWW-TREATMENT</t>
  </si>
  <si>
    <t>KY-ROCKWELL WW</t>
  </si>
  <si>
    <t>RWWW-CUST SERVICE</t>
  </si>
  <si>
    <t>RWWW-ADMIN &amp; GEN</t>
  </si>
  <si>
    <t>RWWW-FIELD SERVICES</t>
  </si>
  <si>
    <t>RWWW-ENGINEERING</t>
  </si>
  <si>
    <t>RWWW-WATER QUALITY</t>
  </si>
  <si>
    <t>MILLWW-TREATMENT</t>
  </si>
  <si>
    <t>KY-MILLERSBURG WW</t>
  </si>
  <si>
    <t>MILLWW-CUST SERVICE</t>
  </si>
  <si>
    <t>MILLWW-ADMIN &amp; GEN</t>
  </si>
  <si>
    <t>MILLW-FIELD SERVICES</t>
  </si>
  <si>
    <t>KY CONV EXCEPTIONS</t>
  </si>
  <si>
    <t>Accont</t>
  </si>
  <si>
    <t>M&amp;S Maint</t>
  </si>
  <si>
    <t>Amort-Ltd Term Plant</t>
  </si>
  <si>
    <t>Interest Income</t>
  </si>
  <si>
    <t>C419</t>
  </si>
  <si>
    <t>419.</t>
  </si>
  <si>
    <t>P51</t>
  </si>
  <si>
    <t>Interest income</t>
  </si>
  <si>
    <t>Line</t>
  </si>
  <si>
    <t>Grand Total</t>
  </si>
  <si>
    <t>Sum of Jan</t>
  </si>
  <si>
    <t>Sum of Feb</t>
  </si>
  <si>
    <t>Sum of Mar</t>
  </si>
  <si>
    <t>Sum of Apr</t>
  </si>
  <si>
    <t>Sum of May</t>
  </si>
  <si>
    <t>Sum of Jun</t>
  </si>
  <si>
    <t>Sum of Jul</t>
  </si>
  <si>
    <t>Sum of Aug</t>
  </si>
  <si>
    <t>Sum of Sep</t>
  </si>
  <si>
    <t>Sum of Oct</t>
  </si>
  <si>
    <t>Sum of Nov</t>
  </si>
  <si>
    <t>Sum of Dec</t>
  </si>
  <si>
    <t>Sum of Total</t>
  </si>
  <si>
    <t>Values</t>
  </si>
  <si>
    <t>Water / WW</t>
  </si>
  <si>
    <t>WW</t>
  </si>
  <si>
    <t>WW Allocation</t>
  </si>
  <si>
    <t>P02 Total</t>
  </si>
  <si>
    <t>P03 Total</t>
  </si>
  <si>
    <t>P04 Total</t>
  </si>
  <si>
    <t>P05 Total</t>
  </si>
  <si>
    <t>P06 Total</t>
  </si>
  <si>
    <t>P07 Total</t>
  </si>
  <si>
    <t>P08 Total</t>
  </si>
  <si>
    <t>P11 Total</t>
  </si>
  <si>
    <t>P13 Total</t>
  </si>
  <si>
    <t>P14 Total</t>
  </si>
  <si>
    <t>P15 Total</t>
  </si>
  <si>
    <t>P16 Total</t>
  </si>
  <si>
    <t>P17 Total</t>
  </si>
  <si>
    <t>P18 Total</t>
  </si>
  <si>
    <t>P19 Total</t>
  </si>
  <si>
    <t>P20 Total</t>
  </si>
  <si>
    <t>P21 Total</t>
  </si>
  <si>
    <t>P22 Total</t>
  </si>
  <si>
    <t>P23 Total</t>
  </si>
  <si>
    <t>P24 Total</t>
  </si>
  <si>
    <t>P25 Total</t>
  </si>
  <si>
    <t>P26 Total</t>
  </si>
  <si>
    <t>P27 Total</t>
  </si>
  <si>
    <t>P28 Total</t>
  </si>
  <si>
    <t>P29 Total</t>
  </si>
  <si>
    <t>P30 Total</t>
  </si>
  <si>
    <t>P31 Total</t>
  </si>
  <si>
    <t>P32 Total</t>
  </si>
  <si>
    <t>P33 Total</t>
  </si>
  <si>
    <t>P34 Total</t>
  </si>
  <si>
    <t>P35 Total</t>
  </si>
  <si>
    <t>P36 Total</t>
  </si>
  <si>
    <t>P39 Total</t>
  </si>
  <si>
    <t>P40 Total</t>
  </si>
  <si>
    <t>P41 Total</t>
  </si>
  <si>
    <t>P42 Total</t>
  </si>
  <si>
    <t>P43 Total</t>
  </si>
  <si>
    <t>P44 Total</t>
  </si>
  <si>
    <t>P45 Total</t>
  </si>
  <si>
    <t>P46 Total</t>
  </si>
  <si>
    <t>P47 Total</t>
  </si>
  <si>
    <t>P51 Total</t>
  </si>
  <si>
    <t>P52 Total</t>
  </si>
  <si>
    <t>P56 Total</t>
  </si>
  <si>
    <t>P59 Total</t>
  </si>
  <si>
    <t>P60 Total</t>
  </si>
  <si>
    <t>P62 Total</t>
  </si>
  <si>
    <t>P63 Total</t>
  </si>
  <si>
    <t>P65 Total</t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</si>
  <si>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</si>
  <si>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</si>
  <si>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</si>
  <si>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</si>
  <si>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</si>
  <si>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</si>
  <si>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</si>
  <si>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</si>
  <si>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October</t>
  </si>
  <si>
    <t>November</t>
  </si>
  <si>
    <t>December</t>
  </si>
  <si>
    <t>TOTAL</t>
  </si>
  <si>
    <t>2016 Power budget</t>
  </si>
  <si>
    <t>2017 Power budget</t>
  </si>
  <si>
    <t>Water Only</t>
  </si>
  <si>
    <t>Total Company</t>
  </si>
  <si>
    <t>Original 2016 budget</t>
  </si>
  <si>
    <t>Variance</t>
  </si>
  <si>
    <t>2016 Budget</t>
  </si>
  <si>
    <t>2017 Budget</t>
  </si>
  <si>
    <t>Original 2017 budget</t>
  </si>
  <si>
    <t>Fuel &amp; Power</t>
  </si>
  <si>
    <t>Please also make the following changes for Purchased Water &amp; Waste Disposal.</t>
  </si>
  <si>
    <t>Purchased Water - additional 4,167 per month for 2016 &amp; 2017, resulting in additional $50K of annual expense</t>
  </si>
  <si>
    <t>Waste Disposal - additional 5,000 per month for 2016 &amp; 2017, resulting in additional $60K of annual expense</t>
  </si>
  <si>
    <t>Monthly adjustment</t>
  </si>
  <si>
    <t>Per Gina Tierney</t>
  </si>
  <si>
    <t>Revenues</t>
  </si>
  <si>
    <t>Residential</t>
  </si>
  <si>
    <t>Commercial</t>
  </si>
  <si>
    <t>Industrial</t>
  </si>
  <si>
    <t>OPA</t>
  </si>
  <si>
    <t>SFR</t>
  </si>
  <si>
    <t>Private Fire</t>
  </si>
  <si>
    <t>Public Fire</t>
  </si>
  <si>
    <t>from:</t>
  </si>
  <si>
    <t>Net income after taxes - removed dividends</t>
  </si>
  <si>
    <t>Total Income Tax adjustment</t>
  </si>
  <si>
    <t>FIT Current - 35% (85%)</t>
  </si>
  <si>
    <t>SIT Current - 6% (15%)</t>
  </si>
  <si>
    <t>2016</t>
  </si>
  <si>
    <t>2017</t>
  </si>
  <si>
    <t>A40310100_Other revenue - late payment charge</t>
  </si>
  <si>
    <t>A40310200_Other Revenue - Rent</t>
  </si>
  <si>
    <t>A40310250_Other Revenue - Rent Interco</t>
  </si>
  <si>
    <t>A40310400_Other Revenue - NSF Check Charge</t>
  </si>
  <si>
    <t>A40310500_Other Revenue - Application/Initiation Fee</t>
  </si>
  <si>
    <t>A40310600_Other Revenue - Usage Data</t>
  </si>
  <si>
    <t>A40310700_Other Revenue - Reconnection Fee</t>
  </si>
  <si>
    <t>A40319900_Other Revenue - Misc Service</t>
  </si>
  <si>
    <t>A40359900_Other Revenue WW - Misc Service</t>
  </si>
  <si>
    <t>R:\KY\2015 Water Rate Case\Revenues\KY 2015-17 Sewer and Other Plan - Pass 3 Rate Case.xlsx - tab "2016-2017 Plan"</t>
  </si>
  <si>
    <t>revenues</t>
  </si>
  <si>
    <t>expenses</t>
  </si>
  <si>
    <t>pay in June</t>
  </si>
  <si>
    <t>pay in Sept</t>
  </si>
  <si>
    <t>pay in Dec</t>
  </si>
  <si>
    <t>(All)</t>
  </si>
  <si>
    <t>Original Common dividends</t>
  </si>
  <si>
    <t>Hyp#</t>
  </si>
  <si>
    <t>Sum of Mar-15</t>
  </si>
  <si>
    <t>Sum of Apr-15</t>
  </si>
  <si>
    <t>Sum of May-15</t>
  </si>
  <si>
    <t>Sum of Jun-15</t>
  </si>
  <si>
    <t>Sum of Jul-15</t>
  </si>
  <si>
    <t>Sum of Aug-15</t>
  </si>
  <si>
    <t>Sum of Sep-15</t>
  </si>
  <si>
    <t>Sum of Oct-15</t>
  </si>
  <si>
    <t>Sum of Nov-15</t>
  </si>
  <si>
    <t>Sum of Dec-15</t>
  </si>
  <si>
    <t>Net Income before taxes and dividends</t>
  </si>
  <si>
    <t>Net Income after taxes before dividends</t>
  </si>
  <si>
    <t>Original Net Incme after dividends</t>
  </si>
  <si>
    <t>Net Income after taxes before dividends - adjusted tax</t>
  </si>
  <si>
    <t>Dec 2015 Div</t>
  </si>
  <si>
    <t>March 2016 Div</t>
  </si>
  <si>
    <t>Dec 2015 adj</t>
  </si>
  <si>
    <t>March adj</t>
  </si>
  <si>
    <t>Jun 2016 Div</t>
  </si>
  <si>
    <t>Sep 2016 Div</t>
  </si>
  <si>
    <t>Dec 2016 Div</t>
  </si>
  <si>
    <t>Mar 2017 Div</t>
  </si>
  <si>
    <t>From 2015 file:</t>
  </si>
  <si>
    <t>Jun adj</t>
  </si>
  <si>
    <t>Sep adj</t>
  </si>
  <si>
    <t>Dec adj</t>
  </si>
  <si>
    <t>Jun 2017 Div</t>
  </si>
  <si>
    <t>Sep 2017 Div</t>
  </si>
  <si>
    <t>March 2017 Div</t>
  </si>
  <si>
    <t>Revised Net Income</t>
  </si>
  <si>
    <t>Link Out</t>
  </si>
  <si>
    <t>To: KY 2015-2017 Balance Sheet</t>
  </si>
  <si>
    <t>Water &amp; Wastewater</t>
  </si>
  <si>
    <t>A40171000</t>
  </si>
  <si>
    <t>Misc</t>
  </si>
  <si>
    <t>*ties to Hyperion original-no adjustment needed</t>
  </si>
  <si>
    <t>P09 Total</t>
  </si>
  <si>
    <t>DELETE???</t>
  </si>
  <si>
    <t>Ledger</t>
  </si>
  <si>
    <t>Budget</t>
  </si>
  <si>
    <t>Rev Adj</t>
  </si>
  <si>
    <t>Prod Adj</t>
  </si>
  <si>
    <t>Pivot 2015 Income Statement (NOV &amp; DEC BUDGET) - includes top sides, revenue, production &amp; landing zone adjustments</t>
  </si>
  <si>
    <t>Does not include tax or common dividend adjustments</t>
  </si>
  <si>
    <t>Sum of Jan-15</t>
  </si>
  <si>
    <t>Sum of Feb-15</t>
  </si>
  <si>
    <t>Sum of YTD Dec-15</t>
  </si>
  <si>
    <t>Pivot 2016 Income Statement (BUDGET) - includes revenue &amp; production adjustments</t>
  </si>
  <si>
    <t>Tax Adj</t>
  </si>
  <si>
    <t>Div Adj</t>
  </si>
  <si>
    <t>Pivot 2017 Income Statement (WATER ONLY BUDGET) - includes revenue &amp; production adjustments (water/ww)</t>
  </si>
  <si>
    <t>Dec 2017 Div</t>
  </si>
  <si>
    <t>Mar 2018 Div</t>
  </si>
  <si>
    <t>Pivot 2017 Income Statement (BUDGET) - includes revenue &amp; production adjustments</t>
  </si>
  <si>
    <t>*original budget is water only - adjustments include wastewater</t>
  </si>
  <si>
    <t>Forecast Year</t>
  </si>
  <si>
    <t>Sum of Forecast Year</t>
  </si>
  <si>
    <t>Profit Center</t>
  </si>
  <si>
    <t>1201</t>
  </si>
  <si>
    <t>1202</t>
  </si>
  <si>
    <t>1230</t>
  </si>
  <si>
    <t>1233</t>
  </si>
  <si>
    <t>1250</t>
  </si>
  <si>
    <t>1260</t>
  </si>
  <si>
    <t/>
  </si>
  <si>
    <t>*manually moved insurance i/c amounts to ins exp - see below</t>
  </si>
  <si>
    <t>Zero out Intercompany accounts</t>
  </si>
  <si>
    <t xml:space="preserve"> 2016  Premium </t>
  </si>
  <si>
    <t>Allocation by Region</t>
  </si>
  <si>
    <t>WC</t>
  </si>
  <si>
    <t>WC Taxes</t>
  </si>
  <si>
    <t>GL/PR</t>
  </si>
  <si>
    <t>AL</t>
  </si>
  <si>
    <t>Excess Casualty</t>
  </si>
  <si>
    <t xml:space="preserve">Executive Risk </t>
  </si>
  <si>
    <t>Consultation Fee</t>
  </si>
  <si>
    <t>D&amp;O</t>
  </si>
  <si>
    <t>Errors &amp; Omissions</t>
  </si>
  <si>
    <t>Pollution</t>
  </si>
  <si>
    <t>Employed Lawyers</t>
  </si>
  <si>
    <t>Information Technology</t>
  </si>
  <si>
    <t>Non Owned Aviation Liability</t>
  </si>
  <si>
    <t>Retro</t>
  </si>
  <si>
    <t>Casualty %</t>
  </si>
  <si>
    <t>Total WC</t>
  </si>
  <si>
    <t>Gen Liab</t>
  </si>
  <si>
    <t>Auto</t>
  </si>
  <si>
    <t>Other</t>
  </si>
  <si>
    <t>Terrorism Risk Insurance Act</t>
  </si>
  <si>
    <t>American Water Works Company, Inc.</t>
  </si>
  <si>
    <t>American Water Works Service Company, Inc.</t>
  </si>
  <si>
    <t>American Water Resources</t>
  </si>
  <si>
    <t>HOS</t>
  </si>
  <si>
    <t>American Water Enterprises - AWE</t>
  </si>
  <si>
    <t>AWE and Canada are combined</t>
  </si>
  <si>
    <t>American Water Enterprises - Canada</t>
  </si>
  <si>
    <t>Applied Water Management &amp; AWWM</t>
  </si>
  <si>
    <t>Long Island Water Corp. - NY</t>
  </si>
  <si>
    <t>New Jersey-American Water</t>
  </si>
  <si>
    <t>Pennsylvania-American Water</t>
  </si>
  <si>
    <t>West Virginia-American Water</t>
  </si>
  <si>
    <t>Kentucky-American Water</t>
  </si>
  <si>
    <t>Maryland-American Water Co.</t>
  </si>
  <si>
    <t>Tennessee-American Water Co.</t>
  </si>
  <si>
    <t>Virginia-American Water Co.</t>
  </si>
  <si>
    <t>Illinois-American Water</t>
  </si>
  <si>
    <t>Missouri-American Water</t>
  </si>
  <si>
    <t>Indiana-American Water</t>
  </si>
  <si>
    <t>Iowa-American Water Co.</t>
  </si>
  <si>
    <t>Michigan-American Water Co.</t>
  </si>
  <si>
    <t>Ohio-American Water Co.</t>
  </si>
  <si>
    <t>Arizona-American Water Co.</t>
  </si>
  <si>
    <t>Texas American</t>
  </si>
  <si>
    <t>California-American Water Co.</t>
  </si>
  <si>
    <t>Hawaii-American Water Co.</t>
  </si>
  <si>
    <t>New Mexico-American Water Co.</t>
  </si>
  <si>
    <t>Pre-Funded Loss Reserve</t>
  </si>
  <si>
    <t>WC estimated capital</t>
  </si>
  <si>
    <t>Allocation % by State</t>
  </si>
  <si>
    <t>Property</t>
  </si>
  <si>
    <t>Total Casualty</t>
  </si>
  <si>
    <t>All Other</t>
  </si>
  <si>
    <t xml:space="preserve">  California-American Water Co.</t>
  </si>
  <si>
    <t xml:space="preserve">  Hawaii-American Water Co.</t>
  </si>
  <si>
    <t xml:space="preserve">  New Mexico-American Water Co.</t>
  </si>
  <si>
    <t xml:space="preserve">  Southwest Utilities (Azurix NA and Walker Water)</t>
  </si>
  <si>
    <t>AMERICAN WATER ENTERPRISES*</t>
  </si>
  <si>
    <r>
      <t xml:space="preserve">Property </t>
    </r>
    <r>
      <rPr>
        <b/>
        <i/>
        <sz val="11"/>
        <color rgb="FFFF0000"/>
        <rFont val="Calibri"/>
        <family val="2"/>
        <scheme val="minor"/>
      </rPr>
      <t>(includes TRIA)</t>
    </r>
  </si>
  <si>
    <t>per month</t>
  </si>
  <si>
    <t>remove from Ins - Gen Liab</t>
  </si>
  <si>
    <t>IOTG Adjustment</t>
  </si>
  <si>
    <t>And tax &amp; common dividend adjustments</t>
  </si>
  <si>
    <t>R:\KY\2015 Water Rate Case\Revenues\Weather Normalization\2016 Water Revenue Model - 1-8-2016.xlsx - LINKOUT</t>
  </si>
  <si>
    <t>Ins Adj</t>
  </si>
  <si>
    <t>A55720000</t>
  </si>
  <si>
    <t>A55730000</t>
  </si>
  <si>
    <t>A55110000</t>
  </si>
  <si>
    <t>add to Service Co-Office Supplies</t>
  </si>
  <si>
    <t>as of Dec 2015</t>
  </si>
  <si>
    <t>as of 1/10/16 variance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</si>
</sst>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5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#,##0.0\ ;\(#,##0.0\)"/>
    <numFmt numFmtId="166" formatCode="&quot;$&quot;#,##0\ \ ;\(&quot;$&quot;#,##0\)"/>
    <numFmt numFmtId="167" formatCode="&quot;$&quot;#,##0.00;\(&quot;$&quot;#,##0.00\)"/>
    <numFmt numFmtId="168" formatCode="#,##0_);[Red]\(#,##0\);&quot;-&quot;"/>
    <numFmt numFmtId="169" formatCode="0.00,_);\(0.00,\)"/>
    <numFmt numFmtId="170" formatCode="0.0\ \ \x\ ;\(0.0\)\ \ \x\ "/>
    <numFmt numFmtId="171" formatCode="0.0_ ;\(0.0\)_ \ "/>
    <numFmt numFmtId="172" formatCode="0.0%"/>
    <numFmt numFmtId="173" formatCode="#,##0.0_);\(#,##0.0\)"/>
    <numFmt numFmtId="174" formatCode="#,##0.000_);\(#,##0.000\)"/>
    <numFmt numFmtId="175" formatCode="_-* #,##0_-;\-* #,##0_-;_-* &quot;-&quot;_-;_-@_-"/>
    <numFmt numFmtId="176" formatCode="_-* #,##0.00_-;\-* #,##0.00_-;_-* &quot;-&quot;??_-;_-@_-"/>
    <numFmt numFmtId="177" formatCode="0.0_)\%;\(0.0\)\%;0.0_)\%;@_)_%"/>
    <numFmt numFmtId="178" formatCode="#,##0.0_)_%;\(#,##0.0\)_%;0.0_)_%;@_)_%"/>
    <numFmt numFmtId="179" formatCode="#,##0.0_);\(#,##0.0\);#,##0.0_);@_)"/>
    <numFmt numFmtId="180" formatCode="&quot;$&quot;_(#,##0.00_);&quot;$&quot;\(#,##0.00\)"/>
    <numFmt numFmtId="181" formatCode="&quot;$&quot;_(#,##0.00_);&quot;$&quot;\(#,##0.00\);&quot;$&quot;_(0.00_);@_)"/>
    <numFmt numFmtId="182" formatCode="\ #,##0\ \ \ ;\(#,##0\)\ \ ;\—\ \ \ \ "/>
    <numFmt numFmtId="183" formatCode="_-&quot;$&quot;* #,##0.0_-;\-&quot;$&quot;* #,##0.0_-;_-&quot;$&quot;* &quot;-&quot;??_-;_-@_-"/>
    <numFmt numFmtId="184" formatCode="#,##0.00_);\(#,##0.00\);0.00_);@_)"/>
    <numFmt numFmtId="185" formatCode="#,##0.00_ ;[Red]\-#,##0.00;\-"/>
    <numFmt numFmtId="186" formatCode="\€_(#,##0.00_);\€\(#,##0.00\);\€_(0.00_);@_)"/>
    <numFmt numFmtId="187" formatCode="#,##0.0_)\x;\(#,##0.0\)\x"/>
    <numFmt numFmtId="188" formatCode="#,##0_)\x;\(#,##0\)\x;0_)\x;@_)_x"/>
    <numFmt numFmtId="189" formatCode="0.00_);\(0.00\)"/>
    <numFmt numFmtId="190" formatCode="0.0\ \x\ ;\(0.0\)\ \x\ "/>
    <numFmt numFmtId="191" formatCode="&quot;$&quot;#,##0"/>
    <numFmt numFmtId="192" formatCode="#,###"/>
    <numFmt numFmtId="193" formatCode="&quot;$&quot;#,##0.0;[Red]&quot;$&quot;#,##0.0"/>
    <numFmt numFmtId="194" formatCode="#,##0.0_)_x;\(#,##0.0\)_x"/>
    <numFmt numFmtId="195" formatCode="#,##0_)_x;\(#,##0\)_x;0_)_x;@_)_x"/>
    <numFmt numFmtId="196" formatCode="mm/yy"/>
    <numFmt numFmtId="197" formatCode="_(&quot;$&quot;* #,##0_);_(&quot;$&quot;* \(#,##0\);_(&quot;$&quot;* &quot;-&quot;??_);_(@_)"/>
    <numFmt numFmtId="198" formatCode="#,##0;[Red]\(#,##0\)"/>
    <numFmt numFmtId="199" formatCode="0.0_)\%;\(0.0\)\%"/>
    <numFmt numFmtId="200" formatCode="_-* #,##0.000_-;\-* #,##0.000_-;_-* &quot;-&quot;??_-;_-@_-"/>
    <numFmt numFmtId="201" formatCode="0.0%_);\(0.0%\)"/>
    <numFmt numFmtId="202" formatCode="0.0"/>
    <numFmt numFmtId="203" formatCode="#,##0.0_)_%;\(#,##0.0\)_%"/>
    <numFmt numFmtId="204" formatCode="#,##0.00;[Red]\(#,##0.00\)"/>
    <numFmt numFmtId="205" formatCode="_(&quot;$&quot;* #,##0.0_);_(&quot;$&quot;* \(#,##0.0\);_(&quot;$&quot;* &quot;-&quot;?_);_(@_)"/>
    <numFmt numFmtId="206" formatCode="0.000"/>
    <numFmt numFmtId="207" formatCode="\£\ #,##0_);[Red]\(\£\ #,##0\)"/>
    <numFmt numFmtId="208" formatCode="#,##0.00;[Red]\(#,##0.00\);\-"/>
    <numFmt numFmtId="209" formatCode="0.0,_);\(0.0,\)"/>
    <numFmt numFmtId="210" formatCode="&quot;$&quot;0.0,_);\(&quot;$&quot;0.0,\)"/>
    <numFmt numFmtId="211" formatCode="&quot;$&quot;0.00,_);\(&quot;$&quot;0.00,\)"/>
    <numFmt numFmtId="212" formatCode="\¥#,##0;\(\¥#,##0\)"/>
    <numFmt numFmtId="213" formatCode="000000"/>
    <numFmt numFmtId="214" formatCode="0_)"/>
    <numFmt numFmtId="215" formatCode="#,##0;\(#,##0\)"/>
    <numFmt numFmtId="216" formatCode="0;[Red]\(0\);\-"/>
    <numFmt numFmtId="217" formatCode="#,##0;[Red]\(#,##0\);\-"/>
    <numFmt numFmtId="218" formatCode="0.0%\ ;\(0.0\)%"/>
    <numFmt numFmtId="219" formatCode="#,##0.0"/>
    <numFmt numFmtId="220" formatCode="0.0;\(0.0\);\-"/>
    <numFmt numFmtId="221" formatCode="0.00;\(0.00\);\-"/>
    <numFmt numFmtId="222" formatCode="0.00;[Red]\(0.00\);\-"/>
    <numFmt numFmtId="223" formatCode="0.000;\(0.000\);\-"/>
    <numFmt numFmtId="224" formatCode="_(* #,##0.0_);_(* \(#,##0.0\);_(* &quot;--- &quot;_)"/>
    <numFmt numFmtId="225" formatCode="m\-d\-yy"/>
    <numFmt numFmtId="226" formatCode="General_)"/>
    <numFmt numFmtId="227" formatCode="0.0_)"/>
    <numFmt numFmtId="228" formatCode="#,##0.0_);[Red]\(#,##0.0\)"/>
    <numFmt numFmtId="229" formatCode="_ * #,##0_ ;_ * \-#,##0_ ;_ * &quot;-&quot;_ ;_ @_ "/>
    <numFmt numFmtId="230" formatCode="_ * #,##0.00_ ;_ * \-#,##0.00_ ;_ * &quot;-&quot;??_ ;_ @_ "/>
    <numFmt numFmtId="231" formatCode="#,##0\ ;\(#,##0\);\-\ \ \ \ \ "/>
    <numFmt numFmtId="232" formatCode="#,##0\ ;\(#,##0\);\–\ \ \ \ \ "/>
    <numFmt numFmtId="233" formatCode="\£#,##0_);\(\£#,##0\)"/>
    <numFmt numFmtId="234" formatCode="0.00%_);\(0.00%\)"/>
    <numFmt numFmtId="235" formatCode="#,##0.0\x"/>
    <numFmt numFmtId="236" formatCode="#,##0.00\x"/>
    <numFmt numFmtId="237" formatCode="#,##0,_);\(#,##0,\)"/>
    <numFmt numFmtId="238" formatCode="#,##0;\-#,##0;&quot;-&quot;"/>
    <numFmt numFmtId="239" formatCode="0,000"/>
    <numFmt numFmtId="240" formatCode="_(* #,##0_);[Red]_(* \(#,##0\);_(* &quot;&quot;\ \-\ &quot;&quot;_);_(@_)"/>
    <numFmt numFmtId="241" formatCode="_(* #,##0_);[Red]_(* \(#,##0\);_(* &quot;&quot;&quot;&quot;\ \-\ &quot;&quot;&quot;&quot;_);_(@_)"/>
    <numFmt numFmtId="242" formatCode="_(* #,##0,_);[Red]_(* \(#,##0,\);_(* &quot;&quot;&quot;&quot;\ \-\ &quot;&quot;&quot;&quot;_);_(@_)"/>
    <numFmt numFmtId="243" formatCode="_(* #,##0,,_);_(* \(#,##0,,\);_(* &quot;-&quot;_)"/>
    <numFmt numFmtId="244" formatCode="_(* #,##0,_);_(* \(#,##0,\);_(* &quot;-&quot;_);_(@_)"/>
    <numFmt numFmtId="245" formatCode="_(* #,##0_);[Red]_(* \(#,##0\);_(* &quot; - &quot;_);_(@_)"/>
    <numFmt numFmtId="246" formatCode="_-* #,##0_-;* \(#,##0\)_-;_-@_-"/>
    <numFmt numFmtId="247" formatCode="&quot;$&quot;#,##0.0_);\(&quot;$&quot;#,##0.0\)"/>
    <numFmt numFmtId="248" formatCode="0.000_)"/>
    <numFmt numFmtId="249" formatCode="#,##0.0;[Red]\(#,##0.0\)"/>
    <numFmt numFmtId="250" formatCode="0.000%_);\(0.000%\)"/>
    <numFmt numFmtId="251" formatCode="#,##0_%_);\(#,##0\)_%;#,##0_%_);@_%_)"/>
    <numFmt numFmtId="252" formatCode="#,##0_%_);\(#,##0\)_%;**;@_%_)"/>
    <numFmt numFmtId="253" formatCode="0.0_x_)_);&quot;NM&quot;_x_)_);0.0_x_)_);@_%_)"/>
    <numFmt numFmtId="254" formatCode="0.0\ \x;\(0.0\ \x\)"/>
    <numFmt numFmtId="255" formatCode="#,##0.00_);\(#,##0.00\);\-_)"/>
    <numFmt numFmtId="256" formatCode="&quot;$&quot;#,##0.0;[Red]\(&quot;$&quot;#,##0.0\)"/>
    <numFmt numFmtId="257" formatCode="&quot;$&quot;#,##0.00;[Red]\-&quot;$&quot;#,##0.00"/>
    <numFmt numFmtId="258" formatCode="&quot;$&quot;#,##0_%_);\(&quot;$&quot;#,##0\)_%;&quot;$&quot;#,##0_%_);@_%_)"/>
    <numFmt numFmtId="259" formatCode="m/d"/>
    <numFmt numFmtId="260" formatCode="_-* #,##0.00%_-;* \(#,##0.00\)%_-;_-@_-"/>
    <numFmt numFmtId="261" formatCode="_-&quot;$&quot;* #,##0.00_-;\-&quot;$&quot;* #,##0.00_-;_-&quot;$&quot;* &quot;-&quot;??_-;_-@_-"/>
    <numFmt numFmtId="262" formatCode="&quot;$&quot;#,##0.0_);[Red]\(&quot;$&quot;#,##0.0\)"/>
    <numFmt numFmtId="263" formatCode="_(* #,##0.0_);_(* \(#,##0.0\);_(* &quot;-&quot;??_);_(@_)"/>
    <numFmt numFmtId="264" formatCode="0____"/>
    <numFmt numFmtId="265" formatCode="&quot;$&quot;#,##0.0"/>
    <numFmt numFmtId="266" formatCode="m/d/yy"/>
    <numFmt numFmtId="267" formatCode="\¥\ #,##0_);[Red]\(\¥\ #,##0\)"/>
    <numFmt numFmtId="268" formatCode="\•\ \ @"/>
    <numFmt numFmtId="269" formatCode="\ \ _•\–\ \ \ \ @"/>
    <numFmt numFmtId="270" formatCode="_(* #,##0.0000_);_(* \(#,##0.0000\);_(* &quot;-&quot;??_);_(@_)"/>
    <numFmt numFmtId="271" formatCode="&quot;$&quot;#,##0;\-&quot;$&quot;#,##0"/>
    <numFmt numFmtId="272" formatCode="_(* #,##0.000_);_(* \(#,##0.000\);_(* &quot;-&quot;??_);_(@_)"/>
    <numFmt numFmtId="273" formatCode="&quot;$&quot;#,##0,_);\(&quot;$&quot;#,##0,\)"/>
    <numFmt numFmtId="274" formatCode="&quot;$&quot;#,##0.000_);\(&quot;$&quot;#,##0.000\)"/>
    <numFmt numFmtId="275" formatCode="mm/dd/yy"/>
    <numFmt numFmtId="276" formatCode="mmmm\ d\,\ yyyy"/>
    <numFmt numFmtId="277" formatCode="m/d/yy_%_)"/>
    <numFmt numFmtId="278" formatCode="0.0%;\(0.0%\)"/>
    <numFmt numFmtId="279" formatCode="#,##0.000_);[Red]\(#,##0.000\)"/>
    <numFmt numFmtId="280" formatCode="0_%_);\(0\)_%;0_%_);@_%_)"/>
    <numFmt numFmtId="281" formatCode="[$€-2]\ #,##0_);\([$€-2]\ #,##0\)"/>
    <numFmt numFmtId="282" formatCode="[$€-2]\ #,##0.0_);\([$€-2]\ #,##0.0\)"/>
    <numFmt numFmtId="283" formatCode="\€#,##0.00;[Red]\(\€#,##0.00\)"/>
    <numFmt numFmtId="284" formatCode="_-[$€-2]* #,##0.00_-;\-[$€-2]* #,##0.00_-;_-[$€-2]* &quot;-&quot;??_-"/>
    <numFmt numFmtId="285" formatCode="_([$€-2]* #,##0.00_);_([$€-2]* \(#,##0.00\);_([$€-2]* &quot;-&quot;??_)"/>
    <numFmt numFmtId="286" formatCode="mm/dd/yyyy"/>
    <numFmt numFmtId="287" formatCode="0_);[Red]\(0\)"/>
    <numFmt numFmtId="288" formatCode="#,##0.0;\(#,##0.0\)"/>
    <numFmt numFmtId="289" formatCode="#,###,##0.00;\(#,###,##0.00\)"/>
    <numFmt numFmtId="290" formatCode="#,###,##0;\(#,###,##0\)"/>
    <numFmt numFmtId="291" formatCode="&quot;$&quot;#,###,##0.00;\(&quot;$&quot;#,###,##0.00\)"/>
    <numFmt numFmtId="292" formatCode="&quot;$&quot;#,###,##0;\(&quot;$&quot;#,###,##0\)"/>
    <numFmt numFmtId="293" formatCode="#,##0.00%;\(#,##0.00%\)"/>
    <numFmt numFmtId="294" formatCode=";;;"/>
    <numFmt numFmtId="295" formatCode="0.00%;\(0.00%\)"/>
    <numFmt numFmtId="296" formatCode="0.0\%_);\(0.0\%\);0.0\%_);@_%_)"/>
    <numFmt numFmtId="297" formatCode="#,##0.000_)"/>
    <numFmt numFmtId="298" formatCode="#,##0.000000_)"/>
    <numFmt numFmtId="299" formatCode="0.0_);\(0.0\)"/>
    <numFmt numFmtId="300" formatCode="0.00_)"/>
    <numFmt numFmtId="301" formatCode="#,##0\x;\(#,##0\x\)"/>
    <numFmt numFmtId="302" formatCode="0.0\x;\(0.0\x\)"/>
    <numFmt numFmtId="303" formatCode="#,##0.00\x;\(#,##0.00\x\)"/>
    <numFmt numFmtId="304" formatCode="#,##0.000\x;\(#,##0.000\x\)"/>
    <numFmt numFmtId="305" formatCode="#,##0.0\ ;\(#,##0.0\ \)"/>
    <numFmt numFmtId="306" formatCode="#,##0.0\ \ ;\(#,##0.0\ \ \)"/>
    <numFmt numFmtId="307" formatCode="#,##0;[Red]\-#,##0"/>
    <numFmt numFmtId="308" formatCode="_-* #,##0.00\ _F_-;\-* #,##0.00\ _F_-;_-* &quot;-&quot;??\ _F_-;_-@_-"/>
    <numFmt numFmtId="309" formatCode="#,##0.0\x_);\(#,##0.0\x\);\-_)"/>
    <numFmt numFmtId="310" formatCode="#,##0.0%_);\(#,##0.0%\)"/>
    <numFmt numFmtId="311" formatCode="mmm\ d"/>
    <numFmt numFmtId="312" formatCode="#,##0.0\ \);\(#,##0.0\ \)"/>
    <numFmt numFmtId="313" formatCode="#,##0.0\x;\(#,##0.0\x\)"/>
    <numFmt numFmtId="314" formatCode="#,##0&quot; F&quot;_);[Red]\(#,##0&quot; F&quot;\)"/>
    <numFmt numFmtId="315" formatCode="#,##0.0000_);\(#,##0.0000\)"/>
    <numFmt numFmtId="316" formatCode="mmm\-yyyy"/>
    <numFmt numFmtId="317" formatCode="0.0\x"/>
    <numFmt numFmtId="318" formatCode="0.0\x_)_);&quot;NM&quot;_x_)_);0.0\x_)_);@_%_)"/>
    <numFmt numFmtId="319" formatCode="0%_);\(0%\);0%_);@_%_)"/>
    <numFmt numFmtId="320" formatCode="0.0%;[Red]\(0.0%\);&quot;- &quot;"/>
    <numFmt numFmtId="321" formatCode="#,##0.0;[Red]\(#,##0.0\);\-"/>
    <numFmt numFmtId="322" formatCode="0.0000%_)"/>
    <numFmt numFmtId="323" formatCode="0&quot;µÑ&quot;"/>
    <numFmt numFmtId="324" formatCode="0.000000"/>
    <numFmt numFmtId="325" formatCode="\+0.0%;[Red]\(0.0%\)"/>
    <numFmt numFmtId="326" formatCode="0%;\(0%\)"/>
    <numFmt numFmtId="327" formatCode="_-* #,##0.0_-;\-* #,##0.0_-;_-* &quot;-&quot;??_-;_-@_-"/>
    <numFmt numFmtId="328" formatCode="#,##0.0%_);\(#,##0.0%\);\-_)"/>
    <numFmt numFmtId="329" formatCode="#,##0.0\%_);\(#,##0.0\%\);#,##0.0\%_);@_)"/>
    <numFmt numFmtId="330" formatCode="0%_);[Red]\(0%\)"/>
    <numFmt numFmtId="331" formatCode="0.00%_);[Red]\(0.00%\)"/>
    <numFmt numFmtId="332" formatCode="&quot;$&quot;#,##0.00;\-&quot;$&quot;#,##0.00"/>
    <numFmt numFmtId="333" formatCode="0.00000000000000000%"/>
    <numFmt numFmtId="334" formatCode="_(* #,##0.0_);_(* \(#,##0.0\);_(* &quot;-&quot;?_);_(@_)"/>
    <numFmt numFmtId="335" formatCode="#,##0.00;\(#,##0.00\);_(* &quot;-&quot;_)"/>
    <numFmt numFmtId="336" formatCode="#,##0;\(#,##0\);_(* &quot;-&quot;_)"/>
    <numFmt numFmtId="337" formatCode="#,##0.0_);\(#,##0.0\);_(* &quot;-&quot;_)"/>
    <numFmt numFmtId="338" formatCode="_(&quot;$&quot;* #,##0.00_);_(&quot;$&quot;* \(#,##0.00\);_(* &quot;-&quot;_);_(@_)"/>
    <numFmt numFmtId="339" formatCode="_(&quot;$&quot;* #,##0.000_);_(&quot;$&quot;* \(#,##0.000\);_(* &quot;-&quot;_);_(@_)"/>
    <numFmt numFmtId="340" formatCode="_(&quot;$&quot;* #,##0.0_);_(&quot;$&quot;* \(#,##0.0\);_(* &quot;-&quot;_);_(@_)"/>
    <numFmt numFmtId="341" formatCode="&quot;$&quot;#,##0.00"/>
    <numFmt numFmtId="342" formatCode="#,##0.00_);\(#,##0.00\);_(* &quot;-&quot;_)"/>
    <numFmt numFmtId="343" formatCode="#,##0_);\(#,##0\);_(* &quot;-&quot;_);_(* &quot;-&quot;_)"/>
    <numFmt numFmtId="344" formatCode="_(###.##%_);\(* &quot;-&quot;_);_(@_)"/>
    <numFmt numFmtId="345" formatCode="_(* #,##0,_);[Red]_(* \(#,##0,\);_(* &quot; - &quot;_);_(@_)"/>
    <numFmt numFmtId="346" formatCode="_(* #,##0,_);[Red]_(* \(#,##0,\);_(* &quot;&quot;\ \-\ &quot;&quot;_);_(@_)"/>
    <numFmt numFmtId="347" formatCode="#,##0.00_)\ \x;\(#,##0.00\)\ \x"/>
    <numFmt numFmtId="348" formatCode="#,##0.00\x\ \ \ \ \ \ \ \ \ \ "/>
    <numFmt numFmtId="349" formatCode="#,##0.000"/>
    <numFmt numFmtId="350" formatCode="0.00\ "/>
    <numFmt numFmtId="351" formatCode="_-&quot;L.&quot;\ * #,##0.00_-;\-&quot;L.&quot;\ * #,##0.00_-;_-&quot;L.&quot;\ * &quot;-&quot;??_-;_-@_-"/>
    <numFmt numFmtId="352" formatCode="0_);\(0\)"/>
    <numFmt numFmtId="353" formatCode="\¥#,##0_);\(\¥#,##0\)"/>
    <numFmt numFmtId="354" formatCode="0000&quot;A&quot;"/>
    <numFmt numFmtId="355" formatCode="0&quot;E&quot;"/>
    <numFmt numFmtId="356" formatCode="0000&quot;E&quot;"/>
    <numFmt numFmtId="357" formatCode="_-&quot;$&quot;* #,##0_-;\-&quot;$&quot;* #,##0_-;_-&quot;$&quot;* &quot;-&quot;_-;_-@_-"/>
    <numFmt numFmtId="358" formatCode="[$-409]mmm\-yy;@"/>
    <numFmt numFmtId="359" formatCode="0.0000%"/>
    <numFmt numFmtId="360" formatCode="0.000%"/>
  </numFmts>
  <fonts count="339">
    <font>
      <sz val="10"/>
      <name val="Arial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color indexed="12"/>
      <name val="Arial"/>
      <family val="2"/>
    </font>
    <font>
      <sz val="8"/>
      <name val="Helv"/>
    </font>
    <font>
      <sz val="9"/>
      <name val="Arial"/>
      <family val="2"/>
    </font>
    <font>
      <sz val="8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sz val="8"/>
      <color indexed="22"/>
      <name val="Arial"/>
      <family val="2"/>
    </font>
    <font>
      <sz val="12"/>
      <color indexed="12"/>
      <name val="Times New Roman"/>
      <family val="1"/>
    </font>
    <font>
      <sz val="8"/>
      <name val="Arial"/>
      <family val="2"/>
    </font>
    <font>
      <u/>
      <sz val="8.4"/>
      <color indexed="12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b/>
      <i/>
      <sz val="10"/>
      <name val="Arial"/>
      <family val="2"/>
    </font>
    <font>
      <b/>
      <i/>
      <sz val="9"/>
      <name val="Arial"/>
      <family val="2"/>
    </font>
    <font>
      <b/>
      <sz val="9"/>
      <name val="Arial"/>
      <family val="2"/>
    </font>
    <font>
      <sz val="10"/>
      <name val="Helv"/>
      <charset val="204"/>
    </font>
    <font>
      <b/>
      <sz val="22"/>
      <color indexed="18"/>
      <name val="Arial"/>
      <family val="2"/>
    </font>
    <font>
      <sz val="10"/>
      <color indexed="12"/>
      <name val="Arial"/>
      <family val="2"/>
    </font>
    <font>
      <sz val="10"/>
      <name val="Times New Roman"/>
      <family val="1"/>
      <charset val="177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10"/>
      <name val="Helv"/>
      <family val="2"/>
    </font>
    <font>
      <sz val="10"/>
      <color indexed="12"/>
      <name val="Tms Rmn"/>
    </font>
    <font>
      <sz val="11"/>
      <name val="‚l‚r ƒSƒVƒbƒN"/>
      <charset val="128"/>
    </font>
    <font>
      <sz val="10"/>
      <name val="MS Sans Serif"/>
      <family val="2"/>
    </font>
    <font>
      <b/>
      <sz val="11"/>
      <name val="Book Antiqua"/>
      <family val="1"/>
    </font>
    <font>
      <b/>
      <sz val="10"/>
      <color indexed="12"/>
      <name val="Tms Rmn"/>
    </font>
    <font>
      <sz val="8"/>
      <color indexed="17"/>
      <name val="Arial"/>
      <family val="2"/>
    </font>
    <font>
      <sz val="12"/>
      <name val="Arial"/>
      <family val="2"/>
    </font>
    <font>
      <sz val="14"/>
      <name val="Times New Roman"/>
      <family val="1"/>
    </font>
    <font>
      <sz val="18"/>
      <name val="Times New Roman"/>
      <family val="1"/>
    </font>
    <font>
      <b/>
      <sz val="10"/>
      <name val="Helv"/>
    </font>
    <font>
      <sz val="5"/>
      <name val="Arial"/>
      <family val="2"/>
    </font>
    <font>
      <sz val="10"/>
      <name val="Tms Rmn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63"/>
      <name val="Calibri"/>
      <family val="2"/>
    </font>
    <font>
      <i/>
      <sz val="8"/>
      <name val="Times New Roman"/>
      <family val="1"/>
    </font>
    <font>
      <sz val="10"/>
      <name val="Courier"/>
      <family val="3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2"/>
      <name val="Arial MT"/>
    </font>
    <font>
      <sz val="9"/>
      <name val="Times New Roman"/>
      <family val="1"/>
    </font>
    <font>
      <sz val="9"/>
      <color indexed="12"/>
      <name val="Times New Roman"/>
      <family val="1"/>
    </font>
    <font>
      <b/>
      <sz val="12"/>
      <name val="Times New Roman"/>
      <family val="1"/>
    </font>
    <font>
      <sz val="8"/>
      <color indexed="8"/>
      <name val="Times New Roman"/>
      <family val="1"/>
    </font>
    <font>
      <sz val="8"/>
      <name val="Arial MT"/>
    </font>
    <font>
      <b/>
      <sz val="8"/>
      <name val="Arial"/>
      <family val="2"/>
    </font>
    <font>
      <sz val="8"/>
      <name val="Tahoma"/>
      <family val="2"/>
    </font>
    <font>
      <sz val="12"/>
      <name val="¹ÙÅÁÃ¼"/>
      <family val="1"/>
      <charset val="129"/>
    </font>
    <font>
      <sz val="10"/>
      <color indexed="8"/>
      <name val="Times New Roman"/>
      <family val="1"/>
    </font>
    <font>
      <i/>
      <sz val="10"/>
      <color indexed="12"/>
      <name val="Arial"/>
      <family val="2"/>
    </font>
    <font>
      <sz val="11"/>
      <color indexed="10"/>
      <name val="Calibri"/>
      <family val="2"/>
    </font>
    <font>
      <sz val="12"/>
      <color indexed="8"/>
      <name val="Times New Roman"/>
      <family val="1"/>
    </font>
    <font>
      <sz val="10"/>
      <color indexed="20"/>
      <name val="Arial"/>
      <family val="2"/>
    </font>
    <font>
      <sz val="11"/>
      <color indexed="20"/>
      <name val="Calibri"/>
      <family val="2"/>
    </font>
    <font>
      <sz val="25"/>
      <name val="Times New Roman"/>
      <family val="1"/>
    </font>
    <font>
      <sz val="8"/>
      <color indexed="13"/>
      <name val="Arial"/>
      <family val="2"/>
    </font>
    <font>
      <b/>
      <sz val="10"/>
      <color indexed="9"/>
      <name val="Arial"/>
      <family val="2"/>
    </font>
    <font>
      <sz val="8"/>
      <color indexed="12"/>
      <name val="Tms Rmn"/>
    </font>
    <font>
      <b/>
      <sz val="11"/>
      <color indexed="18"/>
      <name val="Times New Roman"/>
      <family val="1"/>
    </font>
    <font>
      <b/>
      <sz val="14"/>
      <color indexed="18"/>
      <name val="Times New Roman"/>
      <family val="1"/>
    </font>
    <font>
      <b/>
      <i/>
      <u/>
      <sz val="14"/>
      <name val="Arial"/>
      <family val="2"/>
    </font>
    <font>
      <sz val="12"/>
      <name val="Tms Rmn"/>
    </font>
    <font>
      <sz val="8"/>
      <name val="Verdana"/>
      <family val="2"/>
    </font>
    <font>
      <b/>
      <sz val="9"/>
      <name val="Helv"/>
    </font>
    <font>
      <b/>
      <sz val="12"/>
      <name val="Palatino"/>
      <family val="1"/>
    </font>
    <font>
      <b/>
      <sz val="10"/>
      <name val="Times New Roman"/>
      <family val="1"/>
    </font>
    <font>
      <sz val="10"/>
      <color indexed="8"/>
      <name val="Book Antiqua"/>
      <family val="1"/>
    </font>
    <font>
      <sz val="11"/>
      <name val="Times New Roman"/>
      <family val="1"/>
    </font>
    <font>
      <u val="singleAccounting"/>
      <sz val="10"/>
      <name val="Arial"/>
      <family val="2"/>
    </font>
    <font>
      <b/>
      <sz val="10"/>
      <color indexed="8"/>
      <name val="Times New Roman"/>
      <family val="1"/>
    </font>
    <font>
      <b/>
      <sz val="8"/>
      <color indexed="12"/>
      <name val="Arial"/>
      <family val="2"/>
    </font>
    <font>
      <sz val="9"/>
      <color indexed="12"/>
      <name val="Arial"/>
      <family val="2"/>
    </font>
    <font>
      <sz val="10"/>
      <color indexed="12"/>
      <name val="Times New Roman"/>
      <family val="1"/>
    </font>
    <font>
      <sz val="24"/>
      <name val="Times New Roman"/>
      <family val="1"/>
    </font>
    <font>
      <sz val="12"/>
      <name val="±¼¸²Ã¼"/>
      <family val="3"/>
      <charset val="129"/>
    </font>
    <font>
      <b/>
      <sz val="10"/>
      <color indexed="9"/>
      <name val="Times New Roman"/>
      <family val="1"/>
    </font>
    <font>
      <b/>
      <sz val="11"/>
      <color indexed="52"/>
      <name val="Calibri"/>
      <family val="2"/>
    </font>
    <font>
      <b/>
      <sz val="10"/>
      <color indexed="52"/>
      <name val="Arial"/>
      <family val="2"/>
    </font>
    <font>
      <b/>
      <sz val="10"/>
      <color indexed="10"/>
      <name val="Arial"/>
      <family val="2"/>
    </font>
    <font>
      <b/>
      <sz val="11"/>
      <color indexed="10"/>
      <name val="Calibri"/>
      <family val="2"/>
    </font>
    <font>
      <b/>
      <i/>
      <sz val="10"/>
      <name val="Times New Roman"/>
      <family val="1"/>
    </font>
    <font>
      <b/>
      <sz val="18"/>
      <name val="Times"/>
      <family val="1"/>
    </font>
    <font>
      <b/>
      <sz val="10"/>
      <name val="Tms Rmn"/>
    </font>
    <font>
      <sz val="11"/>
      <color indexed="52"/>
      <name val="Calibri"/>
      <family val="2"/>
    </font>
    <font>
      <sz val="8"/>
      <name val="Tms Rmn"/>
    </font>
    <font>
      <sz val="10"/>
      <color indexed="18"/>
      <name val="Times New Roman"/>
      <family val="1"/>
    </font>
    <font>
      <sz val="9"/>
      <color indexed="9"/>
      <name val="Times New Roman"/>
      <family val="1"/>
    </font>
    <font>
      <b/>
      <sz val="14"/>
      <color indexed="21"/>
      <name val="Tms Rmn"/>
    </font>
    <font>
      <b/>
      <sz val="8"/>
      <color indexed="8"/>
      <name val="Arial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sz val="10"/>
      <name val="Courier New"/>
      <family val="3"/>
    </font>
    <font>
      <b/>
      <sz val="8"/>
      <name val="Book Antiqua"/>
      <family val="1"/>
    </font>
    <font>
      <b/>
      <sz val="8"/>
      <name val="GillSans"/>
      <family val="2"/>
    </font>
    <font>
      <b/>
      <sz val="7"/>
      <name val="GillSans"/>
      <family val="2"/>
    </font>
    <font>
      <sz val="11"/>
      <name val="Tms Rmn"/>
      <family val="1"/>
    </font>
    <font>
      <sz val="10"/>
      <name val="Book Antiqua"/>
      <family val="1"/>
    </font>
    <font>
      <sz val="10"/>
      <color theme="1"/>
      <name val="Arial"/>
      <family val="2"/>
    </font>
    <font>
      <sz val="12"/>
      <name val="Times"/>
      <family val="1"/>
    </font>
    <font>
      <sz val="10"/>
      <name val="Geneva"/>
      <family val="2"/>
    </font>
    <font>
      <sz val="8"/>
      <name val="Palatino"/>
      <family val="1"/>
    </font>
    <font>
      <sz val="12"/>
      <name val="Book Antiqua"/>
      <family val="1"/>
    </font>
    <font>
      <sz val="10"/>
      <color rgb="FF000000"/>
      <name val="Arial"/>
      <family val="2"/>
    </font>
    <font>
      <sz val="11"/>
      <color rgb="FF000000"/>
      <name val="Calibri"/>
      <family val="2"/>
      <scheme val="minor"/>
    </font>
    <font>
      <sz val="10"/>
      <color theme="1"/>
      <name val="Calibri"/>
      <family val="2"/>
    </font>
    <font>
      <sz val="10"/>
      <name val="BERNHARD"/>
    </font>
    <font>
      <sz val="10"/>
      <name val="Helv"/>
    </font>
    <font>
      <i/>
      <sz val="9"/>
      <name val="MS Sans Serif"/>
      <family val="2"/>
    </font>
    <font>
      <sz val="24"/>
      <name val="Arial"/>
      <family val="2"/>
    </font>
    <font>
      <b/>
      <sz val="11"/>
      <name val="Times New Roman"/>
      <family val="1"/>
    </font>
    <font>
      <sz val="10"/>
      <name val="MS Serif"/>
      <family val="1"/>
    </font>
    <font>
      <b/>
      <sz val="8"/>
      <name val="Helv"/>
    </font>
    <font>
      <sz val="12"/>
      <color indexed="8"/>
      <name val="Book Antiqua"/>
      <family val="1"/>
    </font>
    <font>
      <sz val="11"/>
      <color indexed="12"/>
      <name val="Book Antiqua"/>
      <family val="1"/>
    </font>
    <font>
      <sz val="10"/>
      <color indexed="8"/>
      <name val="Verdana"/>
      <family val="2"/>
    </font>
    <font>
      <b/>
      <sz val="14"/>
      <name val="Tms Rmn"/>
    </font>
    <font>
      <sz val="12"/>
      <name val="Arial Narrow"/>
      <family val="2"/>
    </font>
    <font>
      <sz val="12"/>
      <name val="Helv"/>
    </font>
    <font>
      <b/>
      <i/>
      <strike/>
      <sz val="12"/>
      <color indexed="48"/>
      <name val="Arial"/>
      <family val="2"/>
    </font>
    <font>
      <sz val="8"/>
      <color indexed="9"/>
      <name val="Arial"/>
      <family val="2"/>
    </font>
    <font>
      <sz val="10"/>
      <name val="Courier 17cpi"/>
    </font>
    <font>
      <sz val="1"/>
      <color indexed="8"/>
      <name val="Courier"/>
      <family val="3"/>
    </font>
    <font>
      <u val="doubleAccounting"/>
      <sz val="10"/>
      <name val="Arial"/>
      <family val="2"/>
    </font>
    <font>
      <b/>
      <sz val="1"/>
      <color indexed="8"/>
      <name val="Courier"/>
      <family val="3"/>
    </font>
    <font>
      <sz val="10"/>
      <color indexed="16"/>
      <name val="MS Serif"/>
      <family val="1"/>
    </font>
    <font>
      <i/>
      <strike/>
      <sz val="12"/>
      <color indexed="40"/>
      <name val="Arial"/>
      <family val="2"/>
    </font>
    <font>
      <sz val="11"/>
      <color indexed="62"/>
      <name val="Calibri"/>
      <family val="2"/>
    </font>
    <font>
      <i/>
      <sz val="10"/>
      <color indexed="23"/>
      <name val="Arial"/>
      <family val="2"/>
    </font>
    <font>
      <i/>
      <sz val="11"/>
      <color indexed="23"/>
      <name val="Calibri"/>
      <family val="2"/>
    </font>
    <font>
      <sz val="12"/>
      <name val="New Times Roman"/>
    </font>
    <font>
      <b/>
      <sz val="12"/>
      <name val="New Times Roman"/>
    </font>
    <font>
      <b/>
      <sz val="10"/>
      <color indexed="10"/>
      <name val="Tahoma"/>
      <family val="2"/>
    </font>
    <font>
      <sz val="14"/>
      <color indexed="32"/>
      <name val="Times New Roman"/>
      <family val="1"/>
    </font>
    <font>
      <b/>
      <sz val="10"/>
      <color indexed="42"/>
      <name val="Arial"/>
      <family val="2"/>
    </font>
    <font>
      <sz val="7"/>
      <name val="Palatino"/>
      <family val="1"/>
    </font>
    <font>
      <i/>
      <sz val="8"/>
      <name val="Tms Rmn"/>
    </font>
    <font>
      <b/>
      <i/>
      <sz val="10"/>
      <color indexed="16"/>
      <name val="Arial"/>
      <family val="2"/>
    </font>
    <font>
      <sz val="7"/>
      <color indexed="12"/>
      <name val="Arial"/>
      <family val="2"/>
    </font>
    <font>
      <sz val="7"/>
      <color indexed="16"/>
      <name val="Arial"/>
      <family val="2"/>
    </font>
    <font>
      <sz val="7"/>
      <color indexed="18"/>
      <name val="Arial"/>
      <family val="2"/>
    </font>
    <font>
      <sz val="10"/>
      <color indexed="0"/>
      <name val="Arial"/>
      <family val="2"/>
    </font>
    <font>
      <sz val="10"/>
      <color indexed="42"/>
      <name val="Arial"/>
      <family val="2"/>
    </font>
    <font>
      <sz val="10"/>
      <color indexed="42"/>
      <name val="Times New Roman"/>
      <family val="1"/>
    </font>
    <font>
      <i/>
      <sz val="10"/>
      <color indexed="42"/>
      <name val="Times New Roman"/>
      <family val="1"/>
    </font>
    <font>
      <sz val="10"/>
      <color indexed="17"/>
      <name val="Arial"/>
      <family val="2"/>
    </font>
    <font>
      <sz val="11"/>
      <color indexed="17"/>
      <name val="Calibri"/>
      <family val="2"/>
    </font>
    <font>
      <b/>
      <sz val="10"/>
      <color indexed="17"/>
      <name val="Helvetica"/>
      <family val="2"/>
    </font>
    <font>
      <sz val="12"/>
      <color indexed="9"/>
      <name val="Times New Roman"/>
      <family val="1"/>
    </font>
    <font>
      <b/>
      <sz val="12"/>
      <color indexed="8"/>
      <name val="Times New Roman"/>
      <family val="1"/>
    </font>
    <font>
      <sz val="24"/>
      <color indexed="8"/>
      <name val="TimesNewRomanPS"/>
    </font>
    <font>
      <sz val="18"/>
      <color indexed="8"/>
      <name val="Times New Roman"/>
      <family val="1"/>
    </font>
    <font>
      <sz val="9"/>
      <name val="Futura UBS Bk"/>
      <family val="2"/>
    </font>
    <font>
      <b/>
      <sz val="12"/>
      <color indexed="9"/>
      <name val="Tms Rmn"/>
    </font>
    <font>
      <b/>
      <sz val="28"/>
      <name val="Times New Roman"/>
      <family val="1"/>
    </font>
    <font>
      <b/>
      <sz val="10"/>
      <color indexed="9"/>
      <name val="GillSans"/>
      <family val="2"/>
    </font>
    <font>
      <b/>
      <sz val="10"/>
      <color indexed="8"/>
      <name val="GillSans"/>
      <family val="2"/>
    </font>
    <font>
      <b/>
      <sz val="20"/>
      <name val="Arial"/>
      <family val="2"/>
    </font>
    <font>
      <b/>
      <sz val="8"/>
      <color indexed="9"/>
      <name val="Tahoma"/>
      <family val="2"/>
    </font>
    <font>
      <b/>
      <sz val="8"/>
      <color indexed="8"/>
      <name val="Tahoma"/>
      <family val="2"/>
    </font>
    <font>
      <b/>
      <sz val="12"/>
      <name val="Arial"/>
      <family val="2"/>
    </font>
    <font>
      <b/>
      <sz val="12"/>
      <name val="Tms Rmn"/>
    </font>
    <font>
      <b/>
      <sz val="18"/>
      <name val="Arial"/>
      <family val="2"/>
    </font>
    <font>
      <b/>
      <sz val="15"/>
      <color indexed="56"/>
      <name val="Calibri"/>
      <family val="2"/>
    </font>
    <font>
      <b/>
      <sz val="14"/>
      <name val="Arial"/>
      <family val="2"/>
    </font>
    <font>
      <b/>
      <sz val="15"/>
      <color indexed="56"/>
      <name val="Arial"/>
      <family val="2"/>
    </font>
    <font>
      <b/>
      <sz val="15"/>
      <color indexed="62"/>
      <name val="Calibri"/>
      <family val="2"/>
    </font>
    <font>
      <b/>
      <sz val="13"/>
      <color indexed="56"/>
      <name val="Calibri"/>
      <family val="2"/>
    </font>
    <font>
      <b/>
      <sz val="13"/>
      <color indexed="56"/>
      <name val="Arial"/>
      <family val="2"/>
    </font>
    <font>
      <b/>
      <sz val="13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56"/>
      <name val="Arial"/>
      <family val="2"/>
    </font>
    <font>
      <b/>
      <sz val="11"/>
      <color indexed="62"/>
      <name val="Calibri"/>
      <family val="2"/>
    </font>
    <font>
      <b/>
      <i/>
      <sz val="12"/>
      <name val="Times New Roman"/>
      <family val="1"/>
    </font>
    <font>
      <i/>
      <sz val="12"/>
      <name val="Times New Roman"/>
      <family val="1"/>
    </font>
    <font>
      <b/>
      <sz val="11"/>
      <name val="Tms Rmn"/>
    </font>
    <font>
      <b/>
      <sz val="8"/>
      <name val="MS Sans Serif"/>
      <family val="2"/>
    </font>
    <font>
      <b/>
      <sz val="10"/>
      <color indexed="22"/>
      <name val="Arial"/>
      <family val="2"/>
    </font>
    <font>
      <i/>
      <sz val="8"/>
      <color indexed="56"/>
      <name val="Verdana"/>
      <family val="2"/>
    </font>
    <font>
      <b/>
      <sz val="8"/>
      <color indexed="18"/>
      <name val="Arial"/>
      <family val="2"/>
    </font>
    <font>
      <u/>
      <sz val="10"/>
      <color indexed="18"/>
      <name val="Arial"/>
      <family val="2"/>
    </font>
    <font>
      <u/>
      <sz val="10"/>
      <color theme="10"/>
      <name val="Arial"/>
      <family val="2"/>
    </font>
    <font>
      <b/>
      <sz val="10"/>
      <color indexed="12"/>
      <name val="Arial"/>
      <family val="2"/>
    </font>
    <font>
      <sz val="12"/>
      <color indexed="8"/>
      <name val="Arial"/>
      <family val="2"/>
    </font>
    <font>
      <sz val="10"/>
      <color indexed="62"/>
      <name val="Arial"/>
      <family val="2"/>
    </font>
    <font>
      <sz val="10"/>
      <color indexed="39"/>
      <name val="Arial"/>
      <family val="2"/>
    </font>
    <font>
      <sz val="12"/>
      <color indexed="12"/>
      <name val="Arial"/>
      <family val="2"/>
    </font>
    <font>
      <sz val="8"/>
      <color indexed="12"/>
      <name val="Helv"/>
    </font>
    <font>
      <sz val="10"/>
      <color indexed="10"/>
      <name val="Times New Roman"/>
      <family val="1"/>
    </font>
    <font>
      <sz val="10"/>
      <name val="GillSans Light"/>
      <family val="2"/>
    </font>
    <font>
      <b/>
      <sz val="13"/>
      <name val="Times New Roman"/>
      <family val="1"/>
    </font>
    <font>
      <b/>
      <sz val="12"/>
      <name val="Helv"/>
    </font>
    <font>
      <u/>
      <sz val="10"/>
      <color indexed="12"/>
      <name val="Arial"/>
      <family val="2"/>
    </font>
    <font>
      <sz val="10"/>
      <color indexed="52"/>
      <name val="Arial"/>
      <family val="2"/>
    </font>
    <font>
      <sz val="10"/>
      <color indexed="10"/>
      <name val="Arial"/>
      <family val="2"/>
    </font>
    <font>
      <sz val="12"/>
      <color indexed="9"/>
      <name val="Helv"/>
    </font>
    <font>
      <b/>
      <sz val="12"/>
      <color indexed="17"/>
      <name val="Wingdings"/>
      <charset val="2"/>
    </font>
    <font>
      <sz val="28"/>
      <name val="Times New Roman"/>
      <family val="1"/>
    </font>
    <font>
      <sz val="22"/>
      <name val="Times New Roman"/>
      <family val="1"/>
    </font>
    <font>
      <b/>
      <sz val="10"/>
      <color indexed="8"/>
      <name val="Tahoma"/>
      <family val="2"/>
    </font>
    <font>
      <b/>
      <sz val="14"/>
      <color indexed="24"/>
      <name val="Book Antiqua"/>
      <family val="1"/>
    </font>
    <font>
      <b/>
      <sz val="11"/>
      <name val="Helv"/>
    </font>
    <font>
      <sz val="26"/>
      <name val="Times New Roman"/>
      <family val="1"/>
    </font>
    <font>
      <sz val="10"/>
      <name val="Palatino"/>
      <family val="1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10"/>
      <color indexed="19"/>
      <name val="Arial"/>
      <family val="2"/>
    </font>
    <font>
      <sz val="11"/>
      <color indexed="19"/>
      <name val="Calibri"/>
      <family val="2"/>
    </font>
    <font>
      <sz val="7"/>
      <name val="Small Fonts"/>
      <family val="2"/>
    </font>
    <font>
      <b/>
      <sz val="11"/>
      <color indexed="23"/>
      <name val="Verdana"/>
      <family val="2"/>
    </font>
    <font>
      <b/>
      <i/>
      <sz val="16"/>
      <name val="Helv"/>
    </font>
    <font>
      <sz val="8"/>
      <color indexed="17"/>
      <name val="Tms Rmn"/>
    </font>
    <font>
      <sz val="11"/>
      <color theme="1"/>
      <name val="Tw Cen MT"/>
      <family val="2"/>
    </font>
    <font>
      <sz val="10"/>
      <color indexed="10"/>
      <name val="Helv"/>
    </font>
    <font>
      <b/>
      <sz val="11"/>
      <name val="Arial"/>
      <family val="2"/>
    </font>
    <font>
      <sz val="7"/>
      <color indexed="8"/>
      <name val="Arial"/>
      <family val="2"/>
    </font>
    <font>
      <b/>
      <sz val="8.5"/>
      <name val="MS Sans Serif"/>
      <family val="2"/>
    </font>
    <font>
      <b/>
      <i/>
      <sz val="8"/>
      <name val="Arial"/>
      <family val="2"/>
    </font>
    <font>
      <i/>
      <strike/>
      <sz val="12"/>
      <color indexed="10"/>
      <name val="Arial"/>
      <family val="2"/>
    </font>
    <font>
      <b/>
      <sz val="13.5"/>
      <name val="MS Sans Serif"/>
      <family val="2"/>
    </font>
    <font>
      <b/>
      <sz val="11"/>
      <color indexed="63"/>
      <name val="Calibri"/>
      <family val="2"/>
    </font>
    <font>
      <b/>
      <sz val="10"/>
      <color indexed="63"/>
      <name val="Arial"/>
      <family val="2"/>
    </font>
    <font>
      <b/>
      <i/>
      <sz val="10"/>
      <color indexed="8"/>
      <name val="Arial"/>
      <family val="2"/>
    </font>
    <font>
      <b/>
      <sz val="10"/>
      <color indexed="17"/>
      <name val="Arial"/>
      <family val="2"/>
    </font>
    <font>
      <b/>
      <sz val="10"/>
      <color indexed="13"/>
      <name val="Arial"/>
      <family val="2"/>
    </font>
    <font>
      <b/>
      <sz val="26"/>
      <name val="Times New Roman"/>
      <family val="1"/>
    </font>
    <font>
      <b/>
      <sz val="18"/>
      <name val="Times New Roman"/>
      <family val="1"/>
    </font>
    <font>
      <sz val="10"/>
      <color indexed="16"/>
      <name val="Helvetica-Black"/>
    </font>
    <font>
      <i/>
      <sz val="14"/>
      <name val="Times New Roman"/>
      <family val="1"/>
    </font>
    <font>
      <b/>
      <sz val="22"/>
      <name val="Book Antiqua"/>
      <family val="1"/>
    </font>
    <font>
      <i/>
      <sz val="12"/>
      <color indexed="8"/>
      <name val="Times New Roman"/>
      <family val="1"/>
    </font>
    <font>
      <sz val="9"/>
      <name val="Helv"/>
    </font>
    <font>
      <i/>
      <sz val="9"/>
      <name val="Book Antiqua"/>
      <family val="1"/>
    </font>
    <font>
      <sz val="10"/>
      <color indexed="8"/>
      <name val="Helvetica"/>
      <family val="2"/>
    </font>
    <font>
      <sz val="10"/>
      <color theme="1"/>
      <name val="Verdana"/>
      <family val="2"/>
    </font>
    <font>
      <strike/>
      <sz val="12"/>
      <color indexed="46"/>
      <name val="Arial"/>
      <family val="2"/>
    </font>
    <font>
      <sz val="8"/>
      <color indexed="32"/>
      <name val="Arial"/>
      <family val="2"/>
    </font>
    <font>
      <b/>
      <sz val="10"/>
      <name val="MS Sans Serif"/>
      <family val="2"/>
    </font>
    <font>
      <sz val="16"/>
      <name val="Times New Roman"/>
      <family val="1"/>
    </font>
    <font>
      <sz val="12"/>
      <color indexed="14"/>
      <name val="Times New Roman"/>
      <family val="1"/>
    </font>
    <font>
      <sz val="12"/>
      <color indexed="17"/>
      <name val="Arial"/>
      <family val="2"/>
    </font>
    <font>
      <sz val="9"/>
      <color indexed="10"/>
      <name val="Arial"/>
      <family val="2"/>
    </font>
    <font>
      <b/>
      <sz val="11"/>
      <color indexed="16"/>
      <name val="Times New Roman"/>
      <family val="1"/>
    </font>
    <font>
      <sz val="8"/>
      <color indexed="10"/>
      <name val="Arial"/>
      <family val="2"/>
    </font>
    <font>
      <sz val="8"/>
      <name val="Wingdings"/>
      <charset val="2"/>
    </font>
    <font>
      <sz val="8"/>
      <color indexed="12"/>
      <name val="Helvetica"/>
      <family val="2"/>
    </font>
    <font>
      <b/>
      <sz val="10"/>
      <color indexed="60"/>
      <name val="Arial"/>
      <family val="2"/>
    </font>
    <font>
      <sz val="9.5"/>
      <color indexed="23"/>
      <name val="Helvetica-Black"/>
    </font>
    <font>
      <b/>
      <sz val="12"/>
      <color indexed="8"/>
      <name val="Arial"/>
      <family val="2"/>
    </font>
    <font>
      <b/>
      <sz val="20"/>
      <name val="Times New Roman"/>
      <family val="1"/>
    </font>
    <font>
      <b/>
      <sz val="10"/>
      <name val="Sabon"/>
    </font>
    <font>
      <sz val="8"/>
      <name val="MS Sans Serif"/>
      <family val="2"/>
    </font>
    <font>
      <strike/>
      <sz val="10"/>
      <name val="Arial"/>
      <family val="2"/>
    </font>
    <font>
      <b/>
      <sz val="12"/>
      <name val="Arial MT"/>
    </font>
    <font>
      <sz val="8"/>
      <color indexed="39"/>
      <name val="Arial"/>
      <family val="2"/>
    </font>
    <font>
      <b/>
      <sz val="10"/>
      <color indexed="8"/>
      <name val="Arial"/>
      <family val="2"/>
    </font>
    <font>
      <b/>
      <i/>
      <sz val="16"/>
      <color indexed="10"/>
      <name val="Arial"/>
      <family val="2"/>
    </font>
    <font>
      <b/>
      <sz val="10"/>
      <color indexed="0"/>
      <name val="Arial"/>
      <family val="2"/>
    </font>
    <font>
      <b/>
      <i/>
      <sz val="14"/>
      <color indexed="8"/>
      <name val="Arial"/>
      <family val="2"/>
    </font>
    <font>
      <b/>
      <i/>
      <sz val="9"/>
      <color indexed="0"/>
      <name val="Arial"/>
      <family val="2"/>
    </font>
    <font>
      <b/>
      <i/>
      <sz val="12"/>
      <color indexed="8"/>
      <name val="Arial"/>
      <family val="2"/>
    </font>
    <font>
      <sz val="10"/>
      <color indexed="8"/>
      <name val="HLV"/>
    </font>
    <font>
      <b/>
      <sz val="10"/>
      <name val="GillSans"/>
      <family val="2"/>
    </font>
    <font>
      <b/>
      <sz val="8"/>
      <color indexed="8"/>
      <name val="Helv"/>
    </font>
    <font>
      <b/>
      <sz val="10"/>
      <color indexed="12"/>
      <name val="Dutch"/>
    </font>
    <font>
      <b/>
      <sz val="11"/>
      <color indexed="12"/>
      <name val="MS Sans Serif"/>
      <family val="2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sz val="9"/>
      <name val="Helvetica-Black"/>
    </font>
    <font>
      <sz val="8"/>
      <name val="Helvetica-Narrow"/>
      <family val="2"/>
    </font>
    <font>
      <b/>
      <sz val="7"/>
      <name val="Helvetica-Narrow"/>
      <family val="2"/>
    </font>
    <font>
      <u/>
      <sz val="8"/>
      <name val="Times New Roman"/>
      <family val="1"/>
    </font>
    <font>
      <b/>
      <sz val="9"/>
      <name val="Times New Roman"/>
      <family val="1"/>
    </font>
    <font>
      <sz val="12"/>
      <color indexed="8"/>
      <name val="Palatino"/>
      <family val="1"/>
    </font>
    <font>
      <sz val="11"/>
      <color indexed="8"/>
      <name val="Helvetica-Black"/>
    </font>
    <font>
      <sz val="12"/>
      <color indexed="13"/>
      <name val="Helv"/>
    </font>
    <font>
      <b/>
      <u/>
      <sz val="9"/>
      <name val="Arial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u/>
      <sz val="12"/>
      <name val="Arial"/>
      <family val="2"/>
    </font>
    <font>
      <b/>
      <sz val="11"/>
      <name val="GillSans"/>
      <family val="2"/>
    </font>
    <font>
      <b/>
      <sz val="7"/>
      <name val="Helv"/>
    </font>
    <font>
      <b/>
      <sz val="14"/>
      <name val="Times"/>
      <family val="1"/>
    </font>
    <font>
      <i/>
      <sz val="10"/>
      <color indexed="12"/>
      <name val="Tms Rmn"/>
    </font>
    <font>
      <b/>
      <sz val="10"/>
      <color indexed="8"/>
      <name val="Tms Rmn"/>
    </font>
    <font>
      <sz val="16"/>
      <name val="Arial"/>
      <family val="2"/>
    </font>
    <font>
      <sz val="10"/>
      <color indexed="38"/>
      <name val="Arial"/>
      <family val="2"/>
    </font>
    <font>
      <u/>
      <sz val="8"/>
      <name val="Tms Rmn"/>
    </font>
    <font>
      <u/>
      <sz val="8"/>
      <color indexed="8"/>
      <name val="Arial"/>
      <family val="2"/>
    </font>
    <font>
      <sz val="9"/>
      <color indexed="21"/>
      <name val="Helv"/>
    </font>
    <font>
      <sz val="11"/>
      <name val="Arial"/>
      <family val="2"/>
    </font>
    <font>
      <i/>
      <strike/>
      <sz val="12"/>
      <color indexed="48"/>
      <name val="Arial"/>
      <family val="2"/>
    </font>
    <font>
      <sz val="10"/>
      <color indexed="21"/>
      <name val="Arial"/>
      <family val="2"/>
    </font>
    <font>
      <sz val="11"/>
      <color indexed="53"/>
      <name val="Calibri"/>
      <family val="2"/>
    </font>
    <font>
      <b/>
      <sz val="16"/>
      <color indexed="9"/>
      <name val="Arial"/>
      <family val="2"/>
    </font>
    <font>
      <b/>
      <sz val="14"/>
      <color indexed="53"/>
      <name val="Arial"/>
      <family val="2"/>
    </font>
    <font>
      <b/>
      <sz val="16"/>
      <name val="Arial"/>
      <family val="2"/>
    </font>
    <font>
      <sz val="12"/>
      <name val="新細明體"/>
      <charset val="136"/>
    </font>
    <font>
      <sz val="14"/>
      <name val="ＭＳ 明朝"/>
      <family val="1"/>
      <charset val="128"/>
    </font>
    <font>
      <sz val="9"/>
      <name val="ＭＳ 明朝"/>
      <family val="1"/>
      <charset val="128"/>
    </font>
    <font>
      <sz val="11"/>
      <color rgb="FF000000"/>
      <name val="Calibri"/>
      <family val="2"/>
    </font>
    <font>
      <sz val="10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</font>
    <font>
      <sz val="11"/>
      <name val="Calibri"/>
      <family val="2"/>
      <scheme val="minor"/>
    </font>
    <font>
      <sz val="11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8"/>
      <color rgb="FF000000"/>
      <name val="Verdana"/>
      <family val="2"/>
    </font>
    <font>
      <b/>
      <i/>
      <sz val="1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u/>
      <sz val="11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1"/>
      <color rgb="FF0070C0"/>
      <name val="Calibri"/>
      <family val="2"/>
      <scheme val="minor"/>
    </font>
  </fonts>
  <fills count="11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10"/>
      </patternFill>
    </fill>
    <fill>
      <patternFill patternType="solid">
        <fgColor indexed="8"/>
      </patternFill>
    </fill>
    <fill>
      <patternFill patternType="solid">
        <fgColor indexed="13"/>
        <bgColor indexed="6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gray125">
        <fgColor indexed="8"/>
      </patternFill>
    </fill>
    <fill>
      <patternFill patternType="solid">
        <fgColor indexed="16"/>
        <bgColor indexed="64"/>
      </patternFill>
    </fill>
    <fill>
      <patternFill patternType="solid">
        <fgColor indexed="37"/>
        <bgColor indexed="64"/>
      </patternFill>
    </fill>
    <fill>
      <patternFill patternType="solid">
        <fgColor indexed="3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39"/>
        <bgColor indexed="64"/>
      </patternFill>
    </fill>
    <fill>
      <patternFill patternType="solid">
        <fgColor indexed="22"/>
      </patternFill>
    </fill>
    <fill>
      <patternFill patternType="lightGray">
        <fgColor indexed="15"/>
      </patternFill>
    </fill>
    <fill>
      <patternFill patternType="solid">
        <fgColor indexed="43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55"/>
      </patternFill>
    </fill>
    <fill>
      <patternFill patternType="solid">
        <fgColor indexed="34"/>
        <bgColor indexed="64"/>
      </patternFill>
    </fill>
    <fill>
      <patternFill patternType="lightGray">
        <fgColor indexed="12"/>
      </patternFill>
    </fill>
    <fill>
      <patternFill patternType="solid">
        <fgColor indexed="15"/>
        <bgColor indexed="64"/>
      </patternFill>
    </fill>
    <fill>
      <patternFill patternType="solid">
        <fgColor indexed="9"/>
        <bgColor indexed="9"/>
      </patternFill>
    </fill>
    <fill>
      <patternFill patternType="lightGray">
        <fgColor indexed="13"/>
        <bgColor indexed="13"/>
      </patternFill>
    </fill>
    <fill>
      <patternFill patternType="solid">
        <fgColor indexed="16"/>
      </patternFill>
    </fill>
    <fill>
      <patternFill patternType="solid">
        <fgColor indexed="35"/>
        <bgColor indexed="64"/>
      </patternFill>
    </fill>
    <fill>
      <patternFill patternType="darkGray">
        <fgColor indexed="22"/>
        <bgColor indexed="13"/>
      </patternFill>
    </fill>
    <fill>
      <patternFill patternType="solid">
        <fgColor indexed="42"/>
        <bgColor indexed="64"/>
      </patternFill>
    </fill>
    <fill>
      <patternFill patternType="solid">
        <fgColor indexed="65"/>
        <bgColor indexed="64"/>
      </patternFill>
    </fill>
    <fill>
      <patternFill patternType="mediumGray"/>
    </fill>
    <fill>
      <patternFill patternType="solid">
        <fgColor indexed="27"/>
        <bgColor indexed="64"/>
      </patternFill>
    </fill>
    <fill>
      <patternFill patternType="solid">
        <fgColor indexed="15"/>
      </patternFill>
    </fill>
    <fill>
      <patternFill patternType="solid">
        <fgColor indexed="29"/>
        <bgColor indexed="64"/>
      </patternFill>
    </fill>
    <fill>
      <patternFill patternType="solid">
        <fgColor indexed="13"/>
      </patternFill>
    </fill>
    <fill>
      <patternFill patternType="gray125">
        <fgColor indexed="15"/>
      </patternFill>
    </fill>
    <fill>
      <patternFill patternType="solid">
        <fgColor indexed="12"/>
      </patternFill>
    </fill>
    <fill>
      <patternFill patternType="solid">
        <fgColor indexed="10"/>
        <bgColor indexed="64"/>
      </patternFill>
    </fill>
    <fill>
      <patternFill patternType="solid">
        <fgColor indexed="17"/>
      </patternFill>
    </fill>
    <fill>
      <patternFill patternType="lightGray">
        <fgColor indexed="38"/>
        <bgColor indexed="23"/>
      </patternFill>
    </fill>
    <fill>
      <patternFill patternType="solid">
        <fgColor indexed="22"/>
        <bgColor indexed="22"/>
      </patternFill>
    </fill>
    <fill>
      <patternFill patternType="mediumGray">
        <fgColor indexed="22"/>
      </patternFill>
    </fill>
    <fill>
      <patternFill patternType="darkVertical"/>
    </fill>
    <fill>
      <patternFill patternType="solid">
        <fgColor indexed="21"/>
      </patternFill>
    </fill>
    <fill>
      <patternFill patternType="gray0625"/>
    </fill>
    <fill>
      <patternFill patternType="solid">
        <fgColor indexed="62"/>
        <bgColor indexed="64"/>
      </patternFill>
    </fill>
    <fill>
      <patternFill patternType="solid">
        <fgColor indexed="38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61"/>
        <bgColor indexed="64"/>
      </patternFill>
    </fill>
    <fill>
      <patternFill patternType="gray125">
        <bgColor indexed="22"/>
      </patternFill>
    </fill>
    <fill>
      <patternFill patternType="solid">
        <fgColor indexed="38"/>
        <bgColor indexed="17"/>
      </patternFill>
    </fill>
    <fill>
      <patternFill patternType="solid">
        <fgColor indexed="18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1F5FB"/>
        <bgColor rgb="FF00000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10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hair">
        <color indexed="22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/>
      <bottom style="thin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2"/>
      </left>
      <right/>
      <top/>
      <bottom/>
      <diagonal/>
    </border>
    <border>
      <left/>
      <right/>
      <top style="thin">
        <color indexed="18"/>
      </top>
      <bottom style="thin">
        <color indexed="18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4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hair">
        <color indexed="20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8"/>
      </bottom>
      <diagonal/>
    </border>
    <border>
      <left style="thick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9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9"/>
      </bottom>
      <diagonal/>
    </border>
    <border>
      <left/>
      <right/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39"/>
      </left>
      <right style="hair">
        <color indexed="39"/>
      </right>
      <top style="hair">
        <color indexed="39"/>
      </top>
      <bottom style="hair">
        <color indexed="39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10"/>
      </bottom>
      <diagonal/>
    </border>
    <border>
      <left/>
      <right/>
      <top/>
      <bottom style="double">
        <color indexed="10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medium">
        <color indexed="18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45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45"/>
      </bottom>
      <diagonal/>
    </border>
    <border>
      <left/>
      <right/>
      <top style="medium">
        <color indexed="45"/>
      </top>
      <bottom/>
      <diagonal/>
    </border>
    <border>
      <left/>
      <right/>
      <top/>
      <bottom style="double">
        <color indexed="45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21"/>
      </left>
      <right style="thick">
        <color indexed="21"/>
      </right>
      <top style="thin">
        <color indexed="8"/>
      </top>
      <bottom/>
      <diagonal/>
    </border>
    <border>
      <left/>
      <right style="thick">
        <color indexed="9"/>
      </right>
      <top/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8"/>
      </top>
      <bottom/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2"/>
      </bottom>
      <diagonal/>
    </border>
    <border>
      <left/>
      <right style="thin">
        <color indexed="18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indexed="64"/>
      </bottom>
      <diagonal/>
    </border>
    <border>
      <left style="thin">
        <color rgb="FFC0C0C0"/>
      </left>
      <right style="thin">
        <color rgb="FFC0C0C0"/>
      </right>
      <top/>
      <bottom style="thin">
        <color rgb="FFC0C0C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 style="thin">
        <color rgb="FFC0C0C0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2185">
    <xf numFmtId="0" fontId="0" fillId="0" borderId="0"/>
    <xf numFmtId="0" fontId="18" fillId="0" borderId="0"/>
    <xf numFmtId="9" fontId="19" fillId="0" borderId="0">
      <alignment horizontal="right"/>
    </xf>
    <xf numFmtId="37" fontId="20" fillId="0" borderId="0">
      <alignment horizontal="fill"/>
    </xf>
    <xf numFmtId="0" fontId="18" fillId="0" borderId="0"/>
    <xf numFmtId="0" fontId="18" fillId="0" borderId="0"/>
    <xf numFmtId="165" fontId="21" fillId="0" borderId="0"/>
    <xf numFmtId="0" fontId="22" fillId="0" borderId="0">
      <alignment horizontal="right"/>
    </xf>
    <xf numFmtId="166" fontId="23" fillId="0" borderId="0">
      <alignment horizontal="right"/>
    </xf>
    <xf numFmtId="167" fontId="22" fillId="0" borderId="0">
      <alignment horizontal="right"/>
    </xf>
    <xf numFmtId="7" fontId="24" fillId="0" borderId="0" applyFont="0" applyFill="0" applyBorder="0" applyAlignment="0" applyProtection="0"/>
    <xf numFmtId="168" fontId="18" fillId="0" borderId="0"/>
    <xf numFmtId="165" fontId="21" fillId="0" borderId="0"/>
    <xf numFmtId="5" fontId="24" fillId="0" borderId="0" applyFont="0" applyFill="0" applyBorder="0" applyAlignment="0" applyProtection="0"/>
    <xf numFmtId="168" fontId="18" fillId="0" borderId="0"/>
    <xf numFmtId="169" fontId="18" fillId="0" borderId="0"/>
    <xf numFmtId="170" fontId="25" fillId="0" borderId="0"/>
    <xf numFmtId="171" fontId="25" fillId="0" borderId="0"/>
    <xf numFmtId="10" fontId="2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10" fontId="26" fillId="0" borderId="0"/>
    <xf numFmtId="0" fontId="18" fillId="0" borderId="0"/>
    <xf numFmtId="0" fontId="18" fillId="0" borderId="0"/>
    <xf numFmtId="0" fontId="18" fillId="0" borderId="0"/>
    <xf numFmtId="172" fontId="24" fillId="0" borderId="0" applyFont="0" applyFill="0" applyBorder="0" applyAlignment="0" applyProtection="0"/>
    <xf numFmtId="0" fontId="18" fillId="0" borderId="0"/>
    <xf numFmtId="9" fontId="24" fillId="0" borderId="0"/>
    <xf numFmtId="0" fontId="24" fillId="0" borderId="0"/>
    <xf numFmtId="0" fontId="24" fillId="0" borderId="0"/>
    <xf numFmtId="10" fontId="24" fillId="0" borderId="0"/>
    <xf numFmtId="10" fontId="24" fillId="0" borderId="0"/>
    <xf numFmtId="39" fontId="27" fillId="0" borderId="0"/>
    <xf numFmtId="37" fontId="24" fillId="0" borderId="10" applyFont="0" applyFill="0" applyBorder="0" applyAlignment="0" applyProtection="0"/>
    <xf numFmtId="173" fontId="23" fillId="0" borderId="0"/>
    <xf numFmtId="174" fontId="24" fillId="0" borderId="11"/>
    <xf numFmtId="39" fontId="23" fillId="0" borderId="0" applyFont="0" applyFill="0" applyBorder="0" applyAlignment="0" applyProtection="0"/>
    <xf numFmtId="174" fontId="24" fillId="0" borderId="0" applyFont="0" applyFill="0" applyBorder="0" applyAlignment="0" applyProtection="0"/>
    <xf numFmtId="173" fontId="23" fillId="0" borderId="0" applyFont="0" applyFill="0" applyBorder="0" applyAlignment="0" applyProtection="0"/>
    <xf numFmtId="2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0" fontId="23" fillId="0" borderId="0" applyFont="0" applyFill="0" applyBorder="0" applyAlignment="0"/>
    <xf numFmtId="0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176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/>
    <xf numFmtId="0" fontId="18" fillId="0" borderId="0"/>
    <xf numFmtId="0" fontId="25" fillId="0" borderId="0" applyNumberFormat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29" fillId="33" borderId="0"/>
    <xf numFmtId="0" fontId="30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1" fillId="33" borderId="0"/>
    <xf numFmtId="0" fontId="32" fillId="33" borderId="0"/>
    <xf numFmtId="0" fontId="33" fillId="33" borderId="0"/>
    <xf numFmtId="0" fontId="33" fillId="33" borderId="0"/>
    <xf numFmtId="0" fontId="27" fillId="33" borderId="0"/>
    <xf numFmtId="0" fontId="27" fillId="33" borderId="0"/>
    <xf numFmtId="0" fontId="27" fillId="33" borderId="0"/>
    <xf numFmtId="0" fontId="27" fillId="33" borderId="0"/>
    <xf numFmtId="0" fontId="27" fillId="33" borderId="0"/>
    <xf numFmtId="0" fontId="27" fillId="33" borderId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21" fillId="0" borderId="0" applyFont="0" applyFill="0" applyBorder="0" applyAlignment="0" applyProtection="0"/>
    <xf numFmtId="179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21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39" fontId="18" fillId="0" borderId="0" applyFont="0" applyFill="0" applyBorder="0" applyAlignment="0" applyProtection="0"/>
    <xf numFmtId="0" fontId="21" fillId="0" borderId="0" applyFont="0" applyFill="0" applyBorder="0" applyAlignment="0" applyProtection="0"/>
    <xf numFmtId="184" fontId="18" fillId="0" borderId="0" applyFont="0" applyFill="0" applyBorder="0" applyAlignment="0" applyProtection="0"/>
    <xf numFmtId="39" fontId="18" fillId="0" borderId="0" applyFont="0" applyFill="0" applyBorder="0" applyAlignment="0" applyProtection="0"/>
    <xf numFmtId="39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39" fontId="18" fillId="0" borderId="0" applyFont="0" applyFill="0" applyBorder="0" applyAlignment="0" applyProtection="0"/>
    <xf numFmtId="39" fontId="18" fillId="0" borderId="0" applyFont="0" applyFill="0" applyBorder="0" applyAlignment="0" applyProtection="0"/>
    <xf numFmtId="184" fontId="18" fillId="0" borderId="0" applyFont="0" applyFill="0" applyBorder="0" applyAlignment="0" applyProtection="0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0" fontId="18" fillId="34" borderId="12"/>
    <xf numFmtId="0" fontId="18" fillId="34" borderId="12"/>
    <xf numFmtId="185" fontId="18" fillId="34" borderId="12"/>
    <xf numFmtId="18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7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0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0" fontId="18" fillId="34" borderId="12"/>
    <xf numFmtId="185" fontId="18" fillId="34" borderId="12"/>
    <xf numFmtId="185" fontId="18" fillId="34" borderId="12"/>
    <xf numFmtId="0" fontId="18" fillId="34" borderId="12"/>
    <xf numFmtId="185" fontId="18" fillId="34" borderId="12"/>
    <xf numFmtId="185" fontId="18" fillId="34" borderId="12"/>
    <xf numFmtId="0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0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185" fontId="18" fillId="34" borderId="12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86" fontId="18" fillId="0" borderId="0" applyFont="0" applyFill="0" applyBorder="0" applyAlignment="0" applyProtection="0"/>
    <xf numFmtId="0" fontId="18" fillId="0" borderId="0">
      <alignment vertical="top"/>
    </xf>
    <xf numFmtId="0" fontId="18" fillId="0" borderId="0">
      <alignment vertical="top"/>
    </xf>
    <xf numFmtId="0" fontId="34" fillId="0" borderId="0"/>
    <xf numFmtId="0" fontId="30" fillId="34" borderId="0"/>
    <xf numFmtId="0" fontId="35" fillId="0" borderId="0" applyNumberFormat="0" applyFill="0" applyBorder="0" applyAlignment="0" applyProtection="0"/>
    <xf numFmtId="0" fontId="18" fillId="35" borderId="0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87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0" fontId="21" fillId="0" borderId="0" applyFont="0" applyFill="0" applyBorder="0" applyAlignment="0" applyProtection="0"/>
    <xf numFmtId="188" fontId="18" fillId="0" borderId="0" applyFont="0" applyFill="0" applyBorder="0" applyAlignment="0" applyProtection="0"/>
    <xf numFmtId="189" fontId="18" fillId="0" borderId="0" applyFont="0" applyFill="0" applyBorder="0" applyAlignment="0" applyProtection="0"/>
    <xf numFmtId="190" fontId="18" fillId="0" borderId="0" applyFont="0" applyFill="0" applyBorder="0" applyAlignment="0" applyProtection="0"/>
    <xf numFmtId="187" fontId="36" fillId="0" borderId="0" applyFont="0" applyFill="0" applyAlignment="0" applyProtection="0"/>
    <xf numFmtId="187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3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94" fontId="18" fillId="0" borderId="0" applyFont="0" applyFill="0" applyBorder="0" applyAlignment="0" applyProtection="0"/>
    <xf numFmtId="194" fontId="18" fillId="0" borderId="0" applyFont="0" applyFill="0" applyBorder="0" applyAlignment="0" applyProtection="0"/>
    <xf numFmtId="194" fontId="18" fillId="0" borderId="0" applyFont="0" applyFill="0" applyBorder="0" applyAlignment="0" applyProtection="0"/>
    <xf numFmtId="0" fontId="21" fillId="0" borderId="0" applyFont="0" applyFill="0" applyBorder="0" applyAlignment="0" applyProtection="0"/>
    <xf numFmtId="195" fontId="18" fillId="0" borderId="0" applyFont="0" applyFill="0" applyBorder="0" applyProtection="0">
      <alignment horizontal="right"/>
    </xf>
    <xf numFmtId="196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94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4" fontId="18" fillId="0" borderId="0" applyFont="0" applyFill="0" applyBorder="0" applyAlignment="0" applyProtection="0"/>
    <xf numFmtId="194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95" fontId="18" fillId="0" borderId="0" applyFont="0" applyFill="0" applyBorder="0" applyProtection="0">
      <alignment horizontal="right"/>
    </xf>
    <xf numFmtId="198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199" fontId="18" fillId="0" borderId="0" applyFont="0" applyFill="0" applyBorder="0" applyAlignment="0" applyProtection="0"/>
    <xf numFmtId="0" fontId="21" fillId="0" borderId="0" applyFont="0" applyFill="0" applyBorder="0" applyAlignment="0" applyProtection="0"/>
    <xf numFmtId="3" fontId="24" fillId="0" borderId="0" applyFont="0" applyFill="0" applyBorder="0" applyAlignment="0" applyProtection="0"/>
    <xf numFmtId="200" fontId="18" fillId="0" borderId="0" applyFont="0" applyFill="0" applyBorder="0" applyAlignment="0" applyProtection="0"/>
    <xf numFmtId="199" fontId="18" fillId="0" borderId="0" applyFont="0" applyFill="0" applyBorder="0" applyAlignment="0" applyProtection="0"/>
    <xf numFmtId="200" fontId="18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18" fillId="0" borderId="0" applyFont="0" applyFill="0" applyBorder="0" applyAlignment="0" applyProtection="0"/>
    <xf numFmtId="203" fontId="18" fillId="0" borderId="0" applyFont="0" applyFill="0" applyBorder="0" applyAlignment="0" applyProtection="0"/>
    <xf numFmtId="0" fontId="21" fillId="0" borderId="0" applyFont="0" applyFill="0" applyBorder="0" applyAlignment="0" applyProtection="0"/>
    <xf numFmtId="204" fontId="18" fillId="0" borderId="0" applyFont="0" applyFill="0" applyBorder="0" applyAlignment="0" applyProtection="0"/>
    <xf numFmtId="205" fontId="18" fillId="0" borderId="0" applyFont="0" applyFill="0" applyBorder="0" applyAlignment="0" applyProtection="0"/>
    <xf numFmtId="205" fontId="18" fillId="0" borderId="0" applyFont="0" applyFill="0" applyBorder="0" applyAlignment="0" applyProtection="0"/>
    <xf numFmtId="203" fontId="18" fillId="0" borderId="0" applyFont="0" applyFill="0" applyBorder="0" applyAlignment="0" applyProtection="0"/>
    <xf numFmtId="20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20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29" fillId="33" borderId="0"/>
    <xf numFmtId="0" fontId="30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32" fillId="33" borderId="0"/>
    <xf numFmtId="0" fontId="33" fillId="33" borderId="0"/>
    <xf numFmtId="0" fontId="33" fillId="33" borderId="0"/>
    <xf numFmtId="0" fontId="27" fillId="33" borderId="0"/>
    <xf numFmtId="0" fontId="27" fillId="33" borderId="0"/>
    <xf numFmtId="0" fontId="27" fillId="33" borderId="0"/>
    <xf numFmtId="0" fontId="27" fillId="33" borderId="0"/>
    <xf numFmtId="0" fontId="27" fillId="33" borderId="0"/>
    <xf numFmtId="0" fontId="27" fillId="33" borderId="0"/>
    <xf numFmtId="0" fontId="18" fillId="0" borderId="0"/>
    <xf numFmtId="0" fontId="18" fillId="0" borderId="0"/>
    <xf numFmtId="0" fontId="18" fillId="0" borderId="0"/>
    <xf numFmtId="202" fontId="18" fillId="0" borderId="0">
      <alignment horizontal="left" wrapText="1"/>
    </xf>
    <xf numFmtId="202" fontId="18" fillId="0" borderId="0">
      <alignment horizontal="left" wrapText="1"/>
    </xf>
    <xf numFmtId="0" fontId="38" fillId="0" borderId="0" applyNumberFormat="0" applyFill="0" applyBorder="0" applyProtection="0">
      <alignment vertical="top"/>
    </xf>
    <xf numFmtId="0" fontId="38" fillId="0" borderId="0" applyNumberFormat="0" applyFill="0" applyBorder="0" applyProtection="0">
      <alignment vertical="top"/>
    </xf>
    <xf numFmtId="0" fontId="38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39" fillId="0" borderId="13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3" applyNumberFormat="0" applyFill="0" applyAlignment="0" applyProtection="0"/>
    <xf numFmtId="0" fontId="39" fillId="0" borderId="0" applyNumberFormat="0" applyFill="0" applyBorder="0" applyAlignment="0" applyProtection="0"/>
    <xf numFmtId="0" fontId="40" fillId="0" borderId="15" applyNumberFormat="0" applyFill="0" applyProtection="0">
      <alignment horizontal="center"/>
    </xf>
    <xf numFmtId="0" fontId="40" fillId="0" borderId="15" applyNumberFormat="0" applyFill="0" applyProtection="0">
      <alignment horizontal="center"/>
    </xf>
    <xf numFmtId="0" fontId="40" fillId="0" borderId="15" applyNumberFormat="0" applyFill="0" applyProtection="0">
      <alignment horizontal="center"/>
    </xf>
    <xf numFmtId="0" fontId="40" fillId="0" borderId="15" applyNumberFormat="0" applyFill="0" applyProtection="0">
      <alignment horizontal="center"/>
    </xf>
    <xf numFmtId="0" fontId="40" fillId="0" borderId="15" applyNumberFormat="0" applyFill="0" applyProtection="0">
      <alignment horizontal="center"/>
    </xf>
    <xf numFmtId="0" fontId="40" fillId="0" borderId="15" applyNumberFormat="0" applyFill="0" applyProtection="0">
      <alignment horizontal="center"/>
    </xf>
    <xf numFmtId="0" fontId="40" fillId="0" borderId="15" applyNumberFormat="0" applyFill="0" applyProtection="0">
      <alignment horizontal="center"/>
    </xf>
    <xf numFmtId="0" fontId="40" fillId="0" borderId="15" applyNumberFormat="0" applyFill="0" applyProtection="0">
      <alignment horizontal="center"/>
    </xf>
    <xf numFmtId="0" fontId="40" fillId="0" borderId="15" applyNumberFormat="0" applyFill="0" applyProtection="0">
      <alignment horizontal="center"/>
    </xf>
    <xf numFmtId="0" fontId="40" fillId="0" borderId="15" applyNumberFormat="0" applyFill="0" applyProtection="0">
      <alignment horizontal="center"/>
    </xf>
    <xf numFmtId="0" fontId="40" fillId="0" borderId="15" applyNumberFormat="0" applyFill="0" applyProtection="0">
      <alignment horizontal="center"/>
    </xf>
    <xf numFmtId="0" fontId="40" fillId="0" borderId="15" applyNumberFormat="0" applyFill="0" applyProtection="0">
      <alignment horizontal="center"/>
    </xf>
    <xf numFmtId="0" fontId="40" fillId="0" borderId="15" applyNumberFormat="0" applyFill="0" applyProtection="0">
      <alignment horizontal="center"/>
    </xf>
    <xf numFmtId="0" fontId="40" fillId="0" borderId="15" applyNumberFormat="0" applyFill="0" applyProtection="0">
      <alignment horizontal="center"/>
    </xf>
    <xf numFmtId="0" fontId="40" fillId="0" borderId="15" applyNumberFormat="0" applyFill="0" applyProtection="0">
      <alignment horizontal="center"/>
    </xf>
    <xf numFmtId="0" fontId="40" fillId="0" borderId="15" applyNumberFormat="0" applyFill="0" applyProtection="0">
      <alignment horizontal="center"/>
    </xf>
    <xf numFmtId="0" fontId="40" fillId="0" borderId="15" applyNumberFormat="0" applyFill="0" applyProtection="0">
      <alignment horizontal="center"/>
    </xf>
    <xf numFmtId="0" fontId="40" fillId="0" borderId="15" applyNumberFormat="0" applyFill="0" applyProtection="0">
      <alignment horizontal="center"/>
    </xf>
    <xf numFmtId="0" fontId="18" fillId="0" borderId="16" applyNumberFormat="0" applyFont="0" applyFill="0" applyAlignment="0" applyProtection="0"/>
    <xf numFmtId="0" fontId="18" fillId="0" borderId="16" applyNumberFormat="0" applyFont="0" applyFill="0" applyAlignment="0" applyProtection="0"/>
    <xf numFmtId="0" fontId="40" fillId="0" borderId="0" applyNumberFormat="0" applyFill="0" applyBorder="0" applyProtection="0">
      <alignment horizontal="left"/>
    </xf>
    <xf numFmtId="0" fontId="41" fillId="0" borderId="0" applyNumberFormat="0" applyFill="0" applyBorder="0" applyProtection="0">
      <alignment horizontal="centerContinuous"/>
    </xf>
    <xf numFmtId="0" fontId="41" fillId="0" borderId="0" applyNumberFormat="0" applyFill="0" applyProtection="0">
      <alignment horizontal="centerContinuous"/>
    </xf>
    <xf numFmtId="0" fontId="18" fillId="0" borderId="0"/>
    <xf numFmtId="0" fontId="34" fillId="0" borderId="0"/>
    <xf numFmtId="0" fontId="42" fillId="0" borderId="0"/>
    <xf numFmtId="0" fontId="34" fillId="0" borderId="0"/>
    <xf numFmtId="44" fontId="23" fillId="0" borderId="0" applyFont="0" applyFill="0" applyBorder="0" applyAlignment="0" applyProtection="0"/>
    <xf numFmtId="42" fontId="23" fillId="0" borderId="0" applyFont="0" applyFill="0" applyBorder="0" applyAlignment="0" applyProtection="0"/>
    <xf numFmtId="207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208" fontId="43" fillId="0" borderId="0"/>
    <xf numFmtId="209" fontId="18" fillId="0" borderId="0"/>
    <xf numFmtId="210" fontId="18" fillId="0" borderId="0"/>
    <xf numFmtId="211" fontId="18" fillId="0" borderId="0"/>
    <xf numFmtId="212" fontId="22" fillId="0" borderId="0">
      <alignment horizontal="right"/>
    </xf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213" fontId="18" fillId="0" borderId="0">
      <protection locked="0"/>
    </xf>
    <xf numFmtId="213" fontId="18" fillId="0" borderId="0">
      <protection locked="0"/>
    </xf>
    <xf numFmtId="0" fontId="44" fillId="0" borderId="0"/>
    <xf numFmtId="0" fontId="23" fillId="0" borderId="0"/>
    <xf numFmtId="214" fontId="45" fillId="0" borderId="0"/>
    <xf numFmtId="0" fontId="18" fillId="0" borderId="0" applyNumberFormat="0" applyFill="0" applyBorder="0" applyAlignment="0" applyProtection="0"/>
    <xf numFmtId="9" fontId="18" fillId="0" borderId="0"/>
    <xf numFmtId="0" fontId="18" fillId="0" borderId="0"/>
    <xf numFmtId="0" fontId="18" fillId="0" borderId="0"/>
    <xf numFmtId="0" fontId="18" fillId="0" borderId="0"/>
    <xf numFmtId="202" fontId="45" fillId="0" borderId="0"/>
    <xf numFmtId="172" fontId="45" fillId="0" borderId="0"/>
    <xf numFmtId="202" fontId="45" fillId="0" borderId="0"/>
    <xf numFmtId="2" fontId="45" fillId="0" borderId="0"/>
    <xf numFmtId="10" fontId="45" fillId="0" borderId="0"/>
    <xf numFmtId="0" fontId="46" fillId="0" borderId="16" applyFont="0" applyFill="0" applyBorder="0" applyAlignment="0" applyProtection="0"/>
    <xf numFmtId="0" fontId="45" fillId="0" borderId="0"/>
    <xf numFmtId="0" fontId="45" fillId="0" borderId="0"/>
    <xf numFmtId="215" fontId="24" fillId="0" borderId="0"/>
    <xf numFmtId="215" fontId="24" fillId="0" borderId="0"/>
    <xf numFmtId="0" fontId="45" fillId="0" borderId="0"/>
    <xf numFmtId="215" fontId="24" fillId="0" borderId="0"/>
    <xf numFmtId="215" fontId="24" fillId="0" borderId="0"/>
    <xf numFmtId="214" fontId="45" fillId="0" borderId="0"/>
    <xf numFmtId="215" fontId="24" fillId="0" borderId="0"/>
    <xf numFmtId="0" fontId="45" fillId="0" borderId="0"/>
    <xf numFmtId="0" fontId="24" fillId="0" borderId="0"/>
    <xf numFmtId="214" fontId="45" fillId="0" borderId="0"/>
    <xf numFmtId="215" fontId="24" fillId="0" borderId="0"/>
    <xf numFmtId="215" fontId="24" fillId="0" borderId="0"/>
    <xf numFmtId="0" fontId="45" fillId="0" borderId="0"/>
    <xf numFmtId="0" fontId="45" fillId="0" borderId="0"/>
    <xf numFmtId="214" fontId="45" fillId="0" borderId="0"/>
    <xf numFmtId="3" fontId="23" fillId="0" borderId="0" applyFont="0" applyFill="0" applyBorder="0" applyAlignment="0" applyProtection="0"/>
    <xf numFmtId="215" fontId="18" fillId="0" borderId="0" applyBorder="0"/>
    <xf numFmtId="215" fontId="18" fillId="0" borderId="0" applyBorder="0"/>
    <xf numFmtId="0" fontId="45" fillId="0" borderId="0"/>
    <xf numFmtId="0" fontId="18" fillId="0" borderId="0"/>
    <xf numFmtId="0" fontId="18" fillId="0" borderId="0"/>
    <xf numFmtId="214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38" fontId="23" fillId="0" borderId="17"/>
    <xf numFmtId="216" fontId="43" fillId="0" borderId="0"/>
    <xf numFmtId="216" fontId="47" fillId="0" borderId="0"/>
    <xf numFmtId="217" fontId="43" fillId="0" borderId="0"/>
    <xf numFmtId="39" fontId="48" fillId="0" borderId="0"/>
    <xf numFmtId="218" fontId="49" fillId="0" borderId="0" applyFill="0" applyBorder="0" applyAlignment="0" applyProtection="0"/>
    <xf numFmtId="173" fontId="18" fillId="0" borderId="0"/>
    <xf numFmtId="1" fontId="23" fillId="0" borderId="0" applyAlignment="0"/>
    <xf numFmtId="0" fontId="23" fillId="0" borderId="0" applyNumberFormat="0" applyFill="0" applyBorder="0" applyAlignment="0" applyProtection="0">
      <alignment horizontal="left"/>
    </xf>
    <xf numFmtId="173" fontId="24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horizontal="centerContinuous"/>
    </xf>
    <xf numFmtId="219" fontId="52" fillId="0" borderId="0" applyFont="0" applyAlignment="0"/>
    <xf numFmtId="172" fontId="53" fillId="0" borderId="0" applyAlignment="0"/>
    <xf numFmtId="0" fontId="52" fillId="0" borderId="0" applyFont="0" applyAlignment="0"/>
    <xf numFmtId="220" fontId="54" fillId="0" borderId="0"/>
    <xf numFmtId="0" fontId="47" fillId="0" borderId="0"/>
    <xf numFmtId="39" fontId="27" fillId="0" borderId="0"/>
    <xf numFmtId="0" fontId="55" fillId="36" borderId="0" applyNumberFormat="0" applyBorder="0" applyAlignment="0" applyProtection="0"/>
    <xf numFmtId="0" fontId="55" fillId="37" borderId="0" applyNumberFormat="0" applyBorder="0" applyAlignment="0" applyProtection="0"/>
    <xf numFmtId="0" fontId="55" fillId="38" borderId="0" applyNumberFormat="0" applyBorder="0" applyAlignment="0" applyProtection="0"/>
    <xf numFmtId="0" fontId="55" fillId="39" borderId="0" applyNumberFormat="0" applyBorder="0" applyAlignment="0" applyProtection="0"/>
    <xf numFmtId="0" fontId="55" fillId="40" borderId="0" applyNumberFormat="0" applyBorder="0" applyAlignment="0" applyProtection="0"/>
    <xf numFmtId="0" fontId="55" fillId="4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5" fillId="36" borderId="0" applyNumberFormat="0" applyBorder="0" applyAlignment="0" applyProtection="0"/>
    <xf numFmtId="0" fontId="56" fillId="3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7" fillId="42" borderId="0" applyNumberFormat="0" applyBorder="0" applyAlignment="0" applyProtection="0"/>
    <xf numFmtId="0" fontId="55" fillId="36" borderId="0" applyNumberFormat="0" applyBorder="0" applyAlignment="0" applyProtection="0"/>
    <xf numFmtId="0" fontId="1" fillId="10" borderId="0" applyNumberFormat="0" applyBorder="0" applyAlignment="0" applyProtection="0"/>
    <xf numFmtId="0" fontId="56" fillId="43" borderId="0" applyNumberFormat="0" applyBorder="0" applyAlignment="0" applyProtection="0"/>
    <xf numFmtId="0" fontId="57" fillId="42" borderId="0" applyNumberFormat="0" applyBorder="0" applyAlignment="0" applyProtection="0"/>
    <xf numFmtId="0" fontId="56" fillId="43" borderId="0" applyNumberFormat="0" applyBorder="0" applyAlignment="0" applyProtection="0"/>
    <xf numFmtId="0" fontId="56" fillId="43" borderId="0" applyNumberFormat="0" applyBorder="0" applyAlignment="0" applyProtection="0"/>
    <xf numFmtId="0" fontId="55" fillId="43" borderId="0" applyNumberFormat="0" applyBorder="0" applyAlignment="0" applyProtection="0"/>
    <xf numFmtId="0" fontId="57" fillId="4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5" fillId="37" borderId="0" applyNumberFormat="0" applyBorder="0" applyAlignment="0" applyProtection="0"/>
    <xf numFmtId="0" fontId="56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7" fillId="41" borderId="0" applyNumberFormat="0" applyBorder="0" applyAlignment="0" applyProtection="0"/>
    <xf numFmtId="0" fontId="55" fillId="37" borderId="0" applyNumberFormat="0" applyBorder="0" applyAlignment="0" applyProtection="0"/>
    <xf numFmtId="0" fontId="1" fillId="14" borderId="0" applyNumberFormat="0" applyBorder="0" applyAlignment="0" applyProtection="0"/>
    <xf numFmtId="0" fontId="56" fillId="44" borderId="0" applyNumberFormat="0" applyBorder="0" applyAlignment="0" applyProtection="0"/>
    <xf numFmtId="0" fontId="57" fillId="41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5" fillId="44" borderId="0" applyNumberFormat="0" applyBorder="0" applyAlignment="0" applyProtection="0"/>
    <xf numFmtId="0" fontId="57" fillId="41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7" fillId="46" borderId="0" applyNumberFormat="0" applyBorder="0" applyAlignment="0" applyProtection="0"/>
    <xf numFmtId="0" fontId="1" fillId="18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1" fillId="18" borderId="0" applyNumberFormat="0" applyBorder="0" applyAlignment="0" applyProtection="0"/>
    <xf numFmtId="0" fontId="55" fillId="45" borderId="0" applyNumberFormat="0" applyBorder="0" applyAlignment="0" applyProtection="0"/>
    <xf numFmtId="0" fontId="55" fillId="38" borderId="0" applyNumberFormat="0" applyBorder="0" applyAlignment="0" applyProtection="0"/>
    <xf numFmtId="0" fontId="55" fillId="45" borderId="0" applyNumberFormat="0" applyBorder="0" applyAlignment="0" applyProtection="0"/>
    <xf numFmtId="0" fontId="56" fillId="38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1" fillId="18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1" fillId="18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38" borderId="0" applyNumberFormat="0" applyBorder="0" applyAlignment="0" applyProtection="0"/>
    <xf numFmtId="0" fontId="57" fillId="46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1" fillId="18" borderId="0" applyNumberFormat="0" applyBorder="0" applyAlignment="0" applyProtection="0"/>
    <xf numFmtId="0" fontId="56" fillId="45" borderId="0" applyNumberFormat="0" applyBorder="0" applyAlignment="0" applyProtection="0"/>
    <xf numFmtId="0" fontId="57" fillId="46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5" fillId="39" borderId="0" applyNumberFormat="0" applyBorder="0" applyAlignment="0" applyProtection="0"/>
    <xf numFmtId="0" fontId="56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7" fillId="47" borderId="0" applyNumberFormat="0" applyBorder="0" applyAlignment="0" applyProtection="0"/>
    <xf numFmtId="0" fontId="55" fillId="39" borderId="0" applyNumberFormat="0" applyBorder="0" applyAlignment="0" applyProtection="0"/>
    <xf numFmtId="0" fontId="1" fillId="22" borderId="0" applyNumberFormat="0" applyBorder="0" applyAlignment="0" applyProtection="0"/>
    <xf numFmtId="0" fontId="56" fillId="41" borderId="0" applyNumberFormat="0" applyBorder="0" applyAlignment="0" applyProtection="0"/>
    <xf numFmtId="0" fontId="57" fillId="47" borderId="0" applyNumberFormat="0" applyBorder="0" applyAlignment="0" applyProtection="0"/>
    <xf numFmtId="0" fontId="56" fillId="41" borderId="0" applyNumberFormat="0" applyBorder="0" applyAlignment="0" applyProtection="0"/>
    <xf numFmtId="0" fontId="56" fillId="41" borderId="0" applyNumberFormat="0" applyBorder="0" applyAlignment="0" applyProtection="0"/>
    <xf numFmtId="0" fontId="55" fillId="41" borderId="0" applyNumberFormat="0" applyBorder="0" applyAlignment="0" applyProtection="0"/>
    <xf numFmtId="0" fontId="57" fillId="4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5" fillId="40" borderId="0" applyNumberFormat="0" applyBorder="0" applyAlignment="0" applyProtection="0"/>
    <xf numFmtId="0" fontId="56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7" fillId="42" borderId="0" applyNumberFormat="0" applyBorder="0" applyAlignment="0" applyProtection="0"/>
    <xf numFmtId="0" fontId="55" fillId="40" borderId="0" applyNumberFormat="0" applyBorder="0" applyAlignment="0" applyProtection="0"/>
    <xf numFmtId="0" fontId="1" fillId="26" borderId="0" applyNumberFormat="0" applyBorder="0" applyAlignment="0" applyProtection="0"/>
    <xf numFmtId="0" fontId="56" fillId="40" borderId="0" applyNumberFormat="0" applyBorder="0" applyAlignment="0" applyProtection="0"/>
    <xf numFmtId="0" fontId="57" fillId="42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5" fillId="40" borderId="0" applyNumberFormat="0" applyBorder="0" applyAlignment="0" applyProtection="0"/>
    <xf numFmtId="0" fontId="57" fillId="4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5" fillId="41" borderId="0" applyNumberFormat="0" applyBorder="0" applyAlignment="0" applyProtection="0"/>
    <xf numFmtId="0" fontId="56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7" fillId="41" borderId="0" applyNumberFormat="0" applyBorder="0" applyAlignment="0" applyProtection="0"/>
    <xf numFmtId="0" fontId="55" fillId="41" borderId="0" applyNumberFormat="0" applyBorder="0" applyAlignment="0" applyProtection="0"/>
    <xf numFmtId="0" fontId="1" fillId="30" borderId="0" applyNumberFormat="0" applyBorder="0" applyAlignment="0" applyProtection="0"/>
    <xf numFmtId="0" fontId="56" fillId="45" borderId="0" applyNumberFormat="0" applyBorder="0" applyAlignment="0" applyProtection="0"/>
    <xf numFmtId="0" fontId="57" fillId="41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5" fillId="45" borderId="0" applyNumberFormat="0" applyBorder="0" applyAlignment="0" applyProtection="0"/>
    <xf numFmtId="0" fontId="57" fillId="41" borderId="0" applyNumberFormat="0" applyBorder="0" applyAlignment="0" applyProtection="0"/>
    <xf numFmtId="0" fontId="23" fillId="0" borderId="0" applyNumberFormat="0" applyFill="0" applyBorder="0" applyAlignment="0" applyProtection="0"/>
    <xf numFmtId="221" fontId="43" fillId="0" borderId="0"/>
    <xf numFmtId="222" fontId="47" fillId="0" borderId="0"/>
    <xf numFmtId="0" fontId="23" fillId="48" borderId="18"/>
    <xf numFmtId="174" fontId="53" fillId="0" borderId="0">
      <alignment horizontal="right"/>
    </xf>
    <xf numFmtId="223" fontId="43" fillId="0" borderId="0"/>
    <xf numFmtId="0" fontId="55" fillId="43" borderId="0" applyNumberFormat="0" applyBorder="0" applyAlignment="0" applyProtection="0"/>
    <xf numFmtId="0" fontId="55" fillId="44" borderId="0" applyNumberFormat="0" applyBorder="0" applyAlignment="0" applyProtection="0"/>
    <xf numFmtId="0" fontId="55" fillId="49" borderId="0" applyNumberFormat="0" applyBorder="0" applyAlignment="0" applyProtection="0"/>
    <xf numFmtId="0" fontId="55" fillId="39" borderId="0" applyNumberFormat="0" applyBorder="0" applyAlignment="0" applyProtection="0"/>
    <xf numFmtId="0" fontId="55" fillId="43" borderId="0" applyNumberFormat="0" applyBorder="0" applyAlignment="0" applyProtection="0"/>
    <xf numFmtId="0" fontId="55" fillId="5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5" fillId="43" borderId="0" applyNumberFormat="0" applyBorder="0" applyAlignment="0" applyProtection="0"/>
    <xf numFmtId="0" fontId="56" fillId="43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7" fillId="42" borderId="0" applyNumberFormat="0" applyBorder="0" applyAlignment="0" applyProtection="0"/>
    <xf numFmtId="0" fontId="55" fillId="43" borderId="0" applyNumberFormat="0" applyBorder="0" applyAlignment="0" applyProtection="0"/>
    <xf numFmtId="0" fontId="1" fillId="11" borderId="0" applyNumberFormat="0" applyBorder="0" applyAlignment="0" applyProtection="0"/>
    <xf numFmtId="0" fontId="56" fillId="40" borderId="0" applyNumberFormat="0" applyBorder="0" applyAlignment="0" applyProtection="0"/>
    <xf numFmtId="0" fontId="57" fillId="42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5" fillId="40" borderId="0" applyNumberFormat="0" applyBorder="0" applyAlignment="0" applyProtection="0"/>
    <xf numFmtId="0" fontId="57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5" fillId="44" borderId="0" applyNumberFormat="0" applyBorder="0" applyAlignment="0" applyProtection="0"/>
    <xf numFmtId="0" fontId="56" fillId="4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7" fillId="44" borderId="0" applyNumberFormat="0" applyBorder="0" applyAlignment="0" applyProtection="0"/>
    <xf numFmtId="0" fontId="55" fillId="44" borderId="0" applyNumberFormat="0" applyBorder="0" applyAlignment="0" applyProtection="0"/>
    <xf numFmtId="0" fontId="1" fillId="15" borderId="0" applyNumberFormat="0" applyBorder="0" applyAlignment="0" applyProtection="0"/>
    <xf numFmtId="0" fontId="56" fillId="44" borderId="0" applyNumberFormat="0" applyBorder="0" applyAlignment="0" applyProtection="0"/>
    <xf numFmtId="0" fontId="57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5" fillId="44" borderId="0" applyNumberFormat="0" applyBorder="0" applyAlignment="0" applyProtection="0"/>
    <xf numFmtId="0" fontId="57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5" fillId="49" borderId="0" applyNumberFormat="0" applyBorder="0" applyAlignment="0" applyProtection="0"/>
    <xf numFmtId="0" fontId="56" fillId="4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7" fillId="46" borderId="0" applyNumberFormat="0" applyBorder="0" applyAlignment="0" applyProtection="0"/>
    <xf numFmtId="0" fontId="55" fillId="49" borderId="0" applyNumberFormat="0" applyBorder="0" applyAlignment="0" applyProtection="0"/>
    <xf numFmtId="0" fontId="1" fillId="19" borderId="0" applyNumberFormat="0" applyBorder="0" applyAlignment="0" applyProtection="0"/>
    <xf numFmtId="0" fontId="56" fillId="35" borderId="0" applyNumberFormat="0" applyBorder="0" applyAlignment="0" applyProtection="0"/>
    <xf numFmtId="0" fontId="57" fillId="46" borderId="0" applyNumberFormat="0" applyBorder="0" applyAlignment="0" applyProtection="0"/>
    <xf numFmtId="0" fontId="56" fillId="35" borderId="0" applyNumberFormat="0" applyBorder="0" applyAlignment="0" applyProtection="0"/>
    <xf numFmtId="0" fontId="56" fillId="35" borderId="0" applyNumberFormat="0" applyBorder="0" applyAlignment="0" applyProtection="0"/>
    <xf numFmtId="0" fontId="55" fillId="35" borderId="0" applyNumberFormat="0" applyBorder="0" applyAlignment="0" applyProtection="0"/>
    <xf numFmtId="0" fontId="57" fillId="4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5" fillId="39" borderId="0" applyNumberFormat="0" applyBorder="0" applyAlignment="0" applyProtection="0"/>
    <xf numFmtId="0" fontId="56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7" fillId="47" borderId="0" applyNumberFormat="0" applyBorder="0" applyAlignment="0" applyProtection="0"/>
    <xf numFmtId="0" fontId="55" fillId="39" borderId="0" applyNumberFormat="0" applyBorder="0" applyAlignment="0" applyProtection="0"/>
    <xf numFmtId="0" fontId="1" fillId="23" borderId="0" applyNumberFormat="0" applyBorder="0" applyAlignment="0" applyProtection="0"/>
    <xf numFmtId="0" fontId="56" fillId="37" borderId="0" applyNumberFormat="0" applyBorder="0" applyAlignment="0" applyProtection="0"/>
    <xf numFmtId="0" fontId="57" fillId="47" borderId="0" applyNumberFormat="0" applyBorder="0" applyAlignment="0" applyProtection="0"/>
    <xf numFmtId="0" fontId="56" fillId="37" borderId="0" applyNumberFormat="0" applyBorder="0" applyAlignment="0" applyProtection="0"/>
    <xf numFmtId="0" fontId="56" fillId="37" borderId="0" applyNumberFormat="0" applyBorder="0" applyAlignment="0" applyProtection="0"/>
    <xf numFmtId="0" fontId="55" fillId="37" borderId="0" applyNumberFormat="0" applyBorder="0" applyAlignment="0" applyProtection="0"/>
    <xf numFmtId="0" fontId="57" fillId="4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5" fillId="43" borderId="0" applyNumberFormat="0" applyBorder="0" applyAlignment="0" applyProtection="0"/>
    <xf numFmtId="0" fontId="56" fillId="4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7" fillId="42" borderId="0" applyNumberFormat="0" applyBorder="0" applyAlignment="0" applyProtection="0"/>
    <xf numFmtId="0" fontId="55" fillId="43" borderId="0" applyNumberFormat="0" applyBorder="0" applyAlignment="0" applyProtection="0"/>
    <xf numFmtId="0" fontId="1" fillId="27" borderId="0" applyNumberFormat="0" applyBorder="0" applyAlignment="0" applyProtection="0"/>
    <xf numFmtId="0" fontId="56" fillId="40" borderId="0" applyNumberFormat="0" applyBorder="0" applyAlignment="0" applyProtection="0"/>
    <xf numFmtId="0" fontId="57" fillId="42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5" fillId="40" borderId="0" applyNumberFormat="0" applyBorder="0" applyAlignment="0" applyProtection="0"/>
    <xf numFmtId="0" fontId="57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5" fillId="50" borderId="0" applyNumberFormat="0" applyBorder="0" applyAlignment="0" applyProtection="0"/>
    <xf numFmtId="0" fontId="56" fillId="5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7" fillId="41" borderId="0" applyNumberFormat="0" applyBorder="0" applyAlignment="0" applyProtection="0"/>
    <xf numFmtId="0" fontId="55" fillId="50" borderId="0" applyNumberFormat="0" applyBorder="0" applyAlignment="0" applyProtection="0"/>
    <xf numFmtId="0" fontId="1" fillId="31" borderId="0" applyNumberFormat="0" applyBorder="0" applyAlignment="0" applyProtection="0"/>
    <xf numFmtId="0" fontId="56" fillId="45" borderId="0" applyNumberFormat="0" applyBorder="0" applyAlignment="0" applyProtection="0"/>
    <xf numFmtId="0" fontId="57" fillId="41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5" fillId="45" borderId="0" applyNumberFormat="0" applyBorder="0" applyAlignment="0" applyProtection="0"/>
    <xf numFmtId="0" fontId="57" fillId="41" borderId="0" applyNumberFormat="0" applyBorder="0" applyAlignment="0" applyProtection="0"/>
    <xf numFmtId="0" fontId="58" fillId="0" borderId="0"/>
    <xf numFmtId="0" fontId="59" fillId="0" borderId="0"/>
    <xf numFmtId="0" fontId="60" fillId="51" borderId="0" applyNumberFormat="0" applyBorder="0" applyAlignment="0" applyProtection="0"/>
    <xf numFmtId="0" fontId="60" fillId="44" borderId="0" applyNumberFormat="0" applyBorder="0" applyAlignment="0" applyProtection="0"/>
    <xf numFmtId="0" fontId="60" fillId="49" borderId="0" applyNumberFormat="0" applyBorder="0" applyAlignment="0" applyProtection="0"/>
    <xf numFmtId="0" fontId="60" fillId="52" borderId="0" applyNumberFormat="0" applyBorder="0" applyAlignment="0" applyProtection="0"/>
    <xf numFmtId="0" fontId="60" fillId="53" borderId="0" applyNumberFormat="0" applyBorder="0" applyAlignment="0" applyProtection="0"/>
    <xf numFmtId="0" fontId="60" fillId="54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60" fillId="51" borderId="0" applyNumberFormat="0" applyBorder="0" applyAlignment="0" applyProtection="0"/>
    <xf numFmtId="0" fontId="61" fillId="51" borderId="0" applyNumberFormat="0" applyBorder="0" applyAlignment="0" applyProtection="0"/>
    <xf numFmtId="0" fontId="55" fillId="42" borderId="0" applyNumberFormat="0" applyBorder="0" applyAlignment="0" applyProtection="0"/>
    <xf numFmtId="0" fontId="60" fillId="51" borderId="0" applyNumberFormat="0" applyBorder="0" applyAlignment="0" applyProtection="0"/>
    <xf numFmtId="0" fontId="55" fillId="42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0" fillId="40" borderId="0" applyNumberFormat="0" applyBorder="0" applyAlignment="0" applyProtection="0"/>
    <xf numFmtId="0" fontId="55" fillId="42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60" fillId="44" borderId="0" applyNumberFormat="0" applyBorder="0" applyAlignment="0" applyProtection="0"/>
    <xf numFmtId="0" fontId="61" fillId="44" borderId="0" applyNumberFormat="0" applyBorder="0" applyAlignment="0" applyProtection="0"/>
    <xf numFmtId="0" fontId="55" fillId="44" borderId="0" applyNumberFormat="0" applyBorder="0" applyAlignment="0" applyProtection="0"/>
    <xf numFmtId="0" fontId="60" fillId="44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0" fillId="55" borderId="0" applyNumberFormat="0" applyBorder="0" applyAlignment="0" applyProtection="0"/>
    <xf numFmtId="0" fontId="55" fillId="44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60" fillId="49" borderId="0" applyNumberFormat="0" applyBorder="0" applyAlignment="0" applyProtection="0"/>
    <xf numFmtId="0" fontId="61" fillId="49" borderId="0" applyNumberFormat="0" applyBorder="0" applyAlignment="0" applyProtection="0"/>
    <xf numFmtId="0" fontId="55" fillId="46" borderId="0" applyNumberFormat="0" applyBorder="0" applyAlignment="0" applyProtection="0"/>
    <xf numFmtId="0" fontId="60" fillId="49" borderId="0" applyNumberFormat="0" applyBorder="0" applyAlignment="0" applyProtection="0"/>
    <xf numFmtId="0" fontId="55" fillId="46" borderId="0" applyNumberFormat="0" applyBorder="0" applyAlignment="0" applyProtection="0"/>
    <xf numFmtId="0" fontId="61" fillId="50" borderId="0" applyNumberFormat="0" applyBorder="0" applyAlignment="0" applyProtection="0"/>
    <xf numFmtId="0" fontId="61" fillId="50" borderId="0" applyNumberFormat="0" applyBorder="0" applyAlignment="0" applyProtection="0"/>
    <xf numFmtId="0" fontId="61" fillId="50" borderId="0" applyNumberFormat="0" applyBorder="0" applyAlignment="0" applyProtection="0"/>
    <xf numFmtId="0" fontId="60" fillId="50" borderId="0" applyNumberFormat="0" applyBorder="0" applyAlignment="0" applyProtection="0"/>
    <xf numFmtId="0" fontId="55" fillId="46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60" fillId="52" borderId="0" applyNumberFormat="0" applyBorder="0" applyAlignment="0" applyProtection="0"/>
    <xf numFmtId="0" fontId="61" fillId="52" borderId="0" applyNumberFormat="0" applyBorder="0" applyAlignment="0" applyProtection="0"/>
    <xf numFmtId="0" fontId="55" fillId="47" borderId="0" applyNumberFormat="0" applyBorder="0" applyAlignment="0" applyProtection="0"/>
    <xf numFmtId="0" fontId="60" fillId="52" borderId="0" applyNumberFormat="0" applyBorder="0" applyAlignment="0" applyProtection="0"/>
    <xf numFmtId="0" fontId="61" fillId="37" borderId="0" applyNumberFormat="0" applyBorder="0" applyAlignment="0" applyProtection="0"/>
    <xf numFmtId="0" fontId="61" fillId="37" borderId="0" applyNumberFormat="0" applyBorder="0" applyAlignment="0" applyProtection="0"/>
    <xf numFmtId="0" fontId="61" fillId="37" borderId="0" applyNumberFormat="0" applyBorder="0" applyAlignment="0" applyProtection="0"/>
    <xf numFmtId="0" fontId="60" fillId="37" borderId="0" applyNumberFormat="0" applyBorder="0" applyAlignment="0" applyProtection="0"/>
    <xf numFmtId="0" fontId="55" fillId="47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60" fillId="53" borderId="0" applyNumberFormat="0" applyBorder="0" applyAlignment="0" applyProtection="0"/>
    <xf numFmtId="0" fontId="61" fillId="53" borderId="0" applyNumberFormat="0" applyBorder="0" applyAlignment="0" applyProtection="0"/>
    <xf numFmtId="0" fontId="55" fillId="42" borderId="0" applyNumberFormat="0" applyBorder="0" applyAlignment="0" applyProtection="0"/>
    <xf numFmtId="0" fontId="60" fillId="53" borderId="0" applyNumberFormat="0" applyBorder="0" applyAlignment="0" applyProtection="0"/>
    <xf numFmtId="0" fontId="55" fillId="42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0" fillId="40" borderId="0" applyNumberFormat="0" applyBorder="0" applyAlignment="0" applyProtection="0"/>
    <xf numFmtId="0" fontId="55" fillId="4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60" fillId="54" borderId="0" applyNumberFormat="0" applyBorder="0" applyAlignment="0" applyProtection="0"/>
    <xf numFmtId="0" fontId="61" fillId="54" borderId="0" applyNumberFormat="0" applyBorder="0" applyAlignment="0" applyProtection="0"/>
    <xf numFmtId="0" fontId="55" fillId="41" borderId="0" applyNumberFormat="0" applyBorder="0" applyAlignment="0" applyProtection="0"/>
    <xf numFmtId="0" fontId="60" fillId="54" borderId="0" applyNumberFormat="0" applyBorder="0" applyAlignment="0" applyProtection="0"/>
    <xf numFmtId="0" fontId="61" fillId="44" borderId="0" applyNumberFormat="0" applyBorder="0" applyAlignment="0" applyProtection="0"/>
    <xf numFmtId="0" fontId="61" fillId="44" borderId="0" applyNumberFormat="0" applyBorder="0" applyAlignment="0" applyProtection="0"/>
    <xf numFmtId="0" fontId="61" fillId="44" borderId="0" applyNumberFormat="0" applyBorder="0" applyAlignment="0" applyProtection="0"/>
    <xf numFmtId="0" fontId="60" fillId="44" borderId="0" applyNumberFormat="0" applyBorder="0" applyAlignment="0" applyProtection="0"/>
    <xf numFmtId="0" fontId="55" fillId="41" borderId="0" applyNumberFormat="0" applyBorder="0" applyAlignment="0" applyProtection="0"/>
    <xf numFmtId="0" fontId="59" fillId="0" borderId="0"/>
    <xf numFmtId="37" fontId="62" fillId="0" borderId="0">
      <alignment horizontal="center"/>
    </xf>
    <xf numFmtId="0" fontId="63" fillId="0" borderId="0" applyNumberFormat="0" applyFill="0" applyBorder="0" applyAlignment="0" applyProtection="0">
      <alignment horizontal="left"/>
    </xf>
    <xf numFmtId="0" fontId="60" fillId="56" borderId="0" applyNumberFormat="0" applyBorder="0" applyAlignment="0" applyProtection="0"/>
    <xf numFmtId="0" fontId="60" fillId="56" borderId="0" applyNumberFormat="0" applyBorder="0" applyAlignment="0" applyProtection="0"/>
    <xf numFmtId="0" fontId="60" fillId="56" borderId="0" applyNumberFormat="0" applyBorder="0" applyAlignment="0" applyProtection="0"/>
    <xf numFmtId="0" fontId="55" fillId="53" borderId="0" applyNumberFormat="0" applyBorder="0" applyAlignment="0" applyProtection="0"/>
    <xf numFmtId="0" fontId="17" fillId="9" borderId="0" applyNumberFormat="0" applyBorder="0" applyAlignment="0" applyProtection="0"/>
    <xf numFmtId="0" fontId="60" fillId="56" borderId="0" applyNumberFormat="0" applyBorder="0" applyAlignment="0" applyProtection="0"/>
    <xf numFmtId="0" fontId="60" fillId="56" borderId="0" applyNumberFormat="0" applyBorder="0" applyAlignment="0" applyProtection="0"/>
    <xf numFmtId="0" fontId="60" fillId="56" borderId="0" applyNumberFormat="0" applyBorder="0" applyAlignment="0" applyProtection="0"/>
    <xf numFmtId="0" fontId="60" fillId="56" borderId="0" applyNumberFormat="0" applyBorder="0" applyAlignment="0" applyProtection="0"/>
    <xf numFmtId="0" fontId="60" fillId="56" borderId="0" applyNumberFormat="0" applyBorder="0" applyAlignment="0" applyProtection="0"/>
    <xf numFmtId="0" fontId="60" fillId="56" borderId="0" applyNumberFormat="0" applyBorder="0" applyAlignment="0" applyProtection="0"/>
    <xf numFmtId="0" fontId="60" fillId="56" borderId="0" applyNumberFormat="0" applyBorder="0" applyAlignment="0" applyProtection="0"/>
    <xf numFmtId="0" fontId="60" fillId="56" borderId="0" applyNumberFormat="0" applyBorder="0" applyAlignment="0" applyProtection="0"/>
    <xf numFmtId="0" fontId="60" fillId="56" borderId="0" applyNumberFormat="0" applyBorder="0" applyAlignment="0" applyProtection="0"/>
    <xf numFmtId="0" fontId="60" fillId="56" borderId="0" applyNumberFormat="0" applyBorder="0" applyAlignment="0" applyProtection="0"/>
    <xf numFmtId="0" fontId="17" fillId="9" borderId="0" applyNumberFormat="0" applyBorder="0" applyAlignment="0" applyProtection="0"/>
    <xf numFmtId="0" fontId="60" fillId="56" borderId="0" applyNumberFormat="0" applyBorder="0" applyAlignment="0" applyProtection="0"/>
    <xf numFmtId="0" fontId="60" fillId="56" borderId="0" applyNumberFormat="0" applyBorder="0" applyAlignment="0" applyProtection="0"/>
    <xf numFmtId="0" fontId="60" fillId="56" borderId="0" applyNumberFormat="0" applyBorder="0" applyAlignment="0" applyProtection="0"/>
    <xf numFmtId="0" fontId="61" fillId="56" borderId="0" applyNumberFormat="0" applyBorder="0" applyAlignment="0" applyProtection="0"/>
    <xf numFmtId="0" fontId="60" fillId="56" borderId="0" applyNumberFormat="0" applyBorder="0" applyAlignment="0" applyProtection="0"/>
    <xf numFmtId="0" fontId="60" fillId="56" borderId="0" applyNumberFormat="0" applyBorder="0" applyAlignment="0" applyProtection="0"/>
    <xf numFmtId="0" fontId="60" fillId="56" borderId="0" applyNumberFormat="0" applyBorder="0" applyAlignment="0" applyProtection="0"/>
    <xf numFmtId="0" fontId="60" fillId="56" borderId="0" applyNumberFormat="0" applyBorder="0" applyAlignment="0" applyProtection="0"/>
    <xf numFmtId="0" fontId="60" fillId="56" borderId="0" applyNumberFormat="0" applyBorder="0" applyAlignment="0" applyProtection="0"/>
    <xf numFmtId="0" fontId="60" fillId="56" borderId="0" applyNumberFormat="0" applyBorder="0" applyAlignment="0" applyProtection="0"/>
    <xf numFmtId="0" fontId="55" fillId="53" borderId="0" applyNumberFormat="0" applyBorder="0" applyAlignment="0" applyProtection="0"/>
    <xf numFmtId="0" fontId="60" fillId="56" borderId="0" applyNumberFormat="0" applyBorder="0" applyAlignment="0" applyProtection="0"/>
    <xf numFmtId="0" fontId="60" fillId="56" borderId="0" applyNumberFormat="0" applyBorder="0" applyAlignment="0" applyProtection="0"/>
    <xf numFmtId="0" fontId="60" fillId="56" borderId="0" applyNumberFormat="0" applyBorder="0" applyAlignment="0" applyProtection="0"/>
    <xf numFmtId="0" fontId="60" fillId="56" borderId="0" applyNumberFormat="0" applyBorder="0" applyAlignment="0" applyProtection="0"/>
    <xf numFmtId="0" fontId="60" fillId="56" borderId="0" applyNumberFormat="0" applyBorder="0" applyAlignment="0" applyProtection="0"/>
    <xf numFmtId="0" fontId="60" fillId="56" borderId="0" applyNumberFormat="0" applyBorder="0" applyAlignment="0" applyProtection="0"/>
    <xf numFmtId="0" fontId="60" fillId="56" borderId="0" applyNumberFormat="0" applyBorder="0" applyAlignment="0" applyProtection="0"/>
    <xf numFmtId="0" fontId="60" fillId="56" borderId="0" applyNumberFormat="0" applyBorder="0" applyAlignment="0" applyProtection="0"/>
    <xf numFmtId="0" fontId="60" fillId="56" borderId="0" applyNumberFormat="0" applyBorder="0" applyAlignment="0" applyProtection="0"/>
    <xf numFmtId="0" fontId="60" fillId="56" borderId="0" applyNumberFormat="0" applyBorder="0" applyAlignment="0" applyProtection="0"/>
    <xf numFmtId="0" fontId="60" fillId="56" borderId="0" applyNumberFormat="0" applyBorder="0" applyAlignment="0" applyProtection="0"/>
    <xf numFmtId="0" fontId="60" fillId="56" borderId="0" applyNumberFormat="0" applyBorder="0" applyAlignment="0" applyProtection="0"/>
    <xf numFmtId="0" fontId="60" fillId="56" borderId="0" applyNumberFormat="0" applyBorder="0" applyAlignment="0" applyProtection="0"/>
    <xf numFmtId="0" fontId="60" fillId="56" borderId="0" applyNumberFormat="0" applyBorder="0" applyAlignment="0" applyProtection="0"/>
    <xf numFmtId="0" fontId="60" fillId="56" borderId="0" applyNumberFormat="0" applyBorder="0" applyAlignment="0" applyProtection="0"/>
    <xf numFmtId="0" fontId="60" fillId="56" borderId="0" applyNumberFormat="0" applyBorder="0" applyAlignment="0" applyProtection="0"/>
    <xf numFmtId="0" fontId="60" fillId="56" borderId="0" applyNumberFormat="0" applyBorder="0" applyAlignment="0" applyProtection="0"/>
    <xf numFmtId="0" fontId="60" fillId="56" borderId="0" applyNumberFormat="0" applyBorder="0" applyAlignment="0" applyProtection="0"/>
    <xf numFmtId="0" fontId="60" fillId="56" borderId="0" applyNumberFormat="0" applyBorder="0" applyAlignment="0" applyProtection="0"/>
    <xf numFmtId="0" fontId="60" fillId="56" borderId="0" applyNumberFormat="0" applyBorder="0" applyAlignment="0" applyProtection="0"/>
    <xf numFmtId="0" fontId="61" fillId="57" borderId="0" applyNumberFormat="0" applyBorder="0" applyAlignment="0" applyProtection="0"/>
    <xf numFmtId="0" fontId="61" fillId="57" borderId="0" applyNumberFormat="0" applyBorder="0" applyAlignment="0" applyProtection="0"/>
    <xf numFmtId="0" fontId="61" fillId="57" borderId="0" applyNumberFormat="0" applyBorder="0" applyAlignment="0" applyProtection="0"/>
    <xf numFmtId="0" fontId="60" fillId="57" borderId="0" applyNumberFormat="0" applyBorder="0" applyAlignment="0" applyProtection="0"/>
    <xf numFmtId="0" fontId="60" fillId="56" borderId="0" applyNumberFormat="0" applyBorder="0" applyAlignment="0" applyProtection="0"/>
    <xf numFmtId="0" fontId="60" fillId="5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55" fillId="55" borderId="0" applyNumberFormat="0" applyBorder="0" applyAlignment="0" applyProtection="0"/>
    <xf numFmtId="0" fontId="17" fillId="13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17" fillId="13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1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55" fillId="55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55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60" fillId="58" borderId="0" applyNumberFormat="0" applyBorder="0" applyAlignment="0" applyProtection="0"/>
    <xf numFmtId="0" fontId="61" fillId="58" borderId="0" applyNumberFormat="0" applyBorder="0" applyAlignment="0" applyProtection="0"/>
    <xf numFmtId="0" fontId="55" fillId="58" borderId="0" applyNumberFormat="0" applyBorder="0" applyAlignment="0" applyProtection="0"/>
    <xf numFmtId="0" fontId="60" fillId="58" borderId="0" applyNumberFormat="0" applyBorder="0" applyAlignment="0" applyProtection="0"/>
    <xf numFmtId="0" fontId="61" fillId="50" borderId="0" applyNumberFormat="0" applyBorder="0" applyAlignment="0" applyProtection="0"/>
    <xf numFmtId="0" fontId="61" fillId="50" borderId="0" applyNumberFormat="0" applyBorder="0" applyAlignment="0" applyProtection="0"/>
    <xf numFmtId="0" fontId="61" fillId="50" borderId="0" applyNumberFormat="0" applyBorder="0" applyAlignment="0" applyProtection="0"/>
    <xf numFmtId="0" fontId="60" fillId="50" borderId="0" applyNumberFormat="0" applyBorder="0" applyAlignment="0" applyProtection="0"/>
    <xf numFmtId="0" fontId="55" fillId="58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55" fillId="59" borderId="0" applyNumberFormat="0" applyBorder="0" applyAlignment="0" applyProtection="0"/>
    <xf numFmtId="0" fontId="17" fillId="21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17" fillId="21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1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55" fillId="59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0" fillId="59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55" fillId="53" borderId="0" applyNumberFormat="0" applyBorder="0" applyAlignment="0" applyProtection="0"/>
    <xf numFmtId="0" fontId="17" fillId="25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17" fillId="25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1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55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55" fillId="55" borderId="0" applyNumberFormat="0" applyBorder="0" applyAlignment="0" applyProtection="0"/>
    <xf numFmtId="0" fontId="17" fillId="29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17" fillId="29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1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55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224" fontId="64" fillId="0" borderId="0" applyFont="0" applyFill="0" applyBorder="0" applyAlignment="0" applyProtection="0"/>
    <xf numFmtId="225" fontId="29" fillId="60" borderId="19">
      <alignment horizontal="center" vertical="center"/>
    </xf>
    <xf numFmtId="215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8" fillId="0" borderId="0"/>
    <xf numFmtId="0" fontId="65" fillId="0" borderId="0" applyFont="0">
      <alignment horizontal="centerContinuous"/>
    </xf>
    <xf numFmtId="173" fontId="66" fillId="0" borderId="0"/>
    <xf numFmtId="226" fontId="67" fillId="0" borderId="0">
      <alignment horizontal="left"/>
    </xf>
    <xf numFmtId="49" fontId="68" fillId="33" borderId="20" applyBorder="0"/>
    <xf numFmtId="37" fontId="69" fillId="61" borderId="21" applyBorder="0" applyProtection="0">
      <alignment vertical="center"/>
    </xf>
    <xf numFmtId="42" fontId="23" fillId="0" borderId="0">
      <alignment wrapText="1"/>
    </xf>
    <xf numFmtId="42" fontId="23" fillId="0" borderId="22">
      <alignment wrapText="1"/>
    </xf>
    <xf numFmtId="42" fontId="23" fillId="0" borderId="10">
      <alignment wrapText="1"/>
    </xf>
    <xf numFmtId="9" fontId="23" fillId="0" borderId="0">
      <alignment wrapText="1"/>
    </xf>
    <xf numFmtId="9" fontId="23" fillId="0" borderId="22">
      <alignment wrapText="1"/>
    </xf>
    <xf numFmtId="9" fontId="23" fillId="0" borderId="10">
      <alignment wrapText="1"/>
    </xf>
    <xf numFmtId="41" fontId="23" fillId="0" borderId="10">
      <alignment wrapText="1"/>
    </xf>
    <xf numFmtId="0" fontId="70" fillId="0" borderId="0"/>
    <xf numFmtId="227" fontId="71" fillId="62" borderId="23"/>
    <xf numFmtId="0" fontId="22" fillId="0" borderId="0">
      <alignment horizontal="center" wrapText="1"/>
      <protection locked="0"/>
    </xf>
    <xf numFmtId="0" fontId="1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228" fontId="72" fillId="63" borderId="18">
      <alignment horizontal="right"/>
      <protection locked="0"/>
    </xf>
    <xf numFmtId="8" fontId="72" fillId="63" borderId="18">
      <alignment horizontal="right"/>
      <protection locked="0"/>
    </xf>
    <xf numFmtId="9" fontId="72" fillId="63" borderId="18">
      <alignment horizontal="right"/>
      <protection locked="0"/>
    </xf>
    <xf numFmtId="228" fontId="72" fillId="63" borderId="18">
      <alignment horizontal="right"/>
      <protection locked="0"/>
    </xf>
    <xf numFmtId="0" fontId="23" fillId="0" borderId="0">
      <alignment horizontal="centerContinuous"/>
    </xf>
    <xf numFmtId="0" fontId="23" fillId="0" borderId="0">
      <alignment horizontal="centerContinuous"/>
    </xf>
    <xf numFmtId="0" fontId="65" fillId="0" borderId="10" applyFont="0">
      <alignment horizontal="centerContinuous"/>
    </xf>
    <xf numFmtId="229" fontId="70" fillId="0" borderId="0" applyFont="0" applyFill="0" applyBorder="0" applyAlignment="0" applyProtection="0"/>
    <xf numFmtId="230" fontId="70" fillId="0" borderId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74" fillId="0" borderId="0"/>
    <xf numFmtId="169" fontId="18" fillId="0" borderId="0"/>
    <xf numFmtId="170" fontId="25" fillId="0" borderId="0"/>
    <xf numFmtId="171" fontId="25" fillId="0" borderId="0"/>
    <xf numFmtId="9" fontId="26" fillId="0" borderId="0"/>
    <xf numFmtId="0" fontId="26" fillId="0" borderId="0"/>
    <xf numFmtId="0" fontId="26" fillId="0" borderId="0"/>
    <xf numFmtId="0" fontId="74" fillId="0" borderId="0"/>
    <xf numFmtId="0" fontId="74" fillId="0" borderId="0"/>
    <xf numFmtId="0" fontId="74" fillId="0" borderId="0"/>
    <xf numFmtId="0" fontId="26" fillId="0" borderId="0"/>
    <xf numFmtId="0" fontId="18" fillId="0" borderId="0"/>
    <xf numFmtId="0" fontId="18" fillId="0" borderId="0"/>
    <xf numFmtId="0" fontId="26" fillId="0" borderId="0" applyNumberFormat="0" applyFill="0" applyBorder="0" applyAlignment="0" applyProtection="0"/>
    <xf numFmtId="209" fontId="18" fillId="0" borderId="0"/>
    <xf numFmtId="210" fontId="18" fillId="0" borderId="0"/>
    <xf numFmtId="211" fontId="18" fillId="0" borderId="0"/>
    <xf numFmtId="0" fontId="26" fillId="0" borderId="0"/>
    <xf numFmtId="0" fontId="24" fillId="0" borderId="0"/>
    <xf numFmtId="0" fontId="26" fillId="0" borderId="0"/>
    <xf numFmtId="0" fontId="26" fillId="0" borderId="0"/>
    <xf numFmtId="0" fontId="18" fillId="0" borderId="0"/>
    <xf numFmtId="0" fontId="24" fillId="0" borderId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5" fillId="37" borderId="0" applyNumberFormat="0" applyBorder="0" applyAlignment="0" applyProtection="0"/>
    <xf numFmtId="0" fontId="76" fillId="37" borderId="0" applyNumberFormat="0" applyBorder="0" applyAlignment="0" applyProtection="0"/>
    <xf numFmtId="0" fontId="75" fillId="39" borderId="0" applyNumberFormat="0" applyBorder="0" applyAlignment="0" applyProtection="0"/>
    <xf numFmtId="0" fontId="75" fillId="39" borderId="0" applyNumberFormat="0" applyBorder="0" applyAlignment="0" applyProtection="0"/>
    <xf numFmtId="0" fontId="75" fillId="39" borderId="0" applyNumberFormat="0" applyBorder="0" applyAlignment="0" applyProtection="0"/>
    <xf numFmtId="0" fontId="76" fillId="39" borderId="0" applyNumberFormat="0" applyBorder="0" applyAlignment="0" applyProtection="0"/>
    <xf numFmtId="0" fontId="76" fillId="37" borderId="0" applyNumberFormat="0" applyBorder="0" applyAlignment="0" applyProtection="0"/>
    <xf numFmtId="39" fontId="77" fillId="64" borderId="0">
      <alignment horizontal="left"/>
    </xf>
    <xf numFmtId="1" fontId="78" fillId="65" borderId="24" applyNumberFormat="0" applyBorder="0" applyAlignment="0">
      <alignment horizontal="center" vertical="top" wrapText="1"/>
      <protection hidden="1"/>
    </xf>
    <xf numFmtId="0" fontId="74" fillId="0" borderId="0" applyNumberFormat="0" applyBorder="0" applyAlignment="0"/>
    <xf numFmtId="37" fontId="18" fillId="0" borderId="0" applyNumberFormat="0" applyFill="0" applyBorder="0" applyAlignment="0" applyProtection="0"/>
    <xf numFmtId="0" fontId="79" fillId="66" borderId="0" applyNumberFormat="0" applyBorder="0" applyAlignment="0"/>
    <xf numFmtId="5" fontId="22" fillId="0" borderId="24">
      <protection locked="0"/>
    </xf>
    <xf numFmtId="201" fontId="36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7" fontId="18" fillId="0" borderId="0">
      <alignment horizontal="right"/>
      <protection locked="0"/>
    </xf>
    <xf numFmtId="0" fontId="81" fillId="0" borderId="0"/>
    <xf numFmtId="0" fontId="82" fillId="0" borderId="0"/>
    <xf numFmtId="37" fontId="36" fillId="0" borderId="0" applyNumberFormat="0" applyFill="0" applyBorder="0" applyAlignment="0" applyProtection="0"/>
    <xf numFmtId="164" fontId="24" fillId="0" borderId="0"/>
    <xf numFmtId="0" fontId="24" fillId="0" borderId="0"/>
    <xf numFmtId="189" fontId="83" fillId="0" borderId="0" applyFont="0" applyAlignment="0" applyProtection="0"/>
    <xf numFmtId="0" fontId="84" fillId="0" borderId="0" applyNumberFormat="0" applyFill="0" applyBorder="0" applyAlignment="0" applyProtection="0"/>
    <xf numFmtId="0" fontId="85" fillId="67" borderId="0" applyBorder="0">
      <alignment horizontal="left" vertical="center" indent="1"/>
    </xf>
    <xf numFmtId="0" fontId="86" fillId="0" borderId="0" applyNumberFormat="0" applyFill="0" applyBorder="0" applyProtection="0">
      <alignment vertical="top"/>
    </xf>
    <xf numFmtId="0" fontId="87" fillId="0" borderId="0" applyNumberFormat="0"/>
    <xf numFmtId="0" fontId="88" fillId="0" borderId="0"/>
    <xf numFmtId="0" fontId="65" fillId="0" borderId="10" applyNumberFormat="0" applyFill="0" applyAlignment="0" applyProtection="0"/>
    <xf numFmtId="37" fontId="29" fillId="68" borderId="25">
      <alignment horizontal="left"/>
    </xf>
    <xf numFmtId="37" fontId="40" fillId="68" borderId="26"/>
    <xf numFmtId="173" fontId="88" fillId="0" borderId="0"/>
    <xf numFmtId="0" fontId="88" fillId="0" borderId="0">
      <alignment vertical="center"/>
    </xf>
    <xf numFmtId="0" fontId="43" fillId="0" borderId="0"/>
    <xf numFmtId="0" fontId="18" fillId="0" borderId="11" applyNumberFormat="0" applyFont="0" applyFill="0" applyAlignment="0" applyProtection="0"/>
    <xf numFmtId="0" fontId="22" fillId="0" borderId="27" applyNumberFormat="0" applyFont="0" applyFill="0" applyAlignment="0" applyProtection="0"/>
    <xf numFmtId="0" fontId="22" fillId="0" borderId="28" applyNumberFormat="0" applyFont="0" applyFill="0" applyAlignment="0" applyProtection="0"/>
    <xf numFmtId="0" fontId="18" fillId="0" borderId="10" applyNumberFormat="0" applyFont="0" applyFill="0" applyAlignment="0" applyProtection="0"/>
    <xf numFmtId="0" fontId="89" fillId="0" borderId="10" applyNumberFormat="0" applyFont="0" applyFill="0" applyAlignment="0" applyProtection="0"/>
    <xf numFmtId="231" fontId="90" fillId="0" borderId="27" applyNumberFormat="0" applyFill="0" applyAlignment="0" applyProtection="0">
      <alignment horizontal="center"/>
    </xf>
    <xf numFmtId="232" fontId="90" fillId="0" borderId="10" applyFill="0" applyAlignment="0" applyProtection="0">
      <alignment horizontal="center"/>
    </xf>
    <xf numFmtId="0" fontId="74" fillId="0" borderId="11"/>
    <xf numFmtId="0" fontId="18" fillId="68" borderId="29" applyNumberFormat="0" applyBorder="0"/>
    <xf numFmtId="233" fontId="91" fillId="0" borderId="0" applyFont="0" applyFill="0" applyBorder="0" applyAlignment="0" applyProtection="0"/>
    <xf numFmtId="164" fontId="24" fillId="0" borderId="0"/>
    <xf numFmtId="164" fontId="26" fillId="0" borderId="11"/>
    <xf numFmtId="43" fontId="26" fillId="0" borderId="11"/>
    <xf numFmtId="0" fontId="24" fillId="0" borderId="10">
      <alignment horizontal="centerContinuous"/>
    </xf>
    <xf numFmtId="0" fontId="18" fillId="0" borderId="27" applyBorder="0">
      <alignment horizontal="centerContinuous"/>
    </xf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234" fontId="18" fillId="0" borderId="0"/>
    <xf numFmtId="235" fontId="26" fillId="0" borderId="0"/>
    <xf numFmtId="236" fontId="26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237" fontId="23" fillId="0" borderId="0" applyFont="0" applyFill="0" applyBorder="0" applyAlignment="0" applyProtection="0"/>
    <xf numFmtId="7" fontId="93" fillId="69" borderId="30">
      <protection locked="0"/>
    </xf>
    <xf numFmtId="209" fontId="94" fillId="0" borderId="0" applyFont="0" applyFill="0" applyBorder="0" applyAlignment="0" applyProtection="0">
      <protection locked="0"/>
    </xf>
    <xf numFmtId="7" fontId="93" fillId="69" borderId="30">
      <protection locked="0"/>
    </xf>
    <xf numFmtId="0" fontId="92" fillId="0" borderId="0"/>
    <xf numFmtId="0" fontId="65" fillId="0" borderId="0">
      <alignment horizontal="center"/>
    </xf>
    <xf numFmtId="0" fontId="18" fillId="0" borderId="0">
      <alignment horizontal="center"/>
    </xf>
    <xf numFmtId="0" fontId="18" fillId="0" borderId="0">
      <alignment horizontal="center"/>
    </xf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18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18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18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2" fillId="0" borderId="0"/>
    <xf numFmtId="0" fontId="18" fillId="0" borderId="0"/>
    <xf numFmtId="0" fontId="18" fillId="0" borderId="0"/>
    <xf numFmtId="0" fontId="92" fillId="0" borderId="0"/>
    <xf numFmtId="0" fontId="18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92" fillId="0" borderId="0"/>
    <xf numFmtId="0" fontId="9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18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18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18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2" fillId="0" borderId="0"/>
    <xf numFmtId="0" fontId="18" fillId="0" borderId="0"/>
    <xf numFmtId="0" fontId="18" fillId="0" borderId="0"/>
    <xf numFmtId="0" fontId="92" fillId="0" borderId="0"/>
    <xf numFmtId="0" fontId="18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92" fillId="0" borderId="0"/>
    <xf numFmtId="0" fontId="9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14" fontId="74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18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18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2" fillId="0" borderId="0"/>
    <xf numFmtId="0" fontId="18" fillId="0" borderId="0"/>
    <xf numFmtId="0" fontId="18" fillId="0" borderId="0"/>
    <xf numFmtId="0" fontId="92" fillId="0" borderId="0"/>
    <xf numFmtId="0" fontId="18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92" fillId="0" borderId="0"/>
    <xf numFmtId="0" fontId="9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18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18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2" fillId="0" borderId="0"/>
    <xf numFmtId="0" fontId="18" fillId="0" borderId="0"/>
    <xf numFmtId="0" fontId="18" fillId="0" borderId="0"/>
    <xf numFmtId="0" fontId="92" fillId="0" borderId="0"/>
    <xf numFmtId="0" fontId="18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92" fillId="0" borderId="0"/>
    <xf numFmtId="0" fontId="9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37" fontId="95" fillId="0" borderId="0" applyFont="0" applyFill="0" applyBorder="0" applyAlignment="0" applyProtection="0">
      <alignment vertical="center"/>
      <protection locked="0"/>
    </xf>
    <xf numFmtId="0" fontId="9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18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18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2" fillId="0" borderId="0"/>
    <xf numFmtId="0" fontId="18" fillId="0" borderId="0"/>
    <xf numFmtId="0" fontId="18" fillId="0" borderId="0"/>
    <xf numFmtId="0" fontId="92" fillId="0" borderId="0"/>
    <xf numFmtId="0" fontId="18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92" fillId="0" borderId="0"/>
    <xf numFmtId="0" fontId="9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18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18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2" fillId="0" borderId="0"/>
    <xf numFmtId="0" fontId="18" fillId="0" borderId="0"/>
    <xf numFmtId="0" fontId="18" fillId="0" borderId="0"/>
    <xf numFmtId="0" fontId="92" fillId="0" borderId="0"/>
    <xf numFmtId="0" fontId="18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92" fillId="0" borderId="0"/>
    <xf numFmtId="0" fontId="9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26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18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18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2" fillId="0" borderId="0"/>
    <xf numFmtId="0" fontId="18" fillId="0" borderId="0"/>
    <xf numFmtId="0" fontId="18" fillId="0" borderId="0"/>
    <xf numFmtId="0" fontId="92" fillId="0" borderId="0"/>
    <xf numFmtId="0" fontId="18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92" fillId="0" borderId="0"/>
    <xf numFmtId="0" fontId="9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18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18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2" fillId="0" borderId="0"/>
    <xf numFmtId="0" fontId="18" fillId="0" borderId="0"/>
    <xf numFmtId="0" fontId="18" fillId="0" borderId="0"/>
    <xf numFmtId="0" fontId="92" fillId="0" borderId="0"/>
    <xf numFmtId="0" fontId="18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92" fillId="0" borderId="0"/>
    <xf numFmtId="0" fontId="9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18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18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2" fillId="0" borderId="0"/>
    <xf numFmtId="0" fontId="18" fillId="0" borderId="0"/>
    <xf numFmtId="0" fontId="18" fillId="0" borderId="0"/>
    <xf numFmtId="0" fontId="92" fillId="0" borderId="0"/>
    <xf numFmtId="0" fontId="18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92" fillId="0" borderId="0"/>
    <xf numFmtId="0" fontId="9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18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18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2" fillId="0" borderId="0"/>
    <xf numFmtId="0" fontId="18" fillId="0" borderId="0"/>
    <xf numFmtId="0" fontId="18" fillId="0" borderId="0"/>
    <xf numFmtId="0" fontId="92" fillId="0" borderId="0"/>
    <xf numFmtId="0" fontId="18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92" fillId="0" borderId="0"/>
    <xf numFmtId="0" fontId="9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4" fillId="0" borderId="0">
      <alignment horizontal="right"/>
    </xf>
    <xf numFmtId="0" fontId="74" fillId="0" borderId="0">
      <alignment horizontal="right"/>
    </xf>
    <xf numFmtId="0" fontId="74" fillId="0" borderId="0">
      <alignment horizontal="right"/>
    </xf>
    <xf numFmtId="0" fontId="92" fillId="0" borderId="0"/>
    <xf numFmtId="0" fontId="74" fillId="0" borderId="0">
      <alignment horizontal="right"/>
    </xf>
    <xf numFmtId="0" fontId="92" fillId="0" borderId="0"/>
    <xf numFmtId="0" fontId="74" fillId="0" borderId="0">
      <alignment horizontal="right"/>
    </xf>
    <xf numFmtId="0" fontId="74" fillId="0" borderId="0">
      <alignment horizontal="right"/>
    </xf>
    <xf numFmtId="0" fontId="92" fillId="0" borderId="0"/>
    <xf numFmtId="0" fontId="74" fillId="0" borderId="0">
      <alignment horizontal="right"/>
    </xf>
    <xf numFmtId="0" fontId="74" fillId="0" borderId="0">
      <alignment horizontal="right"/>
    </xf>
    <xf numFmtId="0" fontId="92" fillId="0" borderId="0"/>
    <xf numFmtId="0" fontId="92" fillId="0" borderId="0"/>
    <xf numFmtId="0" fontId="74" fillId="0" borderId="0">
      <alignment horizontal="right"/>
    </xf>
    <xf numFmtId="0" fontId="92" fillId="0" borderId="0"/>
    <xf numFmtId="0" fontId="74" fillId="0" borderId="0">
      <alignment horizontal="right"/>
    </xf>
    <xf numFmtId="0" fontId="74" fillId="0" borderId="0">
      <alignment horizontal="right"/>
    </xf>
    <xf numFmtId="0" fontId="74" fillId="0" borderId="0">
      <alignment horizontal="right"/>
    </xf>
    <xf numFmtId="0" fontId="74" fillId="0" borderId="0">
      <alignment horizontal="right"/>
    </xf>
    <xf numFmtId="0" fontId="74" fillId="0" borderId="0">
      <alignment horizontal="right"/>
    </xf>
    <xf numFmtId="0" fontId="74" fillId="0" borderId="0">
      <alignment horizontal="right"/>
    </xf>
    <xf numFmtId="0" fontId="74" fillId="0" borderId="0">
      <alignment horizontal="right"/>
    </xf>
    <xf numFmtId="0" fontId="92" fillId="0" borderId="0"/>
    <xf numFmtId="0" fontId="92" fillId="0" borderId="0"/>
    <xf numFmtId="0" fontId="74" fillId="0" borderId="0">
      <alignment horizontal="right"/>
    </xf>
    <xf numFmtId="0" fontId="92" fillId="0" borderId="0"/>
    <xf numFmtId="0" fontId="74" fillId="0" borderId="0">
      <alignment horizontal="right"/>
    </xf>
    <xf numFmtId="0" fontId="74" fillId="0" borderId="0">
      <alignment horizontal="right"/>
    </xf>
    <xf numFmtId="0" fontId="74" fillId="0" borderId="0">
      <alignment horizontal="right"/>
    </xf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6" fillId="0" borderId="0" applyNumberFormat="0" applyFont="0" applyFill="0" applyBorder="0" applyProtection="0">
      <alignment horizontal="centerContinuous"/>
    </xf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2" fillId="0" borderId="0"/>
    <xf numFmtId="0" fontId="18" fillId="0" borderId="0"/>
    <xf numFmtId="0" fontId="18" fillId="0" borderId="0"/>
    <xf numFmtId="14" fontId="18" fillId="0" borderId="0"/>
    <xf numFmtId="14" fontId="18" fillId="0" borderId="0"/>
    <xf numFmtId="0" fontId="92" fillId="0" borderId="0"/>
    <xf numFmtId="0" fontId="92" fillId="0" borderId="0"/>
    <xf numFmtId="0" fontId="18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18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18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2" fillId="0" borderId="0"/>
    <xf numFmtId="0" fontId="18" fillId="0" borderId="0"/>
    <xf numFmtId="0" fontId="18" fillId="0" borderId="0"/>
    <xf numFmtId="0" fontId="92" fillId="0" borderId="0"/>
    <xf numFmtId="0" fontId="18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92" fillId="0" borderId="0"/>
    <xf numFmtId="0" fontId="9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92" fillId="0" borderId="0"/>
    <xf numFmtId="0" fontId="9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18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18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2" fillId="0" borderId="0"/>
    <xf numFmtId="0" fontId="18" fillId="0" borderId="0"/>
    <xf numFmtId="0" fontId="18" fillId="0" borderId="0"/>
    <xf numFmtId="0" fontId="92" fillId="0" borderId="0"/>
    <xf numFmtId="0" fontId="18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92" fillId="0" borderId="0"/>
    <xf numFmtId="0" fontId="9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18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18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2" fillId="0" borderId="0"/>
    <xf numFmtId="0" fontId="18" fillId="0" borderId="0"/>
    <xf numFmtId="0" fontId="18" fillId="0" borderId="0"/>
    <xf numFmtId="0" fontId="92" fillId="0" borderId="0"/>
    <xf numFmtId="0" fontId="18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" fillId="0" borderId="0"/>
    <xf numFmtId="0" fontId="92" fillId="0" borderId="0"/>
    <xf numFmtId="0" fontId="9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37" fontId="21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7" fillId="0" borderId="0"/>
    <xf numFmtId="37" fontId="24" fillId="0" borderId="0">
      <alignment horizontal="center"/>
    </xf>
    <xf numFmtId="0" fontId="27" fillId="0" borderId="0"/>
    <xf numFmtId="173" fontId="94" fillId="0" borderId="0" applyFont="0" applyFill="0" applyBorder="0" applyAlignment="0" applyProtection="0">
      <protection locked="0"/>
    </xf>
    <xf numFmtId="209" fontId="94" fillId="0" borderId="0" applyFont="0" applyFill="0" applyBorder="0" applyAlignment="0" applyProtection="0">
      <protection locked="0"/>
    </xf>
    <xf numFmtId="0" fontId="36" fillId="0" borderId="31">
      <alignment horizontal="right" vertical="center"/>
      <protection locked="0"/>
    </xf>
    <xf numFmtId="7" fontId="27" fillId="0" borderId="0"/>
    <xf numFmtId="39" fontId="18" fillId="0" borderId="0" applyFont="0" applyFill="0" applyBorder="0" applyAlignment="0" applyProtection="0"/>
    <xf numFmtId="169" fontId="63" fillId="0" borderId="0" applyFont="0" applyFill="0" applyBorder="0" applyAlignment="0" applyProtection="0"/>
    <xf numFmtId="174" fontId="23" fillId="0" borderId="0" applyFont="0" applyFill="0" applyBorder="0" applyAlignment="0" applyProtection="0"/>
    <xf numFmtId="0" fontId="65" fillId="0" borderId="0"/>
    <xf numFmtId="238" fontId="98" fillId="0" borderId="0" applyFill="0" applyBorder="0" applyAlignment="0"/>
    <xf numFmtId="239" fontId="18" fillId="0" borderId="0" applyFill="0" applyBorder="0" applyAlignment="0"/>
    <xf numFmtId="238" fontId="56" fillId="0" borderId="0" applyFill="0" applyBorder="0" applyAlignment="0"/>
    <xf numFmtId="240" fontId="22" fillId="0" borderId="0" applyFill="0" applyBorder="0" applyAlignment="0"/>
    <xf numFmtId="241" fontId="22" fillId="0" borderId="0" applyFill="0" applyBorder="0" applyAlignment="0"/>
    <xf numFmtId="0" fontId="18" fillId="0" borderId="0" applyFill="0" applyBorder="0" applyAlignment="0"/>
    <xf numFmtId="242" fontId="22" fillId="0" borderId="0" applyFill="0" applyBorder="0" applyAlignment="0"/>
    <xf numFmtId="0" fontId="18" fillId="0" borderId="0" applyFill="0" applyBorder="0" applyAlignment="0"/>
    <xf numFmtId="243" fontId="22" fillId="0" borderId="0" applyFill="0" applyBorder="0" applyAlignment="0"/>
    <xf numFmtId="0" fontId="18" fillId="0" borderId="0" applyFill="0" applyBorder="0" applyAlignment="0"/>
    <xf numFmtId="244" fontId="18" fillId="0" borderId="0" applyFill="0" applyBorder="0" applyAlignment="0"/>
    <xf numFmtId="245" fontId="18" fillId="0" borderId="0" applyFill="0" applyBorder="0" applyAlignment="0"/>
    <xf numFmtId="0" fontId="18" fillId="0" borderId="0" applyFill="0" applyBorder="0" applyAlignment="0"/>
    <xf numFmtId="240" fontId="22" fillId="0" borderId="0" applyFill="0" applyBorder="0" applyAlignment="0"/>
    <xf numFmtId="246" fontId="18" fillId="33" borderId="0"/>
    <xf numFmtId="0" fontId="18" fillId="0" borderId="0">
      <alignment vertical="center"/>
    </xf>
    <xf numFmtId="0" fontId="99" fillId="70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70" borderId="32" applyNumberFormat="0" applyAlignment="0" applyProtection="0"/>
    <xf numFmtId="0" fontId="99" fillId="70" borderId="32" applyNumberFormat="0" applyAlignment="0" applyProtection="0"/>
    <xf numFmtId="0" fontId="99" fillId="70" borderId="32" applyNumberFormat="0" applyAlignment="0" applyProtection="0"/>
    <xf numFmtId="0" fontId="99" fillId="70" borderId="32" applyNumberFormat="0" applyAlignment="0" applyProtection="0"/>
    <xf numFmtId="0" fontId="99" fillId="70" borderId="32" applyNumberFormat="0" applyAlignment="0" applyProtection="0"/>
    <xf numFmtId="0" fontId="99" fillId="70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100" fillId="70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70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101" fillId="42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101" fillId="42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101" fillId="42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102" fillId="42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99" fillId="47" borderId="32" applyNumberFormat="0" applyAlignment="0" applyProtection="0"/>
    <xf numFmtId="0" fontId="18" fillId="0" borderId="10" applyNumberFormat="0" applyFont="0" applyFill="0" applyBorder="0" applyProtection="0">
      <alignment horizontal="centerContinuous" vertical="center"/>
    </xf>
    <xf numFmtId="0" fontId="103" fillId="71" borderId="0" applyNumberFormat="0" applyFont="0" applyBorder="0" applyAlignment="0">
      <alignment horizontal="left"/>
    </xf>
    <xf numFmtId="0" fontId="52" fillId="0" borderId="0"/>
    <xf numFmtId="0" fontId="104" fillId="72" borderId="0">
      <alignment horizontal="centerContinuous" vertical="center"/>
    </xf>
    <xf numFmtId="0" fontId="104" fillId="72" borderId="0">
      <alignment horizontal="centerContinuous" vertical="center"/>
    </xf>
    <xf numFmtId="0" fontId="104" fillId="72" borderId="0">
      <alignment horizontal="centerContinuous" vertical="center"/>
    </xf>
    <xf numFmtId="0" fontId="104" fillId="72" borderId="0">
      <alignment horizontal="centerContinuous" vertical="center"/>
    </xf>
    <xf numFmtId="0" fontId="104" fillId="72" borderId="0">
      <alignment horizontal="centerContinuous" vertical="center"/>
    </xf>
    <xf numFmtId="0" fontId="104" fillId="72" borderId="0">
      <alignment horizontal="centerContinuous" vertical="center"/>
    </xf>
    <xf numFmtId="0" fontId="104" fillId="72" borderId="0">
      <alignment horizontal="centerContinuous" vertical="center"/>
    </xf>
    <xf numFmtId="0" fontId="104" fillId="72" borderId="0">
      <alignment horizontal="centerContinuous" vertical="center"/>
    </xf>
    <xf numFmtId="0" fontId="54" fillId="0" borderId="18">
      <alignment vertical="center" wrapText="1"/>
    </xf>
    <xf numFmtId="0" fontId="54" fillId="0" borderId="18">
      <alignment vertical="center" wrapText="1"/>
    </xf>
    <xf numFmtId="0" fontId="54" fillId="0" borderId="18">
      <alignment vertical="center" wrapText="1"/>
    </xf>
    <xf numFmtId="0" fontId="54" fillId="0" borderId="18">
      <alignment vertical="center" wrapText="1"/>
    </xf>
    <xf numFmtId="0" fontId="54" fillId="0" borderId="18">
      <alignment vertical="center" wrapText="1"/>
    </xf>
    <xf numFmtId="0" fontId="54" fillId="0" borderId="18">
      <alignment vertical="center" wrapText="1"/>
    </xf>
    <xf numFmtId="0" fontId="54" fillId="0" borderId="18">
      <alignment vertical="center" wrapText="1"/>
    </xf>
    <xf numFmtId="0" fontId="105" fillId="33" borderId="18">
      <alignment horizontal="center" vertical="center" wrapText="1"/>
    </xf>
    <xf numFmtId="0" fontId="105" fillId="33" borderId="18">
      <alignment horizontal="center" vertical="center" wrapText="1"/>
    </xf>
    <xf numFmtId="0" fontId="105" fillId="33" borderId="18">
      <alignment horizontal="center" vertical="center" wrapText="1"/>
    </xf>
    <xf numFmtId="0" fontId="105" fillId="33" borderId="18">
      <alignment horizontal="center" vertical="center" wrapText="1"/>
    </xf>
    <xf numFmtId="0" fontId="105" fillId="33" borderId="18">
      <alignment horizontal="center" vertical="center" wrapText="1"/>
    </xf>
    <xf numFmtId="0" fontId="105" fillId="33" borderId="18">
      <alignment horizontal="center" vertical="center" wrapText="1"/>
    </xf>
    <xf numFmtId="0" fontId="105" fillId="33" borderId="18">
      <alignment horizontal="center" vertical="center" wrapText="1"/>
    </xf>
    <xf numFmtId="0" fontId="106" fillId="0" borderId="33" applyNumberFormat="0" applyFill="0" applyAlignment="0" applyProtection="0"/>
    <xf numFmtId="37" fontId="27" fillId="0" borderId="17">
      <alignment horizontal="centerContinuous"/>
    </xf>
    <xf numFmtId="0" fontId="107" fillId="0" borderId="0">
      <alignment horizontal="right"/>
    </xf>
    <xf numFmtId="167" fontId="107" fillId="0" borderId="0"/>
    <xf numFmtId="1" fontId="108" fillId="0" borderId="0"/>
    <xf numFmtId="172" fontId="109" fillId="73" borderId="0" applyNumberFormat="0" applyBorder="0" applyAlignment="0" applyProtection="0"/>
    <xf numFmtId="0" fontId="110" fillId="33" borderId="0" applyNumberFormat="0" applyBorder="0" applyProtection="0">
      <alignment wrapText="1"/>
    </xf>
    <xf numFmtId="196" fontId="111" fillId="0" borderId="10" applyNumberFormat="0">
      <alignment horizontal="center" wrapText="1"/>
    </xf>
    <xf numFmtId="0" fontId="13" fillId="7" borderId="7" applyNumberFormat="0" applyAlignment="0" applyProtection="0"/>
    <xf numFmtId="0" fontId="13" fillId="7" borderId="7" applyNumberFormat="0" applyAlignment="0" applyProtection="0"/>
    <xf numFmtId="0" fontId="112" fillId="74" borderId="34" applyNumberFormat="0" applyAlignment="0" applyProtection="0"/>
    <xf numFmtId="0" fontId="79" fillId="74" borderId="34" applyNumberFormat="0" applyAlignment="0" applyProtection="0"/>
    <xf numFmtId="0" fontId="113" fillId="74" borderId="34" applyNumberFormat="0" applyAlignment="0" applyProtection="0"/>
    <xf numFmtId="0" fontId="112" fillId="74" borderId="34" applyNumberFormat="0" applyAlignment="0" applyProtection="0"/>
    <xf numFmtId="0" fontId="79" fillId="74" borderId="34" applyNumberFormat="0" applyAlignment="0" applyProtection="0"/>
    <xf numFmtId="0" fontId="79" fillId="74" borderId="34" applyNumberFormat="0" applyAlignment="0" applyProtection="0"/>
    <xf numFmtId="0" fontId="79" fillId="74" borderId="34" applyNumberFormat="0" applyAlignment="0" applyProtection="0"/>
    <xf numFmtId="0" fontId="112" fillId="74" borderId="34" applyNumberFormat="0" applyAlignment="0" applyProtection="0"/>
    <xf numFmtId="0" fontId="113" fillId="74" borderId="34" applyNumberFormat="0" applyAlignment="0" applyProtection="0"/>
    <xf numFmtId="247" fontId="23" fillId="75" borderId="0" applyNumberFormat="0" applyFont="0" applyBorder="0" applyAlignment="0" applyProtection="0"/>
    <xf numFmtId="0" fontId="24" fillId="0" borderId="0"/>
    <xf numFmtId="0" fontId="114" fillId="0" borderId="0" applyNumberFormat="0" applyFill="0" applyBorder="0" applyAlignment="0" applyProtection="0"/>
    <xf numFmtId="0" fontId="115" fillId="0" borderId="10" applyNumberFormat="0" applyFill="0" applyBorder="0" applyAlignment="0" applyProtection="0">
      <alignment horizontal="center"/>
    </xf>
    <xf numFmtId="0" fontId="116" fillId="0" borderId="10" applyNumberFormat="0" applyFill="0" applyProtection="0">
      <alignment horizontal="left" vertical="center"/>
    </xf>
    <xf numFmtId="0" fontId="18" fillId="0" borderId="0">
      <alignment horizontal="center" wrapText="1"/>
      <protection hidden="1"/>
    </xf>
    <xf numFmtId="0" fontId="117" fillId="0" borderId="10" applyNumberFormat="0" applyFill="0" applyBorder="0" applyProtection="0">
      <alignment horizontal="left" vertical="center"/>
    </xf>
    <xf numFmtId="0" fontId="117" fillId="0" borderId="10" applyNumberFormat="0" applyFill="0" applyBorder="0" applyProtection="0">
      <alignment horizontal="right" vertical="center"/>
    </xf>
    <xf numFmtId="0" fontId="68" fillId="0" borderId="0" applyNumberFormat="0" applyFill="0" applyBorder="0" applyProtection="0">
      <alignment horizontal="center" wrapText="1"/>
    </xf>
    <xf numFmtId="0" fontId="29" fillId="33" borderId="18">
      <alignment horizontal="center" vertical="center" wrapText="1"/>
    </xf>
    <xf numFmtId="0" fontId="29" fillId="33" borderId="18">
      <alignment horizontal="center" vertical="center" wrapText="1"/>
    </xf>
    <xf numFmtId="37" fontId="29" fillId="0" borderId="17">
      <alignment horizontal="center" wrapText="1"/>
    </xf>
    <xf numFmtId="37" fontId="29" fillId="0" borderId="17">
      <alignment horizontal="center" wrapText="1"/>
    </xf>
    <xf numFmtId="202" fontId="68" fillId="0" borderId="0" applyBorder="0">
      <alignment horizontal="right"/>
    </xf>
    <xf numFmtId="202" fontId="68" fillId="0" borderId="27" applyAlignment="0">
      <alignment horizontal="right"/>
    </xf>
    <xf numFmtId="1" fontId="68" fillId="0" borderId="0">
      <alignment horizontal="center"/>
    </xf>
    <xf numFmtId="248" fontId="118" fillId="0" borderId="0"/>
    <xf numFmtId="248" fontId="118" fillId="0" borderId="0"/>
    <xf numFmtId="248" fontId="118" fillId="0" borderId="0"/>
    <xf numFmtId="248" fontId="118" fillId="0" borderId="0"/>
    <xf numFmtId="248" fontId="118" fillId="0" borderId="0"/>
    <xf numFmtId="248" fontId="118" fillId="0" borderId="0"/>
    <xf numFmtId="248" fontId="118" fillId="0" borderId="0"/>
    <xf numFmtId="248" fontId="118" fillId="0" borderId="0"/>
    <xf numFmtId="38" fontId="18" fillId="0" borderId="0" applyFont="0" applyFill="0" applyBorder="0" applyAlignment="0" applyProtection="0"/>
    <xf numFmtId="249" fontId="22" fillId="0" borderId="0"/>
    <xf numFmtId="43" fontId="45" fillId="0" borderId="0"/>
    <xf numFmtId="0" fontId="119" fillId="0" borderId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20" fillId="0" borderId="0" applyFont="0" applyFill="0" applyBorder="0" applyAlignment="0" applyProtection="0"/>
    <xf numFmtId="41" fontId="120" fillId="0" borderId="0" applyFont="0" applyFill="0" applyBorder="0" applyAlignment="0" applyProtection="0"/>
    <xf numFmtId="41" fontId="120" fillId="0" borderId="0" applyFont="0" applyFill="0" applyBorder="0" applyAlignment="0" applyProtection="0"/>
    <xf numFmtId="41" fontId="120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20" fillId="0" borderId="0" applyFont="0" applyFill="0" applyBorder="0" applyAlignment="0" applyProtection="0"/>
    <xf numFmtId="41" fontId="120" fillId="0" borderId="0" applyFont="0" applyFill="0" applyBorder="0" applyAlignment="0" applyProtection="0"/>
    <xf numFmtId="41" fontId="120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21" fillId="0" borderId="0"/>
    <xf numFmtId="41" fontId="121" fillId="0" borderId="0"/>
    <xf numFmtId="24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3" fontId="45" fillId="0" borderId="0"/>
    <xf numFmtId="40" fontId="122" fillId="0" borderId="0" applyFont="0" applyFill="0" applyBorder="0" applyAlignment="0" applyProtection="0"/>
    <xf numFmtId="250" fontId="18" fillId="0" borderId="0"/>
    <xf numFmtId="41" fontId="121" fillId="0" borderId="0"/>
    <xf numFmtId="41" fontId="121" fillId="0" borderId="0"/>
    <xf numFmtId="251" fontId="123" fillId="0" borderId="0" applyFont="0" applyFill="0" applyBorder="0" applyAlignment="0" applyProtection="0">
      <alignment horizontal="right"/>
    </xf>
    <xf numFmtId="252" fontId="123" fillId="0" borderId="0" applyFont="0" applyFill="0" applyBorder="0" applyAlignment="0" applyProtection="0"/>
    <xf numFmtId="0" fontId="123" fillId="0" borderId="0" applyFont="0" applyFill="0" applyBorder="0" applyAlignment="0" applyProtection="0">
      <alignment horizontal="right"/>
    </xf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20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253" fontId="18" fillId="0" borderId="0" applyFont="0" applyFill="0" applyBorder="0" applyAlignment="0" applyProtection="0"/>
    <xf numFmtId="208" fontId="25" fillId="0" borderId="0" applyFont="0" applyFill="0" applyBorder="0" applyAlignment="0" applyProtection="0">
      <alignment horizontal="right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2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5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26" fillId="0" borderId="0" applyFont="0" applyFill="0" applyBorder="0" applyAlignment="0" applyProtection="0"/>
    <xf numFmtId="41" fontId="18" fillId="0" borderId="0" applyFont="0" applyFill="0" applyBorder="0" applyAlignment="0" applyProtection="0"/>
    <xf numFmtId="25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38" fontId="24" fillId="0" borderId="0" applyFill="0" applyBorder="0" applyProtection="0">
      <alignment horizontal="center"/>
    </xf>
    <xf numFmtId="255" fontId="21" fillId="0" borderId="0" applyFont="0" applyFill="0" applyBorder="0" applyAlignment="0" applyProtection="0"/>
    <xf numFmtId="0" fontId="128" fillId="0" borderId="0"/>
    <xf numFmtId="0" fontId="129" fillId="0" borderId="0"/>
    <xf numFmtId="0" fontId="129" fillId="0" borderId="0"/>
    <xf numFmtId="0" fontId="129" fillId="0" borderId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" fontId="18" fillId="0" borderId="0" applyFont="0" applyFill="0" applyBorder="0" applyAlignment="0" applyProtection="0">
      <alignment vertical="top"/>
    </xf>
    <xf numFmtId="0" fontId="128" fillId="0" borderId="0"/>
    <xf numFmtId="0" fontId="129" fillId="0" borderId="0"/>
    <xf numFmtId="3" fontId="31" fillId="0" borderId="0">
      <alignment horizontal="center"/>
    </xf>
    <xf numFmtId="173" fontId="90" fillId="0" borderId="0"/>
    <xf numFmtId="0" fontId="130" fillId="0" borderId="0"/>
    <xf numFmtId="0" fontId="18" fillId="45" borderId="35" applyNumberFormat="0" applyFont="0" applyAlignment="0" applyProtection="0"/>
    <xf numFmtId="0" fontId="18" fillId="45" borderId="35" applyNumberFormat="0" applyFont="0" applyAlignment="0" applyProtection="0"/>
    <xf numFmtId="0" fontId="18" fillId="45" borderId="35" applyNumberFormat="0" applyFont="0" applyAlignment="0" applyProtection="0"/>
    <xf numFmtId="0" fontId="131" fillId="76" borderId="0">
      <alignment horizontal="center" vertical="center" wrapText="1"/>
    </xf>
    <xf numFmtId="226" fontId="132" fillId="0" borderId="0" applyFill="0" applyBorder="0">
      <alignment horizontal="left"/>
    </xf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0" fontId="133" fillId="0" borderId="0" applyNumberFormat="0" applyAlignment="0">
      <alignment horizontal="left"/>
    </xf>
    <xf numFmtId="37" fontId="18" fillId="77" borderId="0" applyFont="0" applyBorder="0" applyAlignment="0" applyProtection="0"/>
    <xf numFmtId="173" fontId="129" fillId="77" borderId="0" applyFont="0" applyBorder="0" applyAlignment="0" applyProtection="0"/>
    <xf numFmtId="39" fontId="129" fillId="77" borderId="0" applyFont="0" applyBorder="0" applyAlignment="0" applyProtection="0"/>
    <xf numFmtId="0" fontId="59" fillId="0" borderId="0" applyNumberFormat="0" applyAlignment="0"/>
    <xf numFmtId="0" fontId="24" fillId="0" borderId="27" applyNumberFormat="0" applyFont="0" applyFill="0" applyBorder="0" applyProtection="0">
      <alignment horizontal="centerContinuous"/>
    </xf>
    <xf numFmtId="0" fontId="24" fillId="0" borderId="10" applyNumberFormat="0" applyFont="0" applyFill="0" applyProtection="0">
      <alignment horizontal="centerContinuous"/>
    </xf>
    <xf numFmtId="173" fontId="18" fillId="0" borderId="0" applyFill="0" applyBorder="0">
      <alignment horizontal="right"/>
      <protection locked="0"/>
    </xf>
    <xf numFmtId="226" fontId="134" fillId="0" borderId="0"/>
    <xf numFmtId="226" fontId="134" fillId="0" borderId="0"/>
    <xf numFmtId="256" fontId="22" fillId="0" borderId="0"/>
    <xf numFmtId="44" fontId="45" fillId="0" borderId="0"/>
    <xf numFmtId="42" fontId="18" fillId="0" borderId="0">
      <alignment horizontal="right"/>
    </xf>
    <xf numFmtId="240" fontId="22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35" fillId="0" borderId="0" applyFont="0" applyFill="0" applyBorder="0" applyAlignment="0" applyProtection="0"/>
    <xf numFmtId="8" fontId="136" fillId="0" borderId="36">
      <protection locked="0"/>
    </xf>
    <xf numFmtId="8" fontId="136" fillId="0" borderId="36">
      <protection locked="0"/>
    </xf>
    <xf numFmtId="257" fontId="136" fillId="0" borderId="36">
      <protection locked="0"/>
    </xf>
    <xf numFmtId="257" fontId="136" fillId="0" borderId="36">
      <protection locked="0"/>
    </xf>
    <xf numFmtId="257" fontId="136" fillId="0" borderId="36">
      <protection locked="0"/>
    </xf>
    <xf numFmtId="257" fontId="136" fillId="0" borderId="36">
      <protection locked="0"/>
    </xf>
    <xf numFmtId="257" fontId="136" fillId="0" borderId="36">
      <protection locked="0"/>
    </xf>
    <xf numFmtId="257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257" fontId="136" fillId="0" borderId="36">
      <protection locked="0"/>
    </xf>
    <xf numFmtId="257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8" fontId="136" fillId="0" borderId="36">
      <protection locked="0"/>
    </xf>
    <xf numFmtId="258" fontId="123" fillId="0" borderId="0" applyFont="0" applyFill="0" applyBorder="0" applyAlignment="0" applyProtection="0">
      <alignment horizontal="right"/>
    </xf>
    <xf numFmtId="44" fontId="18" fillId="0" borderId="0" applyFont="0" applyFill="0" applyBorder="0" applyAlignment="0" applyProtection="0"/>
    <xf numFmtId="44" fontId="120" fillId="0" borderId="0" applyFont="0" applyFill="0" applyBorder="0" applyAlignment="0" applyProtection="0"/>
    <xf numFmtId="44" fontId="120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20" fillId="0" borderId="0" applyFont="0" applyFill="0" applyBorder="0" applyAlignment="0" applyProtection="0"/>
    <xf numFmtId="44" fontId="120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20" fillId="0" borderId="0" applyFont="0" applyFill="0" applyBorder="0" applyAlignment="0" applyProtection="0"/>
    <xf numFmtId="44" fontId="120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20" fillId="0" borderId="0" applyFont="0" applyFill="0" applyBorder="0" applyAlignment="0" applyProtection="0"/>
    <xf numFmtId="44" fontId="120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20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20" fillId="0" borderId="0" applyFont="0" applyFill="0" applyBorder="0" applyAlignment="0" applyProtection="0"/>
    <xf numFmtId="44" fontId="120" fillId="0" borderId="0" applyFont="0" applyFill="0" applyBorder="0" applyAlignment="0" applyProtection="0"/>
    <xf numFmtId="44" fontId="120" fillId="0" borderId="0" applyFont="0" applyFill="0" applyBorder="0" applyAlignment="0" applyProtection="0"/>
    <xf numFmtId="44" fontId="120" fillId="0" borderId="0" applyFont="0" applyFill="0" applyBorder="0" applyAlignment="0" applyProtection="0"/>
    <xf numFmtId="44" fontId="120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20" fillId="0" borderId="0" applyFont="0" applyFill="0" applyBorder="0" applyAlignment="0" applyProtection="0"/>
    <xf numFmtId="44" fontId="120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20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20" fillId="0" borderId="0" applyFont="0" applyFill="0" applyBorder="0" applyAlignment="0" applyProtection="0"/>
    <xf numFmtId="4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259" fontId="18" fillId="0" borderId="0" applyFont="0" applyFill="0" applyBorder="0" applyAlignment="0" applyProtection="0"/>
    <xf numFmtId="260" fontId="25" fillId="0" borderId="0" applyFont="0" applyFill="0" applyBorder="0" applyAlignment="0" applyProtection="0">
      <alignment horizontal="right"/>
    </xf>
    <xf numFmtId="44" fontId="120" fillId="0" borderId="0" applyFont="0" applyFill="0" applyBorder="0" applyAlignment="0" applyProtection="0"/>
    <xf numFmtId="44" fontId="120" fillId="0" borderId="0" applyFont="0" applyFill="0" applyBorder="0" applyAlignment="0" applyProtection="0"/>
    <xf numFmtId="44" fontId="120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20" fillId="0" borderId="0" applyFont="0" applyFill="0" applyBorder="0" applyAlignment="0" applyProtection="0"/>
    <xf numFmtId="44" fontId="120" fillId="0" borderId="0" applyFont="0" applyFill="0" applyBorder="0" applyAlignment="0" applyProtection="0"/>
    <xf numFmtId="44" fontId="120" fillId="0" borderId="0" applyFont="0" applyFill="0" applyBorder="0" applyAlignment="0" applyProtection="0"/>
    <xf numFmtId="44" fontId="137" fillId="0" borderId="0" applyFont="0" applyFill="0" applyBorder="0" applyAlignment="0" applyProtection="0"/>
    <xf numFmtId="226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20" fillId="0" borderId="0" applyFont="0" applyFill="0" applyBorder="0" applyAlignment="0" applyProtection="0"/>
    <xf numFmtId="44" fontId="120" fillId="0" borderId="0" applyFont="0" applyFill="0" applyBorder="0" applyAlignment="0" applyProtection="0"/>
    <xf numFmtId="44" fontId="120" fillId="0" borderId="0" applyFont="0" applyFill="0" applyBorder="0" applyAlignment="0" applyProtection="0"/>
    <xf numFmtId="44" fontId="12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20" fillId="0" borderId="0" applyFont="0" applyFill="0" applyBorder="0" applyAlignment="0" applyProtection="0"/>
    <xf numFmtId="44" fontId="120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20" fillId="0" borderId="0" applyFont="0" applyFill="0" applyBorder="0" applyAlignment="0" applyProtection="0"/>
    <xf numFmtId="44" fontId="120" fillId="0" borderId="0" applyFont="0" applyFill="0" applyBorder="0" applyAlignment="0" applyProtection="0"/>
    <xf numFmtId="26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20" fillId="0" borderId="0" applyFont="0" applyFill="0" applyBorder="0" applyAlignment="0" applyProtection="0"/>
    <xf numFmtId="44" fontId="120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20" fillId="0" borderId="0" applyFont="0" applyFill="0" applyBorder="0" applyAlignment="0" applyProtection="0"/>
    <xf numFmtId="44" fontId="120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20" fillId="0" borderId="0" applyFont="0" applyFill="0" applyBorder="0" applyAlignment="0" applyProtection="0"/>
    <xf numFmtId="44" fontId="120" fillId="0" borderId="0" applyFont="0" applyFill="0" applyBorder="0" applyAlignment="0" applyProtection="0"/>
    <xf numFmtId="7" fontId="18" fillId="0" borderId="0"/>
    <xf numFmtId="262" fontId="138" fillId="0" borderId="0" applyFont="0" applyFill="0" applyBorder="0" applyAlignment="0" applyProtection="0"/>
    <xf numFmtId="243" fontId="25" fillId="0" borderId="0" applyFont="0" applyFill="0" applyBorder="0" applyAlignment="0" applyProtection="0"/>
    <xf numFmtId="228" fontId="25" fillId="0" borderId="0" applyFont="0" applyFill="0" applyBorder="0" applyAlignment="0" applyProtection="0"/>
    <xf numFmtId="263" fontId="25" fillId="0" borderId="0" applyFont="0" applyFill="0" applyBorder="0" applyAlignment="0" applyProtection="0"/>
    <xf numFmtId="264" fontId="18" fillId="0" borderId="0" applyFont="0" applyFill="0" applyBorder="0" applyAlignment="0" applyProtection="0"/>
    <xf numFmtId="265" fontId="25" fillId="0" borderId="0" applyFont="0" applyFill="0" applyBorder="0" applyAlignment="0" applyProtection="0"/>
    <xf numFmtId="266" fontId="25" fillId="0" borderId="0" applyFont="0" applyFill="0" applyBorder="0" applyAlignment="0" applyProtection="0"/>
    <xf numFmtId="207" fontId="25" fillId="0" borderId="0" applyFont="0" applyFill="0" applyBorder="0" applyAlignment="0" applyProtection="0"/>
    <xf numFmtId="267" fontId="25" fillId="0" borderId="0" applyFont="0" applyFill="0" applyBorder="0" applyAlignment="0" applyProtection="0"/>
    <xf numFmtId="268" fontId="25" fillId="0" borderId="0" applyFont="0" applyFill="0" applyBorder="0" applyAlignment="0" applyProtection="0"/>
    <xf numFmtId="269" fontId="25" fillId="0" borderId="0" applyFont="0" applyFill="0" applyBorder="0" applyAlignment="0" applyProtection="0"/>
    <xf numFmtId="270" fontId="25" fillId="0" borderId="0" applyFont="0" applyFill="0" applyBorder="0" applyAlignment="0" applyProtection="0"/>
    <xf numFmtId="214" fontId="25" fillId="0" borderId="0" applyFont="0" applyFill="0" applyBorder="0" applyAlignment="0" applyProtection="0"/>
    <xf numFmtId="175" fontId="25" fillId="0" borderId="0" applyFont="0" applyFill="0" applyBorder="0" applyAlignment="0" applyProtection="0"/>
    <xf numFmtId="176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70" fontId="18" fillId="0" borderId="0" applyFont="0" applyFill="0" applyBorder="0" applyAlignment="0" applyProtection="0"/>
    <xf numFmtId="271" fontId="56" fillId="78" borderId="0"/>
    <xf numFmtId="5" fontId="56" fillId="78" borderId="0"/>
    <xf numFmtId="5" fontId="18" fillId="0" borderId="0" applyFill="0" applyBorder="0" applyAlignment="0" applyProtection="0"/>
    <xf numFmtId="5" fontId="18" fillId="0" borderId="0" applyFill="0" applyBorder="0" applyAlignment="0" applyProtection="0"/>
    <xf numFmtId="5" fontId="18" fillId="0" borderId="0" applyFill="0" applyBorder="0" applyAlignment="0" applyProtection="0"/>
    <xf numFmtId="5" fontId="18" fillId="0" borderId="0" applyFont="0" applyFill="0" applyBorder="0" applyAlignment="0" applyProtection="0"/>
    <xf numFmtId="5" fontId="18" fillId="0" borderId="0" applyFill="0" applyBorder="0" applyAlignment="0" applyProtection="0"/>
    <xf numFmtId="216" fontId="25" fillId="0" borderId="0"/>
    <xf numFmtId="272" fontId="139" fillId="33" borderId="0" applyFont="0" applyBorder="0"/>
    <xf numFmtId="0" fontId="140" fillId="0" borderId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5" fontId="18" fillId="0" borderId="0" applyFont="0" applyFill="0" applyBorder="0" applyAlignment="0" applyProtection="0"/>
    <xf numFmtId="273" fontId="23" fillId="0" borderId="0" applyFont="0" applyFill="0" applyBorder="0" applyAlignment="0" applyProtection="0"/>
    <xf numFmtId="7" fontId="24" fillId="0" borderId="0" applyFont="0" applyFill="0" applyBorder="0" applyAlignment="0" applyProtection="0"/>
    <xf numFmtId="0" fontId="26" fillId="0" borderId="0">
      <alignment horizontal="right"/>
    </xf>
    <xf numFmtId="0" fontId="18" fillId="0" borderId="0">
      <alignment horizontal="right"/>
    </xf>
    <xf numFmtId="0" fontId="18" fillId="0" borderId="0">
      <alignment horizontal="right"/>
    </xf>
    <xf numFmtId="247" fontId="18" fillId="0" borderId="0" applyFont="0" applyFill="0" applyBorder="0" applyAlignment="0" applyProtection="0"/>
    <xf numFmtId="210" fontId="94" fillId="0" borderId="0" applyFont="0" applyFill="0" applyBorder="0" applyAlignment="0" applyProtection="0">
      <protection locked="0"/>
    </xf>
    <xf numFmtId="0" fontId="21" fillId="0" borderId="0"/>
    <xf numFmtId="174" fontId="21" fillId="0" borderId="0"/>
    <xf numFmtId="7" fontId="27" fillId="0" borderId="0" applyFont="0" applyFill="0" applyBorder="0" applyAlignment="0" applyProtection="0"/>
    <xf numFmtId="211" fontId="63" fillId="0" borderId="0" applyFont="0" applyFill="0" applyBorder="0" applyAlignment="0" applyProtection="0"/>
    <xf numFmtId="39" fontId="24" fillId="0" borderId="0"/>
    <xf numFmtId="274" fontId="88" fillId="0" borderId="0" applyFont="0" applyFill="0" applyBorder="0" applyAlignment="0" applyProtection="0"/>
    <xf numFmtId="0" fontId="129" fillId="0" borderId="37"/>
    <xf numFmtId="4" fontId="22" fillId="79" borderId="37">
      <protection locked="0"/>
    </xf>
    <xf numFmtId="37" fontId="29" fillId="47" borderId="0" applyNumberFormat="0" applyFont="0" applyBorder="0" applyAlignment="0" applyProtection="0"/>
    <xf numFmtId="269" fontId="24" fillId="0" borderId="0" applyFont="0" applyFill="0" applyBorder="0" applyAlignment="0" applyProtection="0"/>
    <xf numFmtId="269" fontId="24" fillId="0" borderId="0" applyFont="0" applyFill="0" applyBorder="0" applyAlignment="0" applyProtection="0"/>
    <xf numFmtId="269" fontId="24" fillId="0" borderId="0" applyFont="0" applyFill="0" applyBorder="0" applyAlignment="0" applyProtection="0"/>
    <xf numFmtId="269" fontId="24" fillId="0" borderId="0" applyFont="0" applyFill="0" applyBorder="0" applyAlignment="0" applyProtection="0"/>
    <xf numFmtId="269" fontId="24" fillId="0" borderId="0" applyFont="0" applyFill="0" applyBorder="0" applyAlignment="0" applyProtection="0"/>
    <xf numFmtId="269" fontId="24" fillId="0" borderId="0" applyFont="0" applyFill="0" applyBorder="0" applyAlignment="0" applyProtection="0"/>
    <xf numFmtId="269" fontId="24" fillId="0" borderId="0" applyFont="0" applyFill="0" applyBorder="0" applyAlignment="0" applyProtection="0"/>
    <xf numFmtId="269" fontId="24" fillId="0" borderId="0" applyFont="0" applyFill="0" applyBorder="0" applyAlignment="0" applyProtection="0"/>
    <xf numFmtId="269" fontId="24" fillId="0" borderId="0" applyFont="0" applyFill="0" applyBorder="0" applyAlignment="0" applyProtection="0"/>
    <xf numFmtId="269" fontId="24" fillId="0" borderId="0" applyFont="0" applyFill="0" applyBorder="0" applyAlignment="0" applyProtection="0"/>
    <xf numFmtId="269" fontId="24" fillId="0" borderId="0" applyFont="0" applyFill="0" applyBorder="0" applyAlignment="0" applyProtection="0"/>
    <xf numFmtId="269" fontId="24" fillId="0" borderId="0" applyFont="0" applyFill="0" applyBorder="0" applyAlignment="0" applyProtection="0"/>
    <xf numFmtId="269" fontId="24" fillId="0" borderId="0" applyFont="0" applyFill="0" applyBorder="0" applyAlignment="0" applyProtection="0"/>
    <xf numFmtId="269" fontId="24" fillId="0" borderId="0" applyFont="0" applyFill="0" applyBorder="0" applyAlignment="0" applyProtection="0"/>
    <xf numFmtId="269" fontId="24" fillId="0" borderId="0" applyFont="0" applyFill="0" applyBorder="0" applyAlignment="0" applyProtection="0"/>
    <xf numFmtId="269" fontId="24" fillId="0" borderId="0" applyFont="0" applyFill="0" applyBorder="0" applyAlignment="0" applyProtection="0"/>
    <xf numFmtId="269" fontId="24" fillId="0" borderId="0" applyFont="0" applyFill="0" applyBorder="0" applyAlignment="0" applyProtection="0"/>
    <xf numFmtId="269" fontId="24" fillId="0" borderId="0" applyFont="0" applyFill="0" applyBorder="0" applyAlignment="0" applyProtection="0"/>
    <xf numFmtId="269" fontId="24" fillId="0" borderId="0" applyFont="0" applyFill="0" applyBorder="0" applyAlignment="0" applyProtection="0"/>
    <xf numFmtId="269" fontId="24" fillId="0" borderId="0" applyFont="0" applyFill="0" applyBorder="0" applyAlignment="0" applyProtection="0"/>
    <xf numFmtId="269" fontId="24" fillId="0" borderId="0" applyFont="0" applyFill="0" applyBorder="0" applyAlignment="0" applyProtection="0"/>
    <xf numFmtId="269" fontId="24" fillId="0" borderId="0" applyFont="0" applyFill="0" applyBorder="0" applyAlignment="0" applyProtection="0"/>
    <xf numFmtId="269" fontId="24" fillId="0" borderId="0" applyFont="0" applyFill="0" applyBorder="0" applyAlignment="0" applyProtection="0"/>
    <xf numFmtId="269" fontId="24" fillId="0" borderId="0" applyFont="0" applyFill="0" applyBorder="0" applyAlignment="0" applyProtection="0"/>
    <xf numFmtId="269" fontId="24" fillId="0" borderId="0" applyFont="0" applyFill="0" applyBorder="0" applyAlignment="0" applyProtection="0"/>
    <xf numFmtId="269" fontId="24" fillId="0" borderId="0" applyFont="0" applyFill="0" applyBorder="0" applyAlignment="0" applyProtection="0"/>
    <xf numFmtId="269" fontId="24" fillId="0" borderId="0" applyFont="0" applyFill="0" applyBorder="0" applyAlignment="0" applyProtection="0"/>
    <xf numFmtId="269" fontId="24" fillId="0" borderId="0" applyFont="0" applyFill="0" applyBorder="0" applyAlignment="0" applyProtection="0"/>
    <xf numFmtId="269" fontId="24" fillId="0" borderId="0" applyFont="0" applyFill="0" applyBorder="0" applyAlignment="0" applyProtection="0"/>
    <xf numFmtId="269" fontId="24" fillId="0" borderId="0" applyFont="0" applyFill="0" applyBorder="0" applyAlignment="0" applyProtection="0"/>
    <xf numFmtId="269" fontId="24" fillId="0" borderId="0" applyFont="0" applyFill="0" applyBorder="0" applyAlignment="0" applyProtection="0"/>
    <xf numFmtId="269" fontId="24" fillId="0" borderId="0" applyFont="0" applyFill="0" applyBorder="0" applyAlignment="0" applyProtection="0"/>
    <xf numFmtId="0" fontId="140" fillId="0" borderId="38"/>
    <xf numFmtId="0" fontId="140" fillId="0" borderId="38"/>
    <xf numFmtId="0" fontId="140" fillId="0" borderId="38"/>
    <xf numFmtId="0" fontId="140" fillId="0" borderId="38"/>
    <xf numFmtId="0" fontId="140" fillId="0" borderId="38"/>
    <xf numFmtId="0" fontId="140" fillId="0" borderId="38"/>
    <xf numFmtId="0" fontId="140" fillId="0" borderId="38"/>
    <xf numFmtId="0" fontId="141" fillId="0" borderId="0"/>
    <xf numFmtId="0" fontId="142" fillId="0" borderId="0" applyNumberFormat="0" applyAlignment="0"/>
    <xf numFmtId="275" fontId="18" fillId="0" borderId="0" applyFont="0" applyFill="0" applyBorder="0" applyAlignment="0" applyProtection="0"/>
    <xf numFmtId="22" fontId="143" fillId="0" borderId="0" applyFont="0" applyFill="0" applyBorder="0" applyProtection="0">
      <alignment horizontal="left"/>
      <protection locked="0"/>
    </xf>
    <xf numFmtId="276" fontId="18" fillId="0" borderId="0" applyFill="0" applyBorder="0" applyAlignment="0" applyProtection="0"/>
    <xf numFmtId="276" fontId="18" fillId="0" borderId="0" applyFill="0" applyBorder="0" applyAlignment="0" applyProtection="0"/>
    <xf numFmtId="276" fontId="18" fillId="0" borderId="0" applyFill="0" applyBorder="0" applyAlignment="0" applyProtection="0"/>
    <xf numFmtId="276" fontId="18" fillId="0" borderId="0" applyFill="0" applyBorder="0" applyAlignment="0" applyProtection="0"/>
    <xf numFmtId="276" fontId="18" fillId="0" borderId="0" applyFill="0" applyBorder="0" applyAlignment="0" applyProtection="0"/>
    <xf numFmtId="276" fontId="18" fillId="0" borderId="0" applyFill="0" applyBorder="0" applyAlignment="0" applyProtection="0"/>
    <xf numFmtId="276" fontId="18" fillId="0" borderId="0" applyFill="0" applyBorder="0" applyAlignment="0" applyProtection="0"/>
    <xf numFmtId="276" fontId="18" fillId="0" borderId="0" applyFill="0" applyBorder="0" applyAlignment="0" applyProtection="0"/>
    <xf numFmtId="276" fontId="18" fillId="0" borderId="0" applyFill="0" applyBorder="0" applyAlignment="0" applyProtection="0"/>
    <xf numFmtId="276" fontId="18" fillId="0" borderId="0" applyFill="0" applyBorder="0" applyAlignment="0" applyProtection="0"/>
    <xf numFmtId="276" fontId="18" fillId="0" borderId="0" applyFill="0" applyBorder="0" applyAlignment="0" applyProtection="0"/>
    <xf numFmtId="276" fontId="18" fillId="0" borderId="0" applyFill="0" applyBorder="0" applyAlignment="0" applyProtection="0"/>
    <xf numFmtId="276" fontId="18" fillId="0" borderId="0" applyFill="0" applyBorder="0" applyAlignment="0" applyProtection="0"/>
    <xf numFmtId="276" fontId="18" fillId="0" borderId="0" applyFill="0" applyBorder="0" applyAlignment="0" applyProtection="0"/>
    <xf numFmtId="276" fontId="18" fillId="0" borderId="0" applyFill="0" applyBorder="0" applyAlignment="0" applyProtection="0"/>
    <xf numFmtId="276" fontId="18" fillId="0" borderId="0" applyFill="0" applyBorder="0" applyAlignment="0" applyProtection="0"/>
    <xf numFmtId="276" fontId="18" fillId="0" borderId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276" fontId="18" fillId="0" borderId="0" applyFill="0" applyBorder="0" applyAlignment="0" applyProtection="0"/>
    <xf numFmtId="276" fontId="18" fillId="0" borderId="0" applyFill="0" applyBorder="0" applyAlignment="0" applyProtection="0"/>
    <xf numFmtId="276" fontId="18" fillId="0" borderId="0" applyFill="0" applyBorder="0" applyAlignment="0" applyProtection="0"/>
    <xf numFmtId="276" fontId="18" fillId="0" borderId="0" applyFill="0" applyBorder="0" applyAlignment="0" applyProtection="0"/>
    <xf numFmtId="276" fontId="18" fillId="0" borderId="0" applyFill="0" applyBorder="0" applyAlignment="0" applyProtection="0"/>
    <xf numFmtId="276" fontId="18" fillId="0" borderId="0" applyFill="0" applyBorder="0" applyAlignment="0" applyProtection="0"/>
    <xf numFmtId="276" fontId="18" fillId="0" borderId="0" applyFill="0" applyBorder="0" applyAlignment="0" applyProtection="0"/>
    <xf numFmtId="277" fontId="123" fillId="0" borderId="0" applyFont="0" applyFill="0" applyBorder="0" applyAlignment="0" applyProtection="0"/>
    <xf numFmtId="193" fontId="18" fillId="0" borderId="0" applyFont="0" applyFill="0" applyBorder="0" applyAlignment="0" applyProtection="0"/>
    <xf numFmtId="278" fontId="18" fillId="0" borderId="0" applyFont="0" applyFill="0" applyBorder="0" applyAlignment="0" applyProtection="0"/>
    <xf numFmtId="274" fontId="23" fillId="0" borderId="0">
      <alignment horizontal="right"/>
    </xf>
    <xf numFmtId="14" fontId="56" fillId="0" borderId="0" applyFill="0" applyBorder="0" applyAlignment="0"/>
    <xf numFmtId="226" fontId="22" fillId="0" borderId="0" applyFont="0" applyFill="0" applyBorder="0" applyProtection="0">
      <alignment horizontal="right"/>
    </xf>
    <xf numFmtId="14" fontId="23" fillId="0" borderId="0">
      <alignment horizontal="right"/>
      <protection locked="0"/>
    </xf>
    <xf numFmtId="270" fontId="18" fillId="0" borderId="0"/>
    <xf numFmtId="39" fontId="77" fillId="64" borderId="0">
      <alignment horizontal="left"/>
    </xf>
    <xf numFmtId="217" fontId="54" fillId="0" borderId="0">
      <alignment horizontal="right"/>
    </xf>
    <xf numFmtId="208" fontId="54" fillId="0" borderId="0">
      <alignment horizontal="right"/>
      <protection locked="0"/>
    </xf>
    <xf numFmtId="208" fontId="54" fillId="0" borderId="0"/>
    <xf numFmtId="234" fontId="18" fillId="0" borderId="0">
      <alignment horizontal="right"/>
      <protection locked="0"/>
    </xf>
    <xf numFmtId="0" fontId="22" fillId="0" borderId="0"/>
    <xf numFmtId="0" fontId="22" fillId="0" borderId="0">
      <alignment horizontal="right"/>
    </xf>
    <xf numFmtId="0" fontId="22" fillId="0" borderId="0">
      <alignment horizontal="right"/>
    </xf>
    <xf numFmtId="279" fontId="23" fillId="0" borderId="0">
      <alignment horizontal="right"/>
    </xf>
    <xf numFmtId="0" fontId="22" fillId="0" borderId="0"/>
    <xf numFmtId="38" fontId="45" fillId="0" borderId="39">
      <alignment vertical="center"/>
    </xf>
    <xf numFmtId="0" fontId="68" fillId="0" borderId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44" fillId="0" borderId="0">
      <protection locked="0"/>
    </xf>
    <xf numFmtId="8" fontId="24" fillId="0" borderId="0" applyFill="0" applyBorder="0" applyProtection="0">
      <alignment horizontal="center"/>
    </xf>
    <xf numFmtId="6" fontId="24" fillId="0" borderId="0">
      <alignment horizontal="center"/>
    </xf>
    <xf numFmtId="8" fontId="24" fillId="0" borderId="0" applyFill="0" applyBorder="0" applyProtection="0">
      <alignment horizontal="center"/>
    </xf>
    <xf numFmtId="5" fontId="18" fillId="0" borderId="0" applyFont="0" applyFill="0" applyBorder="0" applyAlignment="0" applyProtection="0"/>
    <xf numFmtId="247" fontId="18" fillId="0" borderId="0"/>
    <xf numFmtId="247" fontId="18" fillId="0" borderId="0">
      <protection locked="0"/>
    </xf>
    <xf numFmtId="7" fontId="18" fillId="0" borderId="0"/>
    <xf numFmtId="5" fontId="56" fillId="0" borderId="0" applyFont="0" applyFill="0" applyBorder="0" applyAlignment="0" applyProtection="0">
      <protection locked="0"/>
    </xf>
    <xf numFmtId="280" fontId="123" fillId="0" borderId="40" applyNumberFormat="0" applyFont="0" applyFill="0" applyAlignment="0" applyProtection="0"/>
    <xf numFmtId="42" fontId="145" fillId="0" borderId="0" applyFill="0" applyBorder="0" applyAlignment="0" applyProtection="0"/>
    <xf numFmtId="216" fontId="54" fillId="0" borderId="0"/>
    <xf numFmtId="8" fontId="26" fillId="0" borderId="0" applyNumberFormat="0"/>
    <xf numFmtId="0" fontId="24" fillId="0" borderId="22" applyNumberFormat="0" applyFont="0" applyFill="0" applyAlignment="0" applyProtection="0"/>
    <xf numFmtId="281" fontId="23" fillId="0" borderId="0" applyFont="0" applyFill="0" applyBorder="0" applyAlignment="0" applyProtection="0"/>
    <xf numFmtId="282" fontId="23" fillId="0" borderId="0" applyFont="0" applyFill="0" applyAlignment="0" applyProtection="0"/>
    <xf numFmtId="281" fontId="23" fillId="0" borderId="0" applyFont="0" applyFill="0" applyBorder="0" applyAlignment="0" applyProtection="0"/>
    <xf numFmtId="0" fontId="146" fillId="0" borderId="0">
      <protection locked="0"/>
    </xf>
    <xf numFmtId="0" fontId="146" fillId="0" borderId="0">
      <protection locked="0"/>
    </xf>
    <xf numFmtId="244" fontId="18" fillId="0" borderId="0" applyFill="0" applyBorder="0" applyAlignment="0"/>
    <xf numFmtId="240" fontId="22" fillId="0" borderId="0" applyFill="0" applyBorder="0" applyAlignment="0"/>
    <xf numFmtId="244" fontId="18" fillId="0" borderId="0" applyFill="0" applyBorder="0" applyAlignment="0"/>
    <xf numFmtId="245" fontId="18" fillId="0" borderId="0" applyFill="0" applyBorder="0" applyAlignment="0"/>
    <xf numFmtId="0" fontId="18" fillId="0" borderId="0" applyFill="0" applyBorder="0" applyAlignment="0"/>
    <xf numFmtId="240" fontId="22" fillId="0" borderId="0" applyFill="0" applyBorder="0" applyAlignment="0"/>
    <xf numFmtId="0" fontId="147" fillId="0" borderId="0" applyNumberFormat="0" applyAlignment="0">
      <alignment horizontal="left"/>
    </xf>
    <xf numFmtId="0" fontId="148" fillId="0" borderId="0"/>
    <xf numFmtId="0" fontId="149" fillId="41" borderId="32" applyNumberFormat="0" applyAlignment="0" applyProtection="0"/>
    <xf numFmtId="7" fontId="18" fillId="0" borderId="0" applyFont="0" applyFill="0" applyBorder="0" applyAlignment="0" applyProtection="0"/>
    <xf numFmtId="283" fontId="18" fillId="0" borderId="0" applyFont="0" applyFill="0" applyBorder="0" applyAlignment="0" applyProtection="0"/>
    <xf numFmtId="284" fontId="18" fillId="0" borderId="0" applyFont="0" applyFill="0" applyBorder="0" applyAlignment="0" applyProtection="0"/>
    <xf numFmtId="284" fontId="18" fillId="0" borderId="0" applyFont="0" applyFill="0" applyBorder="0" applyAlignment="0" applyProtection="0"/>
    <xf numFmtId="284" fontId="18" fillId="0" borderId="0" applyFont="0" applyFill="0" applyBorder="0" applyAlignment="0" applyProtection="0"/>
    <xf numFmtId="284" fontId="18" fillId="0" borderId="0" applyFont="0" applyFill="0" applyBorder="0" applyAlignment="0" applyProtection="0"/>
    <xf numFmtId="284" fontId="18" fillId="0" borderId="0" applyFont="0" applyFill="0" applyBorder="0" applyAlignment="0" applyProtection="0"/>
    <xf numFmtId="284" fontId="18" fillId="0" borderId="0" applyFont="0" applyFill="0" applyBorder="0" applyAlignment="0" applyProtection="0"/>
    <xf numFmtId="284" fontId="18" fillId="0" borderId="0" applyFont="0" applyFill="0" applyBorder="0" applyAlignment="0" applyProtection="0"/>
    <xf numFmtId="284" fontId="18" fillId="0" borderId="0" applyFont="0" applyFill="0" applyBorder="0" applyAlignment="0" applyProtection="0"/>
    <xf numFmtId="284" fontId="18" fillId="0" borderId="0" applyFont="0" applyFill="0" applyBorder="0" applyAlignment="0" applyProtection="0"/>
    <xf numFmtId="284" fontId="18" fillId="0" borderId="0" applyFont="0" applyFill="0" applyBorder="0" applyAlignment="0" applyProtection="0"/>
    <xf numFmtId="284" fontId="18" fillId="0" borderId="0" applyFont="0" applyFill="0" applyBorder="0" applyAlignment="0" applyProtection="0"/>
    <xf numFmtId="284" fontId="18" fillId="0" borderId="0" applyFont="0" applyFill="0" applyBorder="0" applyAlignment="0" applyProtection="0"/>
    <xf numFmtId="284" fontId="18" fillId="0" borderId="0" applyFont="0" applyFill="0" applyBorder="0" applyAlignment="0" applyProtection="0"/>
    <xf numFmtId="285" fontId="18" fillId="0" borderId="0" applyFont="0" applyFill="0" applyBorder="0" applyAlignment="0" applyProtection="0"/>
    <xf numFmtId="284" fontId="18" fillId="0" borderId="0" applyFont="0" applyFill="0" applyBorder="0" applyAlignment="0" applyProtection="0"/>
    <xf numFmtId="284" fontId="18" fillId="0" borderId="0" applyFont="0" applyFill="0" applyBorder="0" applyAlignment="0" applyProtection="0"/>
    <xf numFmtId="284" fontId="18" fillId="0" borderId="0" applyFont="0" applyFill="0" applyBorder="0" applyAlignment="0" applyProtection="0"/>
    <xf numFmtId="284" fontId="18" fillId="0" borderId="0" applyFont="0" applyFill="0" applyBorder="0" applyAlignment="0" applyProtection="0"/>
    <xf numFmtId="284" fontId="18" fillId="0" borderId="0" applyFont="0" applyFill="0" applyBorder="0" applyAlignment="0" applyProtection="0"/>
    <xf numFmtId="284" fontId="18" fillId="0" borderId="0" applyFont="0" applyFill="0" applyBorder="0" applyAlignment="0" applyProtection="0"/>
    <xf numFmtId="284" fontId="18" fillId="0" borderId="0" applyFont="0" applyFill="0" applyBorder="0" applyAlignment="0" applyProtection="0"/>
    <xf numFmtId="284" fontId="18" fillId="0" borderId="0" applyFont="0" applyFill="0" applyBorder="0" applyAlignment="0" applyProtection="0"/>
    <xf numFmtId="285" fontId="18" fillId="0" borderId="0" applyFont="0" applyFill="0" applyBorder="0" applyAlignment="0" applyProtection="0"/>
    <xf numFmtId="284" fontId="18" fillId="0" borderId="0" applyFont="0" applyFill="0" applyBorder="0" applyAlignment="0" applyProtection="0"/>
    <xf numFmtId="285" fontId="18" fillId="0" borderId="0" applyFont="0" applyFill="0" applyBorder="0" applyAlignment="0" applyProtection="0"/>
    <xf numFmtId="285" fontId="18" fillId="0" borderId="0" applyFont="0" applyFill="0" applyBorder="0" applyAlignment="0" applyProtection="0"/>
    <xf numFmtId="284" fontId="18" fillId="0" borderId="0" applyFont="0" applyFill="0" applyBorder="0" applyAlignment="0" applyProtection="0"/>
    <xf numFmtId="285" fontId="18" fillId="0" borderId="0" applyFont="0" applyFill="0" applyBorder="0" applyAlignment="0" applyProtection="0"/>
    <xf numFmtId="284" fontId="18" fillId="0" borderId="0" applyFont="0" applyFill="0" applyBorder="0" applyAlignment="0" applyProtection="0"/>
    <xf numFmtId="284" fontId="18" fillId="0" borderId="0" applyFont="0" applyFill="0" applyBorder="0" applyAlignment="0" applyProtection="0"/>
    <xf numFmtId="284" fontId="18" fillId="0" borderId="0" applyFont="0" applyFill="0" applyBorder="0" applyAlignment="0" applyProtection="0"/>
    <xf numFmtId="284" fontId="18" fillId="0" borderId="0" applyFont="0" applyFill="0" applyBorder="0" applyAlignment="0" applyProtection="0"/>
    <xf numFmtId="284" fontId="18" fillId="0" borderId="0" applyFont="0" applyFill="0" applyBorder="0" applyAlignment="0" applyProtection="0"/>
    <xf numFmtId="284" fontId="18" fillId="0" borderId="0" applyFont="0" applyFill="0" applyBorder="0" applyAlignment="0" applyProtection="0"/>
    <xf numFmtId="284" fontId="18" fillId="0" borderId="0" applyFont="0" applyFill="0" applyBorder="0" applyAlignment="0" applyProtection="0"/>
    <xf numFmtId="284" fontId="18" fillId="0" borderId="0" applyFont="0" applyFill="0" applyBorder="0" applyAlignment="0" applyProtection="0"/>
    <xf numFmtId="284" fontId="18" fillId="0" borderId="0" applyFont="0" applyFill="0" applyBorder="0" applyAlignment="0" applyProtection="0"/>
    <xf numFmtId="283" fontId="18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286" fontId="18" fillId="80" borderId="41" applyFont="0" applyAlignment="0"/>
    <xf numFmtId="0" fontId="18" fillId="0" borderId="0">
      <alignment horizontal="right"/>
    </xf>
    <xf numFmtId="0" fontId="18" fillId="0" borderId="0">
      <alignment horizontal="right"/>
    </xf>
    <xf numFmtId="0" fontId="18" fillId="0" borderId="0">
      <alignment horizontal="right"/>
    </xf>
    <xf numFmtId="0" fontId="18" fillId="0" borderId="0">
      <alignment horizontal="right"/>
    </xf>
    <xf numFmtId="0" fontId="152" fillId="0" borderId="0"/>
    <xf numFmtId="0" fontId="153" fillId="0" borderId="0"/>
    <xf numFmtId="0" fontId="144" fillId="0" borderId="0">
      <protection locked="0"/>
    </xf>
    <xf numFmtId="0" fontId="144" fillId="0" borderId="0">
      <protection locked="0"/>
    </xf>
    <xf numFmtId="0" fontId="144" fillId="0" borderId="0">
      <protection locked="0"/>
    </xf>
    <xf numFmtId="0" fontId="144" fillId="0" borderId="0">
      <protection locked="0"/>
    </xf>
    <xf numFmtId="0" fontId="144" fillId="0" borderId="0">
      <protection locked="0"/>
    </xf>
    <xf numFmtId="0" fontId="144" fillId="0" borderId="0">
      <protection locked="0"/>
    </xf>
    <xf numFmtId="0" fontId="144" fillId="0" borderId="0">
      <protection locked="0"/>
    </xf>
    <xf numFmtId="11" fontId="140" fillId="0" borderId="0" applyNumberFormat="0" applyFont="0" applyAlignment="0" applyProtection="0"/>
    <xf numFmtId="0" fontId="154" fillId="0" borderId="0"/>
    <xf numFmtId="1" fontId="155" fillId="81" borderId="42" applyNumberFormat="0" applyBorder="0" applyAlignment="0">
      <alignment horizontal="centerContinuous" vertical="center"/>
      <protection locked="0"/>
    </xf>
    <xf numFmtId="0" fontId="144" fillId="0" borderId="0">
      <protection locked="0"/>
    </xf>
    <xf numFmtId="40" fontId="18" fillId="0" borderId="0" applyNumberFormat="0">
      <alignment horizontal="right"/>
    </xf>
    <xf numFmtId="37" fontId="156" fillId="0" borderId="0" applyNumberFormat="0" applyFill="0" applyBorder="0" applyAlignment="0" applyProtection="0"/>
    <xf numFmtId="0" fontId="144" fillId="0" borderId="0">
      <protection locked="0"/>
    </xf>
    <xf numFmtId="287" fontId="18" fillId="0" borderId="0" applyFont="0" applyFill="0" applyBorder="0" applyAlignment="0" applyProtection="0"/>
    <xf numFmtId="288" fontId="22" fillId="0" borderId="0"/>
    <xf numFmtId="2" fontId="18" fillId="0" borderId="0" applyFill="0" applyBorder="0" applyAlignment="0" applyProtection="0"/>
    <xf numFmtId="2" fontId="18" fillId="0" borderId="0" applyFill="0" applyBorder="0" applyAlignment="0" applyProtection="0"/>
    <xf numFmtId="2" fontId="18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49" fontId="107" fillId="0" borderId="0"/>
    <xf numFmtId="0" fontId="18" fillId="0" borderId="0"/>
    <xf numFmtId="0" fontId="157" fillId="0" borderId="0" applyFill="0" applyBorder="0" applyProtection="0">
      <alignment horizontal="left"/>
    </xf>
    <xf numFmtId="0" fontId="158" fillId="0" borderId="0"/>
    <xf numFmtId="4" fontId="159" fillId="0" borderId="0">
      <protection locked="0"/>
    </xf>
    <xf numFmtId="182" fontId="90" fillId="0" borderId="0">
      <alignment horizontal="right"/>
    </xf>
    <xf numFmtId="10" fontId="160" fillId="0" borderId="0"/>
    <xf numFmtId="3" fontId="161" fillId="0" borderId="0"/>
    <xf numFmtId="3" fontId="160" fillId="0" borderId="0"/>
    <xf numFmtId="1" fontId="162" fillId="0" borderId="0">
      <alignment horizontal="right"/>
    </xf>
    <xf numFmtId="289" fontId="163" fillId="0" borderId="0"/>
    <xf numFmtId="289" fontId="163" fillId="0" borderId="0"/>
    <xf numFmtId="290" fontId="163" fillId="0" borderId="0"/>
    <xf numFmtId="291" fontId="163" fillId="0" borderId="0"/>
    <xf numFmtId="291" fontId="163" fillId="0" borderId="0"/>
    <xf numFmtId="292" fontId="163" fillId="0" borderId="0"/>
    <xf numFmtId="293" fontId="163" fillId="0" borderId="0"/>
    <xf numFmtId="173" fontId="164" fillId="0" borderId="0" applyNumberFormat="0" applyFill="0" applyBorder="0" applyAlignment="0" applyProtection="0"/>
    <xf numFmtId="173" fontId="165" fillId="0" borderId="0" applyNumberFormat="0" applyFill="0" applyBorder="0" applyAlignment="0" applyProtection="0"/>
    <xf numFmtId="49" fontId="27" fillId="0" borderId="0" applyFill="0" applyBorder="0"/>
    <xf numFmtId="49" fontId="18" fillId="0" borderId="0"/>
    <xf numFmtId="49" fontId="18" fillId="0" borderId="0" applyFill="0" applyBorder="0">
      <alignment horizontal="right" vertical="center"/>
    </xf>
    <xf numFmtId="49" fontId="18" fillId="0" borderId="0" applyFill="0" applyBorder="0">
      <alignment horizontal="right" vertical="center"/>
    </xf>
    <xf numFmtId="0" fontId="23" fillId="0" borderId="43" applyBorder="0"/>
    <xf numFmtId="0" fontId="68" fillId="0" borderId="0" applyFont="0" applyFill="0" applyBorder="0" applyProtection="0">
      <alignment horizontal="center"/>
    </xf>
    <xf numFmtId="201" fontId="16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167" fillId="38" borderId="0" applyNumberFormat="0" applyBorder="0" applyAlignment="0" applyProtection="0"/>
    <xf numFmtId="0" fontId="168" fillId="46" borderId="0" applyNumberFormat="0" applyBorder="0" applyAlignment="0" applyProtection="0"/>
    <xf numFmtId="0" fontId="168" fillId="38" borderId="0" applyNumberFormat="0" applyBorder="0" applyAlignment="0" applyProtection="0"/>
    <xf numFmtId="0" fontId="168" fillId="46" borderId="0" applyNumberFormat="0" applyBorder="0" applyAlignment="0" applyProtection="0"/>
    <xf numFmtId="0" fontId="167" fillId="40" borderId="0" applyNumberFormat="0" applyBorder="0" applyAlignment="0" applyProtection="0"/>
    <xf numFmtId="0" fontId="167" fillId="40" borderId="0" applyNumberFormat="0" applyBorder="0" applyAlignment="0" applyProtection="0"/>
    <xf numFmtId="0" fontId="167" fillId="40" borderId="0" applyNumberFormat="0" applyBorder="0" applyAlignment="0" applyProtection="0"/>
    <xf numFmtId="0" fontId="168" fillId="40" borderId="0" applyNumberFormat="0" applyBorder="0" applyAlignment="0" applyProtection="0"/>
    <xf numFmtId="0" fontId="168" fillId="46" borderId="0" applyNumberFormat="0" applyBorder="0" applyAlignment="0" applyProtection="0"/>
    <xf numFmtId="4" fontId="22" fillId="82" borderId="37"/>
    <xf numFmtId="0" fontId="169" fillId="0" borderId="0"/>
    <xf numFmtId="38" fontId="27" fillId="33" borderId="0" applyNumberFormat="0" applyBorder="0" applyAlignment="0" applyProtection="0"/>
    <xf numFmtId="38" fontId="27" fillId="33" borderId="0" applyNumberFormat="0" applyBorder="0" applyAlignment="0" applyProtection="0"/>
    <xf numFmtId="38" fontId="27" fillId="33" borderId="0" applyNumberFormat="0" applyBorder="0" applyAlignment="0" applyProtection="0"/>
    <xf numFmtId="43" fontId="33" fillId="0" borderId="44"/>
    <xf numFmtId="0" fontId="18" fillId="0" borderId="0"/>
    <xf numFmtId="0" fontId="170" fillId="0" borderId="0" applyNumberFormat="0" applyFill="0" applyProtection="0">
      <alignment horizontal="left"/>
    </xf>
    <xf numFmtId="0" fontId="170" fillId="0" borderId="0" applyNumberFormat="0" applyFill="0" applyProtection="0">
      <alignment horizontal="left"/>
    </xf>
    <xf numFmtId="0" fontId="170" fillId="0" borderId="0" applyNumberFormat="0" applyFill="0" applyProtection="0">
      <alignment horizontal="left"/>
    </xf>
    <xf numFmtId="0" fontId="171" fillId="0" borderId="0" applyFont="0">
      <alignment horizontal="centerContinuous"/>
    </xf>
    <xf numFmtId="0" fontId="170" fillId="0" borderId="0" applyNumberFormat="0" applyFill="0" applyProtection="0">
      <alignment horizontal="left"/>
    </xf>
    <xf numFmtId="0" fontId="18" fillId="0" borderId="0" applyNumberFormat="0" applyFill="0" applyProtection="0">
      <alignment horizontal="left"/>
    </xf>
    <xf numFmtId="0" fontId="18" fillId="0" borderId="0" applyNumberFormat="0" applyFill="0" applyProtection="0">
      <alignment horizontal="left"/>
    </xf>
    <xf numFmtId="207" fontId="24" fillId="0" borderId="0"/>
    <xf numFmtId="207" fontId="18" fillId="0" borderId="0"/>
    <xf numFmtId="207" fontId="18" fillId="0" borderId="0"/>
    <xf numFmtId="294" fontId="18" fillId="0" borderId="0"/>
    <xf numFmtId="294" fontId="18" fillId="0" borderId="0"/>
    <xf numFmtId="0" fontId="170" fillId="0" borderId="0" applyNumberFormat="0" applyFill="0" applyProtection="0">
      <alignment horizontal="left"/>
    </xf>
    <xf numFmtId="0" fontId="18" fillId="0" borderId="0" applyNumberFormat="0" applyFill="0" applyProtection="0">
      <alignment horizontal="left"/>
    </xf>
    <xf numFmtId="0" fontId="18" fillId="0" borderId="0" applyNumberFormat="0" applyFill="0" applyProtection="0">
      <alignment horizontal="left"/>
    </xf>
    <xf numFmtId="294" fontId="24" fillId="0" borderId="0"/>
    <xf numFmtId="0" fontId="172" fillId="0" borderId="45">
      <alignment horizontal="centerContinuous"/>
    </xf>
    <xf numFmtId="0" fontId="173" fillId="0" borderId="0">
      <alignment horizontal="centerContinuous"/>
    </xf>
    <xf numFmtId="172" fontId="18" fillId="83" borderId="18" applyNumberFormat="0" applyFont="0" applyBorder="0" applyAlignment="0" applyProtection="0"/>
    <xf numFmtId="295" fontId="68" fillId="34" borderId="18" applyNumberFormat="0" applyFont="0" applyAlignment="0"/>
    <xf numFmtId="296" fontId="123" fillId="0" borderId="0" applyFont="0" applyFill="0" applyBorder="0" applyAlignment="0" applyProtection="0">
      <alignment horizontal="right"/>
    </xf>
    <xf numFmtId="173" fontId="174" fillId="83" borderId="0" applyNumberFormat="0" applyFont="0" applyAlignment="0"/>
    <xf numFmtId="0" fontId="65" fillId="0" borderId="0" applyFont="0">
      <alignment horizontal="centerContinuous"/>
    </xf>
    <xf numFmtId="0" fontId="175" fillId="84" borderId="0"/>
    <xf numFmtId="0" fontId="176" fillId="0" borderId="27" applyFont="0">
      <alignment horizontal="centerContinuous"/>
    </xf>
    <xf numFmtId="0" fontId="177" fillId="85" borderId="0" applyNumberFormat="0" applyBorder="0" applyProtection="0">
      <alignment horizontal="left" vertical="center"/>
    </xf>
    <xf numFmtId="0" fontId="178" fillId="1" borderId="0" applyNumberFormat="0" applyBorder="0" applyProtection="0">
      <alignment horizontal="left" vertical="center"/>
    </xf>
    <xf numFmtId="0" fontId="179" fillId="68" borderId="46"/>
    <xf numFmtId="37" fontId="180" fillId="66" borderId="24" applyBorder="0">
      <alignment horizontal="left" vertical="center" indent="1"/>
    </xf>
    <xf numFmtId="37" fontId="181" fillId="33" borderId="47" applyFill="0">
      <alignment vertical="center"/>
    </xf>
    <xf numFmtId="0" fontId="181" fillId="78" borderId="27" applyNumberFormat="0">
      <alignment horizontal="left" vertical="top" indent="1"/>
    </xf>
    <xf numFmtId="0" fontId="182" fillId="0" borderId="47" applyNumberFormat="0" applyAlignment="0" applyProtection="0">
      <alignment horizontal="left" vertical="center"/>
    </xf>
    <xf numFmtId="0" fontId="182" fillId="0" borderId="47" applyNumberFormat="0" applyAlignment="0" applyProtection="0">
      <alignment horizontal="left" vertical="center"/>
    </xf>
    <xf numFmtId="0" fontId="181" fillId="61" borderId="0" applyBorder="0">
      <alignment horizontal="left" vertical="center" indent="1"/>
    </xf>
    <xf numFmtId="0" fontId="182" fillId="0" borderId="43">
      <alignment horizontal="left" vertical="center"/>
    </xf>
    <xf numFmtId="0" fontId="182" fillId="0" borderId="43">
      <alignment horizontal="left" vertical="center"/>
    </xf>
    <xf numFmtId="0" fontId="181" fillId="0" borderId="27" applyNumberFormat="0" applyFill="0">
      <alignment horizontal="centerContinuous" vertical="top"/>
    </xf>
    <xf numFmtId="37" fontId="18" fillId="68" borderId="0">
      <alignment horizontal="right"/>
    </xf>
    <xf numFmtId="1" fontId="183" fillId="0" borderId="27">
      <alignment horizontal="center"/>
    </xf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184" fillId="0" borderId="0" applyNumberFormat="0" applyFill="0" applyBorder="0" applyAlignment="0" applyProtection="0"/>
    <xf numFmtId="0" fontId="185" fillId="0" borderId="48" applyNumberFormat="0" applyFill="0" applyAlignment="0" applyProtection="0"/>
    <xf numFmtId="37" fontId="186" fillId="0" borderId="0"/>
    <xf numFmtId="0" fontId="187" fillId="0" borderId="48" applyNumberFormat="0" applyFill="0" applyAlignment="0" applyProtection="0"/>
    <xf numFmtId="0" fontId="188" fillId="0" borderId="49" applyNumberFormat="0" applyFill="0" applyAlignment="0" applyProtection="0"/>
    <xf numFmtId="0" fontId="185" fillId="0" borderId="48" applyNumberFormat="0" applyFill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8" fillId="0" borderId="49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182" fillId="0" borderId="0" applyNumberFormat="0" applyFill="0" applyBorder="0" applyAlignment="0" applyProtection="0"/>
    <xf numFmtId="0" fontId="189" fillId="0" borderId="50" applyNumberFormat="0" applyFill="0" applyAlignment="0" applyProtection="0"/>
    <xf numFmtId="37" fontId="182" fillId="0" borderId="0"/>
    <xf numFmtId="0" fontId="190" fillId="0" borderId="50" applyNumberFormat="0" applyFill="0" applyAlignment="0" applyProtection="0"/>
    <xf numFmtId="0" fontId="191" fillId="0" borderId="51" applyNumberFormat="0" applyFill="0" applyAlignment="0" applyProtection="0"/>
    <xf numFmtId="0" fontId="189" fillId="0" borderId="50" applyNumberFormat="0" applyFill="0" applyAlignment="0" applyProtection="0"/>
    <xf numFmtId="0" fontId="191" fillId="0" borderId="51" applyNumberFormat="0" applyFill="0" applyAlignment="0" applyProtection="0"/>
    <xf numFmtId="0" fontId="182" fillId="0" borderId="0" applyNumberFormat="0" applyFill="0" applyBorder="0" applyAlignment="0" applyProtection="0"/>
    <xf numFmtId="0" fontId="182" fillId="0" borderId="0" applyNumberFormat="0" applyFill="0" applyBorder="0" applyAlignment="0" applyProtection="0"/>
    <xf numFmtId="0" fontId="182" fillId="0" borderId="0" applyNumberFormat="0" applyFill="0" applyBorder="0" applyAlignment="0" applyProtection="0"/>
    <xf numFmtId="0" fontId="191" fillId="0" borderId="51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192" fillId="0" borderId="52" applyNumberFormat="0" applyFill="0" applyAlignment="0" applyProtection="0"/>
    <xf numFmtId="0" fontId="193" fillId="0" borderId="52" applyNumberFormat="0" applyFill="0" applyAlignment="0" applyProtection="0"/>
    <xf numFmtId="0" fontId="194" fillId="0" borderId="53" applyNumberFormat="0" applyFill="0" applyAlignment="0" applyProtection="0"/>
    <xf numFmtId="0" fontId="192" fillId="0" borderId="52" applyNumberFormat="0" applyFill="0" applyAlignment="0" applyProtection="0"/>
    <xf numFmtId="0" fontId="194" fillId="0" borderId="53" applyNumberFormat="0" applyFill="0" applyAlignment="0" applyProtection="0"/>
    <xf numFmtId="37" fontId="195" fillId="0" borderId="0"/>
    <xf numFmtId="0" fontId="192" fillId="0" borderId="52" applyNumberFormat="0" applyFill="0" applyAlignment="0" applyProtection="0"/>
    <xf numFmtId="0" fontId="194" fillId="0" borderId="53" applyNumberFormat="0" applyFill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93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37" fontId="196" fillId="0" borderId="0"/>
    <xf numFmtId="0" fontId="192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226" fontId="18" fillId="0" borderId="0">
      <alignment horizontal="right"/>
    </xf>
    <xf numFmtId="226" fontId="18" fillId="0" borderId="0">
      <alignment horizontal="left"/>
    </xf>
    <xf numFmtId="0" fontId="24" fillId="0" borderId="0">
      <protection locked="0"/>
    </xf>
    <xf numFmtId="0" fontId="197" fillId="0" borderId="54"/>
    <xf numFmtId="0" fontId="183" fillId="0" borderId="54"/>
    <xf numFmtId="0" fontId="24" fillId="0" borderId="0">
      <protection locked="0"/>
    </xf>
    <xf numFmtId="37" fontId="68" fillId="0" borderId="10">
      <alignment horizontal="centerContinuous"/>
    </xf>
    <xf numFmtId="0" fontId="198" fillId="0" borderId="27">
      <alignment horizontal="center"/>
    </xf>
    <xf numFmtId="0" fontId="198" fillId="0" borderId="0">
      <alignment horizontal="center"/>
    </xf>
    <xf numFmtId="0" fontId="199" fillId="0" borderId="10" applyNumberFormat="0" applyFill="0" applyAlignment="0" applyProtection="0"/>
    <xf numFmtId="0" fontId="200" fillId="0" borderId="0" applyBorder="0">
      <alignment horizontal="center" vertical="center" wrapText="1"/>
      <protection hidden="1"/>
    </xf>
    <xf numFmtId="294" fontId="68" fillId="33" borderId="11" applyFont="0" applyBorder="0" applyAlignment="0" applyProtection="0">
      <alignment horizontal="center"/>
    </xf>
    <xf numFmtId="294" fontId="18" fillId="0" borderId="0"/>
    <xf numFmtId="294" fontId="18" fillId="0" borderId="0"/>
    <xf numFmtId="294" fontId="18" fillId="0" borderId="0"/>
    <xf numFmtId="294" fontId="18" fillId="0" borderId="0"/>
    <xf numFmtId="294" fontId="201" fillId="33" borderId="0" applyFont="0" applyAlignment="0" applyProtection="0">
      <alignment horizontal="center"/>
      <protection locked="0"/>
    </xf>
    <xf numFmtId="294" fontId="68" fillId="86" borderId="0"/>
    <xf numFmtId="294" fontId="54" fillId="0" borderId="0" applyFont="0" applyFill="0" applyBorder="0" applyAlignment="0" applyProtection="0"/>
    <xf numFmtId="227" fontId="132" fillId="0" borderId="0" applyNumberFormat="0" applyFill="0" applyBorder="0" applyAlignment="0" applyProtection="0"/>
    <xf numFmtId="0" fontId="36" fillId="0" borderId="55" applyNumberFormat="0" applyFill="0" applyAlignment="0" applyProtection="0"/>
    <xf numFmtId="0" fontId="65" fillId="0" borderId="0">
      <alignment horizontal="center"/>
    </xf>
    <xf numFmtId="0" fontId="202" fillId="0" borderId="0" applyNumberFormat="0" applyFill="0" applyBorder="0" applyAlignment="0" applyProtection="0">
      <alignment vertical="top"/>
      <protection locked="0"/>
    </xf>
    <xf numFmtId="0" fontId="203" fillId="0" borderId="0" applyNumberFormat="0" applyFill="0" applyBorder="0" applyAlignment="0" applyProtection="0">
      <alignment vertical="top"/>
      <protection locked="0"/>
    </xf>
    <xf numFmtId="0" fontId="203" fillId="0" borderId="0" applyNumberFormat="0" applyFill="0" applyBorder="0" applyAlignment="0" applyProtection="0">
      <alignment vertical="top"/>
      <protection locked="0"/>
    </xf>
    <xf numFmtId="0" fontId="204" fillId="48" borderId="18" applyNumberFormat="0" applyAlignment="0" applyProtection="0"/>
    <xf numFmtId="0" fontId="205" fillId="61" borderId="0"/>
    <xf numFmtId="0" fontId="101" fillId="0" borderId="0">
      <alignment wrapText="1"/>
    </xf>
    <xf numFmtId="0" fontId="88" fillId="0" borderId="0" applyFont="0" applyBorder="0" applyAlignment="0"/>
    <xf numFmtId="0" fontId="59" fillId="0" borderId="0"/>
    <xf numFmtId="10" fontId="27" fillId="34" borderId="18" applyNumberFormat="0" applyBorder="0" applyAlignment="0" applyProtection="0"/>
    <xf numFmtId="10" fontId="27" fillId="34" borderId="18" applyNumberFormat="0" applyBorder="0" applyAlignment="0" applyProtection="0"/>
    <xf numFmtId="10" fontId="27" fillId="34" borderId="18" applyNumberFormat="0" applyBorder="0" applyAlignment="0" applyProtection="0"/>
    <xf numFmtId="10" fontId="27" fillId="34" borderId="18" applyNumberFormat="0" applyBorder="0" applyAlignment="0" applyProtection="0"/>
    <xf numFmtId="10" fontId="27" fillId="34" borderId="18" applyNumberFormat="0" applyBorder="0" applyAlignment="0" applyProtection="0"/>
    <xf numFmtId="10" fontId="27" fillId="34" borderId="18" applyNumberFormat="0" applyBorder="0" applyAlignment="0" applyProtection="0"/>
    <xf numFmtId="10" fontId="27" fillId="34" borderId="18" applyNumberFormat="0" applyBorder="0" applyAlignment="0" applyProtection="0"/>
    <xf numFmtId="10" fontId="27" fillId="34" borderId="18" applyNumberFormat="0" applyBorder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206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71" fillId="43" borderId="0" applyNumberFormat="0" applyFont="0" applyBorder="0" applyAlignment="0">
      <protection locked="0"/>
    </xf>
    <xf numFmtId="0" fontId="71" fillId="43" borderId="0" applyNumberFormat="0" applyFont="0" applyBorder="0" applyAlignment="0">
      <protection locked="0"/>
    </xf>
    <xf numFmtId="0" fontId="71" fillId="43" borderId="0" applyNumberFormat="0" applyFont="0" applyBorder="0" applyAlignment="0">
      <protection locked="0"/>
    </xf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71" fillId="43" borderId="0" applyNumberFormat="0" applyFont="0" applyBorder="0" applyAlignment="0">
      <protection locked="0"/>
    </xf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71" fillId="43" borderId="0" applyNumberFormat="0" applyFont="0" applyBorder="0" applyAlignment="0">
      <protection locked="0"/>
    </xf>
    <xf numFmtId="37" fontId="207" fillId="0" borderId="56">
      <alignment shrinkToFit="1"/>
      <protection locked="0"/>
    </xf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71" fillId="43" borderId="0" applyNumberFormat="0" applyFont="0" applyBorder="0" applyAlignment="0">
      <protection locked="0"/>
    </xf>
    <xf numFmtId="37" fontId="207" fillId="0" borderId="56">
      <alignment shrinkToFit="1"/>
      <protection locked="0"/>
    </xf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71" fillId="43" borderId="0" applyNumberFormat="0" applyFont="0" applyBorder="0" applyAlignment="0">
      <protection locked="0"/>
    </xf>
    <xf numFmtId="37" fontId="207" fillId="0" borderId="56">
      <alignment shrinkToFit="1"/>
      <protection locked="0"/>
    </xf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71" fillId="43" borderId="0" applyNumberFormat="0" applyFont="0" applyBorder="0" applyAlignment="0">
      <protection locked="0"/>
    </xf>
    <xf numFmtId="37" fontId="207" fillId="0" borderId="56">
      <alignment shrinkToFit="1"/>
      <protection locked="0"/>
    </xf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206" fillId="41" borderId="32" applyNumberFormat="0" applyAlignment="0" applyProtection="0"/>
    <xf numFmtId="37" fontId="207" fillId="0" borderId="56">
      <alignment shrinkToFit="1"/>
      <protection locked="0"/>
    </xf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0" fontId="149" fillId="41" borderId="32" applyNumberFormat="0" applyAlignment="0" applyProtection="0"/>
    <xf numFmtId="37" fontId="207" fillId="0" borderId="56">
      <alignment shrinkToFit="1"/>
      <protection locked="0"/>
    </xf>
    <xf numFmtId="37" fontId="140" fillId="87" borderId="0"/>
    <xf numFmtId="217" fontId="25" fillId="0" borderId="0"/>
    <xf numFmtId="0" fontId="95" fillId="0" borderId="0" applyNumberFormat="0" applyFill="0" applyBorder="0" applyAlignment="0">
      <protection locked="0"/>
    </xf>
    <xf numFmtId="0" fontId="208" fillId="0" borderId="0" applyNumberFormat="0" applyFill="0" applyBorder="0" applyAlignment="0"/>
    <xf numFmtId="38" fontId="201" fillId="0" borderId="18">
      <alignment vertical="center"/>
    </xf>
    <xf numFmtId="38" fontId="201" fillId="0" borderId="18">
      <alignment vertical="center"/>
      <protection locked="0"/>
    </xf>
    <xf numFmtId="1" fontId="201" fillId="0" borderId="18">
      <alignment horizontal="center"/>
      <protection locked="0"/>
    </xf>
    <xf numFmtId="275" fontId="201" fillId="0" borderId="18">
      <alignment horizontal="center"/>
      <protection locked="0"/>
    </xf>
    <xf numFmtId="1" fontId="201" fillId="0" borderId="18">
      <protection locked="0"/>
    </xf>
    <xf numFmtId="49" fontId="201" fillId="0" borderId="18">
      <alignment horizontal="center"/>
      <protection locked="0"/>
    </xf>
    <xf numFmtId="1" fontId="201" fillId="0" borderId="18">
      <alignment horizontal="left"/>
      <protection locked="0"/>
    </xf>
    <xf numFmtId="38" fontId="201" fillId="0" borderId="57">
      <alignment vertical="center"/>
      <protection locked="0"/>
    </xf>
    <xf numFmtId="172" fontId="201" fillId="0" borderId="18">
      <protection locked="0"/>
    </xf>
    <xf numFmtId="297" fontId="201" fillId="0" borderId="18">
      <alignment vertical="center"/>
      <protection locked="0"/>
    </xf>
    <xf numFmtId="49" fontId="201" fillId="0" borderId="18">
      <alignment horizontal="center"/>
      <protection locked="0"/>
    </xf>
    <xf numFmtId="298" fontId="201" fillId="0" borderId="58">
      <alignment vertical="center"/>
      <protection locked="0"/>
    </xf>
    <xf numFmtId="49" fontId="201" fillId="0" borderId="18">
      <alignment horizontal="center"/>
      <protection locked="0"/>
    </xf>
    <xf numFmtId="220" fontId="25" fillId="0" borderId="0"/>
    <xf numFmtId="216" fontId="25" fillId="0" borderId="0"/>
    <xf numFmtId="37" fontId="68" fillId="33" borderId="0"/>
    <xf numFmtId="37" fontId="29" fillId="70" borderId="0"/>
    <xf numFmtId="246" fontId="29" fillId="88" borderId="0">
      <protection locked="0"/>
    </xf>
    <xf numFmtId="38" fontId="201" fillId="0" borderId="18">
      <alignment vertical="center"/>
      <protection locked="0"/>
    </xf>
    <xf numFmtId="217" fontId="25" fillId="0" borderId="0"/>
    <xf numFmtId="172" fontId="209" fillId="0" borderId="0"/>
    <xf numFmtId="299" fontId="210" fillId="0" borderId="0" applyFill="0" applyBorder="0" applyProtection="0">
      <protection locked="0"/>
    </xf>
    <xf numFmtId="0" fontId="76" fillId="37" borderId="0" applyNumberFormat="0" applyBorder="0" applyAlignment="0" applyProtection="0"/>
    <xf numFmtId="198" fontId="107" fillId="0" borderId="0"/>
    <xf numFmtId="38" fontId="58" fillId="0" borderId="0" applyNumberFormat="0" applyBorder="0" applyProtection="0">
      <alignment horizontal="left"/>
    </xf>
    <xf numFmtId="173" fontId="18" fillId="0" borderId="0" applyFill="0" applyBorder="0">
      <alignment horizontal="right"/>
      <protection locked="0"/>
    </xf>
    <xf numFmtId="0" fontId="29" fillId="48" borderId="38">
      <alignment horizontal="left" vertical="center" wrapText="1"/>
    </xf>
    <xf numFmtId="7" fontId="26" fillId="0" borderId="0"/>
    <xf numFmtId="0" fontId="18" fillId="0" borderId="0"/>
    <xf numFmtId="0" fontId="122" fillId="0" borderId="0"/>
    <xf numFmtId="0" fontId="122" fillId="0" borderId="0"/>
    <xf numFmtId="0" fontId="211" fillId="0" borderId="0" applyNumberFormat="0" applyFill="0" applyBorder="0" applyProtection="0">
      <alignment horizontal="left" vertical="center"/>
    </xf>
    <xf numFmtId="38" fontId="51" fillId="0" borderId="0"/>
    <xf numFmtId="38" fontId="212" fillId="0" borderId="0"/>
    <xf numFmtId="38" fontId="195" fillId="0" borderId="0"/>
    <xf numFmtId="38" fontId="196" fillId="0" borderId="0"/>
    <xf numFmtId="0" fontId="90" fillId="0" borderId="0"/>
    <xf numFmtId="0" fontId="90" fillId="0" borderId="0"/>
    <xf numFmtId="0" fontId="213" fillId="89" borderId="38"/>
    <xf numFmtId="0" fontId="213" fillId="89" borderId="38"/>
    <xf numFmtId="0" fontId="213" fillId="89" borderId="38"/>
    <xf numFmtId="0" fontId="213" fillId="89" borderId="38"/>
    <xf numFmtId="0" fontId="213" fillId="89" borderId="38"/>
    <xf numFmtId="0" fontId="213" fillId="89" borderId="38"/>
    <xf numFmtId="0" fontId="213" fillId="89" borderId="38"/>
    <xf numFmtId="300" fontId="18" fillId="0" borderId="0">
      <alignment horizontal="left"/>
    </xf>
    <xf numFmtId="0" fontId="25" fillId="0" borderId="24" applyNumberFormat="0" applyFont="0" applyFill="0" applyAlignment="0" applyProtection="0"/>
    <xf numFmtId="43" fontId="33" fillId="0" borderId="11"/>
    <xf numFmtId="0" fontId="214" fillId="0" borderId="0" applyNumberFormat="0" applyFill="0" applyBorder="0" applyAlignment="0" applyProtection="0">
      <alignment vertical="top"/>
      <protection locked="0"/>
    </xf>
    <xf numFmtId="202" fontId="27" fillId="0" borderId="0">
      <alignment horizontal="center"/>
    </xf>
    <xf numFmtId="202" fontId="68" fillId="90" borderId="11" applyFont="0" applyBorder="0" applyAlignment="0" applyProtection="0">
      <alignment horizontal="center"/>
    </xf>
    <xf numFmtId="1" fontId="68" fillId="90" borderId="42" applyFont="0" applyBorder="0" applyProtection="0">
      <alignment horizontal="centerContinuous"/>
    </xf>
    <xf numFmtId="244" fontId="18" fillId="0" borderId="0" applyFill="0" applyBorder="0" applyAlignment="0"/>
    <xf numFmtId="240" fontId="22" fillId="0" borderId="0" applyFill="0" applyBorder="0" applyAlignment="0"/>
    <xf numFmtId="244" fontId="18" fillId="0" borderId="0" applyFill="0" applyBorder="0" applyAlignment="0"/>
    <xf numFmtId="245" fontId="18" fillId="0" borderId="0" applyFill="0" applyBorder="0" applyAlignment="0"/>
    <xf numFmtId="0" fontId="18" fillId="0" borderId="0" applyFill="0" applyBorder="0" applyAlignment="0"/>
    <xf numFmtId="240" fontId="22" fillId="0" borderId="0" applyFill="0" applyBorder="0" applyAlignment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215" fillId="0" borderId="33" applyNumberFormat="0" applyFill="0" applyAlignment="0" applyProtection="0"/>
    <xf numFmtId="0" fontId="106" fillId="0" borderId="33" applyNumberFormat="0" applyFill="0" applyAlignment="0" applyProtection="0"/>
    <xf numFmtId="0" fontId="216" fillId="0" borderId="59" applyNumberFormat="0" applyFill="0" applyAlignment="0" applyProtection="0"/>
    <xf numFmtId="0" fontId="216" fillId="0" borderId="59" applyNumberFormat="0" applyFill="0" applyAlignment="0" applyProtection="0"/>
    <xf numFmtId="0" fontId="216" fillId="0" borderId="59" applyNumberFormat="0" applyFill="0" applyAlignment="0" applyProtection="0"/>
    <xf numFmtId="0" fontId="73" fillId="0" borderId="59" applyNumberFormat="0" applyFill="0" applyAlignment="0" applyProtection="0"/>
    <xf numFmtId="0" fontId="106" fillId="0" borderId="33" applyNumberFormat="0" applyFill="0" applyAlignment="0" applyProtection="0"/>
    <xf numFmtId="37" fontId="217" fillId="91" borderId="0"/>
    <xf numFmtId="173" fontId="218" fillId="0" borderId="0" applyNumberFormat="0" applyFont="0" applyFill="0" applyBorder="0" applyAlignment="0">
      <protection hidden="1"/>
    </xf>
    <xf numFmtId="0" fontId="18" fillId="33" borderId="0"/>
    <xf numFmtId="0" fontId="219" fillId="0" borderId="27">
      <alignment horizontal="left"/>
    </xf>
    <xf numFmtId="0" fontId="220" fillId="0" borderId="0">
      <alignment horizontal="left"/>
    </xf>
    <xf numFmtId="301" fontId="18" fillId="0" borderId="0" applyFont="0" applyFill="0" applyBorder="0" applyAlignment="0" applyProtection="0"/>
    <xf numFmtId="0" fontId="27" fillId="0" borderId="0"/>
    <xf numFmtId="250" fontId="18" fillId="0" borderId="0"/>
    <xf numFmtId="250" fontId="18" fillId="0" borderId="0"/>
    <xf numFmtId="221" fontId="25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250" fontId="18" fillId="0" borderId="0"/>
    <xf numFmtId="250" fontId="18" fillId="0" borderId="0"/>
    <xf numFmtId="221" fontId="25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302" fontId="18" fillId="0" borderId="0" applyFont="0" applyFill="0" applyBorder="0" applyAlignment="0" applyProtection="0"/>
    <xf numFmtId="303" fontId="18" fillId="0" borderId="0" applyFont="0" applyFill="0" applyBorder="0" applyAlignment="0" applyProtection="0"/>
    <xf numFmtId="304" fontId="18" fillId="0" borderId="0" applyFont="0" applyFill="0" applyBorder="0" applyAlignment="0" applyProtection="0"/>
    <xf numFmtId="40" fontId="75" fillId="0" borderId="0">
      <alignment horizontal="right"/>
    </xf>
    <xf numFmtId="44" fontId="33" fillId="0" borderId="60"/>
    <xf numFmtId="0" fontId="221" fillId="0" borderId="0"/>
    <xf numFmtId="41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0" fontId="25" fillId="0" borderId="0"/>
    <xf numFmtId="305" fontId="18" fillId="0" borderId="0" applyFont="0" applyFill="0" applyBorder="0" applyAlignment="0" applyProtection="0"/>
    <xf numFmtId="306" fontId="18" fillId="0" borderId="0" applyFont="0" applyFill="0" applyBorder="0" applyAlignment="0" applyProtection="0"/>
    <xf numFmtId="307" fontId="45" fillId="0" borderId="0" applyFont="0" applyFill="0" applyBorder="0" applyAlignment="0" applyProtection="0"/>
    <xf numFmtId="308" fontId="18" fillId="0" borderId="0" applyFont="0" applyFill="0" applyBorder="0" applyAlignment="0" applyProtection="0"/>
    <xf numFmtId="37" fontId="21" fillId="0" borderId="0" applyFont="0" applyFill="0" applyBorder="0" applyAlignment="0" applyProtection="0"/>
    <xf numFmtId="0" fontId="222" fillId="61" borderId="61">
      <alignment horizontal="left" vertical="top" indent="2"/>
    </xf>
    <xf numFmtId="309" fontId="23" fillId="0" borderId="0" applyFont="0" applyFill="0" applyBorder="0" applyAlignment="0" applyProtection="0"/>
    <xf numFmtId="310" fontId="21" fillId="0" borderId="0" applyFont="0" applyFill="0" applyBorder="0" applyAlignment="0" applyProtection="0"/>
    <xf numFmtId="14" fontId="45" fillId="0" borderId="0"/>
    <xf numFmtId="311" fontId="45" fillId="0" borderId="0"/>
    <xf numFmtId="0" fontId="223" fillId="0" borderId="27"/>
    <xf numFmtId="4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312" fontId="18" fillId="0" borderId="0" applyFont="0" applyFill="0" applyBorder="0" applyAlignment="0" applyProtection="0"/>
    <xf numFmtId="313" fontId="18" fillId="0" borderId="0" applyFont="0" applyFill="0" applyBorder="0" applyAlignment="0" applyProtection="0"/>
    <xf numFmtId="314" fontId="45" fillId="0" borderId="0" applyFont="0" applyFill="0" applyBorder="0" applyAlignment="0" applyProtection="0"/>
    <xf numFmtId="315" fontId="18" fillId="0" borderId="0" applyFont="0" applyFill="0" applyBorder="0" applyAlignment="0" applyProtection="0"/>
    <xf numFmtId="0" fontId="144" fillId="0" borderId="0">
      <protection locked="0"/>
    </xf>
    <xf numFmtId="316" fontId="27" fillId="34" borderId="0">
      <alignment horizontal="center"/>
    </xf>
    <xf numFmtId="0" fontId="36" fillId="0" borderId="0"/>
    <xf numFmtId="0" fontId="224" fillId="0" borderId="0">
      <alignment horizontal="centerContinuous"/>
    </xf>
    <xf numFmtId="317" fontId="24" fillId="0" borderId="0" applyFill="0" applyBorder="0" applyProtection="0">
      <alignment horizontal="center"/>
    </xf>
    <xf numFmtId="309" fontId="21" fillId="0" borderId="0" applyFont="0" applyFill="0" applyBorder="0" applyAlignment="0" applyProtection="0"/>
    <xf numFmtId="0" fontId="225" fillId="0" borderId="0" applyFont="0" applyFill="0" applyBorder="0" applyAlignment="0" applyProtection="0"/>
    <xf numFmtId="318" fontId="123" fillId="0" borderId="0" applyFont="0" applyFill="0" applyBorder="0" applyAlignment="0" applyProtection="0">
      <alignment horizontal="right"/>
    </xf>
    <xf numFmtId="0" fontId="23" fillId="0" borderId="0" applyFont="0" applyFill="0" applyBorder="0" applyAlignment="0" applyProtection="0"/>
    <xf numFmtId="221" fontId="25" fillId="0" borderId="0"/>
    <xf numFmtId="319" fontId="27" fillId="0" borderId="0" applyFont="0" applyFill="0" applyBorder="0" applyAlignment="0" applyProtection="0">
      <alignment horizontal="right"/>
    </xf>
    <xf numFmtId="205" fontId="25" fillId="0" borderId="0"/>
    <xf numFmtId="205" fontId="25" fillId="0" borderId="0"/>
    <xf numFmtId="164" fontId="24" fillId="0" borderId="0"/>
    <xf numFmtId="0" fontId="24" fillId="0" borderId="0"/>
    <xf numFmtId="43" fontId="24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44" fontId="79" fillId="92" borderId="0">
      <alignment vertical="top"/>
    </xf>
    <xf numFmtId="299" fontId="18" fillId="0" borderId="0" applyFont="0" applyFill="0" applyBorder="0" applyAlignment="0" applyProtection="0"/>
    <xf numFmtId="0" fontId="226" fillId="35" borderId="0" applyNumberFormat="0" applyBorder="0" applyAlignment="0" applyProtection="0"/>
    <xf numFmtId="0" fontId="226" fillId="35" borderId="0" applyNumberFormat="0" applyBorder="0" applyAlignment="0" applyProtection="0"/>
    <xf numFmtId="0" fontId="226" fillId="35" borderId="0" applyNumberFormat="0" applyBorder="0" applyAlignment="0" applyProtection="0"/>
    <xf numFmtId="0" fontId="226" fillId="35" borderId="0" applyNumberFormat="0" applyBorder="0" applyAlignment="0" applyProtection="0"/>
    <xf numFmtId="0" fontId="8" fillId="4" borderId="0" applyNumberFormat="0" applyBorder="0" applyAlignment="0" applyProtection="0"/>
    <xf numFmtId="0" fontId="226" fillId="35" borderId="0" applyNumberFormat="0" applyBorder="0" applyAlignment="0" applyProtection="0"/>
    <xf numFmtId="0" fontId="226" fillId="35" borderId="0" applyNumberFormat="0" applyBorder="0" applyAlignment="0" applyProtection="0"/>
    <xf numFmtId="0" fontId="226" fillId="35" borderId="0" applyNumberFormat="0" applyBorder="0" applyAlignment="0" applyProtection="0"/>
    <xf numFmtId="0" fontId="226" fillId="35" borderId="0" applyNumberFormat="0" applyBorder="0" applyAlignment="0" applyProtection="0"/>
    <xf numFmtId="0" fontId="226" fillId="35" borderId="0" applyNumberFormat="0" applyBorder="0" applyAlignment="0" applyProtection="0"/>
    <xf numFmtId="0" fontId="226" fillId="35" borderId="0" applyNumberFormat="0" applyBorder="0" applyAlignment="0" applyProtection="0"/>
    <xf numFmtId="0" fontId="226" fillId="35" borderId="0" applyNumberFormat="0" applyBorder="0" applyAlignment="0" applyProtection="0"/>
    <xf numFmtId="0" fontId="226" fillId="35" borderId="0" applyNumberFormat="0" applyBorder="0" applyAlignment="0" applyProtection="0"/>
    <xf numFmtId="0" fontId="226" fillId="35" borderId="0" applyNumberFormat="0" applyBorder="0" applyAlignment="0" applyProtection="0"/>
    <xf numFmtId="0" fontId="226" fillId="35" borderId="0" applyNumberFormat="0" applyBorder="0" applyAlignment="0" applyProtection="0"/>
    <xf numFmtId="0" fontId="8" fillId="4" borderId="0" applyNumberFormat="0" applyBorder="0" applyAlignment="0" applyProtection="0"/>
    <xf numFmtId="0" fontId="226" fillId="35" borderId="0" applyNumberFormat="0" applyBorder="0" applyAlignment="0" applyProtection="0"/>
    <xf numFmtId="0" fontId="226" fillId="35" borderId="0" applyNumberFormat="0" applyBorder="0" applyAlignment="0" applyProtection="0"/>
    <xf numFmtId="0" fontId="227" fillId="35" borderId="0" applyNumberFormat="0" applyBorder="0" applyAlignment="0" applyProtection="0"/>
    <xf numFmtId="0" fontId="226" fillId="35" borderId="0" applyNumberFormat="0" applyBorder="0" applyAlignment="0" applyProtection="0"/>
    <xf numFmtId="0" fontId="226" fillId="35" borderId="0" applyNumberFormat="0" applyBorder="0" applyAlignment="0" applyProtection="0"/>
    <xf numFmtId="0" fontId="226" fillId="35" borderId="0" applyNumberFormat="0" applyBorder="0" applyAlignment="0" applyProtection="0"/>
    <xf numFmtId="0" fontId="226" fillId="35" borderId="0" applyNumberFormat="0" applyBorder="0" applyAlignment="0" applyProtection="0"/>
    <xf numFmtId="0" fontId="226" fillId="35" borderId="0" applyNumberFormat="0" applyBorder="0" applyAlignment="0" applyProtection="0"/>
    <xf numFmtId="0" fontId="226" fillId="35" borderId="0" applyNumberFormat="0" applyBorder="0" applyAlignment="0" applyProtection="0"/>
    <xf numFmtId="0" fontId="226" fillId="35" borderId="0" applyNumberFormat="0" applyBorder="0" applyAlignment="0" applyProtection="0"/>
    <xf numFmtId="0" fontId="226" fillId="35" borderId="0" applyNumberFormat="0" applyBorder="0" applyAlignment="0" applyProtection="0"/>
    <xf numFmtId="0" fontId="226" fillId="35" borderId="0" applyNumberFormat="0" applyBorder="0" applyAlignment="0" applyProtection="0"/>
    <xf numFmtId="0" fontId="226" fillId="35" borderId="0" applyNumberFormat="0" applyBorder="0" applyAlignment="0" applyProtection="0"/>
    <xf numFmtId="0" fontId="226" fillId="35" borderId="0" applyNumberFormat="0" applyBorder="0" applyAlignment="0" applyProtection="0"/>
    <xf numFmtId="0" fontId="226" fillId="35" borderId="0" applyNumberFormat="0" applyBorder="0" applyAlignment="0" applyProtection="0"/>
    <xf numFmtId="0" fontId="226" fillId="35" borderId="0" applyNumberFormat="0" applyBorder="0" applyAlignment="0" applyProtection="0"/>
    <xf numFmtId="0" fontId="226" fillId="35" borderId="0" applyNumberFormat="0" applyBorder="0" applyAlignment="0" applyProtection="0"/>
    <xf numFmtId="0" fontId="226" fillId="35" borderId="0" applyNumberFormat="0" applyBorder="0" applyAlignment="0" applyProtection="0"/>
    <xf numFmtId="0" fontId="226" fillId="35" borderId="0" applyNumberFormat="0" applyBorder="0" applyAlignment="0" applyProtection="0"/>
    <xf numFmtId="0" fontId="226" fillId="35" borderId="0" applyNumberFormat="0" applyBorder="0" applyAlignment="0" applyProtection="0"/>
    <xf numFmtId="0" fontId="226" fillId="35" borderId="0" applyNumberFormat="0" applyBorder="0" applyAlignment="0" applyProtection="0"/>
    <xf numFmtId="0" fontId="226" fillId="35" borderId="0" applyNumberFormat="0" applyBorder="0" applyAlignment="0" applyProtection="0"/>
    <xf numFmtId="0" fontId="226" fillId="35" borderId="0" applyNumberFormat="0" applyBorder="0" applyAlignment="0" applyProtection="0"/>
    <xf numFmtId="0" fontId="226" fillId="35" borderId="0" applyNumberFormat="0" applyBorder="0" applyAlignment="0" applyProtection="0"/>
    <xf numFmtId="0" fontId="226" fillId="35" borderId="0" applyNumberFormat="0" applyBorder="0" applyAlignment="0" applyProtection="0"/>
    <xf numFmtId="0" fontId="226" fillId="35" borderId="0" applyNumberFormat="0" applyBorder="0" applyAlignment="0" applyProtection="0"/>
    <xf numFmtId="0" fontId="226" fillId="35" borderId="0" applyNumberFormat="0" applyBorder="0" applyAlignment="0" applyProtection="0"/>
    <xf numFmtId="0" fontId="226" fillId="35" borderId="0" applyNumberFormat="0" applyBorder="0" applyAlignment="0" applyProtection="0"/>
    <xf numFmtId="0" fontId="226" fillId="35" borderId="0" applyNumberFormat="0" applyBorder="0" applyAlignment="0" applyProtection="0"/>
    <xf numFmtId="0" fontId="226" fillId="35" borderId="0" applyNumberFormat="0" applyBorder="0" applyAlignment="0" applyProtection="0"/>
    <xf numFmtId="0" fontId="228" fillId="35" borderId="0" applyNumberFormat="0" applyBorder="0" applyAlignment="0" applyProtection="0"/>
    <xf numFmtId="0" fontId="228" fillId="35" borderId="0" applyNumberFormat="0" applyBorder="0" applyAlignment="0" applyProtection="0"/>
    <xf numFmtId="0" fontId="228" fillId="35" borderId="0" applyNumberFormat="0" applyBorder="0" applyAlignment="0" applyProtection="0"/>
    <xf numFmtId="0" fontId="229" fillId="35" borderId="0" applyNumberFormat="0" applyBorder="0" applyAlignment="0" applyProtection="0"/>
    <xf numFmtId="0" fontId="226" fillId="35" borderId="0" applyNumberFormat="0" applyBorder="0" applyAlignment="0" applyProtection="0"/>
    <xf numFmtId="0" fontId="226" fillId="35" borderId="0" applyNumberFormat="0" applyBorder="0" applyAlignment="0" applyProtection="0"/>
    <xf numFmtId="0" fontId="226" fillId="35" borderId="0" applyNumberFormat="0" applyBorder="0" applyAlignment="0" applyProtection="0"/>
    <xf numFmtId="0" fontId="74" fillId="0" borderId="0">
      <alignment horizontal="left"/>
    </xf>
    <xf numFmtId="0" fontId="90" fillId="0" borderId="0" applyNumberFormat="0" applyFill="0" applyAlignment="0" applyProtection="0"/>
    <xf numFmtId="37" fontId="230" fillId="0" borderId="0"/>
    <xf numFmtId="0" fontId="45" fillId="0" borderId="0"/>
    <xf numFmtId="37" fontId="53" fillId="0" borderId="0">
      <alignment horizontal="right"/>
    </xf>
    <xf numFmtId="0" fontId="231" fillId="33" borderId="0">
      <alignment horizontal="left" wrapText="1" indent="1"/>
    </xf>
    <xf numFmtId="228" fontId="18" fillId="0" borderId="0" applyAlignment="0"/>
    <xf numFmtId="300" fontId="232" fillId="0" borderId="0"/>
    <xf numFmtId="320" fontId="122" fillId="0" borderId="0"/>
    <xf numFmtId="320" fontId="122" fillId="0" borderId="0"/>
    <xf numFmtId="320" fontId="122" fillId="0" borderId="0"/>
    <xf numFmtId="0" fontId="129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169" fontId="18" fillId="0" borderId="0"/>
    <xf numFmtId="169" fontId="18" fillId="0" borderId="10"/>
    <xf numFmtId="169" fontId="18" fillId="0" borderId="54"/>
    <xf numFmtId="169" fontId="18" fillId="0" borderId="0"/>
    <xf numFmtId="237" fontId="18" fillId="0" borderId="0"/>
    <xf numFmtId="273" fontId="18" fillId="0" borderId="0"/>
    <xf numFmtId="212" fontId="18" fillId="0" borderId="0"/>
    <xf numFmtId="38" fontId="233" fillId="0" borderId="0"/>
    <xf numFmtId="0" fontId="18" fillId="0" borderId="0"/>
    <xf numFmtId="0" fontId="18" fillId="0" borderId="0"/>
    <xf numFmtId="0" fontId="120" fillId="0" borderId="0"/>
    <xf numFmtId="0" fontId="120" fillId="0" borderId="0"/>
    <xf numFmtId="0" fontId="120" fillId="0" borderId="0"/>
    <xf numFmtId="0" fontId="18" fillId="0" borderId="0"/>
    <xf numFmtId="0" fontId="120" fillId="0" borderId="0"/>
    <xf numFmtId="0" fontId="120" fillId="0" borderId="0"/>
    <xf numFmtId="0" fontId="18" fillId="0" borderId="0"/>
    <xf numFmtId="0" fontId="18" fillId="0" borderId="0"/>
    <xf numFmtId="0" fontId="18" fillId="0" borderId="0"/>
    <xf numFmtId="0" fontId="120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20" fillId="0" borderId="0"/>
    <xf numFmtId="0" fontId="120" fillId="0" borderId="0"/>
    <xf numFmtId="0" fontId="120" fillId="0" borderId="0"/>
    <xf numFmtId="0" fontId="1" fillId="0" borderId="0"/>
    <xf numFmtId="0" fontId="18" fillId="0" borderId="0"/>
    <xf numFmtId="0" fontId="120" fillId="0" borderId="0"/>
    <xf numFmtId="0" fontId="120" fillId="0" borderId="0"/>
    <xf numFmtId="0" fontId="18" fillId="0" borderId="0"/>
    <xf numFmtId="0" fontId="120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6" fillId="0" borderId="0">
      <alignment vertical="top"/>
    </xf>
    <xf numFmtId="0" fontId="18" fillId="0" borderId="0"/>
    <xf numFmtId="0" fontId="18" fillId="0" borderId="0"/>
    <xf numFmtId="0" fontId="1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20" fillId="0" borderId="0"/>
    <xf numFmtId="0" fontId="120" fillId="0" borderId="0"/>
    <xf numFmtId="0" fontId="18" fillId="0" borderId="0"/>
    <xf numFmtId="0" fontId="1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20" fillId="0" borderId="0"/>
    <xf numFmtId="0" fontId="120" fillId="0" borderId="0"/>
    <xf numFmtId="0" fontId="18" fillId="0" borderId="0"/>
    <xf numFmtId="0" fontId="56" fillId="0" borderId="0">
      <alignment vertical="top"/>
    </xf>
    <xf numFmtId="0" fontId="56" fillId="0" borderId="0">
      <alignment vertical="top"/>
    </xf>
    <xf numFmtId="0" fontId="120" fillId="0" borderId="0"/>
    <xf numFmtId="0" fontId="1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20" fillId="0" borderId="0"/>
    <xf numFmtId="0" fontId="120" fillId="0" borderId="0"/>
    <xf numFmtId="0" fontId="18" fillId="0" borderId="0"/>
    <xf numFmtId="0" fontId="120" fillId="0" borderId="0"/>
    <xf numFmtId="0" fontId="1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20" fillId="0" borderId="0"/>
    <xf numFmtId="0" fontId="18" fillId="0" borderId="0"/>
    <xf numFmtId="0" fontId="120" fillId="0" borderId="0"/>
    <xf numFmtId="0" fontId="18" fillId="0" borderId="0"/>
    <xf numFmtId="0" fontId="18" fillId="0" borderId="0"/>
    <xf numFmtId="0" fontId="120" fillId="0" borderId="0"/>
    <xf numFmtId="0" fontId="120" fillId="0" borderId="0"/>
    <xf numFmtId="0" fontId="18" fillId="0" borderId="0"/>
    <xf numFmtId="0" fontId="18" fillId="0" borderId="0"/>
    <xf numFmtId="0" fontId="120" fillId="0" borderId="0"/>
    <xf numFmtId="0" fontId="120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56" fillId="0" borderId="0">
      <alignment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56" fillId="0" borderId="0">
      <alignment vertical="top"/>
    </xf>
    <xf numFmtId="0" fontId="1" fillId="0" borderId="0"/>
    <xf numFmtId="0" fontId="18" fillId="0" borderId="0"/>
    <xf numFmtId="0" fontId="120" fillId="0" borderId="0"/>
    <xf numFmtId="0" fontId="120" fillId="0" borderId="0"/>
    <xf numFmtId="0" fontId="1" fillId="0" borderId="0"/>
    <xf numFmtId="0" fontId="18" fillId="0" borderId="0"/>
    <xf numFmtId="0" fontId="18" fillId="0" borderId="0"/>
    <xf numFmtId="0" fontId="120" fillId="0" borderId="0"/>
    <xf numFmtId="0" fontId="120" fillId="0" borderId="0"/>
    <xf numFmtId="0" fontId="18" fillId="0" borderId="0"/>
    <xf numFmtId="0" fontId="18" fillId="0" borderId="0"/>
    <xf numFmtId="0" fontId="120" fillId="0" borderId="0"/>
    <xf numFmtId="0" fontId="120" fillId="0" borderId="0"/>
    <xf numFmtId="0" fontId="18" fillId="0" borderId="0"/>
    <xf numFmtId="0" fontId="18" fillId="0" borderId="0"/>
    <xf numFmtId="0" fontId="120" fillId="0" borderId="0"/>
    <xf numFmtId="0" fontId="120" fillId="0" borderId="0"/>
    <xf numFmtId="0" fontId="18" fillId="0" borderId="0"/>
    <xf numFmtId="0" fontId="18" fillId="0" borderId="0"/>
    <xf numFmtId="0" fontId="120" fillId="0" borderId="0"/>
    <xf numFmtId="0" fontId="120" fillId="0" borderId="0"/>
    <xf numFmtId="0" fontId="18" fillId="0" borderId="0"/>
    <xf numFmtId="0" fontId="18" fillId="0" borderId="0"/>
    <xf numFmtId="0" fontId="120" fillId="0" borderId="0"/>
    <xf numFmtId="0" fontId="120" fillId="0" borderId="0"/>
    <xf numFmtId="0" fontId="18" fillId="0" borderId="0"/>
    <xf numFmtId="0" fontId="18" fillId="0" borderId="0"/>
    <xf numFmtId="0" fontId="120" fillId="0" borderId="0"/>
    <xf numFmtId="0" fontId="120" fillId="0" borderId="0"/>
    <xf numFmtId="0" fontId="18" fillId="0" borderId="0"/>
    <xf numFmtId="0" fontId="18" fillId="0" borderId="0"/>
    <xf numFmtId="0" fontId="120" fillId="0" borderId="0"/>
    <xf numFmtId="0" fontId="120" fillId="0" borderId="0"/>
    <xf numFmtId="0" fontId="18" fillId="0" borderId="0"/>
    <xf numFmtId="0" fontId="18" fillId="0" borderId="0"/>
    <xf numFmtId="0" fontId="120" fillId="0" borderId="0"/>
    <xf numFmtId="0" fontId="120" fillId="0" borderId="0"/>
    <xf numFmtId="0" fontId="18" fillId="0" borderId="0"/>
    <xf numFmtId="0" fontId="18" fillId="0" borderId="0"/>
    <xf numFmtId="0" fontId="120" fillId="0" borderId="0"/>
    <xf numFmtId="0" fontId="120" fillId="0" borderId="0"/>
    <xf numFmtId="0" fontId="18" fillId="0" borderId="0"/>
    <xf numFmtId="0" fontId="1" fillId="0" borderId="0"/>
    <xf numFmtId="0" fontId="55" fillId="0" borderId="0"/>
    <xf numFmtId="0" fontId="127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234" fillId="0" borderId="0"/>
    <xf numFmtId="0" fontId="1" fillId="0" borderId="0"/>
    <xf numFmtId="0" fontId="56" fillId="0" borderId="0">
      <alignment vertical="top"/>
    </xf>
    <xf numFmtId="0" fontId="18" fillId="0" borderId="0">
      <alignment vertical="top"/>
    </xf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>
      <alignment vertical="top"/>
    </xf>
    <xf numFmtId="0" fontId="18" fillId="0" borderId="0"/>
    <xf numFmtId="0" fontId="18" fillId="0" borderId="0"/>
    <xf numFmtId="0" fontId="120" fillId="0" borderId="0"/>
    <xf numFmtId="0" fontId="120" fillId="0" borderId="0"/>
    <xf numFmtId="0" fontId="18" fillId="0" borderId="0"/>
    <xf numFmtId="0" fontId="18" fillId="0" borderId="0"/>
    <xf numFmtId="0" fontId="120" fillId="0" borderId="0"/>
    <xf numFmtId="0" fontId="120" fillId="0" borderId="0"/>
    <xf numFmtId="0" fontId="18" fillId="0" borderId="0"/>
    <xf numFmtId="0" fontId="18" fillId="0" borderId="0"/>
    <xf numFmtId="0" fontId="120" fillId="0" borderId="0"/>
    <xf numFmtId="0" fontId="18" fillId="0" borderId="0"/>
    <xf numFmtId="0" fontId="18" fillId="0" borderId="0"/>
    <xf numFmtId="0" fontId="18" fillId="0" borderId="0"/>
    <xf numFmtId="0" fontId="12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27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8" fillId="0" borderId="0"/>
    <xf numFmtId="0" fontId="1" fillId="0" borderId="0"/>
    <xf numFmtId="0" fontId="1" fillId="0" borderId="0"/>
    <xf numFmtId="0" fontId="56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20" fillId="0" borderId="0"/>
    <xf numFmtId="0" fontId="18" fillId="0" borderId="0"/>
    <xf numFmtId="0" fontId="18" fillId="0" borderId="0"/>
    <xf numFmtId="0" fontId="120" fillId="0" borderId="0"/>
    <xf numFmtId="0" fontId="18" fillId="0" borderId="0"/>
    <xf numFmtId="0" fontId="120" fillId="0" borderId="0"/>
    <xf numFmtId="0" fontId="18" fillId="0" borderId="0"/>
    <xf numFmtId="0" fontId="120" fillId="0" borderId="0"/>
    <xf numFmtId="0" fontId="18" fillId="0" borderId="0"/>
    <xf numFmtId="0" fontId="1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20" fillId="0" borderId="0"/>
    <xf numFmtId="0" fontId="120" fillId="0" borderId="0"/>
    <xf numFmtId="0" fontId="120" fillId="0" borderId="0"/>
    <xf numFmtId="0" fontId="18" fillId="0" borderId="0"/>
    <xf numFmtId="0" fontId="18" fillId="0" borderId="0"/>
    <xf numFmtId="0" fontId="120" fillId="0" borderId="0"/>
    <xf numFmtId="0" fontId="120" fillId="0" borderId="0"/>
    <xf numFmtId="0" fontId="120" fillId="0" borderId="0"/>
    <xf numFmtId="0" fontId="1" fillId="0" borderId="0"/>
    <xf numFmtId="0" fontId="18" fillId="0" borderId="0"/>
    <xf numFmtId="0" fontId="120" fillId="0" borderId="0"/>
    <xf numFmtId="0" fontId="120" fillId="0" borderId="0"/>
    <xf numFmtId="0" fontId="120" fillId="0" borderId="0"/>
    <xf numFmtId="0" fontId="18" fillId="0" borderId="0"/>
    <xf numFmtId="0" fontId="18" fillId="0" borderId="0"/>
    <xf numFmtId="0" fontId="18" fillId="0" borderId="0"/>
    <xf numFmtId="37" fontId="18" fillId="0" borderId="0"/>
    <xf numFmtId="37" fontId="18" fillId="0" borderId="0"/>
    <xf numFmtId="0" fontId="18" fillId="0" borderId="0"/>
    <xf numFmtId="0" fontId="120" fillId="0" borderId="0"/>
    <xf numFmtId="0" fontId="120" fillId="0" borderId="0"/>
    <xf numFmtId="0" fontId="18" fillId="0" borderId="0"/>
    <xf numFmtId="0" fontId="49" fillId="0" borderId="0"/>
    <xf numFmtId="0" fontId="1" fillId="0" borderId="0"/>
    <xf numFmtId="0" fontId="120" fillId="0" borderId="0"/>
    <xf numFmtId="0" fontId="1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20" fillId="0" borderId="0"/>
    <xf numFmtId="0" fontId="1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8" fillId="0" borderId="0"/>
    <xf numFmtId="0" fontId="18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8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8" fillId="0" borderId="0"/>
    <xf numFmtId="0" fontId="18" fillId="0" borderId="0"/>
    <xf numFmtId="0" fontId="18" fillId="0" borderId="0"/>
    <xf numFmtId="0" fontId="120" fillId="0" borderId="0"/>
    <xf numFmtId="0" fontId="120" fillId="0" borderId="0"/>
    <xf numFmtId="0" fontId="18" fillId="0" borderId="0"/>
    <xf numFmtId="0" fontId="120" fillId="0" borderId="0"/>
    <xf numFmtId="0" fontId="18" fillId="0" borderId="0"/>
    <xf numFmtId="0" fontId="120" fillId="0" borderId="0"/>
    <xf numFmtId="0" fontId="4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8" fillId="0" borderId="0"/>
    <xf numFmtId="0" fontId="18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8" fillId="0" borderId="0"/>
    <xf numFmtId="0" fontId="1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8" fillId="0" borderId="0"/>
    <xf numFmtId="0" fontId="18" fillId="0" borderId="0"/>
    <xf numFmtId="0" fontId="18" fillId="0" borderId="0"/>
    <xf numFmtId="0" fontId="120" fillId="0" borderId="0"/>
    <xf numFmtId="0" fontId="120" fillId="0" borderId="0"/>
    <xf numFmtId="0" fontId="18" fillId="0" borderId="0"/>
    <xf numFmtId="0" fontId="120" fillId="0" borderId="0"/>
    <xf numFmtId="0" fontId="18" fillId="0" borderId="0"/>
    <xf numFmtId="0" fontId="1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18" fillId="0" borderId="0"/>
    <xf numFmtId="0" fontId="1" fillId="0" borderId="0"/>
    <xf numFmtId="0" fontId="49" fillId="0" borderId="0"/>
    <xf numFmtId="0" fontId="18" fillId="0" borderId="0"/>
    <xf numFmtId="0" fontId="55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9" fillId="0" borderId="0"/>
    <xf numFmtId="0" fontId="18" fillId="0" borderId="0"/>
    <xf numFmtId="0" fontId="1" fillId="0" borderId="0"/>
    <xf numFmtId="0" fontId="55" fillId="0" borderId="0"/>
    <xf numFmtId="0" fontId="5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20" fillId="0" borderId="0"/>
    <xf numFmtId="0" fontId="120" fillId="0" borderId="0"/>
    <xf numFmtId="0" fontId="1" fillId="0" borderId="0"/>
    <xf numFmtId="0" fontId="120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8" fillId="0" borderId="0"/>
    <xf numFmtId="0" fontId="1" fillId="0" borderId="0"/>
    <xf numFmtId="0" fontId="49" fillId="0" borderId="0"/>
    <xf numFmtId="0" fontId="18" fillId="0" borderId="0"/>
    <xf numFmtId="0" fontId="1" fillId="0" borderId="0"/>
    <xf numFmtId="0" fontId="120" fillId="0" borderId="0"/>
    <xf numFmtId="0" fontId="120" fillId="0" borderId="0"/>
    <xf numFmtId="0" fontId="18" fillId="0" borderId="0"/>
    <xf numFmtId="0" fontId="18" fillId="0" borderId="0"/>
    <xf numFmtId="0" fontId="18" fillId="0" borderId="0"/>
    <xf numFmtId="0" fontId="120" fillId="0" borderId="0"/>
    <xf numFmtId="0" fontId="1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3" fillId="0" borderId="0"/>
    <xf numFmtId="321" fontId="43" fillId="0" borderId="54"/>
    <xf numFmtId="217" fontId="25" fillId="0" borderId="0"/>
    <xf numFmtId="173" fontId="18" fillId="0" borderId="0" applyFont="0" applyFill="0" applyBorder="0" applyAlignment="0" applyProtection="0"/>
    <xf numFmtId="0" fontId="54" fillId="0" borderId="0"/>
    <xf numFmtId="222" fontId="25" fillId="0" borderId="0"/>
    <xf numFmtId="0" fontId="23" fillId="0" borderId="0"/>
    <xf numFmtId="1" fontId="68" fillId="81" borderId="0">
      <alignment horizontal="center"/>
    </xf>
    <xf numFmtId="1" fontId="68" fillId="33" borderId="0">
      <alignment horizontal="center"/>
    </xf>
    <xf numFmtId="220" fontId="25" fillId="0" borderId="0"/>
    <xf numFmtId="14" fontId="68" fillId="33" borderId="0">
      <alignment horizontal="center"/>
    </xf>
    <xf numFmtId="0" fontId="18" fillId="0" borderId="0"/>
    <xf numFmtId="0" fontId="225" fillId="0" borderId="0"/>
    <xf numFmtId="173" fontId="95" fillId="0" borderId="0">
      <protection locked="0"/>
    </xf>
    <xf numFmtId="226" fontId="58" fillId="0" borderId="0" applyBorder="0">
      <alignment horizontal="left"/>
    </xf>
    <xf numFmtId="1" fontId="68" fillId="33" borderId="0">
      <alignment horizontal="left"/>
    </xf>
    <xf numFmtId="322" fontId="68" fillId="33" borderId="0" applyBorder="0">
      <alignment horizontal="right"/>
    </xf>
    <xf numFmtId="297" fontId="68" fillId="33" borderId="0"/>
    <xf numFmtId="0" fontId="235" fillId="0" borderId="0"/>
    <xf numFmtId="38" fontId="68" fillId="33" borderId="0">
      <alignment horizontal="right"/>
    </xf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5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5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5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5" applyNumberFormat="0" applyFont="0" applyAlignment="0" applyProtection="0"/>
    <xf numFmtId="0" fontId="1" fillId="8" borderId="8" applyNumberFormat="0" applyFont="0" applyAlignment="0" applyProtection="0"/>
    <xf numFmtId="0" fontId="18" fillId="45" borderId="38" applyNumberFormat="0" applyFont="0" applyAlignment="0" applyProtection="0"/>
    <xf numFmtId="0" fontId="18" fillId="45" borderId="35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5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" fillId="8" borderId="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5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5" applyNumberFormat="0" applyFont="0" applyAlignment="0" applyProtection="0"/>
    <xf numFmtId="0" fontId="18" fillId="45" borderId="35" applyNumberFormat="0" applyFont="0" applyAlignment="0" applyProtection="0"/>
    <xf numFmtId="0" fontId="18" fillId="45" borderId="35" applyNumberFormat="0" applyFont="0" applyAlignment="0" applyProtection="0"/>
    <xf numFmtId="0" fontId="18" fillId="45" borderId="35" applyNumberFormat="0" applyFont="0" applyAlignment="0" applyProtection="0"/>
    <xf numFmtId="0" fontId="18" fillId="45" borderId="35" applyNumberFormat="0" applyFont="0" applyAlignment="0" applyProtection="0"/>
    <xf numFmtId="0" fontId="18" fillId="45" borderId="35" applyNumberFormat="0" applyFont="0" applyAlignment="0" applyProtection="0"/>
    <xf numFmtId="0" fontId="18" fillId="45" borderId="35" applyNumberFormat="0" applyFont="0" applyAlignment="0" applyProtection="0"/>
    <xf numFmtId="0" fontId="18" fillId="45" borderId="35" applyNumberFormat="0" applyFont="0" applyAlignment="0" applyProtection="0"/>
    <xf numFmtId="0" fontId="18" fillId="45" borderId="35" applyNumberFormat="0" applyFont="0" applyAlignment="0" applyProtection="0"/>
    <xf numFmtId="0" fontId="18" fillId="45" borderId="35" applyNumberFormat="0" applyFont="0" applyAlignment="0" applyProtection="0"/>
    <xf numFmtId="0" fontId="18" fillId="45" borderId="35" applyNumberFormat="0" applyFont="0" applyAlignment="0" applyProtection="0"/>
    <xf numFmtId="0" fontId="18" fillId="45" borderId="35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5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5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8" fillId="45" borderId="35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" fillId="8" borderId="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5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5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5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5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5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5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5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5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5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5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5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5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5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5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5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5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5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5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5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5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5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5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5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5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5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8" applyNumberFormat="0" applyFont="0" applyAlignment="0" applyProtection="0"/>
    <xf numFmtId="0" fontId="18" fillId="45" borderId="35" applyNumberFormat="0" applyFont="0" applyAlignment="0" applyProtection="0"/>
    <xf numFmtId="41" fontId="90" fillId="0" borderId="0">
      <alignment wrapText="1"/>
    </xf>
    <xf numFmtId="42" fontId="90" fillId="0" borderId="22">
      <alignment wrapText="1"/>
    </xf>
    <xf numFmtId="42" fontId="90" fillId="0" borderId="10">
      <alignment wrapText="1"/>
    </xf>
    <xf numFmtId="9" fontId="90" fillId="0" borderId="0">
      <alignment wrapText="1"/>
    </xf>
    <xf numFmtId="9" fontId="90" fillId="0" borderId="22">
      <alignment wrapText="1"/>
    </xf>
    <xf numFmtId="9" fontId="90" fillId="0" borderId="10">
      <alignment wrapText="1"/>
    </xf>
    <xf numFmtId="41" fontId="90" fillId="0" borderId="10">
      <alignment wrapText="1"/>
    </xf>
    <xf numFmtId="42" fontId="90" fillId="0" borderId="0">
      <alignment wrapText="1"/>
    </xf>
    <xf numFmtId="0" fontId="236" fillId="0" borderId="27">
      <alignment horizontal="center" wrapText="1"/>
    </xf>
    <xf numFmtId="0" fontId="29" fillId="0" borderId="27">
      <alignment horizontal="center" wrapText="1"/>
    </xf>
    <xf numFmtId="0" fontId="90" fillId="0" borderId="0">
      <alignment horizontal="left" wrapText="1" indent="4"/>
    </xf>
    <xf numFmtId="0" fontId="23" fillId="0" borderId="0">
      <alignment horizontal="left" wrapText="1"/>
    </xf>
    <xf numFmtId="0" fontId="90" fillId="0" borderId="0">
      <alignment horizontal="left" wrapText="1" indent="5"/>
    </xf>
    <xf numFmtId="0" fontId="23" fillId="0" borderId="0">
      <alignment horizontal="left" wrapText="1" indent="1"/>
    </xf>
    <xf numFmtId="0" fontId="90" fillId="0" borderId="0">
      <alignment horizontal="left" wrapText="1" indent="6"/>
    </xf>
    <xf numFmtId="0" fontId="23" fillId="0" borderId="0">
      <alignment horizontal="left" wrapText="1" indent="2"/>
    </xf>
    <xf numFmtId="0" fontId="90" fillId="0" borderId="0">
      <alignment horizontal="left" wrapText="1" indent="7"/>
    </xf>
    <xf numFmtId="0" fontId="23" fillId="0" borderId="0">
      <alignment horizontal="left" wrapText="1" indent="3"/>
    </xf>
    <xf numFmtId="1" fontId="18" fillId="0" borderId="0">
      <alignment horizontal="right"/>
      <protection locked="0"/>
    </xf>
    <xf numFmtId="202" fontId="18" fillId="0" borderId="0">
      <alignment horizontal="right"/>
      <protection locked="0"/>
    </xf>
    <xf numFmtId="173" fontId="18" fillId="0" borderId="0">
      <protection locked="0"/>
    </xf>
    <xf numFmtId="323" fontId="23" fillId="0" borderId="0">
      <alignment horizontal="right"/>
    </xf>
    <xf numFmtId="2" fontId="18" fillId="0" borderId="0">
      <alignment horizontal="right"/>
      <protection locked="0"/>
    </xf>
    <xf numFmtId="3" fontId="237" fillId="0" borderId="0">
      <protection locked="0"/>
    </xf>
    <xf numFmtId="198" fontId="121" fillId="0" borderId="0"/>
    <xf numFmtId="173" fontId="18" fillId="61" borderId="31" applyFont="0" applyFill="0" applyBorder="0" applyAlignment="0" applyProtection="0">
      <alignment vertical="center"/>
    </xf>
    <xf numFmtId="164" fontId="26" fillId="0" borderId="0">
      <protection locked="0"/>
    </xf>
    <xf numFmtId="288" fontId="26" fillId="0" borderId="0">
      <protection locked="0"/>
    </xf>
    <xf numFmtId="0" fontId="26" fillId="0" borderId="0">
      <protection locked="0"/>
    </xf>
    <xf numFmtId="288" fontId="18" fillId="0" borderId="0">
      <protection locked="0"/>
    </xf>
    <xf numFmtId="0" fontId="18" fillId="0" borderId="0">
      <protection locked="0"/>
    </xf>
    <xf numFmtId="288" fontId="18" fillId="0" borderId="0">
      <protection locked="0"/>
    </xf>
    <xf numFmtId="0" fontId="18" fillId="0" borderId="0">
      <protection locked="0"/>
    </xf>
    <xf numFmtId="324" fontId="24" fillId="0" borderId="0">
      <protection locked="0"/>
    </xf>
    <xf numFmtId="43" fontId="26" fillId="0" borderId="0">
      <protection locked="0"/>
    </xf>
    <xf numFmtId="324" fontId="24" fillId="0" borderId="0">
      <protection locked="0"/>
    </xf>
    <xf numFmtId="43" fontId="18" fillId="0" borderId="0">
      <protection locked="0"/>
    </xf>
    <xf numFmtId="253" fontId="25" fillId="0" borderId="0">
      <protection locked="0"/>
    </xf>
    <xf numFmtId="38" fontId="238" fillId="0" borderId="62" applyFont="0" applyFill="0" applyBorder="0" applyAlignment="0">
      <alignment horizontal="center"/>
    </xf>
    <xf numFmtId="0" fontId="2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165" fontId="239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6" fontId="23" fillId="0" borderId="0" applyFont="0" applyFill="0" applyBorder="0" applyAlignment="0" applyProtection="0"/>
    <xf numFmtId="175" fontId="23" fillId="0" borderId="0" applyFont="0" applyFill="0" applyBorder="0" applyAlignment="0" applyProtection="0"/>
    <xf numFmtId="325" fontId="23" fillId="0" borderId="0"/>
    <xf numFmtId="173" fontId="107" fillId="0" borderId="0"/>
    <xf numFmtId="7" fontId="27" fillId="0" borderId="0" applyNumberFormat="0"/>
    <xf numFmtId="0" fontId="240" fillId="0" borderId="0"/>
    <xf numFmtId="37" fontId="68" fillId="0" borderId="0" applyNumberFormat="0"/>
    <xf numFmtId="0" fontId="33" fillId="0" borderId="0" applyNumberFormat="0" applyFont="0" applyBorder="0" applyAlignment="0" applyProtection="0">
      <alignment horizontal="left" indent="1"/>
    </xf>
    <xf numFmtId="0" fontId="241" fillId="0" borderId="0">
      <alignment horizontal="left"/>
    </xf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70" borderId="63" applyNumberFormat="0" applyAlignment="0" applyProtection="0"/>
    <xf numFmtId="0" fontId="242" fillId="70" borderId="63" applyNumberFormat="0" applyAlignment="0" applyProtection="0"/>
    <xf numFmtId="0" fontId="242" fillId="70" borderId="63" applyNumberFormat="0" applyAlignment="0" applyProtection="0"/>
    <xf numFmtId="0" fontId="242" fillId="70" borderId="63" applyNumberFormat="0" applyAlignment="0" applyProtection="0"/>
    <xf numFmtId="0" fontId="242" fillId="70" borderId="63" applyNumberFormat="0" applyAlignment="0" applyProtection="0"/>
    <xf numFmtId="0" fontId="242" fillId="70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3" fillId="70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70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3" fillId="42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3" fillId="42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3" fillId="42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2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0" fontId="242" fillId="47" borderId="63" applyNumberFormat="0" applyAlignment="0" applyProtection="0"/>
    <xf numFmtId="40" fontId="56" fillId="42" borderId="0">
      <alignment horizontal="right"/>
    </xf>
    <xf numFmtId="0" fontId="244" fillId="89" borderId="0">
      <alignment horizontal="center"/>
    </xf>
    <xf numFmtId="0" fontId="79" fillId="93" borderId="0"/>
    <xf numFmtId="0" fontId="245" fillId="42" borderId="0" applyBorder="0">
      <alignment horizontal="centerContinuous"/>
    </xf>
    <xf numFmtId="0" fontId="246" fillId="93" borderId="0" applyBorder="0">
      <alignment horizontal="centerContinuous"/>
    </xf>
    <xf numFmtId="0" fontId="24" fillId="94" borderId="0" applyNumberFormat="0" applyFont="0" applyBorder="0" applyAlignment="0"/>
    <xf numFmtId="37" fontId="101" fillId="0" borderId="0" applyNumberFormat="0" applyFill="0" applyBorder="0" applyAlignment="0" applyProtection="0"/>
    <xf numFmtId="10" fontId="24" fillId="0" borderId="64"/>
    <xf numFmtId="0" fontId="63" fillId="0" borderId="0">
      <alignment vertical="center"/>
    </xf>
    <xf numFmtId="9" fontId="24" fillId="0" borderId="0" applyFont="0" applyFill="0" applyBorder="0" applyAlignment="0" applyProtection="0"/>
    <xf numFmtId="326" fontId="18" fillId="0" borderId="0" applyFont="0" applyFill="0" applyBorder="0" applyAlignment="0" applyProtection="0"/>
    <xf numFmtId="10" fontId="24" fillId="0" borderId="64"/>
    <xf numFmtId="10" fontId="24" fillId="0" borderId="64"/>
    <xf numFmtId="10" fontId="24" fillId="0" borderId="64"/>
    <xf numFmtId="326" fontId="18" fillId="0" borderId="0" applyFont="0" applyFill="0" applyBorder="0" applyAlignment="0" applyProtection="0"/>
    <xf numFmtId="324" fontId="24" fillId="0" borderId="0"/>
    <xf numFmtId="278" fontId="21" fillId="61" borderId="0" applyFont="0" applyFill="0" applyBorder="0" applyAlignment="0" applyProtection="0"/>
    <xf numFmtId="234" fontId="21" fillId="61" borderId="0" applyFont="0" applyFill="0" applyBorder="0" applyAlignment="0" applyProtection="0"/>
    <xf numFmtId="250" fontId="18" fillId="0" borderId="0" applyFont="0" applyFill="0" applyBorder="0" applyAlignment="0" applyProtection="0"/>
    <xf numFmtId="0" fontId="247" fillId="0" borderId="0" applyProtection="0">
      <alignment horizontal="left"/>
    </xf>
    <xf numFmtId="0" fontId="247" fillId="0" borderId="0" applyFill="0" applyBorder="0" applyProtection="0">
      <alignment horizontal="left"/>
    </xf>
    <xf numFmtId="0" fontId="248" fillId="0" borderId="0" applyFill="0" applyBorder="0" applyProtection="0">
      <alignment horizontal="left"/>
    </xf>
    <xf numFmtId="1" fontId="249" fillId="0" borderId="0" applyProtection="0">
      <alignment horizontal="right" vertical="center"/>
    </xf>
    <xf numFmtId="0" fontId="250" fillId="61" borderId="0"/>
    <xf numFmtId="0" fontId="251" fillId="61" borderId="27"/>
    <xf numFmtId="0" fontId="74" fillId="61" borderId="0"/>
    <xf numFmtId="0" fontId="88" fillId="0" borderId="65" applyNumberFormat="0" applyAlignment="0" applyProtection="0"/>
    <xf numFmtId="0" fontId="23" fillId="83" borderId="0" applyNumberFormat="0" applyFont="0" applyBorder="0" applyAlignment="0" applyProtection="0"/>
    <xf numFmtId="0" fontId="27" fillId="68" borderId="66" applyNumberFormat="0" applyFont="0" applyBorder="0" applyAlignment="0" applyProtection="0">
      <alignment horizontal="center"/>
    </xf>
    <xf numFmtId="0" fontId="27" fillId="60" borderId="66" applyNumberFormat="0" applyFont="0" applyBorder="0" applyAlignment="0" applyProtection="0">
      <alignment horizontal="center"/>
    </xf>
    <xf numFmtId="0" fontId="23" fillId="0" borderId="67" applyNumberFormat="0" applyAlignment="0" applyProtection="0"/>
    <xf numFmtId="0" fontId="23" fillId="0" borderId="68" applyNumberFormat="0" applyAlignment="0" applyProtection="0"/>
    <xf numFmtId="0" fontId="88" fillId="0" borderId="69" applyNumberFormat="0" applyAlignment="0" applyProtection="0"/>
    <xf numFmtId="0" fontId="74" fillId="0" borderId="0"/>
    <xf numFmtId="0" fontId="252" fillId="0" borderId="0"/>
    <xf numFmtId="14" fontId="22" fillId="0" borderId="0">
      <alignment horizontal="center" wrapText="1"/>
      <protection locked="0"/>
    </xf>
    <xf numFmtId="172" fontId="18" fillId="0" borderId="0">
      <alignment horizontal="right"/>
    </xf>
    <xf numFmtId="0" fontId="129" fillId="0" borderId="0"/>
    <xf numFmtId="9" fontId="18" fillId="0" borderId="0"/>
    <xf numFmtId="9" fontId="45" fillId="0" borderId="0"/>
    <xf numFmtId="172" fontId="23" fillId="0" borderId="0" applyFont="0" applyAlignment="0"/>
    <xf numFmtId="10" fontId="253" fillId="0" borderId="0" applyFont="0" applyFill="0" applyBorder="0" applyAlignment="0" applyProtection="0"/>
    <xf numFmtId="243" fontId="22" fillId="0" borderId="0" applyFont="0" applyFill="0" applyBorder="0" applyAlignment="0" applyProtection="0"/>
    <xf numFmtId="0" fontId="18" fillId="0" borderId="0" applyFont="0" applyFill="0" applyBorder="0" applyAlignment="0" applyProtection="0"/>
    <xf numFmtId="326" fontId="18" fillId="0" borderId="0" applyFont="0" applyFill="0" applyBorder="0" applyAlignment="0" applyProtection="0"/>
    <xf numFmtId="327" fontId="18" fillId="0" borderId="0" applyFont="0" applyFill="0" applyBorder="0" applyAlignment="0" applyProtection="0"/>
    <xf numFmtId="0" fontId="254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/>
    <xf numFmtId="172" fontId="255" fillId="0" borderId="0" applyBorder="0"/>
    <xf numFmtId="172" fontId="22" fillId="0" borderId="0">
      <alignment horizontal="right"/>
    </xf>
    <xf numFmtId="172" fontId="18" fillId="0" borderId="0" applyBorder="0"/>
    <xf numFmtId="9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56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26" fillId="0" borderId="0" applyFont="0" applyFill="0" applyBorder="0" applyAlignment="0" applyProtection="0"/>
    <xf numFmtId="9" fontId="18" fillId="0" borderId="0" applyFont="0" applyFill="0" applyBorder="0" applyAlignment="0" applyProtection="0"/>
    <xf numFmtId="10" fontId="22" fillId="0" borderId="0">
      <alignment horizontal="right"/>
    </xf>
    <xf numFmtId="209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9" fontId="56" fillId="0" borderId="0" applyFont="0" applyFill="0" applyBorder="0" applyAlignment="0" applyProtection="0">
      <alignment vertical="top"/>
    </xf>
    <xf numFmtId="9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328" fontId="21" fillId="0" borderId="0" applyFont="0" applyFill="0" applyBorder="0" applyAlignment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329" fontId="22" fillId="0" borderId="0" applyFont="0" applyFill="0" applyBorder="0" applyProtection="0">
      <alignment horizontal="right"/>
    </xf>
    <xf numFmtId="260" fontId="29" fillId="77" borderId="0" applyBorder="0" applyAlignment="0">
      <protection locked="0"/>
    </xf>
    <xf numFmtId="9" fontId="22" fillId="0" borderId="0">
      <alignment horizontal="right"/>
    </xf>
    <xf numFmtId="9" fontId="54" fillId="0" borderId="0"/>
    <xf numFmtId="172" fontId="54" fillId="0" borderId="0"/>
    <xf numFmtId="10" fontId="54" fillId="0" borderId="0"/>
    <xf numFmtId="190" fontId="18" fillId="0" borderId="0" applyFont="0" applyFill="0" applyBorder="0" applyAlignment="0" applyProtection="0"/>
    <xf numFmtId="330" fontId="27" fillId="95" borderId="70"/>
    <xf numFmtId="331" fontId="27" fillId="0" borderId="70" applyFont="0" applyFill="0" applyBorder="0" applyAlignment="0" applyProtection="0">
      <protection locked="0"/>
    </xf>
    <xf numFmtId="210" fontId="18" fillId="0" borderId="0"/>
    <xf numFmtId="211" fontId="18" fillId="0" borderId="0"/>
    <xf numFmtId="211" fontId="18" fillId="0" borderId="0"/>
    <xf numFmtId="0" fontId="21" fillId="0" borderId="0" applyFont="0" applyFill="0" applyBorder="0" applyAlignment="0" applyProtection="0"/>
    <xf numFmtId="278" fontId="18" fillId="0" borderId="18" applyFont="0" applyFill="0" applyBorder="0" applyAlignment="0" applyProtection="0"/>
    <xf numFmtId="172" fontId="18" fillId="0" borderId="0"/>
    <xf numFmtId="172" fontId="27" fillId="0" borderId="0"/>
    <xf numFmtId="10" fontId="138" fillId="0" borderId="0" applyFont="0" applyFill="0" applyBorder="0" applyAlignment="0" applyProtection="0"/>
    <xf numFmtId="10" fontId="18" fillId="0" borderId="0">
      <protection locked="0"/>
    </xf>
    <xf numFmtId="262" fontId="18" fillId="0" borderId="0" applyFill="0" applyBorder="0">
      <alignment horizontal="right"/>
      <protection locked="0"/>
    </xf>
    <xf numFmtId="9" fontId="27" fillId="0" borderId="0"/>
    <xf numFmtId="172" fontId="18" fillId="0" borderId="0"/>
    <xf numFmtId="0" fontId="18" fillId="0" borderId="0">
      <alignment vertical="center"/>
    </xf>
    <xf numFmtId="0" fontId="257" fillId="0" borderId="0"/>
    <xf numFmtId="0" fontId="144" fillId="0" borderId="0">
      <protection locked="0"/>
    </xf>
    <xf numFmtId="0" fontId="124" fillId="0" borderId="0" applyFont="0" applyFill="0" applyBorder="0" applyAlignment="0" applyProtection="0">
      <alignment horizontal="center"/>
    </xf>
    <xf numFmtId="0" fontId="124" fillId="0" borderId="0" applyFont="0" applyFill="0" applyBorder="0" applyAlignment="0" applyProtection="0">
      <alignment horizontal="center"/>
    </xf>
    <xf numFmtId="0" fontId="124" fillId="0" borderId="0" applyFont="0" applyFill="0" applyBorder="0" applyAlignment="0" applyProtection="0">
      <alignment horizontal="center"/>
    </xf>
    <xf numFmtId="10" fontId="18" fillId="0" borderId="0" applyFont="0" applyFill="0" applyBorder="0" applyAlignment="0" applyProtection="0">
      <alignment vertical="top"/>
    </xf>
    <xf numFmtId="9" fontId="19" fillId="0" borderId="0">
      <protection locked="0"/>
    </xf>
    <xf numFmtId="244" fontId="18" fillId="0" borderId="0" applyFill="0" applyBorder="0" applyAlignment="0"/>
    <xf numFmtId="240" fontId="22" fillId="0" borderId="0" applyFill="0" applyBorder="0" applyAlignment="0"/>
    <xf numFmtId="244" fontId="18" fillId="0" borderId="0" applyFill="0" applyBorder="0" applyAlignment="0"/>
    <xf numFmtId="245" fontId="18" fillId="0" borderId="0" applyFill="0" applyBorder="0" applyAlignment="0"/>
    <xf numFmtId="0" fontId="18" fillId="0" borderId="0" applyFill="0" applyBorder="0" applyAlignment="0"/>
    <xf numFmtId="240" fontId="22" fillId="0" borderId="0" applyFill="0" applyBorder="0" applyAlignment="0"/>
    <xf numFmtId="7" fontId="225" fillId="0" borderId="0" applyFont="0" applyFill="0" applyBorder="0" applyAlignment="0" applyProtection="0"/>
    <xf numFmtId="7" fontId="225" fillId="0" borderId="0" applyFont="0" applyFill="0" applyBorder="0" applyAlignment="0" applyProtection="0"/>
    <xf numFmtId="332" fontId="225" fillId="0" borderId="0" applyFont="0" applyFill="0" applyBorder="0" applyAlignment="0" applyProtection="0"/>
    <xf numFmtId="254" fontId="18" fillId="0" borderId="0">
      <alignment horizontal="right"/>
      <protection locked="0"/>
    </xf>
    <xf numFmtId="5" fontId="54" fillId="0" borderId="0"/>
    <xf numFmtId="0" fontId="22" fillId="0" borderId="54" applyNumberFormat="0" applyAlignment="0"/>
    <xf numFmtId="0" fontId="22" fillId="0" borderId="54" applyNumberFormat="0" applyAlignment="0"/>
    <xf numFmtId="0" fontId="22" fillId="0" borderId="54" applyNumberFormat="0" applyAlignment="0"/>
    <xf numFmtId="0" fontId="22" fillId="0" borderId="54" applyNumberFormat="0" applyAlignment="0"/>
    <xf numFmtId="0" fontId="22" fillId="0" borderId="54" applyNumberFormat="0" applyAlignment="0"/>
    <xf numFmtId="0" fontId="22" fillId="0" borderId="54" applyNumberFormat="0" applyAlignment="0"/>
    <xf numFmtId="0" fontId="22" fillId="0" borderId="54" applyNumberFormat="0" applyAlignment="0"/>
    <xf numFmtId="0" fontId="22" fillId="0" borderId="54" applyNumberFormat="0" applyAlignment="0"/>
    <xf numFmtId="0" fontId="22" fillId="0" borderId="54" applyNumberFormat="0" applyAlignment="0"/>
    <xf numFmtId="0" fontId="22" fillId="0" borderId="54" applyNumberFormat="0" applyAlignment="0"/>
    <xf numFmtId="0" fontId="22" fillId="0" borderId="54" applyNumberFormat="0" applyAlignment="0"/>
    <xf numFmtId="0" fontId="22" fillId="0" borderId="54" applyNumberFormat="0" applyAlignment="0"/>
    <xf numFmtId="0" fontId="22" fillId="0" borderId="54" applyNumberFormat="0" applyAlignment="0"/>
    <xf numFmtId="0" fontId="22" fillId="0" borderId="54" applyNumberFormat="0" applyAlignment="0"/>
    <xf numFmtId="0" fontId="22" fillId="0" borderId="54" applyNumberFormat="0" applyAlignment="0"/>
    <xf numFmtId="0" fontId="22" fillId="0" borderId="54" applyNumberFormat="0" applyAlignment="0"/>
    <xf numFmtId="0" fontId="22" fillId="0" borderId="54" applyNumberFormat="0" applyAlignment="0"/>
    <xf numFmtId="0" fontId="22" fillId="0" borderId="54" applyNumberFormat="0" applyAlignment="0"/>
    <xf numFmtId="0" fontId="22" fillId="0" borderId="54" applyNumberFormat="0" applyAlignment="0"/>
    <xf numFmtId="0" fontId="22" fillId="0" borderId="54" applyNumberFormat="0" applyAlignment="0"/>
    <xf numFmtId="0" fontId="22" fillId="0" borderId="54" applyNumberFormat="0" applyAlignment="0"/>
    <xf numFmtId="0" fontId="22" fillId="0" borderId="54" applyNumberFormat="0" applyAlignment="0"/>
    <xf numFmtId="0" fontId="22" fillId="0" borderId="54" applyNumberFormat="0" applyAlignment="0"/>
    <xf numFmtId="0" fontId="22" fillId="0" borderId="54" applyNumberFormat="0" applyAlignment="0"/>
    <xf numFmtId="0" fontId="22" fillId="0" borderId="54" applyNumberFormat="0" applyAlignment="0"/>
    <xf numFmtId="0" fontId="22" fillId="0" borderId="54" applyNumberFormat="0" applyAlignment="0"/>
    <xf numFmtId="0" fontId="22" fillId="0" borderId="54" applyNumberFormat="0" applyAlignment="0"/>
    <xf numFmtId="0" fontId="22" fillId="0" borderId="54" applyNumberFormat="0" applyAlignment="0"/>
    <xf numFmtId="0" fontId="22" fillId="0" borderId="54" applyNumberFormat="0" applyAlignment="0"/>
    <xf numFmtId="0" fontId="22" fillId="0" borderId="54" applyNumberFormat="0" applyAlignment="0"/>
    <xf numFmtId="0" fontId="22" fillId="0" borderId="54" applyNumberFormat="0" applyAlignment="0"/>
    <xf numFmtId="0" fontId="22" fillId="0" borderId="54" applyNumberFormat="0" applyAlignment="0"/>
    <xf numFmtId="40" fontId="18" fillId="0" borderId="0"/>
    <xf numFmtId="1" fontId="258" fillId="33" borderId="0">
      <alignment horizontal="center"/>
    </xf>
    <xf numFmtId="0" fontId="45" fillId="0" borderId="0" applyNumberFormat="0" applyFont="0" applyFill="0" applyBorder="0" applyAlignment="0" applyProtection="0">
      <alignment horizontal="left"/>
    </xf>
    <xf numFmtId="0" fontId="45" fillId="0" borderId="0" applyNumberFormat="0" applyFont="0" applyFill="0" applyBorder="0" applyAlignment="0" applyProtection="0">
      <alignment horizontal="left"/>
    </xf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4" fontId="45" fillId="0" borderId="0" applyFont="0" applyFill="0" applyBorder="0" applyAlignment="0" applyProtection="0"/>
    <xf numFmtId="4" fontId="45" fillId="0" borderId="0" applyFont="0" applyFill="0" applyBorder="0" applyAlignment="0" applyProtection="0"/>
    <xf numFmtId="0" fontId="259" fillId="0" borderId="27">
      <alignment horizontal="center"/>
    </xf>
    <xf numFmtId="0" fontId="259" fillId="0" borderId="27">
      <alignment horizontal="center"/>
    </xf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0" fontId="45" fillId="96" borderId="0" applyNumberFormat="0" applyFont="0" applyBorder="0" applyAlignment="0" applyProtection="0"/>
    <xf numFmtId="0" fontId="45" fillId="96" borderId="0" applyNumberFormat="0" applyFont="0" applyBorder="0" applyAlignment="0" applyProtection="0"/>
    <xf numFmtId="0" fontId="260" fillId="0" borderId="0">
      <alignment horizontal="centerContinuous"/>
    </xf>
    <xf numFmtId="0" fontId="171" fillId="0" borderId="10"/>
    <xf numFmtId="0" fontId="21" fillId="0" borderId="0" applyNumberFormat="0" applyFont="0" applyFill="0" applyBorder="0" applyAlignment="0"/>
    <xf numFmtId="0" fontId="30" fillId="0" borderId="0"/>
    <xf numFmtId="164" fontId="261" fillId="0" borderId="0"/>
    <xf numFmtId="10" fontId="74" fillId="0" borderId="18"/>
    <xf numFmtId="10" fontId="18" fillId="0" borderId="0"/>
    <xf numFmtId="2" fontId="24" fillId="0" borderId="0">
      <alignment horizontal="right"/>
    </xf>
    <xf numFmtId="173" fontId="18" fillId="0" borderId="0">
      <alignment horizontal="right"/>
      <protection locked="0"/>
    </xf>
    <xf numFmtId="0" fontId="25" fillId="0" borderId="64" applyNumberFormat="0" applyFont="0" applyFill="0" applyAlignment="0" applyProtection="0"/>
    <xf numFmtId="39" fontId="262" fillId="0" borderId="0" applyNumberFormat="0">
      <alignment horizontal="right"/>
    </xf>
    <xf numFmtId="333" fontId="27" fillId="0" borderId="0"/>
    <xf numFmtId="2" fontId="263" fillId="0" borderId="0">
      <protection locked="0"/>
    </xf>
    <xf numFmtId="0" fontId="264" fillId="0" borderId="0"/>
    <xf numFmtId="333" fontId="27" fillId="0" borderId="0"/>
    <xf numFmtId="37" fontId="265" fillId="0" borderId="0">
      <alignment horizontal="left"/>
    </xf>
    <xf numFmtId="0" fontId="266" fillId="97" borderId="0" applyNumberFormat="0" applyFont="0" applyBorder="0" applyAlignment="0">
      <alignment horizontal="center"/>
    </xf>
    <xf numFmtId="173" fontId="18" fillId="66" borderId="0" applyFill="0" applyBorder="0" applyAlignment="0" applyProtection="0"/>
    <xf numFmtId="204" fontId="18" fillId="0" borderId="71" applyBorder="0">
      <alignment horizontal="right"/>
    </xf>
    <xf numFmtId="334" fontId="23" fillId="0" borderId="72" applyNumberFormat="0" applyFont="0" applyFill="0" applyAlignment="0" applyProtection="0"/>
    <xf numFmtId="0" fontId="140" fillId="0" borderId="0"/>
    <xf numFmtId="0" fontId="267" fillId="0" borderId="0"/>
    <xf numFmtId="173" fontId="36" fillId="0" borderId="73" applyNumberFormat="0" applyFont="0" applyFill="0" applyAlignment="0" applyProtection="0">
      <protection locked="0"/>
    </xf>
    <xf numFmtId="286" fontId="18" fillId="57" borderId="41" applyFont="0" applyAlignment="0">
      <protection locked="0"/>
    </xf>
    <xf numFmtId="37" fontId="268" fillId="0" borderId="0" applyNumberFormat="0" applyFill="0" applyBorder="0" applyAlignment="0" applyProtection="0"/>
    <xf numFmtId="14" fontId="20" fillId="0" borderId="0" applyNumberFormat="0" applyFill="0" applyBorder="0" applyAlignment="0" applyProtection="0">
      <alignment horizontal="left"/>
    </xf>
    <xf numFmtId="0" fontId="24" fillId="0" borderId="0">
      <alignment horizontal="right"/>
    </xf>
    <xf numFmtId="0" fontId="211" fillId="0" borderId="0" applyNumberFormat="0" applyFill="0" applyBorder="0" applyProtection="0">
      <alignment horizontal="right" vertical="center"/>
    </xf>
    <xf numFmtId="37" fontId="18" fillId="0" borderId="0">
      <alignment horizontal="right"/>
    </xf>
    <xf numFmtId="37" fontId="18" fillId="0" borderId="0">
      <alignment horizontal="right"/>
    </xf>
    <xf numFmtId="37" fontId="18" fillId="0" borderId="0">
      <alignment horizontal="right"/>
    </xf>
    <xf numFmtId="37" fontId="18" fillId="0" borderId="0">
      <alignment horizontal="right"/>
    </xf>
    <xf numFmtId="38" fontId="20" fillId="0" borderId="0"/>
    <xf numFmtId="286" fontId="18" fillId="98" borderId="41" applyFont="0" applyAlignment="0"/>
    <xf numFmtId="0" fontId="29" fillId="0" borderId="74">
      <alignment horizontal="center" vertical="center" wrapText="1"/>
    </xf>
    <xf numFmtId="0" fontId="29" fillId="0" borderId="74">
      <alignment horizontal="center" vertical="center" wrapText="1"/>
    </xf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16">
      <alignment horizontal="centerContinuous"/>
    </xf>
    <xf numFmtId="173" fontId="71" fillId="0" borderId="0"/>
    <xf numFmtId="0" fontId="71" fillId="0" borderId="16">
      <alignment horizontal="centerContinuous"/>
    </xf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16">
      <alignment horizontal="centerContinuous"/>
    </xf>
    <xf numFmtId="0" fontId="71" fillId="0" borderId="16">
      <protection locked="0"/>
    </xf>
    <xf numFmtId="0" fontId="71" fillId="0" borderId="16">
      <protection locked="0"/>
    </xf>
    <xf numFmtId="0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0" fontId="71" fillId="0" borderId="0"/>
    <xf numFmtId="0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0" fontId="71" fillId="0" borderId="0"/>
    <xf numFmtId="0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0" fontId="71" fillId="0" borderId="0"/>
    <xf numFmtId="0" fontId="71" fillId="0" borderId="0"/>
    <xf numFmtId="0" fontId="71" fillId="0" borderId="16">
      <alignment horizontal="centerContinuous"/>
    </xf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18" fillId="0" borderId="0"/>
    <xf numFmtId="173" fontId="18" fillId="0" borderId="0"/>
    <xf numFmtId="173" fontId="71" fillId="0" borderId="0"/>
    <xf numFmtId="0" fontId="71" fillId="0" borderId="16">
      <alignment horizontal="centerContinuous"/>
    </xf>
    <xf numFmtId="0" fontId="71" fillId="0" borderId="16">
      <alignment horizontal="centerContinuous"/>
    </xf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0" fontId="71" fillId="0" borderId="0"/>
    <xf numFmtId="0" fontId="71" fillId="0" borderId="0"/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protection locked="0"/>
    </xf>
    <xf numFmtId="0" fontId="71" fillId="0" borderId="16">
      <protection locked="0"/>
    </xf>
    <xf numFmtId="173" fontId="71" fillId="0" borderId="0"/>
    <xf numFmtId="173" fontId="71" fillId="0" borderId="0"/>
    <xf numFmtId="0" fontId="71" fillId="0" borderId="16">
      <protection locked="0"/>
    </xf>
    <xf numFmtId="0" fontId="71" fillId="0" borderId="16">
      <protection locked="0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173" fontId="71" fillId="0" borderId="0"/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18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18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0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71" fillId="0" borderId="0"/>
    <xf numFmtId="173" fontId="18" fillId="0" borderId="0"/>
    <xf numFmtId="173" fontId="18" fillId="0" borderId="0"/>
    <xf numFmtId="173" fontId="71" fillId="0" borderId="0"/>
    <xf numFmtId="173" fontId="18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71" fillId="0" borderId="0"/>
    <xf numFmtId="173" fontId="71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71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173" fontId="71" fillId="0" borderId="0"/>
    <xf numFmtId="173" fontId="71" fillId="0" borderId="0"/>
    <xf numFmtId="173" fontId="71" fillId="0" borderId="0"/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173" fontId="71" fillId="0" borderId="0"/>
    <xf numFmtId="0" fontId="18" fillId="0" borderId="16">
      <protection locked="0"/>
    </xf>
    <xf numFmtId="0" fontId="71" fillId="0" borderId="16">
      <protection locked="0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16">
      <protection locked="0"/>
    </xf>
    <xf numFmtId="0" fontId="71" fillId="0" borderId="16">
      <protection locked="0"/>
    </xf>
    <xf numFmtId="0" fontId="71" fillId="0" borderId="16">
      <alignment horizontal="centerContinuous"/>
    </xf>
    <xf numFmtId="0" fontId="71" fillId="0" borderId="16">
      <alignment horizontal="centerContinuous"/>
    </xf>
    <xf numFmtId="173" fontId="18" fillId="0" borderId="0"/>
    <xf numFmtId="173" fontId="71" fillId="0" borderId="0"/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0"/>
    <xf numFmtId="0" fontId="71" fillId="0" borderId="16">
      <protection locked="0"/>
    </xf>
    <xf numFmtId="0" fontId="71" fillId="0" borderId="16">
      <protection locked="0"/>
    </xf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0" fontId="71" fillId="0" borderId="0"/>
    <xf numFmtId="0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0" fontId="71" fillId="0" borderId="0"/>
    <xf numFmtId="0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0" fontId="71" fillId="0" borderId="0"/>
    <xf numFmtId="0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16">
      <alignment horizontal="centerContinuous"/>
    </xf>
    <xf numFmtId="0" fontId="71" fillId="0" borderId="16">
      <alignment horizontal="centerContinuous"/>
    </xf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0" fontId="71" fillId="0" borderId="0"/>
    <xf numFmtId="0" fontId="71" fillId="0" borderId="0"/>
    <xf numFmtId="173" fontId="71" fillId="0" borderId="0"/>
    <xf numFmtId="0" fontId="71" fillId="0" borderId="0"/>
    <xf numFmtId="0" fontId="71" fillId="0" borderId="16">
      <alignment horizontal="centerContinuous"/>
    </xf>
    <xf numFmtId="0" fontId="71" fillId="0" borderId="16">
      <alignment horizontal="centerContinuous"/>
    </xf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0" fontId="71" fillId="0" borderId="0"/>
    <xf numFmtId="0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0" fontId="71" fillId="0" borderId="0"/>
    <xf numFmtId="0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0" fontId="71" fillId="0" borderId="0"/>
    <xf numFmtId="0" fontId="71" fillId="0" borderId="0"/>
    <xf numFmtId="0" fontId="71" fillId="0" borderId="16">
      <protection locked="0"/>
    </xf>
    <xf numFmtId="0" fontId="71" fillId="0" borderId="16">
      <protection locked="0"/>
    </xf>
    <xf numFmtId="173" fontId="71" fillId="0" borderId="0"/>
    <xf numFmtId="0" fontId="71" fillId="0" borderId="16">
      <alignment horizontal="centerContinuous"/>
    </xf>
    <xf numFmtId="0" fontId="71" fillId="0" borderId="16">
      <alignment horizontal="centerContinuous"/>
    </xf>
    <xf numFmtId="173" fontId="71" fillId="0" borderId="0"/>
    <xf numFmtId="0" fontId="71" fillId="0" borderId="16">
      <alignment horizontal="centerContinuous"/>
    </xf>
    <xf numFmtId="0" fontId="71" fillId="0" borderId="16">
      <alignment horizontal="centerContinuous"/>
    </xf>
    <xf numFmtId="173" fontId="71" fillId="0" borderId="0"/>
    <xf numFmtId="173" fontId="71" fillId="0" borderId="0"/>
    <xf numFmtId="173" fontId="71" fillId="0" borderId="0"/>
    <xf numFmtId="0" fontId="71" fillId="0" borderId="0"/>
    <xf numFmtId="0" fontId="71" fillId="0" borderId="0"/>
    <xf numFmtId="0" fontId="71" fillId="0" borderId="0"/>
    <xf numFmtId="0" fontId="71" fillId="0" borderId="16">
      <alignment horizontal="centerContinuous"/>
    </xf>
    <xf numFmtId="0" fontId="71" fillId="0" borderId="16">
      <alignment horizontal="centerContinuous"/>
    </xf>
    <xf numFmtId="173" fontId="71" fillId="0" borderId="0"/>
    <xf numFmtId="173" fontId="71" fillId="0" borderId="0"/>
    <xf numFmtId="0" fontId="71" fillId="0" borderId="16">
      <alignment horizontal="centerContinuous"/>
    </xf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0" fontId="71" fillId="0" borderId="0"/>
    <xf numFmtId="0" fontId="71" fillId="0" borderId="0"/>
    <xf numFmtId="0" fontId="71" fillId="0" borderId="16">
      <alignment horizontal="centerContinuous"/>
    </xf>
    <xf numFmtId="0" fontId="71" fillId="0" borderId="16">
      <protection locked="0"/>
    </xf>
    <xf numFmtId="0" fontId="71" fillId="0" borderId="16">
      <protection locked="0"/>
    </xf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0" fontId="71" fillId="0" borderId="0"/>
    <xf numFmtId="0" fontId="71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18" fillId="0" borderId="0"/>
    <xf numFmtId="173" fontId="18" fillId="0" borderId="0"/>
    <xf numFmtId="173" fontId="71" fillId="0" borderId="0"/>
    <xf numFmtId="0" fontId="71" fillId="0" borderId="16">
      <alignment horizontal="centerContinuous"/>
    </xf>
    <xf numFmtId="0" fontId="71" fillId="0" borderId="16">
      <alignment horizontal="centerContinuous"/>
    </xf>
    <xf numFmtId="173" fontId="71" fillId="0" borderId="0"/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alignment horizontal="centerContinuous"/>
    </xf>
    <xf numFmtId="0" fontId="71" fillId="0" borderId="16">
      <protection locked="0"/>
    </xf>
    <xf numFmtId="0" fontId="71" fillId="0" borderId="16">
      <protection locked="0"/>
    </xf>
    <xf numFmtId="173" fontId="71" fillId="0" borderId="0"/>
    <xf numFmtId="0" fontId="71" fillId="0" borderId="16">
      <alignment horizontal="centerContinuous"/>
    </xf>
    <xf numFmtId="173" fontId="71" fillId="0" borderId="0"/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protection locked="0"/>
    </xf>
    <xf numFmtId="0" fontId="71" fillId="0" borderId="16">
      <protection locked="0"/>
    </xf>
    <xf numFmtId="173" fontId="71" fillId="0" borderId="0"/>
    <xf numFmtId="0" fontId="71" fillId="0" borderId="16">
      <alignment horizontal="centerContinuous"/>
    </xf>
    <xf numFmtId="0" fontId="71" fillId="0" borderId="16">
      <protection locked="0"/>
    </xf>
    <xf numFmtId="173" fontId="71" fillId="0" borderId="0"/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protection locked="0"/>
    </xf>
    <xf numFmtId="0" fontId="71" fillId="0" borderId="16">
      <alignment horizontal="centerContinuous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alignment horizontal="centerContinuous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18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18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0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71" fillId="0" borderId="0"/>
    <xf numFmtId="173" fontId="18" fillId="0" borderId="0"/>
    <xf numFmtId="173" fontId="18" fillId="0" borderId="0"/>
    <xf numFmtId="173" fontId="71" fillId="0" borderId="0"/>
    <xf numFmtId="173" fontId="18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71" fillId="0" borderId="0"/>
    <xf numFmtId="173" fontId="71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71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173" fontId="71" fillId="0" borderId="0"/>
    <xf numFmtId="173" fontId="71" fillId="0" borderId="0"/>
    <xf numFmtId="173" fontId="71" fillId="0" borderId="0"/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0"/>
    <xf numFmtId="0" fontId="71" fillId="0" borderId="16">
      <alignment horizontal="centerContinuous"/>
    </xf>
    <xf numFmtId="0" fontId="71" fillId="0" borderId="16">
      <alignment horizontal="centerContinuous"/>
    </xf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0" fontId="71" fillId="0" borderId="0"/>
    <xf numFmtId="0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0" fontId="71" fillId="0" borderId="0"/>
    <xf numFmtId="0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0" fontId="71" fillId="0" borderId="0"/>
    <xf numFmtId="0" fontId="71" fillId="0" borderId="0"/>
    <xf numFmtId="0" fontId="71" fillId="0" borderId="16">
      <alignment horizontal="centerContinuous"/>
    </xf>
    <xf numFmtId="0" fontId="71" fillId="0" borderId="16">
      <protection locked="0"/>
    </xf>
    <xf numFmtId="0" fontId="71" fillId="0" borderId="16">
      <protection locked="0"/>
    </xf>
    <xf numFmtId="173" fontId="71" fillId="0" borderId="0"/>
    <xf numFmtId="0" fontId="71" fillId="0" borderId="16">
      <alignment horizontal="centerContinuous"/>
    </xf>
    <xf numFmtId="0" fontId="71" fillId="0" borderId="0"/>
    <xf numFmtId="0" fontId="71" fillId="0" borderId="16">
      <protection locked="0"/>
    </xf>
    <xf numFmtId="0" fontId="71" fillId="0" borderId="16">
      <protection locked="0"/>
    </xf>
    <xf numFmtId="0" fontId="71" fillId="0" borderId="16">
      <alignment horizontal="centerContinuous"/>
    </xf>
    <xf numFmtId="0" fontId="71" fillId="0" borderId="16">
      <alignment horizontal="centerContinuous"/>
    </xf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0" fontId="71" fillId="0" borderId="0"/>
    <xf numFmtId="0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0" fontId="71" fillId="0" borderId="0"/>
    <xf numFmtId="0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0" fontId="71" fillId="0" borderId="0"/>
    <xf numFmtId="0" fontId="71" fillId="0" borderId="0"/>
    <xf numFmtId="0" fontId="71" fillId="0" borderId="16">
      <alignment horizontal="centerContinuous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0" fontId="71" fillId="0" borderId="0"/>
    <xf numFmtId="0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0" fontId="71" fillId="0" borderId="0"/>
    <xf numFmtId="0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0" fontId="71" fillId="0" borderId="0"/>
    <xf numFmtId="0" fontId="71" fillId="0" borderId="0"/>
    <xf numFmtId="0" fontId="71" fillId="0" borderId="16">
      <alignment horizontal="centerContinuous"/>
    </xf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0" fontId="71" fillId="0" borderId="0"/>
    <xf numFmtId="0" fontId="71" fillId="0" borderId="0"/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alignment horizontal="centerContinuous"/>
    </xf>
    <xf numFmtId="173" fontId="71" fillId="0" borderId="0"/>
    <xf numFmtId="0" fontId="71" fillId="0" borderId="16">
      <alignment horizontal="centerContinuous"/>
    </xf>
    <xf numFmtId="0" fontId="71" fillId="0" borderId="16">
      <protection locked="0"/>
    </xf>
    <xf numFmtId="0" fontId="71" fillId="0" borderId="16">
      <protection locked="0"/>
    </xf>
    <xf numFmtId="0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0" fontId="71" fillId="0" borderId="0"/>
    <xf numFmtId="0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0" fontId="71" fillId="0" borderId="0"/>
    <xf numFmtId="0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0" fontId="71" fillId="0" borderId="0"/>
    <xf numFmtId="0" fontId="71" fillId="0" borderId="0"/>
    <xf numFmtId="0" fontId="71" fillId="0" borderId="16">
      <alignment horizontal="centerContinuous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173" fontId="71" fillId="0" borderId="0"/>
    <xf numFmtId="0" fontId="71" fillId="0" borderId="16">
      <protection locked="0"/>
    </xf>
    <xf numFmtId="0" fontId="71" fillId="0" borderId="16">
      <protection locked="0"/>
    </xf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16">
      <protection locked="0"/>
    </xf>
    <xf numFmtId="0" fontId="71" fillId="0" borderId="16">
      <protection locked="0"/>
    </xf>
    <xf numFmtId="173" fontId="71" fillId="0" borderId="0"/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173" fontId="71" fillId="0" borderId="0"/>
    <xf numFmtId="173" fontId="71" fillId="0" borderId="0"/>
    <xf numFmtId="0" fontId="71" fillId="0" borderId="0"/>
    <xf numFmtId="0" fontId="71" fillId="0" borderId="0"/>
    <xf numFmtId="173" fontId="71" fillId="0" borderId="0"/>
    <xf numFmtId="173" fontId="71" fillId="0" borderId="0"/>
    <xf numFmtId="173" fontId="71" fillId="0" borderId="0"/>
    <xf numFmtId="0" fontId="71" fillId="0" borderId="16">
      <protection locked="0"/>
    </xf>
    <xf numFmtId="0" fontId="71" fillId="0" borderId="16">
      <protection locked="0"/>
    </xf>
    <xf numFmtId="173" fontId="71" fillId="0" borderId="0"/>
    <xf numFmtId="0" fontId="71" fillId="0" borderId="0"/>
    <xf numFmtId="173" fontId="71" fillId="0" borderId="0"/>
    <xf numFmtId="173" fontId="71" fillId="0" borderId="0"/>
    <xf numFmtId="0" fontId="71" fillId="0" borderId="16">
      <protection locked="0"/>
    </xf>
    <xf numFmtId="173" fontId="71" fillId="0" borderId="0"/>
    <xf numFmtId="173" fontId="71" fillId="0" borderId="0"/>
    <xf numFmtId="0" fontId="71" fillId="0" borderId="16">
      <protection locked="0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173" fontId="71" fillId="0" borderId="0"/>
    <xf numFmtId="0" fontId="71" fillId="0" borderId="16">
      <alignment horizontal="centerContinuous"/>
    </xf>
    <xf numFmtId="0" fontId="71" fillId="0" borderId="16">
      <alignment horizontal="centerContinuous"/>
    </xf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0" fontId="71" fillId="0" borderId="0"/>
    <xf numFmtId="0" fontId="71" fillId="0" borderId="0"/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173" fontId="71" fillId="0" borderId="0"/>
    <xf numFmtId="173" fontId="71" fillId="0" borderId="0"/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23" fillId="0" borderId="0">
      <alignment horizontal="center"/>
    </xf>
    <xf numFmtId="0" fontId="71" fillId="0" borderId="16">
      <protection locked="0"/>
    </xf>
    <xf numFmtId="0" fontId="71" fillId="0" borderId="16">
      <protection locked="0"/>
    </xf>
    <xf numFmtId="173" fontId="71" fillId="0" borderId="0"/>
    <xf numFmtId="0" fontId="71" fillId="0" borderId="16">
      <alignment horizontal="centerContinuous"/>
    </xf>
    <xf numFmtId="173" fontId="71" fillId="0" borderId="0"/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0"/>
    <xf numFmtId="0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0" fontId="71" fillId="0" borderId="0"/>
    <xf numFmtId="0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0" fontId="71" fillId="0" borderId="0"/>
    <xf numFmtId="0" fontId="71" fillId="0" borderId="0"/>
    <xf numFmtId="173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73" fontId="71" fillId="0" borderId="0"/>
    <xf numFmtId="0" fontId="71" fillId="0" borderId="0"/>
    <xf numFmtId="0" fontId="18" fillId="0" borderId="0"/>
    <xf numFmtId="0" fontId="18" fillId="0" borderId="0"/>
    <xf numFmtId="173" fontId="71" fillId="0" borderId="0"/>
    <xf numFmtId="0" fontId="71" fillId="0" borderId="0"/>
    <xf numFmtId="173" fontId="71" fillId="0" borderId="0"/>
    <xf numFmtId="173" fontId="18" fillId="0" borderId="0"/>
    <xf numFmtId="173" fontId="18" fillId="0" borderId="0"/>
    <xf numFmtId="0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protection locked="0"/>
    </xf>
    <xf numFmtId="0" fontId="71" fillId="0" borderId="16">
      <protection locked="0"/>
    </xf>
    <xf numFmtId="173" fontId="71" fillId="0" borderId="0"/>
    <xf numFmtId="0" fontId="71" fillId="0" borderId="16">
      <protection locked="0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0" fontId="71" fillId="0" borderId="0"/>
    <xf numFmtId="0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0" fontId="71" fillId="0" borderId="0"/>
    <xf numFmtId="0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0" fontId="71" fillId="0" borderId="0"/>
    <xf numFmtId="0" fontId="71" fillId="0" borderId="0"/>
    <xf numFmtId="0" fontId="71" fillId="0" borderId="16">
      <protection locked="0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protection locked="0"/>
    </xf>
    <xf numFmtId="0" fontId="71" fillId="0" borderId="0"/>
    <xf numFmtId="0" fontId="71" fillId="0" borderId="16">
      <protection locked="0"/>
    </xf>
    <xf numFmtId="173" fontId="71" fillId="0" borderId="0"/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protection locked="0"/>
    </xf>
    <xf numFmtId="173" fontId="71" fillId="0" borderId="0"/>
    <xf numFmtId="173" fontId="71" fillId="0" borderId="0"/>
    <xf numFmtId="0" fontId="71" fillId="0" borderId="16">
      <protection locked="0"/>
    </xf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16">
      <alignment horizontal="centerContinuous"/>
    </xf>
    <xf numFmtId="0" fontId="71" fillId="0" borderId="16">
      <alignment horizontal="centerContinuous"/>
    </xf>
    <xf numFmtId="173" fontId="18" fillId="0" borderId="0"/>
    <xf numFmtId="173" fontId="18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71" fillId="0" borderId="0"/>
    <xf numFmtId="0" fontId="71" fillId="0" borderId="16">
      <alignment horizontal="centerContinuous"/>
    </xf>
    <xf numFmtId="0" fontId="71" fillId="0" borderId="16">
      <alignment horizontal="centerContinuous"/>
    </xf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18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0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71" fillId="0" borderId="0"/>
    <xf numFmtId="173" fontId="18" fillId="0" borderId="0"/>
    <xf numFmtId="173" fontId="18" fillId="0" borderId="0"/>
    <xf numFmtId="173" fontId="71" fillId="0" borderId="0"/>
    <xf numFmtId="173" fontId="18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71" fillId="0" borderId="0"/>
    <xf numFmtId="173" fontId="71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71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173" fontId="71" fillId="0" borderId="0"/>
    <xf numFmtId="173" fontId="71" fillId="0" borderId="0"/>
    <xf numFmtId="173" fontId="71" fillId="0" borderId="0"/>
    <xf numFmtId="0" fontId="71" fillId="0" borderId="16">
      <protection locked="0"/>
    </xf>
    <xf numFmtId="0" fontId="71" fillId="0" borderId="16">
      <alignment horizontal="centerContinuous"/>
    </xf>
    <xf numFmtId="0" fontId="71" fillId="0" borderId="16">
      <alignment horizontal="centerContinuous"/>
    </xf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0" fontId="71" fillId="0" borderId="0"/>
    <xf numFmtId="0" fontId="71" fillId="0" borderId="0"/>
    <xf numFmtId="0" fontId="71" fillId="0" borderId="16">
      <protection locked="0"/>
    </xf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0" fontId="71" fillId="0" borderId="16">
      <alignment horizontal="centerContinuous"/>
    </xf>
    <xf numFmtId="0" fontId="71" fillId="0" borderId="16">
      <protection locked="0"/>
    </xf>
    <xf numFmtId="0" fontId="71" fillId="0" borderId="16">
      <protection locked="0"/>
    </xf>
    <xf numFmtId="173" fontId="71" fillId="0" borderId="0"/>
    <xf numFmtId="0" fontId="71" fillId="0" borderId="16">
      <alignment horizontal="centerContinuous"/>
    </xf>
    <xf numFmtId="173" fontId="71" fillId="0" borderId="0"/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18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18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71" fillId="0" borderId="0"/>
    <xf numFmtId="173" fontId="18" fillId="0" borderId="0"/>
    <xf numFmtId="173" fontId="18" fillId="0" borderId="0"/>
    <xf numFmtId="173" fontId="71" fillId="0" borderId="0"/>
    <xf numFmtId="173" fontId="18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71" fillId="0" borderId="0"/>
    <xf numFmtId="173" fontId="71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71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16">
      <alignment horizontal="centerContinuous"/>
    </xf>
    <xf numFmtId="0" fontId="71" fillId="0" borderId="16">
      <protection locked="0"/>
    </xf>
    <xf numFmtId="0" fontId="71" fillId="0" borderId="16">
      <protection locked="0"/>
    </xf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0" fontId="71" fillId="0" borderId="0"/>
    <xf numFmtId="0" fontId="71" fillId="0" borderId="0"/>
    <xf numFmtId="0" fontId="71" fillId="0" borderId="16">
      <alignment horizontal="centerContinuous"/>
    </xf>
    <xf numFmtId="173" fontId="71" fillId="0" borderId="0"/>
    <xf numFmtId="0" fontId="71" fillId="0" borderId="16">
      <protection locked="0"/>
    </xf>
    <xf numFmtId="0" fontId="71" fillId="0" borderId="0"/>
    <xf numFmtId="0" fontId="71" fillId="0" borderId="16">
      <protection locked="0"/>
    </xf>
    <xf numFmtId="0" fontId="71" fillId="0" borderId="16">
      <alignment horizontal="centerContinuous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alignment horizontal="centerContinuous"/>
    </xf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18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18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71" fillId="0" borderId="0"/>
    <xf numFmtId="173" fontId="18" fillId="0" borderId="0"/>
    <xf numFmtId="173" fontId="18" fillId="0" borderId="0"/>
    <xf numFmtId="173" fontId="71" fillId="0" borderId="0"/>
    <xf numFmtId="173" fontId="18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71" fillId="0" borderId="0"/>
    <xf numFmtId="173" fontId="71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71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23" fillId="0" borderId="0">
      <alignment horizontal="center"/>
    </xf>
    <xf numFmtId="0" fontId="71" fillId="0" borderId="16">
      <protection locked="0"/>
    </xf>
    <xf numFmtId="0" fontId="71" fillId="0" borderId="0"/>
    <xf numFmtId="0" fontId="71" fillId="0" borderId="16">
      <alignment horizontal="centerContinuous"/>
    </xf>
    <xf numFmtId="0" fontId="71" fillId="0" borderId="16">
      <alignment horizontal="centerContinuous"/>
    </xf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0" fontId="71" fillId="0" borderId="0"/>
    <xf numFmtId="0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0" fontId="71" fillId="0" borderId="0"/>
    <xf numFmtId="0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0" fontId="71" fillId="0" borderId="0"/>
    <xf numFmtId="0" fontId="71" fillId="0" borderId="0"/>
    <xf numFmtId="0" fontId="71" fillId="0" borderId="16">
      <alignment horizontal="centerContinuous"/>
    </xf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0" fontId="71" fillId="0" borderId="0"/>
    <xf numFmtId="0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0" fontId="71" fillId="0" borderId="0"/>
    <xf numFmtId="0" fontId="71" fillId="0" borderId="0"/>
    <xf numFmtId="0" fontId="71" fillId="0" borderId="16">
      <alignment horizontal="centerContinuous"/>
    </xf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0" fontId="71" fillId="0" borderId="0"/>
    <xf numFmtId="0" fontId="71" fillId="0" borderId="0"/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protection locked="0"/>
    </xf>
    <xf numFmtId="0" fontId="71" fillId="0" borderId="0"/>
    <xf numFmtId="0" fontId="71" fillId="0" borderId="0"/>
    <xf numFmtId="0" fontId="71" fillId="0" borderId="16">
      <protection locked="0"/>
    </xf>
    <xf numFmtId="0" fontId="71" fillId="0" borderId="16">
      <protection locked="0"/>
    </xf>
    <xf numFmtId="0" fontId="71" fillId="0" borderId="16">
      <alignment horizontal="centerContinuous"/>
    </xf>
    <xf numFmtId="0" fontId="71" fillId="0" borderId="16">
      <alignment horizontal="centerContinuous"/>
    </xf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0" fontId="71" fillId="0" borderId="0"/>
    <xf numFmtId="0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0" fontId="71" fillId="0" borderId="0"/>
    <xf numFmtId="0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0" fontId="71" fillId="0" borderId="0"/>
    <xf numFmtId="0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0" fontId="71" fillId="0" borderId="0"/>
    <xf numFmtId="0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0" fontId="71" fillId="0" borderId="0"/>
    <xf numFmtId="0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0" fontId="71" fillId="0" borderId="0"/>
    <xf numFmtId="0" fontId="71" fillId="0" borderId="0"/>
    <xf numFmtId="0" fontId="71" fillId="0" borderId="16">
      <alignment horizontal="centerContinuous"/>
    </xf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0" fontId="71" fillId="0" borderId="0"/>
    <xf numFmtId="0" fontId="71" fillId="0" borderId="0"/>
    <xf numFmtId="0" fontId="71" fillId="0" borderId="16">
      <alignment horizontal="centerContinuous"/>
    </xf>
    <xf numFmtId="173" fontId="71" fillId="0" borderId="0"/>
    <xf numFmtId="173" fontId="71" fillId="0" borderId="0"/>
    <xf numFmtId="173" fontId="71" fillId="0" borderId="0"/>
    <xf numFmtId="0" fontId="71" fillId="0" borderId="16">
      <alignment horizontal="centerContinuous"/>
    </xf>
    <xf numFmtId="0" fontId="71" fillId="0" borderId="16">
      <protection locked="0"/>
    </xf>
    <xf numFmtId="0" fontId="71" fillId="0" borderId="16">
      <protection locked="0"/>
    </xf>
    <xf numFmtId="173" fontId="71" fillId="0" borderId="0"/>
    <xf numFmtId="0" fontId="71" fillId="0" borderId="16">
      <alignment horizontal="centerContinuous"/>
    </xf>
    <xf numFmtId="0" fontId="71" fillId="0" borderId="16">
      <protection locked="0"/>
    </xf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18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18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0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71" fillId="0" borderId="0"/>
    <xf numFmtId="173" fontId="18" fillId="0" borderId="0"/>
    <xf numFmtId="173" fontId="18" fillId="0" borderId="0"/>
    <xf numFmtId="173" fontId="71" fillId="0" borderId="0"/>
    <xf numFmtId="173" fontId="18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71" fillId="0" borderId="0"/>
    <xf numFmtId="173" fontId="71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71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16">
      <protection locked="0"/>
    </xf>
    <xf numFmtId="0" fontId="71" fillId="0" borderId="16">
      <protection locked="0"/>
    </xf>
    <xf numFmtId="173" fontId="71" fillId="0" borderId="0"/>
    <xf numFmtId="0" fontId="71" fillId="0" borderId="16">
      <protection locked="0"/>
    </xf>
    <xf numFmtId="0" fontId="71" fillId="0" borderId="16">
      <protection locked="0"/>
    </xf>
    <xf numFmtId="173" fontId="71" fillId="0" borderId="0"/>
    <xf numFmtId="173" fontId="71" fillId="0" borderId="0"/>
    <xf numFmtId="173" fontId="71" fillId="0" borderId="0"/>
    <xf numFmtId="0" fontId="71" fillId="0" borderId="0"/>
    <xf numFmtId="0" fontId="71" fillId="0" borderId="0"/>
    <xf numFmtId="0" fontId="71" fillId="0" borderId="0"/>
    <xf numFmtId="173" fontId="71" fillId="0" borderId="0"/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protection locked="0"/>
    </xf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18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18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71" fillId="0" borderId="0"/>
    <xf numFmtId="173" fontId="18" fillId="0" borderId="0"/>
    <xf numFmtId="173" fontId="18" fillId="0" borderId="0"/>
    <xf numFmtId="173" fontId="71" fillId="0" borderId="0"/>
    <xf numFmtId="173" fontId="18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71" fillId="0" borderId="0"/>
    <xf numFmtId="173" fontId="71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71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173" fontId="71" fillId="0" borderId="0"/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protection locked="0"/>
    </xf>
    <xf numFmtId="0" fontId="71" fillId="0" borderId="16">
      <protection locked="0"/>
    </xf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0" fontId="71" fillId="0" borderId="0"/>
    <xf numFmtId="0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alignment horizontal="centerContinuous"/>
    </xf>
    <xf numFmtId="0" fontId="71" fillId="0" borderId="16">
      <protection locked="0"/>
    </xf>
    <xf numFmtId="0" fontId="71" fillId="0" borderId="16">
      <protection locked="0"/>
    </xf>
    <xf numFmtId="173" fontId="71" fillId="0" borderId="0"/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protection locked="0"/>
    </xf>
    <xf numFmtId="0" fontId="71" fillId="0" borderId="16">
      <protection locked="0"/>
    </xf>
    <xf numFmtId="173" fontId="71" fillId="0" borderId="0"/>
    <xf numFmtId="0" fontId="71" fillId="0" borderId="16">
      <alignment horizontal="centerContinuous"/>
    </xf>
    <xf numFmtId="173" fontId="71" fillId="0" borderId="0"/>
    <xf numFmtId="173" fontId="71" fillId="0" borderId="0"/>
    <xf numFmtId="0" fontId="71" fillId="0" borderId="16">
      <alignment horizontal="centerContinuous"/>
    </xf>
    <xf numFmtId="0" fontId="71" fillId="0" borderId="16">
      <alignment horizontal="centerContinuous"/>
    </xf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173" fontId="71" fillId="0" borderId="0"/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173" fontId="71" fillId="0" borderId="0"/>
    <xf numFmtId="173" fontId="71" fillId="0" borderId="0"/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173" fontId="71" fillId="0" borderId="0"/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173" fontId="71" fillId="0" borderId="0"/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16">
      <alignment horizontal="centerContinuous"/>
    </xf>
    <xf numFmtId="0" fontId="71" fillId="0" borderId="16">
      <alignment horizontal="centerContinuous"/>
    </xf>
    <xf numFmtId="173" fontId="18" fillId="0" borderId="0"/>
    <xf numFmtId="173" fontId="18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71" fillId="0" borderId="0"/>
    <xf numFmtId="0" fontId="71" fillId="0" borderId="16">
      <alignment horizontal="centerContinuous"/>
    </xf>
    <xf numFmtId="0" fontId="71" fillId="0" borderId="16">
      <alignment horizontal="centerContinuous"/>
    </xf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18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16">
      <protection locked="0"/>
    </xf>
    <xf numFmtId="0" fontId="71" fillId="0" borderId="16">
      <protection locked="0"/>
    </xf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0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71" fillId="0" borderId="0"/>
    <xf numFmtId="173" fontId="18" fillId="0" borderId="0"/>
    <xf numFmtId="173" fontId="18" fillId="0" borderId="0"/>
    <xf numFmtId="173" fontId="71" fillId="0" borderId="0"/>
    <xf numFmtId="173" fontId="18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71" fillId="0" borderId="0"/>
    <xf numFmtId="173" fontId="71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71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173" fontId="71" fillId="0" borderId="0"/>
    <xf numFmtId="173" fontId="71" fillId="0" borderId="0"/>
    <xf numFmtId="173" fontId="71" fillId="0" borderId="0"/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71" fillId="0" borderId="16">
      <protection locked="0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173" fontId="71" fillId="0" borderId="0"/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71" fillId="0" borderId="16">
      <alignment horizontal="centerContinuous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173" fontId="71" fillId="0" borderId="0"/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173" fontId="71" fillId="0" borderId="0"/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protection locked="0"/>
    </xf>
    <xf numFmtId="0" fontId="71" fillId="0" borderId="16">
      <protection locked="0"/>
    </xf>
    <xf numFmtId="173" fontId="71" fillId="0" borderId="0"/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protection locked="0"/>
    </xf>
    <xf numFmtId="0" fontId="71" fillId="0" borderId="16">
      <alignment horizontal="centerContinuous"/>
    </xf>
    <xf numFmtId="173" fontId="71" fillId="0" borderId="0"/>
    <xf numFmtId="0" fontId="71" fillId="0" borderId="16">
      <alignment horizontal="centerContinuous"/>
    </xf>
    <xf numFmtId="0" fontId="71" fillId="0" borderId="16">
      <alignment horizontal="centerContinuous"/>
    </xf>
    <xf numFmtId="173" fontId="71" fillId="0" borderId="0"/>
    <xf numFmtId="0" fontId="71" fillId="0" borderId="16">
      <alignment horizontal="centerContinuous"/>
    </xf>
    <xf numFmtId="173" fontId="71" fillId="0" borderId="0"/>
    <xf numFmtId="0" fontId="71" fillId="0" borderId="16">
      <alignment horizontal="centerContinuous"/>
    </xf>
    <xf numFmtId="0" fontId="71" fillId="0" borderId="16">
      <alignment horizontal="centerContinuous"/>
    </xf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16">
      <alignment horizontal="centerContinuous"/>
    </xf>
    <xf numFmtId="0" fontId="71" fillId="0" borderId="16">
      <protection locked="0"/>
    </xf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0" fontId="71" fillId="0" borderId="0"/>
    <xf numFmtId="0" fontId="71" fillId="0" borderId="0"/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protection locked="0"/>
    </xf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0" fontId="71" fillId="0" borderId="0"/>
    <xf numFmtId="0" fontId="71" fillId="0" borderId="0"/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173" fontId="71" fillId="0" borderId="0"/>
    <xf numFmtId="173" fontId="71" fillId="0" borderId="0"/>
    <xf numFmtId="173" fontId="71" fillId="0" borderId="0"/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173" fontId="71" fillId="0" borderId="0"/>
    <xf numFmtId="173" fontId="71" fillId="0" borderId="0"/>
    <xf numFmtId="173" fontId="71" fillId="0" borderId="0"/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16">
      <alignment horizontal="centerContinuous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37" fillId="0" borderId="0">
      <alignment horizontal="center"/>
    </xf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16">
      <protection locked="0"/>
    </xf>
    <xf numFmtId="0" fontId="71" fillId="0" borderId="16">
      <alignment horizontal="centerContinuous"/>
    </xf>
    <xf numFmtId="0" fontId="71" fillId="0" borderId="16">
      <alignment horizontal="centerContinuous"/>
    </xf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0" fontId="71" fillId="0" borderId="0"/>
    <xf numFmtId="0" fontId="71" fillId="0" borderId="0"/>
    <xf numFmtId="0" fontId="71" fillId="0" borderId="16">
      <protection locked="0"/>
    </xf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protection locked="0"/>
    </xf>
    <xf numFmtId="0" fontId="71" fillId="0" borderId="16">
      <protection locked="0"/>
    </xf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16">
      <alignment horizontal="centerContinuous"/>
    </xf>
    <xf numFmtId="0" fontId="71" fillId="0" borderId="16">
      <alignment horizontal="centerContinuous"/>
    </xf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protection locked="0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protection locked="0"/>
    </xf>
    <xf numFmtId="173" fontId="71" fillId="0" borderId="0"/>
    <xf numFmtId="0" fontId="71" fillId="0" borderId="16">
      <protection locked="0"/>
    </xf>
    <xf numFmtId="0" fontId="71" fillId="0" borderId="16">
      <protection locked="0"/>
    </xf>
    <xf numFmtId="173" fontId="71" fillId="0" borderId="0"/>
    <xf numFmtId="173" fontId="71" fillId="0" borderId="0"/>
    <xf numFmtId="0" fontId="71" fillId="0" borderId="16">
      <protection locked="0"/>
    </xf>
    <xf numFmtId="0" fontId="71" fillId="0" borderId="16">
      <protection locked="0"/>
    </xf>
    <xf numFmtId="173" fontId="71" fillId="0" borderId="0"/>
    <xf numFmtId="173" fontId="71" fillId="0" borderId="0"/>
    <xf numFmtId="0" fontId="71" fillId="0" borderId="16">
      <alignment horizontal="centerContinuous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protection locked="0"/>
    </xf>
    <xf numFmtId="173" fontId="71" fillId="0" borderId="0"/>
    <xf numFmtId="0" fontId="71" fillId="0" borderId="16">
      <protection locked="0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protection locked="0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173" fontId="71" fillId="0" borderId="0"/>
    <xf numFmtId="173" fontId="71" fillId="0" borderId="0"/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protection locked="0"/>
    </xf>
    <xf numFmtId="0" fontId="71" fillId="0" borderId="16">
      <protection locked="0"/>
    </xf>
    <xf numFmtId="173" fontId="71" fillId="0" borderId="0"/>
    <xf numFmtId="0" fontId="71" fillId="0" borderId="16">
      <alignment horizontal="centerContinuous"/>
    </xf>
    <xf numFmtId="0" fontId="71" fillId="0" borderId="16">
      <protection locked="0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0" fontId="71" fillId="0" borderId="0"/>
    <xf numFmtId="0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0" fontId="71" fillId="0" borderId="0"/>
    <xf numFmtId="0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0" fontId="71" fillId="0" borderId="0"/>
    <xf numFmtId="0" fontId="71" fillId="0" borderId="0"/>
    <xf numFmtId="0" fontId="71" fillId="0" borderId="16">
      <protection locked="0"/>
    </xf>
    <xf numFmtId="0" fontId="71" fillId="0" borderId="16">
      <alignment horizontal="centerContinuous"/>
    </xf>
    <xf numFmtId="0" fontId="71" fillId="0" borderId="16">
      <protection locked="0"/>
    </xf>
    <xf numFmtId="0" fontId="71" fillId="0" borderId="16">
      <protection locked="0"/>
    </xf>
    <xf numFmtId="173" fontId="71" fillId="0" borderId="0"/>
    <xf numFmtId="0" fontId="71" fillId="0" borderId="16">
      <alignment horizontal="centerContinuous"/>
    </xf>
    <xf numFmtId="0" fontId="71" fillId="0" borderId="16">
      <alignment horizontal="centerContinuous"/>
    </xf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0" fontId="71" fillId="0" borderId="0"/>
    <xf numFmtId="0" fontId="71" fillId="0" borderId="0"/>
    <xf numFmtId="0" fontId="71" fillId="0" borderId="16">
      <alignment horizontal="centerContinuous"/>
    </xf>
    <xf numFmtId="0" fontId="71" fillId="0" borderId="16">
      <alignment horizontal="centerContinuous"/>
    </xf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0" fontId="71" fillId="0" borderId="0"/>
    <xf numFmtId="0" fontId="71" fillId="0" borderId="0"/>
    <xf numFmtId="0" fontId="71" fillId="0" borderId="16">
      <alignment horizontal="centerContinuous"/>
    </xf>
    <xf numFmtId="173" fontId="71" fillId="0" borderId="0"/>
    <xf numFmtId="0" fontId="71" fillId="0" borderId="16">
      <alignment horizontal="centerContinuous"/>
    </xf>
    <xf numFmtId="0" fontId="71" fillId="0" borderId="16">
      <alignment horizontal="centerContinuous"/>
    </xf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16">
      <alignment horizontal="centerContinuous"/>
    </xf>
    <xf numFmtId="0" fontId="71" fillId="0" borderId="16">
      <alignment horizontal="centerContinuous"/>
    </xf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0" fontId="71" fillId="0" borderId="0"/>
    <xf numFmtId="0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0" fontId="71" fillId="0" borderId="0"/>
    <xf numFmtId="0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16">
      <protection locked="0"/>
    </xf>
    <xf numFmtId="0" fontId="71" fillId="0" borderId="16">
      <protection locked="0"/>
    </xf>
    <xf numFmtId="0" fontId="71" fillId="0" borderId="16">
      <alignment horizontal="centerContinuous"/>
    </xf>
    <xf numFmtId="0" fontId="71" fillId="0" borderId="16">
      <alignment horizontal="centerContinuous"/>
    </xf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0" fontId="71" fillId="0" borderId="0"/>
    <xf numFmtId="0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0" fontId="71" fillId="0" borderId="0"/>
    <xf numFmtId="0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0" fontId="71" fillId="0" borderId="0"/>
    <xf numFmtId="0" fontId="71" fillId="0" borderId="0"/>
    <xf numFmtId="173" fontId="18" fillId="0" borderId="0"/>
    <xf numFmtId="0" fontId="71" fillId="0" borderId="0"/>
    <xf numFmtId="0" fontId="71" fillId="0" borderId="16">
      <alignment horizontal="centerContinuous"/>
    </xf>
    <xf numFmtId="0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0" fontId="71" fillId="0" borderId="0"/>
    <xf numFmtId="0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0" fontId="71" fillId="0" borderId="0"/>
    <xf numFmtId="0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0" fontId="71" fillId="0" borderId="0"/>
    <xf numFmtId="0" fontId="71" fillId="0" borderId="0"/>
    <xf numFmtId="0" fontId="71" fillId="0" borderId="16">
      <protection locked="0"/>
    </xf>
    <xf numFmtId="0" fontId="71" fillId="0" borderId="16">
      <protection locked="0"/>
    </xf>
    <xf numFmtId="0" fontId="71" fillId="0" borderId="16">
      <alignment horizontal="centerContinuous"/>
    </xf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0" fontId="71" fillId="0" borderId="0"/>
    <xf numFmtId="0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0" fontId="71" fillId="0" borderId="0"/>
    <xf numFmtId="0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16">
      <protection locked="0"/>
    </xf>
    <xf numFmtId="0" fontId="71" fillId="0" borderId="16">
      <protection locked="0"/>
    </xf>
    <xf numFmtId="0" fontId="71" fillId="0" borderId="16">
      <alignment horizontal="centerContinuous"/>
    </xf>
    <xf numFmtId="0" fontId="71" fillId="0" borderId="16">
      <alignment horizontal="centerContinuous"/>
    </xf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0" fontId="71" fillId="0" borderId="0"/>
    <xf numFmtId="0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0" fontId="71" fillId="0" borderId="0"/>
    <xf numFmtId="0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0" fontId="71" fillId="0" borderId="0"/>
    <xf numFmtId="0" fontId="71" fillId="0" borderId="0"/>
    <xf numFmtId="0" fontId="71" fillId="0" borderId="16">
      <protection locked="0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protection locked="0"/>
    </xf>
    <xf numFmtId="0" fontId="71" fillId="0" borderId="16">
      <alignment horizontal="centerContinuous"/>
    </xf>
    <xf numFmtId="0" fontId="71" fillId="0" borderId="16">
      <protection locked="0"/>
    </xf>
    <xf numFmtId="0" fontId="71" fillId="0" borderId="16">
      <protection locked="0"/>
    </xf>
    <xf numFmtId="173" fontId="71" fillId="0" borderId="0"/>
    <xf numFmtId="0" fontId="71" fillId="0" borderId="16">
      <alignment horizontal="centerContinuous"/>
    </xf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71" fillId="0" borderId="0"/>
    <xf numFmtId="173" fontId="18" fillId="0" borderId="0"/>
    <xf numFmtId="173" fontId="18" fillId="0" borderId="0"/>
    <xf numFmtId="0" fontId="37" fillId="0" borderId="0">
      <alignment horizontal="center"/>
    </xf>
    <xf numFmtId="0" fontId="71" fillId="0" borderId="16">
      <alignment horizontal="centerContinuous"/>
    </xf>
    <xf numFmtId="0" fontId="71" fillId="0" borderId="16">
      <alignment horizontal="centerContinuous"/>
    </xf>
    <xf numFmtId="173" fontId="71" fillId="0" borderId="0"/>
    <xf numFmtId="0" fontId="71" fillId="0" borderId="16">
      <protection locked="0"/>
    </xf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0" fontId="71" fillId="0" borderId="0"/>
    <xf numFmtId="0" fontId="71" fillId="0" borderId="0"/>
    <xf numFmtId="0" fontId="71" fillId="0" borderId="16">
      <protection locked="0"/>
    </xf>
    <xf numFmtId="0" fontId="71" fillId="0" borderId="0"/>
    <xf numFmtId="0" fontId="71" fillId="0" borderId="16">
      <protection locked="0"/>
    </xf>
    <xf numFmtId="0" fontId="71" fillId="0" borderId="16">
      <protection locked="0"/>
    </xf>
    <xf numFmtId="0" fontId="71" fillId="0" borderId="16">
      <alignment horizontal="centerContinuous"/>
    </xf>
    <xf numFmtId="0" fontId="71" fillId="0" borderId="16">
      <alignment horizontal="centerContinuous"/>
    </xf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0" fontId="71" fillId="0" borderId="0"/>
    <xf numFmtId="0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0" fontId="71" fillId="0" borderId="0"/>
    <xf numFmtId="0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0" fontId="71" fillId="0" borderId="0"/>
    <xf numFmtId="0" fontId="71" fillId="0" borderId="0"/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173" fontId="18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173" fontId="71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16">
      <alignment horizontal="centerContinuous"/>
    </xf>
    <xf numFmtId="0" fontId="71" fillId="0" borderId="16">
      <alignment horizontal="centerContinuous"/>
    </xf>
    <xf numFmtId="173" fontId="18" fillId="0" borderId="0"/>
    <xf numFmtId="173" fontId="18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71" fillId="0" borderId="0"/>
    <xf numFmtId="0" fontId="71" fillId="0" borderId="16">
      <alignment horizontal="centerContinuous"/>
    </xf>
    <xf numFmtId="0" fontId="71" fillId="0" borderId="16">
      <alignment horizontal="centerContinuous"/>
    </xf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18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0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71" fillId="0" borderId="0"/>
    <xf numFmtId="173" fontId="18" fillId="0" borderId="0"/>
    <xf numFmtId="173" fontId="18" fillId="0" borderId="0"/>
    <xf numFmtId="173" fontId="71" fillId="0" borderId="0"/>
    <xf numFmtId="173" fontId="18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71" fillId="0" borderId="0"/>
    <xf numFmtId="173" fontId="71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71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173" fontId="71" fillId="0" borderId="0"/>
    <xf numFmtId="173" fontId="71" fillId="0" borderId="0"/>
    <xf numFmtId="173" fontId="18" fillId="0" borderId="0"/>
    <xf numFmtId="0" fontId="71" fillId="0" borderId="16">
      <alignment horizontal="centerContinuous"/>
    </xf>
    <xf numFmtId="0" fontId="71" fillId="0" borderId="16">
      <protection locked="0"/>
    </xf>
    <xf numFmtId="0" fontId="71" fillId="0" borderId="16">
      <protection locked="0"/>
    </xf>
    <xf numFmtId="173" fontId="71" fillId="0" borderId="0"/>
    <xf numFmtId="0" fontId="71" fillId="0" borderId="16">
      <alignment horizontal="centerContinuous"/>
    </xf>
    <xf numFmtId="173" fontId="18" fillId="0" borderId="0"/>
    <xf numFmtId="173" fontId="18" fillId="0" borderId="0"/>
    <xf numFmtId="173" fontId="18" fillId="0" borderId="0"/>
    <xf numFmtId="0" fontId="71" fillId="0" borderId="0"/>
    <xf numFmtId="0" fontId="71" fillId="0" borderId="16">
      <alignment horizontal="centerContinuous"/>
    </xf>
    <xf numFmtId="0" fontId="71" fillId="0" borderId="16">
      <alignment horizontal="centerContinuous"/>
    </xf>
    <xf numFmtId="173" fontId="71" fillId="0" borderId="0"/>
    <xf numFmtId="0" fontId="71" fillId="0" borderId="0"/>
    <xf numFmtId="0" fontId="71" fillId="0" borderId="16">
      <protection locked="0"/>
    </xf>
    <xf numFmtId="0" fontId="71" fillId="0" borderId="16">
      <protection locked="0"/>
    </xf>
    <xf numFmtId="0" fontId="71" fillId="0" borderId="16">
      <alignment horizontal="centerContinuous"/>
    </xf>
    <xf numFmtId="0" fontId="71" fillId="0" borderId="16">
      <alignment horizontal="centerContinuous"/>
    </xf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0" fontId="71" fillId="0" borderId="0"/>
    <xf numFmtId="0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0" fontId="71" fillId="0" borderId="0"/>
    <xf numFmtId="0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16">
      <alignment horizontal="centerContinuous"/>
    </xf>
    <xf numFmtId="0" fontId="71" fillId="0" borderId="16">
      <alignment horizontal="centerContinuous"/>
    </xf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0" fontId="71" fillId="0" borderId="0"/>
    <xf numFmtId="0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0" fontId="71" fillId="0" borderId="0"/>
    <xf numFmtId="0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0" fontId="71" fillId="0" borderId="0"/>
    <xf numFmtId="0" fontId="71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0" fontId="71" fillId="0" borderId="16">
      <alignment horizontal="centerContinuous"/>
    </xf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0" fontId="71" fillId="0" borderId="0"/>
    <xf numFmtId="0" fontId="71" fillId="0" borderId="0"/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alignment horizontal="centerContinuous"/>
    </xf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16">
      <protection locked="0"/>
    </xf>
    <xf numFmtId="0" fontId="71" fillId="0" borderId="16">
      <protection locked="0"/>
    </xf>
    <xf numFmtId="173" fontId="71" fillId="0" borderId="0"/>
    <xf numFmtId="0" fontId="71" fillId="0" borderId="16">
      <alignment horizontal="centerContinuous"/>
    </xf>
    <xf numFmtId="0" fontId="71" fillId="0" borderId="16">
      <alignment horizontal="centerContinuous"/>
    </xf>
    <xf numFmtId="173" fontId="71" fillId="0" borderId="0"/>
    <xf numFmtId="0" fontId="71" fillId="0" borderId="16">
      <alignment horizontal="centerContinuous"/>
    </xf>
    <xf numFmtId="0" fontId="71" fillId="0" borderId="16">
      <alignment horizontal="centerContinuous"/>
    </xf>
    <xf numFmtId="173" fontId="71" fillId="0" borderId="0"/>
    <xf numFmtId="173" fontId="71" fillId="0" borderId="0"/>
    <xf numFmtId="173" fontId="71" fillId="0" borderId="0"/>
    <xf numFmtId="0" fontId="71" fillId="0" borderId="0"/>
    <xf numFmtId="0" fontId="71" fillId="0" borderId="0"/>
    <xf numFmtId="0" fontId="71" fillId="0" borderId="0"/>
    <xf numFmtId="0" fontId="71" fillId="0" borderId="16">
      <alignment horizontal="centerContinuous"/>
    </xf>
    <xf numFmtId="0" fontId="71" fillId="0" borderId="16">
      <protection locked="0"/>
    </xf>
    <xf numFmtId="0" fontId="71" fillId="0" borderId="16">
      <protection locked="0"/>
    </xf>
    <xf numFmtId="173" fontId="71" fillId="0" borderId="0"/>
    <xf numFmtId="0" fontId="71" fillId="0" borderId="16">
      <alignment horizontal="centerContinuous"/>
    </xf>
    <xf numFmtId="0" fontId="71" fillId="0" borderId="16">
      <alignment horizontal="centerContinuous"/>
    </xf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18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18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0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71" fillId="0" borderId="0"/>
    <xf numFmtId="173" fontId="18" fillId="0" borderId="0"/>
    <xf numFmtId="173" fontId="18" fillId="0" borderId="0"/>
    <xf numFmtId="173" fontId="71" fillId="0" borderId="0"/>
    <xf numFmtId="173" fontId="18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71" fillId="0" borderId="0"/>
    <xf numFmtId="173" fontId="71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71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173" fontId="71" fillId="0" borderId="0"/>
    <xf numFmtId="173" fontId="71" fillId="0" borderId="0"/>
    <xf numFmtId="173" fontId="71" fillId="0" borderId="0"/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16">
      <protection locked="0"/>
    </xf>
    <xf numFmtId="0" fontId="71" fillId="0" borderId="16">
      <protection locked="0"/>
    </xf>
    <xf numFmtId="173" fontId="18" fillId="0" borderId="0"/>
    <xf numFmtId="173" fontId="18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16">
      <alignment horizontal="centerContinuous"/>
    </xf>
    <xf numFmtId="0" fontId="71" fillId="0" borderId="16">
      <alignment horizontal="centerContinuous"/>
    </xf>
    <xf numFmtId="173" fontId="71" fillId="0" borderId="0"/>
    <xf numFmtId="173" fontId="18" fillId="0" borderId="0"/>
    <xf numFmtId="173" fontId="71" fillId="0" borderId="0"/>
    <xf numFmtId="0" fontId="71" fillId="0" borderId="16">
      <protection locked="0"/>
    </xf>
    <xf numFmtId="0" fontId="71" fillId="0" borderId="16">
      <protection locked="0"/>
    </xf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18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0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71" fillId="0" borderId="0"/>
    <xf numFmtId="173" fontId="18" fillId="0" borderId="0"/>
    <xf numFmtId="173" fontId="18" fillId="0" borderId="0"/>
    <xf numFmtId="173" fontId="71" fillId="0" borderId="0"/>
    <xf numFmtId="173" fontId="18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71" fillId="0" borderId="0"/>
    <xf numFmtId="173" fontId="71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71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173" fontId="71" fillId="0" borderId="0"/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71" fillId="0" borderId="16">
      <protection locked="0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18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18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0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71" fillId="0" borderId="0"/>
    <xf numFmtId="173" fontId="18" fillId="0" borderId="0"/>
    <xf numFmtId="173" fontId="18" fillId="0" borderId="0"/>
    <xf numFmtId="173" fontId="71" fillId="0" borderId="0"/>
    <xf numFmtId="173" fontId="18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71" fillId="0" borderId="0"/>
    <xf numFmtId="173" fontId="71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71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173" fontId="71" fillId="0" borderId="0"/>
    <xf numFmtId="173" fontId="71" fillId="0" borderId="0"/>
    <xf numFmtId="173" fontId="71" fillId="0" borderId="0"/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protection locked="0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18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18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0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71" fillId="0" borderId="0"/>
    <xf numFmtId="173" fontId="18" fillId="0" borderId="0"/>
    <xf numFmtId="173" fontId="18" fillId="0" borderId="0"/>
    <xf numFmtId="173" fontId="71" fillId="0" borderId="0"/>
    <xf numFmtId="173" fontId="18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18" fillId="0" borderId="0"/>
    <xf numFmtId="173" fontId="71" fillId="0" borderId="0"/>
    <xf numFmtId="173" fontId="71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71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173" fontId="71" fillId="0" borderId="0"/>
    <xf numFmtId="173" fontId="71" fillId="0" borderId="0"/>
    <xf numFmtId="173" fontId="71" fillId="0" borderId="0"/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18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protection locked="0"/>
    </xf>
    <xf numFmtId="0" fontId="71" fillId="0" borderId="16">
      <alignment horizontal="centerContinuous"/>
    </xf>
    <xf numFmtId="0" fontId="71" fillId="0" borderId="16">
      <alignment horizontal="centerContinuous"/>
    </xf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protection locked="0"/>
    </xf>
    <xf numFmtId="0" fontId="71" fillId="0" borderId="16">
      <protection locked="0"/>
    </xf>
    <xf numFmtId="0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0" fontId="71" fillId="0" borderId="0"/>
    <xf numFmtId="0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0" fontId="71" fillId="0" borderId="0"/>
    <xf numFmtId="0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0" fontId="71" fillId="0" borderId="0"/>
    <xf numFmtId="0" fontId="71" fillId="0" borderId="0"/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protection locked="0"/>
    </xf>
    <xf numFmtId="173" fontId="71" fillId="0" borderId="0"/>
    <xf numFmtId="173" fontId="71" fillId="0" borderId="0"/>
    <xf numFmtId="173" fontId="71" fillId="0" borderId="0"/>
    <xf numFmtId="173" fontId="71" fillId="0" borderId="0"/>
    <xf numFmtId="173" fontId="71" fillId="0" borderId="0"/>
    <xf numFmtId="0" fontId="71" fillId="0" borderId="0"/>
    <xf numFmtId="0" fontId="71" fillId="0" borderId="0"/>
    <xf numFmtId="0" fontId="71" fillId="0" borderId="0"/>
    <xf numFmtId="0" fontId="71" fillId="0" borderId="16">
      <alignment horizontal="centerContinuous"/>
    </xf>
    <xf numFmtId="0" fontId="71" fillId="0" borderId="16">
      <alignment horizontal="centerContinuous"/>
    </xf>
    <xf numFmtId="0" fontId="71" fillId="0" borderId="16">
      <protection locked="0"/>
    </xf>
    <xf numFmtId="0" fontId="59" fillId="0" borderId="16">
      <alignment horizontal="centerContinuous"/>
    </xf>
    <xf numFmtId="0" fontId="59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71" fillId="0" borderId="16">
      <protection locked="0"/>
    </xf>
    <xf numFmtId="0" fontId="71" fillId="0" borderId="16">
      <protection locked="0"/>
    </xf>
    <xf numFmtId="0" fontId="71" fillId="0" borderId="0"/>
    <xf numFmtId="0" fontId="71" fillId="0" borderId="16">
      <protection locked="0"/>
    </xf>
    <xf numFmtId="0" fontId="71" fillId="0" borderId="16">
      <protection locked="0"/>
    </xf>
    <xf numFmtId="0" fontId="71" fillId="0" borderId="16">
      <alignment horizontal="centerContinuous"/>
    </xf>
    <xf numFmtId="0" fontId="71" fillId="0" borderId="16">
      <alignment horizontal="centerContinuous"/>
    </xf>
    <xf numFmtId="173" fontId="71" fillId="0" borderId="0"/>
    <xf numFmtId="173" fontId="71" fillId="0" borderId="0"/>
    <xf numFmtId="173" fontId="71" fillId="0" borderId="0"/>
    <xf numFmtId="0" fontId="269" fillId="0" borderId="75">
      <alignment vertical="center"/>
    </xf>
    <xf numFmtId="4" fontId="270" fillId="60" borderId="76" applyNumberFormat="0" applyProtection="0">
      <alignment horizontal="left" vertical="center" indent="1"/>
    </xf>
    <xf numFmtId="0" fontId="168" fillId="38" borderId="0" applyNumberFormat="0" applyBorder="0" applyAlignment="0" applyProtection="0"/>
    <xf numFmtId="0" fontId="195" fillId="0" borderId="27">
      <alignment horizontal="right"/>
    </xf>
    <xf numFmtId="0" fontId="271" fillId="48" borderId="0"/>
    <xf numFmtId="0" fontId="54" fillId="0" borderId="77"/>
    <xf numFmtId="295" fontId="18" fillId="0" borderId="0" applyFill="0" applyBorder="0">
      <alignment horizontal="right"/>
      <protection hidden="1"/>
    </xf>
    <xf numFmtId="14" fontId="201" fillId="0" borderId="18">
      <alignment horizontal="center"/>
      <protection locked="0"/>
    </xf>
    <xf numFmtId="0" fontId="182" fillId="0" borderId="0"/>
    <xf numFmtId="0" fontId="182" fillId="76" borderId="18">
      <alignment horizontal="center" vertical="center" wrapText="1"/>
      <protection hidden="1"/>
    </xf>
    <xf numFmtId="41" fontId="18" fillId="0" borderId="0" applyFont="0" applyFill="0" applyBorder="0" applyAlignment="0" applyProtection="0"/>
    <xf numFmtId="40" fontId="122" fillId="0" borderId="0" applyFont="0" applyFill="0" applyBorder="0" applyAlignment="0" applyProtection="0"/>
    <xf numFmtId="0" fontId="23" fillId="73" borderId="0" applyNumberFormat="0" applyFont="0" applyBorder="0" applyAlignment="0" applyProtection="0"/>
    <xf numFmtId="0" fontId="266" fillId="1" borderId="43" applyNumberFormat="0" applyFont="0" applyAlignment="0">
      <alignment horizontal="center"/>
    </xf>
    <xf numFmtId="0" fontId="95" fillId="99" borderId="0" applyNumberFormat="0" applyFont="0" applyBorder="0" applyAlignment="0" applyProtection="0"/>
    <xf numFmtId="0" fontId="184" fillId="0" borderId="0"/>
    <xf numFmtId="1" fontId="18" fillId="0" borderId="0"/>
    <xf numFmtId="0" fontId="45" fillId="0" borderId="0">
      <alignment textRotation="90"/>
    </xf>
    <xf numFmtId="42" fontId="91" fillId="0" borderId="0" applyFill="0" applyBorder="0" applyAlignment="0" applyProtection="0"/>
    <xf numFmtId="0" fontId="90" fillId="0" borderId="10" applyNumberFormat="0" applyFill="0" applyAlignment="0" applyProtection="0"/>
    <xf numFmtId="0" fontId="242" fillId="70" borderId="63" applyNumberFormat="0" applyAlignment="0" applyProtection="0"/>
    <xf numFmtId="0" fontId="272" fillId="0" borderId="78"/>
    <xf numFmtId="0" fontId="273" fillId="0" borderId="0" applyNumberFormat="0" applyFill="0" applyBorder="0" applyAlignment="0">
      <alignment horizontal="center"/>
    </xf>
    <xf numFmtId="0" fontId="61" fillId="100" borderId="0" applyNumberFormat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61" fillId="101" borderId="0" applyNumberFormat="0" applyBorder="0" applyAlignment="0" applyProtection="0"/>
    <xf numFmtId="0" fontId="61" fillId="101" borderId="0" applyNumberFormat="0" applyBorder="0" applyAlignment="0" applyProtection="0"/>
    <xf numFmtId="3" fontId="18" fillId="0" borderId="0" applyNumberFormat="0" applyFont="0" applyFill="0" applyBorder="0" applyAlignment="0" applyProtection="0"/>
    <xf numFmtId="3" fontId="18" fillId="0" borderId="0" applyNumberFormat="0" applyFont="0" applyFill="0" applyBorder="0" applyAlignment="0" applyProtection="0"/>
    <xf numFmtId="3" fontId="18" fillId="0" borderId="0" applyNumberFormat="0" applyFont="0" applyFill="0" applyBorder="0" applyAlignment="0" applyProtection="0"/>
    <xf numFmtId="3" fontId="18" fillId="0" borderId="0" applyNumberFormat="0" applyFont="0" applyFill="0" applyBorder="0" applyAlignment="0" applyProtection="0"/>
    <xf numFmtId="0" fontId="61" fillId="102" borderId="0" applyNumberFormat="0" applyBorder="0" applyAlignment="0" applyProtection="0"/>
    <xf numFmtId="0" fontId="61" fillId="102" borderId="0" applyNumberFormat="0" applyBorder="0" applyAlignment="0" applyProtection="0"/>
    <xf numFmtId="3" fontId="18" fillId="0" borderId="0" applyNumberFormat="0" applyFont="0" applyFill="0" applyBorder="0" applyAlignment="0" applyProtection="0"/>
    <xf numFmtId="3" fontId="18" fillId="0" borderId="0" applyNumberFormat="0" applyFont="0" applyFill="0" applyBorder="0" applyAlignment="0" applyProtection="0"/>
    <xf numFmtId="3" fontId="18" fillId="0" borderId="0" applyNumberFormat="0" applyFont="0" applyFill="0" applyBorder="0" applyAlignment="0" applyProtection="0"/>
    <xf numFmtId="3" fontId="18" fillId="0" borderId="0" applyNumberFormat="0" applyFont="0" applyFill="0" applyBorder="0" applyAlignment="0" applyProtection="0"/>
    <xf numFmtId="0" fontId="18" fillId="103" borderId="0" applyNumberFormat="0" applyBorder="0" applyAlignment="0" applyProtection="0"/>
    <xf numFmtId="0" fontId="18" fillId="103" borderId="0" applyNumberFormat="0" applyBorder="0" applyAlignment="0" applyProtection="0"/>
    <xf numFmtId="0" fontId="18" fillId="103" borderId="0" applyNumberFormat="0" applyBorder="0" applyAlignment="0" applyProtection="0"/>
    <xf numFmtId="0" fontId="18" fillId="103" borderId="0" applyNumberFormat="0" applyBorder="0" applyAlignment="0" applyProtection="0"/>
    <xf numFmtId="0" fontId="18" fillId="103" borderId="0" applyNumberFormat="0" applyBorder="0" applyAlignment="0" applyProtection="0"/>
    <xf numFmtId="0" fontId="61" fillId="103" borderId="0" applyNumberFormat="0" applyBorder="0" applyAlignment="0" applyProtection="0"/>
    <xf numFmtId="3" fontId="18" fillId="0" borderId="0" applyNumberFormat="0" applyFont="0" applyFill="0" applyBorder="0" applyAlignment="0" applyProtection="0"/>
    <xf numFmtId="3" fontId="18" fillId="0" borderId="0" applyNumberFormat="0" applyFont="0" applyFill="0" applyBorder="0" applyAlignment="0" applyProtection="0"/>
    <xf numFmtId="3" fontId="18" fillId="0" borderId="0" applyNumberFormat="0" applyFont="0" applyFill="0" applyBorder="0" applyAlignment="0" applyProtection="0"/>
    <xf numFmtId="3" fontId="18" fillId="0" borderId="0" applyNumberFormat="0" applyFont="0" applyFill="0" applyBorder="0" applyAlignment="0" applyProtection="0"/>
    <xf numFmtId="3" fontId="61" fillId="104" borderId="0" applyNumberFormat="0" applyBorder="0" applyAlignment="0" applyProtection="0"/>
    <xf numFmtId="3" fontId="61" fillId="104" borderId="0" applyNumberFormat="0" applyBorder="0" applyAlignment="0" applyProtection="0"/>
    <xf numFmtId="3" fontId="18" fillId="0" borderId="0" applyNumberFormat="0" applyFont="0" applyFill="0" applyBorder="0" applyAlignment="0" applyProtection="0"/>
    <xf numFmtId="3" fontId="18" fillId="0" borderId="0" applyNumberFormat="0" applyFont="0" applyFill="0" applyBorder="0" applyAlignment="0" applyProtection="0"/>
    <xf numFmtId="3" fontId="18" fillId="0" borderId="0" applyNumberFormat="0" applyFont="0" applyFill="0" applyBorder="0" applyAlignment="0" applyProtection="0"/>
    <xf numFmtId="3" fontId="18" fillId="0" borderId="0" applyNumberFormat="0" applyFont="0" applyFill="0" applyBorder="0" applyAlignment="0" applyProtection="0"/>
    <xf numFmtId="3" fontId="61" fillId="88" borderId="0" applyNumberFormat="0" applyBorder="0" applyAlignment="0" applyProtection="0"/>
    <xf numFmtId="3" fontId="61" fillId="88" borderId="0" applyNumberFormat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88" borderId="0" applyNumberFormat="0" applyFont="0" applyBorder="0" applyAlignment="0" applyProtection="0"/>
    <xf numFmtId="0" fontId="18" fillId="88" borderId="0" applyNumberFormat="0" applyFont="0" applyBorder="0" applyAlignment="0" applyProtection="0"/>
    <xf numFmtId="0" fontId="18" fillId="88" borderId="0" applyNumberFormat="0" applyFont="0" applyBorder="0" applyAlignment="0" applyProtection="0"/>
    <xf numFmtId="0" fontId="18" fillId="88" borderId="0" applyNumberFormat="0" applyFont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164" fontId="24" fillId="0" borderId="11"/>
    <xf numFmtId="0" fontId="24" fillId="0" borderId="11"/>
    <xf numFmtId="43" fontId="24" fillId="0" borderId="11"/>
    <xf numFmtId="0" fontId="58" fillId="0" borderId="16"/>
    <xf numFmtId="0" fontId="23" fillId="0" borderId="0">
      <alignment horizontal="center"/>
    </xf>
    <xf numFmtId="315" fontId="18" fillId="0" borderId="0">
      <alignment horizontal="center"/>
    </xf>
    <xf numFmtId="0" fontId="29" fillId="0" borderId="10">
      <alignment horizontal="center" wrapText="1"/>
    </xf>
    <xf numFmtId="0" fontId="23" fillId="0" borderId="0">
      <alignment horizontal="left" wrapText="1" indent="4"/>
    </xf>
    <xf numFmtId="0" fontId="23" fillId="0" borderId="0">
      <alignment horizontal="left" wrapText="1" indent="6"/>
    </xf>
    <xf numFmtId="0" fontId="23" fillId="0" borderId="0">
      <alignment horizontal="left" wrapText="1" indent="8"/>
    </xf>
    <xf numFmtId="0" fontId="88" fillId="0" borderId="0">
      <alignment horizontal="left" wrapText="1" indent="2"/>
    </xf>
    <xf numFmtId="0" fontId="182" fillId="0" borderId="0"/>
    <xf numFmtId="0" fontId="274" fillId="0" borderId="0"/>
    <xf numFmtId="0" fontId="275" fillId="0" borderId="0"/>
    <xf numFmtId="0" fontId="18" fillId="0" borderId="0"/>
    <xf numFmtId="0" fontId="18" fillId="0" borderId="0"/>
    <xf numFmtId="0" fontId="21" fillId="0" borderId="0" applyNumberFormat="0" applyFont="0" applyFill="0" applyBorder="0" applyAlignment="0" applyProtection="0">
      <alignment vertical="top"/>
    </xf>
    <xf numFmtId="335" fontId="27" fillId="0" borderId="0" applyFill="0" applyBorder="0" applyProtection="0">
      <alignment horizontal="right" wrapText="1"/>
    </xf>
    <xf numFmtId="336" fontId="27" fillId="0" borderId="0" applyFill="0" applyBorder="0" applyProtection="0">
      <alignment horizontal="right" wrapText="1"/>
    </xf>
    <xf numFmtId="337" fontId="27" fillId="0" borderId="0" applyFill="0" applyBorder="0" applyProtection="0">
      <alignment horizontal="right" wrapText="1"/>
    </xf>
    <xf numFmtId="266" fontId="27" fillId="0" borderId="0" applyFill="0" applyBorder="0" applyProtection="0">
      <alignment horizontal="right"/>
    </xf>
    <xf numFmtId="338" fontId="27" fillId="0" borderId="0" applyFill="0" applyBorder="0" applyProtection="0">
      <alignment horizontal="right"/>
    </xf>
    <xf numFmtId="339" fontId="27" fillId="0" borderId="0" applyFill="0" applyBorder="0" applyProtection="0">
      <alignment horizontal="right"/>
    </xf>
    <xf numFmtId="340" fontId="27" fillId="0" borderId="0" applyFill="0" applyBorder="0" applyProtection="0">
      <alignment horizontal="right"/>
    </xf>
    <xf numFmtId="235" fontId="27" fillId="0" borderId="0" applyFill="0" applyBorder="0" applyProtection="0">
      <alignment horizontal="right" wrapText="1"/>
    </xf>
    <xf numFmtId="341" fontId="27" fillId="0" borderId="0" applyFill="0" applyBorder="0" applyProtection="0">
      <alignment horizontal="right" wrapText="1"/>
    </xf>
    <xf numFmtId="0" fontId="18" fillId="0" borderId="0">
      <alignment vertical="top"/>
    </xf>
    <xf numFmtId="4" fontId="27" fillId="0" borderId="0" applyFill="0" applyBorder="0" applyProtection="0">
      <alignment wrapText="1"/>
    </xf>
    <xf numFmtId="0" fontId="27" fillId="0" borderId="0" applyNumberFormat="0" applyFill="0" applyBorder="0" applyProtection="0">
      <alignment horizontal="left" vertical="top" wrapText="1"/>
    </xf>
    <xf numFmtId="0" fontId="68" fillId="0" borderId="0" applyNumberFormat="0" applyFill="0" applyBorder="0" applyProtection="0">
      <alignment horizontal="left" vertical="top" wrapText="1"/>
    </xf>
    <xf numFmtId="342" fontId="276" fillId="0" borderId="0" applyFill="0" applyBorder="0" applyProtection="0">
      <alignment horizontal="center" wrapText="1"/>
    </xf>
    <xf numFmtId="235" fontId="276" fillId="0" borderId="0" applyFill="0" applyBorder="0" applyProtection="0">
      <alignment horizontal="right" wrapText="1"/>
    </xf>
    <xf numFmtId="337" fontId="276" fillId="0" borderId="0" applyFill="0" applyBorder="0" applyProtection="0">
      <alignment horizontal="right" wrapText="1"/>
    </xf>
    <xf numFmtId="343" fontId="276" fillId="0" borderId="0" applyFill="0" applyBorder="0" applyProtection="0">
      <alignment horizontal="right" wrapText="1"/>
    </xf>
    <xf numFmtId="37" fontId="276" fillId="0" borderId="0" applyFill="0" applyBorder="0" applyProtection="0">
      <alignment horizontal="center" wrapText="1"/>
    </xf>
    <xf numFmtId="338" fontId="276" fillId="0" borderId="0" applyFill="0" applyBorder="0" applyProtection="0">
      <alignment horizontal="right"/>
    </xf>
    <xf numFmtId="344" fontId="276" fillId="0" borderId="0" applyFill="0" applyBorder="0" applyProtection="0">
      <alignment horizontal="right"/>
    </xf>
    <xf numFmtId="0" fontId="21" fillId="0" borderId="0" applyNumberFormat="0" applyFont="0" applyFill="0" applyBorder="0" applyAlignment="0" applyProtection="0">
      <alignment vertical="top"/>
    </xf>
    <xf numFmtId="266" fontId="276" fillId="0" borderId="0" applyFill="0" applyBorder="0" applyProtection="0">
      <alignment horizontal="right"/>
    </xf>
    <xf numFmtId="4" fontId="276" fillId="0" borderId="0" applyFill="0" applyBorder="0" applyProtection="0">
      <alignment wrapText="1"/>
    </xf>
    <xf numFmtId="0" fontId="29" fillId="0" borderId="0" applyNumberFormat="0" applyFill="0" applyBorder="0" applyProtection="0">
      <alignment wrapText="1"/>
    </xf>
    <xf numFmtId="0" fontId="29" fillId="0" borderId="0" applyNumberFormat="0" applyFill="0" applyBorder="0" applyProtection="0">
      <alignment wrapText="1"/>
    </xf>
    <xf numFmtId="0" fontId="68" fillId="0" borderId="78" applyNumberFormat="0" applyFill="0" applyProtection="0">
      <alignment horizontal="center" wrapText="1"/>
    </xf>
    <xf numFmtId="236" fontId="68" fillId="0" borderId="0" applyFill="0" applyBorder="0" applyProtection="0">
      <alignment horizontal="center" wrapText="1"/>
    </xf>
    <xf numFmtId="0" fontId="182" fillId="0" borderId="0" applyNumberFormat="0" applyFill="0" applyBorder="0" applyProtection="0">
      <alignment horizontal="justify" wrapText="1"/>
    </xf>
    <xf numFmtId="0" fontId="68" fillId="0" borderId="0" applyNumberFormat="0" applyFill="0" applyBorder="0" applyProtection="0">
      <alignment horizontal="centerContinuous" wrapText="1"/>
    </xf>
    <xf numFmtId="0" fontId="68" fillId="84" borderId="79" applyNumberFormat="0" applyAlignment="0" applyProtection="0"/>
    <xf numFmtId="0" fontId="21" fillId="0" borderId="0" applyNumberFormat="0" applyFont="0" applyFill="0" applyBorder="0" applyAlignment="0" applyProtection="0">
      <alignment vertical="top"/>
    </xf>
    <xf numFmtId="212" fontId="18" fillId="83" borderId="18" applyProtection="0">
      <alignment wrapText="1"/>
    </xf>
    <xf numFmtId="0" fontId="21" fillId="0" borderId="0" applyNumberFormat="0" applyFont="0" applyFill="0" applyBorder="0" applyAlignment="0" applyProtection="0">
      <alignment vertical="top"/>
    </xf>
    <xf numFmtId="0" fontId="68" fillId="84" borderId="20" applyNumberFormat="0" applyProtection="0">
      <alignment horizontal="center"/>
    </xf>
    <xf numFmtId="0" fontId="68" fillId="84" borderId="80" applyNumberFormat="0" applyProtection="0">
      <alignment horizontal="center"/>
    </xf>
    <xf numFmtId="0" fontId="186" fillId="0" borderId="78" applyNumberFormat="0" applyFill="0" applyProtection="0">
      <alignment horizontal="left" vertical="top"/>
    </xf>
    <xf numFmtId="0" fontId="18" fillId="0" borderId="0">
      <alignment vertical="top"/>
    </xf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8" fillId="0" borderId="0">
      <alignment vertical="top"/>
    </xf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6" fillId="0" borderId="0" applyNumberFormat="0" applyBorder="0" applyAlignment="0"/>
    <xf numFmtId="0" fontId="56" fillId="0" borderId="0" applyNumberFormat="0" applyBorder="0" applyAlignment="0"/>
    <xf numFmtId="0" fontId="163" fillId="0" borderId="0"/>
    <xf numFmtId="0" fontId="56" fillId="0" borderId="0" applyNumberFormat="0" applyBorder="0" applyAlignment="0"/>
    <xf numFmtId="0" fontId="71" fillId="0" borderId="0" applyNumberFormat="0" applyBorder="0" applyAlignment="0"/>
    <xf numFmtId="0" fontId="277" fillId="0" borderId="0" applyNumberFormat="0" applyBorder="0" applyAlignment="0"/>
    <xf numFmtId="0" fontId="278" fillId="0" borderId="0" applyNumberFormat="0" applyBorder="0" applyAlignment="0"/>
    <xf numFmtId="0" fontId="279" fillId="0" borderId="0"/>
    <xf numFmtId="0" fontId="278" fillId="0" borderId="0" applyNumberFormat="0" applyBorder="0" applyAlignment="0"/>
    <xf numFmtId="0" fontId="277" fillId="0" borderId="0" applyNumberFormat="0" applyBorder="0" applyAlignment="0"/>
    <xf numFmtId="0" fontId="171" fillId="0" borderId="0" applyNumberFormat="0" applyBorder="0" applyAlignment="0"/>
    <xf numFmtId="0" fontId="171" fillId="0" borderId="0" applyNumberFormat="0" applyBorder="0" applyAlignment="0"/>
    <xf numFmtId="0" fontId="280" fillId="0" borderId="0" applyNumberFormat="0" applyBorder="0" applyAlignment="0"/>
    <xf numFmtId="0" fontId="281" fillId="0" borderId="0"/>
    <xf numFmtId="0" fontId="280" fillId="0" borderId="0" applyNumberFormat="0" applyBorder="0" applyAlignment="0"/>
    <xf numFmtId="0" fontId="277" fillId="0" borderId="0" applyNumberFormat="0" applyBorder="0" applyAlignment="0"/>
    <xf numFmtId="0" fontId="92" fillId="0" borderId="0" applyNumberFormat="0" applyBorder="0" applyAlignment="0"/>
    <xf numFmtId="0" fontId="277" fillId="0" borderId="0" applyNumberFormat="0" applyBorder="0" applyAlignment="0"/>
    <xf numFmtId="0" fontId="277" fillId="0" borderId="0" applyNumberFormat="0" applyBorder="0" applyAlignment="0"/>
    <xf numFmtId="0" fontId="277" fillId="0" borderId="0" applyNumberFormat="0" applyBorder="0" applyAlignment="0"/>
    <xf numFmtId="0" fontId="71" fillId="0" borderId="0" applyNumberFormat="0" applyBorder="0" applyAlignment="0"/>
    <xf numFmtId="0" fontId="282" fillId="0" borderId="0" applyNumberFormat="0" applyBorder="0" applyAlignment="0"/>
    <xf numFmtId="0" fontId="282" fillId="0" borderId="0" applyNumberFormat="0" applyBorder="0" applyAlignment="0"/>
    <xf numFmtId="0" fontId="92" fillId="0" borderId="0" applyNumberFormat="0" applyBorder="0" applyAlignment="0"/>
    <xf numFmtId="0" fontId="74" fillId="0" borderId="0" applyNumberFormat="0" applyBorder="0" applyAlignment="0"/>
    <xf numFmtId="0" fontId="277" fillId="0" borderId="0" applyNumberFormat="0" applyBorder="0" applyAlignment="0"/>
    <xf numFmtId="0" fontId="283" fillId="78" borderId="0"/>
    <xf numFmtId="0" fontId="283" fillId="78" borderId="0"/>
    <xf numFmtId="0" fontId="283" fillId="78" borderId="0"/>
    <xf numFmtId="0" fontId="283" fillId="78" borderId="0"/>
    <xf numFmtId="0" fontId="283" fillId="78" borderId="0"/>
    <xf numFmtId="0" fontId="283" fillId="78" borderId="0"/>
    <xf numFmtId="0" fontId="283" fillId="78" borderId="0"/>
    <xf numFmtId="0" fontId="283" fillId="78" borderId="0"/>
    <xf numFmtId="0" fontId="284" fillId="0" borderId="0" applyNumberFormat="0" applyFill="0" applyBorder="0" applyProtection="0">
      <alignment horizontal="left" vertical="center"/>
    </xf>
    <xf numFmtId="0" fontId="23" fillId="0" borderId="0"/>
    <xf numFmtId="259" fontId="18" fillId="0" borderId="0" applyNumberFormat="0" applyFill="0" applyBorder="0" applyProtection="0"/>
    <xf numFmtId="40" fontId="285" fillId="0" borderId="0" applyBorder="0">
      <alignment horizontal="right"/>
    </xf>
    <xf numFmtId="40" fontId="286" fillId="0" borderId="23" applyFont="0"/>
    <xf numFmtId="3" fontId="287" fillId="0" borderId="0">
      <alignment horizontal="right" vertical="center"/>
    </xf>
    <xf numFmtId="49" fontId="287" fillId="0" borderId="0">
      <alignment horizontal="right" vertical="center"/>
    </xf>
    <xf numFmtId="41" fontId="18" fillId="33" borderId="81" applyNumberFormat="0" applyAlignment="0">
      <alignment horizontal="center"/>
    </xf>
    <xf numFmtId="0" fontId="36" fillId="63" borderId="18">
      <alignment horizontal="center"/>
      <protection locked="0"/>
    </xf>
    <xf numFmtId="8" fontId="36" fillId="63" borderId="18">
      <alignment horizontal="center"/>
      <protection locked="0"/>
    </xf>
    <xf numFmtId="9" fontId="72" fillId="63" borderId="18">
      <alignment horizontal="center"/>
      <protection locked="0"/>
    </xf>
    <xf numFmtId="0" fontId="36" fillId="63" borderId="18">
      <alignment horizontal="center"/>
      <protection locked="0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18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18" fillId="0" borderId="10">
      <alignment horizontal="center"/>
    </xf>
    <xf numFmtId="0" fontId="18" fillId="0" borderId="10">
      <alignment horizontal="center"/>
    </xf>
    <xf numFmtId="0" fontId="18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18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18" fillId="0" borderId="10">
      <alignment horizontal="center"/>
    </xf>
    <xf numFmtId="0" fontId="18" fillId="0" borderId="10">
      <alignment horizontal="center"/>
    </xf>
    <xf numFmtId="0" fontId="18" fillId="0" borderId="10">
      <alignment horizontal="center"/>
    </xf>
    <xf numFmtId="0" fontId="18" fillId="0" borderId="10">
      <alignment horizontal="center"/>
    </xf>
    <xf numFmtId="0" fontId="18" fillId="0" borderId="10">
      <alignment horizontal="center"/>
    </xf>
    <xf numFmtId="0" fontId="18" fillId="0" borderId="10">
      <alignment horizontal="center"/>
    </xf>
    <xf numFmtId="0" fontId="18" fillId="0" borderId="10">
      <alignment horizontal="center"/>
    </xf>
    <xf numFmtId="0" fontId="18" fillId="0" borderId="10">
      <alignment horizontal="center"/>
    </xf>
    <xf numFmtId="0" fontId="18" fillId="0" borderId="10">
      <alignment horizontal="center"/>
    </xf>
    <xf numFmtId="0" fontId="18" fillId="0" borderId="10">
      <alignment horizontal="center"/>
    </xf>
    <xf numFmtId="0" fontId="18" fillId="0" borderId="10">
      <alignment horizontal="center"/>
    </xf>
    <xf numFmtId="0" fontId="18" fillId="0" borderId="10">
      <alignment horizontal="center"/>
    </xf>
    <xf numFmtId="0" fontId="18" fillId="0" borderId="10">
      <alignment horizontal="center"/>
    </xf>
    <xf numFmtId="0" fontId="18" fillId="0" borderId="10">
      <alignment horizontal="center"/>
    </xf>
    <xf numFmtId="0" fontId="18" fillId="0" borderId="10">
      <alignment horizontal="center"/>
    </xf>
    <xf numFmtId="0" fontId="18" fillId="0" borderId="10">
      <alignment horizontal="center"/>
    </xf>
    <xf numFmtId="0" fontId="18" fillId="0" borderId="10">
      <alignment horizontal="center"/>
    </xf>
    <xf numFmtId="0" fontId="18" fillId="0" borderId="10">
      <alignment horizontal="center"/>
    </xf>
    <xf numFmtId="0" fontId="18" fillId="0" borderId="10">
      <alignment horizontal="center"/>
    </xf>
    <xf numFmtId="0" fontId="18" fillId="0" borderId="10">
      <alignment horizontal="center"/>
    </xf>
    <xf numFmtId="0" fontId="18" fillId="0" borderId="10">
      <alignment horizontal="center"/>
    </xf>
    <xf numFmtId="0" fontId="18" fillId="0" borderId="10">
      <alignment horizontal="center"/>
    </xf>
    <xf numFmtId="0" fontId="18" fillId="0" borderId="10">
      <alignment horizontal="center"/>
    </xf>
    <xf numFmtId="0" fontId="18" fillId="0" borderId="10">
      <alignment horizontal="center"/>
    </xf>
    <xf numFmtId="0" fontId="18" fillId="0" borderId="10">
      <alignment horizontal="center"/>
    </xf>
    <xf numFmtId="0" fontId="18" fillId="0" borderId="10">
      <alignment horizontal="center"/>
    </xf>
    <xf numFmtId="0" fontId="18" fillId="0" borderId="10">
      <alignment horizontal="center"/>
    </xf>
    <xf numFmtId="0" fontId="18" fillId="0" borderId="10">
      <alignment horizontal="center"/>
    </xf>
    <xf numFmtId="0" fontId="18" fillId="0" borderId="10">
      <alignment horizontal="center"/>
    </xf>
    <xf numFmtId="0" fontId="18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18" fillId="0" borderId="10">
      <alignment horizontal="center"/>
    </xf>
    <xf numFmtId="0" fontId="18" fillId="0" borderId="10">
      <alignment horizontal="center"/>
    </xf>
    <xf numFmtId="0" fontId="18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18" fillId="0" borderId="10">
      <alignment horizontal="center"/>
    </xf>
    <xf numFmtId="0" fontId="18" fillId="0" borderId="10">
      <alignment horizontal="center"/>
    </xf>
    <xf numFmtId="0" fontId="18" fillId="0" borderId="10">
      <alignment horizontal="center"/>
    </xf>
    <xf numFmtId="0" fontId="18" fillId="0" borderId="10">
      <alignment horizontal="center"/>
    </xf>
    <xf numFmtId="0" fontId="18" fillId="0" borderId="10">
      <alignment horizontal="center"/>
    </xf>
    <xf numFmtId="0" fontId="18" fillId="0" borderId="10">
      <alignment horizontal="center"/>
    </xf>
    <xf numFmtId="0" fontId="18" fillId="0" borderId="10">
      <alignment horizontal="center"/>
    </xf>
    <xf numFmtId="0" fontId="18" fillId="0" borderId="10">
      <alignment horizontal="center"/>
    </xf>
    <xf numFmtId="0" fontId="18" fillId="0" borderId="10">
      <alignment horizontal="center"/>
    </xf>
    <xf numFmtId="0" fontId="18" fillId="0" borderId="10">
      <alignment horizontal="center"/>
    </xf>
    <xf numFmtId="0" fontId="18" fillId="0" borderId="10">
      <alignment horizontal="center"/>
    </xf>
    <xf numFmtId="0" fontId="18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18" fillId="0" borderId="10">
      <alignment horizontal="center"/>
    </xf>
    <xf numFmtId="0" fontId="18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6">
      <alignment horizontal="centerContinuous"/>
    </xf>
    <xf numFmtId="0" fontId="65" fillId="0" borderId="16">
      <alignment horizontal="centerContinuous"/>
    </xf>
    <xf numFmtId="0" fontId="65" fillId="0" borderId="10">
      <alignment horizontal="centerContinuous"/>
    </xf>
    <xf numFmtId="0" fontId="65" fillId="0" borderId="10">
      <alignment horizontal="centerContinuous"/>
    </xf>
    <xf numFmtId="0" fontId="18" fillId="0" borderId="10">
      <alignment horizontal="centerContinuous"/>
    </xf>
    <xf numFmtId="0" fontId="18" fillId="0" borderId="10">
      <alignment horizontal="centerContinuous"/>
    </xf>
    <xf numFmtId="0" fontId="171" fillId="0" borderId="10">
      <alignment horizontal="centerContinuous"/>
    </xf>
    <xf numFmtId="0" fontId="171" fillId="0" borderId="10">
      <alignment horizontal="centerContinuous"/>
    </xf>
    <xf numFmtId="0" fontId="18" fillId="0" borderId="10">
      <alignment horizontal="centerContinuous"/>
    </xf>
    <xf numFmtId="0" fontId="18" fillId="0" borderId="10">
      <alignment horizontal="centerContinuous"/>
    </xf>
    <xf numFmtId="0" fontId="171" fillId="0" borderId="10">
      <alignment horizontal="centerContinuous"/>
    </xf>
    <xf numFmtId="0" fontId="171" fillId="0" borderId="10">
      <alignment horizontal="centerContinuous"/>
    </xf>
    <xf numFmtId="0" fontId="171" fillId="0" borderId="10">
      <alignment horizontal="centerContinuous"/>
    </xf>
    <xf numFmtId="0" fontId="171" fillId="0" borderId="10">
      <alignment horizontal="centerContinuous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Continuous"/>
    </xf>
    <xf numFmtId="0" fontId="65" fillId="0" borderId="10">
      <alignment horizontal="centerContinuous"/>
    </xf>
    <xf numFmtId="0" fontId="18" fillId="0" borderId="10">
      <alignment horizontal="centerContinuous"/>
    </xf>
    <xf numFmtId="0" fontId="18" fillId="0" borderId="10">
      <alignment horizontal="centerContinuous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6">
      <alignment horizontal="centerContinuous"/>
    </xf>
    <xf numFmtId="0" fontId="65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18" fillId="0" borderId="10">
      <alignment horizontal="center"/>
    </xf>
    <xf numFmtId="0" fontId="18" fillId="0" borderId="10">
      <alignment horizontal="center"/>
    </xf>
    <xf numFmtId="0" fontId="18" fillId="0" borderId="10">
      <alignment horizontal="center"/>
    </xf>
    <xf numFmtId="0" fontId="18" fillId="0" borderId="10">
      <alignment horizontal="center"/>
    </xf>
    <xf numFmtId="0" fontId="18" fillId="0" borderId="10">
      <alignment horizontal="center"/>
    </xf>
    <xf numFmtId="0" fontId="18" fillId="0" borderId="10">
      <alignment horizontal="center"/>
    </xf>
    <xf numFmtId="0" fontId="18" fillId="0" borderId="10">
      <alignment horizontal="center"/>
    </xf>
    <xf numFmtId="0" fontId="65" fillId="0" borderId="10">
      <alignment horizontal="center"/>
    </xf>
    <xf numFmtId="0" fontId="18" fillId="0" borderId="10">
      <alignment horizontal="center"/>
    </xf>
    <xf numFmtId="0" fontId="18" fillId="0" borderId="10">
      <alignment horizontal="center"/>
    </xf>
    <xf numFmtId="0" fontId="18" fillId="0" borderId="10">
      <alignment horizontal="center"/>
    </xf>
    <xf numFmtId="0" fontId="18" fillId="0" borderId="10">
      <alignment horizontal="center"/>
    </xf>
    <xf numFmtId="0" fontId="65" fillId="0" borderId="10">
      <alignment horizontal="center"/>
    </xf>
    <xf numFmtId="0" fontId="18" fillId="0" borderId="10">
      <alignment horizontal="center"/>
    </xf>
    <xf numFmtId="0" fontId="18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18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6">
      <alignment horizontal="centerContinuous"/>
    </xf>
    <xf numFmtId="0" fontId="65" fillId="0" borderId="16">
      <alignment horizontal="centerContinuous"/>
    </xf>
    <xf numFmtId="0" fontId="65" fillId="0" borderId="10">
      <alignment horizontal="center"/>
    </xf>
    <xf numFmtId="0" fontId="65" fillId="0" borderId="10">
      <alignment horizontal="center"/>
    </xf>
    <xf numFmtId="0" fontId="18" fillId="0" borderId="10">
      <alignment horizontal="center"/>
    </xf>
    <xf numFmtId="0" fontId="18" fillId="0" borderId="10">
      <alignment horizontal="center"/>
    </xf>
    <xf numFmtId="0" fontId="18" fillId="0" borderId="10">
      <alignment horizontal="center"/>
    </xf>
    <xf numFmtId="0" fontId="18" fillId="0" borderId="10">
      <alignment horizontal="center"/>
    </xf>
    <xf numFmtId="0" fontId="65" fillId="0" borderId="10">
      <alignment horizontal="center"/>
    </xf>
    <xf numFmtId="0" fontId="18" fillId="0" borderId="10">
      <alignment horizontal="center"/>
    </xf>
    <xf numFmtId="0" fontId="18" fillId="0" borderId="10">
      <alignment horizontal="center"/>
    </xf>
    <xf numFmtId="0" fontId="18" fillId="0" borderId="10">
      <alignment horizontal="center"/>
    </xf>
    <xf numFmtId="0" fontId="18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0">
      <alignment horizontal="center"/>
    </xf>
    <xf numFmtId="0" fontId="65" fillId="0" borderId="16">
      <alignment horizontal="centerContinuous"/>
    </xf>
    <xf numFmtId="0" fontId="65" fillId="0" borderId="16">
      <alignment horizontal="centerContinuous"/>
    </xf>
    <xf numFmtId="0" fontId="18" fillId="0" borderId="16">
      <alignment horizontal="centerContinuous"/>
    </xf>
    <xf numFmtId="0" fontId="18" fillId="0" borderId="16">
      <alignment horizontal="centerContinuous"/>
    </xf>
    <xf numFmtId="172" fontId="63" fillId="0" borderId="0"/>
    <xf numFmtId="0" fontId="65" fillId="0" borderId="10">
      <alignment horizontal="center"/>
    </xf>
    <xf numFmtId="0" fontId="18" fillId="0" borderId="82" applyAlignment="0"/>
    <xf numFmtId="0" fontId="140" fillId="0" borderId="38"/>
    <xf numFmtId="0" fontId="140" fillId="0" borderId="38"/>
    <xf numFmtId="0" fontId="140" fillId="0" borderId="38"/>
    <xf numFmtId="0" fontId="140" fillId="0" borderId="38"/>
    <xf numFmtId="0" fontId="140" fillId="0" borderId="38"/>
    <xf numFmtId="0" fontId="140" fillId="0" borderId="38"/>
    <xf numFmtId="0" fontId="140" fillId="0" borderId="38"/>
    <xf numFmtId="0" fontId="33" fillId="0" borderId="0" applyFill="0" applyBorder="0" applyProtection="0">
      <alignment horizontal="center" vertical="center"/>
    </xf>
    <xf numFmtId="0" fontId="288" fillId="0" borderId="0" applyBorder="0" applyProtection="0">
      <alignment vertical="center"/>
    </xf>
    <xf numFmtId="280" fontId="288" fillId="0" borderId="10" applyBorder="0" applyProtection="0">
      <alignment horizontal="right" vertical="center"/>
    </xf>
    <xf numFmtId="0" fontId="289" fillId="63" borderId="0" applyBorder="0" applyProtection="0">
      <alignment horizontal="centerContinuous" vertical="center"/>
    </xf>
    <xf numFmtId="0" fontId="289" fillId="66" borderId="10" applyBorder="0" applyProtection="0">
      <alignment horizontal="centerContinuous" vertical="center"/>
    </xf>
    <xf numFmtId="0" fontId="290" fillId="0" borderId="0"/>
    <xf numFmtId="0" fontId="68" fillId="0" borderId="0" applyBorder="0" applyProtection="0">
      <alignment horizontal="left"/>
    </xf>
    <xf numFmtId="0" fontId="33" fillId="0" borderId="0" applyFill="0" applyBorder="0" applyProtection="0"/>
    <xf numFmtId="0" fontId="225" fillId="0" borderId="0"/>
    <xf numFmtId="0" fontId="291" fillId="0" borderId="0" applyFill="0" applyBorder="0" applyProtection="0">
      <alignment horizontal="left"/>
    </xf>
    <xf numFmtId="0" fontId="157" fillId="0" borderId="24" applyFill="0" applyBorder="0" applyProtection="0">
      <alignment horizontal="left" vertical="top"/>
    </xf>
    <xf numFmtId="0" fontId="88" fillId="0" borderId="0">
      <alignment horizontal="centerContinuous"/>
    </xf>
    <xf numFmtId="0" fontId="292" fillId="0" borderId="0" applyNumberFormat="0" applyFill="0" applyBorder="0">
      <alignment horizontal="left"/>
    </xf>
    <xf numFmtId="0" fontId="292" fillId="0" borderId="0" applyNumberFormat="0" applyFill="0" applyBorder="0">
      <alignment horizontal="right"/>
    </xf>
    <xf numFmtId="0" fontId="293" fillId="0" borderId="0" applyNumberFormat="0" applyFill="0" applyBorder="0">
      <alignment horizontal="right"/>
    </xf>
    <xf numFmtId="0" fontId="25" fillId="69" borderId="0" applyNumberFormat="0" applyFont="0" applyBorder="0" applyAlignment="0" applyProtection="0"/>
    <xf numFmtId="38" fontId="294" fillId="0" borderId="0" applyNumberFormat="0" applyBorder="0">
      <alignment horizontal="left"/>
    </xf>
    <xf numFmtId="278" fontId="295" fillId="0" borderId="43" applyNumberFormat="0" applyFont="0" applyFill="0" applyAlignment="0" applyProtection="0"/>
    <xf numFmtId="266" fontId="19" fillId="0" borderId="0" applyNumberFormat="0" applyFont="0" applyAlignment="0" applyProtection="0">
      <alignment horizontal="left"/>
      <protection locked="0"/>
    </xf>
    <xf numFmtId="0" fontId="65" fillId="0" borderId="10">
      <alignment horizontal="center"/>
    </xf>
    <xf numFmtId="49" fontId="18" fillId="0" borderId="0" applyFont="0" applyFill="0" applyBorder="0" applyAlignment="0" applyProtection="0"/>
    <xf numFmtId="0" fontId="296" fillId="0" borderId="0"/>
    <xf numFmtId="49" fontId="18" fillId="0" borderId="0" applyFont="0" applyAlignment="0"/>
    <xf numFmtId="49" fontId="18" fillId="0" borderId="0" applyFont="0" applyAlignment="0"/>
    <xf numFmtId="49" fontId="18" fillId="0" borderId="0" applyFont="0" applyAlignment="0"/>
    <xf numFmtId="1" fontId="237" fillId="0" borderId="0">
      <alignment horizontal="left"/>
      <protection locked="0"/>
    </xf>
    <xf numFmtId="226" fontId="18" fillId="0" borderId="0">
      <alignment horizontal="left"/>
      <protection locked="0"/>
    </xf>
    <xf numFmtId="0" fontId="297" fillId="0" borderId="0"/>
    <xf numFmtId="49" fontId="56" fillId="0" borderId="0" applyFill="0" applyBorder="0" applyAlignment="0"/>
    <xf numFmtId="345" fontId="18" fillId="0" borderId="0" applyFill="0" applyBorder="0" applyAlignment="0"/>
    <xf numFmtId="0" fontId="18" fillId="0" borderId="0" applyFill="0" applyBorder="0" applyAlignment="0"/>
    <xf numFmtId="346" fontId="18" fillId="0" borderId="0" applyFill="0" applyBorder="0" applyAlignment="0"/>
    <xf numFmtId="0" fontId="18" fillId="0" borderId="0" applyFill="0" applyBorder="0" applyAlignment="0"/>
    <xf numFmtId="0" fontId="92" fillId="0" borderId="0">
      <alignment vertical="center"/>
    </xf>
    <xf numFmtId="0" fontId="151" fillId="0" borderId="0" applyNumberFormat="0" applyFill="0" applyBorder="0" applyAlignment="0" applyProtection="0"/>
    <xf numFmtId="18" fontId="68" fillId="90" borderId="64" applyFont="0" applyFill="0" applyBorder="0" applyAlignment="0" applyProtection="0"/>
    <xf numFmtId="347" fontId="18" fillId="0" borderId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347" fontId="18" fillId="0" borderId="0"/>
    <xf numFmtId="0" fontId="298" fillId="91" borderId="0"/>
    <xf numFmtId="0" fontId="299" fillId="0" borderId="0" applyNumberFormat="0" applyFill="0" applyBorder="0" applyAlignment="0" applyProtection="0"/>
    <xf numFmtId="0" fontId="300" fillId="0" borderId="0" applyNumberFormat="0" applyFill="0" applyBorder="0" applyAlignment="0" applyProtection="0"/>
    <xf numFmtId="0" fontId="300" fillId="0" borderId="0" applyNumberFormat="0" applyFill="0" applyBorder="0" applyAlignment="0" applyProtection="0"/>
    <xf numFmtId="0" fontId="300" fillId="0" borderId="0" applyNumberFormat="0" applyFill="0" applyBorder="0" applyAlignment="0" applyProtection="0"/>
    <xf numFmtId="0" fontId="300" fillId="0" borderId="0" applyNumberFormat="0" applyFill="0" applyBorder="0" applyAlignment="0" applyProtection="0"/>
    <xf numFmtId="0" fontId="300" fillId="0" borderId="0" applyNumberFormat="0" applyFill="0" applyBorder="0" applyAlignment="0" applyProtection="0"/>
    <xf numFmtId="0" fontId="300" fillId="0" borderId="0" applyNumberFormat="0" applyFill="0" applyBorder="0" applyAlignment="0" applyProtection="0"/>
    <xf numFmtId="0" fontId="300" fillId="0" borderId="0" applyNumberFormat="0" applyFill="0" applyBorder="0" applyAlignment="0" applyProtection="0"/>
    <xf numFmtId="0" fontId="300" fillId="0" borderId="0" applyNumberFormat="0" applyFill="0" applyBorder="0" applyAlignment="0" applyProtection="0"/>
    <xf numFmtId="0" fontId="300" fillId="0" borderId="0" applyNumberFormat="0" applyFill="0" applyBorder="0" applyAlignment="0" applyProtection="0"/>
    <xf numFmtId="0" fontId="300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01" fillId="0" borderId="0" applyNumberFormat="0" applyFill="0" applyBorder="0" applyAlignment="0" applyProtection="0"/>
    <xf numFmtId="0" fontId="300" fillId="0" borderId="0" applyNumberFormat="0" applyFill="0" applyBorder="0" applyAlignment="0" applyProtection="0"/>
    <xf numFmtId="0" fontId="300" fillId="0" borderId="0" applyNumberFormat="0" applyFill="0" applyBorder="0" applyAlignment="0" applyProtection="0"/>
    <xf numFmtId="0" fontId="300" fillId="0" borderId="0" applyNumberFormat="0" applyFill="0" applyBorder="0" applyAlignment="0" applyProtection="0"/>
    <xf numFmtId="0" fontId="301" fillId="0" borderId="0" applyNumberFormat="0" applyFill="0" applyBorder="0" applyAlignment="0" applyProtection="0"/>
    <xf numFmtId="0" fontId="300" fillId="0" borderId="0" applyNumberFormat="0" applyFill="0" applyBorder="0" applyAlignment="0" applyProtection="0"/>
    <xf numFmtId="0" fontId="300" fillId="0" borderId="0" applyNumberFormat="0" applyFill="0" applyBorder="0" applyAlignment="0" applyProtection="0"/>
    <xf numFmtId="0" fontId="300" fillId="0" borderId="0" applyNumberFormat="0" applyFill="0" applyBorder="0" applyAlignment="0" applyProtection="0"/>
    <xf numFmtId="0" fontId="300" fillId="0" borderId="0" applyNumberFormat="0" applyFill="0" applyBorder="0" applyAlignment="0" applyProtection="0"/>
    <xf numFmtId="0" fontId="300" fillId="0" borderId="0" applyNumberFormat="0" applyFill="0" applyBorder="0" applyAlignment="0" applyProtection="0"/>
    <xf numFmtId="0" fontId="300" fillId="0" borderId="0" applyNumberFormat="0" applyFill="0" applyBorder="0" applyAlignment="0" applyProtection="0"/>
    <xf numFmtId="0" fontId="302" fillId="34" borderId="0">
      <alignment horizontal="right"/>
    </xf>
    <xf numFmtId="348" fontId="18" fillId="0" borderId="0">
      <alignment horizontal="center"/>
    </xf>
    <xf numFmtId="300" fontId="18" fillId="0" borderId="0">
      <alignment horizontal="centerContinuous"/>
    </xf>
    <xf numFmtId="0" fontId="303" fillId="1" borderId="0" applyNumberFormat="0" applyBorder="0" applyProtection="0">
      <alignment horizontal="left" vertical="center"/>
    </xf>
    <xf numFmtId="300" fontId="18" fillId="0" borderId="0">
      <alignment horizontal="centerContinuous"/>
      <protection locked="0"/>
    </xf>
    <xf numFmtId="300" fontId="18" fillId="0" borderId="0">
      <alignment horizontal="left"/>
    </xf>
    <xf numFmtId="226" fontId="18" fillId="0" borderId="0">
      <alignment horizontal="center"/>
    </xf>
    <xf numFmtId="226" fontId="18" fillId="0" borderId="0">
      <alignment horizontal="left"/>
    </xf>
    <xf numFmtId="0" fontId="29" fillId="105" borderId="0" applyNumberFormat="0" applyFont="0" applyAlignment="0"/>
    <xf numFmtId="0" fontId="30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1" fillId="0" borderId="0" applyNumberFormat="0" applyFill="0" applyBorder="0" applyAlignment="0" applyProtection="0"/>
    <xf numFmtId="0" fontId="185" fillId="0" borderId="48" applyNumberFormat="0" applyFill="0" applyAlignment="0" applyProtection="0"/>
    <xf numFmtId="0" fontId="189" fillId="0" borderId="50" applyNumberFormat="0" applyFill="0" applyAlignment="0" applyProtection="0"/>
    <xf numFmtId="0" fontId="192" fillId="0" borderId="52" applyNumberFormat="0" applyFill="0" applyAlignment="0" applyProtection="0"/>
    <xf numFmtId="0" fontId="192" fillId="0" borderId="0" applyNumberFormat="0" applyFill="0" applyBorder="0" applyAlignment="0" applyProtection="0"/>
    <xf numFmtId="0" fontId="65" fillId="0" borderId="10">
      <alignment horizontal="centerContinuous"/>
    </xf>
    <xf numFmtId="0" fontId="306" fillId="0" borderId="0">
      <alignment horizontal="right"/>
    </xf>
    <xf numFmtId="0" fontId="307" fillId="0" borderId="0"/>
    <xf numFmtId="264" fontId="308" fillId="0" borderId="0"/>
    <xf numFmtId="0" fontId="18" fillId="0" borderId="11" applyNumberFormat="0" applyFont="0" applyFill="0" applyAlignment="0" applyProtection="0"/>
    <xf numFmtId="197" fontId="295" fillId="0" borderId="11" applyNumberFormat="0" applyFont="0" applyFill="0" applyAlignment="0" applyProtection="0"/>
    <xf numFmtId="0" fontId="89" fillId="0" borderId="60" applyNumberFormat="0" applyFont="0" applyFill="0" applyAlignment="0" applyProtection="0"/>
    <xf numFmtId="39" fontId="23" fillId="0" borderId="43" applyNumberFormat="0" applyFont="0" applyFill="0" applyAlignment="0" applyProtection="0"/>
    <xf numFmtId="173" fontId="18" fillId="0" borderId="11" applyNumberFormat="0" applyFont="0" applyFill="0" applyAlignment="0"/>
    <xf numFmtId="0" fontId="112" fillId="0" borderId="83" applyNumberFormat="0" applyFill="0" applyAlignment="0" applyProtection="0"/>
    <xf numFmtId="0" fontId="112" fillId="0" borderId="83" applyNumberFormat="0" applyFill="0" applyAlignment="0" applyProtection="0"/>
    <xf numFmtId="0" fontId="112" fillId="0" borderId="83" applyNumberFormat="0" applyFill="0" applyAlignment="0" applyProtection="0"/>
    <xf numFmtId="0" fontId="112" fillId="0" borderId="83" applyNumberFormat="0" applyFill="0" applyAlignment="0" applyProtection="0"/>
    <xf numFmtId="0" fontId="112" fillId="0" borderId="83" applyNumberFormat="0" applyFill="0" applyAlignment="0" applyProtection="0"/>
    <xf numFmtId="0" fontId="112" fillId="0" borderId="83" applyNumberFormat="0" applyFill="0" applyAlignment="0" applyProtection="0"/>
    <xf numFmtId="0" fontId="112" fillId="0" borderId="83" applyNumberFormat="0" applyFill="0" applyAlignment="0" applyProtection="0"/>
    <xf numFmtId="0" fontId="112" fillId="0" borderId="83" applyNumberFormat="0" applyFill="0" applyAlignment="0" applyProtection="0"/>
    <xf numFmtId="0" fontId="112" fillId="0" borderId="83" applyNumberFormat="0" applyFill="0" applyAlignment="0" applyProtection="0"/>
    <xf numFmtId="0" fontId="112" fillId="0" borderId="83" applyNumberFormat="0" applyFill="0" applyAlignment="0" applyProtection="0"/>
    <xf numFmtId="0" fontId="112" fillId="0" borderId="83" applyNumberFormat="0" applyFill="0" applyAlignment="0" applyProtection="0"/>
    <xf numFmtId="0" fontId="112" fillId="0" borderId="83" applyNumberFormat="0" applyFill="0" applyAlignment="0" applyProtection="0"/>
    <xf numFmtId="0" fontId="242" fillId="0" borderId="83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8" fillId="0" borderId="84" applyNumberFormat="0" applyFill="0" applyAlignment="0" applyProtection="0"/>
    <xf numFmtId="0" fontId="112" fillId="0" borderId="83" applyNumberFormat="0" applyFill="0" applyAlignment="0" applyProtection="0"/>
    <xf numFmtId="0" fontId="112" fillId="0" borderId="83" applyNumberFormat="0" applyFill="0" applyAlignment="0" applyProtection="0"/>
    <xf numFmtId="0" fontId="112" fillId="0" borderId="83" applyNumberFormat="0" applyFill="0" applyAlignment="0" applyProtection="0"/>
    <xf numFmtId="0" fontId="112" fillId="0" borderId="83" applyNumberFormat="0" applyFill="0" applyAlignment="0" applyProtection="0"/>
    <xf numFmtId="0" fontId="112" fillId="0" borderId="83" applyNumberFormat="0" applyFill="0" applyAlignment="0" applyProtection="0"/>
    <xf numFmtId="0" fontId="112" fillId="0" borderId="83" applyNumberFormat="0" applyFill="0" applyAlignment="0" applyProtection="0"/>
    <xf numFmtId="0" fontId="113" fillId="0" borderId="85" applyNumberFormat="0" applyFill="0" applyAlignment="0" applyProtection="0"/>
    <xf numFmtId="0" fontId="113" fillId="0" borderId="85" applyNumberFormat="0" applyFill="0" applyAlignment="0" applyProtection="0"/>
    <xf numFmtId="0" fontId="113" fillId="0" borderId="85" applyNumberFormat="0" applyFill="0" applyAlignment="0" applyProtection="0"/>
    <xf numFmtId="0" fontId="113" fillId="0" borderId="85" applyNumberFormat="0" applyFill="0" applyAlignment="0" applyProtection="0"/>
    <xf numFmtId="0" fontId="113" fillId="0" borderId="85" applyNumberFormat="0" applyFill="0" applyAlignment="0" applyProtection="0"/>
    <xf numFmtId="0" fontId="113" fillId="0" borderId="85" applyNumberFormat="0" applyFill="0" applyAlignment="0" applyProtection="0"/>
    <xf numFmtId="0" fontId="112" fillId="0" borderId="83" applyNumberFormat="0" applyFill="0" applyAlignment="0" applyProtection="0"/>
    <xf numFmtId="0" fontId="112" fillId="0" borderId="83" applyNumberFormat="0" applyFill="0" applyAlignment="0" applyProtection="0"/>
    <xf numFmtId="0" fontId="112" fillId="0" borderId="83" applyNumberFormat="0" applyFill="0" applyAlignment="0" applyProtection="0"/>
    <xf numFmtId="0" fontId="112" fillId="0" borderId="83" applyNumberFormat="0" applyFill="0" applyAlignment="0" applyProtection="0"/>
    <xf numFmtId="0" fontId="112" fillId="0" borderId="83" applyNumberFormat="0" applyFill="0" applyAlignment="0" applyProtection="0"/>
    <xf numFmtId="0" fontId="277" fillId="0" borderId="85" applyNumberFormat="0" applyFill="0" applyAlignment="0" applyProtection="0"/>
    <xf numFmtId="0" fontId="112" fillId="0" borderId="83" applyNumberFormat="0" applyFill="0" applyAlignment="0" applyProtection="0"/>
    <xf numFmtId="0" fontId="112" fillId="0" borderId="83" applyNumberFormat="0" applyFill="0" applyAlignment="0" applyProtection="0"/>
    <xf numFmtId="0" fontId="112" fillId="0" borderId="83" applyNumberFormat="0" applyFill="0" applyAlignment="0" applyProtection="0"/>
    <xf numFmtId="0" fontId="112" fillId="0" borderId="83" applyNumberFormat="0" applyFill="0" applyAlignment="0" applyProtection="0"/>
    <xf numFmtId="0" fontId="112" fillId="0" borderId="83" applyNumberFormat="0" applyFill="0" applyAlignment="0" applyProtection="0"/>
    <xf numFmtId="0" fontId="112" fillId="0" borderId="83" applyNumberFormat="0" applyFill="0" applyAlignment="0" applyProtection="0"/>
    <xf numFmtId="0" fontId="112" fillId="0" borderId="83" applyNumberFormat="0" applyFill="0" applyAlignment="0" applyProtection="0"/>
    <xf numFmtId="0" fontId="18" fillId="0" borderId="84" applyNumberFormat="0" applyFill="0" applyAlignment="0" applyProtection="0"/>
    <xf numFmtId="0" fontId="112" fillId="0" borderId="83" applyNumberFormat="0" applyFill="0" applyAlignment="0" applyProtection="0"/>
    <xf numFmtId="0" fontId="112" fillId="0" borderId="83" applyNumberFormat="0" applyFill="0" applyAlignment="0" applyProtection="0"/>
    <xf numFmtId="0" fontId="112" fillId="0" borderId="83" applyNumberFormat="0" applyFill="0" applyAlignment="0" applyProtection="0"/>
    <xf numFmtId="0" fontId="112" fillId="0" borderId="83" applyNumberFormat="0" applyFill="0" applyAlignment="0" applyProtection="0"/>
    <xf numFmtId="0" fontId="112" fillId="0" borderId="83" applyNumberFormat="0" applyFill="0" applyAlignment="0" applyProtection="0"/>
    <xf numFmtId="0" fontId="242" fillId="0" borderId="83" applyNumberFormat="0" applyFill="0" applyAlignment="0" applyProtection="0"/>
    <xf numFmtId="0" fontId="113" fillId="0" borderId="85" applyNumberFormat="0" applyFill="0" applyAlignment="0" applyProtection="0"/>
    <xf numFmtId="0" fontId="112" fillId="0" borderId="83" applyNumberFormat="0" applyFill="0" applyAlignment="0" applyProtection="0"/>
    <xf numFmtId="0" fontId="112" fillId="0" borderId="83" applyNumberFormat="0" applyFill="0" applyAlignment="0" applyProtection="0"/>
    <xf numFmtId="0" fontId="112" fillId="0" borderId="83" applyNumberFormat="0" applyFill="0" applyAlignment="0" applyProtection="0"/>
    <xf numFmtId="0" fontId="112" fillId="0" borderId="83" applyNumberFormat="0" applyFill="0" applyAlignment="0" applyProtection="0"/>
    <xf numFmtId="0" fontId="112" fillId="0" borderId="83" applyNumberFormat="0" applyFill="0" applyAlignment="0" applyProtection="0"/>
    <xf numFmtId="0" fontId="112" fillId="0" borderId="83" applyNumberFormat="0" applyFill="0" applyAlignment="0" applyProtection="0"/>
    <xf numFmtId="0" fontId="112" fillId="0" borderId="83" applyNumberFormat="0" applyFill="0" applyAlignment="0" applyProtection="0"/>
    <xf numFmtId="0" fontId="18" fillId="0" borderId="84" applyNumberFormat="0" applyFill="0" applyAlignment="0" applyProtection="0"/>
    <xf numFmtId="0" fontId="112" fillId="0" borderId="83" applyNumberFormat="0" applyFill="0" applyAlignment="0" applyProtection="0"/>
    <xf numFmtId="0" fontId="112" fillId="0" borderId="83" applyNumberFormat="0" applyFill="0" applyAlignment="0" applyProtection="0"/>
    <xf numFmtId="0" fontId="112" fillId="0" borderId="83" applyNumberFormat="0" applyFill="0" applyAlignment="0" applyProtection="0"/>
    <xf numFmtId="0" fontId="112" fillId="0" borderId="83" applyNumberFormat="0" applyFill="0" applyAlignment="0" applyProtection="0"/>
    <xf numFmtId="0" fontId="112" fillId="0" borderId="83" applyNumberFormat="0" applyFill="0" applyAlignment="0" applyProtection="0"/>
    <xf numFmtId="0" fontId="18" fillId="0" borderId="84" applyNumberFormat="0" applyFill="0" applyAlignment="0" applyProtection="0"/>
    <xf numFmtId="0" fontId="112" fillId="0" borderId="83" applyNumberFormat="0" applyFill="0" applyAlignment="0" applyProtection="0"/>
    <xf numFmtId="0" fontId="112" fillId="0" borderId="83" applyNumberFormat="0" applyFill="0" applyAlignment="0" applyProtection="0"/>
    <xf numFmtId="0" fontId="112" fillId="0" borderId="83" applyNumberFormat="0" applyFill="0" applyAlignment="0" applyProtection="0"/>
    <xf numFmtId="0" fontId="112" fillId="0" borderId="83" applyNumberFormat="0" applyFill="0" applyAlignment="0" applyProtection="0"/>
    <xf numFmtId="0" fontId="112" fillId="0" borderId="83" applyNumberFormat="0" applyFill="0" applyAlignment="0" applyProtection="0"/>
    <xf numFmtId="0" fontId="112" fillId="0" borderId="83" applyNumberFormat="0" applyFill="0" applyAlignment="0" applyProtection="0"/>
    <xf numFmtId="0" fontId="112" fillId="0" borderId="83" applyNumberFormat="0" applyFill="0" applyAlignment="0" applyProtection="0"/>
    <xf numFmtId="0" fontId="112" fillId="0" borderId="83" applyNumberFormat="0" applyFill="0" applyAlignment="0" applyProtection="0"/>
    <xf numFmtId="0" fontId="112" fillId="0" borderId="83" applyNumberFormat="0" applyFill="0" applyAlignment="0" applyProtection="0"/>
    <xf numFmtId="0" fontId="112" fillId="0" borderId="83" applyNumberFormat="0" applyFill="0" applyAlignment="0" applyProtection="0"/>
    <xf numFmtId="0" fontId="112" fillId="0" borderId="83" applyNumberFormat="0" applyFill="0" applyAlignment="0" applyProtection="0"/>
    <xf numFmtId="0" fontId="112" fillId="0" borderId="83" applyNumberFormat="0" applyFill="0" applyAlignment="0" applyProtection="0"/>
    <xf numFmtId="0" fontId="18" fillId="0" borderId="84" applyNumberFormat="0" applyFill="0" applyAlignment="0" applyProtection="0"/>
    <xf numFmtId="0" fontId="112" fillId="0" borderId="83" applyNumberFormat="0" applyFill="0" applyAlignment="0" applyProtection="0"/>
    <xf numFmtId="0" fontId="112" fillId="0" borderId="83" applyNumberFormat="0" applyFill="0" applyAlignment="0" applyProtection="0"/>
    <xf numFmtId="0" fontId="112" fillId="0" borderId="83" applyNumberFormat="0" applyFill="0" applyAlignment="0" applyProtection="0"/>
    <xf numFmtId="0" fontId="112" fillId="0" borderId="83" applyNumberFormat="0" applyFill="0" applyAlignment="0" applyProtection="0"/>
    <xf numFmtId="0" fontId="112" fillId="0" borderId="83" applyNumberFormat="0" applyFill="0" applyAlignment="0" applyProtection="0"/>
    <xf numFmtId="0" fontId="112" fillId="0" borderId="83" applyNumberFormat="0" applyFill="0" applyAlignment="0" applyProtection="0"/>
    <xf numFmtId="0" fontId="112" fillId="0" borderId="83" applyNumberFormat="0" applyFill="0" applyAlignment="0" applyProtection="0"/>
    <xf numFmtId="0" fontId="112" fillId="0" borderId="83" applyNumberFormat="0" applyFill="0" applyAlignment="0" applyProtection="0"/>
    <xf numFmtId="0" fontId="112" fillId="0" borderId="83" applyNumberFormat="0" applyFill="0" applyAlignment="0" applyProtection="0"/>
    <xf numFmtId="0" fontId="112" fillId="0" borderId="83" applyNumberFormat="0" applyFill="0" applyAlignment="0" applyProtection="0"/>
    <xf numFmtId="0" fontId="112" fillId="0" borderId="83" applyNumberFormat="0" applyFill="0" applyAlignment="0" applyProtection="0"/>
    <xf numFmtId="0" fontId="112" fillId="0" borderId="83" applyNumberFormat="0" applyFill="0" applyAlignment="0" applyProtection="0"/>
    <xf numFmtId="0" fontId="18" fillId="0" borderId="84" applyNumberFormat="0" applyFill="0" applyAlignment="0" applyProtection="0"/>
    <xf numFmtId="0" fontId="112" fillId="0" borderId="83" applyNumberFormat="0" applyFill="0" applyAlignment="0" applyProtection="0"/>
    <xf numFmtId="0" fontId="112" fillId="0" borderId="83" applyNumberFormat="0" applyFill="0" applyAlignment="0" applyProtection="0"/>
    <xf numFmtId="0" fontId="112" fillId="0" borderId="83" applyNumberFormat="0" applyFill="0" applyAlignment="0" applyProtection="0"/>
    <xf numFmtId="0" fontId="112" fillId="0" borderId="83" applyNumberFormat="0" applyFill="0" applyAlignment="0" applyProtection="0"/>
    <xf numFmtId="0" fontId="112" fillId="0" borderId="83" applyNumberFormat="0" applyFill="0" applyAlignment="0" applyProtection="0"/>
    <xf numFmtId="0" fontId="112" fillId="0" borderId="83" applyNumberFormat="0" applyFill="0" applyAlignment="0" applyProtection="0"/>
    <xf numFmtId="0" fontId="112" fillId="0" borderId="83" applyNumberFormat="0" applyFill="0" applyAlignment="0" applyProtection="0"/>
    <xf numFmtId="0" fontId="112" fillId="0" borderId="83" applyNumberFormat="0" applyFill="0" applyAlignment="0" applyProtection="0"/>
    <xf numFmtId="0" fontId="112" fillId="0" borderId="83" applyNumberFormat="0" applyFill="0" applyAlignment="0" applyProtection="0"/>
    <xf numFmtId="0" fontId="112" fillId="0" borderId="83" applyNumberFormat="0" applyFill="0" applyAlignment="0" applyProtection="0"/>
    <xf numFmtId="0" fontId="112" fillId="0" borderId="83" applyNumberFormat="0" applyFill="0" applyAlignment="0" applyProtection="0"/>
    <xf numFmtId="0" fontId="112" fillId="0" borderId="83" applyNumberFormat="0" applyFill="0" applyAlignment="0" applyProtection="0"/>
    <xf numFmtId="0" fontId="242" fillId="0" borderId="83" applyNumberFormat="0" applyFill="0" applyAlignment="0" applyProtection="0"/>
    <xf numFmtId="0" fontId="112" fillId="0" borderId="83" applyNumberFormat="0" applyFill="0" applyAlignment="0" applyProtection="0"/>
    <xf numFmtId="0" fontId="112" fillId="0" borderId="83" applyNumberFormat="0" applyFill="0" applyAlignment="0" applyProtection="0"/>
    <xf numFmtId="0" fontId="112" fillId="0" borderId="83" applyNumberFormat="0" applyFill="0" applyAlignment="0" applyProtection="0"/>
    <xf numFmtId="0" fontId="112" fillId="0" borderId="83" applyNumberFormat="0" applyFill="0" applyAlignment="0" applyProtection="0"/>
    <xf numFmtId="0" fontId="112" fillId="0" borderId="83" applyNumberFormat="0" applyFill="0" applyAlignment="0" applyProtection="0"/>
    <xf numFmtId="0" fontId="112" fillId="0" borderId="83" applyNumberFormat="0" applyFill="0" applyAlignment="0" applyProtection="0"/>
    <xf numFmtId="0" fontId="112" fillId="0" borderId="83" applyNumberFormat="0" applyFill="0" applyAlignment="0" applyProtection="0"/>
    <xf numFmtId="0" fontId="112" fillId="0" borderId="83" applyNumberFormat="0" applyFill="0" applyAlignment="0" applyProtection="0"/>
    <xf numFmtId="0" fontId="112" fillId="0" borderId="83" applyNumberFormat="0" applyFill="0" applyAlignment="0" applyProtection="0"/>
    <xf numFmtId="0" fontId="112" fillId="0" borderId="83" applyNumberFormat="0" applyFill="0" applyAlignment="0" applyProtection="0"/>
    <xf numFmtId="0" fontId="112" fillId="0" borderId="83" applyNumberFormat="0" applyFill="0" applyAlignment="0" applyProtection="0"/>
    <xf numFmtId="0" fontId="112" fillId="0" borderId="83" applyNumberFormat="0" applyFill="0" applyAlignment="0" applyProtection="0"/>
    <xf numFmtId="0" fontId="112" fillId="0" borderId="83" applyNumberFormat="0" applyFill="0" applyAlignment="0" applyProtection="0"/>
    <xf numFmtId="0" fontId="112" fillId="0" borderId="83" applyNumberFormat="0" applyFill="0" applyAlignment="0" applyProtection="0"/>
    <xf numFmtId="0" fontId="112" fillId="0" borderId="83" applyNumberFormat="0" applyFill="0" applyAlignment="0" applyProtection="0"/>
    <xf numFmtId="0" fontId="112" fillId="0" borderId="83" applyNumberFormat="0" applyFill="0" applyAlignment="0" applyProtection="0"/>
    <xf numFmtId="0" fontId="112" fillId="0" borderId="83" applyNumberFormat="0" applyFill="0" applyAlignment="0" applyProtection="0"/>
    <xf numFmtId="0" fontId="112" fillId="0" borderId="83" applyNumberFormat="0" applyFill="0" applyAlignment="0" applyProtection="0"/>
    <xf numFmtId="0" fontId="112" fillId="0" borderId="83" applyNumberFormat="0" applyFill="0" applyAlignment="0" applyProtection="0"/>
    <xf numFmtId="0" fontId="112" fillId="0" borderId="83" applyNumberFormat="0" applyFill="0" applyAlignment="0" applyProtection="0"/>
    <xf numFmtId="0" fontId="112" fillId="0" borderId="83" applyNumberFormat="0" applyFill="0" applyAlignment="0" applyProtection="0"/>
    <xf numFmtId="0" fontId="112" fillId="0" borderId="83" applyNumberFormat="0" applyFill="0" applyAlignment="0" applyProtection="0"/>
    <xf numFmtId="0" fontId="112" fillId="0" borderId="83" applyNumberFormat="0" applyFill="0" applyAlignment="0" applyProtection="0"/>
    <xf numFmtId="0" fontId="112" fillId="0" borderId="83" applyNumberFormat="0" applyFill="0" applyAlignment="0" applyProtection="0"/>
    <xf numFmtId="0" fontId="129" fillId="0" borderId="86"/>
    <xf numFmtId="0" fontId="49" fillId="0" borderId="0" applyNumberFormat="0" applyAlignment="0"/>
    <xf numFmtId="322" fontId="68" fillId="33" borderId="60"/>
    <xf numFmtId="349" fontId="68" fillId="33" borderId="60"/>
    <xf numFmtId="0" fontId="213" fillId="0" borderId="87"/>
    <xf numFmtId="0" fontId="213" fillId="0" borderId="38"/>
    <xf numFmtId="0" fontId="213" fillId="0" borderId="38"/>
    <xf numFmtId="0" fontId="213" fillId="0" borderId="38"/>
    <xf numFmtId="0" fontId="213" fillId="0" borderId="38"/>
    <xf numFmtId="0" fontId="213" fillId="0" borderId="38"/>
    <xf numFmtId="0" fontId="213" fillId="0" borderId="38"/>
    <xf numFmtId="0" fontId="213" fillId="0" borderId="38"/>
    <xf numFmtId="319" fontId="18" fillId="0" borderId="0">
      <alignment horizontal="right"/>
    </xf>
    <xf numFmtId="164" fontId="24" fillId="0" borderId="60"/>
    <xf numFmtId="0" fontId="24" fillId="0" borderId="60"/>
    <xf numFmtId="43" fontId="24" fillId="0" borderId="60"/>
    <xf numFmtId="0" fontId="65" fillId="0" borderId="0">
      <alignment horizontal="centerContinuous"/>
    </xf>
    <xf numFmtId="39" fontId="27" fillId="0" borderId="44" applyFont="0" applyFill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1" fillId="0" borderId="0"/>
    <xf numFmtId="0" fontId="24" fillId="0" borderId="10" applyNumberFormat="0" applyFont="0" applyFill="0" applyAlignment="0" applyProtection="0">
      <alignment horizontal="center"/>
    </xf>
    <xf numFmtId="0" fontId="24" fillId="0" borderId="10" applyNumberFormat="0" applyFont="0" applyFill="0" applyAlignment="0" applyProtection="0">
      <alignment horizontal="center"/>
    </xf>
    <xf numFmtId="0" fontId="24" fillId="0" borderId="10" applyNumberFormat="0" applyFont="0" applyFill="0" applyProtection="0">
      <alignment horizontal="centerContinuous"/>
    </xf>
    <xf numFmtId="0" fontId="24" fillId="0" borderId="10" applyNumberFormat="0" applyFont="0" applyFill="0" applyProtection="0">
      <alignment horizontal="centerContinuous"/>
    </xf>
    <xf numFmtId="0" fontId="65" fillId="0" borderId="0">
      <alignment horizontal="centerContinuous"/>
    </xf>
    <xf numFmtId="0" fontId="24" fillId="0" borderId="10" applyNumberFormat="0" applyFont="0" applyFill="0" applyProtection="0">
      <alignment horizontal="centerContinuous"/>
    </xf>
    <xf numFmtId="0" fontId="24" fillId="0" borderId="10" applyNumberFormat="0" applyFont="0" applyFill="0" applyProtection="0">
      <alignment horizontal="centerContinuous"/>
    </xf>
    <xf numFmtId="0" fontId="18" fillId="0" borderId="0">
      <alignment horizontal="centerContinuous"/>
    </xf>
    <xf numFmtId="0" fontId="18" fillId="0" borderId="0">
      <alignment horizontal="centerContinuous"/>
    </xf>
    <xf numFmtId="5" fontId="24" fillId="0" borderId="22" applyNumberFormat="0" applyFont="0" applyFill="0" applyAlignment="0" applyProtection="0"/>
    <xf numFmtId="0" fontId="18" fillId="106" borderId="0"/>
    <xf numFmtId="0" fontId="309" fillId="106" borderId="0" applyFill="0"/>
    <xf numFmtId="0" fontId="18" fillId="0" borderId="0"/>
    <xf numFmtId="0" fontId="129" fillId="0" borderId="16"/>
    <xf numFmtId="173" fontId="310" fillId="0" borderId="0">
      <alignment horizontal="left"/>
    </xf>
    <xf numFmtId="288" fontId="294" fillId="0" borderId="0">
      <alignment horizontal="right"/>
    </xf>
    <xf numFmtId="279" fontId="23" fillId="0" borderId="0">
      <alignment horizontal="right"/>
    </xf>
    <xf numFmtId="1" fontId="294" fillId="0" borderId="0">
      <alignment horizontal="left"/>
    </xf>
    <xf numFmtId="215" fontId="294" fillId="0" borderId="0">
      <alignment horizontal="right"/>
    </xf>
    <xf numFmtId="0" fontId="311" fillId="0" borderId="0">
      <alignment horizontal="fill"/>
    </xf>
    <xf numFmtId="38" fontId="294" fillId="0" borderId="0">
      <alignment horizontal="right"/>
    </xf>
    <xf numFmtId="0" fontId="196" fillId="0" borderId="0">
      <alignment horizontal="centerContinuous"/>
    </xf>
    <xf numFmtId="298" fontId="68" fillId="86" borderId="0" applyBorder="0"/>
    <xf numFmtId="300" fontId="68" fillId="86" borderId="22"/>
    <xf numFmtId="37" fontId="27" fillId="72" borderId="0" applyNumberFormat="0" applyBorder="0" applyAlignment="0" applyProtection="0"/>
    <xf numFmtId="37" fontId="27" fillId="0" borderId="0"/>
    <xf numFmtId="37" fontId="27" fillId="33" borderId="0" applyNumberFormat="0" applyBorder="0" applyAlignment="0" applyProtection="0"/>
    <xf numFmtId="3" fontId="19" fillId="0" borderId="55" applyProtection="0"/>
    <xf numFmtId="4" fontId="40" fillId="0" borderId="0">
      <protection locked="0"/>
    </xf>
    <xf numFmtId="350" fontId="258" fillId="33" borderId="24" applyBorder="0">
      <alignment horizontal="right" vertical="center"/>
      <protection locked="0"/>
    </xf>
    <xf numFmtId="165" fontId="18" fillId="0" borderId="0" applyNumberFormat="0"/>
    <xf numFmtId="228" fontId="312" fillId="33" borderId="0" applyFont="0" applyFill="0" applyBorder="0">
      <alignment vertical="top"/>
      <protection hidden="1"/>
    </xf>
    <xf numFmtId="0" fontId="21" fillId="0" borderId="0"/>
    <xf numFmtId="0" fontId="313" fillId="66" borderId="88"/>
    <xf numFmtId="42" fontId="18" fillId="0" borderId="0" applyFont="0" applyFill="0" applyBorder="0" applyAlignment="0" applyProtection="0"/>
    <xf numFmtId="351" fontId="18" fillId="0" borderId="0" applyFont="0" applyFill="0" applyBorder="0" applyAlignment="0" applyProtection="0"/>
    <xf numFmtId="0" fontId="314" fillId="0" borderId="0"/>
    <xf numFmtId="0" fontId="112" fillId="74" borderId="34" applyNumberFormat="0" applyAlignment="0" applyProtection="0"/>
    <xf numFmtId="192" fontId="22" fillId="0" borderId="0"/>
    <xf numFmtId="0" fontId="142" fillId="0" borderId="0" applyNumberFormat="0" applyAlignment="0">
      <alignment horizontal="center"/>
    </xf>
    <xf numFmtId="0" fontId="315" fillId="0" borderId="0" applyNumberFormat="0" applyFill="0" applyBorder="0" applyAlignment="0" applyProtection="0"/>
    <xf numFmtId="4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 applyFont="0" applyFill="0" applyBorder="0">
      <alignment horizontal="right" vertical="center" wrapText="1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16" fillId="0" borderId="0" applyNumberFormat="0" applyFill="0" applyBorder="0" applyAlignment="0" applyProtection="0"/>
    <xf numFmtId="0" fontId="316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16" fillId="0" borderId="0" applyNumberFormat="0" applyFill="0" applyBorder="0" applyAlignment="0" applyProtection="0"/>
    <xf numFmtId="0" fontId="216" fillId="0" borderId="0" applyNumberFormat="0" applyFill="0" applyBorder="0" applyAlignment="0" applyProtection="0"/>
    <xf numFmtId="0" fontId="216" fillId="0" borderId="0" applyNumberFormat="0" applyFill="0" applyBorder="0" applyAlignment="0" applyProtection="0"/>
    <xf numFmtId="0" fontId="216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16" fillId="0" borderId="0" applyNumberFormat="0" applyFill="0" applyBorder="0" applyAlignment="0" applyProtection="0"/>
    <xf numFmtId="0" fontId="18" fillId="0" borderId="0" applyNumberFormat="0" applyFont="0" applyBorder="0" applyAlignment="0" applyProtection="0"/>
    <xf numFmtId="37" fontId="317" fillId="107" borderId="89"/>
    <xf numFmtId="39" fontId="77" fillId="64" borderId="0">
      <alignment horizontal="left"/>
    </xf>
    <xf numFmtId="49" fontId="318" fillId="0" borderId="0" applyFill="0" applyBorder="0" applyAlignment="0" applyProtection="0"/>
    <xf numFmtId="37" fontId="236" fillId="83" borderId="90">
      <alignment horizontal="centerContinuous"/>
    </xf>
    <xf numFmtId="0" fontId="71" fillId="0" borderId="0" applyFont="0" applyFill="0" applyBorder="0" applyAlignment="0" applyProtection="0"/>
    <xf numFmtId="218" fontId="24" fillId="0" borderId="0" applyFont="0" applyFill="0" applyBorder="0" applyAlignment="0" applyProtection="0"/>
    <xf numFmtId="300" fontId="21" fillId="0" borderId="0"/>
    <xf numFmtId="0" fontId="18" fillId="0" borderId="0" applyFont="0" applyFill="0" applyBorder="0" applyAlignment="0" applyProtection="0"/>
    <xf numFmtId="265" fontId="24" fillId="0" borderId="0" applyFont="0" applyFill="0" applyBorder="0" applyAlignment="0" applyProtection="0"/>
    <xf numFmtId="318" fontId="18" fillId="0" borderId="0" applyFont="0" applyFill="0" applyBorder="0" applyAlignment="0" applyProtection="0"/>
    <xf numFmtId="254" fontId="18" fillId="0" borderId="0" applyFont="0" applyFill="0" applyBorder="0" applyAlignment="0" applyProtection="0"/>
    <xf numFmtId="0" fontId="71" fillId="0" borderId="0" applyFont="0" applyFill="0" applyBorder="0" applyAlignment="0" applyProtection="0"/>
    <xf numFmtId="218" fontId="24" fillId="0" borderId="0" applyFont="0" applyFill="0" applyBorder="0" applyAlignment="0" applyProtection="0"/>
    <xf numFmtId="227" fontId="18" fillId="0" borderId="0" applyFont="0" applyFill="0" applyBorder="0" applyAlignment="0" applyProtection="0"/>
    <xf numFmtId="253" fontId="18" fillId="0" borderId="0" applyFont="0" applyFill="0" applyBorder="0" applyAlignment="0" applyProtection="0"/>
    <xf numFmtId="300" fontId="21" fillId="0" borderId="0"/>
    <xf numFmtId="234" fontId="18" fillId="0" borderId="0"/>
    <xf numFmtId="235" fontId="24" fillId="0" borderId="0"/>
    <xf numFmtId="236" fontId="24" fillId="0" borderId="0"/>
    <xf numFmtId="0" fontId="23" fillId="0" borderId="0"/>
    <xf numFmtId="352" fontId="18" fillId="0" borderId="0" applyFont="0" applyFill="0" applyBorder="0" applyAlignment="0" applyProtection="0"/>
    <xf numFmtId="1" fontId="319" fillId="0" borderId="0">
      <alignment horizontal="centerContinuous"/>
    </xf>
    <xf numFmtId="353" fontId="91" fillId="0" borderId="0" applyFont="0" applyFill="0" applyBorder="0" applyAlignment="0" applyProtection="0"/>
    <xf numFmtId="5" fontId="33" fillId="69" borderId="30"/>
    <xf numFmtId="354" fontId="68" fillId="69" borderId="30" applyFont="0" applyFill="0" applyBorder="0" applyAlignment="0" applyProtection="0"/>
    <xf numFmtId="354" fontId="23" fillId="0" borderId="0" applyFont="0" applyFill="0" applyBorder="0" applyAlignment="0" applyProtection="0"/>
    <xf numFmtId="355" fontId="63" fillId="0" borderId="0" applyFont="0" applyFill="0" applyBorder="0" applyAlignment="0" applyProtection="0"/>
    <xf numFmtId="356" fontId="88" fillId="0" borderId="43" applyFont="0" applyFill="0" applyBorder="0" applyAlignment="0" applyProtection="0">
      <alignment horizontal="right"/>
      <protection locked="0"/>
    </xf>
    <xf numFmtId="39" fontId="68" fillId="69" borderId="54"/>
    <xf numFmtId="175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0" fontId="45" fillId="0" borderId="0"/>
    <xf numFmtId="0" fontId="320" fillId="0" borderId="0"/>
    <xf numFmtId="175" fontId="320" fillId="0" borderId="0" applyFont="0" applyFill="0" applyBorder="0" applyAlignment="0" applyProtection="0"/>
    <xf numFmtId="176" fontId="320" fillId="0" borderId="0" applyFont="0" applyFill="0" applyBorder="0" applyAlignment="0" applyProtection="0"/>
    <xf numFmtId="0" fontId="321" fillId="0" borderId="0"/>
    <xf numFmtId="41" fontId="18" fillId="0" borderId="0" applyFont="0" applyFill="0" applyBorder="0" applyAlignment="0" applyProtection="0"/>
    <xf numFmtId="202" fontId="322" fillId="0" borderId="0"/>
    <xf numFmtId="357" fontId="320" fillId="0" borderId="0" applyFont="0" applyFill="0" applyBorder="0" applyAlignment="0" applyProtection="0"/>
    <xf numFmtId="261" fontId="320" fillId="0" borderId="0" applyFont="0" applyFill="0" applyBorder="0" applyAlignment="0" applyProtection="0"/>
    <xf numFmtId="43" fontId="324" fillId="0" borderId="0" applyFont="0" applyFill="0" applyBorder="0" applyAlignment="0" applyProtection="0"/>
    <xf numFmtId="9" fontId="325" fillId="0" borderId="0" applyFont="0" applyFill="0" applyBorder="0" applyAlignment="0" applyProtection="0"/>
    <xf numFmtId="0" fontId="333" fillId="114" borderId="94" applyNumberFormat="0" applyAlignment="0" applyProtection="0">
      <alignment horizontal="left" vertical="center" indent="1"/>
    </xf>
  </cellStyleXfs>
  <cellXfs count="192">
    <xf numFmtId="0" fontId="0" fillId="0" borderId="0" xfId="0"/>
    <xf numFmtId="0" fontId="323" fillId="0" borderId="91" xfId="0" applyNumberFormat="1" applyFont="1" applyFill="1" applyBorder="1" applyProtection="1">
      <protection locked="0"/>
    </xf>
    <xf numFmtId="43" fontId="323" fillId="0" borderId="91" xfId="32182" applyFont="1" applyFill="1" applyBorder="1" applyProtection="1">
      <protection locked="0"/>
    </xf>
    <xf numFmtId="0" fontId="323" fillId="0" borderId="91" xfId="0" applyNumberFormat="1" applyFont="1" applyFill="1" applyBorder="1" applyAlignment="1" applyProtection="1">
      <alignment horizontal="center"/>
      <protection locked="0"/>
    </xf>
    <xf numFmtId="0" fontId="327" fillId="0" borderId="10" xfId="0" applyFont="1" applyBorder="1" applyAlignment="1">
      <alignment horizontal="center"/>
    </xf>
    <xf numFmtId="0" fontId="327" fillId="0" borderId="0" xfId="0" applyFont="1"/>
    <xf numFmtId="0" fontId="327" fillId="0" borderId="0" xfId="0" applyFont="1" applyAlignment="1">
      <alignment horizontal="right"/>
    </xf>
    <xf numFmtId="0" fontId="327" fillId="0" borderId="0" xfId="0" applyFont="1" applyFill="1" applyAlignment="1">
      <alignment horizontal="left"/>
    </xf>
    <xf numFmtId="0" fontId="327" fillId="108" borderId="0" xfId="0" applyFont="1" applyFill="1"/>
    <xf numFmtId="0" fontId="327" fillId="0" borderId="0" xfId="0" applyFont="1" applyAlignment="1">
      <alignment vertical="top"/>
    </xf>
    <xf numFmtId="0" fontId="327" fillId="109" borderId="0" xfId="0" applyFont="1" applyFill="1"/>
    <xf numFmtId="0" fontId="327" fillId="109" borderId="0" xfId="0" applyFont="1" applyFill="1" applyBorder="1"/>
    <xf numFmtId="0" fontId="323" fillId="0" borderId="91" xfId="0" applyNumberFormat="1" applyFont="1" applyFill="1" applyBorder="1" applyAlignment="1" applyProtection="1">
      <alignment horizontal="center" wrapText="1"/>
      <protection locked="0"/>
    </xf>
    <xf numFmtId="0" fontId="323" fillId="0" borderId="93" xfId="0" applyNumberFormat="1" applyFont="1" applyFill="1" applyBorder="1" applyProtection="1">
      <protection locked="0"/>
    </xf>
    <xf numFmtId="43" fontId="323" fillId="0" borderId="93" xfId="32182" applyFont="1" applyFill="1" applyBorder="1" applyProtection="1">
      <protection locked="0"/>
    </xf>
    <xf numFmtId="0" fontId="323" fillId="0" borderId="92" xfId="0" applyNumberFormat="1" applyFont="1" applyFill="1" applyBorder="1" applyAlignment="1" applyProtection="1">
      <alignment horizontal="center" wrapText="1"/>
      <protection locked="0"/>
    </xf>
    <xf numFmtId="0" fontId="323" fillId="0" borderId="92" xfId="0" applyNumberFormat="1" applyFont="1" applyFill="1" applyBorder="1" applyAlignment="1" applyProtection="1">
      <alignment horizontal="center"/>
      <protection locked="0"/>
    </xf>
    <xf numFmtId="49" fontId="323" fillId="0" borderId="92" xfId="0" applyNumberFormat="1" applyFont="1" applyFill="1" applyBorder="1" applyAlignment="1" applyProtection="1">
      <alignment horizontal="center"/>
      <protection locked="0"/>
    </xf>
    <xf numFmtId="0" fontId="326" fillId="0" borderId="10" xfId="0" applyFont="1" applyBorder="1" applyAlignment="1">
      <alignment horizontal="center"/>
    </xf>
    <xf numFmtId="0" fontId="328" fillId="0" borderId="0" xfId="0" applyFont="1"/>
    <xf numFmtId="14" fontId="328" fillId="0" borderId="0" xfId="0" applyNumberFormat="1" applyFont="1"/>
    <xf numFmtId="0" fontId="327" fillId="0" borderId="0" xfId="0" applyFont="1" applyFill="1"/>
    <xf numFmtId="0" fontId="327" fillId="0" borderId="0" xfId="0" pivotButton="1" applyFont="1"/>
    <xf numFmtId="39" fontId="327" fillId="0" borderId="0" xfId="0" applyNumberFormat="1" applyFont="1"/>
    <xf numFmtId="0" fontId="126" fillId="0" borderId="92" xfId="0" applyNumberFormat="1" applyFont="1" applyFill="1" applyBorder="1" applyAlignment="1" applyProtection="1">
      <alignment horizontal="center"/>
      <protection locked="0"/>
    </xf>
    <xf numFmtId="49" fontId="126" fillId="0" borderId="92" xfId="0" applyNumberFormat="1" applyFont="1" applyFill="1" applyBorder="1" applyAlignment="1" applyProtection="1">
      <alignment horizontal="center"/>
      <protection locked="0"/>
    </xf>
    <xf numFmtId="43" fontId="327" fillId="0" borderId="0" xfId="32182" applyFont="1"/>
    <xf numFmtId="10" fontId="327" fillId="0" borderId="0" xfId="32183" applyNumberFormat="1" applyFont="1"/>
    <xf numFmtId="10" fontId="327" fillId="0" borderId="0" xfId="0" applyNumberFormat="1" applyFont="1"/>
    <xf numFmtId="43" fontId="323" fillId="0" borderId="91" xfId="0" applyNumberFormat="1" applyFont="1" applyFill="1" applyBorder="1" applyProtection="1">
      <protection locked="0"/>
    </xf>
    <xf numFmtId="43" fontId="328" fillId="0" borderId="0" xfId="0" applyNumberFormat="1" applyFont="1"/>
    <xf numFmtId="0" fontId="328" fillId="0" borderId="0" xfId="0" applyFont="1" applyProtection="1">
      <protection locked="0"/>
    </xf>
    <xf numFmtId="0" fontId="323" fillId="110" borderId="91" xfId="0" applyNumberFormat="1" applyFont="1" applyFill="1" applyBorder="1" applyProtection="1">
      <protection locked="0"/>
    </xf>
    <xf numFmtId="43" fontId="323" fillId="110" borderId="91" xfId="0" applyNumberFormat="1" applyFont="1" applyFill="1" applyBorder="1" applyProtection="1">
      <protection locked="0"/>
    </xf>
    <xf numFmtId="43" fontId="323" fillId="110" borderId="91" xfId="32182" applyFont="1" applyFill="1" applyBorder="1" applyProtection="1">
      <protection locked="0"/>
    </xf>
    <xf numFmtId="0" fontId="323" fillId="111" borderId="91" xfId="0" applyNumberFormat="1" applyFont="1" applyFill="1" applyBorder="1" applyAlignment="1" applyProtection="1">
      <alignment horizontal="center"/>
      <protection locked="0"/>
    </xf>
    <xf numFmtId="0" fontId="126" fillId="111" borderId="92" xfId="0" applyNumberFormat="1" applyFont="1" applyFill="1" applyBorder="1" applyAlignment="1" applyProtection="1">
      <alignment horizontal="center"/>
      <protection locked="0"/>
    </xf>
    <xf numFmtId="0" fontId="323" fillId="111" borderId="92" xfId="0" applyNumberFormat="1" applyFont="1" applyFill="1" applyBorder="1" applyAlignment="1" applyProtection="1">
      <alignment horizontal="center"/>
      <protection locked="0"/>
    </xf>
    <xf numFmtId="43" fontId="327" fillId="0" borderId="10" xfId="32182" applyFont="1" applyBorder="1" applyAlignment="1">
      <alignment horizontal="center"/>
    </xf>
    <xf numFmtId="43" fontId="323" fillId="0" borderId="93" xfId="0" applyNumberFormat="1" applyFont="1" applyFill="1" applyBorder="1" applyProtection="1">
      <protection locked="0"/>
    </xf>
    <xf numFmtId="10" fontId="328" fillId="0" borderId="0" xfId="32183" applyNumberFormat="1" applyFont="1" applyAlignment="1">
      <alignment horizontal="center"/>
    </xf>
    <xf numFmtId="43" fontId="323" fillId="0" borderId="91" xfId="32182" applyFont="1" applyFill="1" applyBorder="1" applyAlignment="1" applyProtection="1">
      <alignment horizontal="center"/>
      <protection locked="0"/>
    </xf>
    <xf numFmtId="0" fontId="328" fillId="0" borderId="0" xfId="0" applyFont="1" applyAlignment="1">
      <alignment horizontal="center"/>
    </xf>
    <xf numFmtId="43" fontId="323" fillId="110" borderId="93" xfId="0" applyNumberFormat="1" applyFont="1" applyFill="1" applyBorder="1" applyProtection="1">
      <protection locked="0"/>
    </xf>
    <xf numFmtId="0" fontId="323" fillId="110" borderId="93" xfId="0" applyNumberFormat="1" applyFont="1" applyFill="1" applyBorder="1" applyProtection="1">
      <protection locked="0"/>
    </xf>
    <xf numFmtId="43" fontId="328" fillId="0" borderId="0" xfId="32182" applyFont="1"/>
    <xf numFmtId="43" fontId="323" fillId="111" borderId="92" xfId="32182" applyFont="1" applyFill="1" applyBorder="1" applyAlignment="1" applyProtection="1">
      <alignment horizontal="center"/>
      <protection locked="0"/>
    </xf>
    <xf numFmtId="0" fontId="328" fillId="0" borderId="91" xfId="0" applyFont="1" applyBorder="1"/>
    <xf numFmtId="0" fontId="323" fillId="0" borderId="0" xfId="0" applyNumberFormat="1" applyFont="1" applyFill="1" applyBorder="1" applyProtection="1">
      <protection locked="0"/>
    </xf>
    <xf numFmtId="0" fontId="328" fillId="0" borderId="93" xfId="0" applyFont="1" applyBorder="1"/>
    <xf numFmtId="43" fontId="323" fillId="0" borderId="0" xfId="32182" applyFont="1" applyFill="1" applyBorder="1" applyProtection="1">
      <protection locked="0"/>
    </xf>
    <xf numFmtId="39" fontId="327" fillId="110" borderId="0" xfId="0" applyNumberFormat="1" applyFont="1" applyFill="1"/>
    <xf numFmtId="43" fontId="323" fillId="110" borderId="93" xfId="32182" applyFont="1" applyFill="1" applyBorder="1" applyProtection="1">
      <protection locked="0"/>
    </xf>
    <xf numFmtId="43" fontId="328" fillId="0" borderId="0" xfId="32182" applyFont="1" applyProtection="1">
      <protection locked="0"/>
    </xf>
    <xf numFmtId="43" fontId="0" fillId="0" borderId="0" xfId="0" applyNumberFormat="1"/>
    <xf numFmtId="43" fontId="327" fillId="0" borderId="0" xfId="0" applyNumberFormat="1" applyFont="1"/>
    <xf numFmtId="0" fontId="327" fillId="0" borderId="0" xfId="0" applyFont="1" applyAlignment="1">
      <alignment horizontal="center"/>
    </xf>
    <xf numFmtId="0" fontId="331" fillId="0" borderId="0" xfId="0" applyFont="1"/>
    <xf numFmtId="43" fontId="0" fillId="0" borderId="0" xfId="32182" applyFont="1"/>
    <xf numFmtId="0" fontId="18" fillId="0" borderId="0" xfId="0" applyFont="1"/>
    <xf numFmtId="0" fontId="332" fillId="0" borderId="0" xfId="0" applyFont="1"/>
    <xf numFmtId="0" fontId="332" fillId="0" borderId="0" xfId="0" pivotButton="1" applyFont="1"/>
    <xf numFmtId="39" fontId="332" fillId="0" borderId="0" xfId="0" applyNumberFormat="1" applyFont="1"/>
    <xf numFmtId="172" fontId="327" fillId="0" borderId="0" xfId="32183" applyNumberFormat="1" applyFont="1"/>
    <xf numFmtId="0" fontId="126" fillId="0" borderId="92" xfId="0" applyNumberFormat="1" applyFont="1" applyFill="1" applyBorder="1" applyAlignment="1" applyProtection="1">
      <alignment horizontal="center" wrapText="1"/>
      <protection locked="0"/>
    </xf>
    <xf numFmtId="0" fontId="126" fillId="0" borderId="91" xfId="0" applyNumberFormat="1" applyFont="1" applyFill="1" applyBorder="1" applyProtection="1">
      <protection locked="0"/>
    </xf>
    <xf numFmtId="0" fontId="126" fillId="0" borderId="93" xfId="0" applyNumberFormat="1" applyFont="1" applyFill="1" applyBorder="1" applyProtection="1">
      <protection locked="0"/>
    </xf>
    <xf numFmtId="43" fontId="126" fillId="0" borderId="91" xfId="32182" applyFont="1" applyFill="1" applyBorder="1" applyProtection="1">
      <protection locked="0"/>
    </xf>
    <xf numFmtId="43" fontId="126" fillId="0" borderId="92" xfId="32182" applyFont="1" applyFill="1" applyBorder="1" applyAlignment="1" applyProtection="1">
      <alignment horizontal="center"/>
      <protection locked="0"/>
    </xf>
    <xf numFmtId="172" fontId="327" fillId="112" borderId="0" xfId="32183" applyNumberFormat="1" applyFont="1" applyFill="1"/>
    <xf numFmtId="43" fontId="327" fillId="112" borderId="0" xfId="32182" applyFont="1" applyFill="1"/>
    <xf numFmtId="43" fontId="327" fillId="0" borderId="0" xfId="32182" applyFont="1" applyFill="1"/>
    <xf numFmtId="164" fontId="327" fillId="0" borderId="0" xfId="32182" applyNumberFormat="1" applyFont="1"/>
    <xf numFmtId="164" fontId="327" fillId="0" borderId="0" xfId="0" applyNumberFormat="1" applyFont="1"/>
    <xf numFmtId="0" fontId="126" fillId="0" borderId="91" xfId="10784" quotePrefix="1" applyNumberFormat="1" applyFont="1" applyFill="1" applyBorder="1" applyAlignment="1" applyProtection="1">
      <alignment horizontal="center"/>
      <protection locked="0"/>
    </xf>
    <xf numFmtId="0" fontId="126" fillId="0" borderId="92" xfId="10784" applyNumberFormat="1" applyFont="1" applyFill="1" applyBorder="1" applyAlignment="1" applyProtection="1">
      <alignment horizontal="center"/>
      <protection locked="0"/>
    </xf>
    <xf numFmtId="0" fontId="326" fillId="0" borderId="0" xfId="0" applyFont="1"/>
    <xf numFmtId="172" fontId="328" fillId="0" borderId="0" xfId="32183" applyNumberFormat="1" applyFont="1"/>
    <xf numFmtId="0" fontId="328" fillId="0" borderId="0" xfId="0" applyFont="1" applyFill="1"/>
    <xf numFmtId="43" fontId="328" fillId="0" borderId="0" xfId="32182" applyFont="1" applyFill="1"/>
    <xf numFmtId="172" fontId="328" fillId="112" borderId="0" xfId="32183" applyNumberFormat="1" applyFont="1" applyFill="1"/>
    <xf numFmtId="43" fontId="328" fillId="112" borderId="0" xfId="32182" applyFont="1" applyFill="1"/>
    <xf numFmtId="39" fontId="328" fillId="0" borderId="0" xfId="0" applyNumberFormat="1" applyFont="1"/>
    <xf numFmtId="39" fontId="328" fillId="112" borderId="0" xfId="0" applyNumberFormat="1" applyFont="1" applyFill="1"/>
    <xf numFmtId="0" fontId="328" fillId="112" borderId="0" xfId="0" applyFont="1" applyFill="1"/>
    <xf numFmtId="43" fontId="327" fillId="0" borderId="0" xfId="32182" pivotButton="1" applyFont="1"/>
    <xf numFmtId="0" fontId="327" fillId="113" borderId="0" xfId="0" applyFont="1" applyFill="1"/>
    <xf numFmtId="39" fontId="327" fillId="113" borderId="0" xfId="0" applyNumberFormat="1" applyFont="1" applyFill="1"/>
    <xf numFmtId="0" fontId="327" fillId="113" borderId="0" xfId="0" applyFont="1" applyFill="1" applyAlignment="1">
      <alignment horizontal="center"/>
    </xf>
    <xf numFmtId="0" fontId="331" fillId="113" borderId="0" xfId="0" applyFont="1" applyFill="1"/>
    <xf numFmtId="0" fontId="328" fillId="0" borderId="10" xfId="0" applyFont="1" applyBorder="1" applyAlignment="1">
      <alignment horizontal="center" wrapText="1"/>
    </xf>
    <xf numFmtId="43" fontId="328" fillId="0" borderId="10" xfId="32182" applyFont="1" applyBorder="1" applyAlignment="1">
      <alignment horizontal="center" wrapText="1"/>
    </xf>
    <xf numFmtId="43" fontId="126" fillId="111" borderId="92" xfId="32182" applyFont="1" applyFill="1" applyBorder="1" applyAlignment="1" applyProtection="1">
      <alignment horizontal="center"/>
      <protection locked="0"/>
    </xf>
    <xf numFmtId="0" fontId="327" fillId="0" borderId="10" xfId="0" applyFont="1" applyBorder="1" applyAlignment="1">
      <alignment horizontal="center" wrapText="1"/>
    </xf>
    <xf numFmtId="0" fontId="327" fillId="0" borderId="95" xfId="0" applyFont="1" applyBorder="1" applyAlignment="1">
      <alignment horizontal="center" wrapText="1"/>
    </xf>
    <xf numFmtId="43" fontId="126" fillId="111" borderId="92" xfId="32182" applyFont="1" applyFill="1" applyBorder="1" applyAlignment="1" applyProtection="1">
      <alignment horizontal="center" wrapText="1"/>
      <protection locked="0"/>
    </xf>
    <xf numFmtId="43" fontId="126" fillId="0" borderId="92" xfId="32182" applyFont="1" applyFill="1" applyBorder="1" applyAlignment="1" applyProtection="1">
      <alignment horizontal="center" wrapText="1"/>
      <protection locked="0"/>
    </xf>
    <xf numFmtId="43" fontId="126" fillId="0" borderId="93" xfId="32182" applyFont="1" applyFill="1" applyBorder="1" applyProtection="1">
      <protection locked="0"/>
    </xf>
    <xf numFmtId="0" fontId="327" fillId="0" borderId="91" xfId="0" applyFont="1" applyBorder="1"/>
    <xf numFmtId="0" fontId="327" fillId="0" borderId="93" xfId="0" applyFont="1" applyBorder="1"/>
    <xf numFmtId="0" fontId="126" fillId="0" borderId="0" xfId="0" applyNumberFormat="1" applyFont="1" applyFill="1" applyBorder="1" applyProtection="1">
      <protection locked="0"/>
    </xf>
    <xf numFmtId="358" fontId="126" fillId="0" borderId="92" xfId="32182" applyNumberFormat="1" applyFont="1" applyFill="1" applyBorder="1" applyAlignment="1" applyProtection="1">
      <alignment horizontal="center"/>
      <protection locked="0"/>
    </xf>
    <xf numFmtId="0" fontId="327" fillId="0" borderId="43" xfId="0" applyFont="1" applyBorder="1"/>
    <xf numFmtId="39" fontId="327" fillId="0" borderId="43" xfId="0" applyNumberFormat="1" applyFont="1" applyBorder="1"/>
    <xf numFmtId="0" fontId="16" fillId="0" borderId="96" xfId="0" applyFont="1" applyBorder="1"/>
    <xf numFmtId="0" fontId="16" fillId="0" borderId="0" xfId="0" applyFont="1"/>
    <xf numFmtId="0" fontId="16" fillId="0" borderId="43" xfId="0" applyFont="1" applyBorder="1"/>
    <xf numFmtId="39" fontId="16" fillId="0" borderId="43" xfId="0" applyNumberFormat="1" applyFont="1" applyBorder="1"/>
    <xf numFmtId="0" fontId="326" fillId="112" borderId="0" xfId="0" applyFont="1" applyFill="1"/>
    <xf numFmtId="0" fontId="327" fillId="0" borderId="0" xfId="0" applyFont="1" applyBorder="1"/>
    <xf numFmtId="0" fontId="334" fillId="72" borderId="0" xfId="0" applyFont="1" applyFill="1" applyBorder="1" applyAlignment="1">
      <alignment horizontal="center"/>
    </xf>
    <xf numFmtId="0" fontId="331" fillId="72" borderId="18" xfId="0" applyFont="1" applyFill="1" applyBorder="1" applyAlignment="1">
      <alignment horizontal="center" wrapText="1"/>
    </xf>
    <xf numFmtId="0" fontId="334" fillId="72" borderId="97" xfId="0" applyFont="1" applyFill="1" applyBorder="1" applyAlignment="1">
      <alignment horizontal="center" wrapText="1"/>
    </xf>
    <xf numFmtId="0" fontId="334" fillId="72" borderId="10" xfId="0" applyFont="1" applyFill="1" applyBorder="1" applyAlignment="1">
      <alignment horizontal="center" wrapText="1"/>
    </xf>
    <xf numFmtId="0" fontId="334" fillId="72" borderId="98" xfId="0" applyFont="1" applyFill="1" applyBorder="1" applyAlignment="1">
      <alignment horizontal="center" wrapText="1"/>
    </xf>
    <xf numFmtId="0" fontId="334" fillId="72" borderId="0" xfId="0" applyFont="1" applyFill="1" applyBorder="1" applyAlignment="1">
      <alignment horizontal="center" wrapText="1"/>
    </xf>
    <xf numFmtId="0" fontId="336" fillId="72" borderId="10" xfId="0" applyFont="1" applyFill="1" applyBorder="1" applyAlignment="1">
      <alignment horizontal="center"/>
    </xf>
    <xf numFmtId="0" fontId="331" fillId="72" borderId="0" xfId="0" applyFont="1" applyFill="1" applyBorder="1" applyAlignment="1">
      <alignment horizontal="center" wrapText="1"/>
    </xf>
    <xf numFmtId="37" fontId="331" fillId="0" borderId="0" xfId="0" applyNumberFormat="1" applyFont="1" applyBorder="1" applyProtection="1"/>
    <xf numFmtId="0" fontId="331" fillId="0" borderId="0" xfId="0" applyFont="1" applyBorder="1"/>
    <xf numFmtId="37" fontId="331" fillId="0" borderId="0" xfId="0" applyNumberFormat="1" applyFont="1" applyBorder="1" applyAlignment="1" applyProtection="1">
      <alignment wrapText="1"/>
    </xf>
    <xf numFmtId="164" fontId="327" fillId="0" borderId="0" xfId="0" applyNumberFormat="1" applyFont="1" applyBorder="1"/>
    <xf numFmtId="164" fontId="337" fillId="0" borderId="0" xfId="0" applyNumberFormat="1" applyFont="1" applyBorder="1"/>
    <xf numFmtId="164" fontId="338" fillId="0" borderId="0" xfId="0" applyNumberFormat="1" applyFont="1" applyBorder="1"/>
    <xf numFmtId="359" fontId="337" fillId="0" borderId="0" xfId="11962" applyNumberFormat="1" applyFont="1"/>
    <xf numFmtId="164" fontId="327" fillId="0" borderId="0" xfId="0" applyNumberFormat="1" applyFont="1" applyFill="1" applyAlignment="1"/>
    <xf numFmtId="164" fontId="327" fillId="0" borderId="0" xfId="0" applyNumberFormat="1" applyFont="1" applyAlignment="1"/>
    <xf numFmtId="1" fontId="327" fillId="0" borderId="0" xfId="0" applyNumberFormat="1" applyFont="1"/>
    <xf numFmtId="37" fontId="336" fillId="0" borderId="0" xfId="0" applyNumberFormat="1" applyFont="1" applyAlignment="1" applyProtection="1">
      <alignment wrapText="1"/>
    </xf>
    <xf numFmtId="37" fontId="336" fillId="0" borderId="0" xfId="0" applyNumberFormat="1" applyFont="1" applyBorder="1" applyAlignment="1" applyProtection="1">
      <alignment wrapText="1"/>
    </xf>
    <xf numFmtId="359" fontId="327" fillId="0" borderId="0" xfId="11962" applyNumberFormat="1" applyFont="1"/>
    <xf numFmtId="164" fontId="327" fillId="0" borderId="0" xfId="8666" applyNumberFormat="1" applyFont="1"/>
    <xf numFmtId="37" fontId="331" fillId="0" borderId="0" xfId="0" applyNumberFormat="1" applyFont="1" applyFill="1" applyBorder="1" applyAlignment="1" applyProtection="1">
      <alignment wrapText="1"/>
    </xf>
    <xf numFmtId="43" fontId="327" fillId="0" borderId="0" xfId="0" applyNumberFormat="1" applyFont="1" applyFill="1" applyBorder="1"/>
    <xf numFmtId="164" fontId="327" fillId="0" borderId="0" xfId="0" applyNumberFormat="1" applyFont="1" applyFill="1" applyBorder="1"/>
    <xf numFmtId="0" fontId="327" fillId="0" borderId="0" xfId="0" applyFont="1" applyFill="1" applyBorder="1"/>
    <xf numFmtId="191" fontId="336" fillId="0" borderId="0" xfId="0" applyNumberFormat="1" applyFont="1" applyAlignment="1" applyProtection="1">
      <alignment horizontal="left" wrapText="1"/>
    </xf>
    <xf numFmtId="191" fontId="336" fillId="0" borderId="0" xfId="0" applyNumberFormat="1" applyFont="1" applyBorder="1" applyAlignment="1" applyProtection="1">
      <alignment horizontal="left" wrapText="1"/>
    </xf>
    <xf numFmtId="43" fontId="327" fillId="0" borderId="0" xfId="0" applyNumberFormat="1" applyFont="1" applyBorder="1"/>
    <xf numFmtId="0" fontId="327" fillId="0" borderId="0" xfId="0" applyFont="1" applyBorder="1" applyAlignment="1">
      <alignment wrapText="1"/>
    </xf>
    <xf numFmtId="37" fontId="327" fillId="0" borderId="0" xfId="0" applyNumberFormat="1" applyFont="1" applyAlignment="1" applyProtection="1">
      <alignment wrapText="1"/>
    </xf>
    <xf numFmtId="37" fontId="331" fillId="112" borderId="0" xfId="0" applyNumberFormat="1" applyFont="1" applyFill="1" applyBorder="1" applyAlignment="1" applyProtection="1">
      <alignment wrapText="1"/>
    </xf>
    <xf numFmtId="43" fontId="327" fillId="112" borderId="0" xfId="0" applyNumberFormat="1" applyFont="1" applyFill="1" applyBorder="1"/>
    <xf numFmtId="164" fontId="327" fillId="112" borderId="0" xfId="0" applyNumberFormat="1" applyFont="1" applyFill="1" applyBorder="1"/>
    <xf numFmtId="164" fontId="337" fillId="112" borderId="0" xfId="0" applyNumberFormat="1" applyFont="1" applyFill="1" applyBorder="1"/>
    <xf numFmtId="164" fontId="338" fillId="112" borderId="0" xfId="0" applyNumberFormat="1" applyFont="1" applyFill="1" applyBorder="1"/>
    <xf numFmtId="359" fontId="327" fillId="112" borderId="0" xfId="11962" applyNumberFormat="1" applyFont="1" applyFill="1"/>
    <xf numFmtId="0" fontId="327" fillId="112" borderId="0" xfId="0" applyFont="1" applyFill="1" applyBorder="1"/>
    <xf numFmtId="164" fontId="327" fillId="112" borderId="0" xfId="0" applyNumberFormat="1" applyFont="1" applyFill="1" applyAlignment="1"/>
    <xf numFmtId="0" fontId="327" fillId="112" borderId="0" xfId="0" applyFont="1" applyFill="1"/>
    <xf numFmtId="164" fontId="327" fillId="112" borderId="0" xfId="8666" applyNumberFormat="1" applyFont="1" applyFill="1"/>
    <xf numFmtId="359" fontId="327" fillId="0" borderId="0" xfId="11962" applyNumberFormat="1" applyFont="1" applyBorder="1"/>
    <xf numFmtId="37" fontId="331" fillId="0" borderId="0" xfId="0" applyNumberFormat="1" applyFont="1" applyBorder="1" applyAlignment="1" applyProtection="1">
      <alignment horizontal="left" wrapText="1"/>
    </xf>
    <xf numFmtId="37" fontId="331" fillId="0" borderId="0" xfId="0" applyNumberFormat="1" applyFont="1" applyAlignment="1" applyProtection="1">
      <alignment wrapText="1"/>
    </xf>
    <xf numFmtId="360" fontId="337" fillId="0" borderId="0" xfId="11962" applyNumberFormat="1" applyFont="1" applyBorder="1"/>
    <xf numFmtId="164" fontId="327" fillId="0" borderId="43" xfId="0" applyNumberFormat="1" applyFont="1" applyBorder="1"/>
    <xf numFmtId="164" fontId="331" fillId="115" borderId="0" xfId="0" applyNumberFormat="1" applyFont="1" applyFill="1" applyBorder="1"/>
    <xf numFmtId="164" fontId="331" fillId="115" borderId="99" xfId="0" applyNumberFormat="1" applyFont="1" applyFill="1" applyBorder="1"/>
    <xf numFmtId="164" fontId="331" fillId="115" borderId="47" xfId="0" applyNumberFormat="1" applyFont="1" applyFill="1" applyBorder="1"/>
    <xf numFmtId="164" fontId="331" fillId="115" borderId="100" xfId="0" applyNumberFormat="1" applyFont="1" applyFill="1" applyBorder="1"/>
    <xf numFmtId="164" fontId="338" fillId="115" borderId="0" xfId="0" applyNumberFormat="1" applyFont="1" applyFill="1" applyBorder="1"/>
    <xf numFmtId="164" fontId="327" fillId="0" borderId="43" xfId="8666" applyNumberFormat="1" applyFont="1" applyBorder="1"/>
    <xf numFmtId="164" fontId="331" fillId="0" borderId="99" xfId="0" applyNumberFormat="1" applyFont="1" applyBorder="1"/>
    <xf numFmtId="164" fontId="331" fillId="0" borderId="47" xfId="0" applyNumberFormat="1" applyFont="1" applyBorder="1"/>
    <xf numFmtId="164" fontId="331" fillId="0" borderId="100" xfId="0" applyNumberFormat="1" applyFont="1" applyBorder="1"/>
    <xf numFmtId="164" fontId="331" fillId="0" borderId="0" xfId="0" applyNumberFormat="1" applyFont="1" applyBorder="1"/>
    <xf numFmtId="172" fontId="327" fillId="0" borderId="0" xfId="11962" applyNumberFormat="1" applyFont="1"/>
    <xf numFmtId="172" fontId="327" fillId="0" borderId="0" xfId="11962" applyNumberFormat="1" applyFont="1" applyFill="1"/>
    <xf numFmtId="0" fontId="327" fillId="0" borderId="0" xfId="0" applyFont="1" applyAlignment="1">
      <alignment wrapText="1"/>
    </xf>
    <xf numFmtId="0" fontId="331" fillId="72" borderId="21" xfId="0" applyFont="1" applyFill="1" applyBorder="1" applyAlignment="1">
      <alignment horizontal="center" wrapText="1"/>
    </xf>
    <xf numFmtId="0" fontId="334" fillId="72" borderId="21" xfId="0" applyFont="1" applyFill="1" applyBorder="1" applyAlignment="1">
      <alignment horizontal="right" wrapText="1"/>
    </xf>
    <xf numFmtId="0" fontId="334" fillId="72" borderId="43" xfId="0" applyFont="1" applyFill="1" applyBorder="1" applyAlignment="1">
      <alignment horizontal="right" wrapText="1"/>
    </xf>
    <xf numFmtId="0" fontId="334" fillId="72" borderId="43" xfId="0" applyFont="1" applyFill="1" applyBorder="1" applyAlignment="1">
      <alignment horizontal="center" wrapText="1"/>
    </xf>
    <xf numFmtId="0" fontId="334" fillId="72" borderId="71" xfId="0" applyFont="1" applyFill="1" applyBorder="1" applyAlignment="1">
      <alignment horizontal="right" wrapText="1"/>
    </xf>
    <xf numFmtId="0" fontId="331" fillId="0" borderId="0" xfId="0" applyFont="1" applyBorder="1" applyAlignment="1">
      <alignment wrapText="1"/>
    </xf>
    <xf numFmtId="43" fontId="327" fillId="0" borderId="0" xfId="0" applyNumberFormat="1" applyFont="1" applyBorder="1" applyAlignment="1">
      <alignment wrapText="1"/>
    </xf>
    <xf numFmtId="272" fontId="327" fillId="0" borderId="0" xfId="8666" applyNumberFormat="1" applyFont="1"/>
    <xf numFmtId="164" fontId="327" fillId="0" borderId="10" xfId="0" applyNumberFormat="1" applyFont="1" applyBorder="1"/>
    <xf numFmtId="37" fontId="336" fillId="0" borderId="0" xfId="0" applyNumberFormat="1" applyFont="1" applyBorder="1" applyProtection="1"/>
    <xf numFmtId="272" fontId="331" fillId="0" borderId="0" xfId="8666" applyNumberFormat="1" applyFont="1"/>
    <xf numFmtId="191" fontId="336" fillId="0" borderId="0" xfId="0" applyNumberFormat="1" applyFont="1" applyBorder="1" applyAlignment="1" applyProtection="1">
      <alignment horizontal="left"/>
    </xf>
    <xf numFmtId="37" fontId="331" fillId="0" borderId="0" xfId="0" applyNumberFormat="1" applyFont="1" applyBorder="1" applyAlignment="1" applyProtection="1">
      <alignment horizontal="left"/>
    </xf>
    <xf numFmtId="2" fontId="327" fillId="0" borderId="0" xfId="11962" applyNumberFormat="1" applyFont="1"/>
    <xf numFmtId="270" fontId="327" fillId="0" borderId="0" xfId="8666" applyNumberFormat="1" applyFont="1"/>
    <xf numFmtId="0" fontId="16" fillId="112" borderId="0" xfId="0" applyFont="1" applyFill="1"/>
    <xf numFmtId="43" fontId="126" fillId="0" borderId="0" xfId="32182" applyFont="1" applyFill="1" applyBorder="1" applyProtection="1">
      <protection locked="0"/>
    </xf>
    <xf numFmtId="0" fontId="16" fillId="116" borderId="96" xfId="0" applyFont="1" applyFill="1" applyBorder="1" applyAlignment="1">
      <alignment horizontal="center"/>
    </xf>
    <xf numFmtId="0" fontId="327" fillId="0" borderId="21" xfId="0" applyFont="1" applyBorder="1" applyAlignment="1">
      <alignment horizontal="center"/>
    </xf>
    <xf numFmtId="0" fontId="327" fillId="0" borderId="43" xfId="0" applyFont="1" applyBorder="1" applyAlignment="1">
      <alignment horizontal="center"/>
    </xf>
    <xf numFmtId="0" fontId="327" fillId="0" borderId="71" xfId="0" applyFont="1" applyBorder="1" applyAlignment="1">
      <alignment horizontal="center"/>
    </xf>
    <xf numFmtId="0" fontId="334" fillId="72" borderId="21" xfId="0" applyFont="1" applyFill="1" applyBorder="1" applyAlignment="1">
      <alignment horizontal="center"/>
    </xf>
    <xf numFmtId="0" fontId="334" fillId="72" borderId="43" xfId="0" applyFont="1" applyFill="1" applyBorder="1" applyAlignment="1">
      <alignment horizontal="center"/>
    </xf>
  </cellXfs>
  <cellStyles count="32185">
    <cellStyle name="_x0013_" xfId="1"/>
    <cellStyle name="-" xfId="2"/>
    <cellStyle name="------------------" xfId="3"/>
    <cellStyle name=" 1" xfId="4"/>
    <cellStyle name="_x000d__x000a_JournalTemplate=C:\COMFO\CTALK\JOURSTD.TPL_x000d__x000a_LbStateAddress=3 3 0 251 1 89 2 311_x000d__x000a_LbStateJou" xfId="5"/>
    <cellStyle name="$" xfId="6"/>
    <cellStyle name="$ 0 decimal" xfId="7"/>
    <cellStyle name="$ 1 decimal" xfId="8"/>
    <cellStyle name="$ 2 decimals" xfId="9"/>
    <cellStyle name="$." xfId="10"/>
    <cellStyle name="$_DCF Shell 2" xfId="11"/>
    <cellStyle name="$_Model_Sep_2_02" xfId="12"/>
    <cellStyle name="$_Oil and Gas Comp File - Protected - 2003 - Final" xfId="13"/>
    <cellStyle name="$_Pipeline Model v1 (09_09_02) v3" xfId="14"/>
    <cellStyle name="$0" xfId="15"/>
    <cellStyle name="$1" xfId="16"/>
    <cellStyle name="$2" xfId="17"/>
    <cellStyle name="%" xfId="18"/>
    <cellStyle name="% 11" xfId="19"/>
    <cellStyle name="% 12" xfId="20"/>
    <cellStyle name="% 2" xfId="21"/>
    <cellStyle name="% 2 2" xfId="22"/>
    <cellStyle name="% 2 3" xfId="23"/>
    <cellStyle name="% 3" xfId="24"/>
    <cellStyle name="% 4" xfId="25"/>
    <cellStyle name="%." xfId="26"/>
    <cellStyle name="%_CO-TERM_CALC" xfId="27"/>
    <cellStyle name="%_CO-TERM_CALC 2" xfId="28"/>
    <cellStyle name="%_CO-TERM_CALC 3" xfId="29"/>
    <cellStyle name="%_Excel Backup_10.16.06 v3" xfId="30"/>
    <cellStyle name="%_TotalP2008-Lot1_ToIP-Priced PO et P1V2" xfId="31"/>
    <cellStyle name="%_TotalP2008-Lot1_ToIP-Priced PO et P1V2 2" xfId="32"/>
    <cellStyle name="%_TotalP2008-Lot1_ToIP-Priced PO et P1V2 3" xfId="33"/>
    <cellStyle name="%_WACC" xfId="34"/>
    <cellStyle name="%_Z2 - UCSS_QUOTES" xfId="35"/>
    <cellStyle name="%0" xfId="36"/>
    <cellStyle name="%1" xfId="37"/>
    <cellStyle name="%12" xfId="38"/>
    <cellStyle name="%2" xfId="39"/>
    <cellStyle name="%b1" xfId="40"/>
    <cellStyle name=",1" xfId="41"/>
    <cellStyle name="." xfId="42"/>
    <cellStyle name=".0" xfId="43"/>
    <cellStyle name=".0\" xfId="44"/>
    <cellStyle name=".00" xfId="45"/>
    <cellStyle name=".000" xfId="46"/>
    <cellStyle name=".1" xfId="47"/>
    <cellStyle name=".2" xfId="48"/>
    <cellStyle name=".3" xfId="49"/>
    <cellStyle name=";;;" xfId="50"/>
    <cellStyle name="?? [0.00]_HELPDESK_jp1.xls Chart 1" xfId="51"/>
    <cellStyle name="?? [0]_VERA" xfId="52"/>
    <cellStyle name="?????_VERA" xfId="53"/>
    <cellStyle name="??_VERA" xfId="54"/>
    <cellStyle name="_%(SignOnly)" xfId="55"/>
    <cellStyle name="_%(SignSpaceOnly)" xfId="56"/>
    <cellStyle name="_~3097260" xfId="57"/>
    <cellStyle name="_A-D Imclone 5-19" xfId="58"/>
    <cellStyle name="_A-D Imclone 5-19_Intangible Amortization 6-30-09v" xfId="59"/>
    <cellStyle name="_Adams Model v11" xfId="60"/>
    <cellStyle name="_Aetna_Model_(3-10-05)_v5" xfId="61"/>
    <cellStyle name="_Banking Model_v3" xfId="62"/>
    <cellStyle name="_Banking Model_v3_Intangible Amortization 6-30-09v" xfId="63"/>
    <cellStyle name="_BMY-HCG Model v14" xfId="64"/>
    <cellStyle name="_BMY-HCG Model v14_Intangible Amortization 6-30-09v" xfId="65"/>
    <cellStyle name="_Brivanib Sales Forecast 20070323 Global" xfId="66"/>
    <cellStyle name="_C225_Japan fcst 060401-2" xfId="67"/>
    <cellStyle name="_C225_Japan fcst 060401-2_A-D Imclone 5-19" xfId="68"/>
    <cellStyle name="_C225_Japan fcst 060401-2_A-D Imclone 5-19_Intangible Amortization 6-30-09v" xfId="69"/>
    <cellStyle name="_C225_Japan fcst 060401-2_Brivanib Sales Forecast 20070323 Global" xfId="70"/>
    <cellStyle name="_C225_Japan fcst 060401-2_C225 Japan Fcst v4 MC 0702.xls Template-1" xfId="71"/>
    <cellStyle name="_C225_Japan fcst 060401-2_C225 Japan Fcst v4 MC 0702.xls Template-4" xfId="72"/>
    <cellStyle name="_C225_Japan fcst 060401-2_C225_Japan fcst 061501-price modification" xfId="73"/>
    <cellStyle name="_C225_Japan fcst 060401-2_C225_Japan fcst 061501-price modification_Contingency Japan Erbitux P&amp;L 060405" xfId="74"/>
    <cellStyle name="_C225_Japan fcst 060401-2_C225_Japan fcst 061501-price modification_Contingency Japan Erbitux P&amp;L 060421" xfId="75"/>
    <cellStyle name="_C225_Japan fcst 060401-2_C225_Japan fcst 061501-price modification_Contingency Japan Erbitux P&amp;L 4-05-06" xfId="76"/>
    <cellStyle name="_C225_Japan fcst 060401-2_C225_Japan fcst 061501-price modification_Contingency Japan Erbitux P&amp;L 4-21-06" xfId="77"/>
    <cellStyle name="_C225_Japan fcst 060401-2_C225_Japan fcst 061501-price modification_Contingency Japan Erbitux P&amp;L 5-03-06" xfId="78"/>
    <cellStyle name="_C225_Japan fcst 060401-2_C225_Japan fcst 061501-price modification_Erbitux P&amp;L 060228" xfId="79"/>
    <cellStyle name="_C225_Japan fcst 060401-2_C225_Japan fcst 061501-price modification_Erbitux P&amp;L Feb 28, 06" xfId="80"/>
    <cellStyle name="_C225_Japan fcst 060401-2_C225_Japan fcst 061501-price modification_Erbitux P&amp;L Feb 28, 06 (Without Gastric)" xfId="81"/>
    <cellStyle name="_C225_Japan fcst 060401-2_C225_Japan fcst 061501-price modification_ERBITUX_FORECAST_05-11-2007" xfId="82"/>
    <cellStyle name="_C225_Japan fcst 060401-2_C225_Japan fcst 061501-price modification_Intangible Amortization 6-30-09v" xfId="83"/>
    <cellStyle name="_C225_Japan fcst 060401-2_C225_Japan fcst 061501-price modification_Japan - P&amp;L 7-11 deal new CRC &amp; NSCLC LA" xfId="84"/>
    <cellStyle name="_C225_Japan fcst 060401-2_C225_Japan fcst 061501-price modification_Japan Sales Forecast April 1 2003 Final1 revice 09" xfId="85"/>
    <cellStyle name="_C225_Japan fcst 060401-2_C225_Japan fcst 061501-price modification_Japan Sales Forecast Oct 24" xfId="86"/>
    <cellStyle name="_C225_Japan fcst 060401-2_C225_Japan fcst 070102" xfId="87"/>
    <cellStyle name="_C225_Japan fcst 060401-2_Erbitux Japan Model - CRC 2004-09-24" xfId="88"/>
    <cellStyle name="_C225_Japan fcst 060401-2_Erbitux Japan Model - CRC 2004-09-24_Contingency Japan Erbitux P&amp;L 060405" xfId="89"/>
    <cellStyle name="_C225_Japan fcst 060401-2_Erbitux Japan Model - CRC 2004-09-24_Contingency Japan Erbitux P&amp;L 060421" xfId="90"/>
    <cellStyle name="_C225_Japan fcst 060401-2_Erbitux Japan Model - CRC 2004-09-24_Contingency Japan Erbitux P&amp;L 4-05-06" xfId="91"/>
    <cellStyle name="_C225_Japan fcst 060401-2_Erbitux Japan Model - CRC 2004-09-24_Contingency Japan Erbitux P&amp;L 4-21-06" xfId="92"/>
    <cellStyle name="_C225_Japan fcst 060401-2_Erbitux Japan Model - CRC 2004-09-24_Contingency Japan Erbitux P&amp;L 5-03-06" xfId="93"/>
    <cellStyle name="_C225_Japan fcst 060401-2_Erbitux Japan Model - CRC 2004-09-24_Erbitux P&amp;L 060228" xfId="94"/>
    <cellStyle name="_C225_Japan fcst 060401-2_Erbitux Japan Model - CRC 2004-09-24_Erbitux P&amp;L Feb 28, 06" xfId="95"/>
    <cellStyle name="_C225_Japan fcst 060401-2_Erbitux Japan Model - CRC 2004-09-24_Erbitux P&amp;L Feb 28, 06 (Without Gastric)" xfId="96"/>
    <cellStyle name="_C225_Japan fcst 060401-2_Erbitux Japan Model - CRC 2004-09-24_ERBITUX_FORECAST_05-11-2007" xfId="97"/>
    <cellStyle name="_C225_Japan fcst 060401-2_Erbitux Japan Model - CRC 2004-09-24_Intangible Amortization 6-30-09v" xfId="98"/>
    <cellStyle name="_C225_Japan fcst 060401-2_Erbitux Japan Model - CRC 2004-09-24_Japan - P&amp;L 7-11 deal new CRC &amp; NSCLC LA" xfId="99"/>
    <cellStyle name="_C225_Japan fcst 060401-2_Erbitux Japan Model - NSCLC" xfId="100"/>
    <cellStyle name="_C225_Japan fcst 060401-2_Erbitux Japan Model - NSCLC_Contingency Japan Erbitux P&amp;L 060405" xfId="101"/>
    <cellStyle name="_C225_Japan fcst 060401-2_Erbitux Japan Model - NSCLC_Contingency Japan Erbitux P&amp;L 060421" xfId="102"/>
    <cellStyle name="_C225_Japan fcst 060401-2_Erbitux Japan Model - NSCLC_Contingency Japan Erbitux P&amp;L 4-05-06" xfId="103"/>
    <cellStyle name="_C225_Japan fcst 060401-2_Erbitux Japan Model - NSCLC_Contingency Japan Erbitux P&amp;L 4-21-06" xfId="104"/>
    <cellStyle name="_C225_Japan fcst 060401-2_Erbitux Japan Model - NSCLC_Contingency Japan Erbitux P&amp;L 5-03-06" xfId="105"/>
    <cellStyle name="_C225_Japan fcst 060401-2_Erbitux Japan Model - NSCLC_Erbitux P&amp;L 060228" xfId="106"/>
    <cellStyle name="_C225_Japan fcst 060401-2_Erbitux Japan Model - NSCLC_Erbitux P&amp;L Feb 28, 06" xfId="107"/>
    <cellStyle name="_C225_Japan fcst 060401-2_Erbitux Japan Model - NSCLC_Erbitux P&amp;L Feb 28, 06 (Without Gastric)" xfId="108"/>
    <cellStyle name="_C225_Japan fcst 060401-2_Erbitux Japan Model - NSCLC_ERBITUX_FORECAST_05-11-2007" xfId="109"/>
    <cellStyle name="_C225_Japan fcst 060401-2_Erbitux Japan Model - NSCLC_Intangible Amortization 6-30-09v" xfId="110"/>
    <cellStyle name="_C225_Japan fcst 060401-2_Erbitux Japan Model - NSCLC_Japan - P&amp;L 7-11 deal new CRC &amp; NSCLC LA" xfId="111"/>
    <cellStyle name="_C225_Japan fcst 060401-2_Erbitux Japan Model - SCCHN 2004-09-24" xfId="112"/>
    <cellStyle name="_C225_Japan fcst 060401-2_Erbitux Japan Model - SCCHN 2004-09-24_Contingency Japan Erbitux P&amp;L 060405" xfId="113"/>
    <cellStyle name="_C225_Japan fcst 060401-2_Erbitux Japan Model - SCCHN 2004-09-24_Contingency Japan Erbitux P&amp;L 060421" xfId="114"/>
    <cellStyle name="_C225_Japan fcst 060401-2_Erbitux Japan Model - SCCHN 2004-09-24_Contingency Japan Erbitux P&amp;L 4-05-06" xfId="115"/>
    <cellStyle name="_C225_Japan fcst 060401-2_Erbitux Japan Model - SCCHN 2004-09-24_Contingency Japan Erbitux P&amp;L 4-21-06" xfId="116"/>
    <cellStyle name="_C225_Japan fcst 060401-2_Erbitux Japan Model - SCCHN 2004-09-24_Contingency Japan Erbitux P&amp;L 5-03-06" xfId="117"/>
    <cellStyle name="_C225_Japan fcst 060401-2_Erbitux Japan Model - SCCHN 2004-09-24_Erbitux P&amp;L 060228" xfId="118"/>
    <cellStyle name="_C225_Japan fcst 060401-2_Erbitux Japan Model - SCCHN 2004-09-24_Erbitux P&amp;L Feb 28, 06" xfId="119"/>
    <cellStyle name="_C225_Japan fcst 060401-2_Erbitux Japan Model - SCCHN 2004-09-24_Erbitux P&amp;L Feb 28, 06 (Without Gastric)" xfId="120"/>
    <cellStyle name="_C225_Japan fcst 060401-2_Erbitux Japan Model - SCCHN 2004-09-24_ERBITUX_FORECAST_05-11-2007" xfId="121"/>
    <cellStyle name="_C225_Japan fcst 060401-2_Erbitux Japan Model - SCCHN 2004-09-24_Intangible Amortization 6-30-09v" xfId="122"/>
    <cellStyle name="_C225_Japan fcst 060401-2_Erbitux Japan Model - SCCHN 2004-09-24_Japan - P&amp;L 7-11 deal new CRC &amp; NSCLC LA" xfId="123"/>
    <cellStyle name="_C225_Japan fcst 060401-2_IMC-A12 2nd to mkt, Co-Pro, 4 tumors, Pre ph1" xfId="124"/>
    <cellStyle name="_C225_Japan fcst 060401-2_IMC-A12 2nd to mkt, Co-Pro, 4 tumors, Pre ph1_Intangible Amortization 6-30-09v" xfId="125"/>
    <cellStyle name="_C225_Japan fcst 060401-2_IMC-A12 Jan 10 2006" xfId="126"/>
    <cellStyle name="_C225_Japan fcst 060401-2_IMC-A12 Jan 10 2006_Intangible Amortization 6-30-09v" xfId="127"/>
    <cellStyle name="_C225_Japan fcst 060401-2_Imclone Valuation - w term changes 5-19" xfId="128"/>
    <cellStyle name="_C225_Japan fcst 060401-2_Imclone Valuation - w term changes 5-19_Intangible Amortization 6-30-09v" xfId="129"/>
    <cellStyle name="_C225_Japan fcst 060401-2_Japan - P&amp;L Nov 10" xfId="130"/>
    <cellStyle name="_C225_Japan fcst 060401-2_July 04 NRA revised Base Oct 2002" xfId="131"/>
    <cellStyle name="_C225_Japan fcst 060401-2_July 04 NRA revised Base Oct 2002_Contingency Japan Erbitux P&amp;L 060405" xfId="132"/>
    <cellStyle name="_C225_Japan fcst 060401-2_July 04 NRA revised Base Oct 2002_Contingency Japan Erbitux P&amp;L 060421" xfId="133"/>
    <cellStyle name="_C225_Japan fcst 060401-2_July 04 NRA revised Base Oct 2002_Contingency Japan Erbitux P&amp;L 4-05-06" xfId="134"/>
    <cellStyle name="_C225_Japan fcst 060401-2_July 04 NRA revised Base Oct 2002_Contingency Japan Erbitux P&amp;L 4-21-06" xfId="135"/>
    <cellStyle name="_C225_Japan fcst 060401-2_July 04 NRA revised Base Oct 2002_Contingency Japan Erbitux P&amp;L 5-03-06" xfId="136"/>
    <cellStyle name="_C225_Japan fcst 060401-2_July 04 NRA revised Base Oct 2002_Erbitux P&amp;L 060228" xfId="137"/>
    <cellStyle name="_C225_Japan fcst 060401-2_July 04 NRA revised Base Oct 2002_Erbitux P&amp;L Feb 28, 06" xfId="138"/>
    <cellStyle name="_C225_Japan fcst 060401-2_July 04 NRA revised Base Oct 2002_Erbitux P&amp;L Feb 28, 06 (Without Gastric)" xfId="139"/>
    <cellStyle name="_C225_Japan fcst 060401-2_July 04 NRA revised Base Oct 2002_ERBITUX_FORECAST_05-11-2007" xfId="140"/>
    <cellStyle name="_C225_Japan fcst 060401-2_July 04 NRA revised Base Oct 2002_Intangible Amortization 6-30-09v" xfId="141"/>
    <cellStyle name="_C225_Japan fcst 060401-2_July 04 NRA revised Base Oct 2002_Japan - P&amp;L 7-11 deal new CRC &amp; NSCLC LA" xfId="142"/>
    <cellStyle name="_C225_Japan fcst 060401-2_July 04 NRA revised Base Oct 2002_Japan Sales Forecast April 1 2003 Final1 revice 09" xfId="143"/>
    <cellStyle name="_C225_Japan fcst 060401-2_July 04 NRA revised Base Oct 2002_Japan Sales Forecast Oct 24" xfId="144"/>
    <cellStyle name="_C225_Japan fcst 060401-2_Model Feb 03" xfId="145"/>
    <cellStyle name="_C225_Japan fcst 060401-2_Model Feb 03_Contingency Japan Erbitux P&amp;L 060405" xfId="146"/>
    <cellStyle name="_C225_Japan fcst 060401-2_Model Feb 03_Contingency Japan Erbitux P&amp;L 060421" xfId="147"/>
    <cellStyle name="_C225_Japan fcst 060401-2_Model Feb 03_Contingency Japan Erbitux P&amp;L 4-05-06" xfId="148"/>
    <cellStyle name="_C225_Japan fcst 060401-2_Model Feb 03_Contingency Japan Erbitux P&amp;L 4-21-06" xfId="149"/>
    <cellStyle name="_C225_Japan fcst 060401-2_Model Feb 03_Contingency Japan Erbitux P&amp;L 5-03-06" xfId="150"/>
    <cellStyle name="_C225_Japan fcst 060401-2_Model Feb 03_Erbitux P&amp;L 060228" xfId="151"/>
    <cellStyle name="_C225_Japan fcst 060401-2_Model Feb 03_Erbitux P&amp;L Feb 28, 06" xfId="152"/>
    <cellStyle name="_C225_Japan fcst 060401-2_Model Feb 03_Erbitux P&amp;L Feb 28, 06 (Without Gastric)" xfId="153"/>
    <cellStyle name="_C225_Japan fcst 060401-2_Model Feb 03_ERBITUX_FORECAST_05-11-2007" xfId="154"/>
    <cellStyle name="_C225_Japan fcst 060401-2_Model Feb 03_Intangible Amortization 6-30-09v" xfId="155"/>
    <cellStyle name="_C225_Japan fcst 060401-2_Model Feb 03_Japan - P&amp;L 7-11 deal new CRC &amp; NSCLC LA" xfId="156"/>
    <cellStyle name="_C225_Japan fcst 060401-2_Model Feb 03_Japan Sales Forecast April 1 2003 Final1 revice 09" xfId="157"/>
    <cellStyle name="_C225_Japan fcst 060401-2_Model Feb 03_Japan Sales Forecast Oct 24" xfId="158"/>
    <cellStyle name="_C225_Japan fcst 060401-2_pipeline sensitivities 9-12" xfId="159"/>
    <cellStyle name="_C225_Japan fcst 060401-2_pipeline sensitivities 9-12_Intangible Amortization 6-30-09v" xfId="160"/>
    <cellStyle name="_C225_Japan fcst 060401-2_Revised P&amp;L All cases April 23 2003" xfId="161"/>
    <cellStyle name="_C225_Japan fcst 060401-2_Revised P&amp;L All cases April 23 2003_Contingency Japan Erbitux P&amp;L 060405" xfId="162"/>
    <cellStyle name="_C225_Japan fcst 060401-2_Revised P&amp;L All cases April 23 2003_Contingency Japan Erbitux P&amp;L 060421" xfId="163"/>
    <cellStyle name="_C225_Japan fcst 060401-2_Revised P&amp;L All cases April 23 2003_Contingency Japan Erbitux P&amp;L 4-05-06" xfId="164"/>
    <cellStyle name="_C225_Japan fcst 060401-2_Revised P&amp;L All cases April 23 2003_Contingency Japan Erbitux P&amp;L 4-21-06" xfId="165"/>
    <cellStyle name="_C225_Japan fcst 060401-2_Revised P&amp;L All cases April 23 2003_Contingency Japan Erbitux P&amp;L 5-03-06" xfId="166"/>
    <cellStyle name="_C225_Japan fcst 060401-2_Revised P&amp;L All cases April 23 2003_Erbitux P&amp;L 060228" xfId="167"/>
    <cellStyle name="_C225_Japan fcst 060401-2_Revised P&amp;L All cases April 23 2003_Erbitux P&amp;L Feb 28, 06" xfId="168"/>
    <cellStyle name="_C225_Japan fcst 060401-2_Revised P&amp;L All cases April 23 2003_Erbitux P&amp;L Feb 28, 06 (Without Gastric)" xfId="169"/>
    <cellStyle name="_C225_Japan fcst 060401-2_Revised P&amp;L All cases April 23 2003_ERBITUX_FORECAST_05-11-2007" xfId="170"/>
    <cellStyle name="_C225_Japan fcst 060401-2_Revised P&amp;L All cases April 23 2003_Intangible Amortization 6-30-09v" xfId="171"/>
    <cellStyle name="_C225_Japan fcst 060401-2_Revised P&amp;L All cases April 23 2003_Japan - P&amp;L 7-11 deal new CRC &amp; NSCLC LA" xfId="172"/>
    <cellStyle name="_C225_Japan fcst 060401-2_Slide feed v5" xfId="173"/>
    <cellStyle name="_C225_Japan fcst 060401-2_Slide feed v5_Intangible Amortization 6-30-09v" xfId="174"/>
    <cellStyle name="_C225_Japan fcst 061501-price modification" xfId="175"/>
    <cellStyle name="_Column1" xfId="176"/>
    <cellStyle name="_Column1 10" xfId="177"/>
    <cellStyle name="_Column1 11" xfId="178"/>
    <cellStyle name="_Column1 2" xfId="179"/>
    <cellStyle name="_Column1 2 2" xfId="180"/>
    <cellStyle name="_Column1 2 2 2" xfId="181"/>
    <cellStyle name="_Column1 2 2 2 2" xfId="182"/>
    <cellStyle name="_Column1 2 2 2 2 2" xfId="183"/>
    <cellStyle name="_Column1 2 2 2 2 3" xfId="184"/>
    <cellStyle name="_Column1 2 2 2 2_Summary" xfId="185"/>
    <cellStyle name="_Column1 2 2 2 3" xfId="186"/>
    <cellStyle name="_Column1 2 2 2 3_Summary" xfId="187"/>
    <cellStyle name="_Column1 2 2 3" xfId="188"/>
    <cellStyle name="_Column1 2 2 4" xfId="189"/>
    <cellStyle name="_Column1 2 2 5" xfId="190"/>
    <cellStyle name="_Column1 2 2 6" xfId="191"/>
    <cellStyle name="_Column1 2 2_Summary" xfId="192"/>
    <cellStyle name="_Column1 2 3" xfId="193"/>
    <cellStyle name="_Column1 2 3 2" xfId="194"/>
    <cellStyle name="_Column1 2 3 2 2" xfId="195"/>
    <cellStyle name="_Column1 2 3 2 2_Summary" xfId="196"/>
    <cellStyle name="_Column1 2 3 2 3" xfId="197"/>
    <cellStyle name="_Column1 2 3 2 3_Summary" xfId="198"/>
    <cellStyle name="_Column1 2 3 3" xfId="199"/>
    <cellStyle name="_Column1 2 3_Summary" xfId="200"/>
    <cellStyle name="_Column1 2 4" xfId="201"/>
    <cellStyle name="_Column1 2 4_Summary" xfId="202"/>
    <cellStyle name="_Column1 2 5" xfId="203"/>
    <cellStyle name="_Column1 2 5_Summary" xfId="204"/>
    <cellStyle name="_Column1 2 6" xfId="205"/>
    <cellStyle name="_Column1 2 6_Summary" xfId="206"/>
    <cellStyle name="_Column1 3" xfId="207"/>
    <cellStyle name="_Column1 4" xfId="208"/>
    <cellStyle name="_Column1 5" xfId="209"/>
    <cellStyle name="_Column1 6" xfId="210"/>
    <cellStyle name="_Column1 6 2" xfId="211"/>
    <cellStyle name="_Column1 6 2 2" xfId="212"/>
    <cellStyle name="_Column1 6 2 3" xfId="213"/>
    <cellStyle name="_Column1 6 2_Summary" xfId="214"/>
    <cellStyle name="_Column1 6 3" xfId="215"/>
    <cellStyle name="_Column1 6 3_Summary" xfId="216"/>
    <cellStyle name="_Column1 7" xfId="217"/>
    <cellStyle name="_Column1 8" xfId="218"/>
    <cellStyle name="_Column1 9" xfId="219"/>
    <cellStyle name="_Column1_7 - FAS109 2010 (F2)" xfId="220"/>
    <cellStyle name="_Column1_Capex" xfId="221"/>
    <cellStyle name="_Column1_Eastern Divsion O&amp;Vs - Dec 2011 Final" xfId="222"/>
    <cellStyle name="_Column1_Eastern Divsion O&amp;Vs - Dec 2011 Final 2" xfId="223"/>
    <cellStyle name="_Column1_Eastern Divsion O&amp;Vs - Dec 2011 Final 2_Summary" xfId="224"/>
    <cellStyle name="_Column1_Eastern Divsion O&amp;Vs - Dec 2011 Final 3" xfId="225"/>
    <cellStyle name="_Column1_Eastern Divsion O&amp;Vs - Dec 2011 Final 3_Summary" xfId="226"/>
    <cellStyle name="_Column1_Eastern Divsion O&amp;Vs - Dec 2011 Final 4" xfId="227"/>
    <cellStyle name="_Column1_Eastern Divsion O&amp;Vs - Dec 2011 Final 4_Summary" xfId="228"/>
    <cellStyle name="_Column1_Eastern Divsion O&amp;Vs - Dec 2011 Final 5" xfId="229"/>
    <cellStyle name="_Column1_Eastern Divsion O&amp;Vs - Dec 2011 Final 5_Summary" xfId="230"/>
    <cellStyle name="_Column1_Eastern Divsion O&amp;Vs - Dec 2011 Final 6" xfId="231"/>
    <cellStyle name="_Column1_Eastern Divsion O&amp;Vs - Dec 2011 Final 6_Summary" xfId="232"/>
    <cellStyle name="_Column1_Financial Ratios" xfId="233"/>
    <cellStyle name="_Column1_Hyperion-JDE Recon" xfId="234"/>
    <cellStyle name="_Column1_IL FAS109 2011" xfId="235"/>
    <cellStyle name="_Column1_IN" xfId="236"/>
    <cellStyle name="_Column1_IN Revised Q2 detail" xfId="237"/>
    <cellStyle name="_Column1_Input" xfId="238"/>
    <cellStyle name="_Column1_Input 2" xfId="239"/>
    <cellStyle name="_Column1_Input 3" xfId="240"/>
    <cellStyle name="_Column1_Input 4" xfId="241"/>
    <cellStyle name="_Column1_Input 5" xfId="242"/>
    <cellStyle name="_Column1_Input 6" xfId="243"/>
    <cellStyle name="_Column1_Input Sheet" xfId="244"/>
    <cellStyle name="_Column1_Inputs" xfId="245"/>
    <cellStyle name="_Column1_Jeff's package" xfId="246"/>
    <cellStyle name="_Column1_Journal Entries Calculation" xfId="247"/>
    <cellStyle name="_Column1_KY" xfId="248"/>
    <cellStyle name="_Column1_KY-Landing Template-Feb 2012 Final" xfId="249"/>
    <cellStyle name="_Column1_KY-Landing Template-Feb 2012 Final 2" xfId="250"/>
    <cellStyle name="_Column1_KY-Landing Template-Feb 2012 Final 2_Summary" xfId="251"/>
    <cellStyle name="_Column1_KY-Landing Template-Feb 2012 Final 3" xfId="252"/>
    <cellStyle name="_Column1_KY-Landing Template-Feb 2012 Final 3_Summary" xfId="253"/>
    <cellStyle name="_Column1_KY-Landing Template-Feb 2012 Final 4" xfId="254"/>
    <cellStyle name="_Column1_KY-Landing Template-Feb 2012 Final 4_Summary" xfId="255"/>
    <cellStyle name="_Column1_KY-Landing Template-Feb 2012 Final 5" xfId="256"/>
    <cellStyle name="_Column1_KY-Landing Template-Feb 2012 Final 5_Summary" xfId="257"/>
    <cellStyle name="_Column1_KY-Landing Template-Feb 2012 Final 6" xfId="258"/>
    <cellStyle name="_Column1_KY-Landing Template-Feb 2012 Final 6_Summary" xfId="259"/>
    <cellStyle name="_Column1_MI" xfId="260"/>
    <cellStyle name="_Column1_MI 2010 Projection 6+6" xfId="261"/>
    <cellStyle name="_Column1_Net Capex Cashflow 2013-2014 8-10-12" xfId="262"/>
    <cellStyle name="_Column1_OH" xfId="263"/>
    <cellStyle name="_Column1_P&amp;L Data" xfId="264"/>
    <cellStyle name="_Column1_P&amp;L ED" xfId="265"/>
    <cellStyle name="_Column1_Schedule 3-5 Roark - asset list 071010" xfId="266"/>
    <cellStyle name="_Column1_Sheet1" xfId="267"/>
    <cellStyle name="_Column1_Sheet1 2" xfId="268"/>
    <cellStyle name="_Column1_Sheet1 2_Summary" xfId="269"/>
    <cellStyle name="_Column1_Sheet1 3" xfId="270"/>
    <cellStyle name="_Column1_Sheet1 3_Summary" xfId="271"/>
    <cellStyle name="_Column1_Sheet1 4" xfId="272"/>
    <cellStyle name="_Column1_Sheet1 4_Summary" xfId="273"/>
    <cellStyle name="_Column1_Sheet1 5" xfId="274"/>
    <cellStyle name="_Column1_Sheet1 5_Summary" xfId="275"/>
    <cellStyle name="_Column1_Sheet1 6" xfId="276"/>
    <cellStyle name="_Column1_Sheet1 6_Summary" xfId="277"/>
    <cellStyle name="_Column1_Sheet2" xfId="278"/>
    <cellStyle name="_Column1_Sheet2 2" xfId="279"/>
    <cellStyle name="_Column1_Sheet2 2_Summary" xfId="280"/>
    <cellStyle name="_Column1_Sheet2 3" xfId="281"/>
    <cellStyle name="_Column1_Sheet2 3_Summary" xfId="282"/>
    <cellStyle name="_Column1_Sheet2 4" xfId="283"/>
    <cellStyle name="_Column1_Sheet2 4_Summary" xfId="284"/>
    <cellStyle name="_Column1_Sheet2 5" xfId="285"/>
    <cellStyle name="_Column1_Sheet2 5_Summary" xfId="286"/>
    <cellStyle name="_Column1_Sheet2 6" xfId="287"/>
    <cellStyle name="_Column1_Sheet2 6_Summary" xfId="288"/>
    <cellStyle name="_Column1_Sheet3" xfId="289"/>
    <cellStyle name="_Column2" xfId="290"/>
    <cellStyle name="_Column3" xfId="291"/>
    <cellStyle name="_Column4" xfId="292"/>
    <cellStyle name="_Column4 10" xfId="293"/>
    <cellStyle name="_Column4 2" xfId="294"/>
    <cellStyle name="_Column4 2 2" xfId="295"/>
    <cellStyle name="_Column4 2 2 2" xfId="296"/>
    <cellStyle name="_Column4 2 2 2 2" xfId="297"/>
    <cellStyle name="_Column4 2 2 2 2 2" xfId="298"/>
    <cellStyle name="_Column4 2 2 2 2 3" xfId="299"/>
    <cellStyle name="_Column4 2 2 2 3" xfId="300"/>
    <cellStyle name="_Column4 2 2 3" xfId="301"/>
    <cellStyle name="_Column4 2 2 4" xfId="302"/>
    <cellStyle name="_Column4 2 2 5" xfId="303"/>
    <cellStyle name="_Column4 2 2 6" xfId="304"/>
    <cellStyle name="_Column4 2 3" xfId="305"/>
    <cellStyle name="_Column4 2 3 2" xfId="306"/>
    <cellStyle name="_Column4 2 3 2 2" xfId="307"/>
    <cellStyle name="_Column4 2 3 2 3" xfId="308"/>
    <cellStyle name="_Column4 2 3 3" xfId="309"/>
    <cellStyle name="_Column4 2 4" xfId="310"/>
    <cellStyle name="_Column4 2 5" xfId="311"/>
    <cellStyle name="_Column4 2 6" xfId="312"/>
    <cellStyle name="_Column4 3" xfId="313"/>
    <cellStyle name="_Column4 4" xfId="314"/>
    <cellStyle name="_Column4 5" xfId="315"/>
    <cellStyle name="_Column4 6" xfId="316"/>
    <cellStyle name="_Column4 6 2" xfId="317"/>
    <cellStyle name="_Column4 6 2 2" xfId="318"/>
    <cellStyle name="_Column4 6 2 3" xfId="319"/>
    <cellStyle name="_Column4 6 3" xfId="320"/>
    <cellStyle name="_Column4 7" xfId="321"/>
    <cellStyle name="_Column4 8" xfId="322"/>
    <cellStyle name="_Column4 9" xfId="323"/>
    <cellStyle name="_Column4_2012_BS_Budget (2)" xfId="324"/>
    <cellStyle name="_Column4_2012_BS_Budget (2) 2" xfId="325"/>
    <cellStyle name="_Column4_2012_BS_Budget (2) 3" xfId="326"/>
    <cellStyle name="_Column4_2012_BS_Budget (2) 4" xfId="327"/>
    <cellStyle name="_Column4_2012_BS_Budget (2) 5" xfId="328"/>
    <cellStyle name="_Column4_2012_BS_Budget (2) 6" xfId="329"/>
    <cellStyle name="_Column4_7 - FAS109 2010 (F2)" xfId="330"/>
    <cellStyle name="_Column4_BalanceSheet Landing" xfId="331"/>
    <cellStyle name="_Column4_BalanceSheet Landing 2" xfId="332"/>
    <cellStyle name="_Column4_BalanceSheet Landing 3" xfId="333"/>
    <cellStyle name="_Column4_BalanceSheet Landing 4" xfId="334"/>
    <cellStyle name="_Column4_BalanceSheet Landing 5" xfId="335"/>
    <cellStyle name="_Column4_BalanceSheet Landing 6" xfId="336"/>
    <cellStyle name="_Column4_Capex" xfId="337"/>
    <cellStyle name="_Column4_CD - Financial Flash Report - May 2012 Final" xfId="338"/>
    <cellStyle name="_Column4_Contract Ops Bus  Plan 2011 -2015_071310_GK" xfId="339"/>
    <cellStyle name="_Column4_Contract Ops Bus  Plan 2011 -2015_08.31.10" xfId="340"/>
    <cellStyle name="_Column4_Contract Ops Bus  Plan 2011 -2015_08.31.10_~0270095" xfId="341"/>
    <cellStyle name="_Column4_Contract Ops Bus  Plan 2011 -2015_08.31.10_Contract Services_Project Contribution Trend" xfId="342"/>
    <cellStyle name="_Column4_Contract Ops Bus  Plan 2011 -2015_08.31.10_Contract Services_Project Contribution Trend_091010" xfId="343"/>
    <cellStyle name="_Column4_Control Panel" xfId="344"/>
    <cellStyle name="_Column4_Control Panel 2" xfId="345"/>
    <cellStyle name="_Column4_Control Panel 3" xfId="346"/>
    <cellStyle name="_Column4_Control Panel 4" xfId="347"/>
    <cellStyle name="_Column4_Control Panel 5" xfId="348"/>
    <cellStyle name="_Column4_Control Panel 6" xfId="349"/>
    <cellStyle name="_Column4_CSG 2011 Financial Reporting Template" xfId="350"/>
    <cellStyle name="_Column4_Eastern Divsion O&amp;Vs - Dec 2011 Final" xfId="351"/>
    <cellStyle name="_Column4_Eastern Divsion O&amp;Vs - Dec 2011 Final 2" xfId="352"/>
    <cellStyle name="_Column4_Eastern Divsion O&amp;Vs - Dec 2011 Final 3" xfId="353"/>
    <cellStyle name="_Column4_Eastern Divsion O&amp;Vs - Dec 2011 Final 4" xfId="354"/>
    <cellStyle name="_Column4_Eastern Divsion O&amp;Vs - Dec 2011 Final 5" xfId="355"/>
    <cellStyle name="_Column4_Eastern Divsion O&amp;Vs - Dec 2011 Final 6" xfId="356"/>
    <cellStyle name="_Column4_Financial Ratios" xfId="357"/>
    <cellStyle name="_Column4_Headcount Summary" xfId="358"/>
    <cellStyle name="_Column4_Hyperion-JDE Recon" xfId="359"/>
    <cellStyle name="_Column4_IL FAS109 2011" xfId="360"/>
    <cellStyle name="_Column4_IN" xfId="361"/>
    <cellStyle name="_Column4_IN Revised Q2 detail" xfId="362"/>
    <cellStyle name="_Column4_Input" xfId="363"/>
    <cellStyle name="_Column4_Jeff's package" xfId="364"/>
    <cellStyle name="_Column4_KY" xfId="365"/>
    <cellStyle name="_Column4_KY-Landing Template-Feb 2012 Final" xfId="366"/>
    <cellStyle name="_Column4_KY-Landing Template-Feb 2012 Final 2" xfId="367"/>
    <cellStyle name="_Column4_KY-Landing Template-Feb 2012 Final 3" xfId="368"/>
    <cellStyle name="_Column4_KY-Landing Template-Feb 2012 Final 4" xfId="369"/>
    <cellStyle name="_Column4_KY-Landing Template-Feb 2012 Final 5" xfId="370"/>
    <cellStyle name="_Column4_KY-Landing Template-Feb 2012 Final 6" xfId="371"/>
    <cellStyle name="_Column4_MI" xfId="372"/>
    <cellStyle name="_Column4_MI 2010 Projection 6+6" xfId="373"/>
    <cellStyle name="_Column4_Net Capex Cashflow 2013-2014 8-10-12" xfId="374"/>
    <cellStyle name="_Column4_O&amp;Vs P&amp;L View" xfId="375"/>
    <cellStyle name="_Column4_O&amp;Vs P&amp;L View 2" xfId="376"/>
    <cellStyle name="_Column4_O&amp;Vs P&amp;L View 3" xfId="377"/>
    <cellStyle name="_Column4_O&amp;Vs P&amp;L View 4" xfId="378"/>
    <cellStyle name="_Column4_O&amp;Vs P&amp;L View 5" xfId="379"/>
    <cellStyle name="_Column4_O&amp;Vs P&amp;L View 6" xfId="380"/>
    <cellStyle name="_Column4_O&amp;Vs Worksheet" xfId="381"/>
    <cellStyle name="_Column4_O&amp;Vs Worksheet 2" xfId="382"/>
    <cellStyle name="_Column4_O&amp;Vs Worksheet 3" xfId="383"/>
    <cellStyle name="_Column4_O&amp;Vs Worksheet 4" xfId="384"/>
    <cellStyle name="_Column4_O&amp;Vs Worksheet 5" xfId="385"/>
    <cellStyle name="_Column4_O&amp;Vs Worksheet 6" xfId="386"/>
    <cellStyle name="_Column4_OH" xfId="387"/>
    <cellStyle name="_Column4_P&amp;L Data" xfId="388"/>
    <cellStyle name="_Column4_P&amp;L ED" xfId="389"/>
    <cellStyle name="_Column4_P&amp;L Landing" xfId="390"/>
    <cellStyle name="_Column4_P&amp;L Landing 2" xfId="391"/>
    <cellStyle name="_Column4_P&amp;L Landing 3" xfId="392"/>
    <cellStyle name="_Column4_P&amp;L Landing 4" xfId="393"/>
    <cellStyle name="_Column4_P&amp;L Landing 5" xfId="394"/>
    <cellStyle name="_Column4_P&amp;L Landing 6" xfId="395"/>
    <cellStyle name="_Column4_Sheet1" xfId="396"/>
    <cellStyle name="_Column4_Sheet1 2" xfId="397"/>
    <cellStyle name="_Column4_Sheet1 3" xfId="398"/>
    <cellStyle name="_Column4_Sheet1 4" xfId="399"/>
    <cellStyle name="_Column4_Sheet1 5" xfId="400"/>
    <cellStyle name="_Column4_Sheet1 6" xfId="401"/>
    <cellStyle name="_Column4_Sheet2" xfId="402"/>
    <cellStyle name="_Column4_Sheet2 2" xfId="403"/>
    <cellStyle name="_Column4_Sheet2 3" xfId="404"/>
    <cellStyle name="_Column4_Sheet2 4" xfId="405"/>
    <cellStyle name="_Column4_Sheet2 5" xfId="406"/>
    <cellStyle name="_Column4_Sheet2 6" xfId="407"/>
    <cellStyle name="_Column4_Sheet3" xfId="408"/>
    <cellStyle name="_Column4_Smart View_2011-2015_Info from the field V2  from rates 8-18-10 morning" xfId="409"/>
    <cellStyle name="_Column4_Smart View_2011-2015_Info from the field V3 8-19-10 from Rates" xfId="410"/>
    <cellStyle name="_Column4_Treasury Existing Debt Load" xfId="411"/>
    <cellStyle name="_Column5" xfId="412"/>
    <cellStyle name="_Column6" xfId="413"/>
    <cellStyle name="_Column6_Schedule 3-5 Roark - asset list 071010" xfId="414"/>
    <cellStyle name="_Column7" xfId="415"/>
    <cellStyle name="_Column7 2" xfId="416"/>
    <cellStyle name="_Column7_Hyperion-JDE Recon" xfId="417"/>
    <cellStyle name="_Column7_Journal Entries Calculation" xfId="418"/>
    <cellStyle name="_Column7_Other Operating Rev Analytics" xfId="419"/>
    <cellStyle name="_Column7_Schedule 3-5 Roark - asset list 071010" xfId="420"/>
    <cellStyle name="_Comma" xfId="421"/>
    <cellStyle name="_Comma_Book1" xfId="422"/>
    <cellStyle name="_Comma_CSC" xfId="423"/>
    <cellStyle name="_Comma_Cubist Model June 2006_Updated_v21" xfId="424"/>
    <cellStyle name="_Comma_LBO Page" xfId="425"/>
    <cellStyle name="_Comma_merger_plans_modified_9_3_1999" xfId="426"/>
    <cellStyle name="_Comma_Mini-Merger v3" xfId="427"/>
    <cellStyle name="_Comma_WACC" xfId="428"/>
    <cellStyle name="_Copy of Aetna_Model_(3-14-05)_v3" xfId="429"/>
    <cellStyle name="_Copy of Aetna_Model_(3-15-05)_v3_revised_v2" xfId="430"/>
    <cellStyle name="_Currency" xfId="431"/>
    <cellStyle name="_Currency 2" xfId="432"/>
    <cellStyle name="_Currency_Book1" xfId="433"/>
    <cellStyle name="_Currency_CSC" xfId="434"/>
    <cellStyle name="_Currency_Cubist Model June 2006_Updated_v21" xfId="435"/>
    <cellStyle name="_Currency_DCF output" xfId="436"/>
    <cellStyle name="_Currency_DCF output_SotP_v12" xfId="437"/>
    <cellStyle name="_Currency_LBO Page" xfId="438"/>
    <cellStyle name="_Currency_merger_plans_modified_9_3_1999" xfId="439"/>
    <cellStyle name="_Currency_Mini-Merger v3" xfId="440"/>
    <cellStyle name="_Currency_Model_Sep_2_02" xfId="441"/>
    <cellStyle name="_Currency_Pipeline Model v1 (09_09_02) v3" xfId="442"/>
    <cellStyle name="_Currency_vmatrix bb" xfId="443"/>
    <cellStyle name="_Currency_WACC" xfId="444"/>
    <cellStyle name="_Currency_wacc bb final" xfId="445"/>
    <cellStyle name="_CurrencySpace" xfId="446"/>
    <cellStyle name="_CurrencySpace 2" xfId="447"/>
    <cellStyle name="_CurrencySpace_Book1" xfId="448"/>
    <cellStyle name="_CurrencySpace_CSC" xfId="449"/>
    <cellStyle name="_CurrencySpace_Cubist Model June 2006_Updated_v21" xfId="450"/>
    <cellStyle name="_CurrencySpace_DCF output" xfId="451"/>
    <cellStyle name="_CurrencySpace_DCF v01" xfId="452"/>
    <cellStyle name="_CurrencySpace_LBO Page" xfId="453"/>
    <cellStyle name="_CurrencySpace_merger_plans_modified_9_3_1999" xfId="454"/>
    <cellStyle name="_CurrencySpace_Mini-Merger v3" xfId="455"/>
    <cellStyle name="_CurrencySpace_WACC" xfId="456"/>
    <cellStyle name="_Data" xfId="457"/>
    <cellStyle name="_Data 2" xfId="458"/>
    <cellStyle name="_Data 2 2" xfId="459"/>
    <cellStyle name="_Data 3" xfId="460"/>
    <cellStyle name="_Data 4" xfId="461"/>
    <cellStyle name="_Data 5" xfId="462"/>
    <cellStyle name="_Data 6" xfId="463"/>
    <cellStyle name="_Data 7" xfId="464"/>
    <cellStyle name="_Data_2010-2012_AZ BP_09.10.09" xfId="465"/>
    <cellStyle name="_Data_2011-13 Capex by entity" xfId="466"/>
    <cellStyle name="_Data_AWE Inc. P2R 2009" xfId="467"/>
    <cellStyle name="_Data_AWE Inc. P2R 2009 2" xfId="468"/>
    <cellStyle name="_Data_AWE Inc. P2R 2009 2 2" xfId="469"/>
    <cellStyle name="_Data_AWE Inc. P2R 2009 3" xfId="470"/>
    <cellStyle name="_Data_AWE Inc. P2R 2009_NOL" xfId="471"/>
    <cellStyle name="_Data_AWE Inc. P2R 2009_NOL 2" xfId="472"/>
    <cellStyle name="_Data_AWE Inc. P2R 2009_Summary" xfId="473"/>
    <cellStyle name="_Data_AWE Inc. P2R 2009_Summary 2" xfId="474"/>
    <cellStyle name="_Data_AWW Adj Co FAS109 2011" xfId="475"/>
    <cellStyle name="_Data_BA Mt Olive Twp BA Cost Model.040710 v3" xfId="476"/>
    <cellStyle name="_Data_Book1" xfId="477"/>
    <cellStyle name="_Data_BP 2011-13 KPIs Rev 9-16-2010 8pm" xfId="478"/>
    <cellStyle name="_Data_Capex" xfId="479"/>
    <cellStyle name="_Data_Cerberus" xfId="480"/>
    <cellStyle name="_Data_Cerberus 10" xfId="481"/>
    <cellStyle name="_Data_Cerberus 11" xfId="482"/>
    <cellStyle name="_Data_Cerberus 2" xfId="483"/>
    <cellStyle name="_Data_Cerberus 2 2" xfId="484"/>
    <cellStyle name="_Data_Cerberus 2 2 2" xfId="485"/>
    <cellStyle name="_Data_Cerberus 2 2 2 2" xfId="486"/>
    <cellStyle name="_Data_Cerberus 2 2 2 2 2" xfId="487"/>
    <cellStyle name="_Data_Cerberus 2 2 2 2 3" xfId="488"/>
    <cellStyle name="_Data_Cerberus 2 2 2 2_Summary" xfId="489"/>
    <cellStyle name="_Data_Cerberus 2 2 2 3" xfId="490"/>
    <cellStyle name="_Data_Cerberus 2 2 2 3_Summary" xfId="491"/>
    <cellStyle name="_Data_Cerberus 2 2 3" xfId="492"/>
    <cellStyle name="_Data_Cerberus 2 2 4" xfId="493"/>
    <cellStyle name="_Data_Cerberus 2 2 5" xfId="494"/>
    <cellStyle name="_Data_Cerberus 2 2 6" xfId="495"/>
    <cellStyle name="_Data_Cerberus 2 2_Summary" xfId="496"/>
    <cellStyle name="_Data_Cerberus 2 3" xfId="497"/>
    <cellStyle name="_Data_Cerberus 2 3 2" xfId="498"/>
    <cellStyle name="_Data_Cerberus 2 3 2 2" xfId="499"/>
    <cellStyle name="_Data_Cerberus 2 3 2 2_Summary" xfId="500"/>
    <cellStyle name="_Data_Cerberus 2 3 2 3" xfId="501"/>
    <cellStyle name="_Data_Cerberus 2 3 2 3_Summary" xfId="502"/>
    <cellStyle name="_Data_Cerberus 2 3 3" xfId="503"/>
    <cellStyle name="_Data_Cerberus 2 3_Summary" xfId="504"/>
    <cellStyle name="_Data_Cerberus 2 4" xfId="505"/>
    <cellStyle name="_Data_Cerberus 2 4_Summary" xfId="506"/>
    <cellStyle name="_Data_Cerberus 2 5" xfId="507"/>
    <cellStyle name="_Data_Cerberus 2 5_Summary" xfId="508"/>
    <cellStyle name="_Data_Cerberus 2 6" xfId="509"/>
    <cellStyle name="_Data_Cerberus 2 6_Summary" xfId="510"/>
    <cellStyle name="_Data_Cerberus 3" xfId="511"/>
    <cellStyle name="_Data_Cerberus 4" xfId="512"/>
    <cellStyle name="_Data_Cerberus 5" xfId="513"/>
    <cellStyle name="_Data_Cerberus 6" xfId="514"/>
    <cellStyle name="_Data_Cerberus 6 2" xfId="515"/>
    <cellStyle name="_Data_Cerberus 6 2 2" xfId="516"/>
    <cellStyle name="_Data_Cerberus 6 2 3" xfId="517"/>
    <cellStyle name="_Data_Cerberus 6 2_Summary" xfId="518"/>
    <cellStyle name="_Data_Cerberus 6 3" xfId="519"/>
    <cellStyle name="_Data_Cerberus 6 3_Summary" xfId="520"/>
    <cellStyle name="_Data_Cerberus 7" xfId="521"/>
    <cellStyle name="_Data_Cerberus 8" xfId="522"/>
    <cellStyle name="_Data_Cerberus 9" xfId="523"/>
    <cellStyle name="_Data_Cerberus_2010 Arnold Sewer - Model v1.1 (preliminary base case)" xfId="524"/>
    <cellStyle name="_Data_Cerberus_AAET P2R 2009" xfId="525"/>
    <cellStyle name="_Data_Cerberus_AAET P2R 2009 2" xfId="526"/>
    <cellStyle name="_Data_Cerberus_AAET P2R 2009 2 2" xfId="527"/>
    <cellStyle name="_Data_Cerberus_AAET P2R 2009 3" xfId="528"/>
    <cellStyle name="_Data_Cerberus_AAET P2R 2009_NOL" xfId="529"/>
    <cellStyle name="_Data_Cerberus_AAET P2R 2009_NOL 2" xfId="530"/>
    <cellStyle name="_Data_Cerberus_AAET P2R 2009_Summary" xfId="531"/>
    <cellStyle name="_Data_Cerberus_AAET P2R 2009_Summary 2" xfId="532"/>
    <cellStyle name="_Data_Cerberus_ACUS P2R 2009" xfId="533"/>
    <cellStyle name="_Data_Cerberus_ACUS P2R 2009 2" xfId="534"/>
    <cellStyle name="_Data_Cerberus_ACUS P2R 2009 2 2" xfId="535"/>
    <cellStyle name="_Data_Cerberus_ACUS P2R 2009 3" xfId="536"/>
    <cellStyle name="_Data_Cerberus_ACUS P2R 2009_NOL" xfId="537"/>
    <cellStyle name="_Data_Cerberus_ACUS P2R 2009_NOL 2" xfId="538"/>
    <cellStyle name="_Data_Cerberus_ACUS P2R 2009_Summary" xfId="539"/>
    <cellStyle name="_Data_Cerberus_ACUS P2R 2009_Summary 2" xfId="540"/>
    <cellStyle name="_Data_Cerberus_ALWC P2R 2009" xfId="541"/>
    <cellStyle name="_Data_Cerberus_ALWC P2R 2009 2" xfId="542"/>
    <cellStyle name="_Data_Cerberus_ALWC P2R 2009 2 2" xfId="543"/>
    <cellStyle name="_Data_Cerberus_ALWC P2R 2009 3" xfId="544"/>
    <cellStyle name="_Data_Cerberus_ALWC P2R 2009_NOL" xfId="545"/>
    <cellStyle name="_Data_Cerberus_ALWC P2R 2009_NOL 2" xfId="546"/>
    <cellStyle name="_Data_Cerberus_ALWC P2R 2009_Summary" xfId="547"/>
    <cellStyle name="_Data_Cerberus_ALWC P2R 2009_Summary 2" xfId="548"/>
    <cellStyle name="_Data_Cerberus_AW Engineering P2R 2009" xfId="549"/>
    <cellStyle name="_Data_Cerberus_AW Engineering P2R 2009 2" xfId="550"/>
    <cellStyle name="_Data_Cerberus_AW Engineering P2R 2009 2 2" xfId="551"/>
    <cellStyle name="_Data_Cerberus_AW Engineering P2R 2009 3" xfId="552"/>
    <cellStyle name="_Data_Cerberus_AW Engineering P2R 2009_NOL" xfId="553"/>
    <cellStyle name="_Data_Cerberus_AW Engineering P2R 2009_NOL 2" xfId="554"/>
    <cellStyle name="_Data_Cerberus_AW Engineering P2R 2009_Summary" xfId="555"/>
    <cellStyle name="_Data_Cerberus_AW Engineering P2R 2009_Summary 2" xfId="556"/>
    <cellStyle name="_Data_Cerberus_AW Ind OPS P2R 2009" xfId="557"/>
    <cellStyle name="_Data_Cerberus_AW Ind OPS P2R 2009 2" xfId="558"/>
    <cellStyle name="_Data_Cerberus_AW Ind OPS P2R 2009 2 2" xfId="559"/>
    <cellStyle name="_Data_Cerberus_AW Ind OPS P2R 2009 3" xfId="560"/>
    <cellStyle name="_Data_Cerberus_AW Ind OPS P2R 2009_NOL" xfId="561"/>
    <cellStyle name="_Data_Cerberus_AW Ind OPS P2R 2009_NOL 2" xfId="562"/>
    <cellStyle name="_Data_Cerberus_AW Ind OPS P2R 2009_Summary" xfId="563"/>
    <cellStyle name="_Data_Cerberus_AW Ind OPS P2R 2009_Summary 2" xfId="564"/>
    <cellStyle name="_Data_Cerberus_AW Ind P2R 2009" xfId="565"/>
    <cellStyle name="_Data_Cerberus_AW Ind P2R 2009 2" xfId="566"/>
    <cellStyle name="_Data_Cerberus_AW Ind P2R 2009 2 2" xfId="567"/>
    <cellStyle name="_Data_Cerberus_AW Ind P2R 2009 3" xfId="568"/>
    <cellStyle name="_Data_Cerberus_AW Ind P2R 2009_NOL" xfId="569"/>
    <cellStyle name="_Data_Cerberus_AW Ind P2R 2009_NOL 2" xfId="570"/>
    <cellStyle name="_Data_Cerberus_AW Ind P2R 2009_Summary" xfId="571"/>
    <cellStyle name="_Data_Cerberus_AW Ind P2R 2009_Summary 2" xfId="572"/>
    <cellStyle name="_Data_Cerberus_AW O&amp;M P2R 2009" xfId="573"/>
    <cellStyle name="_Data_Cerberus_AW O&amp;M P2R 2009 2" xfId="574"/>
    <cellStyle name="_Data_Cerberus_AW O&amp;M P2R 2009 2 2" xfId="575"/>
    <cellStyle name="_Data_Cerberus_AW O&amp;M P2R 2009 3" xfId="576"/>
    <cellStyle name="_Data_Cerberus_AW O&amp;M P2R 2009_NOL" xfId="577"/>
    <cellStyle name="_Data_Cerberus_AW O&amp;M P2R 2009_NOL 2" xfId="578"/>
    <cellStyle name="_Data_Cerberus_AW O&amp;M P2R 2009_Summary" xfId="579"/>
    <cellStyle name="_Data_Cerberus_AW O&amp;M P2R 2009_Summary 2" xfId="580"/>
    <cellStyle name="_Data_Cerberus_AW(USA) Inc.  P2R 2009" xfId="581"/>
    <cellStyle name="_Data_Cerberus_AW(USA) Inc.  P2R 2009 2" xfId="582"/>
    <cellStyle name="_Data_Cerberus_AW(USA) Inc.  P2R 2009 2 2" xfId="583"/>
    <cellStyle name="_Data_Cerberus_AW(USA) Inc.  P2R 2009 3" xfId="584"/>
    <cellStyle name="_Data_Cerberus_AW(USA) Inc.  P2R 2009_NOL" xfId="585"/>
    <cellStyle name="_Data_Cerberus_AW(USA) Inc.  P2R 2009_NOL 2" xfId="586"/>
    <cellStyle name="_Data_Cerberus_AW(USA) Inc.  P2R 2009_Summary" xfId="587"/>
    <cellStyle name="_Data_Cerberus_AW(USA) Inc.  P2R 2009_Summary 2" xfId="588"/>
    <cellStyle name="_Data_Cerberus_AWCC P2R 2009" xfId="589"/>
    <cellStyle name="_Data_Cerberus_AWCC P2R 2009 2" xfId="590"/>
    <cellStyle name="_Data_Cerberus_AWCC P2R 2009 2 2" xfId="591"/>
    <cellStyle name="_Data_Cerberus_AWCC P2R 2009 3" xfId="592"/>
    <cellStyle name="_Data_Cerberus_AWCC P2R 2009_NOL" xfId="593"/>
    <cellStyle name="_Data_Cerberus_AWCC P2R 2009_NOL 2" xfId="594"/>
    <cellStyle name="_Data_Cerberus_AWCC P2R 2009_Summary" xfId="595"/>
    <cellStyle name="_Data_Cerberus_AWCC P2R 2009_Summary 2" xfId="596"/>
    <cellStyle name="_Data_Cerberus_AWE Holding P2R 2009" xfId="597"/>
    <cellStyle name="_Data_Cerberus_AWE Holding P2R 2009 2" xfId="598"/>
    <cellStyle name="_Data_Cerberus_AWE Holding P2R 2009 2 2" xfId="599"/>
    <cellStyle name="_Data_Cerberus_AWE Holding P2R 2009 3" xfId="600"/>
    <cellStyle name="_Data_Cerberus_AWE Holding P2R 2009_NOL" xfId="601"/>
    <cellStyle name="_Data_Cerberus_AWE Holding P2R 2009_NOL 2" xfId="602"/>
    <cellStyle name="_Data_Cerberus_AWE Holding P2R 2009_Summary" xfId="603"/>
    <cellStyle name="_Data_Cerberus_AWE Holding P2R 2009_Summary 2" xfId="604"/>
    <cellStyle name="_Data_Cerberus_AWE Inc. P2R 2009" xfId="605"/>
    <cellStyle name="_Data_Cerberus_AWE Inc. P2R 2009 2" xfId="606"/>
    <cellStyle name="_Data_Cerberus_AWE Inc. P2R 2009 2 2" xfId="607"/>
    <cellStyle name="_Data_Cerberus_AWE Inc. P2R 2009 3" xfId="608"/>
    <cellStyle name="_Data_Cerberus_AWE Inc. P2R 2009_NOL" xfId="609"/>
    <cellStyle name="_Data_Cerberus_AWE Inc. P2R 2009_NOL 2" xfId="610"/>
    <cellStyle name="_Data_Cerberus_AWE Inc. P2R 2009_Summary" xfId="611"/>
    <cellStyle name="_Data_Cerberus_AWE Inc. P2R 2009_Summary 2" xfId="612"/>
    <cellStyle name="_Data_Cerberus_AWM P2R 2009" xfId="613"/>
    <cellStyle name="_Data_Cerberus_AWM P2R 2009 2" xfId="614"/>
    <cellStyle name="_Data_Cerberus_AWM P2R 2009 2 2" xfId="615"/>
    <cellStyle name="_Data_Cerberus_AWM P2R 2009 3" xfId="616"/>
    <cellStyle name="_Data_Cerberus_AWM P2R 2009_NOL" xfId="617"/>
    <cellStyle name="_Data_Cerberus_AWM P2R 2009_NOL 2" xfId="618"/>
    <cellStyle name="_Data_Cerberus_AWM P2R 2009_Summary" xfId="619"/>
    <cellStyle name="_Data_Cerberus_AWM P2R 2009_Summary 2" xfId="620"/>
    <cellStyle name="_Data_Cerberus_AWM-DE P2R 2009" xfId="621"/>
    <cellStyle name="_Data_Cerberus_AWM-DE P2R 2009 2" xfId="622"/>
    <cellStyle name="_Data_Cerberus_AWM-DE P2R 2009 2 2" xfId="623"/>
    <cellStyle name="_Data_Cerberus_AWM-DE P2R 2009 3" xfId="624"/>
    <cellStyle name="_Data_Cerberus_AWM-DE P2R 2009_NOL" xfId="625"/>
    <cellStyle name="_Data_Cerberus_AWM-DE P2R 2009_NOL 2" xfId="626"/>
    <cellStyle name="_Data_Cerberus_AWM-DE P2R 2009_Summary" xfId="627"/>
    <cellStyle name="_Data_Cerberus_AWM-DE P2R 2009_Summary 2" xfId="628"/>
    <cellStyle name="_Data_Cerberus_AWR P2R 2009" xfId="629"/>
    <cellStyle name="_Data_Cerberus_AWR P2R 2009 2" xfId="630"/>
    <cellStyle name="_Data_Cerberus_AWR P2R 2009 2 2" xfId="631"/>
    <cellStyle name="_Data_Cerberus_AWR P2R 2009 3" xfId="632"/>
    <cellStyle name="_Data_Cerberus_AWR P2R 2009_NOL" xfId="633"/>
    <cellStyle name="_Data_Cerberus_AWR P2R 2009_NOL 2" xfId="634"/>
    <cellStyle name="_Data_Cerberus_AWR P2R 2009_Summary" xfId="635"/>
    <cellStyle name="_Data_Cerberus_AWR P2R 2009_Summary 2" xfId="636"/>
    <cellStyle name="_Data_Cerberus_AWS CDM P2R 2009" xfId="637"/>
    <cellStyle name="_Data_Cerberus_AWS CDM P2R 2009 2" xfId="638"/>
    <cellStyle name="_Data_Cerberus_AWS CDM P2R 2009 2 2" xfId="639"/>
    <cellStyle name="_Data_Cerberus_AWS CDM P2R 2009 3" xfId="640"/>
    <cellStyle name="_Data_Cerberus_AWS CDM P2R 2009_NOL" xfId="641"/>
    <cellStyle name="_Data_Cerberus_AWS CDM P2R 2009_NOL 2" xfId="642"/>
    <cellStyle name="_Data_Cerberus_AWS CDM P2R 2009_Summary" xfId="643"/>
    <cellStyle name="_Data_Cerberus_AWS CDM P2R 2009_Summary 2" xfId="644"/>
    <cellStyle name="_Data_Cerberus_AWS LLC P2R 2009" xfId="645"/>
    <cellStyle name="_Data_Cerberus_AWS LLC P2R 2009 2" xfId="646"/>
    <cellStyle name="_Data_Cerberus_AWS LLC P2R 2009 2 2" xfId="647"/>
    <cellStyle name="_Data_Cerberus_AWS LLC P2R 2009 3" xfId="648"/>
    <cellStyle name="_Data_Cerberus_AWS LLC P2R 2009_NOL" xfId="649"/>
    <cellStyle name="_Data_Cerberus_AWS LLC P2R 2009_NOL 2" xfId="650"/>
    <cellStyle name="_Data_Cerberus_AWS LLC P2R 2009_Summary" xfId="651"/>
    <cellStyle name="_Data_Cerberus_AWS LLC P2R 2009_Summary 2" xfId="652"/>
    <cellStyle name="_Data_Cerberus_AWW Adj Co FAS109 2011" xfId="653"/>
    <cellStyle name="_Data_Cerberus_AWWC P2R 2009" xfId="654"/>
    <cellStyle name="_Data_Cerberus_AWWC P2R 2009 2" xfId="655"/>
    <cellStyle name="_Data_Cerberus_AWWC P2R 2009 2 2" xfId="656"/>
    <cellStyle name="_Data_Cerberus_AWWC P2R 2009 3" xfId="657"/>
    <cellStyle name="_Data_Cerberus_AWWC P2R 2009_NOL" xfId="658"/>
    <cellStyle name="_Data_Cerberus_AWWC P2R 2009_NOL 2" xfId="659"/>
    <cellStyle name="_Data_Cerberus_AWWC P2R 2009_Summary" xfId="660"/>
    <cellStyle name="_Data_Cerberus_AWWC P2R 2009_Summary 2" xfId="661"/>
    <cellStyle name="_Data_Cerberus_AWWM P2R 2009" xfId="662"/>
    <cellStyle name="_Data_Cerberus_AWWM P2R 2009 2" xfId="663"/>
    <cellStyle name="_Data_Cerberus_AWWM P2R 2009 2 2" xfId="664"/>
    <cellStyle name="_Data_Cerberus_AWWM P2R 2009 3" xfId="665"/>
    <cellStyle name="_Data_Cerberus_AWWM P2R 2009_NOL" xfId="666"/>
    <cellStyle name="_Data_Cerberus_AWWM P2R 2009_NOL 2" xfId="667"/>
    <cellStyle name="_Data_Cerberus_AWWM P2R 2009_Summary" xfId="668"/>
    <cellStyle name="_Data_Cerberus_AWWM P2R 2009_Summary 2" xfId="669"/>
    <cellStyle name="_Data_Cerberus_AWWSC P2R 2009" xfId="670"/>
    <cellStyle name="_Data_Cerberus_AWWSC P2R 2009 2" xfId="671"/>
    <cellStyle name="_Data_Cerberus_AWWSC P2R 2009 2 2" xfId="672"/>
    <cellStyle name="_Data_Cerberus_AWWSC P2R 2009 3" xfId="673"/>
    <cellStyle name="_Data_Cerberus_AWWSC P2R 2009_NOL" xfId="674"/>
    <cellStyle name="_Data_Cerberus_AWWSC P2R 2009_NOL 2" xfId="675"/>
    <cellStyle name="_Data_Cerberus_AWWSC P2R 2009_Summary" xfId="676"/>
    <cellStyle name="_Data_Cerberus_AWWSC P2R 2009_Summary 2" xfId="677"/>
    <cellStyle name="_Data_Cerberus_AZ P2R 2009" xfId="678"/>
    <cellStyle name="_Data_Cerberus_AZ P2R 2009 2" xfId="679"/>
    <cellStyle name="_Data_Cerberus_AZ P2R 2009 2 2" xfId="680"/>
    <cellStyle name="_Data_Cerberus_AZ P2R 2009 3" xfId="681"/>
    <cellStyle name="_Data_Cerberus_AZ P2R 2009_NOL" xfId="682"/>
    <cellStyle name="_Data_Cerberus_AZ P2R 2009_NOL 2" xfId="683"/>
    <cellStyle name="_Data_Cerberus_AZ P2R 2009_Summary" xfId="684"/>
    <cellStyle name="_Data_Cerberus_AZ P2R 2009_Summary 2" xfId="685"/>
    <cellStyle name="_Data_Cerberus_BFD P2R 2009" xfId="686"/>
    <cellStyle name="_Data_Cerberus_BFD P2R 2009 2" xfId="687"/>
    <cellStyle name="_Data_Cerberus_BFD P2R 2009 2 2" xfId="688"/>
    <cellStyle name="_Data_Cerberus_BFD P2R 2009 3" xfId="689"/>
    <cellStyle name="_Data_Cerberus_BFD P2R 2009_NOL" xfId="690"/>
    <cellStyle name="_Data_Cerberus_BFD P2R 2009_NOL 2" xfId="691"/>
    <cellStyle name="_Data_Cerberus_BFD P2R 2009_Summary" xfId="692"/>
    <cellStyle name="_Data_Cerberus_BFD P2R 2009_Summary 2" xfId="693"/>
    <cellStyle name="_Data_Cerberus_CA P2R 2009 " xfId="694"/>
    <cellStyle name="_Data_Cerberus_CA P2R 2009  2" xfId="695"/>
    <cellStyle name="_Data_Cerberus_CA P2R 2009  2 2" xfId="696"/>
    <cellStyle name="_Data_Cerberus_CA P2R 2009  3" xfId="697"/>
    <cellStyle name="_Data_Cerberus_CA P2R 2009 _NOL" xfId="698"/>
    <cellStyle name="_Data_Cerberus_CA P2R 2009 _NOL 2" xfId="699"/>
    <cellStyle name="_Data_Cerberus_CA P2R 2009 _Summary" xfId="700"/>
    <cellStyle name="_Data_Cerberus_CA P2R 2009 _Summary 2" xfId="701"/>
    <cellStyle name="_Data_Cerberus_Consol Adj FAS109 2011" xfId="702"/>
    <cellStyle name="_Data_Cerberus_Consol Adj FAS109 2011 2" xfId="703"/>
    <cellStyle name="_Data_Cerberus_Copy of KY 2011 Os &amp; Vs 10-19-11" xfId="704"/>
    <cellStyle name="_Data_Cerberus_Copy of KY 2011 Os &amp; Vs 10-19-11 2" xfId="705"/>
    <cellStyle name="_Data_Cerberus_Copy of KY 2011 Os &amp; Vs 10-19-11 2_Summary" xfId="706"/>
    <cellStyle name="_Data_Cerberus_Copy of KY 2011 Os &amp; Vs 10-19-11 3" xfId="707"/>
    <cellStyle name="_Data_Cerberus_Copy of KY 2011 Os &amp; Vs 10-19-11 3_Summary" xfId="708"/>
    <cellStyle name="_Data_Cerberus_Copy of KY 2011 Os &amp; Vs 10-19-11 4" xfId="709"/>
    <cellStyle name="_Data_Cerberus_Copy of KY 2011 Os &amp; Vs 10-19-11 4_Summary" xfId="710"/>
    <cellStyle name="_Data_Cerberus_Copy of KY 2011 Os &amp; Vs 10-19-11 5" xfId="711"/>
    <cellStyle name="_Data_Cerberus_Copy of KY 2011 Os &amp; Vs 10-19-11 5_Summary" xfId="712"/>
    <cellStyle name="_Data_Cerberus_Copy of KY 2011 Os &amp; Vs 10-19-11 6" xfId="713"/>
    <cellStyle name="_Data_Cerberus_Copy of KY 2011 Os &amp; Vs 10-19-11 6_Summary" xfId="714"/>
    <cellStyle name="_Data_Cerberus_Eastern Divsion O&amp;Vs - Dec 2011 Final" xfId="715"/>
    <cellStyle name="_Data_Cerberus_Eastern Divsion O&amp;Vs - Dec 2011 Final 2" xfId="716"/>
    <cellStyle name="_Data_Cerberus_Eastern Divsion O&amp;Vs - Dec 2011 Final 2_Summary" xfId="717"/>
    <cellStyle name="_Data_Cerberus_Eastern Divsion O&amp;Vs - Dec 2011 Final 3" xfId="718"/>
    <cellStyle name="_Data_Cerberus_Eastern Divsion O&amp;Vs - Dec 2011 Final 3_Summary" xfId="719"/>
    <cellStyle name="_Data_Cerberus_Eastern Divsion O&amp;Vs - Dec 2011 Final 4" xfId="720"/>
    <cellStyle name="_Data_Cerberus_Eastern Divsion O&amp;Vs - Dec 2011 Final 4_Summary" xfId="721"/>
    <cellStyle name="_Data_Cerberus_Eastern Divsion O&amp;Vs - Dec 2011 Final 5" xfId="722"/>
    <cellStyle name="_Data_Cerberus_Eastern Divsion O&amp;Vs - Dec 2011 Final 5_Summary" xfId="723"/>
    <cellStyle name="_Data_Cerberus_Eastern Divsion O&amp;Vs - Dec 2011 Final 6" xfId="724"/>
    <cellStyle name="_Data_Cerberus_Eastern Divsion O&amp;Vs - Dec 2011 Final 6_Summary" xfId="725"/>
    <cellStyle name="_Data_Cerberus_Eastern Divsion O&amp;Vs - Dec 2011 Final_O&amp;Vs Worksheet" xfId="726"/>
    <cellStyle name="_Data_Cerberus_Edison P2R 2009" xfId="727"/>
    <cellStyle name="_Data_Cerberus_Edison P2R 2009 2" xfId="728"/>
    <cellStyle name="_Data_Cerberus_Edison P2R 2009 2 2" xfId="729"/>
    <cellStyle name="_Data_Cerberus_Edison P2R 2009 3" xfId="730"/>
    <cellStyle name="_Data_Cerberus_Edison P2R 2009_NOL" xfId="731"/>
    <cellStyle name="_Data_Cerberus_Edison P2R 2009_NOL 2" xfId="732"/>
    <cellStyle name="_Data_Cerberus_Edison P2R 2009_Summary" xfId="733"/>
    <cellStyle name="_Data_Cerberus_Edison P2R 2009_Summary 2" xfId="734"/>
    <cellStyle name="_Data_Cerberus_EMC P2R 2009" xfId="735"/>
    <cellStyle name="_Data_Cerberus_EMC P2R 2009 2" xfId="736"/>
    <cellStyle name="_Data_Cerberus_EMC P2R 2009 2 2" xfId="737"/>
    <cellStyle name="_Data_Cerberus_EMC P2R 2009 3" xfId="738"/>
    <cellStyle name="_Data_Cerberus_EMC P2R 2009_NOL" xfId="739"/>
    <cellStyle name="_Data_Cerberus_EMC P2R 2009_NOL 2" xfId="740"/>
    <cellStyle name="_Data_Cerberus_EMC P2R 2009_Summary" xfId="741"/>
    <cellStyle name="_Data_Cerberus_EMC P2R 2009_Summary 2" xfId="742"/>
    <cellStyle name="_Data_Cerberus_ETOWN LLC P2R 2009" xfId="743"/>
    <cellStyle name="_Data_Cerberus_ETOWN LLC P2R 2009 2" xfId="744"/>
    <cellStyle name="_Data_Cerberus_ETOWN LLC P2R 2009 2 2" xfId="745"/>
    <cellStyle name="_Data_Cerberus_ETOWN LLC P2R 2009 3" xfId="746"/>
    <cellStyle name="_Data_Cerberus_ETOWN LLC P2R 2009_NOL" xfId="747"/>
    <cellStyle name="_Data_Cerberus_ETOWN LLC P2R 2009_NOL 2" xfId="748"/>
    <cellStyle name="_Data_Cerberus_ETOWN LLC P2R 2009_Summary" xfId="749"/>
    <cellStyle name="_Data_Cerberus_ETOWN LLC P2R 2009_Summary 2" xfId="750"/>
    <cellStyle name="_Data_Cerberus_ETP P2R 2009" xfId="751"/>
    <cellStyle name="_Data_Cerberus_ETP P2R 2009 2" xfId="752"/>
    <cellStyle name="_Data_Cerberus_ETP P2R 2009 2 2" xfId="753"/>
    <cellStyle name="_Data_Cerberus_ETP P2R 2009 3" xfId="754"/>
    <cellStyle name="_Data_Cerberus_ETP P2R 2009_NOL" xfId="755"/>
    <cellStyle name="_Data_Cerberus_ETP P2R 2009_NOL 2" xfId="756"/>
    <cellStyle name="_Data_Cerberus_ETP P2R 2009_Summary" xfId="757"/>
    <cellStyle name="_Data_Cerberus_ETP P2R 2009_Summary 2" xfId="758"/>
    <cellStyle name="_Data_Cerberus_Feb Actual vs. Budget" xfId="759"/>
    <cellStyle name="_Data_Cerberus_Feb Actual vs. Budget 2" xfId="760"/>
    <cellStyle name="_Data_Cerberus_Feb Actual vs. Budget 2_Summary" xfId="761"/>
    <cellStyle name="_Data_Cerberus_Feb Actual vs. Budget 3" xfId="762"/>
    <cellStyle name="_Data_Cerberus_Feb Actual vs. Budget 3_Summary" xfId="763"/>
    <cellStyle name="_Data_Cerberus_Feb Actual vs. Budget 4" xfId="764"/>
    <cellStyle name="_Data_Cerberus_Feb Actual vs. Budget 4_Summary" xfId="765"/>
    <cellStyle name="_Data_Cerberus_Feb Actual vs. Budget 5" xfId="766"/>
    <cellStyle name="_Data_Cerberus_Feb Actual vs. Budget 5_Summary" xfId="767"/>
    <cellStyle name="_Data_Cerberus_Feb Actual vs. Budget 6" xfId="768"/>
    <cellStyle name="_Data_Cerberus_Feb Actual vs. Budget 6_Summary" xfId="769"/>
    <cellStyle name="_Data_Cerberus_Federal Payable '10" xfId="770"/>
    <cellStyle name="_Data_Cerberus_Footnote" xfId="771"/>
    <cellStyle name="_Data_Cerberus_GAAP Provision Model - Q3 2011 Consolidated - Hyperion" xfId="772"/>
    <cellStyle name="_Data_Cerberus_HI P2R 2009" xfId="773"/>
    <cellStyle name="_Data_Cerberus_HI P2R 2009 2" xfId="774"/>
    <cellStyle name="_Data_Cerberus_HI P2R 2009 2 2" xfId="775"/>
    <cellStyle name="_Data_Cerberus_HI P2R 2009 3" xfId="776"/>
    <cellStyle name="_Data_Cerberus_HI P2R 2009_NOL" xfId="777"/>
    <cellStyle name="_Data_Cerberus_HI P2R 2009_NOL 2" xfId="778"/>
    <cellStyle name="_Data_Cerberus_HI P2R 2009_Summary" xfId="779"/>
    <cellStyle name="_Data_Cerberus_HI P2R 2009_Summary 2" xfId="780"/>
    <cellStyle name="_Data_Cerberus_HYDRO P2R 2009" xfId="781"/>
    <cellStyle name="_Data_Cerberus_HYDRO P2R 2009 2" xfId="782"/>
    <cellStyle name="_Data_Cerberus_HYDRO P2R 2009 2 2" xfId="783"/>
    <cellStyle name="_Data_Cerberus_HYDRO P2R 2009 3" xfId="784"/>
    <cellStyle name="_Data_Cerberus_HYDRO P2R 2009_NOL" xfId="785"/>
    <cellStyle name="_Data_Cerberus_HYDRO P2R 2009_NOL 2" xfId="786"/>
    <cellStyle name="_Data_Cerberus_HYDRO P2R 2009_Summary" xfId="787"/>
    <cellStyle name="_Data_Cerberus_HYDRO P2R 2009_Summary 2" xfId="788"/>
    <cellStyle name="_Data_Cerberus_Hyperion-JDE Recon" xfId="789"/>
    <cellStyle name="_Data_Cerberus_IA P2R 2009" xfId="790"/>
    <cellStyle name="_Data_Cerberus_IA P2R 2009 2" xfId="791"/>
    <cellStyle name="_Data_Cerberus_IA P2R 2009 2 2" xfId="792"/>
    <cellStyle name="_Data_Cerberus_IA P2R 2009 3" xfId="793"/>
    <cellStyle name="_Data_Cerberus_IA P2R 2009_NOL" xfId="794"/>
    <cellStyle name="_Data_Cerberus_IA P2R 2009_NOL 2" xfId="795"/>
    <cellStyle name="_Data_Cerberus_IA P2R 2009_Summary" xfId="796"/>
    <cellStyle name="_Data_Cerberus_IA P2R 2009_Summary 2" xfId="797"/>
    <cellStyle name="_Data_Cerberus_IL P2R 2009 " xfId="798"/>
    <cellStyle name="_Data_Cerberus_IL P2R 2009  2" xfId="799"/>
    <cellStyle name="_Data_Cerberus_IL P2R 2009  2 2" xfId="800"/>
    <cellStyle name="_Data_Cerberus_IL P2R 2009  3" xfId="801"/>
    <cellStyle name="_Data_Cerberus_IL P2R 2009 _NOL" xfId="802"/>
    <cellStyle name="_Data_Cerberus_IL P2R 2009 _NOL 2" xfId="803"/>
    <cellStyle name="_Data_Cerberus_IL P2R 2009 _Summary" xfId="804"/>
    <cellStyle name="_Data_Cerberus_IL P2R 2009 _Summary 2" xfId="805"/>
    <cellStyle name="_Data_Cerberus_IN P2R 2009" xfId="806"/>
    <cellStyle name="_Data_Cerberus_IN P2R 2009 2" xfId="807"/>
    <cellStyle name="_Data_Cerberus_IN P2R 2009 2 2" xfId="808"/>
    <cellStyle name="_Data_Cerberus_IN P2R 2009 3" xfId="809"/>
    <cellStyle name="_Data_Cerberus_IN P2R 2009_NOL" xfId="810"/>
    <cellStyle name="_Data_Cerberus_IN P2R 2009_NOL 2" xfId="811"/>
    <cellStyle name="_Data_Cerberus_IN P2R 2009_Summary" xfId="812"/>
    <cellStyle name="_Data_Cerberus_IN P2R 2009_Summary 2" xfId="813"/>
    <cellStyle name="_Data_Cerberus_Input" xfId="814"/>
    <cellStyle name="_Data_Cerberus_Input 2" xfId="815"/>
    <cellStyle name="_Data_Cerberus_Input 3" xfId="816"/>
    <cellStyle name="_Data_Cerberus_Input 4" xfId="817"/>
    <cellStyle name="_Data_Cerberus_Input 5" xfId="818"/>
    <cellStyle name="_Data_Cerberus_Input 6" xfId="819"/>
    <cellStyle name="_Data_Cerberus_Input Sheet" xfId="820"/>
    <cellStyle name="_Data_Cerberus_Input Sheet 2" xfId="821"/>
    <cellStyle name="_Data_Cerberus_Input Sheet_Hyperion-JDE Recon" xfId="822"/>
    <cellStyle name="_Data_Cerberus_Input Sheet_Journal Entries Calculation" xfId="823"/>
    <cellStyle name="_Data_Cerberus_Inputs" xfId="824"/>
    <cellStyle name="_Data_Cerberus_I-OPEB" xfId="825"/>
    <cellStyle name="_Data_Cerberus_I-OPEB 2" xfId="826"/>
    <cellStyle name="_Data_Cerberus_I-OPEB_Hyperion-JDE Recon" xfId="827"/>
    <cellStyle name="_Data_Cerberus_I-OPEB_Input Sheet" xfId="828"/>
    <cellStyle name="_Data_Cerberus_I-OPEB_Journal Entries Calculation" xfId="829"/>
    <cellStyle name="_Data_Cerberus_Journal Entries Calculation" xfId="830"/>
    <cellStyle name="_Data_Cerberus_KY P2R 2009" xfId="831"/>
    <cellStyle name="_Data_Cerberus_KY P2R 2009 2" xfId="832"/>
    <cellStyle name="_Data_Cerberus_KY P2R 2009 2 2" xfId="833"/>
    <cellStyle name="_Data_Cerberus_KY P2R 2009 3" xfId="834"/>
    <cellStyle name="_Data_Cerberus_KY P2R 2009_NOL" xfId="835"/>
    <cellStyle name="_Data_Cerberus_KY P2R 2009_NOL 2" xfId="836"/>
    <cellStyle name="_Data_Cerberus_KY P2R 2009_Summary" xfId="837"/>
    <cellStyle name="_Data_Cerberus_KY P2R 2009_Summary 2" xfId="838"/>
    <cellStyle name="_Data_Cerberus_KY-Landing Template-Feb 2012 Final" xfId="839"/>
    <cellStyle name="_Data_Cerberus_KY-Landing Template-Feb 2012 Final 2" xfId="840"/>
    <cellStyle name="_Data_Cerberus_KY-Landing Template-Feb 2012 Final 2_Summary" xfId="841"/>
    <cellStyle name="_Data_Cerberus_KY-Landing Template-Feb 2012 Final 3" xfId="842"/>
    <cellStyle name="_Data_Cerberus_KY-Landing Template-Feb 2012 Final 3_Summary" xfId="843"/>
    <cellStyle name="_Data_Cerberus_KY-Landing Template-Feb 2012 Final 4" xfId="844"/>
    <cellStyle name="_Data_Cerberus_KY-Landing Template-Feb 2012 Final 4_Summary" xfId="845"/>
    <cellStyle name="_Data_Cerberus_KY-Landing Template-Feb 2012 Final 5" xfId="846"/>
    <cellStyle name="_Data_Cerberus_KY-Landing Template-Feb 2012 Final 5_Summary" xfId="847"/>
    <cellStyle name="_Data_Cerberus_KY-Landing Template-Feb 2012 Final 6" xfId="848"/>
    <cellStyle name="_Data_Cerberus_KY-Landing Template-Feb 2012 Final 6_Summary" xfId="849"/>
    <cellStyle name="_Data_Cerberus_KY-Landing Template-Feb 2012 Final_O&amp;Vs Worksheet" xfId="850"/>
    <cellStyle name="_Data_Cerberus_LI P2R 2009" xfId="851"/>
    <cellStyle name="_Data_Cerberus_LI P2R 2009 2" xfId="852"/>
    <cellStyle name="_Data_Cerberus_LI P2R 2009 2 2" xfId="853"/>
    <cellStyle name="_Data_Cerberus_LI P2R 2009 3" xfId="854"/>
    <cellStyle name="_Data_Cerberus_LI P2R 2009_NOL" xfId="855"/>
    <cellStyle name="_Data_Cerberus_LI P2R 2009_NOL 2" xfId="856"/>
    <cellStyle name="_Data_Cerberus_LI P2R 2009_Summary" xfId="857"/>
    <cellStyle name="_Data_Cerberus_LI P2R 2009_Summary 2" xfId="858"/>
    <cellStyle name="_Data_Cerberus_LIBERTY P2R 2009" xfId="859"/>
    <cellStyle name="_Data_Cerberus_LIBERTY P2R 2009 2" xfId="860"/>
    <cellStyle name="_Data_Cerberus_LIBERTY P2R 2009 2 2" xfId="861"/>
    <cellStyle name="_Data_Cerberus_LIBERTY P2R 2009 3" xfId="862"/>
    <cellStyle name="_Data_Cerberus_LIBERTY P2R 2009_NOL" xfId="863"/>
    <cellStyle name="_Data_Cerberus_LIBERTY P2R 2009_NOL 2" xfId="864"/>
    <cellStyle name="_Data_Cerberus_LIBERTY P2R 2009_Summary" xfId="865"/>
    <cellStyle name="_Data_Cerberus_LIBERTY P2R 2009_Summary 2" xfId="866"/>
    <cellStyle name="_Data_Cerberus_LOP P2R 2009" xfId="867"/>
    <cellStyle name="_Data_Cerberus_LOP P2R 2009 2" xfId="868"/>
    <cellStyle name="_Data_Cerberus_LOP P2R 2009 2 2" xfId="869"/>
    <cellStyle name="_Data_Cerberus_LOP P2R 2009 3" xfId="870"/>
    <cellStyle name="_Data_Cerberus_LOP P2R 2009_NOL" xfId="871"/>
    <cellStyle name="_Data_Cerberus_LOP P2R 2009_NOL 2" xfId="872"/>
    <cellStyle name="_Data_Cerberus_LOP P2R 2009_Summary" xfId="873"/>
    <cellStyle name="_Data_Cerberus_LOP P2R 2009_Summary 2" xfId="874"/>
    <cellStyle name="_Data_Cerberus_MD P2R 2009" xfId="875"/>
    <cellStyle name="_Data_Cerberus_MD P2R 2009 2" xfId="876"/>
    <cellStyle name="_Data_Cerberus_MD P2R 2009 2 2" xfId="877"/>
    <cellStyle name="_Data_Cerberus_MD P2R 2009 3" xfId="878"/>
    <cellStyle name="_Data_Cerberus_MD P2R 2009_NOL" xfId="879"/>
    <cellStyle name="_Data_Cerberus_MD P2R 2009_NOL 2" xfId="880"/>
    <cellStyle name="_Data_Cerberus_MD P2R 2009_Summary" xfId="881"/>
    <cellStyle name="_Data_Cerberus_MD P2R 2009_Summary 2" xfId="882"/>
    <cellStyle name="_Data_Cerberus_MI P2R 2009" xfId="883"/>
    <cellStyle name="_Data_Cerberus_MI P2R 2009 2" xfId="884"/>
    <cellStyle name="_Data_Cerberus_MI P2R 2009 2 2" xfId="885"/>
    <cellStyle name="_Data_Cerberus_MI P2R 2009 3" xfId="886"/>
    <cellStyle name="_Data_Cerberus_MI P2R 2009_NOL" xfId="887"/>
    <cellStyle name="_Data_Cerberus_MI P2R 2009_NOL 2" xfId="888"/>
    <cellStyle name="_Data_Cerberus_MI P2R 2009_Summary" xfId="889"/>
    <cellStyle name="_Data_Cerberus_MI P2R 2009_Summary 2" xfId="890"/>
    <cellStyle name="_Data_Cerberus_MO P2R 2009" xfId="891"/>
    <cellStyle name="_Data_Cerberus_MO P2R 2009 2" xfId="892"/>
    <cellStyle name="_Data_Cerberus_MO P2R 2009 2 2" xfId="893"/>
    <cellStyle name="_Data_Cerberus_MO P2R 2009 3" xfId="894"/>
    <cellStyle name="_Data_Cerberus_MO P2R 2009_NOL" xfId="895"/>
    <cellStyle name="_Data_Cerberus_MO P2R 2009_NOL 2" xfId="896"/>
    <cellStyle name="_Data_Cerberus_MO P2R 2009_Summary" xfId="897"/>
    <cellStyle name="_Data_Cerberus_MO P2R 2009_Summary 2" xfId="898"/>
    <cellStyle name="_Data_Cerberus_Mobile Residuals P2R 2009" xfId="899"/>
    <cellStyle name="_Data_Cerberus_Mobile Residuals P2R 2009 2" xfId="900"/>
    <cellStyle name="_Data_Cerberus_Mobile Residuals P2R 2009 2 2" xfId="901"/>
    <cellStyle name="_Data_Cerberus_Mobile Residuals P2R 2009 3" xfId="902"/>
    <cellStyle name="_Data_Cerberus_Mobile Residuals P2R 2009_NOL" xfId="903"/>
    <cellStyle name="_Data_Cerberus_Mobile Residuals P2R 2009_NOL 2" xfId="904"/>
    <cellStyle name="_Data_Cerberus_Mobile Residuals P2R 2009_Summary" xfId="905"/>
    <cellStyle name="_Data_Cerberus_Mobile Residuals P2R 2009_Summary 2" xfId="906"/>
    <cellStyle name="_Data_Cerberus_MO-IL-CA Offset DEF" xfId="907"/>
    <cellStyle name="_Data_Cerberus_MO-IL-CA Offset DEF 2" xfId="908"/>
    <cellStyle name="_Data_Cerberus_MO-IL-CA Offset DEF 2 2" xfId="909"/>
    <cellStyle name="_Data_Cerberus_MO-IL-CA Offset DEF 3" xfId="910"/>
    <cellStyle name="_Data_Cerberus_MO-IL-CA Offset DEF_2010 Footnote" xfId="911"/>
    <cellStyle name="_Data_Cerberus_MO-IL-CA Offset DEF_2010 Footnote 2" xfId="912"/>
    <cellStyle name="_Data_Cerberus_MO-IL-CA Offset DEF_2010 Footnote_7 - FAS109 2010 (F2)" xfId="913"/>
    <cellStyle name="_Data_Cerberus_MO-IL-CA Offset DEF_2010 Footnote_Hyperion-JDE Recon" xfId="914"/>
    <cellStyle name="_Data_Cerberus_MO-IL-CA Offset DEF_2010 Footnote_Journal Entries Calculation" xfId="915"/>
    <cellStyle name="_Data_Cerberus_MO-IL-CA Offset DEF_7 - FAS109 2010 (F2)" xfId="916"/>
    <cellStyle name="_Data_Cerberus_MO-IL-CA Offset DEF_AWW Adj Co FAS109 2011" xfId="917"/>
    <cellStyle name="_Data_Cerberus_MO-IL-CA Offset DEF_AZ FAS109 2011" xfId="918"/>
    <cellStyle name="_Data_Cerberus_MO-IL-CA Offset DEF_AZ FAS109 2011 2" xfId="919"/>
    <cellStyle name="_Data_Cerberus_MO-IL-CA Offset DEF_AZ FAS109 2011_Hyperion-JDE Recon" xfId="920"/>
    <cellStyle name="_Data_Cerberus_MO-IL-CA Offset DEF_AZ FAS109 2011_Journal Entries Calculation" xfId="921"/>
    <cellStyle name="_Data_Cerberus_MO-IL-CA Offset DEF_Consol Adj FAS109 2011" xfId="922"/>
    <cellStyle name="_Data_Cerberus_MO-IL-CA Offset DEF_Consol Adj FAS109 2011 2" xfId="923"/>
    <cellStyle name="_Data_Cerberus_MO-IL-CA Offset DEF_Current Provision - HYP" xfId="924"/>
    <cellStyle name="_Data_Cerberus_MO-IL-CA Offset DEF_Footnote" xfId="925"/>
    <cellStyle name="_Data_Cerberus_MO-IL-CA Offset DEF_Footnote Walk" xfId="926"/>
    <cellStyle name="_Data_Cerberus_MO-IL-CA Offset DEF_Footnote Walk 2" xfId="927"/>
    <cellStyle name="_Data_Cerberus_MO-IL-CA Offset DEF_Footnote Walk_7 - FAS109 2010 (F2)" xfId="928"/>
    <cellStyle name="_Data_Cerberus_MO-IL-CA Offset DEF_Footnote Walk_Hyperion-JDE Recon" xfId="929"/>
    <cellStyle name="_Data_Cerberus_MO-IL-CA Offset DEF_Footnote Walk_Journal Entries Calculation" xfId="930"/>
    <cellStyle name="_Data_Cerberus_MO-IL-CA Offset DEF_Hyperion-JDE Recon" xfId="931"/>
    <cellStyle name="_Data_Cerberus_MO-IL-CA Offset DEF_IA FAS109 2011" xfId="932"/>
    <cellStyle name="_Data_Cerberus_MO-IL-CA Offset DEF_IA FAS109 2011 2" xfId="933"/>
    <cellStyle name="_Data_Cerberus_MO-IL-CA Offset DEF_IA FAS109 2011_Hyperion-JDE Recon" xfId="934"/>
    <cellStyle name="_Data_Cerberus_MO-IL-CA Offset DEF_IA FAS109 2011_Journal Entries Calculation" xfId="935"/>
    <cellStyle name="_Data_Cerberus_MO-IL-CA Offset DEF_IL FAS109 2011" xfId="936"/>
    <cellStyle name="_Data_Cerberus_MO-IL-CA Offset DEF_IL FAS109 2011 2" xfId="937"/>
    <cellStyle name="_Data_Cerberus_MO-IL-CA Offset DEF_IL FAS109 2011_Hyperion-JDE Recon" xfId="938"/>
    <cellStyle name="_Data_Cerberus_MO-IL-CA Offset DEF_IL FAS109 2011_Journal Entries Calculation" xfId="939"/>
    <cellStyle name="_Data_Cerberus_MO-IL-CA Offset DEF_IL Note H Collapsed to Acctg" xfId="940"/>
    <cellStyle name="_Data_Cerberus_MO-IL-CA Offset DEF_IL Note H Collapsed to Acctg 2" xfId="941"/>
    <cellStyle name="_Data_Cerberus_MO-IL-CA Offset DEF_IL Note H Collapsed to Acctg_7 - FAS109 2010 (F2)" xfId="942"/>
    <cellStyle name="_Data_Cerberus_MO-IL-CA Offset DEF_IL Note H Collapsed to Acctg_Hyperion-JDE Recon" xfId="943"/>
    <cellStyle name="_Data_Cerberus_MO-IL-CA Offset DEF_IL Note H Collapsed to Acctg_Journal Entries Calculation" xfId="944"/>
    <cellStyle name="_Data_Cerberus_MO-IL-CA Offset DEF_Journal Entries Calculation" xfId="945"/>
    <cellStyle name="_Data_Cerberus_MO-IL-CA Offset DEF_NOL" xfId="946"/>
    <cellStyle name="_Data_Cerberus_MO-IL-CA Offset DEF_NOL 2" xfId="947"/>
    <cellStyle name="_Data_Cerberus_MO-IL-CA Offset DEF_Note H" xfId="948"/>
    <cellStyle name="_Data_Cerberus_MO-IL-CA Offset DEF_Note H 2" xfId="949"/>
    <cellStyle name="_Data_Cerberus_MO-IL-CA Offset DEF_Note H_7 - FAS109 2010 (F2)" xfId="950"/>
    <cellStyle name="_Data_Cerberus_MO-IL-CA Offset DEF_Note H_Hyperion-JDE Recon" xfId="951"/>
    <cellStyle name="_Data_Cerberus_MO-IL-CA Offset DEF_Note H_Journal Entries Calculation" xfId="952"/>
    <cellStyle name="_Data_Cerberus_MO-IL-CA Offset DEF_PY FN Reclasses" xfId="953"/>
    <cellStyle name="_Data_Cerberus_MO-IL-CA Offset DEF_Summary" xfId="954"/>
    <cellStyle name="_Data_Cerberus_MO-IL-CA Offset DEF_Summary 2" xfId="955"/>
    <cellStyle name="_Data_Cerberus_Net Capex Cashflow 2013-2014 8-10-12" xfId="956"/>
    <cellStyle name="_Data_Cerberus_NJ P2R 2009" xfId="957"/>
    <cellStyle name="_Data_Cerberus_NJ P2R 2009 2" xfId="958"/>
    <cellStyle name="_Data_Cerberus_NJ P2R 2009 2 2" xfId="959"/>
    <cellStyle name="_Data_Cerberus_NJ P2R 2009 3" xfId="960"/>
    <cellStyle name="_Data_Cerberus_NJ P2R 2009_NOL" xfId="961"/>
    <cellStyle name="_Data_Cerberus_NJ P2R 2009_NOL 2" xfId="962"/>
    <cellStyle name="_Data_Cerberus_NJ P2R 2009_Summary" xfId="963"/>
    <cellStyle name="_Data_Cerberus_NJ P2R 2009_Summary 2" xfId="964"/>
    <cellStyle name="_Data_Cerberus_NM P2R 2009" xfId="965"/>
    <cellStyle name="_Data_Cerberus_NM P2R 2009 2" xfId="966"/>
    <cellStyle name="_Data_Cerberus_NM P2R 2009 2 2" xfId="967"/>
    <cellStyle name="_Data_Cerberus_NM P2R 2009 3" xfId="968"/>
    <cellStyle name="_Data_Cerberus_NM P2R 2009_NOL" xfId="969"/>
    <cellStyle name="_Data_Cerberus_NM P2R 2009_NOL 2" xfId="970"/>
    <cellStyle name="_Data_Cerberus_NM P2R 2009_Summary" xfId="971"/>
    <cellStyle name="_Data_Cerberus_NM P2R 2009_Summary 2" xfId="972"/>
    <cellStyle name="_Data_Cerberus_NOL" xfId="973"/>
    <cellStyle name="_Data_Cerberus_NOL 2" xfId="974"/>
    <cellStyle name="_Data_Cerberus_NOL_Summary" xfId="975"/>
    <cellStyle name="_Data_Cerberus_NOL_Summary 2" xfId="976"/>
    <cellStyle name="_Data_Cerberus_O - AFUDC Sch M" xfId="977"/>
    <cellStyle name="_Data_Cerberus_O - AFUDC Sch M 2" xfId="978"/>
    <cellStyle name="_Data_Cerberus_O - AFUDC Sch M_Hyperion-JDE Recon" xfId="979"/>
    <cellStyle name="_Data_Cerberus_O - AFUDC Sch M_Input Sheet" xfId="980"/>
    <cellStyle name="_Data_Cerberus_O - AFUDC Sch M_Journal Entries Calculation" xfId="981"/>
    <cellStyle name="_Data_Cerberus_O&amp;Vs Worksheet" xfId="982"/>
    <cellStyle name="_Data_Cerberus_OH P2R 2009" xfId="983"/>
    <cellStyle name="_Data_Cerberus_OH P2R 2009 2" xfId="984"/>
    <cellStyle name="_Data_Cerberus_OH P2R 2009 2 2" xfId="985"/>
    <cellStyle name="_Data_Cerberus_OH P2R 2009 3" xfId="986"/>
    <cellStyle name="_Data_Cerberus_OH P2R 2009_NOL" xfId="987"/>
    <cellStyle name="_Data_Cerberus_OH P2R 2009_NOL 2" xfId="988"/>
    <cellStyle name="_Data_Cerberus_OH P2R 2009_Summary" xfId="989"/>
    <cellStyle name="_Data_Cerberus_OH P2R 2009_Summary 2" xfId="990"/>
    <cellStyle name="_Data_Cerberus_PA P2R 2009" xfId="991"/>
    <cellStyle name="_Data_Cerberus_PA P2R 2009 2" xfId="992"/>
    <cellStyle name="_Data_Cerberus_PA P2R 2009 2 2" xfId="993"/>
    <cellStyle name="_Data_Cerberus_PA P2R 2009 3" xfId="994"/>
    <cellStyle name="_Data_Cerberus_PA P2R 2009_NOL" xfId="995"/>
    <cellStyle name="_Data_Cerberus_PA P2R 2009_NOL 2" xfId="996"/>
    <cellStyle name="_Data_Cerberus_PA P2R 2009_Summary" xfId="997"/>
    <cellStyle name="_Data_Cerberus_PA P2R 2009_Summary 2" xfId="998"/>
    <cellStyle name="_Data_Cerberus_PAM P2R 2009" xfId="999"/>
    <cellStyle name="_Data_Cerberus_PAM P2R 2009 2" xfId="1000"/>
    <cellStyle name="_Data_Cerberus_PAM P2R 2009 2 2" xfId="1001"/>
    <cellStyle name="_Data_Cerberus_PAM P2R 2009 3" xfId="1002"/>
    <cellStyle name="_Data_Cerberus_PAM P2R 2009_NOL" xfId="1003"/>
    <cellStyle name="_Data_Cerberus_PAM P2R 2009_NOL 2" xfId="1004"/>
    <cellStyle name="_Data_Cerberus_PAM P2R 2009_Summary" xfId="1005"/>
    <cellStyle name="_Data_Cerberus_PAM P2R 2009_Summary 2" xfId="1006"/>
    <cellStyle name="_Data_Cerberus_PY FN Reclasses" xfId="1007"/>
    <cellStyle name="_Data_Cerberus_sand city cost analysis 9-29-09 CalAm Version" xfId="1008"/>
    <cellStyle name="_Data_Cerberus_Schedule 3-5 Roark - asset list 071010" xfId="1009"/>
    <cellStyle name="_Data_Cerberus_Sheet1" xfId="1010"/>
    <cellStyle name="_Data_Cerberus_Sheet1 2" xfId="1011"/>
    <cellStyle name="_Data_Cerberus_Sheet1 2_Summary" xfId="1012"/>
    <cellStyle name="_Data_Cerberus_Sheet1 3" xfId="1013"/>
    <cellStyle name="_Data_Cerberus_Sheet1 3_Summary" xfId="1014"/>
    <cellStyle name="_Data_Cerberus_Sheet1 4" xfId="1015"/>
    <cellStyle name="_Data_Cerberus_Sheet1 4_Summary" xfId="1016"/>
    <cellStyle name="_Data_Cerberus_Sheet1 5" xfId="1017"/>
    <cellStyle name="_Data_Cerberus_Sheet1 5_Summary" xfId="1018"/>
    <cellStyle name="_Data_Cerberus_Sheet1 6" xfId="1019"/>
    <cellStyle name="_Data_Cerberus_Sheet1 6_Summary" xfId="1020"/>
    <cellStyle name="_Data_Cerberus_Sheet1_O&amp;Vs Worksheet" xfId="1021"/>
    <cellStyle name="_Data_Cerberus_Sheet2" xfId="1022"/>
    <cellStyle name="_Data_Cerberus_Sheet2 2" xfId="1023"/>
    <cellStyle name="_Data_Cerberus_Sheet2 2_Summary" xfId="1024"/>
    <cellStyle name="_Data_Cerberus_Sheet2 3" xfId="1025"/>
    <cellStyle name="_Data_Cerberus_Sheet2 3_Summary" xfId="1026"/>
    <cellStyle name="_Data_Cerberus_Sheet2 4" xfId="1027"/>
    <cellStyle name="_Data_Cerberus_Sheet2 4_Summary" xfId="1028"/>
    <cellStyle name="_Data_Cerberus_Sheet2 5" xfId="1029"/>
    <cellStyle name="_Data_Cerberus_Sheet2 5_Summary" xfId="1030"/>
    <cellStyle name="_Data_Cerberus_Sheet2 6" xfId="1031"/>
    <cellStyle name="_Data_Cerberus_Sheet2 6_Summary" xfId="1032"/>
    <cellStyle name="_Data_Cerberus_Sheet2_Input" xfId="1033"/>
    <cellStyle name="_Data_Cerberus_Sheet2_Input 2" xfId="1034"/>
    <cellStyle name="_Data_Cerberus_Sheet2_Input 2_Summary" xfId="1035"/>
    <cellStyle name="_Data_Cerberus_Sheet2_Input 3" xfId="1036"/>
    <cellStyle name="_Data_Cerberus_Sheet2_Input 3_Summary" xfId="1037"/>
    <cellStyle name="_Data_Cerberus_Sheet2_Input 4" xfId="1038"/>
    <cellStyle name="_Data_Cerberus_Sheet2_Input 4_Summary" xfId="1039"/>
    <cellStyle name="_Data_Cerberus_Sheet2_Input 5" xfId="1040"/>
    <cellStyle name="_Data_Cerberus_Sheet2_Input 5_Summary" xfId="1041"/>
    <cellStyle name="_Data_Cerberus_Sheet2_Input 6" xfId="1042"/>
    <cellStyle name="_Data_Cerberus_Sheet2_Input 6_Summary" xfId="1043"/>
    <cellStyle name="_Data_Cerberus_Sheet2_Input_O&amp;Vs Worksheet" xfId="1044"/>
    <cellStyle name="_Data_Cerberus_Sheet3" xfId="1045"/>
    <cellStyle name="_Data_Cerberus_Sheet3 2" xfId="1046"/>
    <cellStyle name="_Data_Cerberus_Sheet3 2_Summary" xfId="1047"/>
    <cellStyle name="_Data_Cerberus_Sheet3 3" xfId="1048"/>
    <cellStyle name="_Data_Cerberus_Sheet3 3_Summary" xfId="1049"/>
    <cellStyle name="_Data_Cerberus_Sheet3 4" xfId="1050"/>
    <cellStyle name="_Data_Cerberus_Sheet3 4_Summary" xfId="1051"/>
    <cellStyle name="_Data_Cerberus_Sheet3 5" xfId="1052"/>
    <cellStyle name="_Data_Cerberus_Sheet3 5_Summary" xfId="1053"/>
    <cellStyle name="_Data_Cerberus_Sheet3 6" xfId="1054"/>
    <cellStyle name="_Data_Cerberus_Sheet3 6_Summary" xfId="1055"/>
    <cellStyle name="_Data_Cerberus_Summary" xfId="1056"/>
    <cellStyle name="_Data_Cerberus_Summary 2" xfId="1057"/>
    <cellStyle name="_Data_Cerberus_Temp-Perm Account Map" xfId="1058"/>
    <cellStyle name="_Data_Cerberus_TN P2R 2009" xfId="1059"/>
    <cellStyle name="_Data_Cerberus_TN P2R 2009 2" xfId="1060"/>
    <cellStyle name="_Data_Cerberus_TN P2R 2009 2 2" xfId="1061"/>
    <cellStyle name="_Data_Cerberus_TN P2R 2009 3" xfId="1062"/>
    <cellStyle name="_Data_Cerberus_TN P2R 2009_NOL" xfId="1063"/>
    <cellStyle name="_Data_Cerberus_TN P2R 2009_NOL 2" xfId="1064"/>
    <cellStyle name="_Data_Cerberus_TN P2R 2009_Summary" xfId="1065"/>
    <cellStyle name="_Data_Cerberus_TN P2R 2009_Summary 2" xfId="1066"/>
    <cellStyle name="_Data_Cerberus_Treasury Existing Debt Load" xfId="1067"/>
    <cellStyle name="_Data_Cerberus_TWH LLC P2R 2009" xfId="1068"/>
    <cellStyle name="_Data_Cerberus_TWH LLC P2R 2009 2" xfId="1069"/>
    <cellStyle name="_Data_Cerberus_TWH LLC P2R 2009 2 2" xfId="1070"/>
    <cellStyle name="_Data_Cerberus_TWH LLC P2R 2009 3" xfId="1071"/>
    <cellStyle name="_Data_Cerberus_TWH LLC P2R 2009_NOL" xfId="1072"/>
    <cellStyle name="_Data_Cerberus_TWH LLC P2R 2009_NOL 2" xfId="1073"/>
    <cellStyle name="_Data_Cerberus_TWH LLC P2R 2009_Summary" xfId="1074"/>
    <cellStyle name="_Data_Cerberus_TWH LLC P2R 2009_Summary 2" xfId="1075"/>
    <cellStyle name="_Data_Cerberus_TWNA P2R 2009" xfId="1076"/>
    <cellStyle name="_Data_Cerberus_TWNA P2R 2009 2" xfId="1077"/>
    <cellStyle name="_Data_Cerberus_TWNA P2R 2009 2 2" xfId="1078"/>
    <cellStyle name="_Data_Cerberus_TWNA P2R 2009 3" xfId="1079"/>
    <cellStyle name="_Data_Cerberus_TWNA P2R 2009_NOL" xfId="1080"/>
    <cellStyle name="_Data_Cerberus_TWNA P2R 2009_NOL 2" xfId="1081"/>
    <cellStyle name="_Data_Cerberus_TWNA P2R 2009_Summary" xfId="1082"/>
    <cellStyle name="_Data_Cerberus_TWNA P2R 2009_Summary 2" xfId="1083"/>
    <cellStyle name="_Data_Cerberus_TX P2R 2009" xfId="1084"/>
    <cellStyle name="_Data_Cerberus_TX P2R 2009 2" xfId="1085"/>
    <cellStyle name="_Data_Cerberus_TX P2R 2009 2 2" xfId="1086"/>
    <cellStyle name="_Data_Cerberus_TX P2R 2009 3" xfId="1087"/>
    <cellStyle name="_Data_Cerberus_TX P2R 2009_NOL" xfId="1088"/>
    <cellStyle name="_Data_Cerberus_TX P2R 2009_NOL 2" xfId="1089"/>
    <cellStyle name="_Data_Cerberus_TX P2R 2009_Summary" xfId="1090"/>
    <cellStyle name="_Data_Cerberus_TX P2R 2009_Summary 2" xfId="1091"/>
    <cellStyle name="_Data_Cerberus_UESG P2R 2009" xfId="1092"/>
    <cellStyle name="_Data_Cerberus_UESG P2R 2009 2" xfId="1093"/>
    <cellStyle name="_Data_Cerberus_UESG P2R 2009 2 2" xfId="1094"/>
    <cellStyle name="_Data_Cerberus_UESG P2R 2009 3" xfId="1095"/>
    <cellStyle name="_Data_Cerberus_UESG P2R 2009_NOL" xfId="1096"/>
    <cellStyle name="_Data_Cerberus_UESG P2R 2009_NOL 2" xfId="1097"/>
    <cellStyle name="_Data_Cerberus_UESG P2R 2009_Summary" xfId="1098"/>
    <cellStyle name="_Data_Cerberus_UESG P2R 2009_Summary 2" xfId="1099"/>
    <cellStyle name="_Data_Cerberus_UWV P2R 2009" xfId="1100"/>
    <cellStyle name="_Data_Cerberus_UWV P2R 2009 2" xfId="1101"/>
    <cellStyle name="_Data_Cerberus_UWV P2R 2009 2 2" xfId="1102"/>
    <cellStyle name="_Data_Cerberus_UWV P2R 2009 3" xfId="1103"/>
    <cellStyle name="_Data_Cerberus_UWV P2R 2009_NOL" xfId="1104"/>
    <cellStyle name="_Data_Cerberus_UWV P2R 2009_NOL 2" xfId="1105"/>
    <cellStyle name="_Data_Cerberus_UWV P2R 2009_Summary" xfId="1106"/>
    <cellStyle name="_Data_Cerberus_UWV P2R 2009_Summary 2" xfId="1107"/>
    <cellStyle name="_Data_Cerberus_VA P2R 2009" xfId="1108"/>
    <cellStyle name="_Data_Cerberus_VA P2R 2009 2" xfId="1109"/>
    <cellStyle name="_Data_Cerberus_VA P2R 2009 2 2" xfId="1110"/>
    <cellStyle name="_Data_Cerberus_VA P2R 2009 3" xfId="1111"/>
    <cellStyle name="_Data_Cerberus_VA P2R 2009_NOL" xfId="1112"/>
    <cellStyle name="_Data_Cerberus_VA P2R 2009_NOL 2" xfId="1113"/>
    <cellStyle name="_Data_Cerberus_VA P2R 2009_Summary" xfId="1114"/>
    <cellStyle name="_Data_Cerberus_VA P2R 2009_Summary 2" xfId="1115"/>
    <cellStyle name="_Data_Cerberus_WV P2R 2009" xfId="1116"/>
    <cellStyle name="_Data_Cerberus_WV P2R 2009 2" xfId="1117"/>
    <cellStyle name="_Data_Cerberus_WV P2R 2009 2 2" xfId="1118"/>
    <cellStyle name="_Data_Cerberus_WV P2R 2009 3" xfId="1119"/>
    <cellStyle name="_Data_Cerberus_WV P2R 2009_NOL" xfId="1120"/>
    <cellStyle name="_Data_Cerberus_WV P2R 2009_NOL 2" xfId="1121"/>
    <cellStyle name="_Data_Cerberus_WV P2R 2009_Summary" xfId="1122"/>
    <cellStyle name="_Data_Cerberus_WV P2R 2009_Summary 2" xfId="1123"/>
    <cellStyle name="_Data_Consol Adj FAS109 2011" xfId="1124"/>
    <cellStyle name="_Data_Consol Adj FAS109 2011 2" xfId="1125"/>
    <cellStyle name="_Data_Copy of KY 2011 Os &amp; Vs 10-19-11" xfId="1126"/>
    <cellStyle name="_Data_Copy of KY 2011 Os &amp; Vs 10-19-11 2" xfId="1127"/>
    <cellStyle name="_Data_Copy of KY 2011 Os &amp; Vs 10-19-11 3" xfId="1128"/>
    <cellStyle name="_Data_Copy of KY 2011 Os &amp; Vs 10-19-11 4" xfId="1129"/>
    <cellStyle name="_Data_Copy of KY 2011 Os &amp; Vs 10-19-11 5" xfId="1130"/>
    <cellStyle name="_Data_Copy of KY 2011 Os &amp; Vs 10-19-11 6" xfId="1131"/>
    <cellStyle name="_Data_Current Provision - HYP" xfId="1132"/>
    <cellStyle name="_Data_Eastern Divsion O&amp;Vs - Dec 2011 Final" xfId="1133"/>
    <cellStyle name="_Data_Eastern Divsion O&amp;Vs - Dec 2011 Final 2" xfId="1134"/>
    <cellStyle name="_Data_Eastern Divsion O&amp;Vs - Dec 2011 Final 3" xfId="1135"/>
    <cellStyle name="_Data_Eastern Divsion O&amp;Vs - Dec 2011 Final 4" xfId="1136"/>
    <cellStyle name="_Data_Eastern Divsion O&amp;Vs - Dec 2011 Final 5" xfId="1137"/>
    <cellStyle name="_Data_Eastern Divsion O&amp;Vs - Dec 2011 Final 6" xfId="1138"/>
    <cellStyle name="_Data_Eastern Divsion O&amp;Vs - Dec 2011 Final_O&amp;Vs Worksheet" xfId="1139"/>
    <cellStyle name="_Data_Eastern Divsion O&amp;Vs - Dec 2011 Final_O&amp;Vs Worksheet 2" xfId="1140"/>
    <cellStyle name="_Data_Eastern Divsion O&amp;Vs - Dec 2011 Final_O&amp;Vs Worksheet 3" xfId="1141"/>
    <cellStyle name="_Data_Eastern Divsion O&amp;Vs - Dec 2011 Final_O&amp;Vs Worksheet 4" xfId="1142"/>
    <cellStyle name="_Data_Eastern Divsion O&amp;Vs - Dec 2011 Final_O&amp;Vs Worksheet 5" xfId="1143"/>
    <cellStyle name="_Data_Eastern Divsion O&amp;Vs - Dec 2011 Final_O&amp;Vs Worksheet 6" xfId="1144"/>
    <cellStyle name="_Data_Feb Actual vs. Budget" xfId="1145"/>
    <cellStyle name="_Data_Feb Actual vs. Budget 2" xfId="1146"/>
    <cellStyle name="_Data_Feb Actual vs. Budget 3" xfId="1147"/>
    <cellStyle name="_Data_Feb Actual vs. Budget 4" xfId="1148"/>
    <cellStyle name="_Data_Feb Actual vs. Budget 5" xfId="1149"/>
    <cellStyle name="_Data_Feb Actual vs. Budget 6" xfId="1150"/>
    <cellStyle name="_Data_Federal Payable '10" xfId="1151"/>
    <cellStyle name="_Data_Financial Ratios" xfId="1152"/>
    <cellStyle name="_Data_Footnote" xfId="1153"/>
    <cellStyle name="_Data_GAAP Provision Model - Q3 2011 Consolidated - Hyperion" xfId="1154"/>
    <cellStyle name="_Data_Group Spain BP 2005-2009" xfId="1155"/>
    <cellStyle name="_Data_Hyperion-JDE Recon" xfId="1156"/>
    <cellStyle name="_Data_IN" xfId="1157"/>
    <cellStyle name="_Data_IN Revised Q2 detail" xfId="1158"/>
    <cellStyle name="_Data_Income Statement_revised capex 05.28.09_060309" xfId="1159"/>
    <cellStyle name="_Data_Input" xfId="1160"/>
    <cellStyle name="_Data_Input 2" xfId="1161"/>
    <cellStyle name="_Data_Input 3" xfId="1162"/>
    <cellStyle name="_Data_Input 4" xfId="1163"/>
    <cellStyle name="_Data_Input 5" xfId="1164"/>
    <cellStyle name="_Data_Input 6" xfId="1165"/>
    <cellStyle name="_Data_Input Sheet" xfId="1166"/>
    <cellStyle name="_Data_Input Sheet 2" xfId="1167"/>
    <cellStyle name="_Data_Input Sheet_Hyperion-JDE Recon" xfId="1168"/>
    <cellStyle name="_Data_Input Sheet_Journal Entries Calculation" xfId="1169"/>
    <cellStyle name="_Data_Inputs" xfId="1170"/>
    <cellStyle name="_Data_I-OPEB" xfId="1171"/>
    <cellStyle name="_Data_I-OPEB 2" xfId="1172"/>
    <cellStyle name="_Data_I-OPEB_Hyperion-JDE Recon" xfId="1173"/>
    <cellStyle name="_Data_I-OPEB_Journal Entries Calculation" xfId="1174"/>
    <cellStyle name="_Data_Jeff's package" xfId="1175"/>
    <cellStyle name="_Data_Journal Entries Calculation" xfId="1176"/>
    <cellStyle name="_Data_KY" xfId="1177"/>
    <cellStyle name="_Data_KY-Landing Template-Feb 2012 Final" xfId="1178"/>
    <cellStyle name="_Data_KY-Landing Template-Feb 2012 Final 2" xfId="1179"/>
    <cellStyle name="_Data_KY-Landing Template-Feb 2012 Final 3" xfId="1180"/>
    <cellStyle name="_Data_KY-Landing Template-Feb 2012 Final 4" xfId="1181"/>
    <cellStyle name="_Data_KY-Landing Template-Feb 2012 Final 5" xfId="1182"/>
    <cellStyle name="_Data_KY-Landing Template-Feb 2012 Final 6" xfId="1183"/>
    <cellStyle name="_Data_KY-Landing Template-Feb 2012 Final_O&amp;Vs Worksheet" xfId="1184"/>
    <cellStyle name="_Data_KY-Landing Template-Feb 2012 Final_O&amp;Vs Worksheet 2" xfId="1185"/>
    <cellStyle name="_Data_KY-Landing Template-Feb 2012 Final_O&amp;Vs Worksheet 3" xfId="1186"/>
    <cellStyle name="_Data_KY-Landing Template-Feb 2012 Final_O&amp;Vs Worksheet 4" xfId="1187"/>
    <cellStyle name="_Data_KY-Landing Template-Feb 2012 Final_O&amp;Vs Worksheet 5" xfId="1188"/>
    <cellStyle name="_Data_KY-Landing Template-Feb 2012 Final_O&amp;Vs Worksheet 6" xfId="1189"/>
    <cellStyle name="_Data_Lumina pre-lim valuation model 12072005 RR" xfId="1190"/>
    <cellStyle name="_Data_MI" xfId="1191"/>
    <cellStyle name="_Data_MI 2010 Projection 6+6" xfId="1192"/>
    <cellStyle name="_Data_MO 2010-2014 Presentation_072709" xfId="1193"/>
    <cellStyle name="_Data_MO 2010-2014 Presentation_072709_Schedule 3-5 Roark - asset list 071010" xfId="1194"/>
    <cellStyle name="_Data_MO-IL-CA Offset DEF" xfId="1195"/>
    <cellStyle name="_Data_MO-IL-CA Offset DEF 2" xfId="1196"/>
    <cellStyle name="_Data_MO-IL-CA Offset DEF 2 2" xfId="1197"/>
    <cellStyle name="_Data_MO-IL-CA Offset DEF 3" xfId="1198"/>
    <cellStyle name="_Data_MO-IL-CA Offset DEF_2010 Footnote" xfId="1199"/>
    <cellStyle name="_Data_MO-IL-CA Offset DEF_2010 Footnote 2" xfId="1200"/>
    <cellStyle name="_Data_MO-IL-CA Offset DEF_2010 Footnote_7 - FAS109 2010 (F2)" xfId="1201"/>
    <cellStyle name="_Data_MO-IL-CA Offset DEF_2010 Footnote_Hyperion-JDE Recon" xfId="1202"/>
    <cellStyle name="_Data_MO-IL-CA Offset DEF_2010 Footnote_Journal Entries Calculation" xfId="1203"/>
    <cellStyle name="_Data_MO-IL-CA Offset DEF_7 - FAS109 2010 (F2)" xfId="1204"/>
    <cellStyle name="_Data_MO-IL-CA Offset DEF_AWW Adj Co FAS109 2011" xfId="1205"/>
    <cellStyle name="_Data_MO-IL-CA Offset DEF_AZ FAS109 2011" xfId="1206"/>
    <cellStyle name="_Data_MO-IL-CA Offset DEF_AZ FAS109 2011 2" xfId="1207"/>
    <cellStyle name="_Data_MO-IL-CA Offset DEF_AZ FAS109 2011_Hyperion-JDE Recon" xfId="1208"/>
    <cellStyle name="_Data_MO-IL-CA Offset DEF_AZ FAS109 2011_Journal Entries Calculation" xfId="1209"/>
    <cellStyle name="_Data_MO-IL-CA Offset DEF_Consol Adj FAS109 2011" xfId="1210"/>
    <cellStyle name="_Data_MO-IL-CA Offset DEF_Consol Adj FAS109 2011 2" xfId="1211"/>
    <cellStyle name="_Data_MO-IL-CA Offset DEF_Current Provision - HYP" xfId="1212"/>
    <cellStyle name="_Data_MO-IL-CA Offset DEF_Footnote" xfId="1213"/>
    <cellStyle name="_Data_MO-IL-CA Offset DEF_Footnote Walk" xfId="1214"/>
    <cellStyle name="_Data_MO-IL-CA Offset DEF_Footnote Walk 2" xfId="1215"/>
    <cellStyle name="_Data_MO-IL-CA Offset DEF_Footnote Walk_7 - FAS109 2010 (F2)" xfId="1216"/>
    <cellStyle name="_Data_MO-IL-CA Offset DEF_Footnote Walk_Hyperion-JDE Recon" xfId="1217"/>
    <cellStyle name="_Data_MO-IL-CA Offset DEF_Footnote Walk_Journal Entries Calculation" xfId="1218"/>
    <cellStyle name="_Data_MO-IL-CA Offset DEF_Hyperion-JDE Recon" xfId="1219"/>
    <cellStyle name="_Data_MO-IL-CA Offset DEF_IA FAS109 2011" xfId="1220"/>
    <cellStyle name="_Data_MO-IL-CA Offset DEF_IA FAS109 2011 2" xfId="1221"/>
    <cellStyle name="_Data_MO-IL-CA Offset DEF_IA FAS109 2011_Hyperion-JDE Recon" xfId="1222"/>
    <cellStyle name="_Data_MO-IL-CA Offset DEF_IA FAS109 2011_Journal Entries Calculation" xfId="1223"/>
    <cellStyle name="_Data_MO-IL-CA Offset DEF_IL FAS109 2011" xfId="1224"/>
    <cellStyle name="_Data_MO-IL-CA Offset DEF_IL FAS109 2011 2" xfId="1225"/>
    <cellStyle name="_Data_MO-IL-CA Offset DEF_IL FAS109 2011_Hyperion-JDE Recon" xfId="1226"/>
    <cellStyle name="_Data_MO-IL-CA Offset DEF_IL FAS109 2011_Journal Entries Calculation" xfId="1227"/>
    <cellStyle name="_Data_MO-IL-CA Offset DEF_IL Note H Collapsed to Acctg" xfId="1228"/>
    <cellStyle name="_Data_MO-IL-CA Offset DEF_IL Note H Collapsed to Acctg 2" xfId="1229"/>
    <cellStyle name="_Data_MO-IL-CA Offset DEF_IL Note H Collapsed to Acctg_7 - FAS109 2010 (F2)" xfId="1230"/>
    <cellStyle name="_Data_MO-IL-CA Offset DEF_IL Note H Collapsed to Acctg_Hyperion-JDE Recon" xfId="1231"/>
    <cellStyle name="_Data_MO-IL-CA Offset DEF_IL Note H Collapsed to Acctg_Journal Entries Calculation" xfId="1232"/>
    <cellStyle name="_Data_MO-IL-CA Offset DEF_Journal Entries Calculation" xfId="1233"/>
    <cellStyle name="_Data_MO-IL-CA Offset DEF_NOL" xfId="1234"/>
    <cellStyle name="_Data_MO-IL-CA Offset DEF_NOL 2" xfId="1235"/>
    <cellStyle name="_Data_MO-IL-CA Offset DEF_Note H" xfId="1236"/>
    <cellStyle name="_Data_MO-IL-CA Offset DEF_Note H 2" xfId="1237"/>
    <cellStyle name="_Data_MO-IL-CA Offset DEF_Note H_7 - FAS109 2010 (F2)" xfId="1238"/>
    <cellStyle name="_Data_MO-IL-CA Offset DEF_Note H_Hyperion-JDE Recon" xfId="1239"/>
    <cellStyle name="_Data_MO-IL-CA Offset DEF_Note H_Journal Entries Calculation" xfId="1240"/>
    <cellStyle name="_Data_MO-IL-CA Offset DEF_PY FN Reclasses" xfId="1241"/>
    <cellStyle name="_Data_MO-IL-CA Offset DEF_Summary" xfId="1242"/>
    <cellStyle name="_Data_MO-IL-CA Offset DEF_Summary 2" xfId="1243"/>
    <cellStyle name="_Data_Net Capex Cashflow 2013-2014 8-10-12" xfId="1244"/>
    <cellStyle name="_Data_NOL" xfId="1245"/>
    <cellStyle name="_Data_NOL 2" xfId="1246"/>
    <cellStyle name="_Data_O - AFUDC Sch M" xfId="1247"/>
    <cellStyle name="_Data_O - AFUDC Sch M 2" xfId="1248"/>
    <cellStyle name="_Data_O - AFUDC Sch M_Hyperion-JDE Recon" xfId="1249"/>
    <cellStyle name="_Data_O - AFUDC Sch M_Journal Entries Calculation" xfId="1250"/>
    <cellStyle name="_Data_O&amp;Vs Worksheet" xfId="1251"/>
    <cellStyle name="_Data_O&amp;Vs Worksheet 2" xfId="1252"/>
    <cellStyle name="_Data_O&amp;Vs Worksheet 3" xfId="1253"/>
    <cellStyle name="_Data_O&amp;Vs Worksheet 4" xfId="1254"/>
    <cellStyle name="_Data_O&amp;Vs Worksheet 5" xfId="1255"/>
    <cellStyle name="_Data_O&amp;Vs Worksheet 6" xfId="1256"/>
    <cellStyle name="_Data_OH" xfId="1257"/>
    <cellStyle name="_Data_Other Operating Rev Analytics" xfId="1258"/>
    <cellStyle name="_Data_P&amp;L Data" xfId="1259"/>
    <cellStyle name="_Data_P&amp;L ED" xfId="1260"/>
    <cellStyle name="_Data_Portfolio Optimization - Sale of GW + Neptune v13" xfId="1261"/>
    <cellStyle name="_Data_Pridesa BP Consolidated model (04.08.04)" xfId="1262"/>
    <cellStyle name="_Data_PY FN Reclasses" xfId="1263"/>
    <cellStyle name="_Data_Q1 Workpapers as of 03-12-10" xfId="1264"/>
    <cellStyle name="_Data_Q1RF Rollforward" xfId="1265"/>
    <cellStyle name="_Data_ROE by State" xfId="1266"/>
    <cellStyle name="_Data_Schedule 3-5 Roark - asset list 071010" xfId="1267"/>
    <cellStyle name="_Data_Sheet1" xfId="1268"/>
    <cellStyle name="_Data_Sheet1 2" xfId="1269"/>
    <cellStyle name="_Data_Sheet1 3" xfId="1270"/>
    <cellStyle name="_Data_Sheet1 4" xfId="1271"/>
    <cellStyle name="_Data_Sheet1 5" xfId="1272"/>
    <cellStyle name="_Data_Sheet1 6" xfId="1273"/>
    <cellStyle name="_Data_Sheet1_O&amp;Vs Worksheet" xfId="1274"/>
    <cellStyle name="_Data_Sheet1_O&amp;Vs Worksheet 2" xfId="1275"/>
    <cellStyle name="_Data_Sheet1_O&amp;Vs Worksheet 3" xfId="1276"/>
    <cellStyle name="_Data_Sheet1_O&amp;Vs Worksheet 4" xfId="1277"/>
    <cellStyle name="_Data_Sheet1_O&amp;Vs Worksheet 5" xfId="1278"/>
    <cellStyle name="_Data_Sheet1_O&amp;Vs Worksheet 6" xfId="1279"/>
    <cellStyle name="_Data_Sheet2" xfId="1280"/>
    <cellStyle name="_Data_Sheet2 2" xfId="1281"/>
    <cellStyle name="_Data_Sheet2 3" xfId="1282"/>
    <cellStyle name="_Data_Sheet2 4" xfId="1283"/>
    <cellStyle name="_Data_Sheet2 5" xfId="1284"/>
    <cellStyle name="_Data_Sheet2 6" xfId="1285"/>
    <cellStyle name="_Data_Sheet2 7" xfId="1286"/>
    <cellStyle name="_Data_Sheet2_Input" xfId="1287"/>
    <cellStyle name="_Data_Sheet2_Input 2" xfId="1288"/>
    <cellStyle name="_Data_Sheet2_Input 3" xfId="1289"/>
    <cellStyle name="_Data_Sheet2_Input 4" xfId="1290"/>
    <cellStyle name="_Data_Sheet2_Input 5" xfId="1291"/>
    <cellStyle name="_Data_Sheet2_Input 6" xfId="1292"/>
    <cellStyle name="_Data_Sheet2_Input_O&amp;Vs Worksheet" xfId="1293"/>
    <cellStyle name="_Data_Sheet2_Input_O&amp;Vs Worksheet 2" xfId="1294"/>
    <cellStyle name="_Data_Sheet2_Input_O&amp;Vs Worksheet 3" xfId="1295"/>
    <cellStyle name="_Data_Sheet2_Input_O&amp;Vs Worksheet 4" xfId="1296"/>
    <cellStyle name="_Data_Sheet2_Input_O&amp;Vs Worksheet 5" xfId="1297"/>
    <cellStyle name="_Data_Sheet2_Input_O&amp;Vs Worksheet 6" xfId="1298"/>
    <cellStyle name="_Data_Sheet3" xfId="1299"/>
    <cellStyle name="_Data_Sheet3 2" xfId="1300"/>
    <cellStyle name="_Data_Sheet3 3" xfId="1301"/>
    <cellStyle name="_Data_Sheet3 4" xfId="1302"/>
    <cellStyle name="_Data_Sheet3 5" xfId="1303"/>
    <cellStyle name="_Data_Sheet3 6" xfId="1304"/>
    <cellStyle name="_Data_Summary" xfId="1305"/>
    <cellStyle name="_Data_Summary 2" xfId="1306"/>
    <cellStyle name="_Data_Temp-Perm Account Map" xfId="1307"/>
    <cellStyle name="_Data_TN - BD Model 2011-2015 06.17.10" xfId="1308"/>
    <cellStyle name="_Data_Treasury Existing Debt Load" xfId="1309"/>
    <cellStyle name="_DCF Backup" xfId="1310"/>
    <cellStyle name="_DCF Backup_Intangible Amortization 6-30-09v" xfId="1311"/>
    <cellStyle name="_DCF Output" xfId="1312"/>
    <cellStyle name="_DCF Output_Intangible Amortization 6-30-09v" xfId="1313"/>
    <cellStyle name="_Drivers" xfId="1314"/>
    <cellStyle name="_Drivers_Intangible Amortization 6-30-09v" xfId="1315"/>
    <cellStyle name="_ERBI Value 4_17_2007" xfId="1316"/>
    <cellStyle name="_ERBI Value 4_17_2007_Intangible Amortization 6-30-09v" xfId="1317"/>
    <cellStyle name="_Erbitux Japan Model - CRC 2004-09-24" xfId="1318"/>
    <cellStyle name="_Erbitux Japan Model - CRC 2004-09-24_Contingency Japan Erbitux P&amp;L 060405" xfId="1319"/>
    <cellStyle name="_Erbitux Japan Model - CRC 2004-09-24_Contingency Japan Erbitux P&amp;L 060421" xfId="1320"/>
    <cellStyle name="_Erbitux Japan Model - CRC 2004-09-24_Contingency Japan Erbitux P&amp;L 4-05-06" xfId="1321"/>
    <cellStyle name="_Erbitux Japan Model - CRC 2004-09-24_Contingency Japan Erbitux P&amp;L 4-21-06" xfId="1322"/>
    <cellStyle name="_Erbitux Japan Model - CRC 2004-09-24_Contingency Japan Erbitux P&amp;L 5-03-06" xfId="1323"/>
    <cellStyle name="_Erbitux Japan Model - CRC 2004-09-24_Erbitux P&amp;L 060228" xfId="1324"/>
    <cellStyle name="_Erbitux Japan Model - CRC 2004-09-24_Erbitux P&amp;L Feb 28, 06" xfId="1325"/>
    <cellStyle name="_Erbitux Japan Model - CRC 2004-09-24_Erbitux P&amp;L Feb 28, 06 (Without Gastric)" xfId="1326"/>
    <cellStyle name="_Erbitux Japan Model - CRC 2004-09-24_ERBITUX_FORECAST_05-11-2007" xfId="1327"/>
    <cellStyle name="_Erbitux Japan Model - CRC 2004-09-24_Intangible Amortization 6-30-09v" xfId="1328"/>
    <cellStyle name="_Erbitux Japan Model - CRC 2004-09-24_Japan - P&amp;L 7-11 deal new CRC &amp; NSCLC LA" xfId="1329"/>
    <cellStyle name="_Erbitux Japan Model - NSCLC" xfId="1330"/>
    <cellStyle name="_Erbitux Japan Model - NSCLC_Contingency Japan Erbitux P&amp;L 060405" xfId="1331"/>
    <cellStyle name="_Erbitux Japan Model - NSCLC_Contingency Japan Erbitux P&amp;L 060421" xfId="1332"/>
    <cellStyle name="_Erbitux Japan Model - NSCLC_Contingency Japan Erbitux P&amp;L 4-05-06" xfId="1333"/>
    <cellStyle name="_Erbitux Japan Model - NSCLC_Contingency Japan Erbitux P&amp;L 4-21-06" xfId="1334"/>
    <cellStyle name="_Erbitux Japan Model - NSCLC_Contingency Japan Erbitux P&amp;L 5-03-06" xfId="1335"/>
    <cellStyle name="_Erbitux Japan Model - NSCLC_Erbitux P&amp;L 060228" xfId="1336"/>
    <cellStyle name="_Erbitux Japan Model - NSCLC_Erbitux P&amp;L Feb 28, 06" xfId="1337"/>
    <cellStyle name="_Erbitux Japan Model - NSCLC_Erbitux P&amp;L Feb 28, 06 (Without Gastric)" xfId="1338"/>
    <cellStyle name="_Erbitux Japan Model - NSCLC_ERBITUX_FORECAST_05-11-2007" xfId="1339"/>
    <cellStyle name="_Erbitux Japan Model - NSCLC_Intangible Amortization 6-30-09v" xfId="1340"/>
    <cellStyle name="_Erbitux Japan Model - NSCLC_Japan - P&amp;L 7-11 deal new CRC &amp; NSCLC LA" xfId="1341"/>
    <cellStyle name="_Erbitux Japan Model - SCCHN 2004-09-24" xfId="1342"/>
    <cellStyle name="_Erbitux Japan Model - SCCHN 2004-09-24_Contingency Japan Erbitux P&amp;L 060405" xfId="1343"/>
    <cellStyle name="_Erbitux Japan Model - SCCHN 2004-09-24_Contingency Japan Erbitux P&amp;L 060421" xfId="1344"/>
    <cellStyle name="_Erbitux Japan Model - SCCHN 2004-09-24_Contingency Japan Erbitux P&amp;L 4-05-06" xfId="1345"/>
    <cellStyle name="_Erbitux Japan Model - SCCHN 2004-09-24_Contingency Japan Erbitux P&amp;L 4-21-06" xfId="1346"/>
    <cellStyle name="_Erbitux Japan Model - SCCHN 2004-09-24_Contingency Japan Erbitux P&amp;L 5-03-06" xfId="1347"/>
    <cellStyle name="_Erbitux Japan Model - SCCHN 2004-09-24_Erbitux P&amp;L 060228" xfId="1348"/>
    <cellStyle name="_Erbitux Japan Model - SCCHN 2004-09-24_Erbitux P&amp;L Feb 28, 06" xfId="1349"/>
    <cellStyle name="_Erbitux Japan Model - SCCHN 2004-09-24_Erbitux P&amp;L Feb 28, 06 (Without Gastric)" xfId="1350"/>
    <cellStyle name="_Erbitux Japan Model - SCCHN 2004-09-24_ERBITUX_FORECAST_05-11-2007" xfId="1351"/>
    <cellStyle name="_Erbitux Japan Model - SCCHN 2004-09-24_Intangible Amortization 6-30-09v" xfId="1352"/>
    <cellStyle name="_Erbitux Japan Model - SCCHN 2004-09-24_Japan - P&amp;L 7-11 deal new CRC &amp; NSCLC LA" xfId="1353"/>
    <cellStyle name="_Euro" xfId="1354"/>
    <cellStyle name="_Excel Backup_10.16.06 v3" xfId="1355"/>
    <cellStyle name="_Excel Backup_10.16.06 v3_Intangible Amortization 6-30-09v" xfId="1356"/>
    <cellStyle name="_Formula" xfId="1357"/>
    <cellStyle name="_Header" xfId="1358"/>
    <cellStyle name="_Heading" xfId="1359"/>
    <cellStyle name="_Highlight" xfId="1360"/>
    <cellStyle name="_Imclone Val 3-3-06" xfId="1361"/>
    <cellStyle name="_Imclone Val 9-12" xfId="1362"/>
    <cellStyle name="_Imclone Valuation - w term changes 5-19" xfId="1363"/>
    <cellStyle name="_Imclone Valuation - w term changes 5-19_Intangible Amortization 6-30-09v" xfId="1364"/>
    <cellStyle name="_Income Statement" xfId="1365"/>
    <cellStyle name="_Income Statement_Intangible Amortization 6-30-09v" xfId="1366"/>
    <cellStyle name="_J - UCSS_QUOTES" xfId="1367"/>
    <cellStyle name="_J - UCSS_QUOTES 2" xfId="1368"/>
    <cellStyle name="_J - UCSS_QUOTES 3" xfId="1369"/>
    <cellStyle name="_Japan - P&amp;L Nov 10" xfId="1370"/>
    <cellStyle name="_Japan P&amp;Ls- 061501 Modifications" xfId="1371"/>
    <cellStyle name="_Japan Sept proj clin costs" xfId="1372"/>
    <cellStyle name="_Japan Sept proj clin costs_Contingency Japan Erbitux P&amp;L 060405" xfId="1373"/>
    <cellStyle name="_Japan Sept proj clin costs_Contingency Japan Erbitux P&amp;L 060421" xfId="1374"/>
    <cellStyle name="_Japan Sept proj clin costs_Contingency Japan Erbitux P&amp;L 4-05-06" xfId="1375"/>
    <cellStyle name="_Japan Sept proj clin costs_Contingency Japan Erbitux P&amp;L 4-21-06" xfId="1376"/>
    <cellStyle name="_Japan Sept proj clin costs_Contingency Japan Erbitux P&amp;L 5-03-06" xfId="1377"/>
    <cellStyle name="_Japan Sept proj clin costs_Erbitux P&amp;L 060228" xfId="1378"/>
    <cellStyle name="_Japan Sept proj clin costs_Erbitux P&amp;L Feb 28, 06" xfId="1379"/>
    <cellStyle name="_Japan Sept proj clin costs_Erbitux P&amp;L Feb 28, 06 (Without Gastric)" xfId="1380"/>
    <cellStyle name="_Japan Sept proj clin costs_ERBITUX_FORECAST_05-11-2007" xfId="1381"/>
    <cellStyle name="_Japan Sept proj clin costs_Intangible Amortization 6-30-09v" xfId="1382"/>
    <cellStyle name="_Japan Sept proj clin costs_Japan - P&amp;L 7-11 deal new CRC &amp; NSCLC LA" xfId="1383"/>
    <cellStyle name="_JAPAN_ERBITUX_DCF_v09t" xfId="1384"/>
    <cellStyle name="_July 04 NRA revised Base Oct 2002" xfId="1385"/>
    <cellStyle name="_July 04 NRA revised Base Oct 2002_Contingency Japan Erbitux P&amp;L 060405" xfId="1386"/>
    <cellStyle name="_July 04 NRA revised Base Oct 2002_Contingency Japan Erbitux P&amp;L 060421" xfId="1387"/>
    <cellStyle name="_July 04 NRA revised Base Oct 2002_Contingency Japan Erbitux P&amp;L 4-05-06" xfId="1388"/>
    <cellStyle name="_July 04 NRA revised Base Oct 2002_Contingency Japan Erbitux P&amp;L 4-21-06" xfId="1389"/>
    <cellStyle name="_July 04 NRA revised Base Oct 2002_Contingency Japan Erbitux P&amp;L 5-03-06" xfId="1390"/>
    <cellStyle name="_July 04 NRA revised Base Oct 2002_Erbitux P&amp;L 060228" xfId="1391"/>
    <cellStyle name="_July 04 NRA revised Base Oct 2002_Erbitux P&amp;L Feb 28, 06" xfId="1392"/>
    <cellStyle name="_July 04 NRA revised Base Oct 2002_Erbitux P&amp;L Feb 28, 06 (Without Gastric)" xfId="1393"/>
    <cellStyle name="_July 04 NRA revised Base Oct 2002_ERBITUX_FORECAST_05-11-2007" xfId="1394"/>
    <cellStyle name="_July 04 NRA revised Base Oct 2002_Intangible Amortization 6-30-09v" xfId="1395"/>
    <cellStyle name="_July 04 NRA revised Base Oct 2002_Japan - P&amp;L 7-11 deal new CRC &amp; NSCLC LA" xfId="1396"/>
    <cellStyle name="_July 04 NRA revised Base Oct 2002_Japan Sales Forecast April 1 2003 Final1 revice 09" xfId="1397"/>
    <cellStyle name="_July 04 NRA revised Base Oct 2002_Japan Sales Forecast Oct 24" xfId="1398"/>
    <cellStyle name="_korea" xfId="1399"/>
    <cellStyle name="_M2 - UCSS_QUOTES" xfId="1400"/>
    <cellStyle name="_M2 - UCSS_QUOTES 2" xfId="1401"/>
    <cellStyle name="_M2 - UCSS_QUOTES 3" xfId="1402"/>
    <cellStyle name="_MindpeaceTemplate" xfId="1403"/>
    <cellStyle name="_MindpeaceTemplate_Intangible Amortization 6-30-09v" xfId="1404"/>
    <cellStyle name="_Minerva Model v15 (8)" xfId="1405"/>
    <cellStyle name="_Model Feb 03" xfId="1406"/>
    <cellStyle name="_Model Feb 03_Contingency Japan Erbitux P&amp;L 060405" xfId="1407"/>
    <cellStyle name="_Model Feb 03_Contingency Japan Erbitux P&amp;L 060421" xfId="1408"/>
    <cellStyle name="_Model Feb 03_Contingency Japan Erbitux P&amp;L 4-05-06" xfId="1409"/>
    <cellStyle name="_Model Feb 03_Contingency Japan Erbitux P&amp;L 4-21-06" xfId="1410"/>
    <cellStyle name="_Model Feb 03_Contingency Japan Erbitux P&amp;L 5-03-06" xfId="1411"/>
    <cellStyle name="_Model Feb 03_Erbitux P&amp;L 060228" xfId="1412"/>
    <cellStyle name="_Model Feb 03_Erbitux P&amp;L Feb 28, 06" xfId="1413"/>
    <cellStyle name="_Model Feb 03_Erbitux P&amp;L Feb 28, 06 (Without Gastric)" xfId="1414"/>
    <cellStyle name="_Model Feb 03_ERBITUX_FORECAST_05-11-2007" xfId="1415"/>
    <cellStyle name="_Model Feb 03_Intangible Amortization 6-30-09v" xfId="1416"/>
    <cellStyle name="_Model Feb 03_Japan - P&amp;L 7-11 deal new CRC &amp; NSCLC LA" xfId="1417"/>
    <cellStyle name="_Model Feb 03_Japan Sales Forecast April 1 2003 Final1 revice 09" xfId="1418"/>
    <cellStyle name="_Model Feb 03_Japan Sales Forecast Oct 24" xfId="1419"/>
    <cellStyle name="_Multiple" xfId="1420"/>
    <cellStyle name="_Multiple 2" xfId="1421"/>
    <cellStyle name="_Multiple_Book1" xfId="1422"/>
    <cellStyle name="_Multiple_CSC" xfId="1423"/>
    <cellStyle name="_Multiple_Cubist Model June 2006_Updated_v21" xfId="1424"/>
    <cellStyle name="_Multiple_DCF output" xfId="1425"/>
    <cellStyle name="_Multiple_DCF output_SotP_v12" xfId="1426"/>
    <cellStyle name="_Multiple_DCF v01" xfId="1427"/>
    <cellStyle name="_Multiple_LBO Page" xfId="1428"/>
    <cellStyle name="_Multiple_Merger Plans v02" xfId="1429"/>
    <cellStyle name="_Multiple_merger_plans_modified_9_3_1999" xfId="1430"/>
    <cellStyle name="_Multiple_Mini-Merger v3" xfId="1431"/>
    <cellStyle name="_Multiple_Model_Sep_2_02" xfId="1432"/>
    <cellStyle name="_Multiple_Pipeline Model v1 (09_09_02) v3" xfId="1433"/>
    <cellStyle name="_Multiple_Revised Watermelon Financials - Pre and Post TWA" xfId="1434"/>
    <cellStyle name="_Multiple_vmatrix bb" xfId="1435"/>
    <cellStyle name="_Multiple_WACC" xfId="1436"/>
    <cellStyle name="_Multiple_wacc bb final" xfId="1437"/>
    <cellStyle name="_Multiple_wacc bb final_SotP_v12" xfId="1438"/>
    <cellStyle name="_Multiple_Watermelon Financials - Pre and Post TWA" xfId="1439"/>
    <cellStyle name="_MultipleSpace" xfId="1440"/>
    <cellStyle name="_MultipleSpace 2" xfId="1441"/>
    <cellStyle name="_MultipleSpace_Book1" xfId="1442"/>
    <cellStyle name="_MultipleSpace_CSC" xfId="1443"/>
    <cellStyle name="_MultipleSpace_Cubist Model June 2006_Updated_v21" xfId="1444"/>
    <cellStyle name="_MultipleSpace_DCF output" xfId="1445"/>
    <cellStyle name="_MultipleSpace_DCF output_SotP_v12" xfId="1446"/>
    <cellStyle name="_MultipleSpace_LBO Page" xfId="1447"/>
    <cellStyle name="_MultipleSpace_merger_plans_modified_9_3_1999" xfId="1448"/>
    <cellStyle name="_MultipleSpace_Mini-Merger v3" xfId="1449"/>
    <cellStyle name="_MultipleSpace_Model_Sep_2_02" xfId="1450"/>
    <cellStyle name="_MultipleSpace_Pipeline Model v1 (09_09_02) v3" xfId="1451"/>
    <cellStyle name="_MultipleSpace_vmatrix bb" xfId="1452"/>
    <cellStyle name="_MultipleSpace_WACC" xfId="1453"/>
    <cellStyle name="_MultipleSpace_wacc bb final" xfId="1454"/>
    <cellStyle name="_Part numbers--Single Page v7" xfId="1455"/>
    <cellStyle name="_Part numbers--Single Page v7 2" xfId="1456"/>
    <cellStyle name="_Part numbers--Single Page v7 3" xfId="1457"/>
    <cellStyle name="_Percent" xfId="1458"/>
    <cellStyle name="_Percent_CSC" xfId="1459"/>
    <cellStyle name="_Percent_DCF output" xfId="1460"/>
    <cellStyle name="_Percent_merger_plans_modified_9_3_1999" xfId="1461"/>
    <cellStyle name="_Percent_Model_Sep_2_02" xfId="1462"/>
    <cellStyle name="_Percent_Pipeline Model v1 (09_09_02) v3" xfId="1463"/>
    <cellStyle name="_Percent_vmatrix bb" xfId="1464"/>
    <cellStyle name="_Percent_wacc bb final" xfId="1465"/>
    <cellStyle name="_PercentSpace" xfId="1466"/>
    <cellStyle name="_PercentSpace_CSC" xfId="1467"/>
    <cellStyle name="_PercentSpace_DCF output" xfId="1468"/>
    <cellStyle name="_PercentSpace_DCF output_SotP_v12" xfId="1469"/>
    <cellStyle name="_PercentSpace_merger_plans_modified_9_3_1999" xfId="1470"/>
    <cellStyle name="_PercentSpace_Model_Sep_2_02" xfId="1471"/>
    <cellStyle name="_PercentSpace_Pipeline Model v1 (09_09_02) v3" xfId="1472"/>
    <cellStyle name="_PercentSpace_vmatrix bb" xfId="1473"/>
    <cellStyle name="_PercentSpace_wacc bb final" xfId="1474"/>
    <cellStyle name="_PFE Credit Model v3" xfId="1475"/>
    <cellStyle name="_PFE Credit Model v3_Intangible Amortization 6-30-09v" xfId="1476"/>
    <cellStyle name="_Pipeline Model_v3" xfId="1477"/>
    <cellStyle name="_Pipeline Model_v3_Intangible Amortization 6-30-09v" xfId="1478"/>
    <cellStyle name="_Revised P&amp;L All cases April 23 2003" xfId="1479"/>
    <cellStyle name="_Revised P&amp;L All cases April 23 2003_Contingency Japan Erbitux P&amp;L 060405" xfId="1480"/>
    <cellStyle name="_Revised P&amp;L All cases April 23 2003_Contingency Japan Erbitux P&amp;L 060421" xfId="1481"/>
    <cellStyle name="_Revised P&amp;L All cases April 23 2003_Contingency Japan Erbitux P&amp;L 4-05-06" xfId="1482"/>
    <cellStyle name="_Revised P&amp;L All cases April 23 2003_Contingency Japan Erbitux P&amp;L 4-21-06" xfId="1483"/>
    <cellStyle name="_Revised P&amp;L All cases April 23 2003_Contingency Japan Erbitux P&amp;L 5-03-06" xfId="1484"/>
    <cellStyle name="_Revised P&amp;L All cases April 23 2003_Erbitux P&amp;L 060228" xfId="1485"/>
    <cellStyle name="_Revised P&amp;L All cases April 23 2003_Erbitux P&amp;L Feb 28, 06" xfId="1486"/>
    <cellStyle name="_Revised P&amp;L All cases April 23 2003_Erbitux P&amp;L Feb 28, 06 (Without Gastric)" xfId="1487"/>
    <cellStyle name="_Revised P&amp;L All cases April 23 2003_ERBITUX_FORECAST_05-11-2007" xfId="1488"/>
    <cellStyle name="_Revised P&amp;L All cases April 23 2003_Intangible Amortization 6-30-09v" xfId="1489"/>
    <cellStyle name="_Revised P&amp;L All cases April 23 2003_Japan - P&amp;L 7-11 deal new CRC &amp; NSCLC LA" xfId="1490"/>
    <cellStyle name="_Row1" xfId="1491"/>
    <cellStyle name="_Row1 10" xfId="1492"/>
    <cellStyle name="_Row1 11" xfId="1493"/>
    <cellStyle name="_Row1 2" xfId="1494"/>
    <cellStyle name="_Row1 2 2" xfId="1495"/>
    <cellStyle name="_Row1 2 2 2" xfId="1496"/>
    <cellStyle name="_Row1 2 2 2 2" xfId="1497"/>
    <cellStyle name="_Row1 2 2 2 2 2" xfId="1498"/>
    <cellStyle name="_Row1 2 2 2 2 3" xfId="1499"/>
    <cellStyle name="_Row1 2 2 2 2_Summary" xfId="1500"/>
    <cellStyle name="_Row1 2 2 2 3" xfId="1501"/>
    <cellStyle name="_Row1 2 2 2 3_Summary" xfId="1502"/>
    <cellStyle name="_Row1 2 2 3" xfId="1503"/>
    <cellStyle name="_Row1 2 2 4" xfId="1504"/>
    <cellStyle name="_Row1 2 2 5" xfId="1505"/>
    <cellStyle name="_Row1 2 2 6" xfId="1506"/>
    <cellStyle name="_Row1 2 2_Summary" xfId="1507"/>
    <cellStyle name="_Row1 2 3" xfId="1508"/>
    <cellStyle name="_Row1 2 3 2" xfId="1509"/>
    <cellStyle name="_Row1 2 3 2 2" xfId="1510"/>
    <cellStyle name="_Row1 2 3 2 2_Summary" xfId="1511"/>
    <cellStyle name="_Row1 2 3 2 3" xfId="1512"/>
    <cellStyle name="_Row1 2 3 2 3_Summary" xfId="1513"/>
    <cellStyle name="_Row1 2 3 3" xfId="1514"/>
    <cellStyle name="_Row1 2 3_Summary" xfId="1515"/>
    <cellStyle name="_Row1 2 4" xfId="1516"/>
    <cellStyle name="_Row1 2 4_Summary" xfId="1517"/>
    <cellStyle name="_Row1 2 5" xfId="1518"/>
    <cellStyle name="_Row1 2 5_Summary" xfId="1519"/>
    <cellStyle name="_Row1 2 6" xfId="1520"/>
    <cellStyle name="_Row1 2 6_Summary" xfId="1521"/>
    <cellStyle name="_Row1 3" xfId="1522"/>
    <cellStyle name="_Row1 4" xfId="1523"/>
    <cellStyle name="_Row1 5" xfId="1524"/>
    <cellStyle name="_Row1 6" xfId="1525"/>
    <cellStyle name="_Row1 6 2" xfId="1526"/>
    <cellStyle name="_Row1 6 2 2" xfId="1527"/>
    <cellStyle name="_Row1 6 2 3" xfId="1528"/>
    <cellStyle name="_Row1 6 2_Summary" xfId="1529"/>
    <cellStyle name="_Row1 6 3" xfId="1530"/>
    <cellStyle name="_Row1 6 3_Summary" xfId="1531"/>
    <cellStyle name="_Row1 7" xfId="1532"/>
    <cellStyle name="_Row1 8" xfId="1533"/>
    <cellStyle name="_Row1 9" xfId="1534"/>
    <cellStyle name="_Row1_2010 Arnold Sewer - Model v1.1 (preliminary base case)" xfId="1535"/>
    <cellStyle name="_Row1_AAET P2R 2009" xfId="1536"/>
    <cellStyle name="_Row1_AAET P2R 2009 2" xfId="1537"/>
    <cellStyle name="_Row1_AAET P2R 2009 2 2" xfId="1538"/>
    <cellStyle name="_Row1_AAET P2R 2009 3" xfId="1539"/>
    <cellStyle name="_Row1_AAET P2R 2009_NOL" xfId="1540"/>
    <cellStyle name="_Row1_AAET P2R 2009_NOL 2" xfId="1541"/>
    <cellStyle name="_Row1_AAET P2R 2009_Summary" xfId="1542"/>
    <cellStyle name="_Row1_AAET P2R 2009_Summary 2" xfId="1543"/>
    <cellStyle name="_Row1_ACUS P2R 2009" xfId="1544"/>
    <cellStyle name="_Row1_ACUS P2R 2009 2" xfId="1545"/>
    <cellStyle name="_Row1_ACUS P2R 2009 2 2" xfId="1546"/>
    <cellStyle name="_Row1_ACUS P2R 2009 3" xfId="1547"/>
    <cellStyle name="_Row1_ACUS P2R 2009_NOL" xfId="1548"/>
    <cellStyle name="_Row1_ACUS P2R 2009_NOL 2" xfId="1549"/>
    <cellStyle name="_Row1_ACUS P2R 2009_Summary" xfId="1550"/>
    <cellStyle name="_Row1_ACUS P2R 2009_Summary 2" xfId="1551"/>
    <cellStyle name="_Row1_ALWC P2R 2009" xfId="1552"/>
    <cellStyle name="_Row1_ALWC P2R 2009 2" xfId="1553"/>
    <cellStyle name="_Row1_ALWC P2R 2009 2 2" xfId="1554"/>
    <cellStyle name="_Row1_ALWC P2R 2009 3" xfId="1555"/>
    <cellStyle name="_Row1_ALWC P2R 2009_NOL" xfId="1556"/>
    <cellStyle name="_Row1_ALWC P2R 2009_NOL 2" xfId="1557"/>
    <cellStyle name="_Row1_ALWC P2R 2009_Summary" xfId="1558"/>
    <cellStyle name="_Row1_ALWC P2R 2009_Summary 2" xfId="1559"/>
    <cellStyle name="_Row1_AW Engineering P2R 2009" xfId="1560"/>
    <cellStyle name="_Row1_AW Engineering P2R 2009 2" xfId="1561"/>
    <cellStyle name="_Row1_AW Engineering P2R 2009 2 2" xfId="1562"/>
    <cellStyle name="_Row1_AW Engineering P2R 2009 3" xfId="1563"/>
    <cellStyle name="_Row1_AW Engineering P2R 2009_NOL" xfId="1564"/>
    <cellStyle name="_Row1_AW Engineering P2R 2009_NOL 2" xfId="1565"/>
    <cellStyle name="_Row1_AW Engineering P2R 2009_Summary" xfId="1566"/>
    <cellStyle name="_Row1_AW Engineering P2R 2009_Summary 2" xfId="1567"/>
    <cellStyle name="_Row1_AW Ind OPS P2R 2009" xfId="1568"/>
    <cellStyle name="_Row1_AW Ind OPS P2R 2009 2" xfId="1569"/>
    <cellStyle name="_Row1_AW Ind OPS P2R 2009 2 2" xfId="1570"/>
    <cellStyle name="_Row1_AW Ind OPS P2R 2009 3" xfId="1571"/>
    <cellStyle name="_Row1_AW Ind OPS P2R 2009_NOL" xfId="1572"/>
    <cellStyle name="_Row1_AW Ind OPS P2R 2009_NOL 2" xfId="1573"/>
    <cellStyle name="_Row1_AW Ind OPS P2R 2009_Summary" xfId="1574"/>
    <cellStyle name="_Row1_AW Ind OPS P2R 2009_Summary 2" xfId="1575"/>
    <cellStyle name="_Row1_AW Ind P2R 2009" xfId="1576"/>
    <cellStyle name="_Row1_AW Ind P2R 2009 2" xfId="1577"/>
    <cellStyle name="_Row1_AW Ind P2R 2009 2 2" xfId="1578"/>
    <cellStyle name="_Row1_AW Ind P2R 2009 3" xfId="1579"/>
    <cellStyle name="_Row1_AW Ind P2R 2009_NOL" xfId="1580"/>
    <cellStyle name="_Row1_AW Ind P2R 2009_NOL 2" xfId="1581"/>
    <cellStyle name="_Row1_AW Ind P2R 2009_Summary" xfId="1582"/>
    <cellStyle name="_Row1_AW Ind P2R 2009_Summary 2" xfId="1583"/>
    <cellStyle name="_Row1_AW O&amp;M P2R 2009" xfId="1584"/>
    <cellStyle name="_Row1_AW O&amp;M P2R 2009 2" xfId="1585"/>
    <cellStyle name="_Row1_AW O&amp;M P2R 2009 2 2" xfId="1586"/>
    <cellStyle name="_Row1_AW O&amp;M P2R 2009 3" xfId="1587"/>
    <cellStyle name="_Row1_AW O&amp;M P2R 2009_NOL" xfId="1588"/>
    <cellStyle name="_Row1_AW O&amp;M P2R 2009_NOL 2" xfId="1589"/>
    <cellStyle name="_Row1_AW O&amp;M P2R 2009_Summary" xfId="1590"/>
    <cellStyle name="_Row1_AW O&amp;M P2R 2009_Summary 2" xfId="1591"/>
    <cellStyle name="_Row1_AW(USA) Inc.  P2R 2009" xfId="1592"/>
    <cellStyle name="_Row1_AW(USA) Inc.  P2R 2009 2" xfId="1593"/>
    <cellStyle name="_Row1_AW(USA) Inc.  P2R 2009 2 2" xfId="1594"/>
    <cellStyle name="_Row1_AW(USA) Inc.  P2R 2009 3" xfId="1595"/>
    <cellStyle name="_Row1_AW(USA) Inc.  P2R 2009_NOL" xfId="1596"/>
    <cellStyle name="_Row1_AW(USA) Inc.  P2R 2009_NOL 2" xfId="1597"/>
    <cellStyle name="_Row1_AW(USA) Inc.  P2R 2009_Summary" xfId="1598"/>
    <cellStyle name="_Row1_AW(USA) Inc.  P2R 2009_Summary 2" xfId="1599"/>
    <cellStyle name="_Row1_AWCC P2R 2009" xfId="1600"/>
    <cellStyle name="_Row1_AWCC P2R 2009 2" xfId="1601"/>
    <cellStyle name="_Row1_AWCC P2R 2009 2 2" xfId="1602"/>
    <cellStyle name="_Row1_AWCC P2R 2009 3" xfId="1603"/>
    <cellStyle name="_Row1_AWCC P2R 2009_NOL" xfId="1604"/>
    <cellStyle name="_Row1_AWCC P2R 2009_NOL 2" xfId="1605"/>
    <cellStyle name="_Row1_AWCC P2R 2009_Summary" xfId="1606"/>
    <cellStyle name="_Row1_AWCC P2R 2009_Summary 2" xfId="1607"/>
    <cellStyle name="_Row1_AWE Holding P2R 2009" xfId="1608"/>
    <cellStyle name="_Row1_AWE Holding P2R 2009 2" xfId="1609"/>
    <cellStyle name="_Row1_AWE Holding P2R 2009 2 2" xfId="1610"/>
    <cellStyle name="_Row1_AWE Holding P2R 2009 3" xfId="1611"/>
    <cellStyle name="_Row1_AWE Holding P2R 2009_NOL" xfId="1612"/>
    <cellStyle name="_Row1_AWE Holding P2R 2009_NOL 2" xfId="1613"/>
    <cellStyle name="_Row1_AWE Holding P2R 2009_Summary" xfId="1614"/>
    <cellStyle name="_Row1_AWE Holding P2R 2009_Summary 2" xfId="1615"/>
    <cellStyle name="_Row1_AWE Inc. P2R 2009" xfId="1616"/>
    <cellStyle name="_Row1_AWE Inc. P2R 2009 2" xfId="1617"/>
    <cellStyle name="_Row1_AWE Inc. P2R 2009 2 2" xfId="1618"/>
    <cellStyle name="_Row1_AWE Inc. P2R 2009 3" xfId="1619"/>
    <cellStyle name="_Row1_AWE Inc. P2R 2009_NOL" xfId="1620"/>
    <cellStyle name="_Row1_AWE Inc. P2R 2009_NOL 2" xfId="1621"/>
    <cellStyle name="_Row1_AWE Inc. P2R 2009_Summary" xfId="1622"/>
    <cellStyle name="_Row1_AWE Inc. P2R 2009_Summary 2" xfId="1623"/>
    <cellStyle name="_Row1_AWM P2R 2009" xfId="1624"/>
    <cellStyle name="_Row1_AWM P2R 2009 2" xfId="1625"/>
    <cellStyle name="_Row1_AWM P2R 2009 2 2" xfId="1626"/>
    <cellStyle name="_Row1_AWM P2R 2009 3" xfId="1627"/>
    <cellStyle name="_Row1_AWM P2R 2009_NOL" xfId="1628"/>
    <cellStyle name="_Row1_AWM P2R 2009_NOL 2" xfId="1629"/>
    <cellStyle name="_Row1_AWM P2R 2009_Summary" xfId="1630"/>
    <cellStyle name="_Row1_AWM P2R 2009_Summary 2" xfId="1631"/>
    <cellStyle name="_Row1_AWM-DE P2R 2009" xfId="1632"/>
    <cellStyle name="_Row1_AWM-DE P2R 2009 2" xfId="1633"/>
    <cellStyle name="_Row1_AWM-DE P2R 2009 2 2" xfId="1634"/>
    <cellStyle name="_Row1_AWM-DE P2R 2009 3" xfId="1635"/>
    <cellStyle name="_Row1_AWM-DE P2R 2009_NOL" xfId="1636"/>
    <cellStyle name="_Row1_AWM-DE P2R 2009_NOL 2" xfId="1637"/>
    <cellStyle name="_Row1_AWM-DE P2R 2009_Summary" xfId="1638"/>
    <cellStyle name="_Row1_AWM-DE P2R 2009_Summary 2" xfId="1639"/>
    <cellStyle name="_Row1_AWR P2R 2009" xfId="1640"/>
    <cellStyle name="_Row1_AWR P2R 2009 2" xfId="1641"/>
    <cellStyle name="_Row1_AWR P2R 2009 2 2" xfId="1642"/>
    <cellStyle name="_Row1_AWR P2R 2009 3" xfId="1643"/>
    <cellStyle name="_Row1_AWR P2R 2009_NOL" xfId="1644"/>
    <cellStyle name="_Row1_AWR P2R 2009_NOL 2" xfId="1645"/>
    <cellStyle name="_Row1_AWR P2R 2009_Summary" xfId="1646"/>
    <cellStyle name="_Row1_AWR P2R 2009_Summary 2" xfId="1647"/>
    <cellStyle name="_Row1_AWS CDM P2R 2009" xfId="1648"/>
    <cellStyle name="_Row1_AWS CDM P2R 2009 2" xfId="1649"/>
    <cellStyle name="_Row1_AWS CDM P2R 2009 2 2" xfId="1650"/>
    <cellStyle name="_Row1_AWS CDM P2R 2009 3" xfId="1651"/>
    <cellStyle name="_Row1_AWS CDM P2R 2009_NOL" xfId="1652"/>
    <cellStyle name="_Row1_AWS CDM P2R 2009_NOL 2" xfId="1653"/>
    <cellStyle name="_Row1_AWS CDM P2R 2009_Summary" xfId="1654"/>
    <cellStyle name="_Row1_AWS CDM P2R 2009_Summary 2" xfId="1655"/>
    <cellStyle name="_Row1_AWS LLC P2R 2009" xfId="1656"/>
    <cellStyle name="_Row1_AWS LLC P2R 2009 2" xfId="1657"/>
    <cellStyle name="_Row1_AWS LLC P2R 2009 2 2" xfId="1658"/>
    <cellStyle name="_Row1_AWS LLC P2R 2009 3" xfId="1659"/>
    <cellStyle name="_Row1_AWS LLC P2R 2009_NOL" xfId="1660"/>
    <cellStyle name="_Row1_AWS LLC P2R 2009_NOL 2" xfId="1661"/>
    <cellStyle name="_Row1_AWS LLC P2R 2009_Summary" xfId="1662"/>
    <cellStyle name="_Row1_AWS LLC P2R 2009_Summary 2" xfId="1663"/>
    <cellStyle name="_Row1_AWW Adj Co FAS109 2011" xfId="1664"/>
    <cellStyle name="_Row1_AWWC P2R 2009" xfId="1665"/>
    <cellStyle name="_Row1_AWWC P2R 2009 2" xfId="1666"/>
    <cellStyle name="_Row1_AWWC P2R 2009 2 2" xfId="1667"/>
    <cellStyle name="_Row1_AWWC P2R 2009 3" xfId="1668"/>
    <cellStyle name="_Row1_AWWC P2R 2009_NOL" xfId="1669"/>
    <cellStyle name="_Row1_AWWC P2R 2009_NOL 2" xfId="1670"/>
    <cellStyle name="_Row1_AWWC P2R 2009_Summary" xfId="1671"/>
    <cellStyle name="_Row1_AWWC P2R 2009_Summary 2" xfId="1672"/>
    <cellStyle name="_Row1_AWWM P2R 2009" xfId="1673"/>
    <cellStyle name="_Row1_AWWM P2R 2009 2" xfId="1674"/>
    <cellStyle name="_Row1_AWWM P2R 2009 2 2" xfId="1675"/>
    <cellStyle name="_Row1_AWWM P2R 2009 3" xfId="1676"/>
    <cellStyle name="_Row1_AWWM P2R 2009_NOL" xfId="1677"/>
    <cellStyle name="_Row1_AWWM P2R 2009_NOL 2" xfId="1678"/>
    <cellStyle name="_Row1_AWWM P2R 2009_Summary" xfId="1679"/>
    <cellStyle name="_Row1_AWWM P2R 2009_Summary 2" xfId="1680"/>
    <cellStyle name="_Row1_AWWSC P2R 2009" xfId="1681"/>
    <cellStyle name="_Row1_AWWSC P2R 2009 2" xfId="1682"/>
    <cellStyle name="_Row1_AWWSC P2R 2009 2 2" xfId="1683"/>
    <cellStyle name="_Row1_AWWSC P2R 2009 3" xfId="1684"/>
    <cellStyle name="_Row1_AWWSC P2R 2009_NOL" xfId="1685"/>
    <cellStyle name="_Row1_AWWSC P2R 2009_NOL 2" xfId="1686"/>
    <cellStyle name="_Row1_AWWSC P2R 2009_Summary" xfId="1687"/>
    <cellStyle name="_Row1_AWWSC P2R 2009_Summary 2" xfId="1688"/>
    <cellStyle name="_Row1_AZ P2R 2009" xfId="1689"/>
    <cellStyle name="_Row1_AZ P2R 2009 2" xfId="1690"/>
    <cellStyle name="_Row1_AZ P2R 2009 2 2" xfId="1691"/>
    <cellStyle name="_Row1_AZ P2R 2009 3" xfId="1692"/>
    <cellStyle name="_Row1_AZ P2R 2009_NOL" xfId="1693"/>
    <cellStyle name="_Row1_AZ P2R 2009_NOL 2" xfId="1694"/>
    <cellStyle name="_Row1_AZ P2R 2009_Summary" xfId="1695"/>
    <cellStyle name="_Row1_AZ P2R 2009_Summary 2" xfId="1696"/>
    <cellStyle name="_Row1_BFD P2R 2009" xfId="1697"/>
    <cellStyle name="_Row1_BFD P2R 2009 2" xfId="1698"/>
    <cellStyle name="_Row1_BFD P2R 2009 2 2" xfId="1699"/>
    <cellStyle name="_Row1_BFD P2R 2009 3" xfId="1700"/>
    <cellStyle name="_Row1_BFD P2R 2009_NOL" xfId="1701"/>
    <cellStyle name="_Row1_BFD P2R 2009_NOL 2" xfId="1702"/>
    <cellStyle name="_Row1_BFD P2R 2009_Summary" xfId="1703"/>
    <cellStyle name="_Row1_BFD P2R 2009_Summary 2" xfId="1704"/>
    <cellStyle name="_Row1_Bilanz_Jtest2" xfId="1705"/>
    <cellStyle name="_Row1_Bilanz_Jtest3" xfId="1706"/>
    <cellStyle name="_Row1_BilanzV6" xfId="1707"/>
    <cellStyle name="_Row1_CA P2R 2009 " xfId="1708"/>
    <cellStyle name="_Row1_CA P2R 2009  2" xfId="1709"/>
    <cellStyle name="_Row1_CA P2R 2009  2 2" xfId="1710"/>
    <cellStyle name="_Row1_CA P2R 2009  3" xfId="1711"/>
    <cellStyle name="_Row1_CA P2R 2009 _NOL" xfId="1712"/>
    <cellStyle name="_Row1_CA P2R 2009 _NOL 2" xfId="1713"/>
    <cellStyle name="_Row1_CA P2R 2009 _Summary" xfId="1714"/>
    <cellStyle name="_Row1_CA P2R 2009 _Summary 2" xfId="1715"/>
    <cellStyle name="_Row1_Capex" xfId="1716"/>
    <cellStyle name="_Row1_Consol Adj FAS109 2011" xfId="1717"/>
    <cellStyle name="_Row1_Consol Adj FAS109 2011 2" xfId="1718"/>
    <cellStyle name="_Row1_Eastern Divsion O&amp;Vs - Dec 2011 Final" xfId="1719"/>
    <cellStyle name="_Row1_Eastern Divsion O&amp;Vs - Dec 2011 Final 2" xfId="1720"/>
    <cellStyle name="_Row1_Eastern Divsion O&amp;Vs - Dec 2011 Final 2_Summary" xfId="1721"/>
    <cellStyle name="_Row1_Eastern Divsion O&amp;Vs - Dec 2011 Final 3" xfId="1722"/>
    <cellStyle name="_Row1_Eastern Divsion O&amp;Vs - Dec 2011 Final 3_Summary" xfId="1723"/>
    <cellStyle name="_Row1_Eastern Divsion O&amp;Vs - Dec 2011 Final 4" xfId="1724"/>
    <cellStyle name="_Row1_Eastern Divsion O&amp;Vs - Dec 2011 Final 4_Summary" xfId="1725"/>
    <cellStyle name="_Row1_Eastern Divsion O&amp;Vs - Dec 2011 Final 5" xfId="1726"/>
    <cellStyle name="_Row1_Eastern Divsion O&amp;Vs - Dec 2011 Final 5_Summary" xfId="1727"/>
    <cellStyle name="_Row1_Eastern Divsion O&amp;Vs - Dec 2011 Final 6" xfId="1728"/>
    <cellStyle name="_Row1_Eastern Divsion O&amp;Vs - Dec 2011 Final 6_Summary" xfId="1729"/>
    <cellStyle name="_Row1_Edison P2R 2009" xfId="1730"/>
    <cellStyle name="_Row1_Edison P2R 2009 2" xfId="1731"/>
    <cellStyle name="_Row1_Edison P2R 2009 2 2" xfId="1732"/>
    <cellStyle name="_Row1_Edison P2R 2009 3" xfId="1733"/>
    <cellStyle name="_Row1_Edison P2R 2009_NOL" xfId="1734"/>
    <cellStyle name="_Row1_Edison P2R 2009_NOL 2" xfId="1735"/>
    <cellStyle name="_Row1_Edison P2R 2009_Summary" xfId="1736"/>
    <cellStyle name="_Row1_Edison P2R 2009_Summary 2" xfId="1737"/>
    <cellStyle name="_Row1_EMC P2R 2009" xfId="1738"/>
    <cellStyle name="_Row1_EMC P2R 2009 2" xfId="1739"/>
    <cellStyle name="_Row1_EMC P2R 2009 2 2" xfId="1740"/>
    <cellStyle name="_Row1_EMC P2R 2009 3" xfId="1741"/>
    <cellStyle name="_Row1_EMC P2R 2009_NOL" xfId="1742"/>
    <cellStyle name="_Row1_EMC P2R 2009_NOL 2" xfId="1743"/>
    <cellStyle name="_Row1_EMC P2R 2009_Summary" xfId="1744"/>
    <cellStyle name="_Row1_EMC P2R 2009_Summary 2" xfId="1745"/>
    <cellStyle name="_Row1_ETOWN LLC P2R 2009" xfId="1746"/>
    <cellStyle name="_Row1_ETOWN LLC P2R 2009 2" xfId="1747"/>
    <cellStyle name="_Row1_ETOWN LLC P2R 2009 2 2" xfId="1748"/>
    <cellStyle name="_Row1_ETOWN LLC P2R 2009 3" xfId="1749"/>
    <cellStyle name="_Row1_ETOWN LLC P2R 2009_NOL" xfId="1750"/>
    <cellStyle name="_Row1_ETOWN LLC P2R 2009_NOL 2" xfId="1751"/>
    <cellStyle name="_Row1_ETOWN LLC P2R 2009_Summary" xfId="1752"/>
    <cellStyle name="_Row1_ETOWN LLC P2R 2009_Summary 2" xfId="1753"/>
    <cellStyle name="_Row1_ETP P2R 2009" xfId="1754"/>
    <cellStyle name="_Row1_ETP P2R 2009 2" xfId="1755"/>
    <cellStyle name="_Row1_ETP P2R 2009 2 2" xfId="1756"/>
    <cellStyle name="_Row1_ETP P2R 2009 3" xfId="1757"/>
    <cellStyle name="_Row1_ETP P2R 2009_NOL" xfId="1758"/>
    <cellStyle name="_Row1_ETP P2R 2009_NOL 2" xfId="1759"/>
    <cellStyle name="_Row1_ETP P2R 2009_Summary" xfId="1760"/>
    <cellStyle name="_Row1_ETP P2R 2009_Summary 2" xfId="1761"/>
    <cellStyle name="_Row1_Financial Ratios" xfId="1762"/>
    <cellStyle name="_Row1_Footnote" xfId="1763"/>
    <cellStyle name="_Row1_HI P2R 2009" xfId="1764"/>
    <cellStyle name="_Row1_HI P2R 2009 2" xfId="1765"/>
    <cellStyle name="_Row1_HI P2R 2009 2 2" xfId="1766"/>
    <cellStyle name="_Row1_HI P2R 2009 3" xfId="1767"/>
    <cellStyle name="_Row1_HI P2R 2009_NOL" xfId="1768"/>
    <cellStyle name="_Row1_HI P2R 2009_NOL 2" xfId="1769"/>
    <cellStyle name="_Row1_HI P2R 2009_Summary" xfId="1770"/>
    <cellStyle name="_Row1_HI P2R 2009_Summary 2" xfId="1771"/>
    <cellStyle name="_Row1_HYDRO P2R 2009" xfId="1772"/>
    <cellStyle name="_Row1_HYDRO P2R 2009 2" xfId="1773"/>
    <cellStyle name="_Row1_HYDRO P2R 2009 2 2" xfId="1774"/>
    <cellStyle name="_Row1_HYDRO P2R 2009 3" xfId="1775"/>
    <cellStyle name="_Row1_HYDRO P2R 2009_NOL" xfId="1776"/>
    <cellStyle name="_Row1_HYDRO P2R 2009_NOL 2" xfId="1777"/>
    <cellStyle name="_Row1_HYDRO P2R 2009_Summary" xfId="1778"/>
    <cellStyle name="_Row1_HYDRO P2R 2009_Summary 2" xfId="1779"/>
    <cellStyle name="_Row1_Hyperion-JDE Recon" xfId="1780"/>
    <cellStyle name="_Row1_IA P2R 2009" xfId="1781"/>
    <cellStyle name="_Row1_IA P2R 2009 2" xfId="1782"/>
    <cellStyle name="_Row1_IA P2R 2009 2 2" xfId="1783"/>
    <cellStyle name="_Row1_IA P2R 2009 3" xfId="1784"/>
    <cellStyle name="_Row1_IA P2R 2009_NOL" xfId="1785"/>
    <cellStyle name="_Row1_IA P2R 2009_NOL 2" xfId="1786"/>
    <cellStyle name="_Row1_IA P2R 2009_Summary" xfId="1787"/>
    <cellStyle name="_Row1_IA P2R 2009_Summary 2" xfId="1788"/>
    <cellStyle name="_Row1_IL P2R 2009 " xfId="1789"/>
    <cellStyle name="_Row1_IL P2R 2009  2" xfId="1790"/>
    <cellStyle name="_Row1_IL P2R 2009  2 2" xfId="1791"/>
    <cellStyle name="_Row1_IL P2R 2009  3" xfId="1792"/>
    <cellStyle name="_Row1_IL P2R 2009 _NOL" xfId="1793"/>
    <cellStyle name="_Row1_IL P2R 2009 _NOL 2" xfId="1794"/>
    <cellStyle name="_Row1_IL P2R 2009 _Summary" xfId="1795"/>
    <cellStyle name="_Row1_IL P2R 2009 _Summary 2" xfId="1796"/>
    <cellStyle name="_Row1_IN" xfId="1797"/>
    <cellStyle name="_Row1_IN P2R 2009" xfId="1798"/>
    <cellStyle name="_Row1_IN P2R 2009 2" xfId="1799"/>
    <cellStyle name="_Row1_IN P2R 2009 2 2" xfId="1800"/>
    <cellStyle name="_Row1_IN P2R 2009 3" xfId="1801"/>
    <cellStyle name="_Row1_IN P2R 2009_NOL" xfId="1802"/>
    <cellStyle name="_Row1_IN P2R 2009_NOL 2" xfId="1803"/>
    <cellStyle name="_Row1_IN P2R 2009_Summary" xfId="1804"/>
    <cellStyle name="_Row1_IN P2R 2009_Summary 2" xfId="1805"/>
    <cellStyle name="_Row1_IN Revised Q2 detail" xfId="1806"/>
    <cellStyle name="_Row1_Input" xfId="1807"/>
    <cellStyle name="_Row1_Input 2" xfId="1808"/>
    <cellStyle name="_Row1_Input 3" xfId="1809"/>
    <cellStyle name="_Row1_Input 4" xfId="1810"/>
    <cellStyle name="_Row1_Input 5" xfId="1811"/>
    <cellStyle name="_Row1_Input 6" xfId="1812"/>
    <cellStyle name="_Row1_Input Sheet" xfId="1813"/>
    <cellStyle name="_Row1_Inputs" xfId="1814"/>
    <cellStyle name="_Row1_Jeff's package" xfId="1815"/>
    <cellStyle name="_Row1_Journal Entries Calculation" xfId="1816"/>
    <cellStyle name="_Row1_KY" xfId="1817"/>
    <cellStyle name="_Row1_KY P2R 2009" xfId="1818"/>
    <cellStyle name="_Row1_KY P2R 2009 2" xfId="1819"/>
    <cellStyle name="_Row1_KY P2R 2009 2 2" xfId="1820"/>
    <cellStyle name="_Row1_KY P2R 2009 3" xfId="1821"/>
    <cellStyle name="_Row1_KY P2R 2009_NOL" xfId="1822"/>
    <cellStyle name="_Row1_KY P2R 2009_NOL 2" xfId="1823"/>
    <cellStyle name="_Row1_KY P2R 2009_Summary" xfId="1824"/>
    <cellStyle name="_Row1_KY P2R 2009_Summary 2" xfId="1825"/>
    <cellStyle name="_Row1_KY-Landing Template-Feb 2012 Final" xfId="1826"/>
    <cellStyle name="_Row1_KY-Landing Template-Feb 2012 Final 2" xfId="1827"/>
    <cellStyle name="_Row1_KY-Landing Template-Feb 2012 Final 2_Summary" xfId="1828"/>
    <cellStyle name="_Row1_KY-Landing Template-Feb 2012 Final 3" xfId="1829"/>
    <cellStyle name="_Row1_KY-Landing Template-Feb 2012 Final 3_Summary" xfId="1830"/>
    <cellStyle name="_Row1_KY-Landing Template-Feb 2012 Final 4" xfId="1831"/>
    <cellStyle name="_Row1_KY-Landing Template-Feb 2012 Final 4_Summary" xfId="1832"/>
    <cellStyle name="_Row1_KY-Landing Template-Feb 2012 Final 5" xfId="1833"/>
    <cellStyle name="_Row1_KY-Landing Template-Feb 2012 Final 5_Summary" xfId="1834"/>
    <cellStyle name="_Row1_KY-Landing Template-Feb 2012 Final 6" xfId="1835"/>
    <cellStyle name="_Row1_KY-Landing Template-Feb 2012 Final 6_Summary" xfId="1836"/>
    <cellStyle name="_Row1_LI P2R 2009" xfId="1837"/>
    <cellStyle name="_Row1_LI P2R 2009 2" xfId="1838"/>
    <cellStyle name="_Row1_LI P2R 2009 2 2" xfId="1839"/>
    <cellStyle name="_Row1_LI P2R 2009 3" xfId="1840"/>
    <cellStyle name="_Row1_LI P2R 2009_NOL" xfId="1841"/>
    <cellStyle name="_Row1_LI P2R 2009_NOL 2" xfId="1842"/>
    <cellStyle name="_Row1_LI P2R 2009_Summary" xfId="1843"/>
    <cellStyle name="_Row1_LI P2R 2009_Summary 2" xfId="1844"/>
    <cellStyle name="_Row1_LIBERTY P2R 2009" xfId="1845"/>
    <cellStyle name="_Row1_LIBERTY P2R 2009 2" xfId="1846"/>
    <cellStyle name="_Row1_LIBERTY P2R 2009 2 2" xfId="1847"/>
    <cellStyle name="_Row1_LIBERTY P2R 2009 3" xfId="1848"/>
    <cellStyle name="_Row1_LIBERTY P2R 2009_NOL" xfId="1849"/>
    <cellStyle name="_Row1_LIBERTY P2R 2009_NOL 2" xfId="1850"/>
    <cellStyle name="_Row1_LIBERTY P2R 2009_Summary" xfId="1851"/>
    <cellStyle name="_Row1_LIBERTY P2R 2009_Summary 2" xfId="1852"/>
    <cellStyle name="_Row1_LOP P2R 2009" xfId="1853"/>
    <cellStyle name="_Row1_LOP P2R 2009 2" xfId="1854"/>
    <cellStyle name="_Row1_LOP P2R 2009 2 2" xfId="1855"/>
    <cellStyle name="_Row1_LOP P2R 2009 3" xfId="1856"/>
    <cellStyle name="_Row1_LOP P2R 2009_NOL" xfId="1857"/>
    <cellStyle name="_Row1_LOP P2R 2009_NOL 2" xfId="1858"/>
    <cellStyle name="_Row1_LOP P2R 2009_Summary" xfId="1859"/>
    <cellStyle name="_Row1_LOP P2R 2009_Summary 2" xfId="1860"/>
    <cellStyle name="_Row1_Master Bilanz0912" xfId="1861"/>
    <cellStyle name="_Row1_MD P2R 2009" xfId="1862"/>
    <cellStyle name="_Row1_MD P2R 2009 2" xfId="1863"/>
    <cellStyle name="_Row1_MD P2R 2009 2 2" xfId="1864"/>
    <cellStyle name="_Row1_MD P2R 2009 3" xfId="1865"/>
    <cellStyle name="_Row1_MD P2R 2009_NOL" xfId="1866"/>
    <cellStyle name="_Row1_MD P2R 2009_NOL 2" xfId="1867"/>
    <cellStyle name="_Row1_MD P2R 2009_Summary" xfId="1868"/>
    <cellStyle name="_Row1_MD P2R 2009_Summary 2" xfId="1869"/>
    <cellStyle name="_Row1_MI" xfId="1870"/>
    <cellStyle name="_Row1_MI 2010 Projection 6+6" xfId="1871"/>
    <cellStyle name="_Row1_MI P2R 2009" xfId="1872"/>
    <cellStyle name="_Row1_MI P2R 2009 2" xfId="1873"/>
    <cellStyle name="_Row1_MI P2R 2009 2 2" xfId="1874"/>
    <cellStyle name="_Row1_MI P2R 2009 3" xfId="1875"/>
    <cellStyle name="_Row1_MI P2R 2009_NOL" xfId="1876"/>
    <cellStyle name="_Row1_MI P2R 2009_NOL 2" xfId="1877"/>
    <cellStyle name="_Row1_MI P2R 2009_Summary" xfId="1878"/>
    <cellStyle name="_Row1_MI P2R 2009_Summary 2" xfId="1879"/>
    <cellStyle name="_Row1_MO P2R 2009" xfId="1880"/>
    <cellStyle name="_Row1_MO P2R 2009 2" xfId="1881"/>
    <cellStyle name="_Row1_MO P2R 2009 2 2" xfId="1882"/>
    <cellStyle name="_Row1_MO P2R 2009 3" xfId="1883"/>
    <cellStyle name="_Row1_MO P2R 2009_NOL" xfId="1884"/>
    <cellStyle name="_Row1_MO P2R 2009_NOL 2" xfId="1885"/>
    <cellStyle name="_Row1_MO P2R 2009_Summary" xfId="1886"/>
    <cellStyle name="_Row1_MO P2R 2009_Summary 2" xfId="1887"/>
    <cellStyle name="_Row1_Mobile Residuals P2R 2009" xfId="1888"/>
    <cellStyle name="_Row1_Mobile Residuals P2R 2009 2" xfId="1889"/>
    <cellStyle name="_Row1_Mobile Residuals P2R 2009 2 2" xfId="1890"/>
    <cellStyle name="_Row1_Mobile Residuals P2R 2009 3" xfId="1891"/>
    <cellStyle name="_Row1_Mobile Residuals P2R 2009_NOL" xfId="1892"/>
    <cellStyle name="_Row1_Mobile Residuals P2R 2009_NOL 2" xfId="1893"/>
    <cellStyle name="_Row1_Mobile Residuals P2R 2009_Summary" xfId="1894"/>
    <cellStyle name="_Row1_Mobile Residuals P2R 2009_Summary 2" xfId="1895"/>
    <cellStyle name="_Row1_MO-IL-CA Offset DEF" xfId="1896"/>
    <cellStyle name="_Row1_MO-IL-CA Offset DEF 2" xfId="1897"/>
    <cellStyle name="_Row1_MO-IL-CA Offset DEF 2 2" xfId="1898"/>
    <cellStyle name="_Row1_MO-IL-CA Offset DEF 3" xfId="1899"/>
    <cellStyle name="_Row1_MO-IL-CA Offset DEF_AWW Adj Co FAS109 2011" xfId="1900"/>
    <cellStyle name="_Row1_MO-IL-CA Offset DEF_Current Provision - HYP" xfId="1901"/>
    <cellStyle name="_Row1_MO-IL-CA Offset DEF_Footnote" xfId="1902"/>
    <cellStyle name="_Row1_MO-IL-CA Offset DEF_Hyperion-JDE Recon" xfId="1903"/>
    <cellStyle name="_Row1_MO-IL-CA Offset DEF_Journal Entries Calculation" xfId="1904"/>
    <cellStyle name="_Row1_MO-IL-CA Offset DEF_NOL" xfId="1905"/>
    <cellStyle name="_Row1_MO-IL-CA Offset DEF_NOL 2" xfId="1906"/>
    <cellStyle name="_Row1_MO-IL-CA Offset DEF_PY FN Reclasses" xfId="1907"/>
    <cellStyle name="_Row1_MO-IL-CA Offset DEF_Summary" xfId="1908"/>
    <cellStyle name="_Row1_MO-IL-CA Offset DEF_Summary 2" xfId="1909"/>
    <cellStyle name="_Row1_Net Capex Cashflow 2013-2014 8-10-12" xfId="1910"/>
    <cellStyle name="_Row1_NJ P2R 2009" xfId="1911"/>
    <cellStyle name="_Row1_NJ P2R 2009 2" xfId="1912"/>
    <cellStyle name="_Row1_NJ P2R 2009 2 2" xfId="1913"/>
    <cellStyle name="_Row1_NJ P2R 2009 3" xfId="1914"/>
    <cellStyle name="_Row1_NJ P2R 2009_NOL" xfId="1915"/>
    <cellStyle name="_Row1_NJ P2R 2009_NOL 2" xfId="1916"/>
    <cellStyle name="_Row1_NJ P2R 2009_Summary" xfId="1917"/>
    <cellStyle name="_Row1_NJ P2R 2009_Summary 2" xfId="1918"/>
    <cellStyle name="_Row1_NM P2R 2009" xfId="1919"/>
    <cellStyle name="_Row1_NM P2R 2009 2" xfId="1920"/>
    <cellStyle name="_Row1_NM P2R 2009 2 2" xfId="1921"/>
    <cellStyle name="_Row1_NM P2R 2009 3" xfId="1922"/>
    <cellStyle name="_Row1_NM P2R 2009_NOL" xfId="1923"/>
    <cellStyle name="_Row1_NM P2R 2009_NOL 2" xfId="1924"/>
    <cellStyle name="_Row1_NM P2R 2009_Summary" xfId="1925"/>
    <cellStyle name="_Row1_NM P2R 2009_Summary 2" xfId="1926"/>
    <cellStyle name="_Row1_NOL" xfId="1927"/>
    <cellStyle name="_Row1_NOL 2" xfId="1928"/>
    <cellStyle name="_Row1_NOL_Summary" xfId="1929"/>
    <cellStyle name="_Row1_NOL_Summary 2" xfId="1930"/>
    <cellStyle name="_Row1_OH" xfId="1931"/>
    <cellStyle name="_Row1_OH P2R 2009" xfId="1932"/>
    <cellStyle name="_Row1_OH P2R 2009 2" xfId="1933"/>
    <cellStyle name="_Row1_OH P2R 2009 2 2" xfId="1934"/>
    <cellStyle name="_Row1_OH P2R 2009 3" xfId="1935"/>
    <cellStyle name="_Row1_OH P2R 2009_NOL" xfId="1936"/>
    <cellStyle name="_Row1_OH P2R 2009_NOL 2" xfId="1937"/>
    <cellStyle name="_Row1_OH P2R 2009_Summary" xfId="1938"/>
    <cellStyle name="_Row1_OH P2R 2009_Summary 2" xfId="1939"/>
    <cellStyle name="_Row1_P&amp;L Data" xfId="1940"/>
    <cellStyle name="_Row1_P&amp;L ED" xfId="1941"/>
    <cellStyle name="_Row1_PA P2R 2009" xfId="1942"/>
    <cellStyle name="_Row1_PA P2R 2009 2" xfId="1943"/>
    <cellStyle name="_Row1_PA P2R 2009 2 2" xfId="1944"/>
    <cellStyle name="_Row1_PA P2R 2009 3" xfId="1945"/>
    <cellStyle name="_Row1_PA P2R 2009_NOL" xfId="1946"/>
    <cellStyle name="_Row1_PA P2R 2009_NOL 2" xfId="1947"/>
    <cellStyle name="_Row1_PA P2R 2009_Summary" xfId="1948"/>
    <cellStyle name="_Row1_PA P2R 2009_Summary 2" xfId="1949"/>
    <cellStyle name="_Row1_PAM P2R 2009" xfId="1950"/>
    <cellStyle name="_Row1_PAM P2R 2009 2" xfId="1951"/>
    <cellStyle name="_Row1_PAM P2R 2009 2 2" xfId="1952"/>
    <cellStyle name="_Row1_PAM P2R 2009 3" xfId="1953"/>
    <cellStyle name="_Row1_PAM P2R 2009_NOL" xfId="1954"/>
    <cellStyle name="_Row1_PAM P2R 2009_NOL 2" xfId="1955"/>
    <cellStyle name="_Row1_PAM P2R 2009_Summary" xfId="1956"/>
    <cellStyle name="_Row1_PAM P2R 2009_Summary 2" xfId="1957"/>
    <cellStyle name="_Row1_Produkte_jn" xfId="1958"/>
    <cellStyle name="_Row1_PY FN Reclasses" xfId="1959"/>
    <cellStyle name="_Row1_sand city cost analysis 9-29-09 CalAm Version" xfId="1960"/>
    <cellStyle name="_Row1_Schedule 3-5 Roark - asset list 071010" xfId="1961"/>
    <cellStyle name="_Row1_Sheet1" xfId="1962"/>
    <cellStyle name="_Row1_Sheet1 2" xfId="1963"/>
    <cellStyle name="_Row1_Sheet1 2_Summary" xfId="1964"/>
    <cellStyle name="_Row1_Sheet1 3" xfId="1965"/>
    <cellStyle name="_Row1_Sheet1 3_Summary" xfId="1966"/>
    <cellStyle name="_Row1_Sheet1 4" xfId="1967"/>
    <cellStyle name="_Row1_Sheet1 4_Summary" xfId="1968"/>
    <cellStyle name="_Row1_Sheet1 5" xfId="1969"/>
    <cellStyle name="_Row1_Sheet1 5_Summary" xfId="1970"/>
    <cellStyle name="_Row1_Sheet1 6" xfId="1971"/>
    <cellStyle name="_Row1_Sheet1 6_Summary" xfId="1972"/>
    <cellStyle name="_Row1_Sheet2" xfId="1973"/>
    <cellStyle name="_Row1_Sheet2 2" xfId="1974"/>
    <cellStyle name="_Row1_Sheet2 2_Summary" xfId="1975"/>
    <cellStyle name="_Row1_Sheet2 3" xfId="1976"/>
    <cellStyle name="_Row1_Sheet2 3_Summary" xfId="1977"/>
    <cellStyle name="_Row1_Sheet2 4" xfId="1978"/>
    <cellStyle name="_Row1_Sheet2 4_Summary" xfId="1979"/>
    <cellStyle name="_Row1_Sheet2 5" xfId="1980"/>
    <cellStyle name="_Row1_Sheet2 5_Summary" xfId="1981"/>
    <cellStyle name="_Row1_Sheet2 6" xfId="1982"/>
    <cellStyle name="_Row1_Sheet2 6_Summary" xfId="1983"/>
    <cellStyle name="_Row1_Sheet3" xfId="1984"/>
    <cellStyle name="_Row1_Summary" xfId="1985"/>
    <cellStyle name="_Row1_Summary 2" xfId="1986"/>
    <cellStyle name="_Row1_TN P2R 2009" xfId="1987"/>
    <cellStyle name="_Row1_TN P2R 2009 2" xfId="1988"/>
    <cellStyle name="_Row1_TN P2R 2009 2 2" xfId="1989"/>
    <cellStyle name="_Row1_TN P2R 2009 3" xfId="1990"/>
    <cellStyle name="_Row1_TN P2R 2009_NOL" xfId="1991"/>
    <cellStyle name="_Row1_TN P2R 2009_NOL 2" xfId="1992"/>
    <cellStyle name="_Row1_TN P2R 2009_Summary" xfId="1993"/>
    <cellStyle name="_Row1_TN P2R 2009_Summary 2" xfId="1994"/>
    <cellStyle name="_Row1_TWH LLC P2R 2009" xfId="1995"/>
    <cellStyle name="_Row1_TWH LLC P2R 2009 2" xfId="1996"/>
    <cellStyle name="_Row1_TWH LLC P2R 2009 2 2" xfId="1997"/>
    <cellStyle name="_Row1_TWH LLC P2R 2009 3" xfId="1998"/>
    <cellStyle name="_Row1_TWH LLC P2R 2009_NOL" xfId="1999"/>
    <cellStyle name="_Row1_TWH LLC P2R 2009_NOL 2" xfId="2000"/>
    <cellStyle name="_Row1_TWH LLC P2R 2009_Summary" xfId="2001"/>
    <cellStyle name="_Row1_TWH LLC P2R 2009_Summary 2" xfId="2002"/>
    <cellStyle name="_Row1_TWNA P2R 2009" xfId="2003"/>
    <cellStyle name="_Row1_TWNA P2R 2009 2" xfId="2004"/>
    <cellStyle name="_Row1_TWNA P2R 2009 2 2" xfId="2005"/>
    <cellStyle name="_Row1_TWNA P2R 2009 3" xfId="2006"/>
    <cellStyle name="_Row1_TWNA P2R 2009_NOL" xfId="2007"/>
    <cellStyle name="_Row1_TWNA P2R 2009_NOL 2" xfId="2008"/>
    <cellStyle name="_Row1_TWNA P2R 2009_Summary" xfId="2009"/>
    <cellStyle name="_Row1_TWNA P2R 2009_Summary 2" xfId="2010"/>
    <cellStyle name="_Row1_TX P2R 2009" xfId="2011"/>
    <cellStyle name="_Row1_TX P2R 2009 2" xfId="2012"/>
    <cellStyle name="_Row1_TX P2R 2009 2 2" xfId="2013"/>
    <cellStyle name="_Row1_TX P2R 2009 3" xfId="2014"/>
    <cellStyle name="_Row1_TX P2R 2009_NOL" xfId="2015"/>
    <cellStyle name="_Row1_TX P2R 2009_NOL 2" xfId="2016"/>
    <cellStyle name="_Row1_TX P2R 2009_Summary" xfId="2017"/>
    <cellStyle name="_Row1_TX P2R 2009_Summary 2" xfId="2018"/>
    <cellStyle name="_Row1_UESG P2R 2009" xfId="2019"/>
    <cellStyle name="_Row1_UESG P2R 2009 2" xfId="2020"/>
    <cellStyle name="_Row1_UESG P2R 2009 2 2" xfId="2021"/>
    <cellStyle name="_Row1_UESG P2R 2009 3" xfId="2022"/>
    <cellStyle name="_Row1_UESG P2R 2009_NOL" xfId="2023"/>
    <cellStyle name="_Row1_UESG P2R 2009_NOL 2" xfId="2024"/>
    <cellStyle name="_Row1_UESG P2R 2009_Summary" xfId="2025"/>
    <cellStyle name="_Row1_UESG P2R 2009_Summary 2" xfId="2026"/>
    <cellStyle name="_Row1_UWV P2R 2009" xfId="2027"/>
    <cellStyle name="_Row1_UWV P2R 2009 2" xfId="2028"/>
    <cellStyle name="_Row1_UWV P2R 2009 2 2" xfId="2029"/>
    <cellStyle name="_Row1_UWV P2R 2009 3" xfId="2030"/>
    <cellStyle name="_Row1_UWV P2R 2009_NOL" xfId="2031"/>
    <cellStyle name="_Row1_UWV P2R 2009_NOL 2" xfId="2032"/>
    <cellStyle name="_Row1_UWV P2R 2009_Summary" xfId="2033"/>
    <cellStyle name="_Row1_UWV P2R 2009_Summary 2" xfId="2034"/>
    <cellStyle name="_Row1_VA P2R 2009" xfId="2035"/>
    <cellStyle name="_Row1_VA P2R 2009 2" xfId="2036"/>
    <cellStyle name="_Row1_VA P2R 2009 2 2" xfId="2037"/>
    <cellStyle name="_Row1_VA P2R 2009 3" xfId="2038"/>
    <cellStyle name="_Row1_VA P2R 2009_NOL" xfId="2039"/>
    <cellStyle name="_Row1_VA P2R 2009_NOL 2" xfId="2040"/>
    <cellStyle name="_Row1_VA P2R 2009_Summary" xfId="2041"/>
    <cellStyle name="_Row1_VA P2R 2009_Summary 2" xfId="2042"/>
    <cellStyle name="_Row1_WV P2R 2009" xfId="2043"/>
    <cellStyle name="_Row1_WV P2R 2009 2" xfId="2044"/>
    <cellStyle name="_Row1_WV P2R 2009 2 2" xfId="2045"/>
    <cellStyle name="_Row1_WV P2R 2009 3" xfId="2046"/>
    <cellStyle name="_Row1_WV P2R 2009_NOL" xfId="2047"/>
    <cellStyle name="_Row1_WV P2R 2009_NOL 2" xfId="2048"/>
    <cellStyle name="_Row1_WV P2R 2009_Summary" xfId="2049"/>
    <cellStyle name="_Row1_WV P2R 2009_Summary 2" xfId="2050"/>
    <cellStyle name="_Row2" xfId="2051"/>
    <cellStyle name="_Row3" xfId="2052"/>
    <cellStyle name="_Row4" xfId="2053"/>
    <cellStyle name="_Row4 2" xfId="2054"/>
    <cellStyle name="_Row4 3" xfId="2055"/>
    <cellStyle name="_Row4 4" xfId="2056"/>
    <cellStyle name="_Row4 5" xfId="2057"/>
    <cellStyle name="_Row4 6" xfId="2058"/>
    <cellStyle name="_Row4 7" xfId="2059"/>
    <cellStyle name="_Row4_Hyperion-JDE Recon" xfId="2060"/>
    <cellStyle name="_Row4_Journal Entries Calculation" xfId="2061"/>
    <cellStyle name="_Row4_Other Operating Rev Analytics" xfId="2062"/>
    <cellStyle name="_Row4_Schedule 3-5 Roark - asset list 071010" xfId="2063"/>
    <cellStyle name="_Row5" xfId="2064"/>
    <cellStyle name="_Row6" xfId="2065"/>
    <cellStyle name="_Row6_Schedule 3-5 Roark - asset list 071010" xfId="2066"/>
    <cellStyle name="_Row7" xfId="2067"/>
    <cellStyle name="_Row7 2" xfId="2068"/>
    <cellStyle name="_Row7_Hyperion-JDE Recon" xfId="2069"/>
    <cellStyle name="_Row7_Journal Entries Calculation" xfId="2070"/>
    <cellStyle name="_Row7_Other Operating Rev Analytics" xfId="2071"/>
    <cellStyle name="_Row7_Schedule 3-5 Roark - asset list 071010" xfId="2072"/>
    <cellStyle name="_Sheet1" xfId="2073"/>
    <cellStyle name="_Sheet1 2" xfId="2074"/>
    <cellStyle name="_Sheet1 3" xfId="2075"/>
    <cellStyle name="_SotP_v12" xfId="2076"/>
    <cellStyle name="_SotP_v12_Intangible Amortization 6-30-09v" xfId="2077"/>
    <cellStyle name="_SubHeading" xfId="2078"/>
    <cellStyle name="_SubHeading_DCF v01" xfId="2079"/>
    <cellStyle name="_SubHeading_LBO Page" xfId="2080"/>
    <cellStyle name="_Subscription Summary" xfId="2081"/>
    <cellStyle name="_Subscription Summary 2" xfId="2082"/>
    <cellStyle name="_Subscription Summary 3" xfId="2083"/>
    <cellStyle name="_Table" xfId="2084"/>
    <cellStyle name="_Table_DCF v01" xfId="2085"/>
    <cellStyle name="_Table_DCF v01_Intangible Amortization 6-30-09v" xfId="2086"/>
    <cellStyle name="_Table_Intangible Amortization 6-30-09v" xfId="2087"/>
    <cellStyle name="_Table_LBO Page" xfId="2088"/>
    <cellStyle name="_TableHead" xfId="2089"/>
    <cellStyle name="_TableHead_Hyperion-JDE Recon" xfId="2090"/>
    <cellStyle name="_TableHead_Hyperion-JDE Recon_1" xfId="2091"/>
    <cellStyle name="_TableHead_Input Sheet" xfId="2092"/>
    <cellStyle name="_TableHead_Intangible Amortization 6-30-09v" xfId="2093"/>
    <cellStyle name="_TableHead_I-OPEB" xfId="2094"/>
    <cellStyle name="_TableHead_I-OPEB_Hyperion-JDE Recon" xfId="2095"/>
    <cellStyle name="_TableHead_I-OPEB_Hyperion-JDE Recon_1" xfId="2096"/>
    <cellStyle name="_TableHead_I-OPEB_Input Sheet" xfId="2097"/>
    <cellStyle name="_TableHead_I-OPEB_Journal Entries Calculation" xfId="2098"/>
    <cellStyle name="_TableHead_Journal Entries Calculation" xfId="2099"/>
    <cellStyle name="_TableHead_O - AFUDC Sch M" xfId="2100"/>
    <cellStyle name="_TableHead_O - AFUDC Sch M_Hyperion-JDE Recon" xfId="2101"/>
    <cellStyle name="_TableHead_O - AFUDC Sch M_Hyperion-JDE Recon_1" xfId="2102"/>
    <cellStyle name="_TableHead_O - AFUDC Sch M_Input Sheet" xfId="2103"/>
    <cellStyle name="_TableHead_O - AFUDC Sch M_Journal Entries Calculation" xfId="2104"/>
    <cellStyle name="_TableHead_Temp-Perm Account Map" xfId="2105"/>
    <cellStyle name="_TableHead_Treasury Existing Debt Load" xfId="2106"/>
    <cellStyle name="_TableRowBorder" xfId="2107"/>
    <cellStyle name="_TableRowBorder_Intangible Amortization 6-30-09v" xfId="2108"/>
    <cellStyle name="_TableRowHead" xfId="2109"/>
    <cellStyle name="_TableSuperHead" xfId="2110"/>
    <cellStyle name="_TableSuperHead_DCF v01" xfId="2111"/>
    <cellStyle name="_Taiwan" xfId="2112"/>
    <cellStyle name="_UCSS Quoting Tool" xfId="2113"/>
    <cellStyle name="_UCSS Quoting Tool_1" xfId="2114"/>
    <cellStyle name="_WACC" xfId="2115"/>
    <cellStyle name="’Ê‰Ý [0.00]_GE 3 MINIMUM" xfId="2116"/>
    <cellStyle name="’Ê‰Ý_GE 3 MINIMUM" xfId="2117"/>
    <cellStyle name="£ BP" xfId="2118"/>
    <cellStyle name="£ BP 10" xfId="2119"/>
    <cellStyle name="£ BP 2" xfId="2120"/>
    <cellStyle name="£ BP 2 2" xfId="2121"/>
    <cellStyle name="£ BP 2 2 2" xfId="2122"/>
    <cellStyle name="£ BP 2 2 2 2" xfId="2123"/>
    <cellStyle name="£ BP 2 2 2 2 2" xfId="2124"/>
    <cellStyle name="£ BP 2 2 2 2 3" xfId="2125"/>
    <cellStyle name="£ BP 2 2 2 3" xfId="2126"/>
    <cellStyle name="£ BP 2 2 3" xfId="2127"/>
    <cellStyle name="£ BP 2 2 4" xfId="2128"/>
    <cellStyle name="£ BP 2 2 5" xfId="2129"/>
    <cellStyle name="£ BP 2 2 6" xfId="2130"/>
    <cellStyle name="£ BP 2 3" xfId="2131"/>
    <cellStyle name="£ BP 2 3 2" xfId="2132"/>
    <cellStyle name="£ BP 2 3 2 2" xfId="2133"/>
    <cellStyle name="£ BP 2 3 2 3" xfId="2134"/>
    <cellStyle name="£ BP 2 3 3" xfId="2135"/>
    <cellStyle name="£ BP 2 4" xfId="2136"/>
    <cellStyle name="£ BP 2 5" xfId="2137"/>
    <cellStyle name="£ BP 2 6" xfId="2138"/>
    <cellStyle name="£ BP 3" xfId="2139"/>
    <cellStyle name="£ BP 4" xfId="2140"/>
    <cellStyle name="£ BP 5" xfId="2141"/>
    <cellStyle name="£ BP 6" xfId="2142"/>
    <cellStyle name="£ BP 6 2" xfId="2143"/>
    <cellStyle name="£ BP 6 2 2" xfId="2144"/>
    <cellStyle name="£ BP 6 2 3" xfId="2145"/>
    <cellStyle name="£ BP 6 3" xfId="2146"/>
    <cellStyle name="£ BP 7" xfId="2147"/>
    <cellStyle name="£ BP 8" xfId="2148"/>
    <cellStyle name="£ BP 9" xfId="2149"/>
    <cellStyle name="£[2]" xfId="2150"/>
    <cellStyle name="£0" xfId="2151"/>
    <cellStyle name="£1" xfId="2152"/>
    <cellStyle name="£2" xfId="2153"/>
    <cellStyle name="¥ 0 decimal" xfId="2154"/>
    <cellStyle name="¥ JY" xfId="2155"/>
    <cellStyle name="¥ JY 10" xfId="2156"/>
    <cellStyle name="¥ JY 2" xfId="2157"/>
    <cellStyle name="¥ JY 2 2" xfId="2158"/>
    <cellStyle name="¥ JY 2 2 2" xfId="2159"/>
    <cellStyle name="¥ JY 2 2 2 2" xfId="2160"/>
    <cellStyle name="¥ JY 2 2 2 2 2" xfId="2161"/>
    <cellStyle name="¥ JY 2 2 2 2 3" xfId="2162"/>
    <cellStyle name="¥ JY 2 2 2 3" xfId="2163"/>
    <cellStyle name="¥ JY 2 2 3" xfId="2164"/>
    <cellStyle name="¥ JY 2 2 4" xfId="2165"/>
    <cellStyle name="¥ JY 2 2 5" xfId="2166"/>
    <cellStyle name="¥ JY 2 2 6" xfId="2167"/>
    <cellStyle name="¥ JY 2 3" xfId="2168"/>
    <cellStyle name="¥ JY 2 3 2" xfId="2169"/>
    <cellStyle name="¥ JY 2 3 2 2" xfId="2170"/>
    <cellStyle name="¥ JY 2 3 2 3" xfId="2171"/>
    <cellStyle name="¥ JY 2 3 3" xfId="2172"/>
    <cellStyle name="¥ JY 2 4" xfId="2173"/>
    <cellStyle name="¥ JY 2 5" xfId="2174"/>
    <cellStyle name="¥ JY 2 6" xfId="2175"/>
    <cellStyle name="¥ JY 3" xfId="2176"/>
    <cellStyle name="¥ JY 4" xfId="2177"/>
    <cellStyle name="¥ JY 5" xfId="2178"/>
    <cellStyle name="¥ JY 6" xfId="2179"/>
    <cellStyle name="¥ JY 6 2" xfId="2180"/>
    <cellStyle name="¥ JY 6 2 2" xfId="2181"/>
    <cellStyle name="¥ JY 6 2 3" xfId="2182"/>
    <cellStyle name="¥ JY 6 3" xfId="2183"/>
    <cellStyle name="¥ JY 7" xfId="2184"/>
    <cellStyle name="¥ JY 8" xfId="2185"/>
    <cellStyle name="¥ JY 9" xfId="2186"/>
    <cellStyle name="&lt;9#_x000f_¾Èƒé1ƒÃ_x0002_;M_x0014_}$‹E_x0010_‹_x0004_ˆ…Àt_x001b_Pÿ_x0015_ x¦" xfId="2187"/>
    <cellStyle name="=C:\WINNT35\SYSTEM32\COMMAND.COM" xfId="2188"/>
    <cellStyle name="=C:\WINNT35\SYSTEM32\COMMAND.COM 10" xfId="2189"/>
    <cellStyle name="=C:\WINNT35\SYSTEM32\COMMAND.COM 11" xfId="2190"/>
    <cellStyle name="=C:\WINNT35\SYSTEM32\COMMAND.COM 2" xfId="2191"/>
    <cellStyle name="=C:\WINNT35\SYSTEM32\COMMAND.COM 2 2" xfId="2192"/>
    <cellStyle name="=C:\WINNT35\SYSTEM32\COMMAND.COM 2 2 2" xfId="2193"/>
    <cellStyle name="=C:\WINNT35\SYSTEM32\COMMAND.COM 2 2 2 2" xfId="2194"/>
    <cellStyle name="=C:\WINNT35\SYSTEM32\COMMAND.COM 2 2 2 2 2" xfId="2195"/>
    <cellStyle name="=C:\WINNT35\SYSTEM32\COMMAND.COM 2 2 2 2 3" xfId="2196"/>
    <cellStyle name="=C:\WINNT35\SYSTEM32\COMMAND.COM 2 2 2 2_Summary" xfId="2197"/>
    <cellStyle name="=C:\WINNT35\SYSTEM32\COMMAND.COM 2 2 2 3" xfId="2198"/>
    <cellStyle name="=C:\WINNT35\SYSTEM32\COMMAND.COM 2 2 3" xfId="2199"/>
    <cellStyle name="=C:\WINNT35\SYSTEM32\COMMAND.COM 2 2 4" xfId="2200"/>
    <cellStyle name="=C:\WINNT35\SYSTEM32\COMMAND.COM 2 2 5" xfId="2201"/>
    <cellStyle name="=C:\WINNT35\SYSTEM32\COMMAND.COM 2 2 6" xfId="2202"/>
    <cellStyle name="=C:\WINNT35\SYSTEM32\COMMAND.COM 2 2_Summary" xfId="2203"/>
    <cellStyle name="=C:\WINNT35\SYSTEM32\COMMAND.COM 2 3" xfId="2204"/>
    <cellStyle name="=C:\WINNT35\SYSTEM32\COMMAND.COM 2 3 2" xfId="2205"/>
    <cellStyle name="=C:\WINNT35\SYSTEM32\COMMAND.COM 2 3 2 2" xfId="2206"/>
    <cellStyle name="=C:\WINNT35\SYSTEM32\COMMAND.COM 2 3 2 3" xfId="2207"/>
    <cellStyle name="=C:\WINNT35\SYSTEM32\COMMAND.COM 2 3 3" xfId="2208"/>
    <cellStyle name="=C:\WINNT35\SYSTEM32\COMMAND.COM 2 3_Summary" xfId="2209"/>
    <cellStyle name="=C:\WINNT35\SYSTEM32\COMMAND.COM 2 4" xfId="2210"/>
    <cellStyle name="=C:\WINNT35\SYSTEM32\COMMAND.COM 2 5" xfId="2211"/>
    <cellStyle name="=C:\WINNT35\SYSTEM32\COMMAND.COM 2 6" xfId="2212"/>
    <cellStyle name="=C:\WINNT35\SYSTEM32\COMMAND.COM 3" xfId="2213"/>
    <cellStyle name="=C:\WINNT35\SYSTEM32\COMMAND.COM 4" xfId="2214"/>
    <cellStyle name="=C:\WINNT35\SYSTEM32\COMMAND.COM 5" xfId="2215"/>
    <cellStyle name="=C:\WINNT35\SYSTEM32\COMMAND.COM 6" xfId="2216"/>
    <cellStyle name="=C:\WINNT35\SYSTEM32\COMMAND.COM 6 2" xfId="2217"/>
    <cellStyle name="=C:\WINNT35\SYSTEM32\COMMAND.COM 6 2 2" xfId="2218"/>
    <cellStyle name="=C:\WINNT35\SYSTEM32\COMMAND.COM 6 2 3" xfId="2219"/>
    <cellStyle name="=C:\WINNT35\SYSTEM32\COMMAND.COM 6 2_Summary" xfId="2220"/>
    <cellStyle name="=C:\WINNT35\SYSTEM32\COMMAND.COM 6 3" xfId="2221"/>
    <cellStyle name="=C:\WINNT35\SYSTEM32\COMMAND.COM 7" xfId="2222"/>
    <cellStyle name="=C:\WINNT35\SYSTEM32\COMMAND.COM 8" xfId="2223"/>
    <cellStyle name="=C:\WINNT35\SYSTEM32\COMMAND.COM 9" xfId="2224"/>
    <cellStyle name="=C:\WINNT35\SYSTEM32\COMMAND.COM_Consol Adj FAS109 2011" xfId="2225"/>
    <cellStyle name="‡" xfId="2226"/>
    <cellStyle name="‡_Intangible Amortization 6-30-09v" xfId="2227"/>
    <cellStyle name="•W€_Comparables" xfId="2228"/>
    <cellStyle name="•W_GE 3 MINIMUM" xfId="2229"/>
    <cellStyle name="0" xfId="2230"/>
    <cellStyle name="0 2" xfId="2231"/>
    <cellStyle name="0%" xfId="2232"/>
    <cellStyle name="0,0_x000d__x000a_NA_x000d__x000a_" xfId="2233"/>
    <cellStyle name="0,0_x000d__x000a_NA_x000d__x000a_ 2" xfId="2234"/>
    <cellStyle name="0,0_x000d__x000a_NA_x000d__x000a_ 3" xfId="2235"/>
    <cellStyle name="0.0" xfId="2236"/>
    <cellStyle name="0.0%" xfId="2237"/>
    <cellStyle name="0.0_CVT IMCL Model_v1" xfId="2238"/>
    <cellStyle name="0.00" xfId="2239"/>
    <cellStyle name="0.00%" xfId="2240"/>
    <cellStyle name="0.0x" xfId="2241"/>
    <cellStyle name="0_Alcon Minimerger v9 8.15.2005" xfId="2242"/>
    <cellStyle name="0_AMMD DCFv_2" xfId="2243"/>
    <cellStyle name="0_Aqua Standalone v1" xfId="2244"/>
    <cellStyle name="0_BMY minimerger (divest.)_v1" xfId="2245"/>
    <cellStyle name="0_chrw 10-29-02" xfId="2246"/>
    <cellStyle name="0_COO Mini Merger v8" xfId="2247"/>
    <cellStyle name="0_Cubist Model June 2006_Updated_v21" xfId="2248"/>
    <cellStyle name="0_CVT IMCL Model_v1" xfId="2249"/>
    <cellStyle name="0_Excel Backup_10.16.06 v3" xfId="2250"/>
    <cellStyle name="0_Full Moon_Marc Case" xfId="2251"/>
    <cellStyle name="0_MindpeaceTemplate" xfId="2252"/>
    <cellStyle name="0_Mini-Merger v3" xfId="2253"/>
    <cellStyle name="0_Minimerger v6" xfId="2254"/>
    <cellStyle name="0_Minimerger_v2" xfId="2255"/>
    <cellStyle name="0_Minimerger_v3" xfId="2256"/>
    <cellStyle name="0_Minimerger_v4" xfId="2257"/>
    <cellStyle name="0_Model_v8" xfId="2258"/>
    <cellStyle name="0_Oil and Gas Comp File - Protected - 2003 - Final" xfId="2259"/>
    <cellStyle name="0_Phase_2_Model_Nov_13" xfId="2260"/>
    <cellStyle name="0_Phase_2_Model_Nov_13_Intangible Amortization 6-30-09v" xfId="2261"/>
    <cellStyle name="0_Project Aqua (Schwarz) - Acc_Dil 5.30.2006 v3" xfId="2262"/>
    <cellStyle name="0_Q2 pipeline" xfId="2263"/>
    <cellStyle name="0_Q2 pipeline_Intangible Amortization 6-30-09v" xfId="2264"/>
    <cellStyle name="0_Research - NGGLAT270802 v2" xfId="2265"/>
    <cellStyle name="0_SotP_v12" xfId="2266"/>
    <cellStyle name="0_Titan Model v4" xfId="2267"/>
    <cellStyle name="0_Valuation_v1 - TDS" xfId="2268"/>
    <cellStyle name="0_WACC" xfId="2269"/>
    <cellStyle name="0_WACC Analysis" xfId="2270"/>
    <cellStyle name="000" xfId="2271"/>
    <cellStyle name="0DP" xfId="2272"/>
    <cellStyle name="0DP bold" xfId="2273"/>
    <cellStyle name="0DP_calcSens" xfId="2274"/>
    <cellStyle name="1" xfId="2275"/>
    <cellStyle name="1 Decimal % ()" xfId="2276"/>
    <cellStyle name="1,comma" xfId="2277"/>
    <cellStyle name="1_Excel Backup_10.16.06 v3" xfId="2278"/>
    <cellStyle name="10" xfId="2279"/>
    <cellStyle name="12" xfId="2280"/>
    <cellStyle name="14" xfId="2281"/>
    <cellStyle name="18" xfId="2282"/>
    <cellStyle name="1dec" xfId="2283"/>
    <cellStyle name="1DEC%" xfId="2284"/>
    <cellStyle name="1dec_BMY_SGP Minimerger v17 (3)" xfId="2285"/>
    <cellStyle name="1DP" xfId="2286"/>
    <cellStyle name="1DP bold" xfId="2287"/>
    <cellStyle name="1p" xfId="2288"/>
    <cellStyle name="20 % - Accent1" xfId="2289"/>
    <cellStyle name="20 % - Accent2" xfId="2290"/>
    <cellStyle name="20 % - Accent3" xfId="2291"/>
    <cellStyle name="20 % - Accent4" xfId="2292"/>
    <cellStyle name="20 % - Accent5" xfId="2293"/>
    <cellStyle name="20 % - Accent6" xfId="2294"/>
    <cellStyle name="20% - Accent1 2" xfId="2295"/>
    <cellStyle name="20% - Accent1 2 2" xfId="2296"/>
    <cellStyle name="20% - Accent1 2 2 2" xfId="2297"/>
    <cellStyle name="20% - Accent1 2 3" xfId="2298"/>
    <cellStyle name="20% - Accent1 2 4" xfId="2299"/>
    <cellStyle name="20% - Accent1 2 5" xfId="2300"/>
    <cellStyle name="20% - Accent1 3" xfId="2301"/>
    <cellStyle name="20% - Accent1 3 2" xfId="2302"/>
    <cellStyle name="20% - Accent1 3 3" xfId="2303"/>
    <cellStyle name="20% - Accent1 3 4" xfId="2304"/>
    <cellStyle name="20% - Accent1 4" xfId="2305"/>
    <cellStyle name="20% - Accent1 4 2" xfId="2306"/>
    <cellStyle name="20% - Accent1 5" xfId="2307"/>
    <cellStyle name="20% - Accent1 5 2" xfId="2308"/>
    <cellStyle name="20% - Accent1 6" xfId="2309"/>
    <cellStyle name="20% - Accent1 7" xfId="2310"/>
    <cellStyle name="20% - Accent1 8" xfId="2311"/>
    <cellStyle name="20% - Accent2 2" xfId="2312"/>
    <cellStyle name="20% - Accent2 2 2" xfId="2313"/>
    <cellStyle name="20% - Accent2 2 2 2" xfId="2314"/>
    <cellStyle name="20% - Accent2 2 3" xfId="2315"/>
    <cellStyle name="20% - Accent2 2 4" xfId="2316"/>
    <cellStyle name="20% - Accent2 2 5" xfId="2317"/>
    <cellStyle name="20% - Accent2 3" xfId="2318"/>
    <cellStyle name="20% - Accent2 3 2" xfId="2319"/>
    <cellStyle name="20% - Accent2 3 3" xfId="2320"/>
    <cellStyle name="20% - Accent2 3 4" xfId="2321"/>
    <cellStyle name="20% - Accent2 4" xfId="2322"/>
    <cellStyle name="20% - Accent2 4 2" xfId="2323"/>
    <cellStyle name="20% - Accent2 5" xfId="2324"/>
    <cellStyle name="20% - Accent2 5 2" xfId="2325"/>
    <cellStyle name="20% - Accent2 6" xfId="2326"/>
    <cellStyle name="20% - Accent2 7" xfId="2327"/>
    <cellStyle name="20% - Accent2 8" xfId="2328"/>
    <cellStyle name="20% - Accent3 10" xfId="2329"/>
    <cellStyle name="20% - Accent3 11" xfId="2330"/>
    <cellStyle name="20% - Accent3 12" xfId="2331"/>
    <cellStyle name="20% - Accent3 13" xfId="2332"/>
    <cellStyle name="20% - Accent3 2" xfId="2333"/>
    <cellStyle name="20% - Accent3 2 10" xfId="2334"/>
    <cellStyle name="20% - Accent3 2 11" xfId="2335"/>
    <cellStyle name="20% - Accent3 2 12" xfId="2336"/>
    <cellStyle name="20% - Accent3 2 13" xfId="2337"/>
    <cellStyle name="20% - Accent3 2 14" xfId="2338"/>
    <cellStyle name="20% - Accent3 2 15" xfId="2339"/>
    <cellStyle name="20% - Accent3 2 16" xfId="2340"/>
    <cellStyle name="20% - Accent3 2 17" xfId="2341"/>
    <cellStyle name="20% - Accent3 2 18" xfId="2342"/>
    <cellStyle name="20% - Accent3 2 19" xfId="2343"/>
    <cellStyle name="20% - Accent3 2 2" xfId="2344"/>
    <cellStyle name="20% - Accent3 2 2 2" xfId="2345"/>
    <cellStyle name="20% - Accent3 2 2 3" xfId="2346"/>
    <cellStyle name="20% - Accent3 2 20" xfId="2347"/>
    <cellStyle name="20% - Accent3 2 3" xfId="2348"/>
    <cellStyle name="20% - Accent3 2 3 2" xfId="2349"/>
    <cellStyle name="20% - Accent3 2 4" xfId="2350"/>
    <cellStyle name="20% - Accent3 2 4 2" xfId="2351"/>
    <cellStyle name="20% - Accent3 2 5" xfId="2352"/>
    <cellStyle name="20% - Accent3 2 5 2" xfId="2353"/>
    <cellStyle name="20% - Accent3 2 6" xfId="2354"/>
    <cellStyle name="20% - Accent3 2 7" xfId="2355"/>
    <cellStyle name="20% - Accent3 2 8" xfId="2356"/>
    <cellStyle name="20% - Accent3 2 9" xfId="2357"/>
    <cellStyle name="20% - Accent3 3" xfId="2358"/>
    <cellStyle name="20% - Accent3 3 10" xfId="2359"/>
    <cellStyle name="20% - Accent3 3 11" xfId="2360"/>
    <cellStyle name="20% - Accent3 3 12" xfId="2361"/>
    <cellStyle name="20% - Accent3 3 13" xfId="2362"/>
    <cellStyle name="20% - Accent3 3 14" xfId="2363"/>
    <cellStyle name="20% - Accent3 3 15" xfId="2364"/>
    <cellStyle name="20% - Accent3 3 16" xfId="2365"/>
    <cellStyle name="20% - Accent3 3 17" xfId="2366"/>
    <cellStyle name="20% - Accent3 3 18" xfId="2367"/>
    <cellStyle name="20% - Accent3 3 19" xfId="2368"/>
    <cellStyle name="20% - Accent3 3 2" xfId="2369"/>
    <cellStyle name="20% - Accent3 3 2 2" xfId="2370"/>
    <cellStyle name="20% - Accent3 3 20" xfId="2371"/>
    <cellStyle name="20% - Accent3 3 21" xfId="2372"/>
    <cellStyle name="20% - Accent3 3 3" xfId="2373"/>
    <cellStyle name="20% - Accent3 3 3 2" xfId="2374"/>
    <cellStyle name="20% - Accent3 3 4" xfId="2375"/>
    <cellStyle name="20% - Accent3 3 5" xfId="2376"/>
    <cellStyle name="20% - Accent3 3 6" xfId="2377"/>
    <cellStyle name="20% - Accent3 3 7" xfId="2378"/>
    <cellStyle name="20% - Accent3 3 8" xfId="2379"/>
    <cellStyle name="20% - Accent3 3 9" xfId="2380"/>
    <cellStyle name="20% - Accent3 4" xfId="2381"/>
    <cellStyle name="20% - Accent3 4 2" xfId="2382"/>
    <cellStyle name="20% - Accent3 5" xfId="2383"/>
    <cellStyle name="20% - Accent3 5 2" xfId="2384"/>
    <cellStyle name="20% - Accent3 6" xfId="2385"/>
    <cellStyle name="20% - Accent3 7" xfId="2386"/>
    <cellStyle name="20% - Accent3 8" xfId="2387"/>
    <cellStyle name="20% - Accent3 9" xfId="2388"/>
    <cellStyle name="20% - Accent4 2" xfId="2389"/>
    <cellStyle name="20% - Accent4 2 2" xfId="2390"/>
    <cellStyle name="20% - Accent4 2 2 2" xfId="2391"/>
    <cellStyle name="20% - Accent4 2 3" xfId="2392"/>
    <cellStyle name="20% - Accent4 2 4" xfId="2393"/>
    <cellStyle name="20% - Accent4 2 5" xfId="2394"/>
    <cellStyle name="20% - Accent4 3" xfId="2395"/>
    <cellStyle name="20% - Accent4 3 2" xfId="2396"/>
    <cellStyle name="20% - Accent4 3 3" xfId="2397"/>
    <cellStyle name="20% - Accent4 3 4" xfId="2398"/>
    <cellStyle name="20% - Accent4 4" xfId="2399"/>
    <cellStyle name="20% - Accent4 4 2" xfId="2400"/>
    <cellStyle name="20% - Accent4 5" xfId="2401"/>
    <cellStyle name="20% - Accent4 5 2" xfId="2402"/>
    <cellStyle name="20% - Accent4 6" xfId="2403"/>
    <cellStyle name="20% - Accent4 7" xfId="2404"/>
    <cellStyle name="20% - Accent4 8" xfId="2405"/>
    <cellStyle name="20% - Accent5 2" xfId="2406"/>
    <cellStyle name="20% - Accent5 2 2" xfId="2407"/>
    <cellStyle name="20% - Accent5 2 2 2" xfId="2408"/>
    <cellStyle name="20% - Accent5 2 3" xfId="2409"/>
    <cellStyle name="20% - Accent5 2 4" xfId="2410"/>
    <cellStyle name="20% - Accent5 2 5" xfId="2411"/>
    <cellStyle name="20% - Accent5 3" xfId="2412"/>
    <cellStyle name="20% - Accent5 3 2" xfId="2413"/>
    <cellStyle name="20% - Accent5 3 3" xfId="2414"/>
    <cellStyle name="20% - Accent5 3 4" xfId="2415"/>
    <cellStyle name="20% - Accent5 4" xfId="2416"/>
    <cellStyle name="20% - Accent5 4 2" xfId="2417"/>
    <cellStyle name="20% - Accent5 5" xfId="2418"/>
    <cellStyle name="20% - Accent5 5 2" xfId="2419"/>
    <cellStyle name="20% - Accent5 6" xfId="2420"/>
    <cellStyle name="20% - Accent5 7" xfId="2421"/>
    <cellStyle name="20% - Accent5 8" xfId="2422"/>
    <cellStyle name="20% - Accent6 2" xfId="2423"/>
    <cellStyle name="20% - Accent6 2 2" xfId="2424"/>
    <cellStyle name="20% - Accent6 2 2 2" xfId="2425"/>
    <cellStyle name="20% - Accent6 2 3" xfId="2426"/>
    <cellStyle name="20% - Accent6 2 4" xfId="2427"/>
    <cellStyle name="20% - Accent6 2 5" xfId="2428"/>
    <cellStyle name="20% - Accent6 3" xfId="2429"/>
    <cellStyle name="20% - Accent6 3 2" xfId="2430"/>
    <cellStyle name="20% - Accent6 3 3" xfId="2431"/>
    <cellStyle name="20% - Accent6 3 4" xfId="2432"/>
    <cellStyle name="20% - Accent6 4" xfId="2433"/>
    <cellStyle name="20% - Accent6 4 2" xfId="2434"/>
    <cellStyle name="20% - Accent6 5" xfId="2435"/>
    <cellStyle name="20% - Accent6 5 2" xfId="2436"/>
    <cellStyle name="20% - Accent6 6" xfId="2437"/>
    <cellStyle name="20% - Accent6 7" xfId="2438"/>
    <cellStyle name="20% - Accent6 8" xfId="2439"/>
    <cellStyle name="24" xfId="2440"/>
    <cellStyle name="2DP" xfId="2441"/>
    <cellStyle name="2DP bold" xfId="2442"/>
    <cellStyle name="38" xfId="2443"/>
    <cellStyle name="3DEC" xfId="2444"/>
    <cellStyle name="3DP" xfId="2445"/>
    <cellStyle name="40 % - Accent1" xfId="2446"/>
    <cellStyle name="40 % - Accent2" xfId="2447"/>
    <cellStyle name="40 % - Accent3" xfId="2448"/>
    <cellStyle name="40 % - Accent4" xfId="2449"/>
    <cellStyle name="40 % - Accent5" xfId="2450"/>
    <cellStyle name="40 % - Accent6" xfId="2451"/>
    <cellStyle name="40% - Accent1 2" xfId="2452"/>
    <cellStyle name="40% - Accent1 2 2" xfId="2453"/>
    <cellStyle name="40% - Accent1 2 2 2" xfId="2454"/>
    <cellStyle name="40% - Accent1 2 3" xfId="2455"/>
    <cellStyle name="40% - Accent1 2 4" xfId="2456"/>
    <cellStyle name="40% - Accent1 2 5" xfId="2457"/>
    <cellStyle name="40% - Accent1 3" xfId="2458"/>
    <cellStyle name="40% - Accent1 3 2" xfId="2459"/>
    <cellStyle name="40% - Accent1 3 3" xfId="2460"/>
    <cellStyle name="40% - Accent1 3 4" xfId="2461"/>
    <cellStyle name="40% - Accent1 4" xfId="2462"/>
    <cellStyle name="40% - Accent1 4 2" xfId="2463"/>
    <cellStyle name="40% - Accent1 5" xfId="2464"/>
    <cellStyle name="40% - Accent1 5 2" xfId="2465"/>
    <cellStyle name="40% - Accent1 6" xfId="2466"/>
    <cellStyle name="40% - Accent1 7" xfId="2467"/>
    <cellStyle name="40% - Accent1 8" xfId="2468"/>
    <cellStyle name="40% - Accent2 2" xfId="2469"/>
    <cellStyle name="40% - Accent2 2 2" xfId="2470"/>
    <cellStyle name="40% - Accent2 2 2 2" xfId="2471"/>
    <cellStyle name="40% - Accent2 2 3" xfId="2472"/>
    <cellStyle name="40% - Accent2 2 4" xfId="2473"/>
    <cellStyle name="40% - Accent2 2 5" xfId="2474"/>
    <cellStyle name="40% - Accent2 3" xfId="2475"/>
    <cellStyle name="40% - Accent2 3 2" xfId="2476"/>
    <cellStyle name="40% - Accent2 3 3" xfId="2477"/>
    <cellStyle name="40% - Accent2 3 4" xfId="2478"/>
    <cellStyle name="40% - Accent2 4" xfId="2479"/>
    <cellStyle name="40% - Accent2 4 2" xfId="2480"/>
    <cellStyle name="40% - Accent2 5" xfId="2481"/>
    <cellStyle name="40% - Accent2 5 2" xfId="2482"/>
    <cellStyle name="40% - Accent2 6" xfId="2483"/>
    <cellStyle name="40% - Accent2 7" xfId="2484"/>
    <cellStyle name="40% - Accent2 8" xfId="2485"/>
    <cellStyle name="40% - Accent3 2" xfId="2486"/>
    <cellStyle name="40% - Accent3 2 2" xfId="2487"/>
    <cellStyle name="40% - Accent3 2 2 2" xfId="2488"/>
    <cellStyle name="40% - Accent3 2 3" xfId="2489"/>
    <cellStyle name="40% - Accent3 2 4" xfId="2490"/>
    <cellStyle name="40% - Accent3 2 5" xfId="2491"/>
    <cellStyle name="40% - Accent3 3" xfId="2492"/>
    <cellStyle name="40% - Accent3 3 2" xfId="2493"/>
    <cellStyle name="40% - Accent3 3 3" xfId="2494"/>
    <cellStyle name="40% - Accent3 3 4" xfId="2495"/>
    <cellStyle name="40% - Accent3 4" xfId="2496"/>
    <cellStyle name="40% - Accent3 4 2" xfId="2497"/>
    <cellStyle name="40% - Accent3 5" xfId="2498"/>
    <cellStyle name="40% - Accent3 5 2" xfId="2499"/>
    <cellStyle name="40% - Accent3 6" xfId="2500"/>
    <cellStyle name="40% - Accent3 7" xfId="2501"/>
    <cellStyle name="40% - Accent3 8" xfId="2502"/>
    <cellStyle name="40% - Accent4 2" xfId="2503"/>
    <cellStyle name="40% - Accent4 2 2" xfId="2504"/>
    <cellStyle name="40% - Accent4 2 2 2" xfId="2505"/>
    <cellStyle name="40% - Accent4 2 3" xfId="2506"/>
    <cellStyle name="40% - Accent4 2 4" xfId="2507"/>
    <cellStyle name="40% - Accent4 2 5" xfId="2508"/>
    <cellStyle name="40% - Accent4 3" xfId="2509"/>
    <cellStyle name="40% - Accent4 3 2" xfId="2510"/>
    <cellStyle name="40% - Accent4 3 3" xfId="2511"/>
    <cellStyle name="40% - Accent4 3 4" xfId="2512"/>
    <cellStyle name="40% - Accent4 4" xfId="2513"/>
    <cellStyle name="40% - Accent4 4 2" xfId="2514"/>
    <cellStyle name="40% - Accent4 5" xfId="2515"/>
    <cellStyle name="40% - Accent4 5 2" xfId="2516"/>
    <cellStyle name="40% - Accent4 6" xfId="2517"/>
    <cellStyle name="40% - Accent4 7" xfId="2518"/>
    <cellStyle name="40% - Accent4 8" xfId="2519"/>
    <cellStyle name="40% - Accent5 2" xfId="2520"/>
    <cellStyle name="40% - Accent5 2 2" xfId="2521"/>
    <cellStyle name="40% - Accent5 2 2 2" xfId="2522"/>
    <cellStyle name="40% - Accent5 2 3" xfId="2523"/>
    <cellStyle name="40% - Accent5 2 4" xfId="2524"/>
    <cellStyle name="40% - Accent5 2 5" xfId="2525"/>
    <cellStyle name="40% - Accent5 3" xfId="2526"/>
    <cellStyle name="40% - Accent5 3 2" xfId="2527"/>
    <cellStyle name="40% - Accent5 3 3" xfId="2528"/>
    <cellStyle name="40% - Accent5 3 4" xfId="2529"/>
    <cellStyle name="40% - Accent5 4" xfId="2530"/>
    <cellStyle name="40% - Accent5 4 2" xfId="2531"/>
    <cellStyle name="40% - Accent5 5" xfId="2532"/>
    <cellStyle name="40% - Accent5 5 2" xfId="2533"/>
    <cellStyle name="40% - Accent5 6" xfId="2534"/>
    <cellStyle name="40% - Accent5 7" xfId="2535"/>
    <cellStyle name="40% - Accent5 8" xfId="2536"/>
    <cellStyle name="40% - Accent6 2" xfId="2537"/>
    <cellStyle name="40% - Accent6 2 2" xfId="2538"/>
    <cellStyle name="40% - Accent6 2 2 2" xfId="2539"/>
    <cellStyle name="40% - Accent6 2 3" xfId="2540"/>
    <cellStyle name="40% - Accent6 2 4" xfId="2541"/>
    <cellStyle name="40% - Accent6 2 5" xfId="2542"/>
    <cellStyle name="40% - Accent6 3" xfId="2543"/>
    <cellStyle name="40% - Accent6 3 2" xfId="2544"/>
    <cellStyle name="40% - Accent6 3 3" xfId="2545"/>
    <cellStyle name="40% - Accent6 3 4" xfId="2546"/>
    <cellStyle name="40% - Accent6 4" xfId="2547"/>
    <cellStyle name="40% - Accent6 4 2" xfId="2548"/>
    <cellStyle name="40% - Accent6 5" xfId="2549"/>
    <cellStyle name="40% - Accent6 5 2" xfId="2550"/>
    <cellStyle name="40% - Accent6 6" xfId="2551"/>
    <cellStyle name="40% - Accent6 7" xfId="2552"/>
    <cellStyle name="40% - Accent6 8" xfId="2553"/>
    <cellStyle name="5" xfId="2554"/>
    <cellStyle name="5_C" xfId="2555"/>
    <cellStyle name="60 % - Accent1" xfId="2556"/>
    <cellStyle name="60 % - Accent2" xfId="2557"/>
    <cellStyle name="60 % - Accent3" xfId="2558"/>
    <cellStyle name="60 % - Accent4" xfId="2559"/>
    <cellStyle name="60 % - Accent5" xfId="2560"/>
    <cellStyle name="60 % - Accent6" xfId="2561"/>
    <cellStyle name="60% - Accent1 2" xfId="2562"/>
    <cellStyle name="60% - Accent1 2 2" xfId="2563"/>
    <cellStyle name="60% - Accent1 2 3" xfId="2564"/>
    <cellStyle name="60% - Accent1 2 4" xfId="2565"/>
    <cellStyle name="60% - Accent1 3" xfId="2566"/>
    <cellStyle name="60% - Accent1 3 2" xfId="2567"/>
    <cellStyle name="60% - Accent1 4" xfId="2568"/>
    <cellStyle name="60% - Accent1 4 2" xfId="2569"/>
    <cellStyle name="60% - Accent1 5" xfId="2570"/>
    <cellStyle name="60% - Accent1 6" xfId="2571"/>
    <cellStyle name="60% - Accent1 7" xfId="2572"/>
    <cellStyle name="60% - Accent1 8" xfId="2573"/>
    <cellStyle name="60% - Accent2 2" xfId="2574"/>
    <cellStyle name="60% - Accent2 2 2" xfId="2575"/>
    <cellStyle name="60% - Accent2 2 3" xfId="2576"/>
    <cellStyle name="60% - Accent2 2 4" xfId="2577"/>
    <cellStyle name="60% - Accent2 3" xfId="2578"/>
    <cellStyle name="60% - Accent2 3 2" xfId="2579"/>
    <cellStyle name="60% - Accent2 4" xfId="2580"/>
    <cellStyle name="60% - Accent2 5" xfId="2581"/>
    <cellStyle name="60% - Accent2 6" xfId="2582"/>
    <cellStyle name="60% - Accent2 7" xfId="2583"/>
    <cellStyle name="60% - Accent2 8" xfId="2584"/>
    <cellStyle name="60% - Accent3 2" xfId="2585"/>
    <cellStyle name="60% - Accent3 2 2" xfId="2586"/>
    <cellStyle name="60% - Accent3 2 3" xfId="2587"/>
    <cellStyle name="60% - Accent3 2 4" xfId="2588"/>
    <cellStyle name="60% - Accent3 3" xfId="2589"/>
    <cellStyle name="60% - Accent3 3 2" xfId="2590"/>
    <cellStyle name="60% - Accent3 4" xfId="2591"/>
    <cellStyle name="60% - Accent3 4 2" xfId="2592"/>
    <cellStyle name="60% - Accent3 5" xfId="2593"/>
    <cellStyle name="60% - Accent3 6" xfId="2594"/>
    <cellStyle name="60% - Accent3 7" xfId="2595"/>
    <cellStyle name="60% - Accent3 8" xfId="2596"/>
    <cellStyle name="60% - Accent4 2" xfId="2597"/>
    <cellStyle name="60% - Accent4 2 2" xfId="2598"/>
    <cellStyle name="60% - Accent4 2 3" xfId="2599"/>
    <cellStyle name="60% - Accent4 2 4" xfId="2600"/>
    <cellStyle name="60% - Accent4 3" xfId="2601"/>
    <cellStyle name="60% - Accent4 3 2" xfId="2602"/>
    <cellStyle name="60% - Accent4 4" xfId="2603"/>
    <cellStyle name="60% - Accent4 5" xfId="2604"/>
    <cellStyle name="60% - Accent4 6" xfId="2605"/>
    <cellStyle name="60% - Accent4 7" xfId="2606"/>
    <cellStyle name="60% - Accent4 8" xfId="2607"/>
    <cellStyle name="60% - Accent5 2" xfId="2608"/>
    <cellStyle name="60% - Accent5 2 2" xfId="2609"/>
    <cellStyle name="60% - Accent5 2 3" xfId="2610"/>
    <cellStyle name="60% - Accent5 2 4" xfId="2611"/>
    <cellStyle name="60% - Accent5 3" xfId="2612"/>
    <cellStyle name="60% - Accent5 3 2" xfId="2613"/>
    <cellStyle name="60% - Accent5 4" xfId="2614"/>
    <cellStyle name="60% - Accent5 4 2" xfId="2615"/>
    <cellStyle name="60% - Accent5 5" xfId="2616"/>
    <cellStyle name="60% - Accent5 6" xfId="2617"/>
    <cellStyle name="60% - Accent5 7" xfId="2618"/>
    <cellStyle name="60% - Accent5 8" xfId="2619"/>
    <cellStyle name="60% - Accent6 2" xfId="2620"/>
    <cellStyle name="60% - Accent6 2 2" xfId="2621"/>
    <cellStyle name="60% - Accent6 2 3" xfId="2622"/>
    <cellStyle name="60% - Accent6 2 4" xfId="2623"/>
    <cellStyle name="60% - Accent6 3" xfId="2624"/>
    <cellStyle name="60% - Accent6 3 2" xfId="2625"/>
    <cellStyle name="60% - Accent6 4" xfId="2626"/>
    <cellStyle name="60% - Accent6 5" xfId="2627"/>
    <cellStyle name="60% - Accent6 6" xfId="2628"/>
    <cellStyle name="60% - Accent6 7" xfId="2629"/>
    <cellStyle name="60% - Accent6 8" xfId="2630"/>
    <cellStyle name="7" xfId="2631"/>
    <cellStyle name="752131" xfId="2632"/>
    <cellStyle name="9" xfId="2633"/>
    <cellStyle name="Accent1 10" xfId="2634"/>
    <cellStyle name="Accent1 11" xfId="2635"/>
    <cellStyle name="Accent1 12" xfId="2636"/>
    <cellStyle name="Accent1 13" xfId="2637"/>
    <cellStyle name="Accent1 2" xfId="2638"/>
    <cellStyle name="Accent1 2 10" xfId="2639"/>
    <cellStyle name="Accent1 2 11" xfId="2640"/>
    <cellStyle name="Accent1 2 12" xfId="2641"/>
    <cellStyle name="Accent1 2 13" xfId="2642"/>
    <cellStyle name="Accent1 2 14" xfId="2643"/>
    <cellStyle name="Accent1 2 15" xfId="2644"/>
    <cellStyle name="Accent1 2 16" xfId="2645"/>
    <cellStyle name="Accent1 2 17" xfId="2646"/>
    <cellStyle name="Accent1 2 18" xfId="2647"/>
    <cellStyle name="Accent1 2 19" xfId="2648"/>
    <cellStyle name="Accent1 2 2" xfId="2649"/>
    <cellStyle name="Accent1 2 2 2" xfId="2650"/>
    <cellStyle name="Accent1 2 20" xfId="2651"/>
    <cellStyle name="Accent1 2 3" xfId="2652"/>
    <cellStyle name="Accent1 2 4" xfId="2653"/>
    <cellStyle name="Accent1 2 4 2" xfId="2654"/>
    <cellStyle name="Accent1 2 5" xfId="2655"/>
    <cellStyle name="Accent1 2 6" xfId="2656"/>
    <cellStyle name="Accent1 2 7" xfId="2657"/>
    <cellStyle name="Accent1 2 8" xfId="2658"/>
    <cellStyle name="Accent1 2 9" xfId="2659"/>
    <cellStyle name="Accent1 3" xfId="2660"/>
    <cellStyle name="Accent1 3 10" xfId="2661"/>
    <cellStyle name="Accent1 3 11" xfId="2662"/>
    <cellStyle name="Accent1 3 12" xfId="2663"/>
    <cellStyle name="Accent1 3 13" xfId="2664"/>
    <cellStyle name="Accent1 3 14" xfId="2665"/>
    <cellStyle name="Accent1 3 15" xfId="2666"/>
    <cellStyle name="Accent1 3 16" xfId="2667"/>
    <cellStyle name="Accent1 3 17" xfId="2668"/>
    <cellStyle name="Accent1 3 18" xfId="2669"/>
    <cellStyle name="Accent1 3 19" xfId="2670"/>
    <cellStyle name="Accent1 3 2" xfId="2671"/>
    <cellStyle name="Accent1 3 20" xfId="2672"/>
    <cellStyle name="Accent1 3 21" xfId="2673"/>
    <cellStyle name="Accent1 3 3" xfId="2674"/>
    <cellStyle name="Accent1 3 4" xfId="2675"/>
    <cellStyle name="Accent1 3 5" xfId="2676"/>
    <cellStyle name="Accent1 3 6" xfId="2677"/>
    <cellStyle name="Accent1 3 7" xfId="2678"/>
    <cellStyle name="Accent1 3 8" xfId="2679"/>
    <cellStyle name="Accent1 3 9" xfId="2680"/>
    <cellStyle name="Accent1 4" xfId="2681"/>
    <cellStyle name="Accent1 5" xfId="2682"/>
    <cellStyle name="Accent1 6" xfId="2683"/>
    <cellStyle name="Accent1 7" xfId="2684"/>
    <cellStyle name="Accent1 8" xfId="2685"/>
    <cellStyle name="Accent1 9" xfId="2686"/>
    <cellStyle name="Accent2 10" xfId="2687"/>
    <cellStyle name="Accent2 11" xfId="2688"/>
    <cellStyle name="Accent2 12" xfId="2689"/>
    <cellStyle name="Accent2 13" xfId="2690"/>
    <cellStyle name="Accent2 2" xfId="2691"/>
    <cellStyle name="Accent2 2 10" xfId="2692"/>
    <cellStyle name="Accent2 2 11" xfId="2693"/>
    <cellStyle name="Accent2 2 12" xfId="2694"/>
    <cellStyle name="Accent2 2 13" xfId="2695"/>
    <cellStyle name="Accent2 2 14" xfId="2696"/>
    <cellStyle name="Accent2 2 15" xfId="2697"/>
    <cellStyle name="Accent2 2 16" xfId="2698"/>
    <cellStyle name="Accent2 2 17" xfId="2699"/>
    <cellStyle name="Accent2 2 18" xfId="2700"/>
    <cellStyle name="Accent2 2 19" xfId="2701"/>
    <cellStyle name="Accent2 2 2" xfId="2702"/>
    <cellStyle name="Accent2 2 2 2" xfId="2703"/>
    <cellStyle name="Accent2 2 20" xfId="2704"/>
    <cellStyle name="Accent2 2 3" xfId="2705"/>
    <cellStyle name="Accent2 2 4" xfId="2706"/>
    <cellStyle name="Accent2 2 4 2" xfId="2707"/>
    <cellStyle name="Accent2 2 5" xfId="2708"/>
    <cellStyle name="Accent2 2 6" xfId="2709"/>
    <cellStyle name="Accent2 2 7" xfId="2710"/>
    <cellStyle name="Accent2 2 8" xfId="2711"/>
    <cellStyle name="Accent2 2 9" xfId="2712"/>
    <cellStyle name="Accent2 3" xfId="2713"/>
    <cellStyle name="Accent2 3 10" xfId="2714"/>
    <cellStyle name="Accent2 3 11" xfId="2715"/>
    <cellStyle name="Accent2 3 12" xfId="2716"/>
    <cellStyle name="Accent2 3 13" xfId="2717"/>
    <cellStyle name="Accent2 3 14" xfId="2718"/>
    <cellStyle name="Accent2 3 15" xfId="2719"/>
    <cellStyle name="Accent2 3 16" xfId="2720"/>
    <cellStyle name="Accent2 3 17" xfId="2721"/>
    <cellStyle name="Accent2 3 18" xfId="2722"/>
    <cellStyle name="Accent2 3 19" xfId="2723"/>
    <cellStyle name="Accent2 3 2" xfId="2724"/>
    <cellStyle name="Accent2 3 20" xfId="2725"/>
    <cellStyle name="Accent2 3 21" xfId="2726"/>
    <cellStyle name="Accent2 3 3" xfId="2727"/>
    <cellStyle name="Accent2 3 4" xfId="2728"/>
    <cellStyle name="Accent2 3 5" xfId="2729"/>
    <cellStyle name="Accent2 3 6" xfId="2730"/>
    <cellStyle name="Accent2 3 7" xfId="2731"/>
    <cellStyle name="Accent2 3 8" xfId="2732"/>
    <cellStyle name="Accent2 3 9" xfId="2733"/>
    <cellStyle name="Accent2 4" xfId="2734"/>
    <cellStyle name="Accent2 4 2" xfId="2735"/>
    <cellStyle name="Accent2 5" xfId="2736"/>
    <cellStyle name="Accent2 6" xfId="2737"/>
    <cellStyle name="Accent2 7" xfId="2738"/>
    <cellStyle name="Accent2 8" xfId="2739"/>
    <cellStyle name="Accent2 9" xfId="2740"/>
    <cellStyle name="Accent3 2" xfId="2741"/>
    <cellStyle name="Accent3 2 2" xfId="2742"/>
    <cellStyle name="Accent3 2 3" xfId="2743"/>
    <cellStyle name="Accent3 2 4" xfId="2744"/>
    <cellStyle name="Accent3 3" xfId="2745"/>
    <cellStyle name="Accent3 3 2" xfId="2746"/>
    <cellStyle name="Accent3 4" xfId="2747"/>
    <cellStyle name="Accent3 5" xfId="2748"/>
    <cellStyle name="Accent3 6" xfId="2749"/>
    <cellStyle name="Accent3 7" xfId="2750"/>
    <cellStyle name="Accent3 8" xfId="2751"/>
    <cellStyle name="Accent4 10" xfId="2752"/>
    <cellStyle name="Accent4 11" xfId="2753"/>
    <cellStyle name="Accent4 12" xfId="2754"/>
    <cellStyle name="Accent4 13" xfId="2755"/>
    <cellStyle name="Accent4 2" xfId="2756"/>
    <cellStyle name="Accent4 2 10" xfId="2757"/>
    <cellStyle name="Accent4 2 11" xfId="2758"/>
    <cellStyle name="Accent4 2 12" xfId="2759"/>
    <cellStyle name="Accent4 2 13" xfId="2760"/>
    <cellStyle name="Accent4 2 14" xfId="2761"/>
    <cellStyle name="Accent4 2 15" xfId="2762"/>
    <cellStyle name="Accent4 2 16" xfId="2763"/>
    <cellStyle name="Accent4 2 17" xfId="2764"/>
    <cellStyle name="Accent4 2 18" xfId="2765"/>
    <cellStyle name="Accent4 2 19" xfId="2766"/>
    <cellStyle name="Accent4 2 2" xfId="2767"/>
    <cellStyle name="Accent4 2 2 2" xfId="2768"/>
    <cellStyle name="Accent4 2 20" xfId="2769"/>
    <cellStyle name="Accent4 2 3" xfId="2770"/>
    <cellStyle name="Accent4 2 4" xfId="2771"/>
    <cellStyle name="Accent4 2 4 2" xfId="2772"/>
    <cellStyle name="Accent4 2 5" xfId="2773"/>
    <cellStyle name="Accent4 2 6" xfId="2774"/>
    <cellStyle name="Accent4 2 7" xfId="2775"/>
    <cellStyle name="Accent4 2 8" xfId="2776"/>
    <cellStyle name="Accent4 2 9" xfId="2777"/>
    <cellStyle name="Accent4 3" xfId="2778"/>
    <cellStyle name="Accent4 3 10" xfId="2779"/>
    <cellStyle name="Accent4 3 11" xfId="2780"/>
    <cellStyle name="Accent4 3 12" xfId="2781"/>
    <cellStyle name="Accent4 3 13" xfId="2782"/>
    <cellStyle name="Accent4 3 14" xfId="2783"/>
    <cellStyle name="Accent4 3 15" xfId="2784"/>
    <cellStyle name="Accent4 3 16" xfId="2785"/>
    <cellStyle name="Accent4 3 17" xfId="2786"/>
    <cellStyle name="Accent4 3 18" xfId="2787"/>
    <cellStyle name="Accent4 3 19" xfId="2788"/>
    <cellStyle name="Accent4 3 2" xfId="2789"/>
    <cellStyle name="Accent4 3 20" xfId="2790"/>
    <cellStyle name="Accent4 3 21" xfId="2791"/>
    <cellStyle name="Accent4 3 3" xfId="2792"/>
    <cellStyle name="Accent4 3 4" xfId="2793"/>
    <cellStyle name="Accent4 3 5" xfId="2794"/>
    <cellStyle name="Accent4 3 6" xfId="2795"/>
    <cellStyle name="Accent4 3 7" xfId="2796"/>
    <cellStyle name="Accent4 3 8" xfId="2797"/>
    <cellStyle name="Accent4 3 9" xfId="2798"/>
    <cellStyle name="Accent4 4" xfId="2799"/>
    <cellStyle name="Accent4 5" xfId="2800"/>
    <cellStyle name="Accent4 6" xfId="2801"/>
    <cellStyle name="Accent4 7" xfId="2802"/>
    <cellStyle name="Accent4 8" xfId="2803"/>
    <cellStyle name="Accent4 9" xfId="2804"/>
    <cellStyle name="Accent5 10" xfId="2805"/>
    <cellStyle name="Accent5 11" xfId="2806"/>
    <cellStyle name="Accent5 12" xfId="2807"/>
    <cellStyle name="Accent5 13" xfId="2808"/>
    <cellStyle name="Accent5 2" xfId="2809"/>
    <cellStyle name="Accent5 2 10" xfId="2810"/>
    <cellStyle name="Accent5 2 11" xfId="2811"/>
    <cellStyle name="Accent5 2 12" xfId="2812"/>
    <cellStyle name="Accent5 2 13" xfId="2813"/>
    <cellStyle name="Accent5 2 14" xfId="2814"/>
    <cellStyle name="Accent5 2 15" xfId="2815"/>
    <cellStyle name="Accent5 2 16" xfId="2816"/>
    <cellStyle name="Accent5 2 17" xfId="2817"/>
    <cellStyle name="Accent5 2 18" xfId="2818"/>
    <cellStyle name="Accent5 2 19" xfId="2819"/>
    <cellStyle name="Accent5 2 2" xfId="2820"/>
    <cellStyle name="Accent5 2 2 2" xfId="2821"/>
    <cellStyle name="Accent5 2 20" xfId="2822"/>
    <cellStyle name="Accent5 2 3" xfId="2823"/>
    <cellStyle name="Accent5 2 4" xfId="2824"/>
    <cellStyle name="Accent5 2 4 2" xfId="2825"/>
    <cellStyle name="Accent5 2 5" xfId="2826"/>
    <cellStyle name="Accent5 2 6" xfId="2827"/>
    <cellStyle name="Accent5 2 7" xfId="2828"/>
    <cellStyle name="Accent5 2 8" xfId="2829"/>
    <cellStyle name="Accent5 2 9" xfId="2830"/>
    <cellStyle name="Accent5 3" xfId="2831"/>
    <cellStyle name="Accent5 3 10" xfId="2832"/>
    <cellStyle name="Accent5 3 11" xfId="2833"/>
    <cellStyle name="Accent5 3 12" xfId="2834"/>
    <cellStyle name="Accent5 3 13" xfId="2835"/>
    <cellStyle name="Accent5 3 14" xfId="2836"/>
    <cellStyle name="Accent5 3 15" xfId="2837"/>
    <cellStyle name="Accent5 3 16" xfId="2838"/>
    <cellStyle name="Accent5 3 17" xfId="2839"/>
    <cellStyle name="Accent5 3 18" xfId="2840"/>
    <cellStyle name="Accent5 3 19" xfId="2841"/>
    <cellStyle name="Accent5 3 2" xfId="2842"/>
    <cellStyle name="Accent5 3 20" xfId="2843"/>
    <cellStyle name="Accent5 3 21" xfId="2844"/>
    <cellStyle name="Accent5 3 3" xfId="2845"/>
    <cellStyle name="Accent5 3 4" xfId="2846"/>
    <cellStyle name="Accent5 3 5" xfId="2847"/>
    <cellStyle name="Accent5 3 6" xfId="2848"/>
    <cellStyle name="Accent5 3 7" xfId="2849"/>
    <cellStyle name="Accent5 3 8" xfId="2850"/>
    <cellStyle name="Accent5 3 9" xfId="2851"/>
    <cellStyle name="Accent5 4" xfId="2852"/>
    <cellStyle name="Accent5 5" xfId="2853"/>
    <cellStyle name="Accent5 6" xfId="2854"/>
    <cellStyle name="Accent5 7" xfId="2855"/>
    <cellStyle name="Accent5 8" xfId="2856"/>
    <cellStyle name="Accent5 9" xfId="2857"/>
    <cellStyle name="Accent6 10" xfId="2858"/>
    <cellStyle name="Accent6 11" xfId="2859"/>
    <cellStyle name="Accent6 12" xfId="2860"/>
    <cellStyle name="Accent6 13" xfId="2861"/>
    <cellStyle name="Accent6 2" xfId="2862"/>
    <cellStyle name="Accent6 2 10" xfId="2863"/>
    <cellStyle name="Accent6 2 11" xfId="2864"/>
    <cellStyle name="Accent6 2 12" xfId="2865"/>
    <cellStyle name="Accent6 2 13" xfId="2866"/>
    <cellStyle name="Accent6 2 14" xfId="2867"/>
    <cellStyle name="Accent6 2 15" xfId="2868"/>
    <cellStyle name="Accent6 2 16" xfId="2869"/>
    <cellStyle name="Accent6 2 17" xfId="2870"/>
    <cellStyle name="Accent6 2 18" xfId="2871"/>
    <cellStyle name="Accent6 2 19" xfId="2872"/>
    <cellStyle name="Accent6 2 2" xfId="2873"/>
    <cellStyle name="Accent6 2 2 2" xfId="2874"/>
    <cellStyle name="Accent6 2 20" xfId="2875"/>
    <cellStyle name="Accent6 2 3" xfId="2876"/>
    <cellStyle name="Accent6 2 4" xfId="2877"/>
    <cellStyle name="Accent6 2 4 2" xfId="2878"/>
    <cellStyle name="Accent6 2 5" xfId="2879"/>
    <cellStyle name="Accent6 2 6" xfId="2880"/>
    <cellStyle name="Accent6 2 7" xfId="2881"/>
    <cellStyle name="Accent6 2 8" xfId="2882"/>
    <cellStyle name="Accent6 2 9" xfId="2883"/>
    <cellStyle name="Accent6 3" xfId="2884"/>
    <cellStyle name="Accent6 3 10" xfId="2885"/>
    <cellStyle name="Accent6 3 11" xfId="2886"/>
    <cellStyle name="Accent6 3 12" xfId="2887"/>
    <cellStyle name="Accent6 3 13" xfId="2888"/>
    <cellStyle name="Accent6 3 14" xfId="2889"/>
    <cellStyle name="Accent6 3 15" xfId="2890"/>
    <cellStyle name="Accent6 3 16" xfId="2891"/>
    <cellStyle name="Accent6 3 17" xfId="2892"/>
    <cellStyle name="Accent6 3 18" xfId="2893"/>
    <cellStyle name="Accent6 3 19" xfId="2894"/>
    <cellStyle name="Accent6 3 2" xfId="2895"/>
    <cellStyle name="Accent6 3 20" xfId="2896"/>
    <cellStyle name="Accent6 3 21" xfId="2897"/>
    <cellStyle name="Accent6 3 3" xfId="2898"/>
    <cellStyle name="Accent6 3 4" xfId="2899"/>
    <cellStyle name="Accent6 3 5" xfId="2900"/>
    <cellStyle name="Accent6 3 6" xfId="2901"/>
    <cellStyle name="Accent6 3 7" xfId="2902"/>
    <cellStyle name="Accent6 3 8" xfId="2903"/>
    <cellStyle name="Accent6 3 9" xfId="2904"/>
    <cellStyle name="Accent6 4" xfId="2905"/>
    <cellStyle name="Accent6 5" xfId="2906"/>
    <cellStyle name="Accent6 6" xfId="2907"/>
    <cellStyle name="Accent6 7" xfId="2908"/>
    <cellStyle name="Accent6 8" xfId="2909"/>
    <cellStyle name="Accent6 9" xfId="2910"/>
    <cellStyle name="Acctg" xfId="2911"/>
    <cellStyle name="Actual Date" xfId="2912"/>
    <cellStyle name="ÅëÈ­ [0]_±âÅ¸" xfId="2913"/>
    <cellStyle name="ÅëÈ­_±âÅ¸" xfId="2914"/>
    <cellStyle name="AFE" xfId="2915"/>
    <cellStyle name="aht" xfId="2916"/>
    <cellStyle name="al" xfId="2917"/>
    <cellStyle name="ales" xfId="2918"/>
    <cellStyle name="AlternateInputHeading" xfId="2919"/>
    <cellStyle name="amount" xfId="2920"/>
    <cellStyle name="Amount - $" xfId="2921"/>
    <cellStyle name="Amount - $ Double Underline" xfId="2922"/>
    <cellStyle name="Amount - $ Single Underline" xfId="2923"/>
    <cellStyle name="Amount - %" xfId="2924"/>
    <cellStyle name="Amount - % Double Underline" xfId="2925"/>
    <cellStyle name="Amount - % Single Underline" xfId="2926"/>
    <cellStyle name="Amount - Single Underline" xfId="2927"/>
    <cellStyle name="ÁöÁ¤µÇÁö ¾ÊÀ½" xfId="2928"/>
    <cellStyle name="ar" xfId="2929"/>
    <cellStyle name="args.style" xfId="2930"/>
    <cellStyle name="Arial 10" xfId="2931"/>
    <cellStyle name="Arial 12" xfId="2932"/>
    <cellStyle name="Assumptions" xfId="2933"/>
    <cellStyle name="Assumptions$" xfId="2934"/>
    <cellStyle name="Assumptions%" xfId="2935"/>
    <cellStyle name="Assumptions_Intangible Amortization 6-30-09v" xfId="2936"/>
    <cellStyle name="ast" xfId="2937"/>
    <cellStyle name="ast1" xfId="2938"/>
    <cellStyle name="at" xfId="2939"/>
    <cellStyle name="ÄÞ¸¶ [0]_±âÅ¸" xfId="2940"/>
    <cellStyle name="ÄÞ¸¶_±âÅ¸" xfId="2941"/>
    <cellStyle name="Att1" xfId="2942"/>
    <cellStyle name="Avertissement" xfId="2943"/>
    <cellStyle name="b" xfId="2944"/>
    <cellStyle name="b$0" xfId="2945"/>
    <cellStyle name="b$1" xfId="2946"/>
    <cellStyle name="b$2" xfId="2947"/>
    <cellStyle name="b%0" xfId="2948"/>
    <cellStyle name="b%1" xfId="2949"/>
    <cellStyle name="b%2" xfId="2950"/>
    <cellStyle name="b_Cytyc mergers v5" xfId="2951"/>
    <cellStyle name="b_Cytyc mergers v6" xfId="2952"/>
    <cellStyle name="b_Excel Backup_10.16.06 v3" xfId="2953"/>
    <cellStyle name="b_MindpeaceTemplate" xfId="2954"/>
    <cellStyle name="b_Q2 pipeline" xfId="2955"/>
    <cellStyle name="b_Q2 pipeline_Intangible Amortization 6-30-09v" xfId="2956"/>
    <cellStyle name="b_WACC" xfId="2957"/>
    <cellStyle name="b£0" xfId="2958"/>
    <cellStyle name="b£1" xfId="2959"/>
    <cellStyle name="b£2" xfId="2960"/>
    <cellStyle name="b0" xfId="2961"/>
    <cellStyle name="b0#" xfId="2962"/>
    <cellStyle name="b0_Excel Backup_10.16.06 v3" xfId="2963"/>
    <cellStyle name="b09" xfId="2964"/>
    <cellStyle name="b1" xfId="2965"/>
    <cellStyle name="b2" xfId="2966"/>
    <cellStyle name="Bad 2" xfId="2967"/>
    <cellStyle name="Bad 2 2" xfId="2968"/>
    <cellStyle name="Bad 2 3" xfId="2969"/>
    <cellStyle name="Bad 3" xfId="2970"/>
    <cellStyle name="Bad 4" xfId="2971"/>
    <cellStyle name="Bad 5" xfId="2972"/>
    <cellStyle name="Bad 6" xfId="2973"/>
    <cellStyle name="Bad 7" xfId="2974"/>
    <cellStyle name="Bad 8" xfId="2975"/>
    <cellStyle name="balance_sheet" xfId="2976"/>
    <cellStyle name="Band 2" xfId="2977"/>
    <cellStyle name="bl" xfId="2978"/>
    <cellStyle name="black" xfId="2979"/>
    <cellStyle name="black bar" xfId="2980"/>
    <cellStyle name="Blank" xfId="2981"/>
    <cellStyle name="blu" xfId="2982"/>
    <cellStyle name="Blue" xfId="2983"/>
    <cellStyle name="blue$00" xfId="2984"/>
    <cellStyle name="Blue,Bold,12pt" xfId="2985"/>
    <cellStyle name="Blue,Bold,14pt" xfId="2986"/>
    <cellStyle name="blue_DCF_model_v9" xfId="2987"/>
    <cellStyle name="bn0" xfId="2988"/>
    <cellStyle name="bo" xfId="2989"/>
    <cellStyle name="bobby" xfId="2990"/>
    <cellStyle name="Body" xfId="2991"/>
    <cellStyle name="Body text" xfId="2992"/>
    <cellStyle name="Bold" xfId="2993"/>
    <cellStyle name="bold big" xfId="2994"/>
    <cellStyle name="Bold,10pt" xfId="2995"/>
    <cellStyle name="Bold/Border" xfId="2996"/>
    <cellStyle name="bold_text" xfId="2997"/>
    <cellStyle name="boldbluetxt_green" xfId="2998"/>
    <cellStyle name="boldno$" xfId="2999"/>
    <cellStyle name="boldwith$" xfId="3000"/>
    <cellStyle name="BooleanYorN" xfId="3001"/>
    <cellStyle name="Border" xfId="3002"/>
    <cellStyle name="Border Heavy" xfId="3003"/>
    <cellStyle name="Border Thin" xfId="3004"/>
    <cellStyle name="bot" xfId="3005"/>
    <cellStyle name="Bottom" xfId="3006"/>
    <cellStyle name="Bottom bold border" xfId="3007"/>
    <cellStyle name="Bottom single border" xfId="3008"/>
    <cellStyle name="bout" xfId="3009"/>
    <cellStyle name="box" xfId="3010"/>
    <cellStyle name="British Pound" xfId="3011"/>
    <cellStyle name="bs0" xfId="3012"/>
    <cellStyle name="bss0" xfId="3013"/>
    <cellStyle name="bss2" xfId="3014"/>
    <cellStyle name="bt" xfId="3015"/>
    <cellStyle name="btit" xfId="3016"/>
    <cellStyle name="Bullet" xfId="3017"/>
    <cellStyle name="Bullet 10" xfId="3018"/>
    <cellStyle name="Bullet 2" xfId="3019"/>
    <cellStyle name="Bullet 2 2" xfId="3020"/>
    <cellStyle name="Bullet 2 2 2" xfId="3021"/>
    <cellStyle name="Bullet 2 2 2 2" xfId="3022"/>
    <cellStyle name="Bullet 2 2 2 2 2" xfId="3023"/>
    <cellStyle name="Bullet 2 2 2 2 3" xfId="3024"/>
    <cellStyle name="Bullet 2 2 2 3" xfId="3025"/>
    <cellStyle name="Bullet 2 2 3" xfId="3026"/>
    <cellStyle name="Bullet 2 2 4" xfId="3027"/>
    <cellStyle name="Bullet 2 2 5" xfId="3028"/>
    <cellStyle name="Bullet 2 2 6" xfId="3029"/>
    <cellStyle name="Bullet 2 3" xfId="3030"/>
    <cellStyle name="Bullet 2 3 2" xfId="3031"/>
    <cellStyle name="Bullet 2 3 2 2" xfId="3032"/>
    <cellStyle name="Bullet 2 3 2 3" xfId="3033"/>
    <cellStyle name="Bullet 2 3 3" xfId="3034"/>
    <cellStyle name="Bullet 2 4" xfId="3035"/>
    <cellStyle name="Bullet 2 5" xfId="3036"/>
    <cellStyle name="Bullet 2 6" xfId="3037"/>
    <cellStyle name="Bullet 3" xfId="3038"/>
    <cellStyle name="Bullet 4" xfId="3039"/>
    <cellStyle name="Bullet 5" xfId="3040"/>
    <cellStyle name="Bullet 6" xfId="3041"/>
    <cellStyle name="Bullet 6 2" xfId="3042"/>
    <cellStyle name="Bullet 6 2 2" xfId="3043"/>
    <cellStyle name="Bullet 6 2 3" xfId="3044"/>
    <cellStyle name="Bullet 6 3" xfId="3045"/>
    <cellStyle name="Bullet 7" xfId="3046"/>
    <cellStyle name="Bullet 8" xfId="3047"/>
    <cellStyle name="Bullet 9" xfId="3048"/>
    <cellStyle name="bx0" xfId="3049"/>
    <cellStyle name="bx1" xfId="3050"/>
    <cellStyle name="bx2" xfId="3051"/>
    <cellStyle name="c" xfId="3052"/>
    <cellStyle name="c 10" xfId="3053"/>
    <cellStyle name="c 2" xfId="3054"/>
    <cellStyle name="c 2 2" xfId="3055"/>
    <cellStyle name="c 2 2 2" xfId="3056"/>
    <cellStyle name="c 2 2 2 2" xfId="3057"/>
    <cellStyle name="c 2 2 2 2 2" xfId="3058"/>
    <cellStyle name="c 2 2 2 2 3" xfId="3059"/>
    <cellStyle name="c 2 2 2 3" xfId="3060"/>
    <cellStyle name="c 2 2 3" xfId="3061"/>
    <cellStyle name="c 2 2 4" xfId="3062"/>
    <cellStyle name="c 2 2 5" xfId="3063"/>
    <cellStyle name="c 2 2 6" xfId="3064"/>
    <cellStyle name="c 2 3" xfId="3065"/>
    <cellStyle name="c 2 3 2" xfId="3066"/>
    <cellStyle name="c 2 3 2 2" xfId="3067"/>
    <cellStyle name="c 2 3 2 3" xfId="3068"/>
    <cellStyle name="c 2 3 3" xfId="3069"/>
    <cellStyle name="c 2 4" xfId="3070"/>
    <cellStyle name="c 2 5" xfId="3071"/>
    <cellStyle name="c 2 6" xfId="3072"/>
    <cellStyle name="c 3" xfId="3073"/>
    <cellStyle name="c 4" xfId="3074"/>
    <cellStyle name="c 5" xfId="3075"/>
    <cellStyle name="c 6" xfId="3076"/>
    <cellStyle name="c 6 2" xfId="3077"/>
    <cellStyle name="c 6 2 2" xfId="3078"/>
    <cellStyle name="c 6 2 3" xfId="3079"/>
    <cellStyle name="c 6 3" xfId="3080"/>
    <cellStyle name="c 7" xfId="3081"/>
    <cellStyle name="c 8" xfId="3082"/>
    <cellStyle name="c 9" xfId="3083"/>
    <cellStyle name="c," xfId="3084"/>
    <cellStyle name="c,." xfId="3085"/>
    <cellStyle name="c,_WACC" xfId="3086"/>
    <cellStyle name="c,1" xfId="3087"/>
    <cellStyle name="c_~0023279" xfId="3088"/>
    <cellStyle name="c_~0031896" xfId="3089"/>
    <cellStyle name="c_~0031896_Q2 pipeline" xfId="3090"/>
    <cellStyle name="c_~0031896_Q2 pipeline_Intangible Amortization 6-30-09v" xfId="3091"/>
    <cellStyle name="c_2010 Arnold Sewer - Model v1.1 (preliminary base case)" xfId="3092"/>
    <cellStyle name="c_2010-2012_AZ BP_09.10.09" xfId="3093"/>
    <cellStyle name="c_2011_BPR_MSG_07" xfId="3094"/>
    <cellStyle name="c_2011-13 Capex by entity" xfId="3095"/>
    <cellStyle name="c_2012_BS_Budget (2)" xfId="3096"/>
    <cellStyle name="c_2012_BS_Budget (2) 2" xfId="3097"/>
    <cellStyle name="c_2012_BS_Budget (2) 3" xfId="3098"/>
    <cellStyle name="c_2012_BS_Budget (2) 4" xfId="3099"/>
    <cellStyle name="c_2012_BS_Budget (2) 5" xfId="3100"/>
    <cellStyle name="c_2012_BS_Budget (2) 6" xfId="3101"/>
    <cellStyle name="c_7 - FAS109 2010 (F2)" xfId="3102"/>
    <cellStyle name="c_AAET P2R 2009" xfId="3103"/>
    <cellStyle name="c_AAET P2R 2009 2" xfId="3104"/>
    <cellStyle name="c_AAET P2R 2009_NOL" xfId="3105"/>
    <cellStyle name="c_Acc (Dil) Matrix (2)" xfId="3106"/>
    <cellStyle name="c_ACUS P2R 2009" xfId="3107"/>
    <cellStyle name="c_ACUS P2R 2009 2" xfId="3108"/>
    <cellStyle name="c_ACUS P2R 2009_NOL" xfId="3109"/>
    <cellStyle name="c_ALWC P2R 2009" xfId="3110"/>
    <cellStyle name="c_ALWC P2R 2009 2" xfId="3111"/>
    <cellStyle name="c_ALWC P2R 2009_NOL" xfId="3112"/>
    <cellStyle name="c_Apollo 22062005 RR" xfId="3113"/>
    <cellStyle name="c_Applied O+M - 2011 - 2015 Bus. Plan" xfId="3114"/>
    <cellStyle name="c_Applied O+M - 2011 - 2015 Bus. Plan 2" xfId="3115"/>
    <cellStyle name="c_Ariz_Nevada (2)" xfId="3116"/>
    <cellStyle name="c_AW Engineering P2R 2009" xfId="3117"/>
    <cellStyle name="c_AW Engineering P2R 2009 2" xfId="3118"/>
    <cellStyle name="c_AW Engineering P2R 2009_NOL" xfId="3119"/>
    <cellStyle name="c_AW Ind OPS P2R 2009" xfId="3120"/>
    <cellStyle name="c_AW Ind OPS P2R 2009 2" xfId="3121"/>
    <cellStyle name="c_AW Ind OPS P2R 2009_NOL" xfId="3122"/>
    <cellStyle name="c_AW Ind P2R 2009" xfId="3123"/>
    <cellStyle name="c_AW Ind P2R 2009 2" xfId="3124"/>
    <cellStyle name="c_AW Ind P2R 2009_NOL" xfId="3125"/>
    <cellStyle name="c_AW O&amp;M P2R 2009" xfId="3126"/>
    <cellStyle name="c_AW O&amp;M P2R 2009 2" xfId="3127"/>
    <cellStyle name="c_AW O&amp;M P2R 2009_NOL" xfId="3128"/>
    <cellStyle name="c_AW(USA) Inc.  P2R 2009" xfId="3129"/>
    <cellStyle name="c_AW(USA) Inc.  P2R 2009 2" xfId="3130"/>
    <cellStyle name="c_AW(USA) Inc.  P2R 2009_NOL" xfId="3131"/>
    <cellStyle name="c_AWCC P2R 2009" xfId="3132"/>
    <cellStyle name="c_AWCC P2R 2009 2" xfId="3133"/>
    <cellStyle name="c_AWCC P2R 2009_NOL" xfId="3134"/>
    <cellStyle name="c_AWE Holding P2R 2009" xfId="3135"/>
    <cellStyle name="c_AWE Holding P2R 2009 2" xfId="3136"/>
    <cellStyle name="c_AWE Holding P2R 2009_NOL" xfId="3137"/>
    <cellStyle name="c_AWE Inc. P2R 2009" xfId="3138"/>
    <cellStyle name="c_AWE Inc. P2R 2009 2" xfId="3139"/>
    <cellStyle name="c_AWE Inc. P2R 2009_NOL" xfId="3140"/>
    <cellStyle name="c_AWM P2R 2009" xfId="3141"/>
    <cellStyle name="c_AWM P2R 2009 2" xfId="3142"/>
    <cellStyle name="c_AWM P2R 2009_NOL" xfId="3143"/>
    <cellStyle name="c_AWM-DE P2R 2009" xfId="3144"/>
    <cellStyle name="c_AWM-DE P2R 2009 2" xfId="3145"/>
    <cellStyle name="c_AWM-DE P2R 2009_NOL" xfId="3146"/>
    <cellStyle name="c_AWR P2R 2009" xfId="3147"/>
    <cellStyle name="c_AWR P2R 2009 2" xfId="3148"/>
    <cellStyle name="c_AWR P2R 2009_NOL" xfId="3149"/>
    <cellStyle name="c_AWS CDM P2R 2009" xfId="3150"/>
    <cellStyle name="c_AWS CDM P2R 2009 2" xfId="3151"/>
    <cellStyle name="c_AWS CDM P2R 2009_NOL" xfId="3152"/>
    <cellStyle name="c_AWS LLC P2R 2009" xfId="3153"/>
    <cellStyle name="c_AWS LLC P2R 2009 2" xfId="3154"/>
    <cellStyle name="c_AWS LLC P2R 2009_NOL" xfId="3155"/>
    <cellStyle name="c_AWW Adj Co FAS109 2011" xfId="3156"/>
    <cellStyle name="c_AWWC P2R 2009" xfId="3157"/>
    <cellStyle name="c_AWWC P2R 2009 2" xfId="3158"/>
    <cellStyle name="c_AWWC P2R 2009_NOL" xfId="3159"/>
    <cellStyle name="c_AWWM P2R 2009" xfId="3160"/>
    <cellStyle name="c_AWWM P2R 2009 2" xfId="3161"/>
    <cellStyle name="c_AWWM P2R 2009_NOL" xfId="3162"/>
    <cellStyle name="c_AWWSC P2R 2009" xfId="3163"/>
    <cellStyle name="c_AWWSC P2R 2009 2" xfId="3164"/>
    <cellStyle name="c_AWWSC P2R 2009_NOL" xfId="3165"/>
    <cellStyle name="c_AZ P2R 2009" xfId="3166"/>
    <cellStyle name="c_AZ P2R 2009 2" xfId="3167"/>
    <cellStyle name="c_AZ P2R 2009_NOL" xfId="3168"/>
    <cellStyle name="c_Bal Sheets" xfId="3169"/>
    <cellStyle name="c_Bal Sheets (2)" xfId="3170"/>
    <cellStyle name="c_Bal Sheets 10" xfId="3171"/>
    <cellStyle name="c_Bal Sheets 2" xfId="3172"/>
    <cellStyle name="c_Bal Sheets 2 2" xfId="3173"/>
    <cellStyle name="c_Bal Sheets 2 2 2" xfId="3174"/>
    <cellStyle name="c_Bal Sheets 2 2 2 2" xfId="3175"/>
    <cellStyle name="c_Bal Sheets 2 2 2 2 2" xfId="3176"/>
    <cellStyle name="c_Bal Sheets 2 2 2 2 3" xfId="3177"/>
    <cellStyle name="c_Bal Sheets 2 2 2 3" xfId="3178"/>
    <cellStyle name="c_Bal Sheets 2 2 3" xfId="3179"/>
    <cellStyle name="c_Bal Sheets 2 2 4" xfId="3180"/>
    <cellStyle name="c_Bal Sheets 2 2 5" xfId="3181"/>
    <cellStyle name="c_Bal Sheets 2 2 6" xfId="3182"/>
    <cellStyle name="c_Bal Sheets 2 3" xfId="3183"/>
    <cellStyle name="c_Bal Sheets 2 3 2" xfId="3184"/>
    <cellStyle name="c_Bal Sheets 2 3 2 2" xfId="3185"/>
    <cellStyle name="c_Bal Sheets 2 3 2 3" xfId="3186"/>
    <cellStyle name="c_Bal Sheets 2 3 3" xfId="3187"/>
    <cellStyle name="c_Bal Sheets 2 4" xfId="3188"/>
    <cellStyle name="c_Bal Sheets 2 5" xfId="3189"/>
    <cellStyle name="c_Bal Sheets 2 6" xfId="3190"/>
    <cellStyle name="c_Bal Sheets 3" xfId="3191"/>
    <cellStyle name="c_Bal Sheets 4" xfId="3192"/>
    <cellStyle name="c_Bal Sheets 5" xfId="3193"/>
    <cellStyle name="c_Bal Sheets 6" xfId="3194"/>
    <cellStyle name="c_Bal Sheets 6 2" xfId="3195"/>
    <cellStyle name="c_Bal Sheets 6 2 2" xfId="3196"/>
    <cellStyle name="c_Bal Sheets 6 2 3" xfId="3197"/>
    <cellStyle name="c_Bal Sheets 6 3" xfId="3198"/>
    <cellStyle name="c_Bal Sheets 7" xfId="3199"/>
    <cellStyle name="c_Bal Sheets 8" xfId="3200"/>
    <cellStyle name="c_Bal Sheets 9" xfId="3201"/>
    <cellStyle name="c_Bal Sheets_2010 Arnold Sewer - Model v1.1 (preliminary base case)" xfId="3202"/>
    <cellStyle name="c_Bal Sheets_2010-2012_AZ BP_09.10.09" xfId="3203"/>
    <cellStyle name="c_Bal Sheets_2011_BPR_MSG_07" xfId="3204"/>
    <cellStyle name="c_Bal Sheets_2011-13 Capex by entity" xfId="3205"/>
    <cellStyle name="c_Bal Sheets_2012_BS_Budget (2)" xfId="3206"/>
    <cellStyle name="c_Bal Sheets_2012_BS_Budget (2) 2" xfId="3207"/>
    <cellStyle name="c_Bal Sheets_2012_BS_Budget (2) 3" xfId="3208"/>
    <cellStyle name="c_Bal Sheets_2012_BS_Budget (2) 4" xfId="3209"/>
    <cellStyle name="c_Bal Sheets_2012_BS_Budget (2) 5" xfId="3210"/>
    <cellStyle name="c_Bal Sheets_2012_BS_Budget (2) 6" xfId="3211"/>
    <cellStyle name="c_Bal Sheets_7 - FAS109 2010 (F2)" xfId="3212"/>
    <cellStyle name="c_Bal Sheets_AAET P2R 2009" xfId="3213"/>
    <cellStyle name="c_Bal Sheets_AAET P2R 2009 2" xfId="3214"/>
    <cellStyle name="c_Bal Sheets_AAET P2R 2009_NOL" xfId="3215"/>
    <cellStyle name="c_Bal Sheets_ACUS P2R 2009" xfId="3216"/>
    <cellStyle name="c_Bal Sheets_ACUS P2R 2009 2" xfId="3217"/>
    <cellStyle name="c_Bal Sheets_ACUS P2R 2009_NOL" xfId="3218"/>
    <cellStyle name="c_Bal Sheets_ALWC P2R 2009" xfId="3219"/>
    <cellStyle name="c_Bal Sheets_ALWC P2R 2009 2" xfId="3220"/>
    <cellStyle name="c_Bal Sheets_ALWC P2R 2009_NOL" xfId="3221"/>
    <cellStyle name="c_Bal Sheets_Apollo 22062005 RR" xfId="3222"/>
    <cellStyle name="c_Bal Sheets_Applied O+M - 2011 - 2015 Bus. Plan" xfId="3223"/>
    <cellStyle name="c_Bal Sheets_Applied O+M - 2011 - 2015 Bus. Plan 2" xfId="3224"/>
    <cellStyle name="c_Bal Sheets_AW Engineering P2R 2009" xfId="3225"/>
    <cellStyle name="c_Bal Sheets_AW Engineering P2R 2009 2" xfId="3226"/>
    <cellStyle name="c_Bal Sheets_AW Engineering P2R 2009_NOL" xfId="3227"/>
    <cellStyle name="c_Bal Sheets_AW Ind OPS P2R 2009" xfId="3228"/>
    <cellStyle name="c_Bal Sheets_AW Ind OPS P2R 2009 2" xfId="3229"/>
    <cellStyle name="c_Bal Sheets_AW Ind OPS P2R 2009_NOL" xfId="3230"/>
    <cellStyle name="c_Bal Sheets_AW Ind P2R 2009" xfId="3231"/>
    <cellStyle name="c_Bal Sheets_AW Ind P2R 2009 2" xfId="3232"/>
    <cellStyle name="c_Bal Sheets_AW Ind P2R 2009_NOL" xfId="3233"/>
    <cellStyle name="c_Bal Sheets_AW O&amp;M P2R 2009" xfId="3234"/>
    <cellStyle name="c_Bal Sheets_AW O&amp;M P2R 2009 2" xfId="3235"/>
    <cellStyle name="c_Bal Sheets_AW O&amp;M P2R 2009_NOL" xfId="3236"/>
    <cellStyle name="c_Bal Sheets_AW(USA) Inc.  P2R 2009" xfId="3237"/>
    <cellStyle name="c_Bal Sheets_AW(USA) Inc.  P2R 2009 2" xfId="3238"/>
    <cellStyle name="c_Bal Sheets_AW(USA) Inc.  P2R 2009_NOL" xfId="3239"/>
    <cellStyle name="c_Bal Sheets_AWCC P2R 2009" xfId="3240"/>
    <cellStyle name="c_Bal Sheets_AWCC P2R 2009 2" xfId="3241"/>
    <cellStyle name="c_Bal Sheets_AWCC P2R 2009_NOL" xfId="3242"/>
    <cellStyle name="c_Bal Sheets_AWE Holding P2R 2009" xfId="3243"/>
    <cellStyle name="c_Bal Sheets_AWE Holding P2R 2009 2" xfId="3244"/>
    <cellStyle name="c_Bal Sheets_AWE Holding P2R 2009_NOL" xfId="3245"/>
    <cellStyle name="c_Bal Sheets_AWE Inc. P2R 2009" xfId="3246"/>
    <cellStyle name="c_Bal Sheets_AWE Inc. P2R 2009 2" xfId="3247"/>
    <cellStyle name="c_Bal Sheets_AWE Inc. P2R 2009_NOL" xfId="3248"/>
    <cellStyle name="c_Bal Sheets_AWM P2R 2009" xfId="3249"/>
    <cellStyle name="c_Bal Sheets_AWM P2R 2009 2" xfId="3250"/>
    <cellStyle name="c_Bal Sheets_AWM P2R 2009_NOL" xfId="3251"/>
    <cellStyle name="c_Bal Sheets_AWM-DE P2R 2009" xfId="3252"/>
    <cellStyle name="c_Bal Sheets_AWM-DE P2R 2009 2" xfId="3253"/>
    <cellStyle name="c_Bal Sheets_AWM-DE P2R 2009_NOL" xfId="3254"/>
    <cellStyle name="c_Bal Sheets_AWR P2R 2009" xfId="3255"/>
    <cellStyle name="c_Bal Sheets_AWR P2R 2009 2" xfId="3256"/>
    <cellStyle name="c_Bal Sheets_AWR P2R 2009_NOL" xfId="3257"/>
    <cellStyle name="c_Bal Sheets_AWS CDM P2R 2009" xfId="3258"/>
    <cellStyle name="c_Bal Sheets_AWS CDM P2R 2009 2" xfId="3259"/>
    <cellStyle name="c_Bal Sheets_AWS CDM P2R 2009_NOL" xfId="3260"/>
    <cellStyle name="c_Bal Sheets_AWS LLC P2R 2009" xfId="3261"/>
    <cellStyle name="c_Bal Sheets_AWS LLC P2R 2009 2" xfId="3262"/>
    <cellStyle name="c_Bal Sheets_AWS LLC P2R 2009_NOL" xfId="3263"/>
    <cellStyle name="c_Bal Sheets_AWW Adj Co FAS109 2011" xfId="3264"/>
    <cellStyle name="c_Bal Sheets_AWWC P2R 2009" xfId="3265"/>
    <cellStyle name="c_Bal Sheets_AWWC P2R 2009 2" xfId="3266"/>
    <cellStyle name="c_Bal Sheets_AWWC P2R 2009_NOL" xfId="3267"/>
    <cellStyle name="c_Bal Sheets_AWWM P2R 2009" xfId="3268"/>
    <cellStyle name="c_Bal Sheets_AWWM P2R 2009 2" xfId="3269"/>
    <cellStyle name="c_Bal Sheets_AWWM P2R 2009_NOL" xfId="3270"/>
    <cellStyle name="c_Bal Sheets_AWWSC P2R 2009" xfId="3271"/>
    <cellStyle name="c_Bal Sheets_AWWSC P2R 2009 2" xfId="3272"/>
    <cellStyle name="c_Bal Sheets_AWWSC P2R 2009_NOL" xfId="3273"/>
    <cellStyle name="c_Bal Sheets_AZ P2R 2009" xfId="3274"/>
    <cellStyle name="c_Bal Sheets_AZ P2R 2009 2" xfId="3275"/>
    <cellStyle name="c_Bal Sheets_AZ P2R 2009_NOL" xfId="3276"/>
    <cellStyle name="c_Bal Sheets_BalanceSheet Landing" xfId="3277"/>
    <cellStyle name="c_Bal Sheets_BalanceSheet Landing 2" xfId="3278"/>
    <cellStyle name="c_Bal Sheets_BalanceSheet Landing 3" xfId="3279"/>
    <cellStyle name="c_Bal Sheets_BalanceSheet Landing 4" xfId="3280"/>
    <cellStyle name="c_Bal Sheets_BalanceSheet Landing 5" xfId="3281"/>
    <cellStyle name="c_Bal Sheets_BalanceSheet Landing 6" xfId="3282"/>
    <cellStyle name="c_Bal Sheets_BFD P2R 2009" xfId="3283"/>
    <cellStyle name="c_Bal Sheets_BFD P2R 2009 2" xfId="3284"/>
    <cellStyle name="c_Bal Sheets_BFD P2R 2009_NOL" xfId="3285"/>
    <cellStyle name="c_Bal Sheets_Book1" xfId="3286"/>
    <cellStyle name="c_Bal Sheets_BP 2011-13 KPIs Rev 9-16-2010 8pm" xfId="3287"/>
    <cellStyle name="c_Bal Sheets_CA P2R 2009 " xfId="3288"/>
    <cellStyle name="c_Bal Sheets_CA P2R 2009  2" xfId="3289"/>
    <cellStyle name="c_Bal Sheets_CA P2R 2009 _NOL" xfId="3290"/>
    <cellStyle name="c_Bal Sheets_CD - Financial Flash Report - May 2012 Final" xfId="3291"/>
    <cellStyle name="c_Bal Sheets_City of Fillmore Annual Maintenance Revised  V-2 3-7-06  MLC" xfId="3292"/>
    <cellStyle name="c_Bal Sheets_City of Fillmore Annual Maintenance Revised  V-2 3-7-06  MLC_sand city cost analysis 9-29-09 CalAm Version" xfId="3293"/>
    <cellStyle name="c_Bal Sheets_City of Fillmore Annual Maintenance Revised  V-2 3-7-06  MLC_Schedule 3-5 Roark - asset list 071010" xfId="3294"/>
    <cellStyle name="c_Bal Sheets_City of Fillmore Annual Maintenance Revised MK" xfId="3295"/>
    <cellStyle name="c_Bal Sheets_City of Fillmore Annual Maintenance Revised MK_sand city cost analysis 9-29-09 CalAm Version" xfId="3296"/>
    <cellStyle name="c_Bal Sheets_City of Fillmore Annual Maintenance Revised MK_Schedule 3-5 Roark - asset list 071010" xfId="3297"/>
    <cellStyle name="c_Bal Sheets_City of Fillmore DBO Financial Model V10" xfId="3298"/>
    <cellStyle name="c_Bal Sheets_City of Fillmore DBO Financial Model V10_sand city cost analysis 9-29-09 CalAm Version" xfId="3299"/>
    <cellStyle name="c_Bal Sheets_City of Fillmore DBO Financial Model V10_Schedule 3-5 Roark - asset list 071010" xfId="3300"/>
    <cellStyle name="c_Bal Sheets_City of Fillmore DBO Financial Model V11" xfId="3301"/>
    <cellStyle name="c_Bal Sheets_City of Fillmore DBO Financial Model V11_sand city cost analysis 9-29-09 CalAm Version" xfId="3302"/>
    <cellStyle name="c_Bal Sheets_City of Fillmore DBO Financial Model V11_Schedule 3-5 Roark - asset list 071010" xfId="3303"/>
    <cellStyle name="c_Bal Sheets_City of Fillmore DBO Financial Model V2" xfId="3304"/>
    <cellStyle name="c_Bal Sheets_City of Fillmore DBO Financial Model V2_sand city cost analysis 9-29-09 CalAm Version" xfId="3305"/>
    <cellStyle name="c_Bal Sheets_City of Fillmore DBO Financial Model V2_Schedule 3-5 Roark - asset list 071010" xfId="3306"/>
    <cellStyle name="c_Bal Sheets_City of Fillmore DBO Financial Model V4" xfId="3307"/>
    <cellStyle name="c_Bal Sheets_City of Fillmore DBO Financial Model V4_sand city cost analysis 9-29-09 CalAm Version" xfId="3308"/>
    <cellStyle name="c_Bal Sheets_City of Fillmore DBO Financial Model V4_Schedule 3-5 Roark - asset list 071010" xfId="3309"/>
    <cellStyle name="c_Bal Sheets_City of Fillmore DBO Financial Model V5" xfId="3310"/>
    <cellStyle name="c_Bal Sheets_City of Fillmore DBO Financial Model V5_sand city cost analysis 9-29-09 CalAm Version" xfId="3311"/>
    <cellStyle name="c_Bal Sheets_City of Fillmore DBO Financial Model V5_Schedule 3-5 Roark - asset list 071010" xfId="3312"/>
    <cellStyle name="c_Bal Sheets_City of Fillmore OpEx Model Start-Up  &amp; Decommissioning   Nov.18, 2005  MLC" xfId="3313"/>
    <cellStyle name="c_Bal Sheets_City of Fillmore OpEx Model Start-Up  &amp; Decommissioning   Nov.18, 2005  MLC_sand city cost analysis 9-29-09 CalAm Version" xfId="3314"/>
    <cellStyle name="c_Bal Sheets_City of Fillmore OpEx Model Start-Up  &amp; Decommissioning   Nov.18, 2005  MLC_Schedule 3-5 Roark - asset list 071010" xfId="3315"/>
    <cellStyle name="c_Bal Sheets_City of Fillmore OpEx Model V. 2  Dec. 19, 2005  MLC" xfId="3316"/>
    <cellStyle name="c_Bal Sheets_City of Fillmore OpEx Model V. 2  Dec. 19, 2005  MLC_sand city cost analysis 9-29-09 CalAm Version" xfId="3317"/>
    <cellStyle name="c_Bal Sheets_City of Fillmore OpEx Model V. 2  Dec. 19, 2005  MLC_Schedule 3-5 Roark - asset list 071010" xfId="3318"/>
    <cellStyle name="c_Bal Sheets_City of Fillmore R &amp; R Schedule    3-13-06  MLC" xfId="3319"/>
    <cellStyle name="c_Bal Sheets_City of Fillmore R &amp; R Schedule    3-13-06  MLC_sand city cost analysis 9-29-09 CalAm Version" xfId="3320"/>
    <cellStyle name="c_Bal Sheets_City of Fillmore R &amp; R Schedule    3-13-06  MLC_Schedule 3-5 Roark - asset list 071010" xfId="3321"/>
    <cellStyle name="c_Bal Sheets_Contract Ops Bus  Plan 2011 -2015_061510" xfId="3322"/>
    <cellStyle name="c_Bal Sheets_Contract Ops Bus  Plan 2011 -2015_061510_2011_BPR_MSG_07" xfId="3323"/>
    <cellStyle name="c_Bal Sheets_Contract Ops Bus  Plan 2011 -2015_061510_Contract Ops Bus  Plan 2011 -2015_071310_GK" xfId="3324"/>
    <cellStyle name="c_Bal Sheets_Contract Ops Bus  Plan 2011 -2015_061510_Contract Ops Bus  Plan 2011 -2015_08.31.10" xfId="3325"/>
    <cellStyle name="c_Bal Sheets_Contract Ops Bus  Plan 2011 -2015_061510_Contract Ops Bus  Plan 2011 -2015_08.31.10_~0270095" xfId="3326"/>
    <cellStyle name="c_Bal Sheets_Contract Ops Bus  Plan 2011 -2015_061510_Contract Ops Bus  Plan 2011 -2015_08.31.10_Contract Services_Project Contribution Trend" xfId="3327"/>
    <cellStyle name="c_Bal Sheets_Contract Ops Bus  Plan 2011 -2015_061510_Contract Ops Bus  Plan 2011 -2015_08.31.10_Contract Services_Project Contribution Trend_091010" xfId="3328"/>
    <cellStyle name="c_Bal Sheets_Contract Ops Bus  Plan 2011 -2015_061510_Contribution" xfId="3329"/>
    <cellStyle name="c_Bal Sheets_Contract Ops Bus  Plan 2011 -2015_061510_FINAL P12 MSG Contribution Margin" xfId="3330"/>
    <cellStyle name="c_Bal Sheets_Contract Ops Bus  Plan 2011 -2015_071310_GK" xfId="3331"/>
    <cellStyle name="c_Bal Sheets_Contract Ops Bus  Plan 2011 -2015_08.31.10" xfId="3332"/>
    <cellStyle name="c_Bal Sheets_Contract Ops Bus  Plan 2011 -2015_08.31.10_~0270095" xfId="3333"/>
    <cellStyle name="c_Bal Sheets_Contract Ops Bus  Plan 2011 -2015_08.31.10_Contract Services_Project Contribution Trend" xfId="3334"/>
    <cellStyle name="c_Bal Sheets_Contract Ops Bus  Plan 2011 -2015_08.31.10_Contract Services_Project Contribution Trend_091010" xfId="3335"/>
    <cellStyle name="c_Bal Sheets_Contribution" xfId="3336"/>
    <cellStyle name="c_Bal Sheets_Control Panel" xfId="3337"/>
    <cellStyle name="c_Bal Sheets_Control Panel 2" xfId="3338"/>
    <cellStyle name="c_Bal Sheets_Control Panel 3" xfId="3339"/>
    <cellStyle name="c_Bal Sheets_Control Panel 4" xfId="3340"/>
    <cellStyle name="c_Bal Sheets_Control Panel 5" xfId="3341"/>
    <cellStyle name="c_Bal Sheets_Control Panel 6" xfId="3342"/>
    <cellStyle name="c_Bal Sheets_Copy of Twin Oaks DBO Financial Model BAFO FINAL" xfId="3343"/>
    <cellStyle name="c_Bal Sheets_Copy of Twin Oaks DBO Financial Model BAFO FINAL_sand city cost analysis 9-29-09 CalAm Version" xfId="3344"/>
    <cellStyle name="c_Bal Sheets_Copy of Twin Oaks DBO Financial Model BAFO FINAL_Schedule 3-5 Roark - asset list 071010" xfId="3345"/>
    <cellStyle name="c_Bal Sheets_Eastern Divsion O&amp;Vs - Dec 2011 Final" xfId="3346"/>
    <cellStyle name="c_Bal Sheets_Eastern Divsion O&amp;Vs - Dec 2011 Final 2" xfId="3347"/>
    <cellStyle name="c_Bal Sheets_Eastern Divsion O&amp;Vs - Dec 2011 Final 3" xfId="3348"/>
    <cellStyle name="c_Bal Sheets_Eastern Divsion O&amp;Vs - Dec 2011 Final 4" xfId="3349"/>
    <cellStyle name="c_Bal Sheets_Eastern Divsion O&amp;Vs - Dec 2011 Final 5" xfId="3350"/>
    <cellStyle name="c_Bal Sheets_Eastern Divsion O&amp;Vs - Dec 2011 Final 6" xfId="3351"/>
    <cellStyle name="c_Bal Sheets_Edison P2R 2009" xfId="3352"/>
    <cellStyle name="c_Bal Sheets_Edison P2R 2009 2" xfId="3353"/>
    <cellStyle name="c_Bal Sheets_Edison P2R 2009_NOL" xfId="3354"/>
    <cellStyle name="c_Bal Sheets_EMC P2R 2009" xfId="3355"/>
    <cellStyle name="c_Bal Sheets_EMC P2R 2009 2" xfId="3356"/>
    <cellStyle name="c_Bal Sheets_EMC P2R 2009_NOL" xfId="3357"/>
    <cellStyle name="c_Bal Sheets_ETOWN LLC P2R 2009" xfId="3358"/>
    <cellStyle name="c_Bal Sheets_ETOWN LLC P2R 2009 2" xfId="3359"/>
    <cellStyle name="c_Bal Sheets_ETOWN LLC P2R 2009_NOL" xfId="3360"/>
    <cellStyle name="c_Bal Sheets_ETP P2R 2009" xfId="3361"/>
    <cellStyle name="c_Bal Sheets_ETP P2R 2009 2" xfId="3362"/>
    <cellStyle name="c_Bal Sheets_ETP P2R 2009_NOL" xfId="3363"/>
    <cellStyle name="c_Bal Sheets_Fillmore Annual Maintenance" xfId="3364"/>
    <cellStyle name="c_Bal Sheets_Fillmore Annual Maintenance_sand city cost analysis 9-29-09 CalAm Version" xfId="3365"/>
    <cellStyle name="c_Bal Sheets_Fillmore Annual Maintenance_Schedule 3-5 Roark - asset list 071010" xfId="3366"/>
    <cellStyle name="c_Bal Sheets_Fillmore O&amp;M model 032206" xfId="3367"/>
    <cellStyle name="c_Bal Sheets_Fillmore O&amp;M model 032206 V1" xfId="3368"/>
    <cellStyle name="c_Bal Sheets_Fillmore O&amp;M model 032206 V1_sand city cost analysis 9-29-09 CalAm Version" xfId="3369"/>
    <cellStyle name="c_Bal Sheets_Fillmore O&amp;M model 032206 V1_Schedule 3-5 Roark - asset list 071010" xfId="3370"/>
    <cellStyle name="c_Bal Sheets_Fillmore O&amp;M model 032206_sand city cost analysis 9-29-09 CalAm Version" xfId="3371"/>
    <cellStyle name="c_Bal Sheets_Fillmore O&amp;M model 032206_Schedule 3-5 Roark - asset list 071010" xfId="3372"/>
    <cellStyle name="c_Bal Sheets_Fillmore O&amp;M model 110106" xfId="3373"/>
    <cellStyle name="c_Bal Sheets_Fillmore O&amp;M model 110106_sand city cost analysis 9-29-09 CalAm Version" xfId="3374"/>
    <cellStyle name="c_Bal Sheets_Fillmore O&amp;M model 110106_Schedule 3-5 Roark - asset list 071010" xfId="3375"/>
    <cellStyle name="c_Bal Sheets_FINAL P12 MSG Contribution Margin" xfId="3376"/>
    <cellStyle name="c_Bal Sheets_Footnote" xfId="3377"/>
    <cellStyle name="c_Bal Sheets_HI P2R 2009" xfId="3378"/>
    <cellStyle name="c_Bal Sheets_HI P2R 2009 2" xfId="3379"/>
    <cellStyle name="c_Bal Sheets_HI P2R 2009_NOL" xfId="3380"/>
    <cellStyle name="c_Bal Sheets_HYDRO P2R 2009" xfId="3381"/>
    <cellStyle name="c_Bal Sheets_HYDRO P2R 2009 2" xfId="3382"/>
    <cellStyle name="c_Bal Sheets_HYDRO P2R 2009_NOL" xfId="3383"/>
    <cellStyle name="c_Bal Sheets_Hyperion-JDE Recon" xfId="3384"/>
    <cellStyle name="c_Bal Sheets_IA P2R 2009" xfId="3385"/>
    <cellStyle name="c_Bal Sheets_IA P2R 2009 2" xfId="3386"/>
    <cellStyle name="c_Bal Sheets_IA P2R 2009_NOL" xfId="3387"/>
    <cellStyle name="c_Bal Sheets_IL FAS109 2011" xfId="3388"/>
    <cellStyle name="c_Bal Sheets_IL P2R 2009 " xfId="3389"/>
    <cellStyle name="c_Bal Sheets_IL P2R 2009  2" xfId="3390"/>
    <cellStyle name="c_Bal Sheets_IL P2R 2009 _NOL" xfId="3391"/>
    <cellStyle name="c_Bal Sheets_IN P2R 2009" xfId="3392"/>
    <cellStyle name="c_Bal Sheets_IN P2R 2009 2" xfId="3393"/>
    <cellStyle name="c_Bal Sheets_IN P2R 2009_NOL" xfId="3394"/>
    <cellStyle name="c_Bal Sheets_Income Statement_revised capex 05.28.09_060309" xfId="3395"/>
    <cellStyle name="c_Bal Sheets_Income Statement_revised capex 05.28.09_060309 2" xfId="3396"/>
    <cellStyle name="c_Bal Sheets_Input" xfId="3397"/>
    <cellStyle name="c_Bal Sheets_Input Sheet" xfId="3398"/>
    <cellStyle name="c_Bal Sheets_Inputs" xfId="3399"/>
    <cellStyle name="c_Bal Sheets_Inputs_1" xfId="3400"/>
    <cellStyle name="c_Bal Sheets_Journal Entries Calculation" xfId="3401"/>
    <cellStyle name="c_Bal Sheets_KY P2R 2009" xfId="3402"/>
    <cellStyle name="c_Bal Sheets_KY P2R 2009 2" xfId="3403"/>
    <cellStyle name="c_Bal Sheets_KY P2R 2009_NOL" xfId="3404"/>
    <cellStyle name="c_Bal Sheets_KY-Landing Template-Feb 2012 Final" xfId="3405"/>
    <cellStyle name="c_Bal Sheets_KY-Landing Template-Feb 2012 Final 2" xfId="3406"/>
    <cellStyle name="c_Bal Sheets_KY-Landing Template-Feb 2012 Final 3" xfId="3407"/>
    <cellStyle name="c_Bal Sheets_KY-Landing Template-Feb 2012 Final 4" xfId="3408"/>
    <cellStyle name="c_Bal Sheets_KY-Landing Template-Feb 2012 Final 5" xfId="3409"/>
    <cellStyle name="c_Bal Sheets_KY-Landing Template-Feb 2012 Final 6" xfId="3410"/>
    <cellStyle name="c_Bal Sheets_LI P2R 2009" xfId="3411"/>
    <cellStyle name="c_Bal Sheets_LI P2R 2009 2" xfId="3412"/>
    <cellStyle name="c_Bal Sheets_LI P2R 2009_NOL" xfId="3413"/>
    <cellStyle name="c_Bal Sheets_LIBERTY P2R 2009" xfId="3414"/>
    <cellStyle name="c_Bal Sheets_LIBERTY P2R 2009 2" xfId="3415"/>
    <cellStyle name="c_Bal Sheets_LIBERTY P2R 2009_NOL" xfId="3416"/>
    <cellStyle name="c_Bal Sheets_LOP P2R 2009" xfId="3417"/>
    <cellStyle name="c_Bal Sheets_LOP P2R 2009 2" xfId="3418"/>
    <cellStyle name="c_Bal Sheets_LOP P2R 2009_NOL" xfId="3419"/>
    <cellStyle name="c_Bal Sheets_MD P2R 2009" xfId="3420"/>
    <cellStyle name="c_Bal Sheets_MD P2R 2009 2" xfId="3421"/>
    <cellStyle name="c_Bal Sheets_MD P2R 2009_NOL" xfId="3422"/>
    <cellStyle name="c_Bal Sheets_MI P2R 2009" xfId="3423"/>
    <cellStyle name="c_Bal Sheets_MI P2R 2009 2" xfId="3424"/>
    <cellStyle name="c_Bal Sheets_MI P2R 2009_NOL" xfId="3425"/>
    <cellStyle name="c_Bal Sheets_MO 2010-2014 Presentation_072709" xfId="3426"/>
    <cellStyle name="c_Bal Sheets_MO 2010-2014 Presentation_072709_Schedule 3-5 Roark - asset list 071010" xfId="3427"/>
    <cellStyle name="c_Bal Sheets_MO P2R 2009" xfId="3428"/>
    <cellStyle name="c_Bal Sheets_MO P2R 2009 2" xfId="3429"/>
    <cellStyle name="c_Bal Sheets_MO P2R 2009_NOL" xfId="3430"/>
    <cellStyle name="c_Bal Sheets_Mobile Residuals P2R 2009" xfId="3431"/>
    <cellStyle name="c_Bal Sheets_Mobile Residuals P2R 2009 2" xfId="3432"/>
    <cellStyle name="c_Bal Sheets_Mobile Residuals P2R 2009_NOL" xfId="3433"/>
    <cellStyle name="c_Bal Sheets_MO-IL-CA Offset DEF" xfId="3434"/>
    <cellStyle name="c_Bal Sheets_MO-IL-CA Offset DEF 2" xfId="3435"/>
    <cellStyle name="c_Bal Sheets_MO-IL-CA Offset DEF_AWW Adj Co FAS109 2011" xfId="3436"/>
    <cellStyle name="c_Bal Sheets_MO-IL-CA Offset DEF_Current Provision - HYP" xfId="3437"/>
    <cellStyle name="c_Bal Sheets_MO-IL-CA Offset DEF_Footnote" xfId="3438"/>
    <cellStyle name="c_Bal Sheets_MO-IL-CA Offset DEF_Hyperion-JDE Recon" xfId="3439"/>
    <cellStyle name="c_Bal Sheets_MO-IL-CA Offset DEF_Journal Entries Calculation" xfId="3440"/>
    <cellStyle name="c_Bal Sheets_MO-IL-CA Offset DEF_NOL" xfId="3441"/>
    <cellStyle name="c_Bal Sheets_MO-IL-CA Offset DEF_PY FN Reclasses" xfId="3442"/>
    <cellStyle name="c_Bal Sheets_MO-IL-CA Offset DEF_Summary" xfId="3443"/>
    <cellStyle name="c_Bal Sheets_Net Capex Cashflow 2013-2014 8-10-12" xfId="3444"/>
    <cellStyle name="c_Bal Sheets_NJ P2R 2009" xfId="3445"/>
    <cellStyle name="c_Bal Sheets_NJ P2R 2009 2" xfId="3446"/>
    <cellStyle name="c_Bal Sheets_NJ P2R 2009_NOL" xfId="3447"/>
    <cellStyle name="c_Bal Sheets_NM P2R 2009" xfId="3448"/>
    <cellStyle name="c_Bal Sheets_NM P2R 2009 2" xfId="3449"/>
    <cellStyle name="c_Bal Sheets_NM P2R 2009_NOL" xfId="3450"/>
    <cellStyle name="c_Bal Sheets_NOL" xfId="3451"/>
    <cellStyle name="c_Bal Sheets_O&amp;Vs P&amp;L View" xfId="3452"/>
    <cellStyle name="c_Bal Sheets_O&amp;Vs P&amp;L View 2" xfId="3453"/>
    <cellStyle name="c_Bal Sheets_O&amp;Vs P&amp;L View 3" xfId="3454"/>
    <cellStyle name="c_Bal Sheets_O&amp;Vs P&amp;L View 4" xfId="3455"/>
    <cellStyle name="c_Bal Sheets_O&amp;Vs P&amp;L View 5" xfId="3456"/>
    <cellStyle name="c_Bal Sheets_O&amp;Vs P&amp;L View 6" xfId="3457"/>
    <cellStyle name="c_Bal Sheets_O&amp;Vs Worksheet" xfId="3458"/>
    <cellStyle name="c_Bal Sheets_O&amp;Vs Worksheet 2" xfId="3459"/>
    <cellStyle name="c_Bal Sheets_O&amp;Vs Worksheet 3" xfId="3460"/>
    <cellStyle name="c_Bal Sheets_O&amp;Vs Worksheet 4" xfId="3461"/>
    <cellStyle name="c_Bal Sheets_O&amp;Vs Worksheet 5" xfId="3462"/>
    <cellStyle name="c_Bal Sheets_O&amp;Vs Worksheet 6" xfId="3463"/>
    <cellStyle name="c_Bal Sheets_OH P2R 2009" xfId="3464"/>
    <cellStyle name="c_Bal Sheets_OH P2R 2009 2" xfId="3465"/>
    <cellStyle name="c_Bal Sheets_OH P2R 2009_NOL" xfId="3466"/>
    <cellStyle name="c_Bal Sheets_P&amp;L Landing" xfId="3467"/>
    <cellStyle name="c_Bal Sheets_P&amp;L Landing 2" xfId="3468"/>
    <cellStyle name="c_Bal Sheets_P&amp;L Landing 3" xfId="3469"/>
    <cellStyle name="c_Bal Sheets_P&amp;L Landing 4" xfId="3470"/>
    <cellStyle name="c_Bal Sheets_P&amp;L Landing 5" xfId="3471"/>
    <cellStyle name="c_Bal Sheets_P&amp;L Landing 6" xfId="3472"/>
    <cellStyle name="c_Bal Sheets_PA P2R 2009" xfId="3473"/>
    <cellStyle name="c_Bal Sheets_PA P2R 2009 2" xfId="3474"/>
    <cellStyle name="c_Bal Sheets_PA P2R 2009_NOL" xfId="3475"/>
    <cellStyle name="c_Bal Sheets_PAM P2R 2009" xfId="3476"/>
    <cellStyle name="c_Bal Sheets_PAM P2R 2009 2" xfId="3477"/>
    <cellStyle name="c_Bal Sheets_PAM P2R 2009_NOL" xfId="3478"/>
    <cellStyle name="c_Bal Sheets_Portfolio Optimization - Sale of GW + Neptune v13" xfId="3479"/>
    <cellStyle name="c_Bal Sheets_Project Aqua - Financial Models Version 2.0 V2" xfId="3480"/>
    <cellStyle name="c_Bal Sheets_Project Aqua - Financial Models Version 2.0 V2_2010 Arnold Sewer - Model v1.1 (preliminary base case)" xfId="3481"/>
    <cellStyle name="c_Bal Sheets_Project Aqua - Financial Models Version 2.0 V2_Inputs" xfId="3482"/>
    <cellStyle name="c_Bal Sheets_Project Aqua - Financial Models Version 2.0 V2_sand city cost analysis 9-29-09 CalAm Version" xfId="3483"/>
    <cellStyle name="c_Bal Sheets_Project Aqua - Financial Models Version 2.0 V2_Schedule 3-5 Roark - asset list 071010" xfId="3484"/>
    <cellStyle name="c_Bal Sheets_Project Aqua - Financial Models Version 2.5" xfId="3485"/>
    <cellStyle name="c_Bal Sheets_Project Ascot Spain - Version 9.0 16082004" xfId="3486"/>
    <cellStyle name="c_Bal Sheets_PY FN Reclasses" xfId="3487"/>
    <cellStyle name="c_Bal Sheets_Q1 Workpapers as of 03-12-10" xfId="3488"/>
    <cellStyle name="c_Bal Sheets_Q1 Workpapers as of 03-12-10 2" xfId="3489"/>
    <cellStyle name="c_Bal Sheets_ROE by State" xfId="3490"/>
    <cellStyle name="c_Bal Sheets_sand city cost analysis 9-29-09 CalAm Version" xfId="3491"/>
    <cellStyle name="c_Bal Sheets_Schedule 3-5 Roark - asset list 071010" xfId="3492"/>
    <cellStyle name="c_Bal Sheets_Sheet1" xfId="3493"/>
    <cellStyle name="c_Bal Sheets_Sheet1 2" xfId="3494"/>
    <cellStyle name="c_Bal Sheets_Sheet1 3" xfId="3495"/>
    <cellStyle name="c_Bal Sheets_Sheet1 4" xfId="3496"/>
    <cellStyle name="c_Bal Sheets_Sheet1 5" xfId="3497"/>
    <cellStyle name="c_Bal Sheets_Sheet1 6" xfId="3498"/>
    <cellStyle name="c_Bal Sheets_Sheet2" xfId="3499"/>
    <cellStyle name="c_Bal Sheets_Sheet2 2" xfId="3500"/>
    <cellStyle name="c_Bal Sheets_Sheet2 3" xfId="3501"/>
    <cellStyle name="c_Bal Sheets_Sheet2 4" xfId="3502"/>
    <cellStyle name="c_Bal Sheets_Sheet2 5" xfId="3503"/>
    <cellStyle name="c_Bal Sheets_Sheet2 6" xfId="3504"/>
    <cellStyle name="c_Bal Sheets_Sheet2 7" xfId="3505"/>
    <cellStyle name="c_Bal Sheets_Smart View_2011-2015_Info from the field V2  from rates 8-18-10 morning" xfId="3506"/>
    <cellStyle name="c_Bal Sheets_Smart View_2011-2015_Info from the field V3 8-19-10 from Rates" xfId="3507"/>
    <cellStyle name="c_Bal Sheets_Spain headcount 09082004v3" xfId="3508"/>
    <cellStyle name="c_Bal Sheets_Start-up Costs" xfId="3509"/>
    <cellStyle name="c_Bal Sheets_Start-up Costs_sand city cost analysis 9-29-09 CalAm Version" xfId="3510"/>
    <cellStyle name="c_Bal Sheets_Start-up Costs_Schedule 3-5 Roark - asset list 071010" xfId="3511"/>
    <cellStyle name="c_Bal Sheets_Summary" xfId="3512"/>
    <cellStyle name="c_Bal Sheets_Surprise Financial Services O&amp;M Fin Model 2008" xfId="3513"/>
    <cellStyle name="c_Bal Sheets_Surprise Financial Services O&amp;M No Capital 012607" xfId="3514"/>
    <cellStyle name="c_Bal Sheets_Surprise Financial Services O&amp;M No Capital 012607_sand city cost analysis 9-29-09 CalAm Version" xfId="3515"/>
    <cellStyle name="c_Bal Sheets_Surprise Financial Services O&amp;M No Capital 012607_Schedule 3-5 Roark - asset list 071010" xfId="3516"/>
    <cellStyle name="c_Bal Sheets_TN - BD Model 2011-2015 06.17.10" xfId="3517"/>
    <cellStyle name="c_Bal Sheets_TN P2R 2009" xfId="3518"/>
    <cellStyle name="c_Bal Sheets_TN P2R 2009 2" xfId="3519"/>
    <cellStyle name="c_Bal Sheets_TN P2R 2009_NOL" xfId="3520"/>
    <cellStyle name="c_Bal Sheets_Treasury Existing Debt Load" xfId="3521"/>
    <cellStyle name="c_Bal Sheets_TWH LLC P2R 2009" xfId="3522"/>
    <cellStyle name="c_Bal Sheets_TWH LLC P2R 2009 2" xfId="3523"/>
    <cellStyle name="c_Bal Sheets_TWH LLC P2R 2009_NOL" xfId="3524"/>
    <cellStyle name="c_Bal Sheets_TWNA P2R 2009" xfId="3525"/>
    <cellStyle name="c_Bal Sheets_TWNA P2R 2009 2" xfId="3526"/>
    <cellStyle name="c_Bal Sheets_TWNA P2R 2009_NOL" xfId="3527"/>
    <cellStyle name="c_Bal Sheets_TX P2R 2009" xfId="3528"/>
    <cellStyle name="c_Bal Sheets_TX P2R 2009 2" xfId="3529"/>
    <cellStyle name="c_Bal Sheets_TX P2R 2009_NOL" xfId="3530"/>
    <cellStyle name="c_Bal Sheets_UESG P2R 2009" xfId="3531"/>
    <cellStyle name="c_Bal Sheets_UESG P2R 2009 2" xfId="3532"/>
    <cellStyle name="c_Bal Sheets_UESG P2R 2009_NOL" xfId="3533"/>
    <cellStyle name="c_Bal Sheets_UWV P2R 2009" xfId="3534"/>
    <cellStyle name="c_Bal Sheets_UWV P2R 2009 2" xfId="3535"/>
    <cellStyle name="c_Bal Sheets_UWV P2R 2009_NOL" xfId="3536"/>
    <cellStyle name="c_Bal Sheets_VA P2R 2009" xfId="3537"/>
    <cellStyle name="c_Bal Sheets_VA P2R 2009 2" xfId="3538"/>
    <cellStyle name="c_Bal Sheets_VA P2R 2009_NOL" xfId="3539"/>
    <cellStyle name="c_Bal Sheets_WV P2R 2009" xfId="3540"/>
    <cellStyle name="c_Bal Sheets_WV P2R 2009 2" xfId="3541"/>
    <cellStyle name="c_Bal Sheets_WV P2R 2009_NOL" xfId="3542"/>
    <cellStyle name="c_BalanceSheet Landing" xfId="3543"/>
    <cellStyle name="c_BalanceSheet Landing 2" xfId="3544"/>
    <cellStyle name="c_BalanceSheet Landing 3" xfId="3545"/>
    <cellStyle name="c_BalanceSheet Landing 4" xfId="3546"/>
    <cellStyle name="c_BalanceSheet Landing 5" xfId="3547"/>
    <cellStyle name="c_BalanceSheet Landing 6" xfId="3548"/>
    <cellStyle name="c_BFD P2R 2009" xfId="3549"/>
    <cellStyle name="c_BFD P2R 2009 2" xfId="3550"/>
    <cellStyle name="c_BFD P2R 2009_NOL" xfId="3551"/>
    <cellStyle name="c_bob (2)" xfId="3552"/>
    <cellStyle name="c_Book1" xfId="3553"/>
    <cellStyle name="c_BP 2011-13 KPIs Rev 9-16-2010 8pm" xfId="3554"/>
    <cellStyle name="c_CA Cases (2)" xfId="3555"/>
    <cellStyle name="c_CA P2R 2009 " xfId="3556"/>
    <cellStyle name="c_CA P2R 2009  2" xfId="3557"/>
    <cellStyle name="c_CA P2R 2009 _NOL" xfId="3558"/>
    <cellStyle name="c_Cal. (2)" xfId="3559"/>
    <cellStyle name="c_Cases (2)" xfId="3560"/>
    <cellStyle name="c_CD - Financial Flash Report - May 2012 Final" xfId="3561"/>
    <cellStyle name="c_Celtic DCF" xfId="3562"/>
    <cellStyle name="c_Celtic DCF Inputs" xfId="3563"/>
    <cellStyle name="c_City of Fillmore Annual Maintenance Revised  V-2 3-7-06  MLC" xfId="3564"/>
    <cellStyle name="c_City of Fillmore Annual Maintenance Revised  V-2 3-7-06  MLC_sand city cost analysis 9-29-09 CalAm Version" xfId="3565"/>
    <cellStyle name="c_City of Fillmore Annual Maintenance Revised  V-2 3-7-06  MLC_Schedule 3-5 Roark - asset list 071010" xfId="3566"/>
    <cellStyle name="c_City of Fillmore Annual Maintenance Revised MK" xfId="3567"/>
    <cellStyle name="c_City of Fillmore Annual Maintenance Revised MK_sand city cost analysis 9-29-09 CalAm Version" xfId="3568"/>
    <cellStyle name="c_City of Fillmore Annual Maintenance Revised MK_Schedule 3-5 Roark - asset list 071010" xfId="3569"/>
    <cellStyle name="c_City of Fillmore DBO Financial Model V10" xfId="3570"/>
    <cellStyle name="c_City of Fillmore DBO Financial Model V10_sand city cost analysis 9-29-09 CalAm Version" xfId="3571"/>
    <cellStyle name="c_City of Fillmore DBO Financial Model V10_Schedule 3-5 Roark - asset list 071010" xfId="3572"/>
    <cellStyle name="c_City of Fillmore DBO Financial Model V11" xfId="3573"/>
    <cellStyle name="c_City of Fillmore DBO Financial Model V11_sand city cost analysis 9-29-09 CalAm Version" xfId="3574"/>
    <cellStyle name="c_City of Fillmore DBO Financial Model V11_Schedule 3-5 Roark - asset list 071010" xfId="3575"/>
    <cellStyle name="c_City of Fillmore DBO Financial Model V2" xfId="3576"/>
    <cellStyle name="c_City of Fillmore DBO Financial Model V2_sand city cost analysis 9-29-09 CalAm Version" xfId="3577"/>
    <cellStyle name="c_City of Fillmore DBO Financial Model V2_Schedule 3-5 Roark - asset list 071010" xfId="3578"/>
    <cellStyle name="c_City of Fillmore DBO Financial Model V4" xfId="3579"/>
    <cellStyle name="c_City of Fillmore DBO Financial Model V4_sand city cost analysis 9-29-09 CalAm Version" xfId="3580"/>
    <cellStyle name="c_City of Fillmore DBO Financial Model V4_Schedule 3-5 Roark - asset list 071010" xfId="3581"/>
    <cellStyle name="c_City of Fillmore DBO Financial Model V5" xfId="3582"/>
    <cellStyle name="c_City of Fillmore DBO Financial Model V5_sand city cost analysis 9-29-09 CalAm Version" xfId="3583"/>
    <cellStyle name="c_City of Fillmore DBO Financial Model V5_Schedule 3-5 Roark - asset list 071010" xfId="3584"/>
    <cellStyle name="c_City of Fillmore OpEx Model Start-Up  &amp; Decommissioning   Nov.18, 2005  MLC" xfId="3585"/>
    <cellStyle name="c_City of Fillmore OpEx Model Start-Up  &amp; Decommissioning   Nov.18, 2005  MLC_sand city cost analysis 9-29-09 CalAm Version" xfId="3586"/>
    <cellStyle name="c_City of Fillmore OpEx Model Start-Up  &amp; Decommissioning   Nov.18, 2005  MLC_Schedule 3-5 Roark - asset list 071010" xfId="3587"/>
    <cellStyle name="c_City of Fillmore OpEx Model V. 2  Dec. 19, 2005  MLC" xfId="3588"/>
    <cellStyle name="c_City of Fillmore OpEx Model V. 2  Dec. 19, 2005  MLC_sand city cost analysis 9-29-09 CalAm Version" xfId="3589"/>
    <cellStyle name="c_City of Fillmore OpEx Model V. 2  Dec. 19, 2005  MLC_Schedule 3-5 Roark - asset list 071010" xfId="3590"/>
    <cellStyle name="c_City of Fillmore R &amp; R Schedule    3-13-06  MLC" xfId="3591"/>
    <cellStyle name="c_City of Fillmore R &amp; R Schedule    3-13-06  MLC_sand city cost analysis 9-29-09 CalAm Version" xfId="3592"/>
    <cellStyle name="c_City of Fillmore R &amp; R Schedule    3-13-06  MLC_Schedule 3-5 Roark - asset list 071010" xfId="3593"/>
    <cellStyle name="c_Contract Ops Bus  Plan 2011 -2015_061510" xfId="3594"/>
    <cellStyle name="c_Contract Ops Bus  Plan 2011 -2015_061510_2011_BPR_MSG_07" xfId="3595"/>
    <cellStyle name="c_Contract Ops Bus  Plan 2011 -2015_061510_Contract Ops Bus  Plan 2011 -2015_071310_GK" xfId="3596"/>
    <cellStyle name="c_Contract Ops Bus  Plan 2011 -2015_061510_Contract Ops Bus  Plan 2011 -2015_08.31.10" xfId="3597"/>
    <cellStyle name="c_Contract Ops Bus  Plan 2011 -2015_061510_Contract Ops Bus  Plan 2011 -2015_08.31.10_~0270095" xfId="3598"/>
    <cellStyle name="c_Contract Ops Bus  Plan 2011 -2015_061510_Contract Ops Bus  Plan 2011 -2015_08.31.10_Contract Services_Project Contribution Trend" xfId="3599"/>
    <cellStyle name="c_Contract Ops Bus  Plan 2011 -2015_061510_Contract Ops Bus  Plan 2011 -2015_08.31.10_Contract Services_Project Contribution Trend_091010" xfId="3600"/>
    <cellStyle name="c_Contract Ops Bus  Plan 2011 -2015_061510_Contribution" xfId="3601"/>
    <cellStyle name="c_Contract Ops Bus  Plan 2011 -2015_061510_FINAL P12 MSG Contribution Margin" xfId="3602"/>
    <cellStyle name="c_Contract Ops Bus  Plan 2011 -2015_071310_GK" xfId="3603"/>
    <cellStyle name="c_Contract Ops Bus  Plan 2011 -2015_08.31.10" xfId="3604"/>
    <cellStyle name="c_Contract Ops Bus  Plan 2011 -2015_08.31.10_~0270095" xfId="3605"/>
    <cellStyle name="c_Contract Ops Bus  Plan 2011 -2015_08.31.10_Contract Services_Project Contribution Trend" xfId="3606"/>
    <cellStyle name="c_Contract Ops Bus  Plan 2011 -2015_08.31.10_Contract Services_Project Contribution Trend_091010" xfId="3607"/>
    <cellStyle name="c_Contribution" xfId="3608"/>
    <cellStyle name="c_Control Panel" xfId="3609"/>
    <cellStyle name="c_Control Panel 2" xfId="3610"/>
    <cellStyle name="c_Control Panel 3" xfId="3611"/>
    <cellStyle name="c_Control Panel 4" xfId="3612"/>
    <cellStyle name="c_Control Panel 5" xfId="3613"/>
    <cellStyle name="c_Control Panel 6" xfId="3614"/>
    <cellStyle name="c_Copy of Twin Oaks DBO Financial Model BAFO FINAL" xfId="3615"/>
    <cellStyle name="c_Copy of Twin Oaks DBO Financial Model BAFO FINAL_sand city cost analysis 9-29-09 CalAm Version" xfId="3616"/>
    <cellStyle name="c_Copy of Twin Oaks DBO Financial Model BAFO FINAL_Schedule 3-5 Roark - asset list 071010" xfId="3617"/>
    <cellStyle name="c_CPQModel" xfId="3618"/>
    <cellStyle name="c_CPWRModel_ACQ10_Output" xfId="3619"/>
    <cellStyle name="c_CPWRModel_ACQ4_99PF" xfId="3620"/>
    <cellStyle name="c_CPWRModel_ACQ7_Cases" xfId="3621"/>
    <cellStyle name="c_CPWRModel_ACQ8_Cases" xfId="3622"/>
    <cellStyle name="c_CPWRModel_ACQ9_Cases" xfId="3623"/>
    <cellStyle name="c_CPWRModelInternal_ACQ" xfId="3624"/>
    <cellStyle name="c_Credit (2)" xfId="3625"/>
    <cellStyle name="c_Credit (2) 10" xfId="3626"/>
    <cellStyle name="c_Credit (2) 2" xfId="3627"/>
    <cellStyle name="c_Credit (2) 2 2" xfId="3628"/>
    <cellStyle name="c_Credit (2) 2 2 2" xfId="3629"/>
    <cellStyle name="c_Credit (2) 2 2 2 2" xfId="3630"/>
    <cellStyle name="c_Credit (2) 2 2 2 2 2" xfId="3631"/>
    <cellStyle name="c_Credit (2) 2 2 2 2 3" xfId="3632"/>
    <cellStyle name="c_Credit (2) 2 2 2 3" xfId="3633"/>
    <cellStyle name="c_Credit (2) 2 2 3" xfId="3634"/>
    <cellStyle name="c_Credit (2) 2 2 4" xfId="3635"/>
    <cellStyle name="c_Credit (2) 2 2 5" xfId="3636"/>
    <cellStyle name="c_Credit (2) 2 2 6" xfId="3637"/>
    <cellStyle name="c_Credit (2) 2 3" xfId="3638"/>
    <cellStyle name="c_Credit (2) 2 3 2" xfId="3639"/>
    <cellStyle name="c_Credit (2) 2 3 2 2" xfId="3640"/>
    <cellStyle name="c_Credit (2) 2 3 2 3" xfId="3641"/>
    <cellStyle name="c_Credit (2) 2 3 3" xfId="3642"/>
    <cellStyle name="c_Credit (2) 2 4" xfId="3643"/>
    <cellStyle name="c_Credit (2) 2 5" xfId="3644"/>
    <cellStyle name="c_Credit (2) 2 6" xfId="3645"/>
    <cellStyle name="c_Credit (2) 3" xfId="3646"/>
    <cellStyle name="c_Credit (2) 4" xfId="3647"/>
    <cellStyle name="c_Credit (2) 5" xfId="3648"/>
    <cellStyle name="c_Credit (2) 6" xfId="3649"/>
    <cellStyle name="c_Credit (2) 6 2" xfId="3650"/>
    <cellStyle name="c_Credit (2) 6 2 2" xfId="3651"/>
    <cellStyle name="c_Credit (2) 6 2 3" xfId="3652"/>
    <cellStyle name="c_Credit (2) 6 3" xfId="3653"/>
    <cellStyle name="c_Credit (2) 7" xfId="3654"/>
    <cellStyle name="c_Credit (2) 8" xfId="3655"/>
    <cellStyle name="c_Credit (2) 9" xfId="3656"/>
    <cellStyle name="c_Credit (2)_2010 Arnold Sewer - Model v1.1 (preliminary base case)" xfId="3657"/>
    <cellStyle name="c_Credit (2)_2010-2012_AZ BP_09.10.09" xfId="3658"/>
    <cellStyle name="c_Credit (2)_2011_BPR_MSG_07" xfId="3659"/>
    <cellStyle name="c_Credit (2)_2011-13 Capex by entity" xfId="3660"/>
    <cellStyle name="c_Credit (2)_2012_BS_Budget (2)" xfId="3661"/>
    <cellStyle name="c_Credit (2)_2012_BS_Budget (2) 2" xfId="3662"/>
    <cellStyle name="c_Credit (2)_2012_BS_Budget (2) 3" xfId="3663"/>
    <cellStyle name="c_Credit (2)_2012_BS_Budget (2) 4" xfId="3664"/>
    <cellStyle name="c_Credit (2)_2012_BS_Budget (2) 5" xfId="3665"/>
    <cellStyle name="c_Credit (2)_2012_BS_Budget (2) 6" xfId="3666"/>
    <cellStyle name="c_Credit (2)_7 - FAS109 2010 (F2)" xfId="3667"/>
    <cellStyle name="c_Credit (2)_AAET P2R 2009" xfId="3668"/>
    <cellStyle name="c_Credit (2)_AAET P2R 2009 2" xfId="3669"/>
    <cellStyle name="c_Credit (2)_AAET P2R 2009_NOL" xfId="3670"/>
    <cellStyle name="c_Credit (2)_ACUS P2R 2009" xfId="3671"/>
    <cellStyle name="c_Credit (2)_ACUS P2R 2009 2" xfId="3672"/>
    <cellStyle name="c_Credit (2)_ACUS P2R 2009_NOL" xfId="3673"/>
    <cellStyle name="c_Credit (2)_ALWC P2R 2009" xfId="3674"/>
    <cellStyle name="c_Credit (2)_ALWC P2R 2009 2" xfId="3675"/>
    <cellStyle name="c_Credit (2)_ALWC P2R 2009_NOL" xfId="3676"/>
    <cellStyle name="c_Credit (2)_Apollo 22062005 RR" xfId="3677"/>
    <cellStyle name="c_Credit (2)_Applied O+M - 2011 - 2015 Bus. Plan" xfId="3678"/>
    <cellStyle name="c_Credit (2)_Applied O+M - 2011 - 2015 Bus. Plan 2" xfId="3679"/>
    <cellStyle name="c_Credit (2)_AW Engineering P2R 2009" xfId="3680"/>
    <cellStyle name="c_Credit (2)_AW Engineering P2R 2009 2" xfId="3681"/>
    <cellStyle name="c_Credit (2)_AW Engineering P2R 2009_NOL" xfId="3682"/>
    <cellStyle name="c_Credit (2)_AW Ind OPS P2R 2009" xfId="3683"/>
    <cellStyle name="c_Credit (2)_AW Ind OPS P2R 2009 2" xfId="3684"/>
    <cellStyle name="c_Credit (2)_AW Ind OPS P2R 2009_NOL" xfId="3685"/>
    <cellStyle name="c_Credit (2)_AW Ind P2R 2009" xfId="3686"/>
    <cellStyle name="c_Credit (2)_AW Ind P2R 2009 2" xfId="3687"/>
    <cellStyle name="c_Credit (2)_AW Ind P2R 2009_NOL" xfId="3688"/>
    <cellStyle name="c_Credit (2)_AW O&amp;M P2R 2009" xfId="3689"/>
    <cellStyle name="c_Credit (2)_AW O&amp;M P2R 2009 2" xfId="3690"/>
    <cellStyle name="c_Credit (2)_AW O&amp;M P2R 2009_NOL" xfId="3691"/>
    <cellStyle name="c_Credit (2)_AW(USA) Inc.  P2R 2009" xfId="3692"/>
    <cellStyle name="c_Credit (2)_AW(USA) Inc.  P2R 2009 2" xfId="3693"/>
    <cellStyle name="c_Credit (2)_AW(USA) Inc.  P2R 2009_NOL" xfId="3694"/>
    <cellStyle name="c_Credit (2)_AWCC P2R 2009" xfId="3695"/>
    <cellStyle name="c_Credit (2)_AWCC P2R 2009 2" xfId="3696"/>
    <cellStyle name="c_Credit (2)_AWCC P2R 2009_NOL" xfId="3697"/>
    <cellStyle name="c_Credit (2)_AWE Holding P2R 2009" xfId="3698"/>
    <cellStyle name="c_Credit (2)_AWE Holding P2R 2009 2" xfId="3699"/>
    <cellStyle name="c_Credit (2)_AWE Holding P2R 2009_NOL" xfId="3700"/>
    <cellStyle name="c_Credit (2)_AWE Inc. P2R 2009" xfId="3701"/>
    <cellStyle name="c_Credit (2)_AWE Inc. P2R 2009 2" xfId="3702"/>
    <cellStyle name="c_Credit (2)_AWE Inc. P2R 2009_NOL" xfId="3703"/>
    <cellStyle name="c_Credit (2)_AWM P2R 2009" xfId="3704"/>
    <cellStyle name="c_Credit (2)_AWM P2R 2009 2" xfId="3705"/>
    <cellStyle name="c_Credit (2)_AWM P2R 2009_NOL" xfId="3706"/>
    <cellStyle name="c_Credit (2)_AWM-DE P2R 2009" xfId="3707"/>
    <cellStyle name="c_Credit (2)_AWM-DE P2R 2009 2" xfId="3708"/>
    <cellStyle name="c_Credit (2)_AWM-DE P2R 2009_NOL" xfId="3709"/>
    <cellStyle name="c_Credit (2)_AWR P2R 2009" xfId="3710"/>
    <cellStyle name="c_Credit (2)_AWR P2R 2009 2" xfId="3711"/>
    <cellStyle name="c_Credit (2)_AWR P2R 2009_NOL" xfId="3712"/>
    <cellStyle name="c_Credit (2)_AWS CDM P2R 2009" xfId="3713"/>
    <cellStyle name="c_Credit (2)_AWS CDM P2R 2009 2" xfId="3714"/>
    <cellStyle name="c_Credit (2)_AWS CDM P2R 2009_NOL" xfId="3715"/>
    <cellStyle name="c_Credit (2)_AWS LLC P2R 2009" xfId="3716"/>
    <cellStyle name="c_Credit (2)_AWS LLC P2R 2009 2" xfId="3717"/>
    <cellStyle name="c_Credit (2)_AWS LLC P2R 2009_NOL" xfId="3718"/>
    <cellStyle name="c_Credit (2)_AWW Adj Co FAS109 2011" xfId="3719"/>
    <cellStyle name="c_Credit (2)_AWWC P2R 2009" xfId="3720"/>
    <cellStyle name="c_Credit (2)_AWWC P2R 2009 2" xfId="3721"/>
    <cellStyle name="c_Credit (2)_AWWC P2R 2009_NOL" xfId="3722"/>
    <cellStyle name="c_Credit (2)_AWWM P2R 2009" xfId="3723"/>
    <cellStyle name="c_Credit (2)_AWWM P2R 2009 2" xfId="3724"/>
    <cellStyle name="c_Credit (2)_AWWM P2R 2009_NOL" xfId="3725"/>
    <cellStyle name="c_Credit (2)_AWWSC P2R 2009" xfId="3726"/>
    <cellStyle name="c_Credit (2)_AWWSC P2R 2009 2" xfId="3727"/>
    <cellStyle name="c_Credit (2)_AWWSC P2R 2009_NOL" xfId="3728"/>
    <cellStyle name="c_Credit (2)_AZ P2R 2009" xfId="3729"/>
    <cellStyle name="c_Credit (2)_AZ P2R 2009 2" xfId="3730"/>
    <cellStyle name="c_Credit (2)_AZ P2R 2009_NOL" xfId="3731"/>
    <cellStyle name="c_Credit (2)_BalanceSheet Landing" xfId="3732"/>
    <cellStyle name="c_Credit (2)_BalanceSheet Landing 2" xfId="3733"/>
    <cellStyle name="c_Credit (2)_BalanceSheet Landing 3" xfId="3734"/>
    <cellStyle name="c_Credit (2)_BalanceSheet Landing 4" xfId="3735"/>
    <cellStyle name="c_Credit (2)_BalanceSheet Landing 5" xfId="3736"/>
    <cellStyle name="c_Credit (2)_BalanceSheet Landing 6" xfId="3737"/>
    <cellStyle name="c_Credit (2)_BFD P2R 2009" xfId="3738"/>
    <cellStyle name="c_Credit (2)_BFD P2R 2009 2" xfId="3739"/>
    <cellStyle name="c_Credit (2)_BFD P2R 2009_NOL" xfId="3740"/>
    <cellStyle name="c_Credit (2)_Book1" xfId="3741"/>
    <cellStyle name="c_Credit (2)_BP 2011-13 KPIs Rev 9-16-2010 8pm" xfId="3742"/>
    <cellStyle name="c_Credit (2)_CA P2R 2009 " xfId="3743"/>
    <cellStyle name="c_Credit (2)_CA P2R 2009  2" xfId="3744"/>
    <cellStyle name="c_Credit (2)_CA P2R 2009 _NOL" xfId="3745"/>
    <cellStyle name="c_Credit (2)_CD - Financial Flash Report - May 2012 Final" xfId="3746"/>
    <cellStyle name="c_Credit (2)_City of Fillmore Annual Maintenance Revised  V-2 3-7-06  MLC" xfId="3747"/>
    <cellStyle name="c_Credit (2)_City of Fillmore Annual Maintenance Revised  V-2 3-7-06  MLC_sand city cost analysis 9-29-09 CalAm Version" xfId="3748"/>
    <cellStyle name="c_Credit (2)_City of Fillmore Annual Maintenance Revised  V-2 3-7-06  MLC_Schedule 3-5 Roark - asset list 071010" xfId="3749"/>
    <cellStyle name="c_Credit (2)_City of Fillmore Annual Maintenance Revised MK" xfId="3750"/>
    <cellStyle name="c_Credit (2)_City of Fillmore Annual Maintenance Revised MK_sand city cost analysis 9-29-09 CalAm Version" xfId="3751"/>
    <cellStyle name="c_Credit (2)_City of Fillmore Annual Maintenance Revised MK_Schedule 3-5 Roark - asset list 071010" xfId="3752"/>
    <cellStyle name="c_Credit (2)_City of Fillmore DBO Financial Model V10" xfId="3753"/>
    <cellStyle name="c_Credit (2)_City of Fillmore DBO Financial Model V10_sand city cost analysis 9-29-09 CalAm Version" xfId="3754"/>
    <cellStyle name="c_Credit (2)_City of Fillmore DBO Financial Model V10_Schedule 3-5 Roark - asset list 071010" xfId="3755"/>
    <cellStyle name="c_Credit (2)_City of Fillmore DBO Financial Model V11" xfId="3756"/>
    <cellStyle name="c_Credit (2)_City of Fillmore DBO Financial Model V11_sand city cost analysis 9-29-09 CalAm Version" xfId="3757"/>
    <cellStyle name="c_Credit (2)_City of Fillmore DBO Financial Model V11_Schedule 3-5 Roark - asset list 071010" xfId="3758"/>
    <cellStyle name="c_Credit (2)_City of Fillmore DBO Financial Model V2" xfId="3759"/>
    <cellStyle name="c_Credit (2)_City of Fillmore DBO Financial Model V2_sand city cost analysis 9-29-09 CalAm Version" xfId="3760"/>
    <cellStyle name="c_Credit (2)_City of Fillmore DBO Financial Model V2_Schedule 3-5 Roark - asset list 071010" xfId="3761"/>
    <cellStyle name="c_Credit (2)_City of Fillmore DBO Financial Model V4" xfId="3762"/>
    <cellStyle name="c_Credit (2)_City of Fillmore DBO Financial Model V4_sand city cost analysis 9-29-09 CalAm Version" xfId="3763"/>
    <cellStyle name="c_Credit (2)_City of Fillmore DBO Financial Model V4_Schedule 3-5 Roark - asset list 071010" xfId="3764"/>
    <cellStyle name="c_Credit (2)_City of Fillmore DBO Financial Model V5" xfId="3765"/>
    <cellStyle name="c_Credit (2)_City of Fillmore DBO Financial Model V5_sand city cost analysis 9-29-09 CalAm Version" xfId="3766"/>
    <cellStyle name="c_Credit (2)_City of Fillmore DBO Financial Model V5_Schedule 3-5 Roark - asset list 071010" xfId="3767"/>
    <cellStyle name="c_Credit (2)_City of Fillmore OpEx Model Start-Up  &amp; Decommissioning   Nov.18, 2005  MLC" xfId="3768"/>
    <cellStyle name="c_Credit (2)_City of Fillmore OpEx Model Start-Up  &amp; Decommissioning   Nov.18, 2005  MLC_sand city cost analysis 9-29-09 CalAm Version" xfId="3769"/>
    <cellStyle name="c_Credit (2)_City of Fillmore OpEx Model Start-Up  &amp; Decommissioning   Nov.18, 2005  MLC_Schedule 3-5 Roark - asset list 071010" xfId="3770"/>
    <cellStyle name="c_Credit (2)_City of Fillmore OpEx Model V. 2  Dec. 19, 2005  MLC" xfId="3771"/>
    <cellStyle name="c_Credit (2)_City of Fillmore OpEx Model V. 2  Dec. 19, 2005  MLC_sand city cost analysis 9-29-09 CalAm Version" xfId="3772"/>
    <cellStyle name="c_Credit (2)_City of Fillmore OpEx Model V. 2  Dec. 19, 2005  MLC_Schedule 3-5 Roark - asset list 071010" xfId="3773"/>
    <cellStyle name="c_Credit (2)_City of Fillmore R &amp; R Schedule    3-13-06  MLC" xfId="3774"/>
    <cellStyle name="c_Credit (2)_City of Fillmore R &amp; R Schedule    3-13-06  MLC_sand city cost analysis 9-29-09 CalAm Version" xfId="3775"/>
    <cellStyle name="c_Credit (2)_City of Fillmore R &amp; R Schedule    3-13-06  MLC_Schedule 3-5 Roark - asset list 071010" xfId="3776"/>
    <cellStyle name="c_Credit (2)_Contract Ops Bus  Plan 2011 -2015_061510" xfId="3777"/>
    <cellStyle name="c_Credit (2)_Contract Ops Bus  Plan 2011 -2015_061510_2011_BPR_MSG_07" xfId="3778"/>
    <cellStyle name="c_Credit (2)_Contract Ops Bus  Plan 2011 -2015_061510_Contract Ops Bus  Plan 2011 -2015_071310_GK" xfId="3779"/>
    <cellStyle name="c_Credit (2)_Contract Ops Bus  Plan 2011 -2015_061510_Contract Ops Bus  Plan 2011 -2015_08.31.10" xfId="3780"/>
    <cellStyle name="c_Credit (2)_Contract Ops Bus  Plan 2011 -2015_061510_Contract Ops Bus  Plan 2011 -2015_08.31.10_~0270095" xfId="3781"/>
    <cellStyle name="c_Credit (2)_Contract Ops Bus  Plan 2011 -2015_061510_Contract Ops Bus  Plan 2011 -2015_08.31.10_Contract Services_Project Contribution Trend" xfId="3782"/>
    <cellStyle name="c_Credit (2)_Contract Ops Bus  Plan 2011 -2015_061510_Contract Ops Bus  Plan 2011 -2015_08.31.10_Contract Services_Project Contribution Trend_091010" xfId="3783"/>
    <cellStyle name="c_Credit (2)_Contract Ops Bus  Plan 2011 -2015_061510_Contribution" xfId="3784"/>
    <cellStyle name="c_Credit (2)_Contract Ops Bus  Plan 2011 -2015_061510_FINAL P12 MSG Contribution Margin" xfId="3785"/>
    <cellStyle name="c_Credit (2)_Contract Ops Bus  Plan 2011 -2015_071310_GK" xfId="3786"/>
    <cellStyle name="c_Credit (2)_Contract Ops Bus  Plan 2011 -2015_08.31.10" xfId="3787"/>
    <cellStyle name="c_Credit (2)_Contract Ops Bus  Plan 2011 -2015_08.31.10_~0270095" xfId="3788"/>
    <cellStyle name="c_Credit (2)_Contract Ops Bus  Plan 2011 -2015_08.31.10_Contract Services_Project Contribution Trend" xfId="3789"/>
    <cellStyle name="c_Credit (2)_Contract Ops Bus  Plan 2011 -2015_08.31.10_Contract Services_Project Contribution Trend_091010" xfId="3790"/>
    <cellStyle name="c_Credit (2)_Contribution" xfId="3791"/>
    <cellStyle name="c_Credit (2)_Control Panel" xfId="3792"/>
    <cellStyle name="c_Credit (2)_Control Panel 2" xfId="3793"/>
    <cellStyle name="c_Credit (2)_Control Panel 3" xfId="3794"/>
    <cellStyle name="c_Credit (2)_Control Panel 4" xfId="3795"/>
    <cellStyle name="c_Credit (2)_Control Panel 5" xfId="3796"/>
    <cellStyle name="c_Credit (2)_Control Panel 6" xfId="3797"/>
    <cellStyle name="c_Credit (2)_Copy of Twin Oaks DBO Financial Model BAFO FINAL" xfId="3798"/>
    <cellStyle name="c_Credit (2)_Copy of Twin Oaks DBO Financial Model BAFO FINAL_sand city cost analysis 9-29-09 CalAm Version" xfId="3799"/>
    <cellStyle name="c_Credit (2)_Copy of Twin Oaks DBO Financial Model BAFO FINAL_Schedule 3-5 Roark - asset list 071010" xfId="3800"/>
    <cellStyle name="c_Credit (2)_Eastern Divsion O&amp;Vs - Dec 2011 Final" xfId="3801"/>
    <cellStyle name="c_Credit (2)_Eastern Divsion O&amp;Vs - Dec 2011 Final 2" xfId="3802"/>
    <cellStyle name="c_Credit (2)_Eastern Divsion O&amp;Vs - Dec 2011 Final 3" xfId="3803"/>
    <cellStyle name="c_Credit (2)_Eastern Divsion O&amp;Vs - Dec 2011 Final 4" xfId="3804"/>
    <cellStyle name="c_Credit (2)_Eastern Divsion O&amp;Vs - Dec 2011 Final 5" xfId="3805"/>
    <cellStyle name="c_Credit (2)_Eastern Divsion O&amp;Vs - Dec 2011 Final 6" xfId="3806"/>
    <cellStyle name="c_Credit (2)_Edison P2R 2009" xfId="3807"/>
    <cellStyle name="c_Credit (2)_Edison P2R 2009 2" xfId="3808"/>
    <cellStyle name="c_Credit (2)_Edison P2R 2009_NOL" xfId="3809"/>
    <cellStyle name="c_Credit (2)_EMC P2R 2009" xfId="3810"/>
    <cellStyle name="c_Credit (2)_EMC P2R 2009 2" xfId="3811"/>
    <cellStyle name="c_Credit (2)_EMC P2R 2009_NOL" xfId="3812"/>
    <cellStyle name="c_Credit (2)_ETOWN LLC P2R 2009" xfId="3813"/>
    <cellStyle name="c_Credit (2)_ETOWN LLC P2R 2009 2" xfId="3814"/>
    <cellStyle name="c_Credit (2)_ETOWN LLC P2R 2009_NOL" xfId="3815"/>
    <cellStyle name="c_Credit (2)_ETP P2R 2009" xfId="3816"/>
    <cellStyle name="c_Credit (2)_ETP P2R 2009 2" xfId="3817"/>
    <cellStyle name="c_Credit (2)_ETP P2R 2009_NOL" xfId="3818"/>
    <cellStyle name="c_Credit (2)_Fillmore Annual Maintenance" xfId="3819"/>
    <cellStyle name="c_Credit (2)_Fillmore Annual Maintenance_sand city cost analysis 9-29-09 CalAm Version" xfId="3820"/>
    <cellStyle name="c_Credit (2)_Fillmore Annual Maintenance_Schedule 3-5 Roark - asset list 071010" xfId="3821"/>
    <cellStyle name="c_Credit (2)_Fillmore O&amp;M model 032206" xfId="3822"/>
    <cellStyle name="c_Credit (2)_Fillmore O&amp;M model 032206 V1" xfId="3823"/>
    <cellStyle name="c_Credit (2)_Fillmore O&amp;M model 032206 V1_sand city cost analysis 9-29-09 CalAm Version" xfId="3824"/>
    <cellStyle name="c_Credit (2)_Fillmore O&amp;M model 032206 V1_Schedule 3-5 Roark - asset list 071010" xfId="3825"/>
    <cellStyle name="c_Credit (2)_Fillmore O&amp;M model 032206_sand city cost analysis 9-29-09 CalAm Version" xfId="3826"/>
    <cellStyle name="c_Credit (2)_Fillmore O&amp;M model 032206_Schedule 3-5 Roark - asset list 071010" xfId="3827"/>
    <cellStyle name="c_Credit (2)_Fillmore O&amp;M model 110106" xfId="3828"/>
    <cellStyle name="c_Credit (2)_Fillmore O&amp;M model 110106_sand city cost analysis 9-29-09 CalAm Version" xfId="3829"/>
    <cellStyle name="c_Credit (2)_Fillmore O&amp;M model 110106_Schedule 3-5 Roark - asset list 071010" xfId="3830"/>
    <cellStyle name="c_Credit (2)_FINAL P12 MSG Contribution Margin" xfId="3831"/>
    <cellStyle name="c_Credit (2)_Footnote" xfId="3832"/>
    <cellStyle name="c_Credit (2)_HI P2R 2009" xfId="3833"/>
    <cellStyle name="c_Credit (2)_HI P2R 2009 2" xfId="3834"/>
    <cellStyle name="c_Credit (2)_HI P2R 2009_NOL" xfId="3835"/>
    <cellStyle name="c_Credit (2)_HYDRO P2R 2009" xfId="3836"/>
    <cellStyle name="c_Credit (2)_HYDRO P2R 2009 2" xfId="3837"/>
    <cellStyle name="c_Credit (2)_HYDRO P2R 2009_NOL" xfId="3838"/>
    <cellStyle name="c_Credit (2)_Hyperion-JDE Recon" xfId="3839"/>
    <cellStyle name="c_Credit (2)_IA P2R 2009" xfId="3840"/>
    <cellStyle name="c_Credit (2)_IA P2R 2009 2" xfId="3841"/>
    <cellStyle name="c_Credit (2)_IA P2R 2009_NOL" xfId="3842"/>
    <cellStyle name="c_Credit (2)_IL FAS109 2011" xfId="3843"/>
    <cellStyle name="c_Credit (2)_IL P2R 2009 " xfId="3844"/>
    <cellStyle name="c_Credit (2)_IL P2R 2009  2" xfId="3845"/>
    <cellStyle name="c_Credit (2)_IL P2R 2009 _NOL" xfId="3846"/>
    <cellStyle name="c_Credit (2)_IN P2R 2009" xfId="3847"/>
    <cellStyle name="c_Credit (2)_IN P2R 2009 2" xfId="3848"/>
    <cellStyle name="c_Credit (2)_IN P2R 2009_NOL" xfId="3849"/>
    <cellStyle name="c_Credit (2)_Income Statement_revised capex 05.28.09_060309" xfId="3850"/>
    <cellStyle name="c_Credit (2)_Income Statement_revised capex 05.28.09_060309 2" xfId="3851"/>
    <cellStyle name="c_Credit (2)_Input" xfId="3852"/>
    <cellStyle name="c_Credit (2)_Input Sheet" xfId="3853"/>
    <cellStyle name="c_Credit (2)_Inputs" xfId="3854"/>
    <cellStyle name="c_Credit (2)_Inputs_1" xfId="3855"/>
    <cellStyle name="c_Credit (2)_Journal Entries Calculation" xfId="3856"/>
    <cellStyle name="c_Credit (2)_KY P2R 2009" xfId="3857"/>
    <cellStyle name="c_Credit (2)_KY P2R 2009 2" xfId="3858"/>
    <cellStyle name="c_Credit (2)_KY P2R 2009_NOL" xfId="3859"/>
    <cellStyle name="c_Credit (2)_KY-Landing Template-Feb 2012 Final" xfId="3860"/>
    <cellStyle name="c_Credit (2)_KY-Landing Template-Feb 2012 Final 2" xfId="3861"/>
    <cellStyle name="c_Credit (2)_KY-Landing Template-Feb 2012 Final 3" xfId="3862"/>
    <cellStyle name="c_Credit (2)_KY-Landing Template-Feb 2012 Final 4" xfId="3863"/>
    <cellStyle name="c_Credit (2)_KY-Landing Template-Feb 2012 Final 5" xfId="3864"/>
    <cellStyle name="c_Credit (2)_KY-Landing Template-Feb 2012 Final 6" xfId="3865"/>
    <cellStyle name="c_Credit (2)_LI P2R 2009" xfId="3866"/>
    <cellStyle name="c_Credit (2)_LI P2R 2009 2" xfId="3867"/>
    <cellStyle name="c_Credit (2)_LI P2R 2009_NOL" xfId="3868"/>
    <cellStyle name="c_Credit (2)_LIBERTY P2R 2009" xfId="3869"/>
    <cellStyle name="c_Credit (2)_LIBERTY P2R 2009 2" xfId="3870"/>
    <cellStyle name="c_Credit (2)_LIBERTY P2R 2009_NOL" xfId="3871"/>
    <cellStyle name="c_Credit (2)_LOP P2R 2009" xfId="3872"/>
    <cellStyle name="c_Credit (2)_LOP P2R 2009 2" xfId="3873"/>
    <cellStyle name="c_Credit (2)_LOP P2R 2009_NOL" xfId="3874"/>
    <cellStyle name="c_Credit (2)_MD P2R 2009" xfId="3875"/>
    <cellStyle name="c_Credit (2)_MD P2R 2009 2" xfId="3876"/>
    <cellStyle name="c_Credit (2)_MD P2R 2009_NOL" xfId="3877"/>
    <cellStyle name="c_Credit (2)_MI P2R 2009" xfId="3878"/>
    <cellStyle name="c_Credit (2)_MI P2R 2009 2" xfId="3879"/>
    <cellStyle name="c_Credit (2)_MI P2R 2009_NOL" xfId="3880"/>
    <cellStyle name="c_Credit (2)_MO 2010-2014 Presentation_072709" xfId="3881"/>
    <cellStyle name="c_Credit (2)_MO 2010-2014 Presentation_072709_Schedule 3-5 Roark - asset list 071010" xfId="3882"/>
    <cellStyle name="c_Credit (2)_MO P2R 2009" xfId="3883"/>
    <cellStyle name="c_Credit (2)_MO P2R 2009 2" xfId="3884"/>
    <cellStyle name="c_Credit (2)_MO P2R 2009_NOL" xfId="3885"/>
    <cellStyle name="c_Credit (2)_Mobile Residuals P2R 2009" xfId="3886"/>
    <cellStyle name="c_Credit (2)_Mobile Residuals P2R 2009 2" xfId="3887"/>
    <cellStyle name="c_Credit (2)_Mobile Residuals P2R 2009_NOL" xfId="3888"/>
    <cellStyle name="c_Credit (2)_MO-IL-CA Offset DEF" xfId="3889"/>
    <cellStyle name="c_Credit (2)_MO-IL-CA Offset DEF 2" xfId="3890"/>
    <cellStyle name="c_Credit (2)_MO-IL-CA Offset DEF_AWW Adj Co FAS109 2011" xfId="3891"/>
    <cellStyle name="c_Credit (2)_MO-IL-CA Offset DEF_Current Provision - HYP" xfId="3892"/>
    <cellStyle name="c_Credit (2)_MO-IL-CA Offset DEF_Footnote" xfId="3893"/>
    <cellStyle name="c_Credit (2)_MO-IL-CA Offset DEF_Hyperion-JDE Recon" xfId="3894"/>
    <cellStyle name="c_Credit (2)_MO-IL-CA Offset DEF_Journal Entries Calculation" xfId="3895"/>
    <cellStyle name="c_Credit (2)_MO-IL-CA Offset DEF_NOL" xfId="3896"/>
    <cellStyle name="c_Credit (2)_MO-IL-CA Offset DEF_PY FN Reclasses" xfId="3897"/>
    <cellStyle name="c_Credit (2)_MO-IL-CA Offset DEF_Summary" xfId="3898"/>
    <cellStyle name="c_Credit (2)_Net Capex Cashflow 2013-2014 8-10-12" xfId="3899"/>
    <cellStyle name="c_Credit (2)_NJ P2R 2009" xfId="3900"/>
    <cellStyle name="c_Credit (2)_NJ P2R 2009 2" xfId="3901"/>
    <cellStyle name="c_Credit (2)_NJ P2R 2009_NOL" xfId="3902"/>
    <cellStyle name="c_Credit (2)_NM P2R 2009" xfId="3903"/>
    <cellStyle name="c_Credit (2)_NM P2R 2009 2" xfId="3904"/>
    <cellStyle name="c_Credit (2)_NM P2R 2009_NOL" xfId="3905"/>
    <cellStyle name="c_Credit (2)_NOL" xfId="3906"/>
    <cellStyle name="c_Credit (2)_O&amp;Vs P&amp;L View" xfId="3907"/>
    <cellStyle name="c_Credit (2)_O&amp;Vs P&amp;L View 2" xfId="3908"/>
    <cellStyle name="c_Credit (2)_O&amp;Vs P&amp;L View 3" xfId="3909"/>
    <cellStyle name="c_Credit (2)_O&amp;Vs P&amp;L View 4" xfId="3910"/>
    <cellStyle name="c_Credit (2)_O&amp;Vs P&amp;L View 5" xfId="3911"/>
    <cellStyle name="c_Credit (2)_O&amp;Vs P&amp;L View 6" xfId="3912"/>
    <cellStyle name="c_Credit (2)_O&amp;Vs Worksheet" xfId="3913"/>
    <cellStyle name="c_Credit (2)_O&amp;Vs Worksheet 2" xfId="3914"/>
    <cellStyle name="c_Credit (2)_O&amp;Vs Worksheet 3" xfId="3915"/>
    <cellStyle name="c_Credit (2)_O&amp;Vs Worksheet 4" xfId="3916"/>
    <cellStyle name="c_Credit (2)_O&amp;Vs Worksheet 5" xfId="3917"/>
    <cellStyle name="c_Credit (2)_O&amp;Vs Worksheet 6" xfId="3918"/>
    <cellStyle name="c_Credit (2)_OH P2R 2009" xfId="3919"/>
    <cellStyle name="c_Credit (2)_OH P2R 2009 2" xfId="3920"/>
    <cellStyle name="c_Credit (2)_OH P2R 2009_NOL" xfId="3921"/>
    <cellStyle name="c_Credit (2)_P&amp;L Landing" xfId="3922"/>
    <cellStyle name="c_Credit (2)_P&amp;L Landing 2" xfId="3923"/>
    <cellStyle name="c_Credit (2)_P&amp;L Landing 3" xfId="3924"/>
    <cellStyle name="c_Credit (2)_P&amp;L Landing 4" xfId="3925"/>
    <cellStyle name="c_Credit (2)_P&amp;L Landing 5" xfId="3926"/>
    <cellStyle name="c_Credit (2)_P&amp;L Landing 6" xfId="3927"/>
    <cellStyle name="c_Credit (2)_PA P2R 2009" xfId="3928"/>
    <cellStyle name="c_Credit (2)_PA P2R 2009 2" xfId="3929"/>
    <cellStyle name="c_Credit (2)_PA P2R 2009_NOL" xfId="3930"/>
    <cellStyle name="c_Credit (2)_PAM P2R 2009" xfId="3931"/>
    <cellStyle name="c_Credit (2)_PAM P2R 2009 2" xfId="3932"/>
    <cellStyle name="c_Credit (2)_PAM P2R 2009_NOL" xfId="3933"/>
    <cellStyle name="c_Credit (2)_Portfolio Optimization - Sale of GW + Neptune v13" xfId="3934"/>
    <cellStyle name="c_Credit (2)_Project Aqua - Financial Models Version 2.0 V2" xfId="3935"/>
    <cellStyle name="c_Credit (2)_Project Aqua - Financial Models Version 2.0 V2_2010 Arnold Sewer - Model v1.1 (preliminary base case)" xfId="3936"/>
    <cellStyle name="c_Credit (2)_Project Aqua - Financial Models Version 2.0 V2_Inputs" xfId="3937"/>
    <cellStyle name="c_Credit (2)_Project Aqua - Financial Models Version 2.0 V2_sand city cost analysis 9-29-09 CalAm Version" xfId="3938"/>
    <cellStyle name="c_Credit (2)_Project Aqua - Financial Models Version 2.0 V2_Schedule 3-5 Roark - asset list 071010" xfId="3939"/>
    <cellStyle name="c_Credit (2)_Project Aqua - Financial Models Version 2.5" xfId="3940"/>
    <cellStyle name="c_Credit (2)_Project Ascot Spain - Version 9.0 16082004" xfId="3941"/>
    <cellStyle name="c_Credit (2)_PY FN Reclasses" xfId="3942"/>
    <cellStyle name="c_Credit (2)_Q1 Workpapers as of 03-12-10" xfId="3943"/>
    <cellStyle name="c_Credit (2)_Q1 Workpapers as of 03-12-10 2" xfId="3944"/>
    <cellStyle name="c_Credit (2)_ROE by State" xfId="3945"/>
    <cellStyle name="c_Credit (2)_sand city cost analysis 9-29-09 CalAm Version" xfId="3946"/>
    <cellStyle name="c_Credit (2)_Schedule 3-5 Roark - asset list 071010" xfId="3947"/>
    <cellStyle name="c_Credit (2)_Sheet1" xfId="3948"/>
    <cellStyle name="c_Credit (2)_Sheet1 2" xfId="3949"/>
    <cellStyle name="c_Credit (2)_Sheet1 3" xfId="3950"/>
    <cellStyle name="c_Credit (2)_Sheet1 4" xfId="3951"/>
    <cellStyle name="c_Credit (2)_Sheet1 5" xfId="3952"/>
    <cellStyle name="c_Credit (2)_Sheet1 6" xfId="3953"/>
    <cellStyle name="c_Credit (2)_Sheet2" xfId="3954"/>
    <cellStyle name="c_Credit (2)_Sheet2 2" xfId="3955"/>
    <cellStyle name="c_Credit (2)_Sheet2 3" xfId="3956"/>
    <cellStyle name="c_Credit (2)_Sheet2 4" xfId="3957"/>
    <cellStyle name="c_Credit (2)_Sheet2 5" xfId="3958"/>
    <cellStyle name="c_Credit (2)_Sheet2 6" xfId="3959"/>
    <cellStyle name="c_Credit (2)_Sheet2 7" xfId="3960"/>
    <cellStyle name="c_Credit (2)_Smart View_2011-2015_Info from the field V2  from rates 8-18-10 morning" xfId="3961"/>
    <cellStyle name="c_Credit (2)_Smart View_2011-2015_Info from the field V3 8-19-10 from Rates" xfId="3962"/>
    <cellStyle name="c_Credit (2)_Spain headcount 09082004v3" xfId="3963"/>
    <cellStyle name="c_Credit (2)_Start-up Costs" xfId="3964"/>
    <cellStyle name="c_Credit (2)_Start-up Costs_sand city cost analysis 9-29-09 CalAm Version" xfId="3965"/>
    <cellStyle name="c_Credit (2)_Start-up Costs_Schedule 3-5 Roark - asset list 071010" xfId="3966"/>
    <cellStyle name="c_Credit (2)_Summary" xfId="3967"/>
    <cellStyle name="c_Credit (2)_Surprise Financial Services O&amp;M Fin Model 2008" xfId="3968"/>
    <cellStyle name="c_Credit (2)_Surprise Financial Services O&amp;M No Capital 012607" xfId="3969"/>
    <cellStyle name="c_Credit (2)_Surprise Financial Services O&amp;M No Capital 012607_sand city cost analysis 9-29-09 CalAm Version" xfId="3970"/>
    <cellStyle name="c_Credit (2)_Surprise Financial Services O&amp;M No Capital 012607_Schedule 3-5 Roark - asset list 071010" xfId="3971"/>
    <cellStyle name="c_Credit (2)_TN - BD Model 2011-2015 06.17.10" xfId="3972"/>
    <cellStyle name="c_Credit (2)_TN P2R 2009" xfId="3973"/>
    <cellStyle name="c_Credit (2)_TN P2R 2009 2" xfId="3974"/>
    <cellStyle name="c_Credit (2)_TN P2R 2009_NOL" xfId="3975"/>
    <cellStyle name="c_Credit (2)_Treasury Existing Debt Load" xfId="3976"/>
    <cellStyle name="c_Credit (2)_TWH LLC P2R 2009" xfId="3977"/>
    <cellStyle name="c_Credit (2)_TWH LLC P2R 2009 2" xfId="3978"/>
    <cellStyle name="c_Credit (2)_TWH LLC P2R 2009_NOL" xfId="3979"/>
    <cellStyle name="c_Credit (2)_TWNA P2R 2009" xfId="3980"/>
    <cellStyle name="c_Credit (2)_TWNA P2R 2009 2" xfId="3981"/>
    <cellStyle name="c_Credit (2)_TWNA P2R 2009_NOL" xfId="3982"/>
    <cellStyle name="c_Credit (2)_TX P2R 2009" xfId="3983"/>
    <cellStyle name="c_Credit (2)_TX P2R 2009 2" xfId="3984"/>
    <cellStyle name="c_Credit (2)_TX P2R 2009_NOL" xfId="3985"/>
    <cellStyle name="c_Credit (2)_UESG P2R 2009" xfId="3986"/>
    <cellStyle name="c_Credit (2)_UESG P2R 2009 2" xfId="3987"/>
    <cellStyle name="c_Credit (2)_UESG P2R 2009_NOL" xfId="3988"/>
    <cellStyle name="c_Credit (2)_UWV P2R 2009" xfId="3989"/>
    <cellStyle name="c_Credit (2)_UWV P2R 2009 2" xfId="3990"/>
    <cellStyle name="c_Credit (2)_UWV P2R 2009_NOL" xfId="3991"/>
    <cellStyle name="c_Credit (2)_VA P2R 2009" xfId="3992"/>
    <cellStyle name="c_Credit (2)_VA P2R 2009 2" xfId="3993"/>
    <cellStyle name="c_Credit (2)_VA P2R 2009_NOL" xfId="3994"/>
    <cellStyle name="c_Credit (2)_WV P2R 2009" xfId="3995"/>
    <cellStyle name="c_Credit (2)_WV P2R 2009 2" xfId="3996"/>
    <cellStyle name="c_Credit (2)_WV P2R 2009_NOL" xfId="3997"/>
    <cellStyle name="c_Credit Buildup (2)" xfId="3998"/>
    <cellStyle name="c_CredSens" xfId="3999"/>
    <cellStyle name="c_DCF Inputs (2)" xfId="4000"/>
    <cellStyle name="c_DCF Matrix (2)" xfId="4001"/>
    <cellStyle name="c_DCF output" xfId="4002"/>
    <cellStyle name="c_DCF_model_v9" xfId="4003"/>
    <cellStyle name="c_Deal" xfId="4004"/>
    <cellStyle name="c_Dental (2)" xfId="4005"/>
    <cellStyle name="c_Earnings" xfId="4006"/>
    <cellStyle name="c_Earnings (2)" xfId="4007"/>
    <cellStyle name="c_Earnings (2) 10" xfId="4008"/>
    <cellStyle name="c_Earnings (2) 2" xfId="4009"/>
    <cellStyle name="c_Earnings (2) 2 2" xfId="4010"/>
    <cellStyle name="c_Earnings (2) 2 2 2" xfId="4011"/>
    <cellStyle name="c_Earnings (2) 2 2 2 2" xfId="4012"/>
    <cellStyle name="c_Earnings (2) 2 2 2 2 2" xfId="4013"/>
    <cellStyle name="c_Earnings (2) 2 2 2 2 3" xfId="4014"/>
    <cellStyle name="c_Earnings (2) 2 2 2 3" xfId="4015"/>
    <cellStyle name="c_Earnings (2) 2 2 3" xfId="4016"/>
    <cellStyle name="c_Earnings (2) 2 2 4" xfId="4017"/>
    <cellStyle name="c_Earnings (2) 2 2 5" xfId="4018"/>
    <cellStyle name="c_Earnings (2) 2 2 6" xfId="4019"/>
    <cellStyle name="c_Earnings (2) 2 3" xfId="4020"/>
    <cellStyle name="c_Earnings (2) 2 3 2" xfId="4021"/>
    <cellStyle name="c_Earnings (2) 2 3 2 2" xfId="4022"/>
    <cellStyle name="c_Earnings (2) 2 3 2 3" xfId="4023"/>
    <cellStyle name="c_Earnings (2) 2 3 3" xfId="4024"/>
    <cellStyle name="c_Earnings (2) 2 4" xfId="4025"/>
    <cellStyle name="c_Earnings (2) 2 5" xfId="4026"/>
    <cellStyle name="c_Earnings (2) 2 6" xfId="4027"/>
    <cellStyle name="c_Earnings (2) 3" xfId="4028"/>
    <cellStyle name="c_Earnings (2) 4" xfId="4029"/>
    <cellStyle name="c_Earnings (2) 5" xfId="4030"/>
    <cellStyle name="c_Earnings (2) 6" xfId="4031"/>
    <cellStyle name="c_Earnings (2) 6 2" xfId="4032"/>
    <cellStyle name="c_Earnings (2) 6 2 2" xfId="4033"/>
    <cellStyle name="c_Earnings (2) 6 2 3" xfId="4034"/>
    <cellStyle name="c_Earnings (2) 6 3" xfId="4035"/>
    <cellStyle name="c_Earnings (2) 7" xfId="4036"/>
    <cellStyle name="c_Earnings (2) 8" xfId="4037"/>
    <cellStyle name="c_Earnings (2) 9" xfId="4038"/>
    <cellStyle name="c_Earnings (2)_2010 Arnold Sewer - Model v1.1 (preliminary base case)" xfId="4039"/>
    <cellStyle name="c_Earnings (2)_2010-2012_AZ BP_09.10.09" xfId="4040"/>
    <cellStyle name="c_Earnings (2)_2011_BPR_MSG_07" xfId="4041"/>
    <cellStyle name="c_Earnings (2)_2011-13 Capex by entity" xfId="4042"/>
    <cellStyle name="c_Earnings (2)_2012_BS_Budget (2)" xfId="4043"/>
    <cellStyle name="c_Earnings (2)_2012_BS_Budget (2) 2" xfId="4044"/>
    <cellStyle name="c_Earnings (2)_2012_BS_Budget (2) 3" xfId="4045"/>
    <cellStyle name="c_Earnings (2)_2012_BS_Budget (2) 4" xfId="4046"/>
    <cellStyle name="c_Earnings (2)_2012_BS_Budget (2) 5" xfId="4047"/>
    <cellStyle name="c_Earnings (2)_2012_BS_Budget (2) 6" xfId="4048"/>
    <cellStyle name="c_Earnings (2)_7 - FAS109 2010 (F2)" xfId="4049"/>
    <cellStyle name="c_Earnings (2)_AAET P2R 2009" xfId="4050"/>
    <cellStyle name="c_Earnings (2)_AAET P2R 2009 2" xfId="4051"/>
    <cellStyle name="c_Earnings (2)_AAET P2R 2009_NOL" xfId="4052"/>
    <cellStyle name="c_Earnings (2)_ACUS P2R 2009" xfId="4053"/>
    <cellStyle name="c_Earnings (2)_ACUS P2R 2009 2" xfId="4054"/>
    <cellStyle name="c_Earnings (2)_ACUS P2R 2009_NOL" xfId="4055"/>
    <cellStyle name="c_Earnings (2)_ALWC P2R 2009" xfId="4056"/>
    <cellStyle name="c_Earnings (2)_ALWC P2R 2009 2" xfId="4057"/>
    <cellStyle name="c_Earnings (2)_ALWC P2R 2009_NOL" xfId="4058"/>
    <cellStyle name="c_Earnings (2)_Apollo 22062005 RR" xfId="4059"/>
    <cellStyle name="c_Earnings (2)_Applied O+M - 2011 - 2015 Bus. Plan" xfId="4060"/>
    <cellStyle name="c_Earnings (2)_Applied O+M - 2011 - 2015 Bus. Plan 2" xfId="4061"/>
    <cellStyle name="c_Earnings (2)_AW Engineering P2R 2009" xfId="4062"/>
    <cellStyle name="c_Earnings (2)_AW Engineering P2R 2009 2" xfId="4063"/>
    <cellStyle name="c_Earnings (2)_AW Engineering P2R 2009_NOL" xfId="4064"/>
    <cellStyle name="c_Earnings (2)_AW Ind OPS P2R 2009" xfId="4065"/>
    <cellStyle name="c_Earnings (2)_AW Ind OPS P2R 2009 2" xfId="4066"/>
    <cellStyle name="c_Earnings (2)_AW Ind OPS P2R 2009_NOL" xfId="4067"/>
    <cellStyle name="c_Earnings (2)_AW Ind P2R 2009" xfId="4068"/>
    <cellStyle name="c_Earnings (2)_AW Ind P2R 2009 2" xfId="4069"/>
    <cellStyle name="c_Earnings (2)_AW Ind P2R 2009_NOL" xfId="4070"/>
    <cellStyle name="c_Earnings (2)_AW O&amp;M P2R 2009" xfId="4071"/>
    <cellStyle name="c_Earnings (2)_AW O&amp;M P2R 2009 2" xfId="4072"/>
    <cellStyle name="c_Earnings (2)_AW O&amp;M P2R 2009_NOL" xfId="4073"/>
    <cellStyle name="c_Earnings (2)_AW(USA) Inc.  P2R 2009" xfId="4074"/>
    <cellStyle name="c_Earnings (2)_AW(USA) Inc.  P2R 2009 2" xfId="4075"/>
    <cellStyle name="c_Earnings (2)_AW(USA) Inc.  P2R 2009_NOL" xfId="4076"/>
    <cellStyle name="c_Earnings (2)_AWCC P2R 2009" xfId="4077"/>
    <cellStyle name="c_Earnings (2)_AWCC P2R 2009 2" xfId="4078"/>
    <cellStyle name="c_Earnings (2)_AWCC P2R 2009_NOL" xfId="4079"/>
    <cellStyle name="c_Earnings (2)_AWE Holding P2R 2009" xfId="4080"/>
    <cellStyle name="c_Earnings (2)_AWE Holding P2R 2009 2" xfId="4081"/>
    <cellStyle name="c_Earnings (2)_AWE Holding P2R 2009_NOL" xfId="4082"/>
    <cellStyle name="c_Earnings (2)_AWE Inc. P2R 2009" xfId="4083"/>
    <cellStyle name="c_Earnings (2)_AWE Inc. P2R 2009 2" xfId="4084"/>
    <cellStyle name="c_Earnings (2)_AWE Inc. P2R 2009_NOL" xfId="4085"/>
    <cellStyle name="c_Earnings (2)_AWM P2R 2009" xfId="4086"/>
    <cellStyle name="c_Earnings (2)_AWM P2R 2009 2" xfId="4087"/>
    <cellStyle name="c_Earnings (2)_AWM P2R 2009_NOL" xfId="4088"/>
    <cellStyle name="c_Earnings (2)_AWM-DE P2R 2009" xfId="4089"/>
    <cellStyle name="c_Earnings (2)_AWM-DE P2R 2009 2" xfId="4090"/>
    <cellStyle name="c_Earnings (2)_AWM-DE P2R 2009_NOL" xfId="4091"/>
    <cellStyle name="c_Earnings (2)_AWR P2R 2009" xfId="4092"/>
    <cellStyle name="c_Earnings (2)_AWR P2R 2009 2" xfId="4093"/>
    <cellStyle name="c_Earnings (2)_AWR P2R 2009_NOL" xfId="4094"/>
    <cellStyle name="c_Earnings (2)_AWS CDM P2R 2009" xfId="4095"/>
    <cellStyle name="c_Earnings (2)_AWS CDM P2R 2009 2" xfId="4096"/>
    <cellStyle name="c_Earnings (2)_AWS CDM P2R 2009_NOL" xfId="4097"/>
    <cellStyle name="c_Earnings (2)_AWS LLC P2R 2009" xfId="4098"/>
    <cellStyle name="c_Earnings (2)_AWS LLC P2R 2009 2" xfId="4099"/>
    <cellStyle name="c_Earnings (2)_AWS LLC P2R 2009_NOL" xfId="4100"/>
    <cellStyle name="c_Earnings (2)_AWW Adj Co FAS109 2011" xfId="4101"/>
    <cellStyle name="c_Earnings (2)_AWWC P2R 2009" xfId="4102"/>
    <cellStyle name="c_Earnings (2)_AWWC P2R 2009 2" xfId="4103"/>
    <cellStyle name="c_Earnings (2)_AWWC P2R 2009_NOL" xfId="4104"/>
    <cellStyle name="c_Earnings (2)_AWWM P2R 2009" xfId="4105"/>
    <cellStyle name="c_Earnings (2)_AWWM P2R 2009 2" xfId="4106"/>
    <cellStyle name="c_Earnings (2)_AWWM P2R 2009_NOL" xfId="4107"/>
    <cellStyle name="c_Earnings (2)_AWWSC P2R 2009" xfId="4108"/>
    <cellStyle name="c_Earnings (2)_AWWSC P2R 2009 2" xfId="4109"/>
    <cellStyle name="c_Earnings (2)_AWWSC P2R 2009_NOL" xfId="4110"/>
    <cellStyle name="c_Earnings (2)_AZ P2R 2009" xfId="4111"/>
    <cellStyle name="c_Earnings (2)_AZ P2R 2009 2" xfId="4112"/>
    <cellStyle name="c_Earnings (2)_AZ P2R 2009_NOL" xfId="4113"/>
    <cellStyle name="c_Earnings (2)_BalanceSheet Landing" xfId="4114"/>
    <cellStyle name="c_Earnings (2)_BalanceSheet Landing 2" xfId="4115"/>
    <cellStyle name="c_Earnings (2)_BalanceSheet Landing 3" xfId="4116"/>
    <cellStyle name="c_Earnings (2)_BalanceSheet Landing 4" xfId="4117"/>
    <cellStyle name="c_Earnings (2)_BalanceSheet Landing 5" xfId="4118"/>
    <cellStyle name="c_Earnings (2)_BalanceSheet Landing 6" xfId="4119"/>
    <cellStyle name="c_Earnings (2)_BFD P2R 2009" xfId="4120"/>
    <cellStyle name="c_Earnings (2)_BFD P2R 2009 2" xfId="4121"/>
    <cellStyle name="c_Earnings (2)_BFD P2R 2009_NOL" xfId="4122"/>
    <cellStyle name="c_Earnings (2)_Book1" xfId="4123"/>
    <cellStyle name="c_Earnings (2)_BP 2011-13 KPIs Rev 9-16-2010 8pm" xfId="4124"/>
    <cellStyle name="c_Earnings (2)_CA P2R 2009 " xfId="4125"/>
    <cellStyle name="c_Earnings (2)_CA P2R 2009  2" xfId="4126"/>
    <cellStyle name="c_Earnings (2)_CA P2R 2009 _NOL" xfId="4127"/>
    <cellStyle name="c_Earnings (2)_CD - Financial Flash Report - May 2012 Final" xfId="4128"/>
    <cellStyle name="c_Earnings (2)_City of Fillmore Annual Maintenance Revised  V-2 3-7-06  MLC" xfId="4129"/>
    <cellStyle name="c_Earnings (2)_City of Fillmore Annual Maintenance Revised  V-2 3-7-06  MLC_sand city cost analysis 9-29-09 CalAm Version" xfId="4130"/>
    <cellStyle name="c_Earnings (2)_City of Fillmore Annual Maintenance Revised  V-2 3-7-06  MLC_Schedule 3-5 Roark - asset list 071010" xfId="4131"/>
    <cellStyle name="c_Earnings (2)_City of Fillmore Annual Maintenance Revised MK" xfId="4132"/>
    <cellStyle name="c_Earnings (2)_City of Fillmore Annual Maintenance Revised MK_sand city cost analysis 9-29-09 CalAm Version" xfId="4133"/>
    <cellStyle name="c_Earnings (2)_City of Fillmore Annual Maintenance Revised MK_Schedule 3-5 Roark - asset list 071010" xfId="4134"/>
    <cellStyle name="c_Earnings (2)_City of Fillmore DBO Financial Model V10" xfId="4135"/>
    <cellStyle name="c_Earnings (2)_City of Fillmore DBO Financial Model V10_sand city cost analysis 9-29-09 CalAm Version" xfId="4136"/>
    <cellStyle name="c_Earnings (2)_City of Fillmore DBO Financial Model V10_Schedule 3-5 Roark - asset list 071010" xfId="4137"/>
    <cellStyle name="c_Earnings (2)_City of Fillmore DBO Financial Model V11" xfId="4138"/>
    <cellStyle name="c_Earnings (2)_City of Fillmore DBO Financial Model V11_sand city cost analysis 9-29-09 CalAm Version" xfId="4139"/>
    <cellStyle name="c_Earnings (2)_City of Fillmore DBO Financial Model V11_Schedule 3-5 Roark - asset list 071010" xfId="4140"/>
    <cellStyle name="c_Earnings (2)_City of Fillmore DBO Financial Model V2" xfId="4141"/>
    <cellStyle name="c_Earnings (2)_City of Fillmore DBO Financial Model V2_sand city cost analysis 9-29-09 CalAm Version" xfId="4142"/>
    <cellStyle name="c_Earnings (2)_City of Fillmore DBO Financial Model V2_Schedule 3-5 Roark - asset list 071010" xfId="4143"/>
    <cellStyle name="c_Earnings (2)_City of Fillmore DBO Financial Model V4" xfId="4144"/>
    <cellStyle name="c_Earnings (2)_City of Fillmore DBO Financial Model V4_sand city cost analysis 9-29-09 CalAm Version" xfId="4145"/>
    <cellStyle name="c_Earnings (2)_City of Fillmore DBO Financial Model V4_Schedule 3-5 Roark - asset list 071010" xfId="4146"/>
    <cellStyle name="c_Earnings (2)_City of Fillmore DBO Financial Model V5" xfId="4147"/>
    <cellStyle name="c_Earnings (2)_City of Fillmore DBO Financial Model V5_sand city cost analysis 9-29-09 CalAm Version" xfId="4148"/>
    <cellStyle name="c_Earnings (2)_City of Fillmore DBO Financial Model V5_Schedule 3-5 Roark - asset list 071010" xfId="4149"/>
    <cellStyle name="c_Earnings (2)_City of Fillmore OpEx Model Start-Up  &amp; Decommissioning   Nov.18, 2005  MLC" xfId="4150"/>
    <cellStyle name="c_Earnings (2)_City of Fillmore OpEx Model Start-Up  &amp; Decommissioning   Nov.18, 2005  MLC_sand city cost analysis 9-29-09 CalAm Version" xfId="4151"/>
    <cellStyle name="c_Earnings (2)_City of Fillmore OpEx Model Start-Up  &amp; Decommissioning   Nov.18, 2005  MLC_Schedule 3-5 Roark - asset list 071010" xfId="4152"/>
    <cellStyle name="c_Earnings (2)_City of Fillmore OpEx Model V. 2  Dec. 19, 2005  MLC" xfId="4153"/>
    <cellStyle name="c_Earnings (2)_City of Fillmore OpEx Model V. 2  Dec. 19, 2005  MLC_sand city cost analysis 9-29-09 CalAm Version" xfId="4154"/>
    <cellStyle name="c_Earnings (2)_City of Fillmore OpEx Model V. 2  Dec. 19, 2005  MLC_Schedule 3-5 Roark - asset list 071010" xfId="4155"/>
    <cellStyle name="c_Earnings (2)_City of Fillmore R &amp; R Schedule    3-13-06  MLC" xfId="4156"/>
    <cellStyle name="c_Earnings (2)_City of Fillmore R &amp; R Schedule    3-13-06  MLC_sand city cost analysis 9-29-09 CalAm Version" xfId="4157"/>
    <cellStyle name="c_Earnings (2)_City of Fillmore R &amp; R Schedule    3-13-06  MLC_Schedule 3-5 Roark - asset list 071010" xfId="4158"/>
    <cellStyle name="c_Earnings (2)_Contract Ops Bus  Plan 2011 -2015_061510" xfId="4159"/>
    <cellStyle name="c_Earnings (2)_Contract Ops Bus  Plan 2011 -2015_061510_2011_BPR_MSG_07" xfId="4160"/>
    <cellStyle name="c_Earnings (2)_Contract Ops Bus  Plan 2011 -2015_061510_Contract Ops Bus  Plan 2011 -2015_071310_GK" xfId="4161"/>
    <cellStyle name="c_Earnings (2)_Contract Ops Bus  Plan 2011 -2015_061510_Contract Ops Bus  Plan 2011 -2015_08.31.10" xfId="4162"/>
    <cellStyle name="c_Earnings (2)_Contract Ops Bus  Plan 2011 -2015_061510_Contract Ops Bus  Plan 2011 -2015_08.31.10_~0270095" xfId="4163"/>
    <cellStyle name="c_Earnings (2)_Contract Ops Bus  Plan 2011 -2015_061510_Contract Ops Bus  Plan 2011 -2015_08.31.10_Contract Services_Project Contribution Trend" xfId="4164"/>
    <cellStyle name="c_Earnings (2)_Contract Ops Bus  Plan 2011 -2015_061510_Contract Ops Bus  Plan 2011 -2015_08.31.10_Contract Services_Project Contribution Trend_091010" xfId="4165"/>
    <cellStyle name="c_Earnings (2)_Contract Ops Bus  Plan 2011 -2015_061510_Contribution" xfId="4166"/>
    <cellStyle name="c_Earnings (2)_Contract Ops Bus  Plan 2011 -2015_061510_FINAL P12 MSG Contribution Margin" xfId="4167"/>
    <cellStyle name="c_Earnings (2)_Contract Ops Bus  Plan 2011 -2015_071310_GK" xfId="4168"/>
    <cellStyle name="c_Earnings (2)_Contract Ops Bus  Plan 2011 -2015_08.31.10" xfId="4169"/>
    <cellStyle name="c_Earnings (2)_Contract Ops Bus  Plan 2011 -2015_08.31.10_~0270095" xfId="4170"/>
    <cellStyle name="c_Earnings (2)_Contract Ops Bus  Plan 2011 -2015_08.31.10_Contract Services_Project Contribution Trend" xfId="4171"/>
    <cellStyle name="c_Earnings (2)_Contract Ops Bus  Plan 2011 -2015_08.31.10_Contract Services_Project Contribution Trend_091010" xfId="4172"/>
    <cellStyle name="c_Earnings (2)_Contribution" xfId="4173"/>
    <cellStyle name="c_Earnings (2)_Control Panel" xfId="4174"/>
    <cellStyle name="c_Earnings (2)_Control Panel 2" xfId="4175"/>
    <cellStyle name="c_Earnings (2)_Control Panel 3" xfId="4176"/>
    <cellStyle name="c_Earnings (2)_Control Panel 4" xfId="4177"/>
    <cellStyle name="c_Earnings (2)_Control Panel 5" xfId="4178"/>
    <cellStyle name="c_Earnings (2)_Control Panel 6" xfId="4179"/>
    <cellStyle name="c_Earnings (2)_Copy of Twin Oaks DBO Financial Model BAFO FINAL" xfId="4180"/>
    <cellStyle name="c_Earnings (2)_Copy of Twin Oaks DBO Financial Model BAFO FINAL_sand city cost analysis 9-29-09 CalAm Version" xfId="4181"/>
    <cellStyle name="c_Earnings (2)_Copy of Twin Oaks DBO Financial Model BAFO FINAL_Schedule 3-5 Roark - asset list 071010" xfId="4182"/>
    <cellStyle name="c_Earnings (2)_Eastern Divsion O&amp;Vs - Dec 2011 Final" xfId="4183"/>
    <cellStyle name="c_Earnings (2)_Eastern Divsion O&amp;Vs - Dec 2011 Final 2" xfId="4184"/>
    <cellStyle name="c_Earnings (2)_Eastern Divsion O&amp;Vs - Dec 2011 Final 3" xfId="4185"/>
    <cellStyle name="c_Earnings (2)_Eastern Divsion O&amp;Vs - Dec 2011 Final 4" xfId="4186"/>
    <cellStyle name="c_Earnings (2)_Eastern Divsion O&amp;Vs - Dec 2011 Final 5" xfId="4187"/>
    <cellStyle name="c_Earnings (2)_Eastern Divsion O&amp;Vs - Dec 2011 Final 6" xfId="4188"/>
    <cellStyle name="c_Earnings (2)_Edison P2R 2009" xfId="4189"/>
    <cellStyle name="c_Earnings (2)_Edison P2R 2009 2" xfId="4190"/>
    <cellStyle name="c_Earnings (2)_Edison P2R 2009_NOL" xfId="4191"/>
    <cellStyle name="c_Earnings (2)_EMC P2R 2009" xfId="4192"/>
    <cellStyle name="c_Earnings (2)_EMC P2R 2009 2" xfId="4193"/>
    <cellStyle name="c_Earnings (2)_EMC P2R 2009_NOL" xfId="4194"/>
    <cellStyle name="c_Earnings (2)_ETOWN LLC P2R 2009" xfId="4195"/>
    <cellStyle name="c_Earnings (2)_ETOWN LLC P2R 2009 2" xfId="4196"/>
    <cellStyle name="c_Earnings (2)_ETOWN LLC P2R 2009_NOL" xfId="4197"/>
    <cellStyle name="c_Earnings (2)_ETP P2R 2009" xfId="4198"/>
    <cellStyle name="c_Earnings (2)_ETP P2R 2009 2" xfId="4199"/>
    <cellStyle name="c_Earnings (2)_ETP P2R 2009_NOL" xfId="4200"/>
    <cellStyle name="c_Earnings (2)_Fillmore Annual Maintenance" xfId="4201"/>
    <cellStyle name="c_Earnings (2)_Fillmore Annual Maintenance_sand city cost analysis 9-29-09 CalAm Version" xfId="4202"/>
    <cellStyle name="c_Earnings (2)_Fillmore Annual Maintenance_Schedule 3-5 Roark - asset list 071010" xfId="4203"/>
    <cellStyle name="c_Earnings (2)_Fillmore O&amp;M model 032206" xfId="4204"/>
    <cellStyle name="c_Earnings (2)_Fillmore O&amp;M model 032206 V1" xfId="4205"/>
    <cellStyle name="c_Earnings (2)_Fillmore O&amp;M model 032206 V1_sand city cost analysis 9-29-09 CalAm Version" xfId="4206"/>
    <cellStyle name="c_Earnings (2)_Fillmore O&amp;M model 032206 V1_Schedule 3-5 Roark - asset list 071010" xfId="4207"/>
    <cellStyle name="c_Earnings (2)_Fillmore O&amp;M model 032206_sand city cost analysis 9-29-09 CalAm Version" xfId="4208"/>
    <cellStyle name="c_Earnings (2)_Fillmore O&amp;M model 032206_Schedule 3-5 Roark - asset list 071010" xfId="4209"/>
    <cellStyle name="c_Earnings (2)_Fillmore O&amp;M model 110106" xfId="4210"/>
    <cellStyle name="c_Earnings (2)_Fillmore O&amp;M model 110106_sand city cost analysis 9-29-09 CalAm Version" xfId="4211"/>
    <cellStyle name="c_Earnings (2)_Fillmore O&amp;M model 110106_Schedule 3-5 Roark - asset list 071010" xfId="4212"/>
    <cellStyle name="c_Earnings (2)_FINAL P12 MSG Contribution Margin" xfId="4213"/>
    <cellStyle name="c_Earnings (2)_Footnote" xfId="4214"/>
    <cellStyle name="c_Earnings (2)_HI P2R 2009" xfId="4215"/>
    <cellStyle name="c_Earnings (2)_HI P2R 2009 2" xfId="4216"/>
    <cellStyle name="c_Earnings (2)_HI P2R 2009_NOL" xfId="4217"/>
    <cellStyle name="c_Earnings (2)_HYDRO P2R 2009" xfId="4218"/>
    <cellStyle name="c_Earnings (2)_HYDRO P2R 2009 2" xfId="4219"/>
    <cellStyle name="c_Earnings (2)_HYDRO P2R 2009_NOL" xfId="4220"/>
    <cellStyle name="c_Earnings (2)_Hyperion-JDE Recon" xfId="4221"/>
    <cellStyle name="c_Earnings (2)_IA P2R 2009" xfId="4222"/>
    <cellStyle name="c_Earnings (2)_IA P2R 2009 2" xfId="4223"/>
    <cellStyle name="c_Earnings (2)_IA P2R 2009_NOL" xfId="4224"/>
    <cellStyle name="c_Earnings (2)_IL FAS109 2011" xfId="4225"/>
    <cellStyle name="c_Earnings (2)_IL P2R 2009 " xfId="4226"/>
    <cellStyle name="c_Earnings (2)_IL P2R 2009  2" xfId="4227"/>
    <cellStyle name="c_Earnings (2)_IL P2R 2009 _NOL" xfId="4228"/>
    <cellStyle name="c_Earnings (2)_IN P2R 2009" xfId="4229"/>
    <cellStyle name="c_Earnings (2)_IN P2R 2009 2" xfId="4230"/>
    <cellStyle name="c_Earnings (2)_IN P2R 2009_NOL" xfId="4231"/>
    <cellStyle name="c_Earnings (2)_Income Statement_revised capex 05.28.09_060309" xfId="4232"/>
    <cellStyle name="c_Earnings (2)_Income Statement_revised capex 05.28.09_060309 2" xfId="4233"/>
    <cellStyle name="c_Earnings (2)_Input" xfId="4234"/>
    <cellStyle name="c_Earnings (2)_Input Sheet" xfId="4235"/>
    <cellStyle name="c_Earnings (2)_Inputs" xfId="4236"/>
    <cellStyle name="c_Earnings (2)_Inputs_1" xfId="4237"/>
    <cellStyle name="c_Earnings (2)_Journal Entries Calculation" xfId="4238"/>
    <cellStyle name="c_Earnings (2)_KY P2R 2009" xfId="4239"/>
    <cellStyle name="c_Earnings (2)_KY P2R 2009 2" xfId="4240"/>
    <cellStyle name="c_Earnings (2)_KY P2R 2009_NOL" xfId="4241"/>
    <cellStyle name="c_Earnings (2)_KY-Landing Template-Feb 2012 Final" xfId="4242"/>
    <cellStyle name="c_Earnings (2)_KY-Landing Template-Feb 2012 Final 2" xfId="4243"/>
    <cellStyle name="c_Earnings (2)_KY-Landing Template-Feb 2012 Final 3" xfId="4244"/>
    <cellStyle name="c_Earnings (2)_KY-Landing Template-Feb 2012 Final 4" xfId="4245"/>
    <cellStyle name="c_Earnings (2)_KY-Landing Template-Feb 2012 Final 5" xfId="4246"/>
    <cellStyle name="c_Earnings (2)_KY-Landing Template-Feb 2012 Final 6" xfId="4247"/>
    <cellStyle name="c_Earnings (2)_LI P2R 2009" xfId="4248"/>
    <cellStyle name="c_Earnings (2)_LI P2R 2009 2" xfId="4249"/>
    <cellStyle name="c_Earnings (2)_LI P2R 2009_NOL" xfId="4250"/>
    <cellStyle name="c_Earnings (2)_LIBERTY P2R 2009" xfId="4251"/>
    <cellStyle name="c_Earnings (2)_LIBERTY P2R 2009 2" xfId="4252"/>
    <cellStyle name="c_Earnings (2)_LIBERTY P2R 2009_NOL" xfId="4253"/>
    <cellStyle name="c_Earnings (2)_LOP P2R 2009" xfId="4254"/>
    <cellStyle name="c_Earnings (2)_LOP P2R 2009 2" xfId="4255"/>
    <cellStyle name="c_Earnings (2)_LOP P2R 2009_NOL" xfId="4256"/>
    <cellStyle name="c_Earnings (2)_MD P2R 2009" xfId="4257"/>
    <cellStyle name="c_Earnings (2)_MD P2R 2009 2" xfId="4258"/>
    <cellStyle name="c_Earnings (2)_MD P2R 2009_NOL" xfId="4259"/>
    <cellStyle name="c_Earnings (2)_MI P2R 2009" xfId="4260"/>
    <cellStyle name="c_Earnings (2)_MI P2R 2009 2" xfId="4261"/>
    <cellStyle name="c_Earnings (2)_MI P2R 2009_NOL" xfId="4262"/>
    <cellStyle name="c_Earnings (2)_MO 2010-2014 Presentation_072709" xfId="4263"/>
    <cellStyle name="c_Earnings (2)_MO 2010-2014 Presentation_072709_Schedule 3-5 Roark - asset list 071010" xfId="4264"/>
    <cellStyle name="c_Earnings (2)_MO P2R 2009" xfId="4265"/>
    <cellStyle name="c_Earnings (2)_MO P2R 2009 2" xfId="4266"/>
    <cellStyle name="c_Earnings (2)_MO P2R 2009_NOL" xfId="4267"/>
    <cellStyle name="c_Earnings (2)_Mobile Residuals P2R 2009" xfId="4268"/>
    <cellStyle name="c_Earnings (2)_Mobile Residuals P2R 2009 2" xfId="4269"/>
    <cellStyle name="c_Earnings (2)_Mobile Residuals P2R 2009_NOL" xfId="4270"/>
    <cellStyle name="c_Earnings (2)_MO-IL-CA Offset DEF" xfId="4271"/>
    <cellStyle name="c_Earnings (2)_MO-IL-CA Offset DEF 2" xfId="4272"/>
    <cellStyle name="c_Earnings (2)_MO-IL-CA Offset DEF_AWW Adj Co FAS109 2011" xfId="4273"/>
    <cellStyle name="c_Earnings (2)_MO-IL-CA Offset DEF_Current Provision - HYP" xfId="4274"/>
    <cellStyle name="c_Earnings (2)_MO-IL-CA Offset DEF_Footnote" xfId="4275"/>
    <cellStyle name="c_Earnings (2)_MO-IL-CA Offset DEF_Hyperion-JDE Recon" xfId="4276"/>
    <cellStyle name="c_Earnings (2)_MO-IL-CA Offset DEF_Journal Entries Calculation" xfId="4277"/>
    <cellStyle name="c_Earnings (2)_MO-IL-CA Offset DEF_NOL" xfId="4278"/>
    <cellStyle name="c_Earnings (2)_MO-IL-CA Offset DEF_PY FN Reclasses" xfId="4279"/>
    <cellStyle name="c_Earnings (2)_MO-IL-CA Offset DEF_Summary" xfId="4280"/>
    <cellStyle name="c_Earnings (2)_Net Capex Cashflow 2013-2014 8-10-12" xfId="4281"/>
    <cellStyle name="c_Earnings (2)_NJ P2R 2009" xfId="4282"/>
    <cellStyle name="c_Earnings (2)_NJ P2R 2009 2" xfId="4283"/>
    <cellStyle name="c_Earnings (2)_NJ P2R 2009_NOL" xfId="4284"/>
    <cellStyle name="c_Earnings (2)_NM P2R 2009" xfId="4285"/>
    <cellStyle name="c_Earnings (2)_NM P2R 2009 2" xfId="4286"/>
    <cellStyle name="c_Earnings (2)_NM P2R 2009_NOL" xfId="4287"/>
    <cellStyle name="c_Earnings (2)_NOL" xfId="4288"/>
    <cellStyle name="c_Earnings (2)_O&amp;Vs P&amp;L View" xfId="4289"/>
    <cellStyle name="c_Earnings (2)_O&amp;Vs P&amp;L View 2" xfId="4290"/>
    <cellStyle name="c_Earnings (2)_O&amp;Vs P&amp;L View 3" xfId="4291"/>
    <cellStyle name="c_Earnings (2)_O&amp;Vs P&amp;L View 4" xfId="4292"/>
    <cellStyle name="c_Earnings (2)_O&amp;Vs P&amp;L View 5" xfId="4293"/>
    <cellStyle name="c_Earnings (2)_O&amp;Vs P&amp;L View 6" xfId="4294"/>
    <cellStyle name="c_Earnings (2)_O&amp;Vs Worksheet" xfId="4295"/>
    <cellStyle name="c_Earnings (2)_O&amp;Vs Worksheet 2" xfId="4296"/>
    <cellStyle name="c_Earnings (2)_O&amp;Vs Worksheet 3" xfId="4297"/>
    <cellStyle name="c_Earnings (2)_O&amp;Vs Worksheet 4" xfId="4298"/>
    <cellStyle name="c_Earnings (2)_O&amp;Vs Worksheet 5" xfId="4299"/>
    <cellStyle name="c_Earnings (2)_O&amp;Vs Worksheet 6" xfId="4300"/>
    <cellStyle name="c_Earnings (2)_OH P2R 2009" xfId="4301"/>
    <cellStyle name="c_Earnings (2)_OH P2R 2009 2" xfId="4302"/>
    <cellStyle name="c_Earnings (2)_OH P2R 2009_NOL" xfId="4303"/>
    <cellStyle name="c_Earnings (2)_P&amp;L Landing" xfId="4304"/>
    <cellStyle name="c_Earnings (2)_P&amp;L Landing 2" xfId="4305"/>
    <cellStyle name="c_Earnings (2)_P&amp;L Landing 3" xfId="4306"/>
    <cellStyle name="c_Earnings (2)_P&amp;L Landing 4" xfId="4307"/>
    <cellStyle name="c_Earnings (2)_P&amp;L Landing 5" xfId="4308"/>
    <cellStyle name="c_Earnings (2)_P&amp;L Landing 6" xfId="4309"/>
    <cellStyle name="c_Earnings (2)_PA P2R 2009" xfId="4310"/>
    <cellStyle name="c_Earnings (2)_PA P2R 2009 2" xfId="4311"/>
    <cellStyle name="c_Earnings (2)_PA P2R 2009_NOL" xfId="4312"/>
    <cellStyle name="c_Earnings (2)_PAM P2R 2009" xfId="4313"/>
    <cellStyle name="c_Earnings (2)_PAM P2R 2009 2" xfId="4314"/>
    <cellStyle name="c_Earnings (2)_PAM P2R 2009_NOL" xfId="4315"/>
    <cellStyle name="c_Earnings (2)_Portfolio Optimization - Sale of GW + Neptune v13" xfId="4316"/>
    <cellStyle name="c_Earnings (2)_Project Aqua - Financial Models Version 2.0 V2" xfId="4317"/>
    <cellStyle name="c_Earnings (2)_Project Aqua - Financial Models Version 2.0 V2_2010 Arnold Sewer - Model v1.1 (preliminary base case)" xfId="4318"/>
    <cellStyle name="c_Earnings (2)_Project Aqua - Financial Models Version 2.0 V2_Inputs" xfId="4319"/>
    <cellStyle name="c_Earnings (2)_Project Aqua - Financial Models Version 2.0 V2_sand city cost analysis 9-29-09 CalAm Version" xfId="4320"/>
    <cellStyle name="c_Earnings (2)_Project Aqua - Financial Models Version 2.0 V2_Schedule 3-5 Roark - asset list 071010" xfId="4321"/>
    <cellStyle name="c_Earnings (2)_Project Aqua - Financial Models Version 2.5" xfId="4322"/>
    <cellStyle name="c_Earnings (2)_Project Ascot Spain - Version 9.0 16082004" xfId="4323"/>
    <cellStyle name="c_Earnings (2)_PY FN Reclasses" xfId="4324"/>
    <cellStyle name="c_Earnings (2)_Q1 Workpapers as of 03-12-10" xfId="4325"/>
    <cellStyle name="c_Earnings (2)_Q1 Workpapers as of 03-12-10 2" xfId="4326"/>
    <cellStyle name="c_Earnings (2)_ROE by State" xfId="4327"/>
    <cellStyle name="c_Earnings (2)_sand city cost analysis 9-29-09 CalAm Version" xfId="4328"/>
    <cellStyle name="c_Earnings (2)_Schedule 3-5 Roark - asset list 071010" xfId="4329"/>
    <cellStyle name="c_Earnings (2)_Sheet1" xfId="4330"/>
    <cellStyle name="c_Earnings (2)_Sheet1 2" xfId="4331"/>
    <cellStyle name="c_Earnings (2)_Sheet1 3" xfId="4332"/>
    <cellStyle name="c_Earnings (2)_Sheet1 4" xfId="4333"/>
    <cellStyle name="c_Earnings (2)_Sheet1 5" xfId="4334"/>
    <cellStyle name="c_Earnings (2)_Sheet1 6" xfId="4335"/>
    <cellStyle name="c_Earnings (2)_Sheet2" xfId="4336"/>
    <cellStyle name="c_Earnings (2)_Sheet2 2" xfId="4337"/>
    <cellStyle name="c_Earnings (2)_Sheet2 3" xfId="4338"/>
    <cellStyle name="c_Earnings (2)_Sheet2 4" xfId="4339"/>
    <cellStyle name="c_Earnings (2)_Sheet2 5" xfId="4340"/>
    <cellStyle name="c_Earnings (2)_Sheet2 6" xfId="4341"/>
    <cellStyle name="c_Earnings (2)_Sheet2 7" xfId="4342"/>
    <cellStyle name="c_Earnings (2)_Smart View_2011-2015_Info from the field V2  from rates 8-18-10 morning" xfId="4343"/>
    <cellStyle name="c_Earnings (2)_Smart View_2011-2015_Info from the field V3 8-19-10 from Rates" xfId="4344"/>
    <cellStyle name="c_Earnings (2)_Spain headcount 09082004v3" xfId="4345"/>
    <cellStyle name="c_Earnings (2)_Start-up Costs" xfId="4346"/>
    <cellStyle name="c_Earnings (2)_Start-up Costs_sand city cost analysis 9-29-09 CalAm Version" xfId="4347"/>
    <cellStyle name="c_Earnings (2)_Start-up Costs_Schedule 3-5 Roark - asset list 071010" xfId="4348"/>
    <cellStyle name="c_Earnings (2)_Summary" xfId="4349"/>
    <cellStyle name="c_Earnings (2)_Surprise Financial Services O&amp;M Fin Model 2008" xfId="4350"/>
    <cellStyle name="c_Earnings (2)_Surprise Financial Services O&amp;M No Capital 012607" xfId="4351"/>
    <cellStyle name="c_Earnings (2)_Surprise Financial Services O&amp;M No Capital 012607_sand city cost analysis 9-29-09 CalAm Version" xfId="4352"/>
    <cellStyle name="c_Earnings (2)_Surprise Financial Services O&amp;M No Capital 012607_Schedule 3-5 Roark - asset list 071010" xfId="4353"/>
    <cellStyle name="c_Earnings (2)_TN - BD Model 2011-2015 06.17.10" xfId="4354"/>
    <cellStyle name="c_Earnings (2)_TN P2R 2009" xfId="4355"/>
    <cellStyle name="c_Earnings (2)_TN P2R 2009 2" xfId="4356"/>
    <cellStyle name="c_Earnings (2)_TN P2R 2009_NOL" xfId="4357"/>
    <cellStyle name="c_Earnings (2)_Treasury Existing Debt Load" xfId="4358"/>
    <cellStyle name="c_Earnings (2)_TWH LLC P2R 2009" xfId="4359"/>
    <cellStyle name="c_Earnings (2)_TWH LLC P2R 2009 2" xfId="4360"/>
    <cellStyle name="c_Earnings (2)_TWH LLC P2R 2009_NOL" xfId="4361"/>
    <cellStyle name="c_Earnings (2)_TWNA P2R 2009" xfId="4362"/>
    <cellStyle name="c_Earnings (2)_TWNA P2R 2009 2" xfId="4363"/>
    <cellStyle name="c_Earnings (2)_TWNA P2R 2009_NOL" xfId="4364"/>
    <cellStyle name="c_Earnings (2)_TX P2R 2009" xfId="4365"/>
    <cellStyle name="c_Earnings (2)_TX P2R 2009 2" xfId="4366"/>
    <cellStyle name="c_Earnings (2)_TX P2R 2009_NOL" xfId="4367"/>
    <cellStyle name="c_Earnings (2)_UESG P2R 2009" xfId="4368"/>
    <cellStyle name="c_Earnings (2)_UESG P2R 2009 2" xfId="4369"/>
    <cellStyle name="c_Earnings (2)_UESG P2R 2009_NOL" xfId="4370"/>
    <cellStyle name="c_Earnings (2)_UWV P2R 2009" xfId="4371"/>
    <cellStyle name="c_Earnings (2)_UWV P2R 2009 2" xfId="4372"/>
    <cellStyle name="c_Earnings (2)_UWV P2R 2009_NOL" xfId="4373"/>
    <cellStyle name="c_Earnings (2)_VA P2R 2009" xfId="4374"/>
    <cellStyle name="c_Earnings (2)_VA P2R 2009 2" xfId="4375"/>
    <cellStyle name="c_Earnings (2)_VA P2R 2009_NOL" xfId="4376"/>
    <cellStyle name="c_Earnings (2)_WV P2R 2009" xfId="4377"/>
    <cellStyle name="c_Earnings (2)_WV P2R 2009 2" xfId="4378"/>
    <cellStyle name="c_Earnings (2)_WV P2R 2009_NOL" xfId="4379"/>
    <cellStyle name="c_Earnings 10" xfId="4380"/>
    <cellStyle name="c_Earnings 2" xfId="4381"/>
    <cellStyle name="c_Earnings 2 2" xfId="4382"/>
    <cellStyle name="c_Earnings 2 2 2" xfId="4383"/>
    <cellStyle name="c_Earnings 2 2 2 2" xfId="4384"/>
    <cellStyle name="c_Earnings 2 2 2 2 2" xfId="4385"/>
    <cellStyle name="c_Earnings 2 2 2 2 3" xfId="4386"/>
    <cellStyle name="c_Earnings 2 2 2 3" xfId="4387"/>
    <cellStyle name="c_Earnings 2 2 3" xfId="4388"/>
    <cellStyle name="c_Earnings 2 2 4" xfId="4389"/>
    <cellStyle name="c_Earnings 2 2 5" xfId="4390"/>
    <cellStyle name="c_Earnings 2 2 6" xfId="4391"/>
    <cellStyle name="c_Earnings 2 3" xfId="4392"/>
    <cellStyle name="c_Earnings 2 3 2" xfId="4393"/>
    <cellStyle name="c_Earnings 2 3 2 2" xfId="4394"/>
    <cellStyle name="c_Earnings 2 3 2 3" xfId="4395"/>
    <cellStyle name="c_Earnings 2 3 3" xfId="4396"/>
    <cellStyle name="c_Earnings 2 4" xfId="4397"/>
    <cellStyle name="c_Earnings 2 5" xfId="4398"/>
    <cellStyle name="c_Earnings 2 6" xfId="4399"/>
    <cellStyle name="c_Earnings 3" xfId="4400"/>
    <cellStyle name="c_Earnings 4" xfId="4401"/>
    <cellStyle name="c_Earnings 5" xfId="4402"/>
    <cellStyle name="c_Earnings 6" xfId="4403"/>
    <cellStyle name="c_Earnings 6 2" xfId="4404"/>
    <cellStyle name="c_Earnings 6 2 2" xfId="4405"/>
    <cellStyle name="c_Earnings 6 2 3" xfId="4406"/>
    <cellStyle name="c_Earnings 6 3" xfId="4407"/>
    <cellStyle name="c_Earnings 7" xfId="4408"/>
    <cellStyle name="c_Earnings 8" xfId="4409"/>
    <cellStyle name="c_Earnings 9" xfId="4410"/>
    <cellStyle name="c_Earnings_2010 Arnold Sewer - Model v1.1 (preliminary base case)" xfId="4411"/>
    <cellStyle name="c_Earnings_2010-2012_AZ BP_09.10.09" xfId="4412"/>
    <cellStyle name="c_Earnings_2011_BPR_MSG_07" xfId="4413"/>
    <cellStyle name="c_Earnings_2011-13 Capex by entity" xfId="4414"/>
    <cellStyle name="c_Earnings_2012_BS_Budget (2)" xfId="4415"/>
    <cellStyle name="c_Earnings_2012_BS_Budget (2) 2" xfId="4416"/>
    <cellStyle name="c_Earnings_2012_BS_Budget (2) 3" xfId="4417"/>
    <cellStyle name="c_Earnings_2012_BS_Budget (2) 4" xfId="4418"/>
    <cellStyle name="c_Earnings_2012_BS_Budget (2) 5" xfId="4419"/>
    <cellStyle name="c_Earnings_2012_BS_Budget (2) 6" xfId="4420"/>
    <cellStyle name="c_Earnings_7 - FAS109 2010 (F2)" xfId="4421"/>
    <cellStyle name="c_Earnings_AAET P2R 2009" xfId="4422"/>
    <cellStyle name="c_Earnings_AAET P2R 2009 2" xfId="4423"/>
    <cellStyle name="c_Earnings_AAET P2R 2009_NOL" xfId="4424"/>
    <cellStyle name="c_Earnings_ACUS P2R 2009" xfId="4425"/>
    <cellStyle name="c_Earnings_ACUS P2R 2009 2" xfId="4426"/>
    <cellStyle name="c_Earnings_ACUS P2R 2009_NOL" xfId="4427"/>
    <cellStyle name="c_Earnings_ALWC P2R 2009" xfId="4428"/>
    <cellStyle name="c_Earnings_ALWC P2R 2009 2" xfId="4429"/>
    <cellStyle name="c_Earnings_ALWC P2R 2009_NOL" xfId="4430"/>
    <cellStyle name="c_Earnings_Apollo 22062005 RR" xfId="4431"/>
    <cellStyle name="c_Earnings_Applied O+M - 2011 - 2015 Bus. Plan" xfId="4432"/>
    <cellStyle name="c_Earnings_Applied O+M - 2011 - 2015 Bus. Plan 2" xfId="4433"/>
    <cellStyle name="c_Earnings_AW Engineering P2R 2009" xfId="4434"/>
    <cellStyle name="c_Earnings_AW Engineering P2R 2009 2" xfId="4435"/>
    <cellStyle name="c_Earnings_AW Engineering P2R 2009_NOL" xfId="4436"/>
    <cellStyle name="c_Earnings_AW Ind OPS P2R 2009" xfId="4437"/>
    <cellStyle name="c_Earnings_AW Ind OPS P2R 2009 2" xfId="4438"/>
    <cellStyle name="c_Earnings_AW Ind OPS P2R 2009_NOL" xfId="4439"/>
    <cellStyle name="c_Earnings_AW Ind P2R 2009" xfId="4440"/>
    <cellStyle name="c_Earnings_AW Ind P2R 2009 2" xfId="4441"/>
    <cellStyle name="c_Earnings_AW Ind P2R 2009_NOL" xfId="4442"/>
    <cellStyle name="c_Earnings_AW O&amp;M P2R 2009" xfId="4443"/>
    <cellStyle name="c_Earnings_AW O&amp;M P2R 2009 2" xfId="4444"/>
    <cellStyle name="c_Earnings_AW O&amp;M P2R 2009_NOL" xfId="4445"/>
    <cellStyle name="c_Earnings_AW(USA) Inc.  P2R 2009" xfId="4446"/>
    <cellStyle name="c_Earnings_AW(USA) Inc.  P2R 2009 2" xfId="4447"/>
    <cellStyle name="c_Earnings_AW(USA) Inc.  P2R 2009_NOL" xfId="4448"/>
    <cellStyle name="c_Earnings_AWCC P2R 2009" xfId="4449"/>
    <cellStyle name="c_Earnings_AWCC P2R 2009 2" xfId="4450"/>
    <cellStyle name="c_Earnings_AWCC P2R 2009_NOL" xfId="4451"/>
    <cellStyle name="c_Earnings_AWE Holding P2R 2009" xfId="4452"/>
    <cellStyle name="c_Earnings_AWE Holding P2R 2009 2" xfId="4453"/>
    <cellStyle name="c_Earnings_AWE Holding P2R 2009_NOL" xfId="4454"/>
    <cellStyle name="c_Earnings_AWE Inc. P2R 2009" xfId="4455"/>
    <cellStyle name="c_Earnings_AWE Inc. P2R 2009 2" xfId="4456"/>
    <cellStyle name="c_Earnings_AWE Inc. P2R 2009_NOL" xfId="4457"/>
    <cellStyle name="c_Earnings_AWM P2R 2009" xfId="4458"/>
    <cellStyle name="c_Earnings_AWM P2R 2009 2" xfId="4459"/>
    <cellStyle name="c_Earnings_AWM P2R 2009_NOL" xfId="4460"/>
    <cellStyle name="c_Earnings_AWM-DE P2R 2009" xfId="4461"/>
    <cellStyle name="c_Earnings_AWM-DE P2R 2009 2" xfId="4462"/>
    <cellStyle name="c_Earnings_AWM-DE P2R 2009_NOL" xfId="4463"/>
    <cellStyle name="c_Earnings_AWR P2R 2009" xfId="4464"/>
    <cellStyle name="c_Earnings_AWR P2R 2009 2" xfId="4465"/>
    <cellStyle name="c_Earnings_AWR P2R 2009_NOL" xfId="4466"/>
    <cellStyle name="c_Earnings_AWS CDM P2R 2009" xfId="4467"/>
    <cellStyle name="c_Earnings_AWS CDM P2R 2009 2" xfId="4468"/>
    <cellStyle name="c_Earnings_AWS CDM P2R 2009_NOL" xfId="4469"/>
    <cellStyle name="c_Earnings_AWS LLC P2R 2009" xfId="4470"/>
    <cellStyle name="c_Earnings_AWS LLC P2R 2009 2" xfId="4471"/>
    <cellStyle name="c_Earnings_AWS LLC P2R 2009_NOL" xfId="4472"/>
    <cellStyle name="c_Earnings_AWW Adj Co FAS109 2011" xfId="4473"/>
    <cellStyle name="c_Earnings_AWWC P2R 2009" xfId="4474"/>
    <cellStyle name="c_Earnings_AWWC P2R 2009 2" xfId="4475"/>
    <cellStyle name="c_Earnings_AWWC P2R 2009_NOL" xfId="4476"/>
    <cellStyle name="c_Earnings_AWWM P2R 2009" xfId="4477"/>
    <cellStyle name="c_Earnings_AWWM P2R 2009 2" xfId="4478"/>
    <cellStyle name="c_Earnings_AWWM P2R 2009_NOL" xfId="4479"/>
    <cellStyle name="c_Earnings_AWWSC P2R 2009" xfId="4480"/>
    <cellStyle name="c_Earnings_AWWSC P2R 2009 2" xfId="4481"/>
    <cellStyle name="c_Earnings_AWWSC P2R 2009_NOL" xfId="4482"/>
    <cellStyle name="c_Earnings_AZ P2R 2009" xfId="4483"/>
    <cellStyle name="c_Earnings_AZ P2R 2009 2" xfId="4484"/>
    <cellStyle name="c_Earnings_AZ P2R 2009_NOL" xfId="4485"/>
    <cellStyle name="c_Earnings_BalanceSheet Landing" xfId="4486"/>
    <cellStyle name="c_Earnings_BalanceSheet Landing 2" xfId="4487"/>
    <cellStyle name="c_Earnings_BalanceSheet Landing 3" xfId="4488"/>
    <cellStyle name="c_Earnings_BalanceSheet Landing 4" xfId="4489"/>
    <cellStyle name="c_Earnings_BalanceSheet Landing 5" xfId="4490"/>
    <cellStyle name="c_Earnings_BalanceSheet Landing 6" xfId="4491"/>
    <cellStyle name="c_Earnings_BFD P2R 2009" xfId="4492"/>
    <cellStyle name="c_Earnings_BFD P2R 2009 2" xfId="4493"/>
    <cellStyle name="c_Earnings_BFD P2R 2009_NOL" xfId="4494"/>
    <cellStyle name="c_Earnings_Book1" xfId="4495"/>
    <cellStyle name="c_Earnings_BP 2011-13 KPIs Rev 9-16-2010 8pm" xfId="4496"/>
    <cellStyle name="c_Earnings_CA P2R 2009 " xfId="4497"/>
    <cellStyle name="c_Earnings_CA P2R 2009  2" xfId="4498"/>
    <cellStyle name="c_Earnings_CA P2R 2009 _NOL" xfId="4499"/>
    <cellStyle name="c_Earnings_CD - Financial Flash Report - May 2012 Final" xfId="4500"/>
    <cellStyle name="c_Earnings_City of Fillmore Annual Maintenance Revised  V-2 3-7-06  MLC" xfId="4501"/>
    <cellStyle name="c_Earnings_City of Fillmore Annual Maintenance Revised  V-2 3-7-06  MLC_sand city cost analysis 9-29-09 CalAm Version" xfId="4502"/>
    <cellStyle name="c_Earnings_City of Fillmore Annual Maintenance Revised  V-2 3-7-06  MLC_Schedule 3-5 Roark - asset list 071010" xfId="4503"/>
    <cellStyle name="c_Earnings_City of Fillmore Annual Maintenance Revised MK" xfId="4504"/>
    <cellStyle name="c_Earnings_City of Fillmore Annual Maintenance Revised MK_sand city cost analysis 9-29-09 CalAm Version" xfId="4505"/>
    <cellStyle name="c_Earnings_City of Fillmore Annual Maintenance Revised MK_Schedule 3-5 Roark - asset list 071010" xfId="4506"/>
    <cellStyle name="c_Earnings_City of Fillmore DBO Financial Model V10" xfId="4507"/>
    <cellStyle name="c_Earnings_City of Fillmore DBO Financial Model V10_sand city cost analysis 9-29-09 CalAm Version" xfId="4508"/>
    <cellStyle name="c_Earnings_City of Fillmore DBO Financial Model V10_Schedule 3-5 Roark - asset list 071010" xfId="4509"/>
    <cellStyle name="c_Earnings_City of Fillmore DBO Financial Model V11" xfId="4510"/>
    <cellStyle name="c_Earnings_City of Fillmore DBO Financial Model V11_sand city cost analysis 9-29-09 CalAm Version" xfId="4511"/>
    <cellStyle name="c_Earnings_City of Fillmore DBO Financial Model V11_Schedule 3-5 Roark - asset list 071010" xfId="4512"/>
    <cellStyle name="c_Earnings_City of Fillmore DBO Financial Model V2" xfId="4513"/>
    <cellStyle name="c_Earnings_City of Fillmore DBO Financial Model V2_sand city cost analysis 9-29-09 CalAm Version" xfId="4514"/>
    <cellStyle name="c_Earnings_City of Fillmore DBO Financial Model V2_Schedule 3-5 Roark - asset list 071010" xfId="4515"/>
    <cellStyle name="c_Earnings_City of Fillmore DBO Financial Model V4" xfId="4516"/>
    <cellStyle name="c_Earnings_City of Fillmore DBO Financial Model V4_sand city cost analysis 9-29-09 CalAm Version" xfId="4517"/>
    <cellStyle name="c_Earnings_City of Fillmore DBO Financial Model V4_Schedule 3-5 Roark - asset list 071010" xfId="4518"/>
    <cellStyle name="c_Earnings_City of Fillmore DBO Financial Model V5" xfId="4519"/>
    <cellStyle name="c_Earnings_City of Fillmore DBO Financial Model V5_sand city cost analysis 9-29-09 CalAm Version" xfId="4520"/>
    <cellStyle name="c_Earnings_City of Fillmore DBO Financial Model V5_Schedule 3-5 Roark - asset list 071010" xfId="4521"/>
    <cellStyle name="c_Earnings_City of Fillmore OpEx Model Start-Up  &amp; Decommissioning   Nov.18, 2005  MLC" xfId="4522"/>
    <cellStyle name="c_Earnings_City of Fillmore OpEx Model Start-Up  &amp; Decommissioning   Nov.18, 2005  MLC_sand city cost analysis 9-29-09 CalAm Version" xfId="4523"/>
    <cellStyle name="c_Earnings_City of Fillmore OpEx Model Start-Up  &amp; Decommissioning   Nov.18, 2005  MLC_Schedule 3-5 Roark - asset list 071010" xfId="4524"/>
    <cellStyle name="c_Earnings_City of Fillmore OpEx Model V. 2  Dec. 19, 2005  MLC" xfId="4525"/>
    <cellStyle name="c_Earnings_City of Fillmore OpEx Model V. 2  Dec. 19, 2005  MLC_sand city cost analysis 9-29-09 CalAm Version" xfId="4526"/>
    <cellStyle name="c_Earnings_City of Fillmore OpEx Model V. 2  Dec. 19, 2005  MLC_Schedule 3-5 Roark - asset list 071010" xfId="4527"/>
    <cellStyle name="c_Earnings_City of Fillmore R &amp; R Schedule    3-13-06  MLC" xfId="4528"/>
    <cellStyle name="c_Earnings_City of Fillmore R &amp; R Schedule    3-13-06  MLC_sand city cost analysis 9-29-09 CalAm Version" xfId="4529"/>
    <cellStyle name="c_Earnings_City of Fillmore R &amp; R Schedule    3-13-06  MLC_Schedule 3-5 Roark - asset list 071010" xfId="4530"/>
    <cellStyle name="c_Earnings_Contract Ops Bus  Plan 2011 -2015_061510" xfId="4531"/>
    <cellStyle name="c_Earnings_Contract Ops Bus  Plan 2011 -2015_061510_2011_BPR_MSG_07" xfId="4532"/>
    <cellStyle name="c_Earnings_Contract Ops Bus  Plan 2011 -2015_061510_Contract Ops Bus  Plan 2011 -2015_071310_GK" xfId="4533"/>
    <cellStyle name="c_Earnings_Contract Ops Bus  Plan 2011 -2015_061510_Contract Ops Bus  Plan 2011 -2015_08.31.10" xfId="4534"/>
    <cellStyle name="c_Earnings_Contract Ops Bus  Plan 2011 -2015_061510_Contract Ops Bus  Plan 2011 -2015_08.31.10_~0270095" xfId="4535"/>
    <cellStyle name="c_Earnings_Contract Ops Bus  Plan 2011 -2015_061510_Contract Ops Bus  Plan 2011 -2015_08.31.10_Contract Services_Project Contribution Trend" xfId="4536"/>
    <cellStyle name="c_Earnings_Contract Ops Bus  Plan 2011 -2015_061510_Contract Ops Bus  Plan 2011 -2015_08.31.10_Contract Services_Project Contribution Trend_091010" xfId="4537"/>
    <cellStyle name="c_Earnings_Contract Ops Bus  Plan 2011 -2015_061510_Contribution" xfId="4538"/>
    <cellStyle name="c_Earnings_Contract Ops Bus  Plan 2011 -2015_061510_FINAL P12 MSG Contribution Margin" xfId="4539"/>
    <cellStyle name="c_Earnings_Contract Ops Bus  Plan 2011 -2015_071310_GK" xfId="4540"/>
    <cellStyle name="c_Earnings_Contract Ops Bus  Plan 2011 -2015_08.31.10" xfId="4541"/>
    <cellStyle name="c_Earnings_Contract Ops Bus  Plan 2011 -2015_08.31.10_~0270095" xfId="4542"/>
    <cellStyle name="c_Earnings_Contract Ops Bus  Plan 2011 -2015_08.31.10_Contract Services_Project Contribution Trend" xfId="4543"/>
    <cellStyle name="c_Earnings_Contract Ops Bus  Plan 2011 -2015_08.31.10_Contract Services_Project Contribution Trend_091010" xfId="4544"/>
    <cellStyle name="c_Earnings_Contribution" xfId="4545"/>
    <cellStyle name="c_Earnings_Control Panel" xfId="4546"/>
    <cellStyle name="c_Earnings_Control Panel 2" xfId="4547"/>
    <cellStyle name="c_Earnings_Control Panel 3" xfId="4548"/>
    <cellStyle name="c_Earnings_Control Panel 4" xfId="4549"/>
    <cellStyle name="c_Earnings_Control Panel 5" xfId="4550"/>
    <cellStyle name="c_Earnings_Control Panel 6" xfId="4551"/>
    <cellStyle name="c_Earnings_Copy of Twin Oaks DBO Financial Model BAFO FINAL" xfId="4552"/>
    <cellStyle name="c_Earnings_Copy of Twin Oaks DBO Financial Model BAFO FINAL_sand city cost analysis 9-29-09 CalAm Version" xfId="4553"/>
    <cellStyle name="c_Earnings_Copy of Twin Oaks DBO Financial Model BAFO FINAL_Schedule 3-5 Roark - asset list 071010" xfId="4554"/>
    <cellStyle name="c_Earnings_Eastern Divsion O&amp;Vs - Dec 2011 Final" xfId="4555"/>
    <cellStyle name="c_Earnings_Eastern Divsion O&amp;Vs - Dec 2011 Final 2" xfId="4556"/>
    <cellStyle name="c_Earnings_Eastern Divsion O&amp;Vs - Dec 2011 Final 3" xfId="4557"/>
    <cellStyle name="c_Earnings_Eastern Divsion O&amp;Vs - Dec 2011 Final 4" xfId="4558"/>
    <cellStyle name="c_Earnings_Eastern Divsion O&amp;Vs - Dec 2011 Final 5" xfId="4559"/>
    <cellStyle name="c_Earnings_Eastern Divsion O&amp;Vs - Dec 2011 Final 6" xfId="4560"/>
    <cellStyle name="c_Earnings_Edison P2R 2009" xfId="4561"/>
    <cellStyle name="c_Earnings_Edison P2R 2009 2" xfId="4562"/>
    <cellStyle name="c_Earnings_Edison P2R 2009_NOL" xfId="4563"/>
    <cellStyle name="c_Earnings_EMC P2R 2009" xfId="4564"/>
    <cellStyle name="c_Earnings_EMC P2R 2009 2" xfId="4565"/>
    <cellStyle name="c_Earnings_EMC P2R 2009_NOL" xfId="4566"/>
    <cellStyle name="c_Earnings_ETOWN LLC P2R 2009" xfId="4567"/>
    <cellStyle name="c_Earnings_ETOWN LLC P2R 2009 2" xfId="4568"/>
    <cellStyle name="c_Earnings_ETOWN LLC P2R 2009_NOL" xfId="4569"/>
    <cellStyle name="c_Earnings_ETP P2R 2009" xfId="4570"/>
    <cellStyle name="c_Earnings_ETP P2R 2009 2" xfId="4571"/>
    <cellStyle name="c_Earnings_ETP P2R 2009_NOL" xfId="4572"/>
    <cellStyle name="c_Earnings_Fillmore Annual Maintenance" xfId="4573"/>
    <cellStyle name="c_Earnings_Fillmore Annual Maintenance_sand city cost analysis 9-29-09 CalAm Version" xfId="4574"/>
    <cellStyle name="c_Earnings_Fillmore Annual Maintenance_Schedule 3-5 Roark - asset list 071010" xfId="4575"/>
    <cellStyle name="c_Earnings_Fillmore O&amp;M model 032206" xfId="4576"/>
    <cellStyle name="c_Earnings_Fillmore O&amp;M model 032206 V1" xfId="4577"/>
    <cellStyle name="c_Earnings_Fillmore O&amp;M model 032206 V1_sand city cost analysis 9-29-09 CalAm Version" xfId="4578"/>
    <cellStyle name="c_Earnings_Fillmore O&amp;M model 032206 V1_Schedule 3-5 Roark - asset list 071010" xfId="4579"/>
    <cellStyle name="c_Earnings_Fillmore O&amp;M model 032206_sand city cost analysis 9-29-09 CalAm Version" xfId="4580"/>
    <cellStyle name="c_Earnings_Fillmore O&amp;M model 032206_Schedule 3-5 Roark - asset list 071010" xfId="4581"/>
    <cellStyle name="c_Earnings_Fillmore O&amp;M model 110106" xfId="4582"/>
    <cellStyle name="c_Earnings_Fillmore O&amp;M model 110106_sand city cost analysis 9-29-09 CalAm Version" xfId="4583"/>
    <cellStyle name="c_Earnings_Fillmore O&amp;M model 110106_Schedule 3-5 Roark - asset list 071010" xfId="4584"/>
    <cellStyle name="c_Earnings_FINAL P12 MSG Contribution Margin" xfId="4585"/>
    <cellStyle name="c_Earnings_Footnote" xfId="4586"/>
    <cellStyle name="c_Earnings_HI P2R 2009" xfId="4587"/>
    <cellStyle name="c_Earnings_HI P2R 2009 2" xfId="4588"/>
    <cellStyle name="c_Earnings_HI P2R 2009_NOL" xfId="4589"/>
    <cellStyle name="c_Earnings_HYDRO P2R 2009" xfId="4590"/>
    <cellStyle name="c_Earnings_HYDRO P2R 2009 2" xfId="4591"/>
    <cellStyle name="c_Earnings_HYDRO P2R 2009_NOL" xfId="4592"/>
    <cellStyle name="c_Earnings_Hyperion-JDE Recon" xfId="4593"/>
    <cellStyle name="c_Earnings_IA P2R 2009" xfId="4594"/>
    <cellStyle name="c_Earnings_IA P2R 2009 2" xfId="4595"/>
    <cellStyle name="c_Earnings_IA P2R 2009_NOL" xfId="4596"/>
    <cellStyle name="c_Earnings_IL FAS109 2011" xfId="4597"/>
    <cellStyle name="c_Earnings_IL P2R 2009 " xfId="4598"/>
    <cellStyle name="c_Earnings_IL P2R 2009  2" xfId="4599"/>
    <cellStyle name="c_Earnings_IL P2R 2009 _NOL" xfId="4600"/>
    <cellStyle name="c_Earnings_IN P2R 2009" xfId="4601"/>
    <cellStyle name="c_Earnings_IN P2R 2009 2" xfId="4602"/>
    <cellStyle name="c_Earnings_IN P2R 2009_NOL" xfId="4603"/>
    <cellStyle name="c_Earnings_Income Statement_revised capex 05.28.09_060309" xfId="4604"/>
    <cellStyle name="c_Earnings_Income Statement_revised capex 05.28.09_060309 2" xfId="4605"/>
    <cellStyle name="c_Earnings_Input" xfId="4606"/>
    <cellStyle name="c_Earnings_Input Sheet" xfId="4607"/>
    <cellStyle name="c_Earnings_Inputs" xfId="4608"/>
    <cellStyle name="c_Earnings_Inputs_1" xfId="4609"/>
    <cellStyle name="c_Earnings_Journal Entries Calculation" xfId="4610"/>
    <cellStyle name="c_Earnings_KY P2R 2009" xfId="4611"/>
    <cellStyle name="c_Earnings_KY P2R 2009 2" xfId="4612"/>
    <cellStyle name="c_Earnings_KY P2R 2009_NOL" xfId="4613"/>
    <cellStyle name="c_Earnings_KY-Landing Template-Feb 2012 Final" xfId="4614"/>
    <cellStyle name="c_Earnings_KY-Landing Template-Feb 2012 Final 2" xfId="4615"/>
    <cellStyle name="c_Earnings_KY-Landing Template-Feb 2012 Final 3" xfId="4616"/>
    <cellStyle name="c_Earnings_KY-Landing Template-Feb 2012 Final 4" xfId="4617"/>
    <cellStyle name="c_Earnings_KY-Landing Template-Feb 2012 Final 5" xfId="4618"/>
    <cellStyle name="c_Earnings_KY-Landing Template-Feb 2012 Final 6" xfId="4619"/>
    <cellStyle name="c_Earnings_LI P2R 2009" xfId="4620"/>
    <cellStyle name="c_Earnings_LI P2R 2009 2" xfId="4621"/>
    <cellStyle name="c_Earnings_LI P2R 2009_NOL" xfId="4622"/>
    <cellStyle name="c_Earnings_LIBERTY P2R 2009" xfId="4623"/>
    <cellStyle name="c_Earnings_LIBERTY P2R 2009 2" xfId="4624"/>
    <cellStyle name="c_Earnings_LIBERTY P2R 2009_NOL" xfId="4625"/>
    <cellStyle name="c_Earnings_LOP P2R 2009" xfId="4626"/>
    <cellStyle name="c_Earnings_LOP P2R 2009 2" xfId="4627"/>
    <cellStyle name="c_Earnings_LOP P2R 2009_NOL" xfId="4628"/>
    <cellStyle name="c_Earnings_MD P2R 2009" xfId="4629"/>
    <cellStyle name="c_Earnings_MD P2R 2009 2" xfId="4630"/>
    <cellStyle name="c_Earnings_MD P2R 2009_NOL" xfId="4631"/>
    <cellStyle name="c_Earnings_MI P2R 2009" xfId="4632"/>
    <cellStyle name="c_Earnings_MI P2R 2009 2" xfId="4633"/>
    <cellStyle name="c_Earnings_MI P2R 2009_NOL" xfId="4634"/>
    <cellStyle name="c_Earnings_MO 2010-2014 Presentation_072709" xfId="4635"/>
    <cellStyle name="c_Earnings_MO 2010-2014 Presentation_072709_Schedule 3-5 Roark - asset list 071010" xfId="4636"/>
    <cellStyle name="c_Earnings_MO P2R 2009" xfId="4637"/>
    <cellStyle name="c_Earnings_MO P2R 2009 2" xfId="4638"/>
    <cellStyle name="c_Earnings_MO P2R 2009_NOL" xfId="4639"/>
    <cellStyle name="c_Earnings_Mobile Residuals P2R 2009" xfId="4640"/>
    <cellStyle name="c_Earnings_Mobile Residuals P2R 2009 2" xfId="4641"/>
    <cellStyle name="c_Earnings_Mobile Residuals P2R 2009_NOL" xfId="4642"/>
    <cellStyle name="c_Earnings_MO-IL-CA Offset DEF" xfId="4643"/>
    <cellStyle name="c_Earnings_MO-IL-CA Offset DEF 2" xfId="4644"/>
    <cellStyle name="c_Earnings_MO-IL-CA Offset DEF_AWW Adj Co FAS109 2011" xfId="4645"/>
    <cellStyle name="c_Earnings_MO-IL-CA Offset DEF_Current Provision - HYP" xfId="4646"/>
    <cellStyle name="c_Earnings_MO-IL-CA Offset DEF_Footnote" xfId="4647"/>
    <cellStyle name="c_Earnings_MO-IL-CA Offset DEF_Hyperion-JDE Recon" xfId="4648"/>
    <cellStyle name="c_Earnings_MO-IL-CA Offset DEF_Journal Entries Calculation" xfId="4649"/>
    <cellStyle name="c_Earnings_MO-IL-CA Offset DEF_NOL" xfId="4650"/>
    <cellStyle name="c_Earnings_MO-IL-CA Offset DEF_PY FN Reclasses" xfId="4651"/>
    <cellStyle name="c_Earnings_MO-IL-CA Offset DEF_Summary" xfId="4652"/>
    <cellStyle name="c_Earnings_Net Capex Cashflow 2013-2014 8-10-12" xfId="4653"/>
    <cellStyle name="c_Earnings_NJ P2R 2009" xfId="4654"/>
    <cellStyle name="c_Earnings_NJ P2R 2009 2" xfId="4655"/>
    <cellStyle name="c_Earnings_NJ P2R 2009_NOL" xfId="4656"/>
    <cellStyle name="c_Earnings_NM P2R 2009" xfId="4657"/>
    <cellStyle name="c_Earnings_NM P2R 2009 2" xfId="4658"/>
    <cellStyle name="c_Earnings_NM P2R 2009_NOL" xfId="4659"/>
    <cellStyle name="c_Earnings_NOL" xfId="4660"/>
    <cellStyle name="c_Earnings_O&amp;Vs P&amp;L View" xfId="4661"/>
    <cellStyle name="c_Earnings_O&amp;Vs P&amp;L View 2" xfId="4662"/>
    <cellStyle name="c_Earnings_O&amp;Vs P&amp;L View 3" xfId="4663"/>
    <cellStyle name="c_Earnings_O&amp;Vs P&amp;L View 4" xfId="4664"/>
    <cellStyle name="c_Earnings_O&amp;Vs P&amp;L View 5" xfId="4665"/>
    <cellStyle name="c_Earnings_O&amp;Vs P&amp;L View 6" xfId="4666"/>
    <cellStyle name="c_Earnings_O&amp;Vs Worksheet" xfId="4667"/>
    <cellStyle name="c_Earnings_O&amp;Vs Worksheet 2" xfId="4668"/>
    <cellStyle name="c_Earnings_O&amp;Vs Worksheet 3" xfId="4669"/>
    <cellStyle name="c_Earnings_O&amp;Vs Worksheet 4" xfId="4670"/>
    <cellStyle name="c_Earnings_O&amp;Vs Worksheet 5" xfId="4671"/>
    <cellStyle name="c_Earnings_O&amp;Vs Worksheet 6" xfId="4672"/>
    <cellStyle name="c_Earnings_OH P2R 2009" xfId="4673"/>
    <cellStyle name="c_Earnings_OH P2R 2009 2" xfId="4674"/>
    <cellStyle name="c_Earnings_OH P2R 2009_NOL" xfId="4675"/>
    <cellStyle name="c_Earnings_P&amp;L Landing" xfId="4676"/>
    <cellStyle name="c_Earnings_P&amp;L Landing 2" xfId="4677"/>
    <cellStyle name="c_Earnings_P&amp;L Landing 3" xfId="4678"/>
    <cellStyle name="c_Earnings_P&amp;L Landing 4" xfId="4679"/>
    <cellStyle name="c_Earnings_P&amp;L Landing 5" xfId="4680"/>
    <cellStyle name="c_Earnings_P&amp;L Landing 6" xfId="4681"/>
    <cellStyle name="c_Earnings_PA P2R 2009" xfId="4682"/>
    <cellStyle name="c_Earnings_PA P2R 2009 2" xfId="4683"/>
    <cellStyle name="c_Earnings_PA P2R 2009_NOL" xfId="4684"/>
    <cellStyle name="c_Earnings_PAM P2R 2009" xfId="4685"/>
    <cellStyle name="c_Earnings_PAM P2R 2009 2" xfId="4686"/>
    <cellStyle name="c_Earnings_PAM P2R 2009_NOL" xfId="4687"/>
    <cellStyle name="c_Earnings_Portfolio Optimization - Sale of GW + Neptune v13" xfId="4688"/>
    <cellStyle name="c_Earnings_Project Aqua - Financial Models Version 2.0 V2" xfId="4689"/>
    <cellStyle name="c_Earnings_Project Aqua - Financial Models Version 2.0 V2_2010 Arnold Sewer - Model v1.1 (preliminary base case)" xfId="4690"/>
    <cellStyle name="c_Earnings_Project Aqua - Financial Models Version 2.0 V2_Inputs" xfId="4691"/>
    <cellStyle name="c_Earnings_Project Aqua - Financial Models Version 2.0 V2_sand city cost analysis 9-29-09 CalAm Version" xfId="4692"/>
    <cellStyle name="c_Earnings_Project Aqua - Financial Models Version 2.0 V2_Schedule 3-5 Roark - asset list 071010" xfId="4693"/>
    <cellStyle name="c_Earnings_Project Aqua - Financial Models Version 2.5" xfId="4694"/>
    <cellStyle name="c_Earnings_Project Ascot Spain - Version 9.0 16082004" xfId="4695"/>
    <cellStyle name="c_Earnings_PY FN Reclasses" xfId="4696"/>
    <cellStyle name="c_Earnings_Q1 Workpapers as of 03-12-10" xfId="4697"/>
    <cellStyle name="c_Earnings_Q1 Workpapers as of 03-12-10 2" xfId="4698"/>
    <cellStyle name="c_Earnings_ROE by State" xfId="4699"/>
    <cellStyle name="c_Earnings_sand city cost analysis 9-29-09 CalAm Version" xfId="4700"/>
    <cellStyle name="c_Earnings_Schedule 3-5 Roark - asset list 071010" xfId="4701"/>
    <cellStyle name="c_Earnings_Sheet1" xfId="4702"/>
    <cellStyle name="c_Earnings_Sheet1 2" xfId="4703"/>
    <cellStyle name="c_Earnings_Sheet1 3" xfId="4704"/>
    <cellStyle name="c_Earnings_Sheet1 4" xfId="4705"/>
    <cellStyle name="c_Earnings_Sheet1 5" xfId="4706"/>
    <cellStyle name="c_Earnings_Sheet1 6" xfId="4707"/>
    <cellStyle name="c_Earnings_Sheet2" xfId="4708"/>
    <cellStyle name="c_Earnings_Sheet2 2" xfId="4709"/>
    <cellStyle name="c_Earnings_Sheet2 3" xfId="4710"/>
    <cellStyle name="c_Earnings_Sheet2 4" xfId="4711"/>
    <cellStyle name="c_Earnings_Sheet2 5" xfId="4712"/>
    <cellStyle name="c_Earnings_Sheet2 6" xfId="4713"/>
    <cellStyle name="c_Earnings_Sheet2 7" xfId="4714"/>
    <cellStyle name="c_Earnings_Smart View_2011-2015_Info from the field V2  from rates 8-18-10 morning" xfId="4715"/>
    <cellStyle name="c_Earnings_Smart View_2011-2015_Info from the field V3 8-19-10 from Rates" xfId="4716"/>
    <cellStyle name="c_Earnings_Spain headcount 09082004v3" xfId="4717"/>
    <cellStyle name="c_Earnings_Start-up Costs" xfId="4718"/>
    <cellStyle name="c_Earnings_Start-up Costs_sand city cost analysis 9-29-09 CalAm Version" xfId="4719"/>
    <cellStyle name="c_Earnings_Start-up Costs_Schedule 3-5 Roark - asset list 071010" xfId="4720"/>
    <cellStyle name="c_Earnings_Summary" xfId="4721"/>
    <cellStyle name="c_Earnings_Surprise Financial Services O&amp;M Fin Model 2008" xfId="4722"/>
    <cellStyle name="c_Earnings_Surprise Financial Services O&amp;M No Capital 012607" xfId="4723"/>
    <cellStyle name="c_Earnings_Surprise Financial Services O&amp;M No Capital 012607_sand city cost analysis 9-29-09 CalAm Version" xfId="4724"/>
    <cellStyle name="c_Earnings_Surprise Financial Services O&amp;M No Capital 012607_Schedule 3-5 Roark - asset list 071010" xfId="4725"/>
    <cellStyle name="c_Earnings_TN - BD Model 2011-2015 06.17.10" xfId="4726"/>
    <cellStyle name="c_Earnings_TN P2R 2009" xfId="4727"/>
    <cellStyle name="c_Earnings_TN P2R 2009 2" xfId="4728"/>
    <cellStyle name="c_Earnings_TN P2R 2009_NOL" xfId="4729"/>
    <cellStyle name="c_Earnings_Treasury Existing Debt Load" xfId="4730"/>
    <cellStyle name="c_Earnings_TWH LLC P2R 2009" xfId="4731"/>
    <cellStyle name="c_Earnings_TWH LLC P2R 2009 2" xfId="4732"/>
    <cellStyle name="c_Earnings_TWH LLC P2R 2009_NOL" xfId="4733"/>
    <cellStyle name="c_Earnings_TWNA P2R 2009" xfId="4734"/>
    <cellStyle name="c_Earnings_TWNA P2R 2009 2" xfId="4735"/>
    <cellStyle name="c_Earnings_TWNA P2R 2009_NOL" xfId="4736"/>
    <cellStyle name="c_Earnings_TX P2R 2009" xfId="4737"/>
    <cellStyle name="c_Earnings_TX P2R 2009 2" xfId="4738"/>
    <cellStyle name="c_Earnings_TX P2R 2009_NOL" xfId="4739"/>
    <cellStyle name="c_Earnings_UESG P2R 2009" xfId="4740"/>
    <cellStyle name="c_Earnings_UESG P2R 2009 2" xfId="4741"/>
    <cellStyle name="c_Earnings_UESG P2R 2009_NOL" xfId="4742"/>
    <cellStyle name="c_Earnings_UWV P2R 2009" xfId="4743"/>
    <cellStyle name="c_Earnings_UWV P2R 2009 2" xfId="4744"/>
    <cellStyle name="c_Earnings_UWV P2R 2009_NOL" xfId="4745"/>
    <cellStyle name="c_Earnings_VA P2R 2009" xfId="4746"/>
    <cellStyle name="c_Earnings_VA P2R 2009 2" xfId="4747"/>
    <cellStyle name="c_Earnings_VA P2R 2009_NOL" xfId="4748"/>
    <cellStyle name="c_Earnings_WV P2R 2009" xfId="4749"/>
    <cellStyle name="c_Earnings_WV P2R 2009 2" xfId="4750"/>
    <cellStyle name="c_Earnings_WV P2R 2009_NOL" xfId="4751"/>
    <cellStyle name="c_East Coast (2)" xfId="4752"/>
    <cellStyle name="c_Eastern Divsion O&amp;Vs - Dec 2011 Final" xfId="4753"/>
    <cellStyle name="c_Eastern Divsion O&amp;Vs - Dec 2011 Final 2" xfId="4754"/>
    <cellStyle name="c_Eastern Divsion O&amp;Vs - Dec 2011 Final 3" xfId="4755"/>
    <cellStyle name="c_Eastern Divsion O&amp;Vs - Dec 2011 Final 4" xfId="4756"/>
    <cellStyle name="c_Eastern Divsion O&amp;Vs - Dec 2011 Final 5" xfId="4757"/>
    <cellStyle name="c_Eastern Divsion O&amp;Vs - Dec 2011 Final 6" xfId="4758"/>
    <cellStyle name="c_Edison P2R 2009" xfId="4759"/>
    <cellStyle name="c_Edison P2R 2009 2" xfId="4760"/>
    <cellStyle name="c_Edison P2R 2009_NOL" xfId="4761"/>
    <cellStyle name="c_EMC P2R 2009" xfId="4762"/>
    <cellStyle name="c_EMC P2R 2009 2" xfId="4763"/>
    <cellStyle name="c_EMC P2R 2009_NOL" xfId="4764"/>
    <cellStyle name="c_ETOWN LLC P2R 2009" xfId="4765"/>
    <cellStyle name="c_ETOWN LLC P2R 2009 2" xfId="4766"/>
    <cellStyle name="c_ETOWN LLC P2R 2009_NOL" xfId="4767"/>
    <cellStyle name="c_ETP P2R 2009" xfId="4768"/>
    <cellStyle name="c_ETP P2R 2009 2" xfId="4769"/>
    <cellStyle name="c_ETP P2R 2009_NOL" xfId="4770"/>
    <cellStyle name="c_Excel Backup v1" xfId="4771"/>
    <cellStyle name="c_Excel Backup_10.16.06 v3" xfId="4772"/>
    <cellStyle name="c_Fillmore Annual Maintenance" xfId="4773"/>
    <cellStyle name="c_Fillmore Annual Maintenance_sand city cost analysis 9-29-09 CalAm Version" xfId="4774"/>
    <cellStyle name="c_Fillmore Annual Maintenance_Schedule 3-5 Roark - asset list 071010" xfId="4775"/>
    <cellStyle name="c_Fillmore O&amp;M model 032206" xfId="4776"/>
    <cellStyle name="c_Fillmore O&amp;M model 032206 V1" xfId="4777"/>
    <cellStyle name="c_Fillmore O&amp;M model 032206 V1_sand city cost analysis 9-29-09 CalAm Version" xfId="4778"/>
    <cellStyle name="c_Fillmore O&amp;M model 032206 V1_Schedule 3-5 Roark - asset list 071010" xfId="4779"/>
    <cellStyle name="c_Fillmore O&amp;M model 032206_sand city cost analysis 9-29-09 CalAm Version" xfId="4780"/>
    <cellStyle name="c_Fillmore O&amp;M model 032206_Schedule 3-5 Roark - asset list 071010" xfId="4781"/>
    <cellStyle name="c_Fillmore O&amp;M model 110106" xfId="4782"/>
    <cellStyle name="c_Fillmore O&amp;M model 110106_sand city cost analysis 9-29-09 CalAm Version" xfId="4783"/>
    <cellStyle name="c_Fillmore O&amp;M model 110106_Schedule 3-5 Roark - asset list 071010" xfId="4784"/>
    <cellStyle name="c_FINAL P12 MSG Contribution Margin" xfId="4785"/>
    <cellStyle name="c_finsumm" xfId="4786"/>
    <cellStyle name="c_finsumm 10" xfId="4787"/>
    <cellStyle name="c_finsumm 2" xfId="4788"/>
    <cellStyle name="c_finsumm 2 2" xfId="4789"/>
    <cellStyle name="c_finsumm 2 2 2" xfId="4790"/>
    <cellStyle name="c_finsumm 2 2 2 2" xfId="4791"/>
    <cellStyle name="c_finsumm 2 2 2 2 2" xfId="4792"/>
    <cellStyle name="c_finsumm 2 2 2 2 3" xfId="4793"/>
    <cellStyle name="c_finsumm 2 2 2 3" xfId="4794"/>
    <cellStyle name="c_finsumm 2 2 3" xfId="4795"/>
    <cellStyle name="c_finsumm 2 2 4" xfId="4796"/>
    <cellStyle name="c_finsumm 2 2 5" xfId="4797"/>
    <cellStyle name="c_finsumm 2 2 6" xfId="4798"/>
    <cellStyle name="c_finsumm 2 3" xfId="4799"/>
    <cellStyle name="c_finsumm 2 3 2" xfId="4800"/>
    <cellStyle name="c_finsumm 2 3 2 2" xfId="4801"/>
    <cellStyle name="c_finsumm 2 3 2 3" xfId="4802"/>
    <cellStyle name="c_finsumm 2 3 3" xfId="4803"/>
    <cellStyle name="c_finsumm 2 4" xfId="4804"/>
    <cellStyle name="c_finsumm 2 5" xfId="4805"/>
    <cellStyle name="c_finsumm 2 6" xfId="4806"/>
    <cellStyle name="c_finsumm 3" xfId="4807"/>
    <cellStyle name="c_finsumm 4" xfId="4808"/>
    <cellStyle name="c_finsumm 5" xfId="4809"/>
    <cellStyle name="c_finsumm 6" xfId="4810"/>
    <cellStyle name="c_finsumm 6 2" xfId="4811"/>
    <cellStyle name="c_finsumm 6 2 2" xfId="4812"/>
    <cellStyle name="c_finsumm 6 2 3" xfId="4813"/>
    <cellStyle name="c_finsumm 6 3" xfId="4814"/>
    <cellStyle name="c_finsumm 7" xfId="4815"/>
    <cellStyle name="c_finsumm 8" xfId="4816"/>
    <cellStyle name="c_finsumm 9" xfId="4817"/>
    <cellStyle name="c_finsumm_2010 Arnold Sewer - Model v1.1 (preliminary base case)" xfId="4818"/>
    <cellStyle name="c_finsumm_2010-2012_AZ BP_09.10.09" xfId="4819"/>
    <cellStyle name="c_finsumm_2011_BPR_MSG_07" xfId="4820"/>
    <cellStyle name="c_finsumm_2011-13 Capex by entity" xfId="4821"/>
    <cellStyle name="c_finsumm_2012_BS_Budget (2)" xfId="4822"/>
    <cellStyle name="c_finsumm_2012_BS_Budget (2) 2" xfId="4823"/>
    <cellStyle name="c_finsumm_2012_BS_Budget (2) 3" xfId="4824"/>
    <cellStyle name="c_finsumm_2012_BS_Budget (2) 4" xfId="4825"/>
    <cellStyle name="c_finsumm_2012_BS_Budget (2) 5" xfId="4826"/>
    <cellStyle name="c_finsumm_2012_BS_Budget (2) 6" xfId="4827"/>
    <cellStyle name="c_finsumm_7 - FAS109 2010 (F2)" xfId="4828"/>
    <cellStyle name="c_finsumm_AAET P2R 2009" xfId="4829"/>
    <cellStyle name="c_finsumm_AAET P2R 2009 2" xfId="4830"/>
    <cellStyle name="c_finsumm_AAET P2R 2009_NOL" xfId="4831"/>
    <cellStyle name="c_finsumm_ACUS P2R 2009" xfId="4832"/>
    <cellStyle name="c_finsumm_ACUS P2R 2009 2" xfId="4833"/>
    <cellStyle name="c_finsumm_ACUS P2R 2009_NOL" xfId="4834"/>
    <cellStyle name="c_finsumm_ALWC P2R 2009" xfId="4835"/>
    <cellStyle name="c_finsumm_ALWC P2R 2009 2" xfId="4836"/>
    <cellStyle name="c_finsumm_ALWC P2R 2009_NOL" xfId="4837"/>
    <cellStyle name="c_finsumm_Apollo 22062005 RR" xfId="4838"/>
    <cellStyle name="c_finsumm_Applied O+M - 2011 - 2015 Bus. Plan" xfId="4839"/>
    <cellStyle name="c_finsumm_Applied O+M - 2011 - 2015 Bus. Plan 2" xfId="4840"/>
    <cellStyle name="c_finsumm_AW Engineering P2R 2009" xfId="4841"/>
    <cellStyle name="c_finsumm_AW Engineering P2R 2009 2" xfId="4842"/>
    <cellStyle name="c_finsumm_AW Engineering P2R 2009_NOL" xfId="4843"/>
    <cellStyle name="c_finsumm_AW Ind OPS P2R 2009" xfId="4844"/>
    <cellStyle name="c_finsumm_AW Ind OPS P2R 2009 2" xfId="4845"/>
    <cellStyle name="c_finsumm_AW Ind OPS P2R 2009_NOL" xfId="4846"/>
    <cellStyle name="c_finsumm_AW Ind P2R 2009" xfId="4847"/>
    <cellStyle name="c_finsumm_AW Ind P2R 2009 2" xfId="4848"/>
    <cellStyle name="c_finsumm_AW Ind P2R 2009_NOL" xfId="4849"/>
    <cellStyle name="c_finsumm_AW O&amp;M P2R 2009" xfId="4850"/>
    <cellStyle name="c_finsumm_AW O&amp;M P2R 2009 2" xfId="4851"/>
    <cellStyle name="c_finsumm_AW O&amp;M P2R 2009_NOL" xfId="4852"/>
    <cellStyle name="c_finsumm_AW(USA) Inc.  P2R 2009" xfId="4853"/>
    <cellStyle name="c_finsumm_AW(USA) Inc.  P2R 2009 2" xfId="4854"/>
    <cellStyle name="c_finsumm_AW(USA) Inc.  P2R 2009_NOL" xfId="4855"/>
    <cellStyle name="c_finsumm_AWCC P2R 2009" xfId="4856"/>
    <cellStyle name="c_finsumm_AWCC P2R 2009 2" xfId="4857"/>
    <cellStyle name="c_finsumm_AWCC P2R 2009_NOL" xfId="4858"/>
    <cellStyle name="c_finsumm_AWE Holding P2R 2009" xfId="4859"/>
    <cellStyle name="c_finsumm_AWE Holding P2R 2009 2" xfId="4860"/>
    <cellStyle name="c_finsumm_AWE Holding P2R 2009_NOL" xfId="4861"/>
    <cellStyle name="c_finsumm_AWE Inc. P2R 2009" xfId="4862"/>
    <cellStyle name="c_finsumm_AWE Inc. P2R 2009 2" xfId="4863"/>
    <cellStyle name="c_finsumm_AWE Inc. P2R 2009_NOL" xfId="4864"/>
    <cellStyle name="c_finsumm_AWM P2R 2009" xfId="4865"/>
    <cellStyle name="c_finsumm_AWM P2R 2009 2" xfId="4866"/>
    <cellStyle name="c_finsumm_AWM P2R 2009_NOL" xfId="4867"/>
    <cellStyle name="c_finsumm_AWM-DE P2R 2009" xfId="4868"/>
    <cellStyle name="c_finsumm_AWM-DE P2R 2009 2" xfId="4869"/>
    <cellStyle name="c_finsumm_AWM-DE P2R 2009_NOL" xfId="4870"/>
    <cellStyle name="c_finsumm_AWR P2R 2009" xfId="4871"/>
    <cellStyle name="c_finsumm_AWR P2R 2009 2" xfId="4872"/>
    <cellStyle name="c_finsumm_AWR P2R 2009_NOL" xfId="4873"/>
    <cellStyle name="c_finsumm_AWS CDM P2R 2009" xfId="4874"/>
    <cellStyle name="c_finsumm_AWS CDM P2R 2009 2" xfId="4875"/>
    <cellStyle name="c_finsumm_AWS CDM P2R 2009_NOL" xfId="4876"/>
    <cellStyle name="c_finsumm_AWS LLC P2R 2009" xfId="4877"/>
    <cellStyle name="c_finsumm_AWS LLC P2R 2009 2" xfId="4878"/>
    <cellStyle name="c_finsumm_AWS LLC P2R 2009_NOL" xfId="4879"/>
    <cellStyle name="c_finsumm_AWW Adj Co FAS109 2011" xfId="4880"/>
    <cellStyle name="c_finsumm_AWWC P2R 2009" xfId="4881"/>
    <cellStyle name="c_finsumm_AWWC P2R 2009 2" xfId="4882"/>
    <cellStyle name="c_finsumm_AWWC P2R 2009_NOL" xfId="4883"/>
    <cellStyle name="c_finsumm_AWWM P2R 2009" xfId="4884"/>
    <cellStyle name="c_finsumm_AWWM P2R 2009 2" xfId="4885"/>
    <cellStyle name="c_finsumm_AWWM P2R 2009_NOL" xfId="4886"/>
    <cellStyle name="c_finsumm_AWWSC P2R 2009" xfId="4887"/>
    <cellStyle name="c_finsumm_AWWSC P2R 2009 2" xfId="4888"/>
    <cellStyle name="c_finsumm_AWWSC P2R 2009_NOL" xfId="4889"/>
    <cellStyle name="c_finsumm_AZ P2R 2009" xfId="4890"/>
    <cellStyle name="c_finsumm_AZ P2R 2009 2" xfId="4891"/>
    <cellStyle name="c_finsumm_AZ P2R 2009_NOL" xfId="4892"/>
    <cellStyle name="c_finsumm_BalanceSheet Landing" xfId="4893"/>
    <cellStyle name="c_finsumm_BalanceSheet Landing 2" xfId="4894"/>
    <cellStyle name="c_finsumm_BalanceSheet Landing 3" xfId="4895"/>
    <cellStyle name="c_finsumm_BalanceSheet Landing 4" xfId="4896"/>
    <cellStyle name="c_finsumm_BalanceSheet Landing 5" xfId="4897"/>
    <cellStyle name="c_finsumm_BalanceSheet Landing 6" xfId="4898"/>
    <cellStyle name="c_finsumm_BFD P2R 2009" xfId="4899"/>
    <cellStyle name="c_finsumm_BFD P2R 2009 2" xfId="4900"/>
    <cellStyle name="c_finsumm_BFD P2R 2009_NOL" xfId="4901"/>
    <cellStyle name="c_finsumm_Book1" xfId="4902"/>
    <cellStyle name="c_finsumm_BP 2011-13 KPIs Rev 9-16-2010 8pm" xfId="4903"/>
    <cellStyle name="c_finsumm_CA P2R 2009 " xfId="4904"/>
    <cellStyle name="c_finsumm_CA P2R 2009  2" xfId="4905"/>
    <cellStyle name="c_finsumm_CA P2R 2009 _NOL" xfId="4906"/>
    <cellStyle name="c_finsumm_CD - Financial Flash Report - May 2012 Final" xfId="4907"/>
    <cellStyle name="c_finsumm_City of Fillmore Annual Maintenance Revised  V-2 3-7-06  MLC" xfId="4908"/>
    <cellStyle name="c_finsumm_City of Fillmore Annual Maintenance Revised  V-2 3-7-06  MLC_sand city cost analysis 9-29-09 CalAm Version" xfId="4909"/>
    <cellStyle name="c_finsumm_City of Fillmore Annual Maintenance Revised  V-2 3-7-06  MLC_Schedule 3-5 Roark - asset list 071010" xfId="4910"/>
    <cellStyle name="c_finsumm_City of Fillmore Annual Maintenance Revised MK" xfId="4911"/>
    <cellStyle name="c_finsumm_City of Fillmore Annual Maintenance Revised MK_sand city cost analysis 9-29-09 CalAm Version" xfId="4912"/>
    <cellStyle name="c_finsumm_City of Fillmore Annual Maintenance Revised MK_Schedule 3-5 Roark - asset list 071010" xfId="4913"/>
    <cellStyle name="c_finsumm_City of Fillmore DBO Financial Model V10" xfId="4914"/>
    <cellStyle name="c_finsumm_City of Fillmore DBO Financial Model V10_sand city cost analysis 9-29-09 CalAm Version" xfId="4915"/>
    <cellStyle name="c_finsumm_City of Fillmore DBO Financial Model V10_Schedule 3-5 Roark - asset list 071010" xfId="4916"/>
    <cellStyle name="c_finsumm_City of Fillmore DBO Financial Model V11" xfId="4917"/>
    <cellStyle name="c_finsumm_City of Fillmore DBO Financial Model V11_sand city cost analysis 9-29-09 CalAm Version" xfId="4918"/>
    <cellStyle name="c_finsumm_City of Fillmore DBO Financial Model V11_Schedule 3-5 Roark - asset list 071010" xfId="4919"/>
    <cellStyle name="c_finsumm_City of Fillmore DBO Financial Model V2" xfId="4920"/>
    <cellStyle name="c_finsumm_City of Fillmore DBO Financial Model V2_sand city cost analysis 9-29-09 CalAm Version" xfId="4921"/>
    <cellStyle name="c_finsumm_City of Fillmore DBO Financial Model V2_Schedule 3-5 Roark - asset list 071010" xfId="4922"/>
    <cellStyle name="c_finsumm_City of Fillmore DBO Financial Model V4" xfId="4923"/>
    <cellStyle name="c_finsumm_City of Fillmore DBO Financial Model V4_sand city cost analysis 9-29-09 CalAm Version" xfId="4924"/>
    <cellStyle name="c_finsumm_City of Fillmore DBO Financial Model V4_Schedule 3-5 Roark - asset list 071010" xfId="4925"/>
    <cellStyle name="c_finsumm_City of Fillmore DBO Financial Model V5" xfId="4926"/>
    <cellStyle name="c_finsumm_City of Fillmore DBO Financial Model V5_sand city cost analysis 9-29-09 CalAm Version" xfId="4927"/>
    <cellStyle name="c_finsumm_City of Fillmore DBO Financial Model V5_Schedule 3-5 Roark - asset list 071010" xfId="4928"/>
    <cellStyle name="c_finsumm_City of Fillmore OpEx Model Start-Up  &amp; Decommissioning   Nov.18, 2005  MLC" xfId="4929"/>
    <cellStyle name="c_finsumm_City of Fillmore OpEx Model Start-Up  &amp; Decommissioning   Nov.18, 2005  MLC_sand city cost analysis 9-29-09 CalAm Version" xfId="4930"/>
    <cellStyle name="c_finsumm_City of Fillmore OpEx Model Start-Up  &amp; Decommissioning   Nov.18, 2005  MLC_Schedule 3-5 Roark - asset list 071010" xfId="4931"/>
    <cellStyle name="c_finsumm_City of Fillmore OpEx Model V. 2  Dec. 19, 2005  MLC" xfId="4932"/>
    <cellStyle name="c_finsumm_City of Fillmore OpEx Model V. 2  Dec. 19, 2005  MLC_sand city cost analysis 9-29-09 CalAm Version" xfId="4933"/>
    <cellStyle name="c_finsumm_City of Fillmore OpEx Model V. 2  Dec. 19, 2005  MLC_Schedule 3-5 Roark - asset list 071010" xfId="4934"/>
    <cellStyle name="c_finsumm_City of Fillmore R &amp; R Schedule    3-13-06  MLC" xfId="4935"/>
    <cellStyle name="c_finsumm_City of Fillmore R &amp; R Schedule    3-13-06  MLC_sand city cost analysis 9-29-09 CalAm Version" xfId="4936"/>
    <cellStyle name="c_finsumm_City of Fillmore R &amp; R Schedule    3-13-06  MLC_Schedule 3-5 Roark - asset list 071010" xfId="4937"/>
    <cellStyle name="c_finsumm_Contract Ops Bus  Plan 2011 -2015_061510" xfId="4938"/>
    <cellStyle name="c_finsumm_Contract Ops Bus  Plan 2011 -2015_061510_2011_BPR_MSG_07" xfId="4939"/>
    <cellStyle name="c_finsumm_Contract Ops Bus  Plan 2011 -2015_061510_Contract Ops Bus  Plan 2011 -2015_071310_GK" xfId="4940"/>
    <cellStyle name="c_finsumm_Contract Ops Bus  Plan 2011 -2015_061510_Contract Ops Bus  Plan 2011 -2015_08.31.10" xfId="4941"/>
    <cellStyle name="c_finsumm_Contract Ops Bus  Plan 2011 -2015_061510_Contract Ops Bus  Plan 2011 -2015_08.31.10_~0270095" xfId="4942"/>
    <cellStyle name="c_finsumm_Contract Ops Bus  Plan 2011 -2015_061510_Contract Ops Bus  Plan 2011 -2015_08.31.10_Contract Services_Project Contribution Trend" xfId="4943"/>
    <cellStyle name="c_finsumm_Contract Ops Bus  Plan 2011 -2015_061510_Contract Ops Bus  Plan 2011 -2015_08.31.10_Contract Services_Project Contribution Trend_091010" xfId="4944"/>
    <cellStyle name="c_finsumm_Contract Ops Bus  Plan 2011 -2015_061510_Contribution" xfId="4945"/>
    <cellStyle name="c_finsumm_Contract Ops Bus  Plan 2011 -2015_061510_FINAL P12 MSG Contribution Margin" xfId="4946"/>
    <cellStyle name="c_finsumm_Contract Ops Bus  Plan 2011 -2015_071310_GK" xfId="4947"/>
    <cellStyle name="c_finsumm_Contract Ops Bus  Plan 2011 -2015_08.31.10" xfId="4948"/>
    <cellStyle name="c_finsumm_Contract Ops Bus  Plan 2011 -2015_08.31.10_~0270095" xfId="4949"/>
    <cellStyle name="c_finsumm_Contract Ops Bus  Plan 2011 -2015_08.31.10_Contract Services_Project Contribution Trend" xfId="4950"/>
    <cellStyle name="c_finsumm_Contract Ops Bus  Plan 2011 -2015_08.31.10_Contract Services_Project Contribution Trend_091010" xfId="4951"/>
    <cellStyle name="c_finsumm_Contribution" xfId="4952"/>
    <cellStyle name="c_finsumm_Control Panel" xfId="4953"/>
    <cellStyle name="c_finsumm_Control Panel 2" xfId="4954"/>
    <cellStyle name="c_finsumm_Control Panel 3" xfId="4955"/>
    <cellStyle name="c_finsumm_Control Panel 4" xfId="4956"/>
    <cellStyle name="c_finsumm_Control Panel 5" xfId="4957"/>
    <cellStyle name="c_finsumm_Control Panel 6" xfId="4958"/>
    <cellStyle name="c_finsumm_Copy of Twin Oaks DBO Financial Model BAFO FINAL" xfId="4959"/>
    <cellStyle name="c_finsumm_Copy of Twin Oaks DBO Financial Model BAFO FINAL_sand city cost analysis 9-29-09 CalAm Version" xfId="4960"/>
    <cellStyle name="c_finsumm_Copy of Twin Oaks DBO Financial Model BAFO FINAL_Schedule 3-5 Roark - asset list 071010" xfId="4961"/>
    <cellStyle name="c_finsumm_Eastern Divsion O&amp;Vs - Dec 2011 Final" xfId="4962"/>
    <cellStyle name="c_finsumm_Eastern Divsion O&amp;Vs - Dec 2011 Final 2" xfId="4963"/>
    <cellStyle name="c_finsumm_Eastern Divsion O&amp;Vs - Dec 2011 Final 3" xfId="4964"/>
    <cellStyle name="c_finsumm_Eastern Divsion O&amp;Vs - Dec 2011 Final 4" xfId="4965"/>
    <cellStyle name="c_finsumm_Eastern Divsion O&amp;Vs - Dec 2011 Final 5" xfId="4966"/>
    <cellStyle name="c_finsumm_Eastern Divsion O&amp;Vs - Dec 2011 Final 6" xfId="4967"/>
    <cellStyle name="c_finsumm_Edison P2R 2009" xfId="4968"/>
    <cellStyle name="c_finsumm_Edison P2R 2009 2" xfId="4969"/>
    <cellStyle name="c_finsumm_Edison P2R 2009_NOL" xfId="4970"/>
    <cellStyle name="c_finsumm_EMC P2R 2009" xfId="4971"/>
    <cellStyle name="c_finsumm_EMC P2R 2009 2" xfId="4972"/>
    <cellStyle name="c_finsumm_EMC P2R 2009_NOL" xfId="4973"/>
    <cellStyle name="c_finsumm_ETOWN LLC P2R 2009" xfId="4974"/>
    <cellStyle name="c_finsumm_ETOWN LLC P2R 2009 2" xfId="4975"/>
    <cellStyle name="c_finsumm_ETOWN LLC P2R 2009_NOL" xfId="4976"/>
    <cellStyle name="c_finsumm_ETP P2R 2009" xfId="4977"/>
    <cellStyle name="c_finsumm_ETP P2R 2009 2" xfId="4978"/>
    <cellStyle name="c_finsumm_ETP P2R 2009_NOL" xfId="4979"/>
    <cellStyle name="c_finsumm_Fillmore Annual Maintenance" xfId="4980"/>
    <cellStyle name="c_finsumm_Fillmore Annual Maintenance_sand city cost analysis 9-29-09 CalAm Version" xfId="4981"/>
    <cellStyle name="c_finsumm_Fillmore Annual Maintenance_Schedule 3-5 Roark - asset list 071010" xfId="4982"/>
    <cellStyle name="c_finsumm_Fillmore O&amp;M model 032206" xfId="4983"/>
    <cellStyle name="c_finsumm_Fillmore O&amp;M model 032206 V1" xfId="4984"/>
    <cellStyle name="c_finsumm_Fillmore O&amp;M model 032206 V1_sand city cost analysis 9-29-09 CalAm Version" xfId="4985"/>
    <cellStyle name="c_finsumm_Fillmore O&amp;M model 032206 V1_Schedule 3-5 Roark - asset list 071010" xfId="4986"/>
    <cellStyle name="c_finsumm_Fillmore O&amp;M model 032206_sand city cost analysis 9-29-09 CalAm Version" xfId="4987"/>
    <cellStyle name="c_finsumm_Fillmore O&amp;M model 032206_Schedule 3-5 Roark - asset list 071010" xfId="4988"/>
    <cellStyle name="c_finsumm_Fillmore O&amp;M model 110106" xfId="4989"/>
    <cellStyle name="c_finsumm_Fillmore O&amp;M model 110106_sand city cost analysis 9-29-09 CalAm Version" xfId="4990"/>
    <cellStyle name="c_finsumm_Fillmore O&amp;M model 110106_Schedule 3-5 Roark - asset list 071010" xfId="4991"/>
    <cellStyle name="c_finsumm_FINAL P12 MSG Contribution Margin" xfId="4992"/>
    <cellStyle name="c_finsumm_Footnote" xfId="4993"/>
    <cellStyle name="c_finsumm_HI P2R 2009" xfId="4994"/>
    <cellStyle name="c_finsumm_HI P2R 2009 2" xfId="4995"/>
    <cellStyle name="c_finsumm_HI P2R 2009_NOL" xfId="4996"/>
    <cellStyle name="c_finsumm_HYDRO P2R 2009" xfId="4997"/>
    <cellStyle name="c_finsumm_HYDRO P2R 2009 2" xfId="4998"/>
    <cellStyle name="c_finsumm_HYDRO P2R 2009_NOL" xfId="4999"/>
    <cellStyle name="c_finsumm_Hyperion-JDE Recon" xfId="5000"/>
    <cellStyle name="c_finsumm_IA P2R 2009" xfId="5001"/>
    <cellStyle name="c_finsumm_IA P2R 2009 2" xfId="5002"/>
    <cellStyle name="c_finsumm_IA P2R 2009_NOL" xfId="5003"/>
    <cellStyle name="c_finsumm_IL FAS109 2011" xfId="5004"/>
    <cellStyle name="c_finsumm_IL P2R 2009 " xfId="5005"/>
    <cellStyle name="c_finsumm_IL P2R 2009  2" xfId="5006"/>
    <cellStyle name="c_finsumm_IL P2R 2009 _NOL" xfId="5007"/>
    <cellStyle name="c_finsumm_IN P2R 2009" xfId="5008"/>
    <cellStyle name="c_finsumm_IN P2R 2009 2" xfId="5009"/>
    <cellStyle name="c_finsumm_IN P2R 2009_NOL" xfId="5010"/>
    <cellStyle name="c_finsumm_Income Statement_revised capex 05.28.09_060309" xfId="5011"/>
    <cellStyle name="c_finsumm_Income Statement_revised capex 05.28.09_060309 2" xfId="5012"/>
    <cellStyle name="c_finsumm_Input" xfId="5013"/>
    <cellStyle name="c_finsumm_Input Sheet" xfId="5014"/>
    <cellStyle name="c_finsumm_Inputs" xfId="5015"/>
    <cellStyle name="c_finsumm_Inputs_1" xfId="5016"/>
    <cellStyle name="c_finsumm_Journal Entries Calculation" xfId="5017"/>
    <cellStyle name="c_finsumm_KY P2R 2009" xfId="5018"/>
    <cellStyle name="c_finsumm_KY P2R 2009 2" xfId="5019"/>
    <cellStyle name="c_finsumm_KY P2R 2009_NOL" xfId="5020"/>
    <cellStyle name="c_finsumm_KY-Landing Template-Feb 2012 Final" xfId="5021"/>
    <cellStyle name="c_finsumm_KY-Landing Template-Feb 2012 Final 2" xfId="5022"/>
    <cellStyle name="c_finsumm_KY-Landing Template-Feb 2012 Final 3" xfId="5023"/>
    <cellStyle name="c_finsumm_KY-Landing Template-Feb 2012 Final 4" xfId="5024"/>
    <cellStyle name="c_finsumm_KY-Landing Template-Feb 2012 Final 5" xfId="5025"/>
    <cellStyle name="c_finsumm_KY-Landing Template-Feb 2012 Final 6" xfId="5026"/>
    <cellStyle name="c_finsumm_LI P2R 2009" xfId="5027"/>
    <cellStyle name="c_finsumm_LI P2R 2009 2" xfId="5028"/>
    <cellStyle name="c_finsumm_LI P2R 2009_NOL" xfId="5029"/>
    <cellStyle name="c_finsumm_LIBERTY P2R 2009" xfId="5030"/>
    <cellStyle name="c_finsumm_LIBERTY P2R 2009 2" xfId="5031"/>
    <cellStyle name="c_finsumm_LIBERTY P2R 2009_NOL" xfId="5032"/>
    <cellStyle name="c_finsumm_LOP P2R 2009" xfId="5033"/>
    <cellStyle name="c_finsumm_LOP P2R 2009 2" xfId="5034"/>
    <cellStyle name="c_finsumm_LOP P2R 2009_NOL" xfId="5035"/>
    <cellStyle name="c_finsumm_MD P2R 2009" xfId="5036"/>
    <cellStyle name="c_finsumm_MD P2R 2009 2" xfId="5037"/>
    <cellStyle name="c_finsumm_MD P2R 2009_NOL" xfId="5038"/>
    <cellStyle name="c_finsumm_MI P2R 2009" xfId="5039"/>
    <cellStyle name="c_finsumm_MI P2R 2009 2" xfId="5040"/>
    <cellStyle name="c_finsumm_MI P2R 2009_NOL" xfId="5041"/>
    <cellStyle name="c_finsumm_MO 2010-2014 Presentation_072709" xfId="5042"/>
    <cellStyle name="c_finsumm_MO 2010-2014 Presentation_072709_Schedule 3-5 Roark - asset list 071010" xfId="5043"/>
    <cellStyle name="c_finsumm_MO P2R 2009" xfId="5044"/>
    <cellStyle name="c_finsumm_MO P2R 2009 2" xfId="5045"/>
    <cellStyle name="c_finsumm_MO P2R 2009_NOL" xfId="5046"/>
    <cellStyle name="c_finsumm_Mobile Residuals P2R 2009" xfId="5047"/>
    <cellStyle name="c_finsumm_Mobile Residuals P2R 2009 2" xfId="5048"/>
    <cellStyle name="c_finsumm_Mobile Residuals P2R 2009_NOL" xfId="5049"/>
    <cellStyle name="c_finsumm_MO-IL-CA Offset DEF" xfId="5050"/>
    <cellStyle name="c_finsumm_MO-IL-CA Offset DEF 2" xfId="5051"/>
    <cellStyle name="c_finsumm_MO-IL-CA Offset DEF_AWW Adj Co FAS109 2011" xfId="5052"/>
    <cellStyle name="c_finsumm_MO-IL-CA Offset DEF_Current Provision - HYP" xfId="5053"/>
    <cellStyle name="c_finsumm_MO-IL-CA Offset DEF_Footnote" xfId="5054"/>
    <cellStyle name="c_finsumm_MO-IL-CA Offset DEF_Hyperion-JDE Recon" xfId="5055"/>
    <cellStyle name="c_finsumm_MO-IL-CA Offset DEF_Journal Entries Calculation" xfId="5056"/>
    <cellStyle name="c_finsumm_MO-IL-CA Offset DEF_NOL" xfId="5057"/>
    <cellStyle name="c_finsumm_MO-IL-CA Offset DEF_PY FN Reclasses" xfId="5058"/>
    <cellStyle name="c_finsumm_MO-IL-CA Offset DEF_Summary" xfId="5059"/>
    <cellStyle name="c_finsumm_Net Capex Cashflow 2013-2014 8-10-12" xfId="5060"/>
    <cellStyle name="c_finsumm_NJ P2R 2009" xfId="5061"/>
    <cellStyle name="c_finsumm_NJ P2R 2009 2" xfId="5062"/>
    <cellStyle name="c_finsumm_NJ P2R 2009_NOL" xfId="5063"/>
    <cellStyle name="c_finsumm_NM P2R 2009" xfId="5064"/>
    <cellStyle name="c_finsumm_NM P2R 2009 2" xfId="5065"/>
    <cellStyle name="c_finsumm_NM P2R 2009_NOL" xfId="5066"/>
    <cellStyle name="c_finsumm_NOL" xfId="5067"/>
    <cellStyle name="c_finsumm_O&amp;Vs P&amp;L View" xfId="5068"/>
    <cellStyle name="c_finsumm_O&amp;Vs P&amp;L View 2" xfId="5069"/>
    <cellStyle name="c_finsumm_O&amp;Vs P&amp;L View 3" xfId="5070"/>
    <cellStyle name="c_finsumm_O&amp;Vs P&amp;L View 4" xfId="5071"/>
    <cellStyle name="c_finsumm_O&amp;Vs P&amp;L View 5" xfId="5072"/>
    <cellStyle name="c_finsumm_O&amp;Vs P&amp;L View 6" xfId="5073"/>
    <cellStyle name="c_finsumm_O&amp;Vs Worksheet" xfId="5074"/>
    <cellStyle name="c_finsumm_O&amp;Vs Worksheet 2" xfId="5075"/>
    <cellStyle name="c_finsumm_O&amp;Vs Worksheet 3" xfId="5076"/>
    <cellStyle name="c_finsumm_O&amp;Vs Worksheet 4" xfId="5077"/>
    <cellStyle name="c_finsumm_O&amp;Vs Worksheet 5" xfId="5078"/>
    <cellStyle name="c_finsumm_O&amp;Vs Worksheet 6" xfId="5079"/>
    <cellStyle name="c_finsumm_OH P2R 2009" xfId="5080"/>
    <cellStyle name="c_finsumm_OH P2R 2009 2" xfId="5081"/>
    <cellStyle name="c_finsumm_OH P2R 2009_NOL" xfId="5082"/>
    <cellStyle name="c_finsumm_P&amp;L Landing" xfId="5083"/>
    <cellStyle name="c_finsumm_P&amp;L Landing 2" xfId="5084"/>
    <cellStyle name="c_finsumm_P&amp;L Landing 3" xfId="5085"/>
    <cellStyle name="c_finsumm_P&amp;L Landing 4" xfId="5086"/>
    <cellStyle name="c_finsumm_P&amp;L Landing 5" xfId="5087"/>
    <cellStyle name="c_finsumm_P&amp;L Landing 6" xfId="5088"/>
    <cellStyle name="c_finsumm_PA P2R 2009" xfId="5089"/>
    <cellStyle name="c_finsumm_PA P2R 2009 2" xfId="5090"/>
    <cellStyle name="c_finsumm_PA P2R 2009_NOL" xfId="5091"/>
    <cellStyle name="c_finsumm_PAM P2R 2009" xfId="5092"/>
    <cellStyle name="c_finsumm_PAM P2R 2009 2" xfId="5093"/>
    <cellStyle name="c_finsumm_PAM P2R 2009_NOL" xfId="5094"/>
    <cellStyle name="c_finsumm_Portfolio Optimization - Sale of GW + Neptune v13" xfId="5095"/>
    <cellStyle name="c_finsumm_Project Aqua - Financial Models Version 2.0 V2" xfId="5096"/>
    <cellStyle name="c_finsumm_Project Aqua - Financial Models Version 2.0 V2_2010 Arnold Sewer - Model v1.1 (preliminary base case)" xfId="5097"/>
    <cellStyle name="c_finsumm_Project Aqua - Financial Models Version 2.0 V2_Inputs" xfId="5098"/>
    <cellStyle name="c_finsumm_Project Aqua - Financial Models Version 2.0 V2_sand city cost analysis 9-29-09 CalAm Version" xfId="5099"/>
    <cellStyle name="c_finsumm_Project Aqua - Financial Models Version 2.0 V2_Schedule 3-5 Roark - asset list 071010" xfId="5100"/>
    <cellStyle name="c_finsumm_Project Aqua - Financial Models Version 2.5" xfId="5101"/>
    <cellStyle name="c_finsumm_Project Ascot Spain - Version 9.0 16082004" xfId="5102"/>
    <cellStyle name="c_finsumm_PY FN Reclasses" xfId="5103"/>
    <cellStyle name="c_finsumm_Q1 Workpapers as of 03-12-10" xfId="5104"/>
    <cellStyle name="c_finsumm_Q1 Workpapers as of 03-12-10 2" xfId="5105"/>
    <cellStyle name="c_finsumm_ROE by State" xfId="5106"/>
    <cellStyle name="c_finsumm_sand city cost analysis 9-29-09 CalAm Version" xfId="5107"/>
    <cellStyle name="c_finsumm_Schedule 3-5 Roark - asset list 071010" xfId="5108"/>
    <cellStyle name="c_finsumm_Sheet1" xfId="5109"/>
    <cellStyle name="c_finsumm_Sheet1 2" xfId="5110"/>
    <cellStyle name="c_finsumm_Sheet1 3" xfId="5111"/>
    <cellStyle name="c_finsumm_Sheet1 4" xfId="5112"/>
    <cellStyle name="c_finsumm_Sheet1 5" xfId="5113"/>
    <cellStyle name="c_finsumm_Sheet1 6" xfId="5114"/>
    <cellStyle name="c_finsumm_Sheet2" xfId="5115"/>
    <cellStyle name="c_finsumm_Sheet2 2" xfId="5116"/>
    <cellStyle name="c_finsumm_Sheet2 3" xfId="5117"/>
    <cellStyle name="c_finsumm_Sheet2 4" xfId="5118"/>
    <cellStyle name="c_finsumm_Sheet2 5" xfId="5119"/>
    <cellStyle name="c_finsumm_Sheet2 6" xfId="5120"/>
    <cellStyle name="c_finsumm_Sheet2 7" xfId="5121"/>
    <cellStyle name="c_finsumm_Smart View_2011-2015_Info from the field V2  from rates 8-18-10 morning" xfId="5122"/>
    <cellStyle name="c_finsumm_Smart View_2011-2015_Info from the field V3 8-19-10 from Rates" xfId="5123"/>
    <cellStyle name="c_finsumm_Spain headcount 09082004v3" xfId="5124"/>
    <cellStyle name="c_finsumm_Start-up Costs" xfId="5125"/>
    <cellStyle name="c_finsumm_Start-up Costs_sand city cost analysis 9-29-09 CalAm Version" xfId="5126"/>
    <cellStyle name="c_finsumm_Start-up Costs_Schedule 3-5 Roark - asset list 071010" xfId="5127"/>
    <cellStyle name="c_finsumm_Summary" xfId="5128"/>
    <cellStyle name="c_finsumm_Surprise Financial Services O&amp;M Fin Model 2008" xfId="5129"/>
    <cellStyle name="c_finsumm_Surprise Financial Services O&amp;M No Capital 012607" xfId="5130"/>
    <cellStyle name="c_finsumm_Surprise Financial Services O&amp;M No Capital 012607_sand city cost analysis 9-29-09 CalAm Version" xfId="5131"/>
    <cellStyle name="c_finsumm_Surprise Financial Services O&amp;M No Capital 012607_Schedule 3-5 Roark - asset list 071010" xfId="5132"/>
    <cellStyle name="c_finsumm_TN - BD Model 2011-2015 06.17.10" xfId="5133"/>
    <cellStyle name="c_finsumm_TN P2R 2009" xfId="5134"/>
    <cellStyle name="c_finsumm_TN P2R 2009 2" xfId="5135"/>
    <cellStyle name="c_finsumm_TN P2R 2009_NOL" xfId="5136"/>
    <cellStyle name="c_finsumm_Treasury Existing Debt Load" xfId="5137"/>
    <cellStyle name="c_finsumm_TWH LLC P2R 2009" xfId="5138"/>
    <cellStyle name="c_finsumm_TWH LLC P2R 2009 2" xfId="5139"/>
    <cellStyle name="c_finsumm_TWH LLC P2R 2009_NOL" xfId="5140"/>
    <cellStyle name="c_finsumm_TWNA P2R 2009" xfId="5141"/>
    <cellStyle name="c_finsumm_TWNA P2R 2009 2" xfId="5142"/>
    <cellStyle name="c_finsumm_TWNA P2R 2009_NOL" xfId="5143"/>
    <cellStyle name="c_finsumm_TX P2R 2009" xfId="5144"/>
    <cellStyle name="c_finsumm_TX P2R 2009 2" xfId="5145"/>
    <cellStyle name="c_finsumm_TX P2R 2009_NOL" xfId="5146"/>
    <cellStyle name="c_finsumm_UESG P2R 2009" xfId="5147"/>
    <cellStyle name="c_finsumm_UESG P2R 2009 2" xfId="5148"/>
    <cellStyle name="c_finsumm_UESG P2R 2009_NOL" xfId="5149"/>
    <cellStyle name="c_finsumm_UWV P2R 2009" xfId="5150"/>
    <cellStyle name="c_finsumm_UWV P2R 2009 2" xfId="5151"/>
    <cellStyle name="c_finsumm_UWV P2R 2009_NOL" xfId="5152"/>
    <cellStyle name="c_finsumm_VA P2R 2009" xfId="5153"/>
    <cellStyle name="c_finsumm_VA P2R 2009 2" xfId="5154"/>
    <cellStyle name="c_finsumm_VA P2R 2009_NOL" xfId="5155"/>
    <cellStyle name="c_finsumm_WV P2R 2009" xfId="5156"/>
    <cellStyle name="c_finsumm_WV P2R 2009 2" xfId="5157"/>
    <cellStyle name="c_finsumm_WV P2R 2009_NOL" xfId="5158"/>
    <cellStyle name="c_Florida (2)" xfId="5159"/>
    <cellStyle name="c_Footnote" xfId="5160"/>
    <cellStyle name="c_Georgia (2)" xfId="5161"/>
    <cellStyle name="c_GoroWipTax-to2050_fromCo_Oct21_99" xfId="5162"/>
    <cellStyle name="c_GoroWipTax-to2050_fromCo_Oct21_99 10" xfId="5163"/>
    <cellStyle name="c_GoroWipTax-to2050_fromCo_Oct21_99 2" xfId="5164"/>
    <cellStyle name="c_GoroWipTax-to2050_fromCo_Oct21_99 2 2" xfId="5165"/>
    <cellStyle name="c_GoroWipTax-to2050_fromCo_Oct21_99 2 2 2" xfId="5166"/>
    <cellStyle name="c_GoroWipTax-to2050_fromCo_Oct21_99 2 2 2 2" xfId="5167"/>
    <cellStyle name="c_GoroWipTax-to2050_fromCo_Oct21_99 2 2 2 2 2" xfId="5168"/>
    <cellStyle name="c_GoroWipTax-to2050_fromCo_Oct21_99 2 2 2 2 3" xfId="5169"/>
    <cellStyle name="c_GoroWipTax-to2050_fromCo_Oct21_99 2 2 2 3" xfId="5170"/>
    <cellStyle name="c_GoroWipTax-to2050_fromCo_Oct21_99 2 2 3" xfId="5171"/>
    <cellStyle name="c_GoroWipTax-to2050_fromCo_Oct21_99 2 2 4" xfId="5172"/>
    <cellStyle name="c_GoroWipTax-to2050_fromCo_Oct21_99 2 2 5" xfId="5173"/>
    <cellStyle name="c_GoroWipTax-to2050_fromCo_Oct21_99 2 2 6" xfId="5174"/>
    <cellStyle name="c_GoroWipTax-to2050_fromCo_Oct21_99 2 3" xfId="5175"/>
    <cellStyle name="c_GoroWipTax-to2050_fromCo_Oct21_99 2 3 2" xfId="5176"/>
    <cellStyle name="c_GoroWipTax-to2050_fromCo_Oct21_99 2 3 2 2" xfId="5177"/>
    <cellStyle name="c_GoroWipTax-to2050_fromCo_Oct21_99 2 3 2 3" xfId="5178"/>
    <cellStyle name="c_GoroWipTax-to2050_fromCo_Oct21_99 2 3 3" xfId="5179"/>
    <cellStyle name="c_GoroWipTax-to2050_fromCo_Oct21_99 2 4" xfId="5180"/>
    <cellStyle name="c_GoroWipTax-to2050_fromCo_Oct21_99 2 5" xfId="5181"/>
    <cellStyle name="c_GoroWipTax-to2050_fromCo_Oct21_99 2 6" xfId="5182"/>
    <cellStyle name="c_GoroWipTax-to2050_fromCo_Oct21_99 3" xfId="5183"/>
    <cellStyle name="c_GoroWipTax-to2050_fromCo_Oct21_99 4" xfId="5184"/>
    <cellStyle name="c_GoroWipTax-to2050_fromCo_Oct21_99 5" xfId="5185"/>
    <cellStyle name="c_GoroWipTax-to2050_fromCo_Oct21_99 6" xfId="5186"/>
    <cellStyle name="c_GoroWipTax-to2050_fromCo_Oct21_99 6 2" xfId="5187"/>
    <cellStyle name="c_GoroWipTax-to2050_fromCo_Oct21_99 6 2 2" xfId="5188"/>
    <cellStyle name="c_GoroWipTax-to2050_fromCo_Oct21_99 6 2 3" xfId="5189"/>
    <cellStyle name="c_GoroWipTax-to2050_fromCo_Oct21_99 6 3" xfId="5190"/>
    <cellStyle name="c_GoroWipTax-to2050_fromCo_Oct21_99 7" xfId="5191"/>
    <cellStyle name="c_GoroWipTax-to2050_fromCo_Oct21_99 8" xfId="5192"/>
    <cellStyle name="c_GoroWipTax-to2050_fromCo_Oct21_99 9" xfId="5193"/>
    <cellStyle name="c_GoroWipTax-to2050_fromCo_Oct21_99_2010 Arnold Sewer - Model v1.1 (preliminary base case)" xfId="5194"/>
    <cellStyle name="c_GoroWipTax-to2050_fromCo_Oct21_99_2010-2012_AZ BP_09.10.09" xfId="5195"/>
    <cellStyle name="c_GoroWipTax-to2050_fromCo_Oct21_99_2011_BPR_MSG_07" xfId="5196"/>
    <cellStyle name="c_GoroWipTax-to2050_fromCo_Oct21_99_2011-13 Capex by entity" xfId="5197"/>
    <cellStyle name="c_GoroWipTax-to2050_fromCo_Oct21_99_2012_BS_Budget (2)" xfId="5198"/>
    <cellStyle name="c_GoroWipTax-to2050_fromCo_Oct21_99_2012_BS_Budget (2) 2" xfId="5199"/>
    <cellStyle name="c_GoroWipTax-to2050_fromCo_Oct21_99_2012_BS_Budget (2) 3" xfId="5200"/>
    <cellStyle name="c_GoroWipTax-to2050_fromCo_Oct21_99_2012_BS_Budget (2) 4" xfId="5201"/>
    <cellStyle name="c_GoroWipTax-to2050_fromCo_Oct21_99_2012_BS_Budget (2) 5" xfId="5202"/>
    <cellStyle name="c_GoroWipTax-to2050_fromCo_Oct21_99_2012_BS_Budget (2) 6" xfId="5203"/>
    <cellStyle name="c_GoroWipTax-to2050_fromCo_Oct21_99_7 - FAS109 2010 (F2)" xfId="5204"/>
    <cellStyle name="c_GoroWipTax-to2050_fromCo_Oct21_99_AAET P2R 2009" xfId="5205"/>
    <cellStyle name="c_GoroWipTax-to2050_fromCo_Oct21_99_AAET P2R 2009 2" xfId="5206"/>
    <cellStyle name="c_GoroWipTax-to2050_fromCo_Oct21_99_AAET P2R 2009_NOL" xfId="5207"/>
    <cellStyle name="c_GoroWipTax-to2050_fromCo_Oct21_99_ACUS P2R 2009" xfId="5208"/>
    <cellStyle name="c_GoroWipTax-to2050_fromCo_Oct21_99_ACUS P2R 2009 2" xfId="5209"/>
    <cellStyle name="c_GoroWipTax-to2050_fromCo_Oct21_99_ACUS P2R 2009_NOL" xfId="5210"/>
    <cellStyle name="c_GoroWipTax-to2050_fromCo_Oct21_99_ALWC P2R 2009" xfId="5211"/>
    <cellStyle name="c_GoroWipTax-to2050_fromCo_Oct21_99_ALWC P2R 2009 2" xfId="5212"/>
    <cellStyle name="c_GoroWipTax-to2050_fromCo_Oct21_99_ALWC P2R 2009_NOL" xfId="5213"/>
    <cellStyle name="c_GoroWipTax-to2050_fromCo_Oct21_99_Apollo 22062005 RR" xfId="5214"/>
    <cellStyle name="c_GoroWipTax-to2050_fromCo_Oct21_99_Applied O+M - 2011 - 2015 Bus. Plan" xfId="5215"/>
    <cellStyle name="c_GoroWipTax-to2050_fromCo_Oct21_99_Applied O+M - 2011 - 2015 Bus. Plan 2" xfId="5216"/>
    <cellStyle name="c_GoroWipTax-to2050_fromCo_Oct21_99_AW Engineering P2R 2009" xfId="5217"/>
    <cellStyle name="c_GoroWipTax-to2050_fromCo_Oct21_99_AW Engineering P2R 2009 2" xfId="5218"/>
    <cellStyle name="c_GoroWipTax-to2050_fromCo_Oct21_99_AW Engineering P2R 2009_NOL" xfId="5219"/>
    <cellStyle name="c_GoroWipTax-to2050_fromCo_Oct21_99_AW Ind OPS P2R 2009" xfId="5220"/>
    <cellStyle name="c_GoroWipTax-to2050_fromCo_Oct21_99_AW Ind OPS P2R 2009 2" xfId="5221"/>
    <cellStyle name="c_GoroWipTax-to2050_fromCo_Oct21_99_AW Ind OPS P2R 2009_NOL" xfId="5222"/>
    <cellStyle name="c_GoroWipTax-to2050_fromCo_Oct21_99_AW Ind P2R 2009" xfId="5223"/>
    <cellStyle name="c_GoroWipTax-to2050_fromCo_Oct21_99_AW Ind P2R 2009 2" xfId="5224"/>
    <cellStyle name="c_GoroWipTax-to2050_fromCo_Oct21_99_AW Ind P2R 2009_NOL" xfId="5225"/>
    <cellStyle name="c_GoroWipTax-to2050_fromCo_Oct21_99_AW O&amp;M P2R 2009" xfId="5226"/>
    <cellStyle name="c_GoroWipTax-to2050_fromCo_Oct21_99_AW O&amp;M P2R 2009 2" xfId="5227"/>
    <cellStyle name="c_GoroWipTax-to2050_fromCo_Oct21_99_AW O&amp;M P2R 2009_NOL" xfId="5228"/>
    <cellStyle name="c_GoroWipTax-to2050_fromCo_Oct21_99_AW(USA) Inc.  P2R 2009" xfId="5229"/>
    <cellStyle name="c_GoroWipTax-to2050_fromCo_Oct21_99_AW(USA) Inc.  P2R 2009 2" xfId="5230"/>
    <cellStyle name="c_GoroWipTax-to2050_fromCo_Oct21_99_AW(USA) Inc.  P2R 2009_NOL" xfId="5231"/>
    <cellStyle name="c_GoroWipTax-to2050_fromCo_Oct21_99_AWCC P2R 2009" xfId="5232"/>
    <cellStyle name="c_GoroWipTax-to2050_fromCo_Oct21_99_AWCC P2R 2009 2" xfId="5233"/>
    <cellStyle name="c_GoroWipTax-to2050_fromCo_Oct21_99_AWCC P2R 2009_NOL" xfId="5234"/>
    <cellStyle name="c_GoroWipTax-to2050_fromCo_Oct21_99_AWE Holding P2R 2009" xfId="5235"/>
    <cellStyle name="c_GoroWipTax-to2050_fromCo_Oct21_99_AWE Holding P2R 2009 2" xfId="5236"/>
    <cellStyle name="c_GoroWipTax-to2050_fromCo_Oct21_99_AWE Holding P2R 2009_NOL" xfId="5237"/>
    <cellStyle name="c_GoroWipTax-to2050_fromCo_Oct21_99_AWE Inc. P2R 2009" xfId="5238"/>
    <cellStyle name="c_GoroWipTax-to2050_fromCo_Oct21_99_AWE Inc. P2R 2009 2" xfId="5239"/>
    <cellStyle name="c_GoroWipTax-to2050_fromCo_Oct21_99_AWE Inc. P2R 2009_NOL" xfId="5240"/>
    <cellStyle name="c_GoroWipTax-to2050_fromCo_Oct21_99_AWM P2R 2009" xfId="5241"/>
    <cellStyle name="c_GoroWipTax-to2050_fromCo_Oct21_99_AWM P2R 2009 2" xfId="5242"/>
    <cellStyle name="c_GoroWipTax-to2050_fromCo_Oct21_99_AWM P2R 2009_NOL" xfId="5243"/>
    <cellStyle name="c_GoroWipTax-to2050_fromCo_Oct21_99_AWM-DE P2R 2009" xfId="5244"/>
    <cellStyle name="c_GoroWipTax-to2050_fromCo_Oct21_99_AWM-DE P2R 2009 2" xfId="5245"/>
    <cellStyle name="c_GoroWipTax-to2050_fromCo_Oct21_99_AWM-DE P2R 2009_NOL" xfId="5246"/>
    <cellStyle name="c_GoroWipTax-to2050_fromCo_Oct21_99_AWR P2R 2009" xfId="5247"/>
    <cellStyle name="c_GoroWipTax-to2050_fromCo_Oct21_99_AWR P2R 2009 2" xfId="5248"/>
    <cellStyle name="c_GoroWipTax-to2050_fromCo_Oct21_99_AWR P2R 2009_NOL" xfId="5249"/>
    <cellStyle name="c_GoroWipTax-to2050_fromCo_Oct21_99_AWS CDM P2R 2009" xfId="5250"/>
    <cellStyle name="c_GoroWipTax-to2050_fromCo_Oct21_99_AWS CDM P2R 2009 2" xfId="5251"/>
    <cellStyle name="c_GoroWipTax-to2050_fromCo_Oct21_99_AWS CDM P2R 2009_NOL" xfId="5252"/>
    <cellStyle name="c_GoroWipTax-to2050_fromCo_Oct21_99_AWS LLC P2R 2009" xfId="5253"/>
    <cellStyle name="c_GoroWipTax-to2050_fromCo_Oct21_99_AWS LLC P2R 2009 2" xfId="5254"/>
    <cellStyle name="c_GoroWipTax-to2050_fromCo_Oct21_99_AWS LLC P2R 2009_NOL" xfId="5255"/>
    <cellStyle name="c_GoroWipTax-to2050_fromCo_Oct21_99_AWW Adj Co FAS109 2011" xfId="5256"/>
    <cellStyle name="c_GoroWipTax-to2050_fromCo_Oct21_99_AWWC P2R 2009" xfId="5257"/>
    <cellStyle name="c_GoroWipTax-to2050_fromCo_Oct21_99_AWWC P2R 2009 2" xfId="5258"/>
    <cellStyle name="c_GoroWipTax-to2050_fromCo_Oct21_99_AWWC P2R 2009_NOL" xfId="5259"/>
    <cellStyle name="c_GoroWipTax-to2050_fromCo_Oct21_99_AWWM P2R 2009" xfId="5260"/>
    <cellStyle name="c_GoroWipTax-to2050_fromCo_Oct21_99_AWWM P2R 2009 2" xfId="5261"/>
    <cellStyle name="c_GoroWipTax-to2050_fromCo_Oct21_99_AWWM P2R 2009_NOL" xfId="5262"/>
    <cellStyle name="c_GoroWipTax-to2050_fromCo_Oct21_99_AWWSC P2R 2009" xfId="5263"/>
    <cellStyle name="c_GoroWipTax-to2050_fromCo_Oct21_99_AWWSC P2R 2009 2" xfId="5264"/>
    <cellStyle name="c_GoroWipTax-to2050_fromCo_Oct21_99_AWWSC P2R 2009_NOL" xfId="5265"/>
    <cellStyle name="c_GoroWipTax-to2050_fromCo_Oct21_99_AZ P2R 2009" xfId="5266"/>
    <cellStyle name="c_GoroWipTax-to2050_fromCo_Oct21_99_AZ P2R 2009 2" xfId="5267"/>
    <cellStyle name="c_GoroWipTax-to2050_fromCo_Oct21_99_AZ P2R 2009_NOL" xfId="5268"/>
    <cellStyle name="c_GoroWipTax-to2050_fromCo_Oct21_99_BalanceSheet Landing" xfId="5269"/>
    <cellStyle name="c_GoroWipTax-to2050_fromCo_Oct21_99_BalanceSheet Landing 2" xfId="5270"/>
    <cellStyle name="c_GoroWipTax-to2050_fromCo_Oct21_99_BalanceSheet Landing 3" xfId="5271"/>
    <cellStyle name="c_GoroWipTax-to2050_fromCo_Oct21_99_BalanceSheet Landing 4" xfId="5272"/>
    <cellStyle name="c_GoroWipTax-to2050_fromCo_Oct21_99_BalanceSheet Landing 5" xfId="5273"/>
    <cellStyle name="c_GoroWipTax-to2050_fromCo_Oct21_99_BalanceSheet Landing 6" xfId="5274"/>
    <cellStyle name="c_GoroWipTax-to2050_fromCo_Oct21_99_BFD P2R 2009" xfId="5275"/>
    <cellStyle name="c_GoroWipTax-to2050_fromCo_Oct21_99_BFD P2R 2009 2" xfId="5276"/>
    <cellStyle name="c_GoroWipTax-to2050_fromCo_Oct21_99_BFD P2R 2009_NOL" xfId="5277"/>
    <cellStyle name="c_GoroWipTax-to2050_fromCo_Oct21_99_Book1" xfId="5278"/>
    <cellStyle name="c_GoroWipTax-to2050_fromCo_Oct21_99_BP 2011-13 KPIs Rev 9-16-2010 8pm" xfId="5279"/>
    <cellStyle name="c_GoroWipTax-to2050_fromCo_Oct21_99_CA P2R 2009 " xfId="5280"/>
    <cellStyle name="c_GoroWipTax-to2050_fromCo_Oct21_99_CA P2R 2009  2" xfId="5281"/>
    <cellStyle name="c_GoroWipTax-to2050_fromCo_Oct21_99_CA P2R 2009 _NOL" xfId="5282"/>
    <cellStyle name="c_GoroWipTax-to2050_fromCo_Oct21_99_CD - Financial Flash Report - May 2012 Final" xfId="5283"/>
    <cellStyle name="c_GoroWipTax-to2050_fromCo_Oct21_99_City of Fillmore Annual Maintenance Revised  V-2 3-7-06  MLC" xfId="5284"/>
    <cellStyle name="c_GoroWipTax-to2050_fromCo_Oct21_99_City of Fillmore Annual Maintenance Revised  V-2 3-7-06  MLC_sand city cost analysis 9-29-09 CalAm Version" xfId="5285"/>
    <cellStyle name="c_GoroWipTax-to2050_fromCo_Oct21_99_City of Fillmore Annual Maintenance Revised  V-2 3-7-06  MLC_Schedule 3-5 Roark - asset list 071010" xfId="5286"/>
    <cellStyle name="c_GoroWipTax-to2050_fromCo_Oct21_99_City of Fillmore Annual Maintenance Revised MK" xfId="5287"/>
    <cellStyle name="c_GoroWipTax-to2050_fromCo_Oct21_99_City of Fillmore Annual Maintenance Revised MK_sand city cost analysis 9-29-09 CalAm Version" xfId="5288"/>
    <cellStyle name="c_GoroWipTax-to2050_fromCo_Oct21_99_City of Fillmore Annual Maintenance Revised MK_Schedule 3-5 Roark - asset list 071010" xfId="5289"/>
    <cellStyle name="c_GoroWipTax-to2050_fromCo_Oct21_99_City of Fillmore DBO Financial Model V10" xfId="5290"/>
    <cellStyle name="c_GoroWipTax-to2050_fromCo_Oct21_99_City of Fillmore DBO Financial Model V10_sand city cost analysis 9-29-09 CalAm Version" xfId="5291"/>
    <cellStyle name="c_GoroWipTax-to2050_fromCo_Oct21_99_City of Fillmore DBO Financial Model V10_Schedule 3-5 Roark - asset list 071010" xfId="5292"/>
    <cellStyle name="c_GoroWipTax-to2050_fromCo_Oct21_99_City of Fillmore DBO Financial Model V11" xfId="5293"/>
    <cellStyle name="c_GoroWipTax-to2050_fromCo_Oct21_99_City of Fillmore DBO Financial Model V11_sand city cost analysis 9-29-09 CalAm Version" xfId="5294"/>
    <cellStyle name="c_GoroWipTax-to2050_fromCo_Oct21_99_City of Fillmore DBO Financial Model V11_Schedule 3-5 Roark - asset list 071010" xfId="5295"/>
    <cellStyle name="c_GoroWipTax-to2050_fromCo_Oct21_99_City of Fillmore DBO Financial Model V2" xfId="5296"/>
    <cellStyle name="c_GoroWipTax-to2050_fromCo_Oct21_99_City of Fillmore DBO Financial Model V2_sand city cost analysis 9-29-09 CalAm Version" xfId="5297"/>
    <cellStyle name="c_GoroWipTax-to2050_fromCo_Oct21_99_City of Fillmore DBO Financial Model V2_Schedule 3-5 Roark - asset list 071010" xfId="5298"/>
    <cellStyle name="c_GoroWipTax-to2050_fromCo_Oct21_99_City of Fillmore DBO Financial Model V4" xfId="5299"/>
    <cellStyle name="c_GoroWipTax-to2050_fromCo_Oct21_99_City of Fillmore DBO Financial Model V4_sand city cost analysis 9-29-09 CalAm Version" xfId="5300"/>
    <cellStyle name="c_GoroWipTax-to2050_fromCo_Oct21_99_City of Fillmore DBO Financial Model V4_Schedule 3-5 Roark - asset list 071010" xfId="5301"/>
    <cellStyle name="c_GoroWipTax-to2050_fromCo_Oct21_99_City of Fillmore DBO Financial Model V5" xfId="5302"/>
    <cellStyle name="c_GoroWipTax-to2050_fromCo_Oct21_99_City of Fillmore DBO Financial Model V5_sand city cost analysis 9-29-09 CalAm Version" xfId="5303"/>
    <cellStyle name="c_GoroWipTax-to2050_fromCo_Oct21_99_City of Fillmore DBO Financial Model V5_Schedule 3-5 Roark - asset list 071010" xfId="5304"/>
    <cellStyle name="c_GoroWipTax-to2050_fromCo_Oct21_99_City of Fillmore OpEx Model Start-Up  &amp; Decommissioning   Nov.18, 2005  MLC" xfId="5305"/>
    <cellStyle name="c_GoroWipTax-to2050_fromCo_Oct21_99_City of Fillmore OpEx Model Start-Up  &amp; Decommissioning   Nov.18, 2005  MLC_sand city cost analysis 9-29-09 CalAm Version" xfId="5306"/>
    <cellStyle name="c_GoroWipTax-to2050_fromCo_Oct21_99_City of Fillmore OpEx Model Start-Up  &amp; Decommissioning   Nov.18, 2005  MLC_Schedule 3-5 Roark - asset list 071010" xfId="5307"/>
    <cellStyle name="c_GoroWipTax-to2050_fromCo_Oct21_99_City of Fillmore OpEx Model V. 2  Dec. 19, 2005  MLC" xfId="5308"/>
    <cellStyle name="c_GoroWipTax-to2050_fromCo_Oct21_99_City of Fillmore OpEx Model V. 2  Dec. 19, 2005  MLC_sand city cost analysis 9-29-09 CalAm Version" xfId="5309"/>
    <cellStyle name="c_GoroWipTax-to2050_fromCo_Oct21_99_City of Fillmore OpEx Model V. 2  Dec. 19, 2005  MLC_Schedule 3-5 Roark - asset list 071010" xfId="5310"/>
    <cellStyle name="c_GoroWipTax-to2050_fromCo_Oct21_99_City of Fillmore R &amp; R Schedule    3-13-06  MLC" xfId="5311"/>
    <cellStyle name="c_GoroWipTax-to2050_fromCo_Oct21_99_City of Fillmore R &amp; R Schedule    3-13-06  MLC_sand city cost analysis 9-29-09 CalAm Version" xfId="5312"/>
    <cellStyle name="c_GoroWipTax-to2050_fromCo_Oct21_99_City of Fillmore R &amp; R Schedule    3-13-06  MLC_Schedule 3-5 Roark - asset list 071010" xfId="5313"/>
    <cellStyle name="c_GoroWipTax-to2050_fromCo_Oct21_99_Contract Ops Bus  Plan 2011 -2015_061510" xfId="5314"/>
    <cellStyle name="c_GoroWipTax-to2050_fromCo_Oct21_99_Contract Ops Bus  Plan 2011 -2015_061510_2011_BPR_MSG_07" xfId="5315"/>
    <cellStyle name="c_GoroWipTax-to2050_fromCo_Oct21_99_Contract Ops Bus  Plan 2011 -2015_061510_Contract Ops Bus  Plan 2011 -2015_071310_GK" xfId="5316"/>
    <cellStyle name="c_GoroWipTax-to2050_fromCo_Oct21_99_Contract Ops Bus  Plan 2011 -2015_061510_Contract Ops Bus  Plan 2011 -2015_08.31.10" xfId="5317"/>
    <cellStyle name="c_GoroWipTax-to2050_fromCo_Oct21_99_Contract Ops Bus  Plan 2011 -2015_061510_Contract Ops Bus  Plan 2011 -2015_08.31.10_~0270095" xfId="5318"/>
    <cellStyle name="c_GoroWipTax-to2050_fromCo_Oct21_99_Contract Ops Bus  Plan 2011 -2015_061510_Contract Ops Bus  Plan 2011 -2015_08.31.10_Contract Services_Project Contribution Trend" xfId="5319"/>
    <cellStyle name="c_GoroWipTax-to2050_fromCo_Oct21_99_Contract Ops Bus  Plan 2011 -2015_061510_Contract Ops Bus  Plan 2011 -2015_08.31.10_Contract Services_Project Contribution Trend_091010" xfId="5320"/>
    <cellStyle name="c_GoroWipTax-to2050_fromCo_Oct21_99_Contract Ops Bus  Plan 2011 -2015_061510_Contribution" xfId="5321"/>
    <cellStyle name="c_GoroWipTax-to2050_fromCo_Oct21_99_Contract Ops Bus  Plan 2011 -2015_061510_FINAL P12 MSG Contribution Margin" xfId="5322"/>
    <cellStyle name="c_GoroWipTax-to2050_fromCo_Oct21_99_Contract Ops Bus  Plan 2011 -2015_071310_GK" xfId="5323"/>
    <cellStyle name="c_GoroWipTax-to2050_fromCo_Oct21_99_Contract Ops Bus  Plan 2011 -2015_08.31.10" xfId="5324"/>
    <cellStyle name="c_GoroWipTax-to2050_fromCo_Oct21_99_Contract Ops Bus  Plan 2011 -2015_08.31.10_~0270095" xfId="5325"/>
    <cellStyle name="c_GoroWipTax-to2050_fromCo_Oct21_99_Contract Ops Bus  Plan 2011 -2015_08.31.10_Contract Services_Project Contribution Trend" xfId="5326"/>
    <cellStyle name="c_GoroWipTax-to2050_fromCo_Oct21_99_Contract Ops Bus  Plan 2011 -2015_08.31.10_Contract Services_Project Contribution Trend_091010" xfId="5327"/>
    <cellStyle name="c_GoroWipTax-to2050_fromCo_Oct21_99_Contribution" xfId="5328"/>
    <cellStyle name="c_GoroWipTax-to2050_fromCo_Oct21_99_Control Panel" xfId="5329"/>
    <cellStyle name="c_GoroWipTax-to2050_fromCo_Oct21_99_Control Panel 2" xfId="5330"/>
    <cellStyle name="c_GoroWipTax-to2050_fromCo_Oct21_99_Control Panel 3" xfId="5331"/>
    <cellStyle name="c_GoroWipTax-to2050_fromCo_Oct21_99_Control Panel 4" xfId="5332"/>
    <cellStyle name="c_GoroWipTax-to2050_fromCo_Oct21_99_Control Panel 5" xfId="5333"/>
    <cellStyle name="c_GoroWipTax-to2050_fromCo_Oct21_99_Control Panel 6" xfId="5334"/>
    <cellStyle name="c_GoroWipTax-to2050_fromCo_Oct21_99_Copy of Twin Oaks DBO Financial Model BAFO FINAL" xfId="5335"/>
    <cellStyle name="c_GoroWipTax-to2050_fromCo_Oct21_99_Copy of Twin Oaks DBO Financial Model BAFO FINAL_sand city cost analysis 9-29-09 CalAm Version" xfId="5336"/>
    <cellStyle name="c_GoroWipTax-to2050_fromCo_Oct21_99_Copy of Twin Oaks DBO Financial Model BAFO FINAL_Schedule 3-5 Roark - asset list 071010" xfId="5337"/>
    <cellStyle name="c_GoroWipTax-to2050_fromCo_Oct21_99_Eastern Divsion O&amp;Vs - Dec 2011 Final" xfId="5338"/>
    <cellStyle name="c_GoroWipTax-to2050_fromCo_Oct21_99_Eastern Divsion O&amp;Vs - Dec 2011 Final 2" xfId="5339"/>
    <cellStyle name="c_GoroWipTax-to2050_fromCo_Oct21_99_Eastern Divsion O&amp;Vs - Dec 2011 Final 3" xfId="5340"/>
    <cellStyle name="c_GoroWipTax-to2050_fromCo_Oct21_99_Eastern Divsion O&amp;Vs - Dec 2011 Final 4" xfId="5341"/>
    <cellStyle name="c_GoroWipTax-to2050_fromCo_Oct21_99_Eastern Divsion O&amp;Vs - Dec 2011 Final 5" xfId="5342"/>
    <cellStyle name="c_GoroWipTax-to2050_fromCo_Oct21_99_Eastern Divsion O&amp;Vs - Dec 2011 Final 6" xfId="5343"/>
    <cellStyle name="c_GoroWipTax-to2050_fromCo_Oct21_99_Edison P2R 2009" xfId="5344"/>
    <cellStyle name="c_GoroWipTax-to2050_fromCo_Oct21_99_Edison P2R 2009 2" xfId="5345"/>
    <cellStyle name="c_GoroWipTax-to2050_fromCo_Oct21_99_Edison P2R 2009_NOL" xfId="5346"/>
    <cellStyle name="c_GoroWipTax-to2050_fromCo_Oct21_99_EMC P2R 2009" xfId="5347"/>
    <cellStyle name="c_GoroWipTax-to2050_fromCo_Oct21_99_EMC P2R 2009 2" xfId="5348"/>
    <cellStyle name="c_GoroWipTax-to2050_fromCo_Oct21_99_EMC P2R 2009_NOL" xfId="5349"/>
    <cellStyle name="c_GoroWipTax-to2050_fromCo_Oct21_99_ETOWN LLC P2R 2009" xfId="5350"/>
    <cellStyle name="c_GoroWipTax-to2050_fromCo_Oct21_99_ETOWN LLC P2R 2009 2" xfId="5351"/>
    <cellStyle name="c_GoroWipTax-to2050_fromCo_Oct21_99_ETOWN LLC P2R 2009_NOL" xfId="5352"/>
    <cellStyle name="c_GoroWipTax-to2050_fromCo_Oct21_99_ETP P2R 2009" xfId="5353"/>
    <cellStyle name="c_GoroWipTax-to2050_fromCo_Oct21_99_ETP P2R 2009 2" xfId="5354"/>
    <cellStyle name="c_GoroWipTax-to2050_fromCo_Oct21_99_ETP P2R 2009_NOL" xfId="5355"/>
    <cellStyle name="c_GoroWipTax-to2050_fromCo_Oct21_99_Fillmore Annual Maintenance" xfId="5356"/>
    <cellStyle name="c_GoroWipTax-to2050_fromCo_Oct21_99_Fillmore Annual Maintenance_sand city cost analysis 9-29-09 CalAm Version" xfId="5357"/>
    <cellStyle name="c_GoroWipTax-to2050_fromCo_Oct21_99_Fillmore Annual Maintenance_Schedule 3-5 Roark - asset list 071010" xfId="5358"/>
    <cellStyle name="c_GoroWipTax-to2050_fromCo_Oct21_99_Fillmore O&amp;M model 032206" xfId="5359"/>
    <cellStyle name="c_GoroWipTax-to2050_fromCo_Oct21_99_Fillmore O&amp;M model 032206 V1" xfId="5360"/>
    <cellStyle name="c_GoroWipTax-to2050_fromCo_Oct21_99_Fillmore O&amp;M model 032206 V1_sand city cost analysis 9-29-09 CalAm Version" xfId="5361"/>
    <cellStyle name="c_GoroWipTax-to2050_fromCo_Oct21_99_Fillmore O&amp;M model 032206 V1_Schedule 3-5 Roark - asset list 071010" xfId="5362"/>
    <cellStyle name="c_GoroWipTax-to2050_fromCo_Oct21_99_Fillmore O&amp;M model 032206_sand city cost analysis 9-29-09 CalAm Version" xfId="5363"/>
    <cellStyle name="c_GoroWipTax-to2050_fromCo_Oct21_99_Fillmore O&amp;M model 032206_Schedule 3-5 Roark - asset list 071010" xfId="5364"/>
    <cellStyle name="c_GoroWipTax-to2050_fromCo_Oct21_99_Fillmore O&amp;M model 110106" xfId="5365"/>
    <cellStyle name="c_GoroWipTax-to2050_fromCo_Oct21_99_Fillmore O&amp;M model 110106_sand city cost analysis 9-29-09 CalAm Version" xfId="5366"/>
    <cellStyle name="c_GoroWipTax-to2050_fromCo_Oct21_99_Fillmore O&amp;M model 110106_Schedule 3-5 Roark - asset list 071010" xfId="5367"/>
    <cellStyle name="c_GoroWipTax-to2050_fromCo_Oct21_99_FINAL P12 MSG Contribution Margin" xfId="5368"/>
    <cellStyle name="c_GoroWipTax-to2050_fromCo_Oct21_99_Footnote" xfId="5369"/>
    <cellStyle name="c_GoroWipTax-to2050_fromCo_Oct21_99_HI P2R 2009" xfId="5370"/>
    <cellStyle name="c_GoroWipTax-to2050_fromCo_Oct21_99_HI P2R 2009 2" xfId="5371"/>
    <cellStyle name="c_GoroWipTax-to2050_fromCo_Oct21_99_HI P2R 2009_NOL" xfId="5372"/>
    <cellStyle name="c_GoroWipTax-to2050_fromCo_Oct21_99_HYDRO P2R 2009" xfId="5373"/>
    <cellStyle name="c_GoroWipTax-to2050_fromCo_Oct21_99_HYDRO P2R 2009 2" xfId="5374"/>
    <cellStyle name="c_GoroWipTax-to2050_fromCo_Oct21_99_HYDRO P2R 2009_NOL" xfId="5375"/>
    <cellStyle name="c_GoroWipTax-to2050_fromCo_Oct21_99_Hyperion-JDE Recon" xfId="5376"/>
    <cellStyle name="c_GoroWipTax-to2050_fromCo_Oct21_99_IA P2R 2009" xfId="5377"/>
    <cellStyle name="c_GoroWipTax-to2050_fromCo_Oct21_99_IA P2R 2009 2" xfId="5378"/>
    <cellStyle name="c_GoroWipTax-to2050_fromCo_Oct21_99_IA P2R 2009_NOL" xfId="5379"/>
    <cellStyle name="c_GoroWipTax-to2050_fromCo_Oct21_99_IL FAS109 2011" xfId="5380"/>
    <cellStyle name="c_GoroWipTax-to2050_fromCo_Oct21_99_IL P2R 2009 " xfId="5381"/>
    <cellStyle name="c_GoroWipTax-to2050_fromCo_Oct21_99_IL P2R 2009  2" xfId="5382"/>
    <cellStyle name="c_GoroWipTax-to2050_fromCo_Oct21_99_IL P2R 2009 _NOL" xfId="5383"/>
    <cellStyle name="c_GoroWipTax-to2050_fromCo_Oct21_99_IN P2R 2009" xfId="5384"/>
    <cellStyle name="c_GoroWipTax-to2050_fromCo_Oct21_99_IN P2R 2009 2" xfId="5385"/>
    <cellStyle name="c_GoroWipTax-to2050_fromCo_Oct21_99_IN P2R 2009_NOL" xfId="5386"/>
    <cellStyle name="c_GoroWipTax-to2050_fromCo_Oct21_99_Income Statement_revised capex 05.28.09_060309" xfId="5387"/>
    <cellStyle name="c_GoroWipTax-to2050_fromCo_Oct21_99_Income Statement_revised capex 05.28.09_060309 2" xfId="5388"/>
    <cellStyle name="c_GoroWipTax-to2050_fromCo_Oct21_99_Input" xfId="5389"/>
    <cellStyle name="c_GoroWipTax-to2050_fromCo_Oct21_99_Input Sheet" xfId="5390"/>
    <cellStyle name="c_GoroWipTax-to2050_fromCo_Oct21_99_Inputs" xfId="5391"/>
    <cellStyle name="c_GoroWipTax-to2050_fromCo_Oct21_99_Inputs_1" xfId="5392"/>
    <cellStyle name="c_GoroWipTax-to2050_fromCo_Oct21_99_Journal Entries Calculation" xfId="5393"/>
    <cellStyle name="c_GoroWipTax-to2050_fromCo_Oct21_99_KY P2R 2009" xfId="5394"/>
    <cellStyle name="c_GoroWipTax-to2050_fromCo_Oct21_99_KY P2R 2009 2" xfId="5395"/>
    <cellStyle name="c_GoroWipTax-to2050_fromCo_Oct21_99_KY P2R 2009_NOL" xfId="5396"/>
    <cellStyle name="c_GoroWipTax-to2050_fromCo_Oct21_99_KY-Landing Template-Feb 2012 Final" xfId="5397"/>
    <cellStyle name="c_GoroWipTax-to2050_fromCo_Oct21_99_KY-Landing Template-Feb 2012 Final 2" xfId="5398"/>
    <cellStyle name="c_GoroWipTax-to2050_fromCo_Oct21_99_KY-Landing Template-Feb 2012 Final 3" xfId="5399"/>
    <cellStyle name="c_GoroWipTax-to2050_fromCo_Oct21_99_KY-Landing Template-Feb 2012 Final 4" xfId="5400"/>
    <cellStyle name="c_GoroWipTax-to2050_fromCo_Oct21_99_KY-Landing Template-Feb 2012 Final 5" xfId="5401"/>
    <cellStyle name="c_GoroWipTax-to2050_fromCo_Oct21_99_KY-Landing Template-Feb 2012 Final 6" xfId="5402"/>
    <cellStyle name="c_GoroWipTax-to2050_fromCo_Oct21_99_LI P2R 2009" xfId="5403"/>
    <cellStyle name="c_GoroWipTax-to2050_fromCo_Oct21_99_LI P2R 2009 2" xfId="5404"/>
    <cellStyle name="c_GoroWipTax-to2050_fromCo_Oct21_99_LI P2R 2009_NOL" xfId="5405"/>
    <cellStyle name="c_GoroWipTax-to2050_fromCo_Oct21_99_LIBERTY P2R 2009" xfId="5406"/>
    <cellStyle name="c_GoroWipTax-to2050_fromCo_Oct21_99_LIBERTY P2R 2009 2" xfId="5407"/>
    <cellStyle name="c_GoroWipTax-to2050_fromCo_Oct21_99_LIBERTY P2R 2009_NOL" xfId="5408"/>
    <cellStyle name="c_GoroWipTax-to2050_fromCo_Oct21_99_LOP P2R 2009" xfId="5409"/>
    <cellStyle name="c_GoroWipTax-to2050_fromCo_Oct21_99_LOP P2R 2009 2" xfId="5410"/>
    <cellStyle name="c_GoroWipTax-to2050_fromCo_Oct21_99_LOP P2R 2009_NOL" xfId="5411"/>
    <cellStyle name="c_GoroWipTax-to2050_fromCo_Oct21_99_MD P2R 2009" xfId="5412"/>
    <cellStyle name="c_GoroWipTax-to2050_fromCo_Oct21_99_MD P2R 2009 2" xfId="5413"/>
    <cellStyle name="c_GoroWipTax-to2050_fromCo_Oct21_99_MD P2R 2009_NOL" xfId="5414"/>
    <cellStyle name="c_GoroWipTax-to2050_fromCo_Oct21_99_MI P2R 2009" xfId="5415"/>
    <cellStyle name="c_GoroWipTax-to2050_fromCo_Oct21_99_MI P2R 2009 2" xfId="5416"/>
    <cellStyle name="c_GoroWipTax-to2050_fromCo_Oct21_99_MI P2R 2009_NOL" xfId="5417"/>
    <cellStyle name="c_GoroWipTax-to2050_fromCo_Oct21_99_MO 2010-2014 Presentation_072709" xfId="5418"/>
    <cellStyle name="c_GoroWipTax-to2050_fromCo_Oct21_99_MO 2010-2014 Presentation_072709_Schedule 3-5 Roark - asset list 071010" xfId="5419"/>
    <cellStyle name="c_GoroWipTax-to2050_fromCo_Oct21_99_MO P2R 2009" xfId="5420"/>
    <cellStyle name="c_GoroWipTax-to2050_fromCo_Oct21_99_MO P2R 2009 2" xfId="5421"/>
    <cellStyle name="c_GoroWipTax-to2050_fromCo_Oct21_99_MO P2R 2009_NOL" xfId="5422"/>
    <cellStyle name="c_GoroWipTax-to2050_fromCo_Oct21_99_Mobile Residuals P2R 2009" xfId="5423"/>
    <cellStyle name="c_GoroWipTax-to2050_fromCo_Oct21_99_Mobile Residuals P2R 2009 2" xfId="5424"/>
    <cellStyle name="c_GoroWipTax-to2050_fromCo_Oct21_99_Mobile Residuals P2R 2009_NOL" xfId="5425"/>
    <cellStyle name="c_GoroWipTax-to2050_fromCo_Oct21_99_MO-IL-CA Offset DEF" xfId="5426"/>
    <cellStyle name="c_GoroWipTax-to2050_fromCo_Oct21_99_MO-IL-CA Offset DEF 2" xfId="5427"/>
    <cellStyle name="c_GoroWipTax-to2050_fromCo_Oct21_99_MO-IL-CA Offset DEF_AWW Adj Co FAS109 2011" xfId="5428"/>
    <cellStyle name="c_GoroWipTax-to2050_fromCo_Oct21_99_MO-IL-CA Offset DEF_Current Provision - HYP" xfId="5429"/>
    <cellStyle name="c_GoroWipTax-to2050_fromCo_Oct21_99_MO-IL-CA Offset DEF_Footnote" xfId="5430"/>
    <cellStyle name="c_GoroWipTax-to2050_fromCo_Oct21_99_MO-IL-CA Offset DEF_Hyperion-JDE Recon" xfId="5431"/>
    <cellStyle name="c_GoroWipTax-to2050_fromCo_Oct21_99_MO-IL-CA Offset DEF_Journal Entries Calculation" xfId="5432"/>
    <cellStyle name="c_GoroWipTax-to2050_fromCo_Oct21_99_MO-IL-CA Offset DEF_NOL" xfId="5433"/>
    <cellStyle name="c_GoroWipTax-to2050_fromCo_Oct21_99_MO-IL-CA Offset DEF_PY FN Reclasses" xfId="5434"/>
    <cellStyle name="c_GoroWipTax-to2050_fromCo_Oct21_99_MO-IL-CA Offset DEF_Summary" xfId="5435"/>
    <cellStyle name="c_GoroWipTax-to2050_fromCo_Oct21_99_Net Capex Cashflow 2013-2014 8-10-12" xfId="5436"/>
    <cellStyle name="c_GoroWipTax-to2050_fromCo_Oct21_99_NJ P2R 2009" xfId="5437"/>
    <cellStyle name="c_GoroWipTax-to2050_fromCo_Oct21_99_NJ P2R 2009 2" xfId="5438"/>
    <cellStyle name="c_GoroWipTax-to2050_fromCo_Oct21_99_NJ P2R 2009_NOL" xfId="5439"/>
    <cellStyle name="c_GoroWipTax-to2050_fromCo_Oct21_99_NM P2R 2009" xfId="5440"/>
    <cellStyle name="c_GoroWipTax-to2050_fromCo_Oct21_99_NM P2R 2009 2" xfId="5441"/>
    <cellStyle name="c_GoroWipTax-to2050_fromCo_Oct21_99_NM P2R 2009_NOL" xfId="5442"/>
    <cellStyle name="c_GoroWipTax-to2050_fromCo_Oct21_99_NOL" xfId="5443"/>
    <cellStyle name="c_GoroWipTax-to2050_fromCo_Oct21_99_O&amp;Vs P&amp;L View" xfId="5444"/>
    <cellStyle name="c_GoroWipTax-to2050_fromCo_Oct21_99_O&amp;Vs P&amp;L View 2" xfId="5445"/>
    <cellStyle name="c_GoroWipTax-to2050_fromCo_Oct21_99_O&amp;Vs P&amp;L View 3" xfId="5446"/>
    <cellStyle name="c_GoroWipTax-to2050_fromCo_Oct21_99_O&amp;Vs P&amp;L View 4" xfId="5447"/>
    <cellStyle name="c_GoroWipTax-to2050_fromCo_Oct21_99_O&amp;Vs P&amp;L View 5" xfId="5448"/>
    <cellStyle name="c_GoroWipTax-to2050_fromCo_Oct21_99_O&amp;Vs P&amp;L View 6" xfId="5449"/>
    <cellStyle name="c_GoroWipTax-to2050_fromCo_Oct21_99_O&amp;Vs Worksheet" xfId="5450"/>
    <cellStyle name="c_GoroWipTax-to2050_fromCo_Oct21_99_O&amp;Vs Worksheet 2" xfId="5451"/>
    <cellStyle name="c_GoroWipTax-to2050_fromCo_Oct21_99_O&amp;Vs Worksheet 3" xfId="5452"/>
    <cellStyle name="c_GoroWipTax-to2050_fromCo_Oct21_99_O&amp;Vs Worksheet 4" xfId="5453"/>
    <cellStyle name="c_GoroWipTax-to2050_fromCo_Oct21_99_O&amp;Vs Worksheet 5" xfId="5454"/>
    <cellStyle name="c_GoroWipTax-to2050_fromCo_Oct21_99_O&amp;Vs Worksheet 6" xfId="5455"/>
    <cellStyle name="c_GoroWipTax-to2050_fromCo_Oct21_99_OH P2R 2009" xfId="5456"/>
    <cellStyle name="c_GoroWipTax-to2050_fromCo_Oct21_99_OH P2R 2009 2" xfId="5457"/>
    <cellStyle name="c_GoroWipTax-to2050_fromCo_Oct21_99_OH P2R 2009_NOL" xfId="5458"/>
    <cellStyle name="c_GoroWipTax-to2050_fromCo_Oct21_99_P&amp;L Landing" xfId="5459"/>
    <cellStyle name="c_GoroWipTax-to2050_fromCo_Oct21_99_P&amp;L Landing 2" xfId="5460"/>
    <cellStyle name="c_GoroWipTax-to2050_fromCo_Oct21_99_P&amp;L Landing 3" xfId="5461"/>
    <cellStyle name="c_GoroWipTax-to2050_fromCo_Oct21_99_P&amp;L Landing 4" xfId="5462"/>
    <cellStyle name="c_GoroWipTax-to2050_fromCo_Oct21_99_P&amp;L Landing 5" xfId="5463"/>
    <cellStyle name="c_GoroWipTax-to2050_fromCo_Oct21_99_P&amp;L Landing 6" xfId="5464"/>
    <cellStyle name="c_GoroWipTax-to2050_fromCo_Oct21_99_PA P2R 2009" xfId="5465"/>
    <cellStyle name="c_GoroWipTax-to2050_fromCo_Oct21_99_PA P2R 2009 2" xfId="5466"/>
    <cellStyle name="c_GoroWipTax-to2050_fromCo_Oct21_99_PA P2R 2009_NOL" xfId="5467"/>
    <cellStyle name="c_GoroWipTax-to2050_fromCo_Oct21_99_PAM P2R 2009" xfId="5468"/>
    <cellStyle name="c_GoroWipTax-to2050_fromCo_Oct21_99_PAM P2R 2009 2" xfId="5469"/>
    <cellStyle name="c_GoroWipTax-to2050_fromCo_Oct21_99_PAM P2R 2009_NOL" xfId="5470"/>
    <cellStyle name="c_GoroWipTax-to2050_fromCo_Oct21_99_Portfolio Optimization - Sale of GW + Neptune v13" xfId="5471"/>
    <cellStyle name="c_GoroWipTax-to2050_fromCo_Oct21_99_Project Aqua - Financial Models Version 2.0 V2" xfId="5472"/>
    <cellStyle name="c_GoroWipTax-to2050_fromCo_Oct21_99_Project Aqua - Financial Models Version 2.0 V2_2010 Arnold Sewer - Model v1.1 (preliminary base case)" xfId="5473"/>
    <cellStyle name="c_GoroWipTax-to2050_fromCo_Oct21_99_Project Aqua - Financial Models Version 2.0 V2_Inputs" xfId="5474"/>
    <cellStyle name="c_GoroWipTax-to2050_fromCo_Oct21_99_Project Aqua - Financial Models Version 2.0 V2_sand city cost analysis 9-29-09 CalAm Version" xfId="5475"/>
    <cellStyle name="c_GoroWipTax-to2050_fromCo_Oct21_99_Project Aqua - Financial Models Version 2.0 V2_Schedule 3-5 Roark - asset list 071010" xfId="5476"/>
    <cellStyle name="c_GoroWipTax-to2050_fromCo_Oct21_99_Project Aqua - Financial Models Version 2.5" xfId="5477"/>
    <cellStyle name="c_GoroWipTax-to2050_fromCo_Oct21_99_Project Ascot Spain - Version 9.0 16082004" xfId="5478"/>
    <cellStyle name="c_GoroWipTax-to2050_fromCo_Oct21_99_PY FN Reclasses" xfId="5479"/>
    <cellStyle name="c_GoroWipTax-to2050_fromCo_Oct21_99_Q1 Workpapers as of 03-12-10" xfId="5480"/>
    <cellStyle name="c_GoroWipTax-to2050_fromCo_Oct21_99_Q1 Workpapers as of 03-12-10 2" xfId="5481"/>
    <cellStyle name="c_GoroWipTax-to2050_fromCo_Oct21_99_ROE by State" xfId="5482"/>
    <cellStyle name="c_GoroWipTax-to2050_fromCo_Oct21_99_sand city cost analysis 9-29-09 CalAm Version" xfId="5483"/>
    <cellStyle name="c_GoroWipTax-to2050_fromCo_Oct21_99_Schedule 3-5 Roark - asset list 071010" xfId="5484"/>
    <cellStyle name="c_GoroWipTax-to2050_fromCo_Oct21_99_Sheet1" xfId="5485"/>
    <cellStyle name="c_GoroWipTax-to2050_fromCo_Oct21_99_Sheet1 2" xfId="5486"/>
    <cellStyle name="c_GoroWipTax-to2050_fromCo_Oct21_99_Sheet1 3" xfId="5487"/>
    <cellStyle name="c_GoroWipTax-to2050_fromCo_Oct21_99_Sheet1 4" xfId="5488"/>
    <cellStyle name="c_GoroWipTax-to2050_fromCo_Oct21_99_Sheet1 5" xfId="5489"/>
    <cellStyle name="c_GoroWipTax-to2050_fromCo_Oct21_99_Sheet1 6" xfId="5490"/>
    <cellStyle name="c_GoroWipTax-to2050_fromCo_Oct21_99_Sheet2" xfId="5491"/>
    <cellStyle name="c_GoroWipTax-to2050_fromCo_Oct21_99_Sheet2 2" xfId="5492"/>
    <cellStyle name="c_GoroWipTax-to2050_fromCo_Oct21_99_Sheet2 3" xfId="5493"/>
    <cellStyle name="c_GoroWipTax-to2050_fromCo_Oct21_99_Sheet2 4" xfId="5494"/>
    <cellStyle name="c_GoroWipTax-to2050_fromCo_Oct21_99_Sheet2 5" xfId="5495"/>
    <cellStyle name="c_GoroWipTax-to2050_fromCo_Oct21_99_Sheet2 6" xfId="5496"/>
    <cellStyle name="c_GoroWipTax-to2050_fromCo_Oct21_99_Sheet2 7" xfId="5497"/>
    <cellStyle name="c_GoroWipTax-to2050_fromCo_Oct21_99_Smart View_2011-2015_Info from the field V2  from rates 8-18-10 morning" xfId="5498"/>
    <cellStyle name="c_GoroWipTax-to2050_fromCo_Oct21_99_Smart View_2011-2015_Info from the field V3 8-19-10 from Rates" xfId="5499"/>
    <cellStyle name="c_GoroWipTax-to2050_fromCo_Oct21_99_Spain headcount 09082004v3" xfId="5500"/>
    <cellStyle name="c_GoroWipTax-to2050_fromCo_Oct21_99_Start-up Costs" xfId="5501"/>
    <cellStyle name="c_GoroWipTax-to2050_fromCo_Oct21_99_Start-up Costs_sand city cost analysis 9-29-09 CalAm Version" xfId="5502"/>
    <cellStyle name="c_GoroWipTax-to2050_fromCo_Oct21_99_Start-up Costs_Schedule 3-5 Roark - asset list 071010" xfId="5503"/>
    <cellStyle name="c_GoroWipTax-to2050_fromCo_Oct21_99_Summary" xfId="5504"/>
    <cellStyle name="c_GoroWipTax-to2050_fromCo_Oct21_99_Surprise Financial Services O&amp;M Fin Model 2008" xfId="5505"/>
    <cellStyle name="c_GoroWipTax-to2050_fromCo_Oct21_99_Surprise Financial Services O&amp;M No Capital 012607" xfId="5506"/>
    <cellStyle name="c_GoroWipTax-to2050_fromCo_Oct21_99_Surprise Financial Services O&amp;M No Capital 012607_sand city cost analysis 9-29-09 CalAm Version" xfId="5507"/>
    <cellStyle name="c_GoroWipTax-to2050_fromCo_Oct21_99_Surprise Financial Services O&amp;M No Capital 012607_Schedule 3-5 Roark - asset list 071010" xfId="5508"/>
    <cellStyle name="c_GoroWipTax-to2050_fromCo_Oct21_99_TN - BD Model 2011-2015 06.17.10" xfId="5509"/>
    <cellStyle name="c_GoroWipTax-to2050_fromCo_Oct21_99_TN P2R 2009" xfId="5510"/>
    <cellStyle name="c_GoroWipTax-to2050_fromCo_Oct21_99_TN P2R 2009 2" xfId="5511"/>
    <cellStyle name="c_GoroWipTax-to2050_fromCo_Oct21_99_TN P2R 2009_NOL" xfId="5512"/>
    <cellStyle name="c_GoroWipTax-to2050_fromCo_Oct21_99_Treasury Existing Debt Load" xfId="5513"/>
    <cellStyle name="c_GoroWipTax-to2050_fromCo_Oct21_99_TWH LLC P2R 2009" xfId="5514"/>
    <cellStyle name="c_GoroWipTax-to2050_fromCo_Oct21_99_TWH LLC P2R 2009 2" xfId="5515"/>
    <cellStyle name="c_GoroWipTax-to2050_fromCo_Oct21_99_TWH LLC P2R 2009_NOL" xfId="5516"/>
    <cellStyle name="c_GoroWipTax-to2050_fromCo_Oct21_99_TWNA P2R 2009" xfId="5517"/>
    <cellStyle name="c_GoroWipTax-to2050_fromCo_Oct21_99_TWNA P2R 2009 2" xfId="5518"/>
    <cellStyle name="c_GoroWipTax-to2050_fromCo_Oct21_99_TWNA P2R 2009_NOL" xfId="5519"/>
    <cellStyle name="c_GoroWipTax-to2050_fromCo_Oct21_99_TX P2R 2009" xfId="5520"/>
    <cellStyle name="c_GoroWipTax-to2050_fromCo_Oct21_99_TX P2R 2009 2" xfId="5521"/>
    <cellStyle name="c_GoroWipTax-to2050_fromCo_Oct21_99_TX P2R 2009_NOL" xfId="5522"/>
    <cellStyle name="c_GoroWipTax-to2050_fromCo_Oct21_99_UESG P2R 2009" xfId="5523"/>
    <cellStyle name="c_GoroWipTax-to2050_fromCo_Oct21_99_UESG P2R 2009 2" xfId="5524"/>
    <cellStyle name="c_GoroWipTax-to2050_fromCo_Oct21_99_UESG P2R 2009_NOL" xfId="5525"/>
    <cellStyle name="c_GoroWipTax-to2050_fromCo_Oct21_99_UWV P2R 2009" xfId="5526"/>
    <cellStyle name="c_GoroWipTax-to2050_fromCo_Oct21_99_UWV P2R 2009 2" xfId="5527"/>
    <cellStyle name="c_GoroWipTax-to2050_fromCo_Oct21_99_UWV P2R 2009_NOL" xfId="5528"/>
    <cellStyle name="c_GoroWipTax-to2050_fromCo_Oct21_99_VA P2R 2009" xfId="5529"/>
    <cellStyle name="c_GoroWipTax-to2050_fromCo_Oct21_99_VA P2R 2009 2" xfId="5530"/>
    <cellStyle name="c_GoroWipTax-to2050_fromCo_Oct21_99_VA P2R 2009_NOL" xfId="5531"/>
    <cellStyle name="c_GoroWipTax-to2050_fromCo_Oct21_99_WV P2R 2009" xfId="5532"/>
    <cellStyle name="c_GoroWipTax-to2050_fromCo_Oct21_99_WV P2R 2009 2" xfId="5533"/>
    <cellStyle name="c_GoroWipTax-to2050_fromCo_Oct21_99_WV P2R 2009_NOL" xfId="5534"/>
    <cellStyle name="c_Grouse+Pelican" xfId="5535"/>
    <cellStyle name="c_Hard Rock" xfId="5536"/>
    <cellStyle name="c_Hard Rock (2)" xfId="5537"/>
    <cellStyle name="c_HardInc " xfId="5538"/>
    <cellStyle name="c_HardInc  (2)" xfId="5539"/>
    <cellStyle name="c_Has-Gets (2)" xfId="5540"/>
    <cellStyle name="c_HI P2R 2009" xfId="5541"/>
    <cellStyle name="c_HI P2R 2009 2" xfId="5542"/>
    <cellStyle name="c_HI P2R 2009_NOL" xfId="5543"/>
    <cellStyle name="c_Hist Inputs (2)" xfId="5544"/>
    <cellStyle name="c_Hist Inputs (2) 10" xfId="5545"/>
    <cellStyle name="c_Hist Inputs (2) 2" xfId="5546"/>
    <cellStyle name="c_Hist Inputs (2) 2 2" xfId="5547"/>
    <cellStyle name="c_Hist Inputs (2) 2 2 2" xfId="5548"/>
    <cellStyle name="c_Hist Inputs (2) 2 2 2 2" xfId="5549"/>
    <cellStyle name="c_Hist Inputs (2) 2 2 2 2 2" xfId="5550"/>
    <cellStyle name="c_Hist Inputs (2) 2 2 2 2 3" xfId="5551"/>
    <cellStyle name="c_Hist Inputs (2) 2 2 2 3" xfId="5552"/>
    <cellStyle name="c_Hist Inputs (2) 2 2 3" xfId="5553"/>
    <cellStyle name="c_Hist Inputs (2) 2 2 4" xfId="5554"/>
    <cellStyle name="c_Hist Inputs (2) 2 2 5" xfId="5555"/>
    <cellStyle name="c_Hist Inputs (2) 2 2 6" xfId="5556"/>
    <cellStyle name="c_Hist Inputs (2) 2 3" xfId="5557"/>
    <cellStyle name="c_Hist Inputs (2) 2 3 2" xfId="5558"/>
    <cellStyle name="c_Hist Inputs (2) 2 3 2 2" xfId="5559"/>
    <cellStyle name="c_Hist Inputs (2) 2 3 2 3" xfId="5560"/>
    <cellStyle name="c_Hist Inputs (2) 2 3 3" xfId="5561"/>
    <cellStyle name="c_Hist Inputs (2) 2 4" xfId="5562"/>
    <cellStyle name="c_Hist Inputs (2) 2 5" xfId="5563"/>
    <cellStyle name="c_Hist Inputs (2) 2 6" xfId="5564"/>
    <cellStyle name="c_Hist Inputs (2) 3" xfId="5565"/>
    <cellStyle name="c_Hist Inputs (2) 4" xfId="5566"/>
    <cellStyle name="c_Hist Inputs (2) 5" xfId="5567"/>
    <cellStyle name="c_Hist Inputs (2) 6" xfId="5568"/>
    <cellStyle name="c_Hist Inputs (2) 6 2" xfId="5569"/>
    <cellStyle name="c_Hist Inputs (2) 6 2 2" xfId="5570"/>
    <cellStyle name="c_Hist Inputs (2) 6 2 3" xfId="5571"/>
    <cellStyle name="c_Hist Inputs (2) 6 3" xfId="5572"/>
    <cellStyle name="c_Hist Inputs (2) 7" xfId="5573"/>
    <cellStyle name="c_Hist Inputs (2) 8" xfId="5574"/>
    <cellStyle name="c_Hist Inputs (2) 9" xfId="5575"/>
    <cellStyle name="c_Hist Inputs (2)_2010 Arnold Sewer - Model v1.1 (preliminary base case)" xfId="5576"/>
    <cellStyle name="c_Hist Inputs (2)_2010-2012_AZ BP_09.10.09" xfId="5577"/>
    <cellStyle name="c_Hist Inputs (2)_2011_BPR_MSG_07" xfId="5578"/>
    <cellStyle name="c_Hist Inputs (2)_2011-13 Capex by entity" xfId="5579"/>
    <cellStyle name="c_Hist Inputs (2)_2012_BS_Budget (2)" xfId="5580"/>
    <cellStyle name="c_Hist Inputs (2)_2012_BS_Budget (2) 2" xfId="5581"/>
    <cellStyle name="c_Hist Inputs (2)_2012_BS_Budget (2) 3" xfId="5582"/>
    <cellStyle name="c_Hist Inputs (2)_2012_BS_Budget (2) 4" xfId="5583"/>
    <cellStyle name="c_Hist Inputs (2)_2012_BS_Budget (2) 5" xfId="5584"/>
    <cellStyle name="c_Hist Inputs (2)_2012_BS_Budget (2) 6" xfId="5585"/>
    <cellStyle name="c_Hist Inputs (2)_7 - FAS109 2010 (F2)" xfId="5586"/>
    <cellStyle name="c_Hist Inputs (2)_AAET P2R 2009" xfId="5587"/>
    <cellStyle name="c_Hist Inputs (2)_AAET P2R 2009 2" xfId="5588"/>
    <cellStyle name="c_Hist Inputs (2)_AAET P2R 2009_NOL" xfId="5589"/>
    <cellStyle name="c_Hist Inputs (2)_ACUS P2R 2009" xfId="5590"/>
    <cellStyle name="c_Hist Inputs (2)_ACUS P2R 2009 2" xfId="5591"/>
    <cellStyle name="c_Hist Inputs (2)_ACUS P2R 2009_NOL" xfId="5592"/>
    <cellStyle name="c_Hist Inputs (2)_ALWC P2R 2009" xfId="5593"/>
    <cellStyle name="c_Hist Inputs (2)_ALWC P2R 2009 2" xfId="5594"/>
    <cellStyle name="c_Hist Inputs (2)_ALWC P2R 2009_NOL" xfId="5595"/>
    <cellStyle name="c_Hist Inputs (2)_Apollo 22062005 RR" xfId="5596"/>
    <cellStyle name="c_Hist Inputs (2)_Applied O+M - 2011 - 2015 Bus. Plan" xfId="5597"/>
    <cellStyle name="c_Hist Inputs (2)_Applied O+M - 2011 - 2015 Bus. Plan 2" xfId="5598"/>
    <cellStyle name="c_Hist Inputs (2)_AW Engineering P2R 2009" xfId="5599"/>
    <cellStyle name="c_Hist Inputs (2)_AW Engineering P2R 2009 2" xfId="5600"/>
    <cellStyle name="c_Hist Inputs (2)_AW Engineering P2R 2009_NOL" xfId="5601"/>
    <cellStyle name="c_Hist Inputs (2)_AW Ind OPS P2R 2009" xfId="5602"/>
    <cellStyle name="c_Hist Inputs (2)_AW Ind OPS P2R 2009 2" xfId="5603"/>
    <cellStyle name="c_Hist Inputs (2)_AW Ind OPS P2R 2009_NOL" xfId="5604"/>
    <cellStyle name="c_Hist Inputs (2)_AW Ind P2R 2009" xfId="5605"/>
    <cellStyle name="c_Hist Inputs (2)_AW Ind P2R 2009 2" xfId="5606"/>
    <cellStyle name="c_Hist Inputs (2)_AW Ind P2R 2009_NOL" xfId="5607"/>
    <cellStyle name="c_Hist Inputs (2)_AW O&amp;M P2R 2009" xfId="5608"/>
    <cellStyle name="c_Hist Inputs (2)_AW O&amp;M P2R 2009 2" xfId="5609"/>
    <cellStyle name="c_Hist Inputs (2)_AW O&amp;M P2R 2009_NOL" xfId="5610"/>
    <cellStyle name="c_Hist Inputs (2)_AW(USA) Inc.  P2R 2009" xfId="5611"/>
    <cellStyle name="c_Hist Inputs (2)_AW(USA) Inc.  P2R 2009 2" xfId="5612"/>
    <cellStyle name="c_Hist Inputs (2)_AW(USA) Inc.  P2R 2009_NOL" xfId="5613"/>
    <cellStyle name="c_Hist Inputs (2)_AWCC P2R 2009" xfId="5614"/>
    <cellStyle name="c_Hist Inputs (2)_AWCC P2R 2009 2" xfId="5615"/>
    <cellStyle name="c_Hist Inputs (2)_AWCC P2R 2009_NOL" xfId="5616"/>
    <cellStyle name="c_Hist Inputs (2)_AWE Holding P2R 2009" xfId="5617"/>
    <cellStyle name="c_Hist Inputs (2)_AWE Holding P2R 2009 2" xfId="5618"/>
    <cellStyle name="c_Hist Inputs (2)_AWE Holding P2R 2009_NOL" xfId="5619"/>
    <cellStyle name="c_Hist Inputs (2)_AWE Inc. P2R 2009" xfId="5620"/>
    <cellStyle name="c_Hist Inputs (2)_AWE Inc. P2R 2009 2" xfId="5621"/>
    <cellStyle name="c_Hist Inputs (2)_AWE Inc. P2R 2009_NOL" xfId="5622"/>
    <cellStyle name="c_Hist Inputs (2)_AWM P2R 2009" xfId="5623"/>
    <cellStyle name="c_Hist Inputs (2)_AWM P2R 2009 2" xfId="5624"/>
    <cellStyle name="c_Hist Inputs (2)_AWM P2R 2009_NOL" xfId="5625"/>
    <cellStyle name="c_Hist Inputs (2)_AWM-DE P2R 2009" xfId="5626"/>
    <cellStyle name="c_Hist Inputs (2)_AWM-DE P2R 2009 2" xfId="5627"/>
    <cellStyle name="c_Hist Inputs (2)_AWM-DE P2R 2009_NOL" xfId="5628"/>
    <cellStyle name="c_Hist Inputs (2)_AWR P2R 2009" xfId="5629"/>
    <cellStyle name="c_Hist Inputs (2)_AWR P2R 2009 2" xfId="5630"/>
    <cellStyle name="c_Hist Inputs (2)_AWR P2R 2009_NOL" xfId="5631"/>
    <cellStyle name="c_Hist Inputs (2)_AWS CDM P2R 2009" xfId="5632"/>
    <cellStyle name="c_Hist Inputs (2)_AWS CDM P2R 2009 2" xfId="5633"/>
    <cellStyle name="c_Hist Inputs (2)_AWS CDM P2R 2009_NOL" xfId="5634"/>
    <cellStyle name="c_Hist Inputs (2)_AWS LLC P2R 2009" xfId="5635"/>
    <cellStyle name="c_Hist Inputs (2)_AWS LLC P2R 2009 2" xfId="5636"/>
    <cellStyle name="c_Hist Inputs (2)_AWS LLC P2R 2009_NOL" xfId="5637"/>
    <cellStyle name="c_Hist Inputs (2)_AWW Adj Co FAS109 2011" xfId="5638"/>
    <cellStyle name="c_Hist Inputs (2)_AWWC P2R 2009" xfId="5639"/>
    <cellStyle name="c_Hist Inputs (2)_AWWC P2R 2009 2" xfId="5640"/>
    <cellStyle name="c_Hist Inputs (2)_AWWC P2R 2009_NOL" xfId="5641"/>
    <cellStyle name="c_Hist Inputs (2)_AWWM P2R 2009" xfId="5642"/>
    <cellStyle name="c_Hist Inputs (2)_AWWM P2R 2009 2" xfId="5643"/>
    <cellStyle name="c_Hist Inputs (2)_AWWM P2R 2009_NOL" xfId="5644"/>
    <cellStyle name="c_Hist Inputs (2)_AWWSC P2R 2009" xfId="5645"/>
    <cellStyle name="c_Hist Inputs (2)_AWWSC P2R 2009 2" xfId="5646"/>
    <cellStyle name="c_Hist Inputs (2)_AWWSC P2R 2009_NOL" xfId="5647"/>
    <cellStyle name="c_Hist Inputs (2)_AZ P2R 2009" xfId="5648"/>
    <cellStyle name="c_Hist Inputs (2)_AZ P2R 2009 2" xfId="5649"/>
    <cellStyle name="c_Hist Inputs (2)_AZ P2R 2009_NOL" xfId="5650"/>
    <cellStyle name="c_Hist Inputs (2)_BalanceSheet Landing" xfId="5651"/>
    <cellStyle name="c_Hist Inputs (2)_BalanceSheet Landing 2" xfId="5652"/>
    <cellStyle name="c_Hist Inputs (2)_BalanceSheet Landing 3" xfId="5653"/>
    <cellStyle name="c_Hist Inputs (2)_BalanceSheet Landing 4" xfId="5654"/>
    <cellStyle name="c_Hist Inputs (2)_BalanceSheet Landing 5" xfId="5655"/>
    <cellStyle name="c_Hist Inputs (2)_BalanceSheet Landing 6" xfId="5656"/>
    <cellStyle name="c_Hist Inputs (2)_BFD P2R 2009" xfId="5657"/>
    <cellStyle name="c_Hist Inputs (2)_BFD P2R 2009 2" xfId="5658"/>
    <cellStyle name="c_Hist Inputs (2)_BFD P2R 2009_NOL" xfId="5659"/>
    <cellStyle name="c_Hist Inputs (2)_Book1" xfId="5660"/>
    <cellStyle name="c_Hist Inputs (2)_BP 2011-13 KPIs Rev 9-16-2010 8pm" xfId="5661"/>
    <cellStyle name="c_Hist Inputs (2)_CA P2R 2009 " xfId="5662"/>
    <cellStyle name="c_Hist Inputs (2)_CA P2R 2009  2" xfId="5663"/>
    <cellStyle name="c_Hist Inputs (2)_CA P2R 2009 _NOL" xfId="5664"/>
    <cellStyle name="c_Hist Inputs (2)_CD - Financial Flash Report - May 2012 Final" xfId="5665"/>
    <cellStyle name="c_Hist Inputs (2)_City of Fillmore Annual Maintenance Revised  V-2 3-7-06  MLC" xfId="5666"/>
    <cellStyle name="c_Hist Inputs (2)_City of Fillmore Annual Maintenance Revised  V-2 3-7-06  MLC_sand city cost analysis 9-29-09 CalAm Version" xfId="5667"/>
    <cellStyle name="c_Hist Inputs (2)_City of Fillmore Annual Maintenance Revised  V-2 3-7-06  MLC_Schedule 3-5 Roark - asset list 071010" xfId="5668"/>
    <cellStyle name="c_Hist Inputs (2)_City of Fillmore Annual Maintenance Revised MK" xfId="5669"/>
    <cellStyle name="c_Hist Inputs (2)_City of Fillmore Annual Maintenance Revised MK_sand city cost analysis 9-29-09 CalAm Version" xfId="5670"/>
    <cellStyle name="c_Hist Inputs (2)_City of Fillmore Annual Maintenance Revised MK_Schedule 3-5 Roark - asset list 071010" xfId="5671"/>
    <cellStyle name="c_Hist Inputs (2)_City of Fillmore DBO Financial Model V10" xfId="5672"/>
    <cellStyle name="c_Hist Inputs (2)_City of Fillmore DBO Financial Model V10_sand city cost analysis 9-29-09 CalAm Version" xfId="5673"/>
    <cellStyle name="c_Hist Inputs (2)_City of Fillmore DBO Financial Model V10_Schedule 3-5 Roark - asset list 071010" xfId="5674"/>
    <cellStyle name="c_Hist Inputs (2)_City of Fillmore DBO Financial Model V11" xfId="5675"/>
    <cellStyle name="c_Hist Inputs (2)_City of Fillmore DBO Financial Model V11_sand city cost analysis 9-29-09 CalAm Version" xfId="5676"/>
    <cellStyle name="c_Hist Inputs (2)_City of Fillmore DBO Financial Model V11_Schedule 3-5 Roark - asset list 071010" xfId="5677"/>
    <cellStyle name="c_Hist Inputs (2)_City of Fillmore DBO Financial Model V2" xfId="5678"/>
    <cellStyle name="c_Hist Inputs (2)_City of Fillmore DBO Financial Model V2_sand city cost analysis 9-29-09 CalAm Version" xfId="5679"/>
    <cellStyle name="c_Hist Inputs (2)_City of Fillmore DBO Financial Model V2_Schedule 3-5 Roark - asset list 071010" xfId="5680"/>
    <cellStyle name="c_Hist Inputs (2)_City of Fillmore DBO Financial Model V4" xfId="5681"/>
    <cellStyle name="c_Hist Inputs (2)_City of Fillmore DBO Financial Model V4_sand city cost analysis 9-29-09 CalAm Version" xfId="5682"/>
    <cellStyle name="c_Hist Inputs (2)_City of Fillmore DBO Financial Model V4_Schedule 3-5 Roark - asset list 071010" xfId="5683"/>
    <cellStyle name="c_Hist Inputs (2)_City of Fillmore DBO Financial Model V5" xfId="5684"/>
    <cellStyle name="c_Hist Inputs (2)_City of Fillmore DBO Financial Model V5_sand city cost analysis 9-29-09 CalAm Version" xfId="5685"/>
    <cellStyle name="c_Hist Inputs (2)_City of Fillmore DBO Financial Model V5_Schedule 3-5 Roark - asset list 071010" xfId="5686"/>
    <cellStyle name="c_Hist Inputs (2)_City of Fillmore OpEx Model Start-Up  &amp; Decommissioning   Nov.18, 2005  MLC" xfId="5687"/>
    <cellStyle name="c_Hist Inputs (2)_City of Fillmore OpEx Model Start-Up  &amp; Decommissioning   Nov.18, 2005  MLC_sand city cost analysis 9-29-09 CalAm Version" xfId="5688"/>
    <cellStyle name="c_Hist Inputs (2)_City of Fillmore OpEx Model Start-Up  &amp; Decommissioning   Nov.18, 2005  MLC_Schedule 3-5 Roark - asset list 071010" xfId="5689"/>
    <cellStyle name="c_Hist Inputs (2)_City of Fillmore OpEx Model V. 2  Dec. 19, 2005  MLC" xfId="5690"/>
    <cellStyle name="c_Hist Inputs (2)_City of Fillmore OpEx Model V. 2  Dec. 19, 2005  MLC_sand city cost analysis 9-29-09 CalAm Version" xfId="5691"/>
    <cellStyle name="c_Hist Inputs (2)_City of Fillmore OpEx Model V. 2  Dec. 19, 2005  MLC_Schedule 3-5 Roark - asset list 071010" xfId="5692"/>
    <cellStyle name="c_Hist Inputs (2)_City of Fillmore R &amp; R Schedule    3-13-06  MLC" xfId="5693"/>
    <cellStyle name="c_Hist Inputs (2)_City of Fillmore R &amp; R Schedule    3-13-06  MLC_sand city cost analysis 9-29-09 CalAm Version" xfId="5694"/>
    <cellStyle name="c_Hist Inputs (2)_City of Fillmore R &amp; R Schedule    3-13-06  MLC_Schedule 3-5 Roark - asset list 071010" xfId="5695"/>
    <cellStyle name="c_Hist Inputs (2)_Contract Ops Bus  Plan 2011 -2015_061510" xfId="5696"/>
    <cellStyle name="c_Hist Inputs (2)_Contract Ops Bus  Plan 2011 -2015_061510_2011_BPR_MSG_07" xfId="5697"/>
    <cellStyle name="c_Hist Inputs (2)_Contract Ops Bus  Plan 2011 -2015_061510_Contract Ops Bus  Plan 2011 -2015_071310_GK" xfId="5698"/>
    <cellStyle name="c_Hist Inputs (2)_Contract Ops Bus  Plan 2011 -2015_061510_Contract Ops Bus  Plan 2011 -2015_08.31.10" xfId="5699"/>
    <cellStyle name="c_Hist Inputs (2)_Contract Ops Bus  Plan 2011 -2015_061510_Contract Ops Bus  Plan 2011 -2015_08.31.10_~0270095" xfId="5700"/>
    <cellStyle name="c_Hist Inputs (2)_Contract Ops Bus  Plan 2011 -2015_061510_Contract Ops Bus  Plan 2011 -2015_08.31.10_Contract Services_Project Contribution Trend" xfId="5701"/>
    <cellStyle name="c_Hist Inputs (2)_Contract Ops Bus  Plan 2011 -2015_061510_Contract Ops Bus  Plan 2011 -2015_08.31.10_Contract Services_Project Contribution Trend_091010" xfId="5702"/>
    <cellStyle name="c_Hist Inputs (2)_Contract Ops Bus  Plan 2011 -2015_061510_Contribution" xfId="5703"/>
    <cellStyle name="c_Hist Inputs (2)_Contract Ops Bus  Plan 2011 -2015_061510_FINAL P12 MSG Contribution Margin" xfId="5704"/>
    <cellStyle name="c_Hist Inputs (2)_Contract Ops Bus  Plan 2011 -2015_071310_GK" xfId="5705"/>
    <cellStyle name="c_Hist Inputs (2)_Contract Ops Bus  Plan 2011 -2015_08.31.10" xfId="5706"/>
    <cellStyle name="c_Hist Inputs (2)_Contract Ops Bus  Plan 2011 -2015_08.31.10_~0270095" xfId="5707"/>
    <cellStyle name="c_Hist Inputs (2)_Contract Ops Bus  Plan 2011 -2015_08.31.10_Contract Services_Project Contribution Trend" xfId="5708"/>
    <cellStyle name="c_Hist Inputs (2)_Contract Ops Bus  Plan 2011 -2015_08.31.10_Contract Services_Project Contribution Trend_091010" xfId="5709"/>
    <cellStyle name="c_Hist Inputs (2)_Contribution" xfId="5710"/>
    <cellStyle name="c_Hist Inputs (2)_Control Panel" xfId="5711"/>
    <cellStyle name="c_Hist Inputs (2)_Control Panel 2" xfId="5712"/>
    <cellStyle name="c_Hist Inputs (2)_Control Panel 3" xfId="5713"/>
    <cellStyle name="c_Hist Inputs (2)_Control Panel 4" xfId="5714"/>
    <cellStyle name="c_Hist Inputs (2)_Control Panel 5" xfId="5715"/>
    <cellStyle name="c_Hist Inputs (2)_Control Panel 6" xfId="5716"/>
    <cellStyle name="c_Hist Inputs (2)_Copy of Twin Oaks DBO Financial Model BAFO FINAL" xfId="5717"/>
    <cellStyle name="c_Hist Inputs (2)_Copy of Twin Oaks DBO Financial Model BAFO FINAL_sand city cost analysis 9-29-09 CalAm Version" xfId="5718"/>
    <cellStyle name="c_Hist Inputs (2)_Copy of Twin Oaks DBO Financial Model BAFO FINAL_Schedule 3-5 Roark - asset list 071010" xfId="5719"/>
    <cellStyle name="c_Hist Inputs (2)_Eastern Divsion O&amp;Vs - Dec 2011 Final" xfId="5720"/>
    <cellStyle name="c_Hist Inputs (2)_Eastern Divsion O&amp;Vs - Dec 2011 Final 2" xfId="5721"/>
    <cellStyle name="c_Hist Inputs (2)_Eastern Divsion O&amp;Vs - Dec 2011 Final 3" xfId="5722"/>
    <cellStyle name="c_Hist Inputs (2)_Eastern Divsion O&amp;Vs - Dec 2011 Final 4" xfId="5723"/>
    <cellStyle name="c_Hist Inputs (2)_Eastern Divsion O&amp;Vs - Dec 2011 Final 5" xfId="5724"/>
    <cellStyle name="c_Hist Inputs (2)_Eastern Divsion O&amp;Vs - Dec 2011 Final 6" xfId="5725"/>
    <cellStyle name="c_Hist Inputs (2)_Edison P2R 2009" xfId="5726"/>
    <cellStyle name="c_Hist Inputs (2)_Edison P2R 2009 2" xfId="5727"/>
    <cellStyle name="c_Hist Inputs (2)_Edison P2R 2009_NOL" xfId="5728"/>
    <cellStyle name="c_Hist Inputs (2)_EMC P2R 2009" xfId="5729"/>
    <cellStyle name="c_Hist Inputs (2)_EMC P2R 2009 2" xfId="5730"/>
    <cellStyle name="c_Hist Inputs (2)_EMC P2R 2009_NOL" xfId="5731"/>
    <cellStyle name="c_Hist Inputs (2)_ETOWN LLC P2R 2009" xfId="5732"/>
    <cellStyle name="c_Hist Inputs (2)_ETOWN LLC P2R 2009 2" xfId="5733"/>
    <cellStyle name="c_Hist Inputs (2)_ETOWN LLC P2R 2009_NOL" xfId="5734"/>
    <cellStyle name="c_Hist Inputs (2)_ETP P2R 2009" xfId="5735"/>
    <cellStyle name="c_Hist Inputs (2)_ETP P2R 2009 2" xfId="5736"/>
    <cellStyle name="c_Hist Inputs (2)_ETP P2R 2009_NOL" xfId="5737"/>
    <cellStyle name="c_Hist Inputs (2)_Fillmore Annual Maintenance" xfId="5738"/>
    <cellStyle name="c_Hist Inputs (2)_Fillmore Annual Maintenance_sand city cost analysis 9-29-09 CalAm Version" xfId="5739"/>
    <cellStyle name="c_Hist Inputs (2)_Fillmore Annual Maintenance_Schedule 3-5 Roark - asset list 071010" xfId="5740"/>
    <cellStyle name="c_Hist Inputs (2)_Fillmore O&amp;M model 032206" xfId="5741"/>
    <cellStyle name="c_Hist Inputs (2)_Fillmore O&amp;M model 032206 V1" xfId="5742"/>
    <cellStyle name="c_Hist Inputs (2)_Fillmore O&amp;M model 032206 V1_sand city cost analysis 9-29-09 CalAm Version" xfId="5743"/>
    <cellStyle name="c_Hist Inputs (2)_Fillmore O&amp;M model 032206 V1_Schedule 3-5 Roark - asset list 071010" xfId="5744"/>
    <cellStyle name="c_Hist Inputs (2)_Fillmore O&amp;M model 032206_sand city cost analysis 9-29-09 CalAm Version" xfId="5745"/>
    <cellStyle name="c_Hist Inputs (2)_Fillmore O&amp;M model 032206_Schedule 3-5 Roark - asset list 071010" xfId="5746"/>
    <cellStyle name="c_Hist Inputs (2)_Fillmore O&amp;M model 110106" xfId="5747"/>
    <cellStyle name="c_Hist Inputs (2)_Fillmore O&amp;M model 110106_sand city cost analysis 9-29-09 CalAm Version" xfId="5748"/>
    <cellStyle name="c_Hist Inputs (2)_Fillmore O&amp;M model 110106_Schedule 3-5 Roark - asset list 071010" xfId="5749"/>
    <cellStyle name="c_Hist Inputs (2)_FINAL P12 MSG Contribution Margin" xfId="5750"/>
    <cellStyle name="c_Hist Inputs (2)_Footnote" xfId="5751"/>
    <cellStyle name="c_Hist Inputs (2)_HI P2R 2009" xfId="5752"/>
    <cellStyle name="c_Hist Inputs (2)_HI P2R 2009 2" xfId="5753"/>
    <cellStyle name="c_Hist Inputs (2)_HI P2R 2009_NOL" xfId="5754"/>
    <cellStyle name="c_Hist Inputs (2)_HYDRO P2R 2009" xfId="5755"/>
    <cellStyle name="c_Hist Inputs (2)_HYDRO P2R 2009 2" xfId="5756"/>
    <cellStyle name="c_Hist Inputs (2)_HYDRO P2R 2009_NOL" xfId="5757"/>
    <cellStyle name="c_Hist Inputs (2)_Hyperion-JDE Recon" xfId="5758"/>
    <cellStyle name="c_Hist Inputs (2)_IA P2R 2009" xfId="5759"/>
    <cellStyle name="c_Hist Inputs (2)_IA P2R 2009 2" xfId="5760"/>
    <cellStyle name="c_Hist Inputs (2)_IA P2R 2009_NOL" xfId="5761"/>
    <cellStyle name="c_Hist Inputs (2)_IL FAS109 2011" xfId="5762"/>
    <cellStyle name="c_Hist Inputs (2)_IL P2R 2009 " xfId="5763"/>
    <cellStyle name="c_Hist Inputs (2)_IL P2R 2009  2" xfId="5764"/>
    <cellStyle name="c_Hist Inputs (2)_IL P2R 2009 _NOL" xfId="5765"/>
    <cellStyle name="c_Hist Inputs (2)_IN P2R 2009" xfId="5766"/>
    <cellStyle name="c_Hist Inputs (2)_IN P2R 2009 2" xfId="5767"/>
    <cellStyle name="c_Hist Inputs (2)_IN P2R 2009_NOL" xfId="5768"/>
    <cellStyle name="c_Hist Inputs (2)_Income Statement_revised capex 05.28.09_060309" xfId="5769"/>
    <cellStyle name="c_Hist Inputs (2)_Income Statement_revised capex 05.28.09_060309 2" xfId="5770"/>
    <cellStyle name="c_Hist Inputs (2)_Input" xfId="5771"/>
    <cellStyle name="c_Hist Inputs (2)_Input Sheet" xfId="5772"/>
    <cellStyle name="c_Hist Inputs (2)_Inputs" xfId="5773"/>
    <cellStyle name="c_Hist Inputs (2)_Inputs_1" xfId="5774"/>
    <cellStyle name="c_Hist Inputs (2)_Journal Entries Calculation" xfId="5775"/>
    <cellStyle name="c_Hist Inputs (2)_KY P2R 2009" xfId="5776"/>
    <cellStyle name="c_Hist Inputs (2)_KY P2R 2009 2" xfId="5777"/>
    <cellStyle name="c_Hist Inputs (2)_KY P2R 2009_NOL" xfId="5778"/>
    <cellStyle name="c_Hist Inputs (2)_KY-Landing Template-Feb 2012 Final" xfId="5779"/>
    <cellStyle name="c_Hist Inputs (2)_KY-Landing Template-Feb 2012 Final 2" xfId="5780"/>
    <cellStyle name="c_Hist Inputs (2)_KY-Landing Template-Feb 2012 Final 3" xfId="5781"/>
    <cellStyle name="c_Hist Inputs (2)_KY-Landing Template-Feb 2012 Final 4" xfId="5782"/>
    <cellStyle name="c_Hist Inputs (2)_KY-Landing Template-Feb 2012 Final 5" xfId="5783"/>
    <cellStyle name="c_Hist Inputs (2)_KY-Landing Template-Feb 2012 Final 6" xfId="5784"/>
    <cellStyle name="c_Hist Inputs (2)_LI P2R 2009" xfId="5785"/>
    <cellStyle name="c_Hist Inputs (2)_LI P2R 2009 2" xfId="5786"/>
    <cellStyle name="c_Hist Inputs (2)_LI P2R 2009_NOL" xfId="5787"/>
    <cellStyle name="c_Hist Inputs (2)_LIBERTY P2R 2009" xfId="5788"/>
    <cellStyle name="c_Hist Inputs (2)_LIBERTY P2R 2009 2" xfId="5789"/>
    <cellStyle name="c_Hist Inputs (2)_LIBERTY P2R 2009_NOL" xfId="5790"/>
    <cellStyle name="c_Hist Inputs (2)_LOP P2R 2009" xfId="5791"/>
    <cellStyle name="c_Hist Inputs (2)_LOP P2R 2009 2" xfId="5792"/>
    <cellStyle name="c_Hist Inputs (2)_LOP P2R 2009_NOL" xfId="5793"/>
    <cellStyle name="c_Hist Inputs (2)_MD P2R 2009" xfId="5794"/>
    <cellStyle name="c_Hist Inputs (2)_MD P2R 2009 2" xfId="5795"/>
    <cellStyle name="c_Hist Inputs (2)_MD P2R 2009_NOL" xfId="5796"/>
    <cellStyle name="c_Hist Inputs (2)_MI P2R 2009" xfId="5797"/>
    <cellStyle name="c_Hist Inputs (2)_MI P2R 2009 2" xfId="5798"/>
    <cellStyle name="c_Hist Inputs (2)_MI P2R 2009_NOL" xfId="5799"/>
    <cellStyle name="c_Hist Inputs (2)_MO 2010-2014 Presentation_072709" xfId="5800"/>
    <cellStyle name="c_Hist Inputs (2)_MO 2010-2014 Presentation_072709_Schedule 3-5 Roark - asset list 071010" xfId="5801"/>
    <cellStyle name="c_Hist Inputs (2)_MO P2R 2009" xfId="5802"/>
    <cellStyle name="c_Hist Inputs (2)_MO P2R 2009 2" xfId="5803"/>
    <cellStyle name="c_Hist Inputs (2)_MO P2R 2009_NOL" xfId="5804"/>
    <cellStyle name="c_Hist Inputs (2)_Mobile Residuals P2R 2009" xfId="5805"/>
    <cellStyle name="c_Hist Inputs (2)_Mobile Residuals P2R 2009 2" xfId="5806"/>
    <cellStyle name="c_Hist Inputs (2)_Mobile Residuals P2R 2009_NOL" xfId="5807"/>
    <cellStyle name="c_Hist Inputs (2)_MO-IL-CA Offset DEF" xfId="5808"/>
    <cellStyle name="c_Hist Inputs (2)_MO-IL-CA Offset DEF 2" xfId="5809"/>
    <cellStyle name="c_Hist Inputs (2)_MO-IL-CA Offset DEF_AWW Adj Co FAS109 2011" xfId="5810"/>
    <cellStyle name="c_Hist Inputs (2)_MO-IL-CA Offset DEF_Current Provision - HYP" xfId="5811"/>
    <cellStyle name="c_Hist Inputs (2)_MO-IL-CA Offset DEF_Footnote" xfId="5812"/>
    <cellStyle name="c_Hist Inputs (2)_MO-IL-CA Offset DEF_Hyperion-JDE Recon" xfId="5813"/>
    <cellStyle name="c_Hist Inputs (2)_MO-IL-CA Offset DEF_Journal Entries Calculation" xfId="5814"/>
    <cellStyle name="c_Hist Inputs (2)_MO-IL-CA Offset DEF_NOL" xfId="5815"/>
    <cellStyle name="c_Hist Inputs (2)_MO-IL-CA Offset DEF_PY FN Reclasses" xfId="5816"/>
    <cellStyle name="c_Hist Inputs (2)_MO-IL-CA Offset DEF_Summary" xfId="5817"/>
    <cellStyle name="c_Hist Inputs (2)_Net Capex Cashflow 2013-2014 8-10-12" xfId="5818"/>
    <cellStyle name="c_Hist Inputs (2)_NJ P2R 2009" xfId="5819"/>
    <cellStyle name="c_Hist Inputs (2)_NJ P2R 2009 2" xfId="5820"/>
    <cellStyle name="c_Hist Inputs (2)_NJ P2R 2009_NOL" xfId="5821"/>
    <cellStyle name="c_Hist Inputs (2)_NM P2R 2009" xfId="5822"/>
    <cellStyle name="c_Hist Inputs (2)_NM P2R 2009 2" xfId="5823"/>
    <cellStyle name="c_Hist Inputs (2)_NM P2R 2009_NOL" xfId="5824"/>
    <cellStyle name="c_Hist Inputs (2)_NOL" xfId="5825"/>
    <cellStyle name="c_Hist Inputs (2)_O&amp;Vs P&amp;L View" xfId="5826"/>
    <cellStyle name="c_Hist Inputs (2)_O&amp;Vs P&amp;L View 2" xfId="5827"/>
    <cellStyle name="c_Hist Inputs (2)_O&amp;Vs P&amp;L View 3" xfId="5828"/>
    <cellStyle name="c_Hist Inputs (2)_O&amp;Vs P&amp;L View 4" xfId="5829"/>
    <cellStyle name="c_Hist Inputs (2)_O&amp;Vs P&amp;L View 5" xfId="5830"/>
    <cellStyle name="c_Hist Inputs (2)_O&amp;Vs P&amp;L View 6" xfId="5831"/>
    <cellStyle name="c_Hist Inputs (2)_O&amp;Vs Worksheet" xfId="5832"/>
    <cellStyle name="c_Hist Inputs (2)_O&amp;Vs Worksheet 2" xfId="5833"/>
    <cellStyle name="c_Hist Inputs (2)_O&amp;Vs Worksheet 3" xfId="5834"/>
    <cellStyle name="c_Hist Inputs (2)_O&amp;Vs Worksheet 4" xfId="5835"/>
    <cellStyle name="c_Hist Inputs (2)_O&amp;Vs Worksheet 5" xfId="5836"/>
    <cellStyle name="c_Hist Inputs (2)_O&amp;Vs Worksheet 6" xfId="5837"/>
    <cellStyle name="c_Hist Inputs (2)_OH P2R 2009" xfId="5838"/>
    <cellStyle name="c_Hist Inputs (2)_OH P2R 2009 2" xfId="5839"/>
    <cellStyle name="c_Hist Inputs (2)_OH P2R 2009_NOL" xfId="5840"/>
    <cellStyle name="c_Hist Inputs (2)_P&amp;L Landing" xfId="5841"/>
    <cellStyle name="c_Hist Inputs (2)_P&amp;L Landing 2" xfId="5842"/>
    <cellStyle name="c_Hist Inputs (2)_P&amp;L Landing 3" xfId="5843"/>
    <cellStyle name="c_Hist Inputs (2)_P&amp;L Landing 4" xfId="5844"/>
    <cellStyle name="c_Hist Inputs (2)_P&amp;L Landing 5" xfId="5845"/>
    <cellStyle name="c_Hist Inputs (2)_P&amp;L Landing 6" xfId="5846"/>
    <cellStyle name="c_Hist Inputs (2)_PA P2R 2009" xfId="5847"/>
    <cellStyle name="c_Hist Inputs (2)_PA P2R 2009 2" xfId="5848"/>
    <cellStyle name="c_Hist Inputs (2)_PA P2R 2009_NOL" xfId="5849"/>
    <cellStyle name="c_Hist Inputs (2)_PAM P2R 2009" xfId="5850"/>
    <cellStyle name="c_Hist Inputs (2)_PAM P2R 2009 2" xfId="5851"/>
    <cellStyle name="c_Hist Inputs (2)_PAM P2R 2009_NOL" xfId="5852"/>
    <cellStyle name="c_Hist Inputs (2)_Portfolio Optimization - Sale of GW + Neptune v13" xfId="5853"/>
    <cellStyle name="c_Hist Inputs (2)_Project Aqua - Financial Models Version 2.0 V2" xfId="5854"/>
    <cellStyle name="c_Hist Inputs (2)_Project Aqua - Financial Models Version 2.0 V2_2010 Arnold Sewer - Model v1.1 (preliminary base case)" xfId="5855"/>
    <cellStyle name="c_Hist Inputs (2)_Project Aqua - Financial Models Version 2.0 V2_Inputs" xfId="5856"/>
    <cellStyle name="c_Hist Inputs (2)_Project Aqua - Financial Models Version 2.0 V2_sand city cost analysis 9-29-09 CalAm Version" xfId="5857"/>
    <cellStyle name="c_Hist Inputs (2)_Project Aqua - Financial Models Version 2.0 V2_Schedule 3-5 Roark - asset list 071010" xfId="5858"/>
    <cellStyle name="c_Hist Inputs (2)_Project Aqua - Financial Models Version 2.5" xfId="5859"/>
    <cellStyle name="c_Hist Inputs (2)_Project Ascot Spain - Version 9.0 16082004" xfId="5860"/>
    <cellStyle name="c_Hist Inputs (2)_PY FN Reclasses" xfId="5861"/>
    <cellStyle name="c_Hist Inputs (2)_Q1 Workpapers as of 03-12-10" xfId="5862"/>
    <cellStyle name="c_Hist Inputs (2)_Q1 Workpapers as of 03-12-10 2" xfId="5863"/>
    <cellStyle name="c_Hist Inputs (2)_ROE by State" xfId="5864"/>
    <cellStyle name="c_Hist Inputs (2)_sand city cost analysis 9-29-09 CalAm Version" xfId="5865"/>
    <cellStyle name="c_Hist Inputs (2)_Schedule 3-5 Roark - asset list 071010" xfId="5866"/>
    <cellStyle name="c_Hist Inputs (2)_Sheet1" xfId="5867"/>
    <cellStyle name="c_Hist Inputs (2)_Sheet1 2" xfId="5868"/>
    <cellStyle name="c_Hist Inputs (2)_Sheet1 3" xfId="5869"/>
    <cellStyle name="c_Hist Inputs (2)_Sheet1 4" xfId="5870"/>
    <cellStyle name="c_Hist Inputs (2)_Sheet1 5" xfId="5871"/>
    <cellStyle name="c_Hist Inputs (2)_Sheet1 6" xfId="5872"/>
    <cellStyle name="c_Hist Inputs (2)_Sheet2" xfId="5873"/>
    <cellStyle name="c_Hist Inputs (2)_Sheet2 2" xfId="5874"/>
    <cellStyle name="c_Hist Inputs (2)_Sheet2 3" xfId="5875"/>
    <cellStyle name="c_Hist Inputs (2)_Sheet2 4" xfId="5876"/>
    <cellStyle name="c_Hist Inputs (2)_Sheet2 5" xfId="5877"/>
    <cellStyle name="c_Hist Inputs (2)_Sheet2 6" xfId="5878"/>
    <cellStyle name="c_Hist Inputs (2)_Sheet2 7" xfId="5879"/>
    <cellStyle name="c_Hist Inputs (2)_Smart View_2011-2015_Info from the field V2  from rates 8-18-10 morning" xfId="5880"/>
    <cellStyle name="c_Hist Inputs (2)_Smart View_2011-2015_Info from the field V3 8-19-10 from Rates" xfId="5881"/>
    <cellStyle name="c_Hist Inputs (2)_Spain headcount 09082004v3" xfId="5882"/>
    <cellStyle name="c_Hist Inputs (2)_Start-up Costs" xfId="5883"/>
    <cellStyle name="c_Hist Inputs (2)_Start-up Costs_sand city cost analysis 9-29-09 CalAm Version" xfId="5884"/>
    <cellStyle name="c_Hist Inputs (2)_Start-up Costs_Schedule 3-5 Roark - asset list 071010" xfId="5885"/>
    <cellStyle name="c_Hist Inputs (2)_Summary" xfId="5886"/>
    <cellStyle name="c_Hist Inputs (2)_Surprise Financial Services O&amp;M Fin Model 2008" xfId="5887"/>
    <cellStyle name="c_Hist Inputs (2)_Surprise Financial Services O&amp;M No Capital 012607" xfId="5888"/>
    <cellStyle name="c_Hist Inputs (2)_Surprise Financial Services O&amp;M No Capital 012607_sand city cost analysis 9-29-09 CalAm Version" xfId="5889"/>
    <cellStyle name="c_Hist Inputs (2)_Surprise Financial Services O&amp;M No Capital 012607_Schedule 3-5 Roark - asset list 071010" xfId="5890"/>
    <cellStyle name="c_Hist Inputs (2)_TN - BD Model 2011-2015 06.17.10" xfId="5891"/>
    <cellStyle name="c_Hist Inputs (2)_TN P2R 2009" xfId="5892"/>
    <cellStyle name="c_Hist Inputs (2)_TN P2R 2009 2" xfId="5893"/>
    <cellStyle name="c_Hist Inputs (2)_TN P2R 2009_NOL" xfId="5894"/>
    <cellStyle name="c_Hist Inputs (2)_Treasury Existing Debt Load" xfId="5895"/>
    <cellStyle name="c_Hist Inputs (2)_TWH LLC P2R 2009" xfId="5896"/>
    <cellStyle name="c_Hist Inputs (2)_TWH LLC P2R 2009 2" xfId="5897"/>
    <cellStyle name="c_Hist Inputs (2)_TWH LLC P2R 2009_NOL" xfId="5898"/>
    <cellStyle name="c_Hist Inputs (2)_TWNA P2R 2009" xfId="5899"/>
    <cellStyle name="c_Hist Inputs (2)_TWNA P2R 2009 2" xfId="5900"/>
    <cellStyle name="c_Hist Inputs (2)_TWNA P2R 2009_NOL" xfId="5901"/>
    <cellStyle name="c_Hist Inputs (2)_TX P2R 2009" xfId="5902"/>
    <cellStyle name="c_Hist Inputs (2)_TX P2R 2009 2" xfId="5903"/>
    <cellStyle name="c_Hist Inputs (2)_TX P2R 2009_NOL" xfId="5904"/>
    <cellStyle name="c_Hist Inputs (2)_UESG P2R 2009" xfId="5905"/>
    <cellStyle name="c_Hist Inputs (2)_UESG P2R 2009 2" xfId="5906"/>
    <cellStyle name="c_Hist Inputs (2)_UESG P2R 2009_NOL" xfId="5907"/>
    <cellStyle name="c_Hist Inputs (2)_UWV P2R 2009" xfId="5908"/>
    <cellStyle name="c_Hist Inputs (2)_UWV P2R 2009 2" xfId="5909"/>
    <cellStyle name="c_Hist Inputs (2)_UWV P2R 2009_NOL" xfId="5910"/>
    <cellStyle name="c_Hist Inputs (2)_VA P2R 2009" xfId="5911"/>
    <cellStyle name="c_Hist Inputs (2)_VA P2R 2009 2" xfId="5912"/>
    <cellStyle name="c_Hist Inputs (2)_VA P2R 2009_NOL" xfId="5913"/>
    <cellStyle name="c_Hist Inputs (2)_WV P2R 2009" xfId="5914"/>
    <cellStyle name="c_Hist Inputs (2)_WV P2R 2009 2" xfId="5915"/>
    <cellStyle name="c_Hist Inputs (2)_WV P2R 2009_NOL" xfId="5916"/>
    <cellStyle name="c_HYDRO P2R 2009" xfId="5917"/>
    <cellStyle name="c_HYDRO P2R 2009 2" xfId="5918"/>
    <cellStyle name="c_HYDRO P2R 2009_NOL" xfId="5919"/>
    <cellStyle name="c_Hyperion-JDE Recon" xfId="5920"/>
    <cellStyle name="c_IA P2R 2009" xfId="5921"/>
    <cellStyle name="c_IA P2R 2009 2" xfId="5922"/>
    <cellStyle name="c_IA P2R 2009_NOL" xfId="5923"/>
    <cellStyle name="c_IEL_finsumm" xfId="5924"/>
    <cellStyle name="c_IEL_finsumm 10" xfId="5925"/>
    <cellStyle name="c_IEL_finsumm 2" xfId="5926"/>
    <cellStyle name="c_IEL_finsumm 2 2" xfId="5927"/>
    <cellStyle name="c_IEL_finsumm 2 2 2" xfId="5928"/>
    <cellStyle name="c_IEL_finsumm 2 2 2 2" xfId="5929"/>
    <cellStyle name="c_IEL_finsumm 2 2 2 2 2" xfId="5930"/>
    <cellStyle name="c_IEL_finsumm 2 2 2 2 3" xfId="5931"/>
    <cellStyle name="c_IEL_finsumm 2 2 2 3" xfId="5932"/>
    <cellStyle name="c_IEL_finsumm 2 2 3" xfId="5933"/>
    <cellStyle name="c_IEL_finsumm 2 2 4" xfId="5934"/>
    <cellStyle name="c_IEL_finsumm 2 2 5" xfId="5935"/>
    <cellStyle name="c_IEL_finsumm 2 2 6" xfId="5936"/>
    <cellStyle name="c_IEL_finsumm 2 3" xfId="5937"/>
    <cellStyle name="c_IEL_finsumm 2 3 2" xfId="5938"/>
    <cellStyle name="c_IEL_finsumm 2 3 2 2" xfId="5939"/>
    <cellStyle name="c_IEL_finsumm 2 3 2 3" xfId="5940"/>
    <cellStyle name="c_IEL_finsumm 2 3 3" xfId="5941"/>
    <cellStyle name="c_IEL_finsumm 2 4" xfId="5942"/>
    <cellStyle name="c_IEL_finsumm 2 5" xfId="5943"/>
    <cellStyle name="c_IEL_finsumm 2 6" xfId="5944"/>
    <cellStyle name="c_IEL_finsumm 3" xfId="5945"/>
    <cellStyle name="c_IEL_finsumm 4" xfId="5946"/>
    <cellStyle name="c_IEL_finsumm 5" xfId="5947"/>
    <cellStyle name="c_IEL_finsumm 6" xfId="5948"/>
    <cellStyle name="c_IEL_finsumm 6 2" xfId="5949"/>
    <cellStyle name="c_IEL_finsumm 6 2 2" xfId="5950"/>
    <cellStyle name="c_IEL_finsumm 6 2 3" xfId="5951"/>
    <cellStyle name="c_IEL_finsumm 6 3" xfId="5952"/>
    <cellStyle name="c_IEL_finsumm 7" xfId="5953"/>
    <cellStyle name="c_IEL_finsumm 8" xfId="5954"/>
    <cellStyle name="c_IEL_finsumm 9" xfId="5955"/>
    <cellStyle name="c_IEL_finsumm_2010 Arnold Sewer - Model v1.1 (preliminary base case)" xfId="5956"/>
    <cellStyle name="c_IEL_finsumm_2010-2012_AZ BP_09.10.09" xfId="5957"/>
    <cellStyle name="c_IEL_finsumm_2011_BPR_MSG_07" xfId="5958"/>
    <cellStyle name="c_IEL_finsumm_2011-13 Capex by entity" xfId="5959"/>
    <cellStyle name="c_IEL_finsumm_2012_BS_Budget (2)" xfId="5960"/>
    <cellStyle name="c_IEL_finsumm_2012_BS_Budget (2) 2" xfId="5961"/>
    <cellStyle name="c_IEL_finsumm_2012_BS_Budget (2) 3" xfId="5962"/>
    <cellStyle name="c_IEL_finsumm_2012_BS_Budget (2) 4" xfId="5963"/>
    <cellStyle name="c_IEL_finsumm_2012_BS_Budget (2) 5" xfId="5964"/>
    <cellStyle name="c_IEL_finsumm_2012_BS_Budget (2) 6" xfId="5965"/>
    <cellStyle name="c_IEL_finsumm_7 - FAS109 2010 (F2)" xfId="5966"/>
    <cellStyle name="c_IEL_finsumm_AAET P2R 2009" xfId="5967"/>
    <cellStyle name="c_IEL_finsumm_AAET P2R 2009 2" xfId="5968"/>
    <cellStyle name="c_IEL_finsumm_AAET P2R 2009_NOL" xfId="5969"/>
    <cellStyle name="c_IEL_finsumm_ACUS P2R 2009" xfId="5970"/>
    <cellStyle name="c_IEL_finsumm_ACUS P2R 2009 2" xfId="5971"/>
    <cellStyle name="c_IEL_finsumm_ACUS P2R 2009_NOL" xfId="5972"/>
    <cellStyle name="c_IEL_finsumm_ALWC P2R 2009" xfId="5973"/>
    <cellStyle name="c_IEL_finsumm_ALWC P2R 2009 2" xfId="5974"/>
    <cellStyle name="c_IEL_finsumm_ALWC P2R 2009_NOL" xfId="5975"/>
    <cellStyle name="c_IEL_finsumm_Apollo 22062005 RR" xfId="5976"/>
    <cellStyle name="c_IEL_finsumm_Applied O+M - 2011 - 2015 Bus. Plan" xfId="5977"/>
    <cellStyle name="c_IEL_finsumm_Applied O+M - 2011 - 2015 Bus. Plan 2" xfId="5978"/>
    <cellStyle name="c_IEL_finsumm_AW Engineering P2R 2009" xfId="5979"/>
    <cellStyle name="c_IEL_finsumm_AW Engineering P2R 2009 2" xfId="5980"/>
    <cellStyle name="c_IEL_finsumm_AW Engineering P2R 2009_NOL" xfId="5981"/>
    <cellStyle name="c_IEL_finsumm_AW Ind OPS P2R 2009" xfId="5982"/>
    <cellStyle name="c_IEL_finsumm_AW Ind OPS P2R 2009 2" xfId="5983"/>
    <cellStyle name="c_IEL_finsumm_AW Ind OPS P2R 2009_NOL" xfId="5984"/>
    <cellStyle name="c_IEL_finsumm_AW Ind P2R 2009" xfId="5985"/>
    <cellStyle name="c_IEL_finsumm_AW Ind P2R 2009 2" xfId="5986"/>
    <cellStyle name="c_IEL_finsumm_AW Ind P2R 2009_NOL" xfId="5987"/>
    <cellStyle name="c_IEL_finsumm_AW O&amp;M P2R 2009" xfId="5988"/>
    <cellStyle name="c_IEL_finsumm_AW O&amp;M P2R 2009 2" xfId="5989"/>
    <cellStyle name="c_IEL_finsumm_AW O&amp;M P2R 2009_NOL" xfId="5990"/>
    <cellStyle name="c_IEL_finsumm_AW(USA) Inc.  P2R 2009" xfId="5991"/>
    <cellStyle name="c_IEL_finsumm_AW(USA) Inc.  P2R 2009 2" xfId="5992"/>
    <cellStyle name="c_IEL_finsumm_AW(USA) Inc.  P2R 2009_NOL" xfId="5993"/>
    <cellStyle name="c_IEL_finsumm_AWCC P2R 2009" xfId="5994"/>
    <cellStyle name="c_IEL_finsumm_AWCC P2R 2009 2" xfId="5995"/>
    <cellStyle name="c_IEL_finsumm_AWCC P2R 2009_NOL" xfId="5996"/>
    <cellStyle name="c_IEL_finsumm_AWE Holding P2R 2009" xfId="5997"/>
    <cellStyle name="c_IEL_finsumm_AWE Holding P2R 2009 2" xfId="5998"/>
    <cellStyle name="c_IEL_finsumm_AWE Holding P2R 2009_NOL" xfId="5999"/>
    <cellStyle name="c_IEL_finsumm_AWE Inc. P2R 2009" xfId="6000"/>
    <cellStyle name="c_IEL_finsumm_AWE Inc. P2R 2009 2" xfId="6001"/>
    <cellStyle name="c_IEL_finsumm_AWE Inc. P2R 2009_NOL" xfId="6002"/>
    <cellStyle name="c_IEL_finsumm_AWM P2R 2009" xfId="6003"/>
    <cellStyle name="c_IEL_finsumm_AWM P2R 2009 2" xfId="6004"/>
    <cellStyle name="c_IEL_finsumm_AWM P2R 2009_NOL" xfId="6005"/>
    <cellStyle name="c_IEL_finsumm_AWM-DE P2R 2009" xfId="6006"/>
    <cellStyle name="c_IEL_finsumm_AWM-DE P2R 2009 2" xfId="6007"/>
    <cellStyle name="c_IEL_finsumm_AWM-DE P2R 2009_NOL" xfId="6008"/>
    <cellStyle name="c_IEL_finsumm_AWR P2R 2009" xfId="6009"/>
    <cellStyle name="c_IEL_finsumm_AWR P2R 2009 2" xfId="6010"/>
    <cellStyle name="c_IEL_finsumm_AWR P2R 2009_NOL" xfId="6011"/>
    <cellStyle name="c_IEL_finsumm_AWS CDM P2R 2009" xfId="6012"/>
    <cellStyle name="c_IEL_finsumm_AWS CDM P2R 2009 2" xfId="6013"/>
    <cellStyle name="c_IEL_finsumm_AWS CDM P2R 2009_NOL" xfId="6014"/>
    <cellStyle name="c_IEL_finsumm_AWS LLC P2R 2009" xfId="6015"/>
    <cellStyle name="c_IEL_finsumm_AWS LLC P2R 2009 2" xfId="6016"/>
    <cellStyle name="c_IEL_finsumm_AWS LLC P2R 2009_NOL" xfId="6017"/>
    <cellStyle name="c_IEL_finsumm_AWW Adj Co FAS109 2011" xfId="6018"/>
    <cellStyle name="c_IEL_finsumm_AWWC P2R 2009" xfId="6019"/>
    <cellStyle name="c_IEL_finsumm_AWWC P2R 2009 2" xfId="6020"/>
    <cellStyle name="c_IEL_finsumm_AWWC P2R 2009_NOL" xfId="6021"/>
    <cellStyle name="c_IEL_finsumm_AWWM P2R 2009" xfId="6022"/>
    <cellStyle name="c_IEL_finsumm_AWWM P2R 2009 2" xfId="6023"/>
    <cellStyle name="c_IEL_finsumm_AWWM P2R 2009_NOL" xfId="6024"/>
    <cellStyle name="c_IEL_finsumm_AWWSC P2R 2009" xfId="6025"/>
    <cellStyle name="c_IEL_finsumm_AWWSC P2R 2009 2" xfId="6026"/>
    <cellStyle name="c_IEL_finsumm_AWWSC P2R 2009_NOL" xfId="6027"/>
    <cellStyle name="c_IEL_finsumm_AZ P2R 2009" xfId="6028"/>
    <cellStyle name="c_IEL_finsumm_AZ P2R 2009 2" xfId="6029"/>
    <cellStyle name="c_IEL_finsumm_AZ P2R 2009_NOL" xfId="6030"/>
    <cellStyle name="c_IEL_finsumm_BalanceSheet Landing" xfId="6031"/>
    <cellStyle name="c_IEL_finsumm_BalanceSheet Landing 2" xfId="6032"/>
    <cellStyle name="c_IEL_finsumm_BalanceSheet Landing 3" xfId="6033"/>
    <cellStyle name="c_IEL_finsumm_BalanceSheet Landing 4" xfId="6034"/>
    <cellStyle name="c_IEL_finsumm_BalanceSheet Landing 5" xfId="6035"/>
    <cellStyle name="c_IEL_finsumm_BalanceSheet Landing 6" xfId="6036"/>
    <cellStyle name="c_IEL_finsumm_BFD P2R 2009" xfId="6037"/>
    <cellStyle name="c_IEL_finsumm_BFD P2R 2009 2" xfId="6038"/>
    <cellStyle name="c_IEL_finsumm_BFD P2R 2009_NOL" xfId="6039"/>
    <cellStyle name="c_IEL_finsumm_Book1" xfId="6040"/>
    <cellStyle name="c_IEL_finsumm_BP 2011-13 KPIs Rev 9-16-2010 8pm" xfId="6041"/>
    <cellStyle name="c_IEL_finsumm_CA P2R 2009 " xfId="6042"/>
    <cellStyle name="c_IEL_finsumm_CA P2R 2009  2" xfId="6043"/>
    <cellStyle name="c_IEL_finsumm_CA P2R 2009 _NOL" xfId="6044"/>
    <cellStyle name="c_IEL_finsumm_CD - Financial Flash Report - May 2012 Final" xfId="6045"/>
    <cellStyle name="c_IEL_finsumm_City of Fillmore Annual Maintenance Revised  V-2 3-7-06  MLC" xfId="6046"/>
    <cellStyle name="c_IEL_finsumm_City of Fillmore Annual Maintenance Revised  V-2 3-7-06  MLC_sand city cost analysis 9-29-09 CalAm Version" xfId="6047"/>
    <cellStyle name="c_IEL_finsumm_City of Fillmore Annual Maintenance Revised  V-2 3-7-06  MLC_Schedule 3-5 Roark - asset list 071010" xfId="6048"/>
    <cellStyle name="c_IEL_finsumm_City of Fillmore Annual Maintenance Revised MK" xfId="6049"/>
    <cellStyle name="c_IEL_finsumm_City of Fillmore Annual Maintenance Revised MK_sand city cost analysis 9-29-09 CalAm Version" xfId="6050"/>
    <cellStyle name="c_IEL_finsumm_City of Fillmore Annual Maintenance Revised MK_Schedule 3-5 Roark - asset list 071010" xfId="6051"/>
    <cellStyle name="c_IEL_finsumm_City of Fillmore DBO Financial Model V10" xfId="6052"/>
    <cellStyle name="c_IEL_finsumm_City of Fillmore DBO Financial Model V10_sand city cost analysis 9-29-09 CalAm Version" xfId="6053"/>
    <cellStyle name="c_IEL_finsumm_City of Fillmore DBO Financial Model V10_Schedule 3-5 Roark - asset list 071010" xfId="6054"/>
    <cellStyle name="c_IEL_finsumm_City of Fillmore DBO Financial Model V11" xfId="6055"/>
    <cellStyle name="c_IEL_finsumm_City of Fillmore DBO Financial Model V11_sand city cost analysis 9-29-09 CalAm Version" xfId="6056"/>
    <cellStyle name="c_IEL_finsumm_City of Fillmore DBO Financial Model V11_Schedule 3-5 Roark - asset list 071010" xfId="6057"/>
    <cellStyle name="c_IEL_finsumm_City of Fillmore DBO Financial Model V2" xfId="6058"/>
    <cellStyle name="c_IEL_finsumm_City of Fillmore DBO Financial Model V2_sand city cost analysis 9-29-09 CalAm Version" xfId="6059"/>
    <cellStyle name="c_IEL_finsumm_City of Fillmore DBO Financial Model V2_Schedule 3-5 Roark - asset list 071010" xfId="6060"/>
    <cellStyle name="c_IEL_finsumm_City of Fillmore DBO Financial Model V4" xfId="6061"/>
    <cellStyle name="c_IEL_finsumm_City of Fillmore DBO Financial Model V4_sand city cost analysis 9-29-09 CalAm Version" xfId="6062"/>
    <cellStyle name="c_IEL_finsumm_City of Fillmore DBO Financial Model V4_Schedule 3-5 Roark - asset list 071010" xfId="6063"/>
    <cellStyle name="c_IEL_finsumm_City of Fillmore DBO Financial Model V5" xfId="6064"/>
    <cellStyle name="c_IEL_finsumm_City of Fillmore DBO Financial Model V5_sand city cost analysis 9-29-09 CalAm Version" xfId="6065"/>
    <cellStyle name="c_IEL_finsumm_City of Fillmore DBO Financial Model V5_Schedule 3-5 Roark - asset list 071010" xfId="6066"/>
    <cellStyle name="c_IEL_finsumm_City of Fillmore OpEx Model Start-Up  &amp; Decommissioning   Nov.18, 2005  MLC" xfId="6067"/>
    <cellStyle name="c_IEL_finsumm_City of Fillmore OpEx Model Start-Up  &amp; Decommissioning   Nov.18, 2005  MLC_sand city cost analysis 9-29-09 CalAm Version" xfId="6068"/>
    <cellStyle name="c_IEL_finsumm_City of Fillmore OpEx Model Start-Up  &amp; Decommissioning   Nov.18, 2005  MLC_Schedule 3-5 Roark - asset list 071010" xfId="6069"/>
    <cellStyle name="c_IEL_finsumm_City of Fillmore OpEx Model V. 2  Dec. 19, 2005  MLC" xfId="6070"/>
    <cellStyle name="c_IEL_finsumm_City of Fillmore OpEx Model V. 2  Dec. 19, 2005  MLC_sand city cost analysis 9-29-09 CalAm Version" xfId="6071"/>
    <cellStyle name="c_IEL_finsumm_City of Fillmore OpEx Model V. 2  Dec. 19, 2005  MLC_Schedule 3-5 Roark - asset list 071010" xfId="6072"/>
    <cellStyle name="c_IEL_finsumm_City of Fillmore R &amp; R Schedule    3-13-06  MLC" xfId="6073"/>
    <cellStyle name="c_IEL_finsumm_City of Fillmore R &amp; R Schedule    3-13-06  MLC_sand city cost analysis 9-29-09 CalAm Version" xfId="6074"/>
    <cellStyle name="c_IEL_finsumm_City of Fillmore R &amp; R Schedule    3-13-06  MLC_Schedule 3-5 Roark - asset list 071010" xfId="6075"/>
    <cellStyle name="c_IEL_finsumm_Contract Ops Bus  Plan 2011 -2015_061510" xfId="6076"/>
    <cellStyle name="c_IEL_finsumm_Contract Ops Bus  Plan 2011 -2015_061510_2011_BPR_MSG_07" xfId="6077"/>
    <cellStyle name="c_IEL_finsumm_Contract Ops Bus  Plan 2011 -2015_061510_Contract Ops Bus  Plan 2011 -2015_071310_GK" xfId="6078"/>
    <cellStyle name="c_IEL_finsumm_Contract Ops Bus  Plan 2011 -2015_061510_Contract Ops Bus  Plan 2011 -2015_08.31.10" xfId="6079"/>
    <cellStyle name="c_IEL_finsumm_Contract Ops Bus  Plan 2011 -2015_061510_Contract Ops Bus  Plan 2011 -2015_08.31.10_~0270095" xfId="6080"/>
    <cellStyle name="c_IEL_finsumm_Contract Ops Bus  Plan 2011 -2015_061510_Contract Ops Bus  Plan 2011 -2015_08.31.10_Contract Services_Project Contribution Trend" xfId="6081"/>
    <cellStyle name="c_IEL_finsumm_Contract Ops Bus  Plan 2011 -2015_061510_Contract Ops Bus  Plan 2011 -2015_08.31.10_Contract Services_Project Contribution Trend_091010" xfId="6082"/>
    <cellStyle name="c_IEL_finsumm_Contract Ops Bus  Plan 2011 -2015_061510_Contribution" xfId="6083"/>
    <cellStyle name="c_IEL_finsumm_Contract Ops Bus  Plan 2011 -2015_061510_FINAL P12 MSG Contribution Margin" xfId="6084"/>
    <cellStyle name="c_IEL_finsumm_Contract Ops Bus  Plan 2011 -2015_071310_GK" xfId="6085"/>
    <cellStyle name="c_IEL_finsumm_Contract Ops Bus  Plan 2011 -2015_08.31.10" xfId="6086"/>
    <cellStyle name="c_IEL_finsumm_Contract Ops Bus  Plan 2011 -2015_08.31.10_~0270095" xfId="6087"/>
    <cellStyle name="c_IEL_finsumm_Contract Ops Bus  Plan 2011 -2015_08.31.10_Contract Services_Project Contribution Trend" xfId="6088"/>
    <cellStyle name="c_IEL_finsumm_Contract Ops Bus  Plan 2011 -2015_08.31.10_Contract Services_Project Contribution Trend_091010" xfId="6089"/>
    <cellStyle name="c_IEL_finsumm_Contribution" xfId="6090"/>
    <cellStyle name="c_IEL_finsumm_Control Panel" xfId="6091"/>
    <cellStyle name="c_IEL_finsumm_Control Panel 2" xfId="6092"/>
    <cellStyle name="c_IEL_finsumm_Control Panel 3" xfId="6093"/>
    <cellStyle name="c_IEL_finsumm_Control Panel 4" xfId="6094"/>
    <cellStyle name="c_IEL_finsumm_Control Panel 5" xfId="6095"/>
    <cellStyle name="c_IEL_finsumm_Control Panel 6" xfId="6096"/>
    <cellStyle name="c_IEL_finsumm_Copy of Twin Oaks DBO Financial Model BAFO FINAL" xfId="6097"/>
    <cellStyle name="c_IEL_finsumm_Copy of Twin Oaks DBO Financial Model BAFO FINAL_sand city cost analysis 9-29-09 CalAm Version" xfId="6098"/>
    <cellStyle name="c_IEL_finsumm_Copy of Twin Oaks DBO Financial Model BAFO FINAL_Schedule 3-5 Roark - asset list 071010" xfId="6099"/>
    <cellStyle name="c_IEL_finsumm_Eastern Divsion O&amp;Vs - Dec 2011 Final" xfId="6100"/>
    <cellStyle name="c_IEL_finsumm_Eastern Divsion O&amp;Vs - Dec 2011 Final 2" xfId="6101"/>
    <cellStyle name="c_IEL_finsumm_Eastern Divsion O&amp;Vs - Dec 2011 Final 3" xfId="6102"/>
    <cellStyle name="c_IEL_finsumm_Eastern Divsion O&amp;Vs - Dec 2011 Final 4" xfId="6103"/>
    <cellStyle name="c_IEL_finsumm_Eastern Divsion O&amp;Vs - Dec 2011 Final 5" xfId="6104"/>
    <cellStyle name="c_IEL_finsumm_Eastern Divsion O&amp;Vs - Dec 2011 Final 6" xfId="6105"/>
    <cellStyle name="c_IEL_finsumm_Edison P2R 2009" xfId="6106"/>
    <cellStyle name="c_IEL_finsumm_Edison P2R 2009 2" xfId="6107"/>
    <cellStyle name="c_IEL_finsumm_Edison P2R 2009_NOL" xfId="6108"/>
    <cellStyle name="c_IEL_finsumm_EMC P2R 2009" xfId="6109"/>
    <cellStyle name="c_IEL_finsumm_EMC P2R 2009 2" xfId="6110"/>
    <cellStyle name="c_IEL_finsumm_EMC P2R 2009_NOL" xfId="6111"/>
    <cellStyle name="c_IEL_finsumm_ETOWN LLC P2R 2009" xfId="6112"/>
    <cellStyle name="c_IEL_finsumm_ETOWN LLC P2R 2009 2" xfId="6113"/>
    <cellStyle name="c_IEL_finsumm_ETOWN LLC P2R 2009_NOL" xfId="6114"/>
    <cellStyle name="c_IEL_finsumm_ETP P2R 2009" xfId="6115"/>
    <cellStyle name="c_IEL_finsumm_ETP P2R 2009 2" xfId="6116"/>
    <cellStyle name="c_IEL_finsumm_ETP P2R 2009_NOL" xfId="6117"/>
    <cellStyle name="c_IEL_finsumm_Fillmore Annual Maintenance" xfId="6118"/>
    <cellStyle name="c_IEL_finsumm_Fillmore Annual Maintenance_sand city cost analysis 9-29-09 CalAm Version" xfId="6119"/>
    <cellStyle name="c_IEL_finsumm_Fillmore Annual Maintenance_Schedule 3-5 Roark - asset list 071010" xfId="6120"/>
    <cellStyle name="c_IEL_finsumm_Fillmore O&amp;M model 032206" xfId="6121"/>
    <cellStyle name="c_IEL_finsumm_Fillmore O&amp;M model 032206 V1" xfId="6122"/>
    <cellStyle name="c_IEL_finsumm_Fillmore O&amp;M model 032206 V1_sand city cost analysis 9-29-09 CalAm Version" xfId="6123"/>
    <cellStyle name="c_IEL_finsumm_Fillmore O&amp;M model 032206 V1_Schedule 3-5 Roark - asset list 071010" xfId="6124"/>
    <cellStyle name="c_IEL_finsumm_Fillmore O&amp;M model 032206_sand city cost analysis 9-29-09 CalAm Version" xfId="6125"/>
    <cellStyle name="c_IEL_finsumm_Fillmore O&amp;M model 032206_Schedule 3-5 Roark - asset list 071010" xfId="6126"/>
    <cellStyle name="c_IEL_finsumm_Fillmore O&amp;M model 110106" xfId="6127"/>
    <cellStyle name="c_IEL_finsumm_Fillmore O&amp;M model 110106_sand city cost analysis 9-29-09 CalAm Version" xfId="6128"/>
    <cellStyle name="c_IEL_finsumm_Fillmore O&amp;M model 110106_Schedule 3-5 Roark - asset list 071010" xfId="6129"/>
    <cellStyle name="c_IEL_finsumm_FINAL P12 MSG Contribution Margin" xfId="6130"/>
    <cellStyle name="c_IEL_finsumm_Footnote" xfId="6131"/>
    <cellStyle name="c_IEL_finsumm_HI P2R 2009" xfId="6132"/>
    <cellStyle name="c_IEL_finsumm_HI P2R 2009 2" xfId="6133"/>
    <cellStyle name="c_IEL_finsumm_HI P2R 2009_NOL" xfId="6134"/>
    <cellStyle name="c_IEL_finsumm_HYDRO P2R 2009" xfId="6135"/>
    <cellStyle name="c_IEL_finsumm_HYDRO P2R 2009 2" xfId="6136"/>
    <cellStyle name="c_IEL_finsumm_HYDRO P2R 2009_NOL" xfId="6137"/>
    <cellStyle name="c_IEL_finsumm_Hyperion-JDE Recon" xfId="6138"/>
    <cellStyle name="c_IEL_finsumm_IA P2R 2009" xfId="6139"/>
    <cellStyle name="c_IEL_finsumm_IA P2R 2009 2" xfId="6140"/>
    <cellStyle name="c_IEL_finsumm_IA P2R 2009_NOL" xfId="6141"/>
    <cellStyle name="c_IEL_finsumm_IL FAS109 2011" xfId="6142"/>
    <cellStyle name="c_IEL_finsumm_IL P2R 2009 " xfId="6143"/>
    <cellStyle name="c_IEL_finsumm_IL P2R 2009  2" xfId="6144"/>
    <cellStyle name="c_IEL_finsumm_IL P2R 2009 _NOL" xfId="6145"/>
    <cellStyle name="c_IEL_finsumm_IN P2R 2009" xfId="6146"/>
    <cellStyle name="c_IEL_finsumm_IN P2R 2009 2" xfId="6147"/>
    <cellStyle name="c_IEL_finsumm_IN P2R 2009_NOL" xfId="6148"/>
    <cellStyle name="c_IEL_finsumm_Income Statement_revised capex 05.28.09_060309" xfId="6149"/>
    <cellStyle name="c_IEL_finsumm_Income Statement_revised capex 05.28.09_060309 2" xfId="6150"/>
    <cellStyle name="c_IEL_finsumm_Input" xfId="6151"/>
    <cellStyle name="c_IEL_finsumm_Input Sheet" xfId="6152"/>
    <cellStyle name="c_IEL_finsumm_Inputs" xfId="6153"/>
    <cellStyle name="c_IEL_finsumm_Inputs_1" xfId="6154"/>
    <cellStyle name="c_IEL_finsumm_Journal Entries Calculation" xfId="6155"/>
    <cellStyle name="c_IEL_finsumm_KY P2R 2009" xfId="6156"/>
    <cellStyle name="c_IEL_finsumm_KY P2R 2009 2" xfId="6157"/>
    <cellStyle name="c_IEL_finsumm_KY P2R 2009_NOL" xfId="6158"/>
    <cellStyle name="c_IEL_finsumm_KY-Landing Template-Feb 2012 Final" xfId="6159"/>
    <cellStyle name="c_IEL_finsumm_KY-Landing Template-Feb 2012 Final 2" xfId="6160"/>
    <cellStyle name="c_IEL_finsumm_KY-Landing Template-Feb 2012 Final 3" xfId="6161"/>
    <cellStyle name="c_IEL_finsumm_KY-Landing Template-Feb 2012 Final 4" xfId="6162"/>
    <cellStyle name="c_IEL_finsumm_KY-Landing Template-Feb 2012 Final 5" xfId="6163"/>
    <cellStyle name="c_IEL_finsumm_KY-Landing Template-Feb 2012 Final 6" xfId="6164"/>
    <cellStyle name="c_IEL_finsumm_LI P2R 2009" xfId="6165"/>
    <cellStyle name="c_IEL_finsumm_LI P2R 2009 2" xfId="6166"/>
    <cellStyle name="c_IEL_finsumm_LI P2R 2009_NOL" xfId="6167"/>
    <cellStyle name="c_IEL_finsumm_LIBERTY P2R 2009" xfId="6168"/>
    <cellStyle name="c_IEL_finsumm_LIBERTY P2R 2009 2" xfId="6169"/>
    <cellStyle name="c_IEL_finsumm_LIBERTY P2R 2009_NOL" xfId="6170"/>
    <cellStyle name="c_IEL_finsumm_LOP P2R 2009" xfId="6171"/>
    <cellStyle name="c_IEL_finsumm_LOP P2R 2009 2" xfId="6172"/>
    <cellStyle name="c_IEL_finsumm_LOP P2R 2009_NOL" xfId="6173"/>
    <cellStyle name="c_IEL_finsumm_MD P2R 2009" xfId="6174"/>
    <cellStyle name="c_IEL_finsumm_MD P2R 2009 2" xfId="6175"/>
    <cellStyle name="c_IEL_finsumm_MD P2R 2009_NOL" xfId="6176"/>
    <cellStyle name="c_IEL_finsumm_MI P2R 2009" xfId="6177"/>
    <cellStyle name="c_IEL_finsumm_MI P2R 2009 2" xfId="6178"/>
    <cellStyle name="c_IEL_finsumm_MI P2R 2009_NOL" xfId="6179"/>
    <cellStyle name="c_IEL_finsumm_MO 2010-2014 Presentation_072709" xfId="6180"/>
    <cellStyle name="c_IEL_finsumm_MO 2010-2014 Presentation_072709_Schedule 3-5 Roark - asset list 071010" xfId="6181"/>
    <cellStyle name="c_IEL_finsumm_MO P2R 2009" xfId="6182"/>
    <cellStyle name="c_IEL_finsumm_MO P2R 2009 2" xfId="6183"/>
    <cellStyle name="c_IEL_finsumm_MO P2R 2009_NOL" xfId="6184"/>
    <cellStyle name="c_IEL_finsumm_Mobile Residuals P2R 2009" xfId="6185"/>
    <cellStyle name="c_IEL_finsumm_Mobile Residuals P2R 2009 2" xfId="6186"/>
    <cellStyle name="c_IEL_finsumm_Mobile Residuals P2R 2009_NOL" xfId="6187"/>
    <cellStyle name="c_IEL_finsumm_MO-IL-CA Offset DEF" xfId="6188"/>
    <cellStyle name="c_IEL_finsumm_MO-IL-CA Offset DEF 2" xfId="6189"/>
    <cellStyle name="c_IEL_finsumm_MO-IL-CA Offset DEF_AWW Adj Co FAS109 2011" xfId="6190"/>
    <cellStyle name="c_IEL_finsumm_MO-IL-CA Offset DEF_Current Provision - HYP" xfId="6191"/>
    <cellStyle name="c_IEL_finsumm_MO-IL-CA Offset DEF_Footnote" xfId="6192"/>
    <cellStyle name="c_IEL_finsumm_MO-IL-CA Offset DEF_Hyperion-JDE Recon" xfId="6193"/>
    <cellStyle name="c_IEL_finsumm_MO-IL-CA Offset DEF_Journal Entries Calculation" xfId="6194"/>
    <cellStyle name="c_IEL_finsumm_MO-IL-CA Offset DEF_NOL" xfId="6195"/>
    <cellStyle name="c_IEL_finsumm_MO-IL-CA Offset DEF_PY FN Reclasses" xfId="6196"/>
    <cellStyle name="c_IEL_finsumm_MO-IL-CA Offset DEF_Summary" xfId="6197"/>
    <cellStyle name="c_IEL_finsumm_Net Capex Cashflow 2013-2014 8-10-12" xfId="6198"/>
    <cellStyle name="c_IEL_finsumm_NJ P2R 2009" xfId="6199"/>
    <cellStyle name="c_IEL_finsumm_NJ P2R 2009 2" xfId="6200"/>
    <cellStyle name="c_IEL_finsumm_NJ P2R 2009_NOL" xfId="6201"/>
    <cellStyle name="c_IEL_finsumm_NM P2R 2009" xfId="6202"/>
    <cellStyle name="c_IEL_finsumm_NM P2R 2009 2" xfId="6203"/>
    <cellStyle name="c_IEL_finsumm_NM P2R 2009_NOL" xfId="6204"/>
    <cellStyle name="c_IEL_finsumm_NOL" xfId="6205"/>
    <cellStyle name="c_IEL_finsumm_O&amp;Vs P&amp;L View" xfId="6206"/>
    <cellStyle name="c_IEL_finsumm_O&amp;Vs P&amp;L View 2" xfId="6207"/>
    <cellStyle name="c_IEL_finsumm_O&amp;Vs P&amp;L View 3" xfId="6208"/>
    <cellStyle name="c_IEL_finsumm_O&amp;Vs P&amp;L View 4" xfId="6209"/>
    <cellStyle name="c_IEL_finsumm_O&amp;Vs P&amp;L View 5" xfId="6210"/>
    <cellStyle name="c_IEL_finsumm_O&amp;Vs P&amp;L View 6" xfId="6211"/>
    <cellStyle name="c_IEL_finsumm_O&amp;Vs Worksheet" xfId="6212"/>
    <cellStyle name="c_IEL_finsumm_O&amp;Vs Worksheet 2" xfId="6213"/>
    <cellStyle name="c_IEL_finsumm_O&amp;Vs Worksheet 3" xfId="6214"/>
    <cellStyle name="c_IEL_finsumm_O&amp;Vs Worksheet 4" xfId="6215"/>
    <cellStyle name="c_IEL_finsumm_O&amp;Vs Worksheet 5" xfId="6216"/>
    <cellStyle name="c_IEL_finsumm_O&amp;Vs Worksheet 6" xfId="6217"/>
    <cellStyle name="c_IEL_finsumm_OH P2R 2009" xfId="6218"/>
    <cellStyle name="c_IEL_finsumm_OH P2R 2009 2" xfId="6219"/>
    <cellStyle name="c_IEL_finsumm_OH P2R 2009_NOL" xfId="6220"/>
    <cellStyle name="c_IEL_finsumm_P&amp;L Landing" xfId="6221"/>
    <cellStyle name="c_IEL_finsumm_P&amp;L Landing 2" xfId="6222"/>
    <cellStyle name="c_IEL_finsumm_P&amp;L Landing 3" xfId="6223"/>
    <cellStyle name="c_IEL_finsumm_P&amp;L Landing 4" xfId="6224"/>
    <cellStyle name="c_IEL_finsumm_P&amp;L Landing 5" xfId="6225"/>
    <cellStyle name="c_IEL_finsumm_P&amp;L Landing 6" xfId="6226"/>
    <cellStyle name="c_IEL_finsumm_PA P2R 2009" xfId="6227"/>
    <cellStyle name="c_IEL_finsumm_PA P2R 2009 2" xfId="6228"/>
    <cellStyle name="c_IEL_finsumm_PA P2R 2009_NOL" xfId="6229"/>
    <cellStyle name="c_IEL_finsumm_PAM P2R 2009" xfId="6230"/>
    <cellStyle name="c_IEL_finsumm_PAM P2R 2009 2" xfId="6231"/>
    <cellStyle name="c_IEL_finsumm_PAM P2R 2009_NOL" xfId="6232"/>
    <cellStyle name="c_IEL_finsumm_Portfolio Optimization - Sale of GW + Neptune v13" xfId="6233"/>
    <cellStyle name="c_IEL_finsumm_Project Aqua - Financial Models Version 2.0 V2" xfId="6234"/>
    <cellStyle name="c_IEL_finsumm_Project Aqua - Financial Models Version 2.0 V2_2010 Arnold Sewer - Model v1.1 (preliminary base case)" xfId="6235"/>
    <cellStyle name="c_IEL_finsumm_Project Aqua - Financial Models Version 2.0 V2_Inputs" xfId="6236"/>
    <cellStyle name="c_IEL_finsumm_Project Aqua - Financial Models Version 2.0 V2_sand city cost analysis 9-29-09 CalAm Version" xfId="6237"/>
    <cellStyle name="c_IEL_finsumm_Project Aqua - Financial Models Version 2.0 V2_Schedule 3-5 Roark - asset list 071010" xfId="6238"/>
    <cellStyle name="c_IEL_finsumm_Project Aqua - Financial Models Version 2.5" xfId="6239"/>
    <cellStyle name="c_IEL_finsumm_Project Ascot Spain - Version 9.0 16082004" xfId="6240"/>
    <cellStyle name="c_IEL_finsumm_PY FN Reclasses" xfId="6241"/>
    <cellStyle name="c_IEL_finsumm_Q1 Workpapers as of 03-12-10" xfId="6242"/>
    <cellStyle name="c_IEL_finsumm_Q1 Workpapers as of 03-12-10 2" xfId="6243"/>
    <cellStyle name="c_IEL_finsumm_ROE by State" xfId="6244"/>
    <cellStyle name="c_IEL_finsumm_sand city cost analysis 9-29-09 CalAm Version" xfId="6245"/>
    <cellStyle name="c_IEL_finsumm_Schedule 3-5 Roark - asset list 071010" xfId="6246"/>
    <cellStyle name="c_IEL_finsumm_Sheet1" xfId="6247"/>
    <cellStyle name="c_IEL_finsumm_Sheet1 2" xfId="6248"/>
    <cellStyle name="c_IEL_finsumm_Sheet1 3" xfId="6249"/>
    <cellStyle name="c_IEL_finsumm_Sheet1 4" xfId="6250"/>
    <cellStyle name="c_IEL_finsumm_Sheet1 5" xfId="6251"/>
    <cellStyle name="c_IEL_finsumm_Sheet1 6" xfId="6252"/>
    <cellStyle name="c_IEL_finsumm_Sheet2" xfId="6253"/>
    <cellStyle name="c_IEL_finsumm_Sheet2 2" xfId="6254"/>
    <cellStyle name="c_IEL_finsumm_Sheet2 3" xfId="6255"/>
    <cellStyle name="c_IEL_finsumm_Sheet2 4" xfId="6256"/>
    <cellStyle name="c_IEL_finsumm_Sheet2 5" xfId="6257"/>
    <cellStyle name="c_IEL_finsumm_Sheet2 6" xfId="6258"/>
    <cellStyle name="c_IEL_finsumm_Sheet2 7" xfId="6259"/>
    <cellStyle name="c_IEL_finsumm_Smart View_2011-2015_Info from the field V2  from rates 8-18-10 morning" xfId="6260"/>
    <cellStyle name="c_IEL_finsumm_Smart View_2011-2015_Info from the field V3 8-19-10 from Rates" xfId="6261"/>
    <cellStyle name="c_IEL_finsumm_Spain headcount 09082004v3" xfId="6262"/>
    <cellStyle name="c_IEL_finsumm_Start-up Costs" xfId="6263"/>
    <cellStyle name="c_IEL_finsumm_Start-up Costs_sand city cost analysis 9-29-09 CalAm Version" xfId="6264"/>
    <cellStyle name="c_IEL_finsumm_Start-up Costs_Schedule 3-5 Roark - asset list 071010" xfId="6265"/>
    <cellStyle name="c_IEL_finsumm_Summary" xfId="6266"/>
    <cellStyle name="c_IEL_finsumm_Surprise Financial Services O&amp;M Fin Model 2008" xfId="6267"/>
    <cellStyle name="c_IEL_finsumm_Surprise Financial Services O&amp;M No Capital 012607" xfId="6268"/>
    <cellStyle name="c_IEL_finsumm_Surprise Financial Services O&amp;M No Capital 012607_sand city cost analysis 9-29-09 CalAm Version" xfId="6269"/>
    <cellStyle name="c_IEL_finsumm_Surprise Financial Services O&amp;M No Capital 012607_Schedule 3-5 Roark - asset list 071010" xfId="6270"/>
    <cellStyle name="c_IEL_finsumm_TN - BD Model 2011-2015 06.17.10" xfId="6271"/>
    <cellStyle name="c_IEL_finsumm_TN P2R 2009" xfId="6272"/>
    <cellStyle name="c_IEL_finsumm_TN P2R 2009 2" xfId="6273"/>
    <cellStyle name="c_IEL_finsumm_TN P2R 2009_NOL" xfId="6274"/>
    <cellStyle name="c_IEL_finsumm_Treasury Existing Debt Load" xfId="6275"/>
    <cellStyle name="c_IEL_finsumm_TWH LLC P2R 2009" xfId="6276"/>
    <cellStyle name="c_IEL_finsumm_TWH LLC P2R 2009 2" xfId="6277"/>
    <cellStyle name="c_IEL_finsumm_TWH LLC P2R 2009_NOL" xfId="6278"/>
    <cellStyle name="c_IEL_finsumm_TWNA P2R 2009" xfId="6279"/>
    <cellStyle name="c_IEL_finsumm_TWNA P2R 2009 2" xfId="6280"/>
    <cellStyle name="c_IEL_finsumm_TWNA P2R 2009_NOL" xfId="6281"/>
    <cellStyle name="c_IEL_finsumm_TX P2R 2009" xfId="6282"/>
    <cellStyle name="c_IEL_finsumm_TX P2R 2009 2" xfId="6283"/>
    <cellStyle name="c_IEL_finsumm_TX P2R 2009_NOL" xfId="6284"/>
    <cellStyle name="c_IEL_finsumm_UESG P2R 2009" xfId="6285"/>
    <cellStyle name="c_IEL_finsumm_UESG P2R 2009 2" xfId="6286"/>
    <cellStyle name="c_IEL_finsumm_UESG P2R 2009_NOL" xfId="6287"/>
    <cellStyle name="c_IEL_finsumm_UWV P2R 2009" xfId="6288"/>
    <cellStyle name="c_IEL_finsumm_UWV P2R 2009 2" xfId="6289"/>
    <cellStyle name="c_IEL_finsumm_UWV P2R 2009_NOL" xfId="6290"/>
    <cellStyle name="c_IEL_finsumm_VA P2R 2009" xfId="6291"/>
    <cellStyle name="c_IEL_finsumm_VA P2R 2009 2" xfId="6292"/>
    <cellStyle name="c_IEL_finsumm_VA P2R 2009_NOL" xfId="6293"/>
    <cellStyle name="c_IEL_finsumm_WV P2R 2009" xfId="6294"/>
    <cellStyle name="c_IEL_finsumm_WV P2R 2009 2" xfId="6295"/>
    <cellStyle name="c_IEL_finsumm_WV P2R 2009_NOL" xfId="6296"/>
    <cellStyle name="c_IEL_finsumm1" xfId="6297"/>
    <cellStyle name="c_IEL_finsumm1 10" xfId="6298"/>
    <cellStyle name="c_IEL_finsumm1 2" xfId="6299"/>
    <cellStyle name="c_IEL_finsumm1 2 2" xfId="6300"/>
    <cellStyle name="c_IEL_finsumm1 2 2 2" xfId="6301"/>
    <cellStyle name="c_IEL_finsumm1 2 2 2 2" xfId="6302"/>
    <cellStyle name="c_IEL_finsumm1 2 2 2 2 2" xfId="6303"/>
    <cellStyle name="c_IEL_finsumm1 2 2 2 2 3" xfId="6304"/>
    <cellStyle name="c_IEL_finsumm1 2 2 2 3" xfId="6305"/>
    <cellStyle name="c_IEL_finsumm1 2 2 3" xfId="6306"/>
    <cellStyle name="c_IEL_finsumm1 2 2 4" xfId="6307"/>
    <cellStyle name="c_IEL_finsumm1 2 2 5" xfId="6308"/>
    <cellStyle name="c_IEL_finsumm1 2 2 6" xfId="6309"/>
    <cellStyle name="c_IEL_finsumm1 2 3" xfId="6310"/>
    <cellStyle name="c_IEL_finsumm1 2 3 2" xfId="6311"/>
    <cellStyle name="c_IEL_finsumm1 2 3 2 2" xfId="6312"/>
    <cellStyle name="c_IEL_finsumm1 2 3 2 3" xfId="6313"/>
    <cellStyle name="c_IEL_finsumm1 2 3 3" xfId="6314"/>
    <cellStyle name="c_IEL_finsumm1 2 4" xfId="6315"/>
    <cellStyle name="c_IEL_finsumm1 2 5" xfId="6316"/>
    <cellStyle name="c_IEL_finsumm1 2 6" xfId="6317"/>
    <cellStyle name="c_IEL_finsumm1 3" xfId="6318"/>
    <cellStyle name="c_IEL_finsumm1 4" xfId="6319"/>
    <cellStyle name="c_IEL_finsumm1 5" xfId="6320"/>
    <cellStyle name="c_IEL_finsumm1 6" xfId="6321"/>
    <cellStyle name="c_IEL_finsumm1 6 2" xfId="6322"/>
    <cellStyle name="c_IEL_finsumm1 6 2 2" xfId="6323"/>
    <cellStyle name="c_IEL_finsumm1 6 2 3" xfId="6324"/>
    <cellStyle name="c_IEL_finsumm1 6 3" xfId="6325"/>
    <cellStyle name="c_IEL_finsumm1 7" xfId="6326"/>
    <cellStyle name="c_IEL_finsumm1 8" xfId="6327"/>
    <cellStyle name="c_IEL_finsumm1 9" xfId="6328"/>
    <cellStyle name="c_IEL_finsumm1_2010 Arnold Sewer - Model v1.1 (preliminary base case)" xfId="6329"/>
    <cellStyle name="c_IEL_finsumm1_2010-2012_AZ BP_09.10.09" xfId="6330"/>
    <cellStyle name="c_IEL_finsumm1_2011_BPR_MSG_07" xfId="6331"/>
    <cellStyle name="c_IEL_finsumm1_2011-13 Capex by entity" xfId="6332"/>
    <cellStyle name="c_IEL_finsumm1_2012_BS_Budget (2)" xfId="6333"/>
    <cellStyle name="c_IEL_finsumm1_2012_BS_Budget (2) 2" xfId="6334"/>
    <cellStyle name="c_IEL_finsumm1_2012_BS_Budget (2) 3" xfId="6335"/>
    <cellStyle name="c_IEL_finsumm1_2012_BS_Budget (2) 4" xfId="6336"/>
    <cellStyle name="c_IEL_finsumm1_2012_BS_Budget (2) 5" xfId="6337"/>
    <cellStyle name="c_IEL_finsumm1_2012_BS_Budget (2) 6" xfId="6338"/>
    <cellStyle name="c_IEL_finsumm1_7 - FAS109 2010 (F2)" xfId="6339"/>
    <cellStyle name="c_IEL_finsumm1_AAET P2R 2009" xfId="6340"/>
    <cellStyle name="c_IEL_finsumm1_AAET P2R 2009 2" xfId="6341"/>
    <cellStyle name="c_IEL_finsumm1_AAET P2R 2009_NOL" xfId="6342"/>
    <cellStyle name="c_IEL_finsumm1_ACUS P2R 2009" xfId="6343"/>
    <cellStyle name="c_IEL_finsumm1_ACUS P2R 2009 2" xfId="6344"/>
    <cellStyle name="c_IEL_finsumm1_ACUS P2R 2009_NOL" xfId="6345"/>
    <cellStyle name="c_IEL_finsumm1_ALWC P2R 2009" xfId="6346"/>
    <cellStyle name="c_IEL_finsumm1_ALWC P2R 2009 2" xfId="6347"/>
    <cellStyle name="c_IEL_finsumm1_ALWC P2R 2009_NOL" xfId="6348"/>
    <cellStyle name="c_IEL_finsumm1_Apollo 22062005 RR" xfId="6349"/>
    <cellStyle name="c_IEL_finsumm1_Applied O+M - 2011 - 2015 Bus. Plan" xfId="6350"/>
    <cellStyle name="c_IEL_finsumm1_Applied O+M - 2011 - 2015 Bus. Plan 2" xfId="6351"/>
    <cellStyle name="c_IEL_finsumm1_AW Engineering P2R 2009" xfId="6352"/>
    <cellStyle name="c_IEL_finsumm1_AW Engineering P2R 2009 2" xfId="6353"/>
    <cellStyle name="c_IEL_finsumm1_AW Engineering P2R 2009_NOL" xfId="6354"/>
    <cellStyle name="c_IEL_finsumm1_AW Ind OPS P2R 2009" xfId="6355"/>
    <cellStyle name="c_IEL_finsumm1_AW Ind OPS P2R 2009 2" xfId="6356"/>
    <cellStyle name="c_IEL_finsumm1_AW Ind OPS P2R 2009_NOL" xfId="6357"/>
    <cellStyle name="c_IEL_finsumm1_AW Ind P2R 2009" xfId="6358"/>
    <cellStyle name="c_IEL_finsumm1_AW Ind P2R 2009 2" xfId="6359"/>
    <cellStyle name="c_IEL_finsumm1_AW Ind P2R 2009_NOL" xfId="6360"/>
    <cellStyle name="c_IEL_finsumm1_AW O&amp;M P2R 2009" xfId="6361"/>
    <cellStyle name="c_IEL_finsumm1_AW O&amp;M P2R 2009 2" xfId="6362"/>
    <cellStyle name="c_IEL_finsumm1_AW O&amp;M P2R 2009_NOL" xfId="6363"/>
    <cellStyle name="c_IEL_finsumm1_AW(USA) Inc.  P2R 2009" xfId="6364"/>
    <cellStyle name="c_IEL_finsumm1_AW(USA) Inc.  P2R 2009 2" xfId="6365"/>
    <cellStyle name="c_IEL_finsumm1_AW(USA) Inc.  P2R 2009_NOL" xfId="6366"/>
    <cellStyle name="c_IEL_finsumm1_AWCC P2R 2009" xfId="6367"/>
    <cellStyle name="c_IEL_finsumm1_AWCC P2R 2009 2" xfId="6368"/>
    <cellStyle name="c_IEL_finsumm1_AWCC P2R 2009_NOL" xfId="6369"/>
    <cellStyle name="c_IEL_finsumm1_AWE Holding P2R 2009" xfId="6370"/>
    <cellStyle name="c_IEL_finsumm1_AWE Holding P2R 2009 2" xfId="6371"/>
    <cellStyle name="c_IEL_finsumm1_AWE Holding P2R 2009_NOL" xfId="6372"/>
    <cellStyle name="c_IEL_finsumm1_AWE Inc. P2R 2009" xfId="6373"/>
    <cellStyle name="c_IEL_finsumm1_AWE Inc. P2R 2009 2" xfId="6374"/>
    <cellStyle name="c_IEL_finsumm1_AWE Inc. P2R 2009_NOL" xfId="6375"/>
    <cellStyle name="c_IEL_finsumm1_AWM P2R 2009" xfId="6376"/>
    <cellStyle name="c_IEL_finsumm1_AWM P2R 2009 2" xfId="6377"/>
    <cellStyle name="c_IEL_finsumm1_AWM P2R 2009_NOL" xfId="6378"/>
    <cellStyle name="c_IEL_finsumm1_AWM-DE P2R 2009" xfId="6379"/>
    <cellStyle name="c_IEL_finsumm1_AWM-DE P2R 2009 2" xfId="6380"/>
    <cellStyle name="c_IEL_finsumm1_AWM-DE P2R 2009_NOL" xfId="6381"/>
    <cellStyle name="c_IEL_finsumm1_AWR P2R 2009" xfId="6382"/>
    <cellStyle name="c_IEL_finsumm1_AWR P2R 2009 2" xfId="6383"/>
    <cellStyle name="c_IEL_finsumm1_AWR P2R 2009_NOL" xfId="6384"/>
    <cellStyle name="c_IEL_finsumm1_AWS CDM P2R 2009" xfId="6385"/>
    <cellStyle name="c_IEL_finsumm1_AWS CDM P2R 2009 2" xfId="6386"/>
    <cellStyle name="c_IEL_finsumm1_AWS CDM P2R 2009_NOL" xfId="6387"/>
    <cellStyle name="c_IEL_finsumm1_AWS LLC P2R 2009" xfId="6388"/>
    <cellStyle name="c_IEL_finsumm1_AWS LLC P2R 2009 2" xfId="6389"/>
    <cellStyle name="c_IEL_finsumm1_AWS LLC P2R 2009_NOL" xfId="6390"/>
    <cellStyle name="c_IEL_finsumm1_AWW Adj Co FAS109 2011" xfId="6391"/>
    <cellStyle name="c_IEL_finsumm1_AWWC P2R 2009" xfId="6392"/>
    <cellStyle name="c_IEL_finsumm1_AWWC P2R 2009 2" xfId="6393"/>
    <cellStyle name="c_IEL_finsumm1_AWWC P2R 2009_NOL" xfId="6394"/>
    <cellStyle name="c_IEL_finsumm1_AWWM P2R 2009" xfId="6395"/>
    <cellStyle name="c_IEL_finsumm1_AWWM P2R 2009 2" xfId="6396"/>
    <cellStyle name="c_IEL_finsumm1_AWWM P2R 2009_NOL" xfId="6397"/>
    <cellStyle name="c_IEL_finsumm1_AWWSC P2R 2009" xfId="6398"/>
    <cellStyle name="c_IEL_finsumm1_AWWSC P2R 2009 2" xfId="6399"/>
    <cellStyle name="c_IEL_finsumm1_AWWSC P2R 2009_NOL" xfId="6400"/>
    <cellStyle name="c_IEL_finsumm1_AZ P2R 2009" xfId="6401"/>
    <cellStyle name="c_IEL_finsumm1_AZ P2R 2009 2" xfId="6402"/>
    <cellStyle name="c_IEL_finsumm1_AZ P2R 2009_NOL" xfId="6403"/>
    <cellStyle name="c_IEL_finsumm1_BalanceSheet Landing" xfId="6404"/>
    <cellStyle name="c_IEL_finsumm1_BalanceSheet Landing 2" xfId="6405"/>
    <cellStyle name="c_IEL_finsumm1_BalanceSheet Landing 3" xfId="6406"/>
    <cellStyle name="c_IEL_finsumm1_BalanceSheet Landing 4" xfId="6407"/>
    <cellStyle name="c_IEL_finsumm1_BalanceSheet Landing 5" xfId="6408"/>
    <cellStyle name="c_IEL_finsumm1_BalanceSheet Landing 6" xfId="6409"/>
    <cellStyle name="c_IEL_finsumm1_BFD P2R 2009" xfId="6410"/>
    <cellStyle name="c_IEL_finsumm1_BFD P2R 2009 2" xfId="6411"/>
    <cellStyle name="c_IEL_finsumm1_BFD P2R 2009_NOL" xfId="6412"/>
    <cellStyle name="c_IEL_finsumm1_Book1" xfId="6413"/>
    <cellStyle name="c_IEL_finsumm1_BP 2011-13 KPIs Rev 9-16-2010 8pm" xfId="6414"/>
    <cellStyle name="c_IEL_finsumm1_CA P2R 2009 " xfId="6415"/>
    <cellStyle name="c_IEL_finsumm1_CA P2R 2009  2" xfId="6416"/>
    <cellStyle name="c_IEL_finsumm1_CA P2R 2009 _NOL" xfId="6417"/>
    <cellStyle name="c_IEL_finsumm1_CD - Financial Flash Report - May 2012 Final" xfId="6418"/>
    <cellStyle name="c_IEL_finsumm1_City of Fillmore Annual Maintenance Revised  V-2 3-7-06  MLC" xfId="6419"/>
    <cellStyle name="c_IEL_finsumm1_City of Fillmore Annual Maintenance Revised  V-2 3-7-06  MLC_sand city cost analysis 9-29-09 CalAm Version" xfId="6420"/>
    <cellStyle name="c_IEL_finsumm1_City of Fillmore Annual Maintenance Revised  V-2 3-7-06  MLC_Schedule 3-5 Roark - asset list 071010" xfId="6421"/>
    <cellStyle name="c_IEL_finsumm1_City of Fillmore Annual Maintenance Revised MK" xfId="6422"/>
    <cellStyle name="c_IEL_finsumm1_City of Fillmore Annual Maintenance Revised MK_sand city cost analysis 9-29-09 CalAm Version" xfId="6423"/>
    <cellStyle name="c_IEL_finsumm1_City of Fillmore Annual Maintenance Revised MK_Schedule 3-5 Roark - asset list 071010" xfId="6424"/>
    <cellStyle name="c_IEL_finsumm1_City of Fillmore DBO Financial Model V10" xfId="6425"/>
    <cellStyle name="c_IEL_finsumm1_City of Fillmore DBO Financial Model V10_sand city cost analysis 9-29-09 CalAm Version" xfId="6426"/>
    <cellStyle name="c_IEL_finsumm1_City of Fillmore DBO Financial Model V10_Schedule 3-5 Roark - asset list 071010" xfId="6427"/>
    <cellStyle name="c_IEL_finsumm1_City of Fillmore DBO Financial Model V11" xfId="6428"/>
    <cellStyle name="c_IEL_finsumm1_City of Fillmore DBO Financial Model V11_sand city cost analysis 9-29-09 CalAm Version" xfId="6429"/>
    <cellStyle name="c_IEL_finsumm1_City of Fillmore DBO Financial Model V11_Schedule 3-5 Roark - asset list 071010" xfId="6430"/>
    <cellStyle name="c_IEL_finsumm1_City of Fillmore DBO Financial Model V2" xfId="6431"/>
    <cellStyle name="c_IEL_finsumm1_City of Fillmore DBO Financial Model V2_sand city cost analysis 9-29-09 CalAm Version" xfId="6432"/>
    <cellStyle name="c_IEL_finsumm1_City of Fillmore DBO Financial Model V2_Schedule 3-5 Roark - asset list 071010" xfId="6433"/>
    <cellStyle name="c_IEL_finsumm1_City of Fillmore DBO Financial Model V4" xfId="6434"/>
    <cellStyle name="c_IEL_finsumm1_City of Fillmore DBO Financial Model V4_sand city cost analysis 9-29-09 CalAm Version" xfId="6435"/>
    <cellStyle name="c_IEL_finsumm1_City of Fillmore DBO Financial Model V4_Schedule 3-5 Roark - asset list 071010" xfId="6436"/>
    <cellStyle name="c_IEL_finsumm1_City of Fillmore DBO Financial Model V5" xfId="6437"/>
    <cellStyle name="c_IEL_finsumm1_City of Fillmore DBO Financial Model V5_sand city cost analysis 9-29-09 CalAm Version" xfId="6438"/>
    <cellStyle name="c_IEL_finsumm1_City of Fillmore DBO Financial Model V5_Schedule 3-5 Roark - asset list 071010" xfId="6439"/>
    <cellStyle name="c_IEL_finsumm1_City of Fillmore OpEx Model Start-Up  &amp; Decommissioning   Nov.18, 2005  MLC" xfId="6440"/>
    <cellStyle name="c_IEL_finsumm1_City of Fillmore OpEx Model Start-Up  &amp; Decommissioning   Nov.18, 2005  MLC_sand city cost analysis 9-29-09 CalAm Version" xfId="6441"/>
    <cellStyle name="c_IEL_finsumm1_City of Fillmore OpEx Model Start-Up  &amp; Decommissioning   Nov.18, 2005  MLC_Schedule 3-5 Roark - asset list 071010" xfId="6442"/>
    <cellStyle name="c_IEL_finsumm1_City of Fillmore OpEx Model V. 2  Dec. 19, 2005  MLC" xfId="6443"/>
    <cellStyle name="c_IEL_finsumm1_City of Fillmore OpEx Model V. 2  Dec. 19, 2005  MLC_sand city cost analysis 9-29-09 CalAm Version" xfId="6444"/>
    <cellStyle name="c_IEL_finsumm1_City of Fillmore OpEx Model V. 2  Dec. 19, 2005  MLC_Schedule 3-5 Roark - asset list 071010" xfId="6445"/>
    <cellStyle name="c_IEL_finsumm1_City of Fillmore R &amp; R Schedule    3-13-06  MLC" xfId="6446"/>
    <cellStyle name="c_IEL_finsumm1_City of Fillmore R &amp; R Schedule    3-13-06  MLC_sand city cost analysis 9-29-09 CalAm Version" xfId="6447"/>
    <cellStyle name="c_IEL_finsumm1_City of Fillmore R &amp; R Schedule    3-13-06  MLC_Schedule 3-5 Roark - asset list 071010" xfId="6448"/>
    <cellStyle name="c_IEL_finsumm1_Contract Ops Bus  Plan 2011 -2015_061510" xfId="6449"/>
    <cellStyle name="c_IEL_finsumm1_Contract Ops Bus  Plan 2011 -2015_061510_2011_BPR_MSG_07" xfId="6450"/>
    <cellStyle name="c_IEL_finsumm1_Contract Ops Bus  Plan 2011 -2015_061510_Contract Ops Bus  Plan 2011 -2015_071310_GK" xfId="6451"/>
    <cellStyle name="c_IEL_finsumm1_Contract Ops Bus  Plan 2011 -2015_061510_Contract Ops Bus  Plan 2011 -2015_08.31.10" xfId="6452"/>
    <cellStyle name="c_IEL_finsumm1_Contract Ops Bus  Plan 2011 -2015_061510_Contract Ops Bus  Plan 2011 -2015_08.31.10_~0270095" xfId="6453"/>
    <cellStyle name="c_IEL_finsumm1_Contract Ops Bus  Plan 2011 -2015_061510_Contract Ops Bus  Plan 2011 -2015_08.31.10_Contract Services_Project Contribution Trend" xfId="6454"/>
    <cellStyle name="c_IEL_finsumm1_Contract Ops Bus  Plan 2011 -2015_061510_Contract Ops Bus  Plan 2011 -2015_08.31.10_Contract Services_Project Contribution Trend_091010" xfId="6455"/>
    <cellStyle name="c_IEL_finsumm1_Contract Ops Bus  Plan 2011 -2015_061510_Contribution" xfId="6456"/>
    <cellStyle name="c_IEL_finsumm1_Contract Ops Bus  Plan 2011 -2015_061510_FINAL P12 MSG Contribution Margin" xfId="6457"/>
    <cellStyle name="c_IEL_finsumm1_Contract Ops Bus  Plan 2011 -2015_071310_GK" xfId="6458"/>
    <cellStyle name="c_IEL_finsumm1_Contract Ops Bus  Plan 2011 -2015_08.31.10" xfId="6459"/>
    <cellStyle name="c_IEL_finsumm1_Contract Ops Bus  Plan 2011 -2015_08.31.10_~0270095" xfId="6460"/>
    <cellStyle name="c_IEL_finsumm1_Contract Ops Bus  Plan 2011 -2015_08.31.10_Contract Services_Project Contribution Trend" xfId="6461"/>
    <cellStyle name="c_IEL_finsumm1_Contract Ops Bus  Plan 2011 -2015_08.31.10_Contract Services_Project Contribution Trend_091010" xfId="6462"/>
    <cellStyle name="c_IEL_finsumm1_Contribution" xfId="6463"/>
    <cellStyle name="c_IEL_finsumm1_Control Panel" xfId="6464"/>
    <cellStyle name="c_IEL_finsumm1_Control Panel 2" xfId="6465"/>
    <cellStyle name="c_IEL_finsumm1_Control Panel 3" xfId="6466"/>
    <cellStyle name="c_IEL_finsumm1_Control Panel 4" xfId="6467"/>
    <cellStyle name="c_IEL_finsumm1_Control Panel 5" xfId="6468"/>
    <cellStyle name="c_IEL_finsumm1_Control Panel 6" xfId="6469"/>
    <cellStyle name="c_IEL_finsumm1_Copy of Twin Oaks DBO Financial Model BAFO FINAL" xfId="6470"/>
    <cellStyle name="c_IEL_finsumm1_Copy of Twin Oaks DBO Financial Model BAFO FINAL_sand city cost analysis 9-29-09 CalAm Version" xfId="6471"/>
    <cellStyle name="c_IEL_finsumm1_Copy of Twin Oaks DBO Financial Model BAFO FINAL_Schedule 3-5 Roark - asset list 071010" xfId="6472"/>
    <cellStyle name="c_IEL_finsumm1_Eastern Divsion O&amp;Vs - Dec 2011 Final" xfId="6473"/>
    <cellStyle name="c_IEL_finsumm1_Eastern Divsion O&amp;Vs - Dec 2011 Final 2" xfId="6474"/>
    <cellStyle name="c_IEL_finsumm1_Eastern Divsion O&amp;Vs - Dec 2011 Final 3" xfId="6475"/>
    <cellStyle name="c_IEL_finsumm1_Eastern Divsion O&amp;Vs - Dec 2011 Final 4" xfId="6476"/>
    <cellStyle name="c_IEL_finsumm1_Eastern Divsion O&amp;Vs - Dec 2011 Final 5" xfId="6477"/>
    <cellStyle name="c_IEL_finsumm1_Eastern Divsion O&amp;Vs - Dec 2011 Final 6" xfId="6478"/>
    <cellStyle name="c_IEL_finsumm1_Edison P2R 2009" xfId="6479"/>
    <cellStyle name="c_IEL_finsumm1_Edison P2R 2009 2" xfId="6480"/>
    <cellStyle name="c_IEL_finsumm1_Edison P2R 2009_NOL" xfId="6481"/>
    <cellStyle name="c_IEL_finsumm1_EMC P2R 2009" xfId="6482"/>
    <cellStyle name="c_IEL_finsumm1_EMC P2R 2009 2" xfId="6483"/>
    <cellStyle name="c_IEL_finsumm1_EMC P2R 2009_NOL" xfId="6484"/>
    <cellStyle name="c_IEL_finsumm1_ETOWN LLC P2R 2009" xfId="6485"/>
    <cellStyle name="c_IEL_finsumm1_ETOWN LLC P2R 2009 2" xfId="6486"/>
    <cellStyle name="c_IEL_finsumm1_ETOWN LLC P2R 2009_NOL" xfId="6487"/>
    <cellStyle name="c_IEL_finsumm1_ETP P2R 2009" xfId="6488"/>
    <cellStyle name="c_IEL_finsumm1_ETP P2R 2009 2" xfId="6489"/>
    <cellStyle name="c_IEL_finsumm1_ETP P2R 2009_NOL" xfId="6490"/>
    <cellStyle name="c_IEL_finsumm1_Fillmore Annual Maintenance" xfId="6491"/>
    <cellStyle name="c_IEL_finsumm1_Fillmore Annual Maintenance_sand city cost analysis 9-29-09 CalAm Version" xfId="6492"/>
    <cellStyle name="c_IEL_finsumm1_Fillmore Annual Maintenance_Schedule 3-5 Roark - asset list 071010" xfId="6493"/>
    <cellStyle name="c_IEL_finsumm1_Fillmore O&amp;M model 032206" xfId="6494"/>
    <cellStyle name="c_IEL_finsumm1_Fillmore O&amp;M model 032206 V1" xfId="6495"/>
    <cellStyle name="c_IEL_finsumm1_Fillmore O&amp;M model 032206 V1_sand city cost analysis 9-29-09 CalAm Version" xfId="6496"/>
    <cellStyle name="c_IEL_finsumm1_Fillmore O&amp;M model 032206 V1_Schedule 3-5 Roark - asset list 071010" xfId="6497"/>
    <cellStyle name="c_IEL_finsumm1_Fillmore O&amp;M model 032206_sand city cost analysis 9-29-09 CalAm Version" xfId="6498"/>
    <cellStyle name="c_IEL_finsumm1_Fillmore O&amp;M model 032206_Schedule 3-5 Roark - asset list 071010" xfId="6499"/>
    <cellStyle name="c_IEL_finsumm1_Fillmore O&amp;M model 110106" xfId="6500"/>
    <cellStyle name="c_IEL_finsumm1_Fillmore O&amp;M model 110106_sand city cost analysis 9-29-09 CalAm Version" xfId="6501"/>
    <cellStyle name="c_IEL_finsumm1_Fillmore O&amp;M model 110106_Schedule 3-5 Roark - asset list 071010" xfId="6502"/>
    <cellStyle name="c_IEL_finsumm1_FINAL P12 MSG Contribution Margin" xfId="6503"/>
    <cellStyle name="c_IEL_finsumm1_Footnote" xfId="6504"/>
    <cellStyle name="c_IEL_finsumm1_HI P2R 2009" xfId="6505"/>
    <cellStyle name="c_IEL_finsumm1_HI P2R 2009 2" xfId="6506"/>
    <cellStyle name="c_IEL_finsumm1_HI P2R 2009_NOL" xfId="6507"/>
    <cellStyle name="c_IEL_finsumm1_HYDRO P2R 2009" xfId="6508"/>
    <cellStyle name="c_IEL_finsumm1_HYDRO P2R 2009 2" xfId="6509"/>
    <cellStyle name="c_IEL_finsumm1_HYDRO P2R 2009_NOL" xfId="6510"/>
    <cellStyle name="c_IEL_finsumm1_Hyperion-JDE Recon" xfId="6511"/>
    <cellStyle name="c_IEL_finsumm1_IA P2R 2009" xfId="6512"/>
    <cellStyle name="c_IEL_finsumm1_IA P2R 2009 2" xfId="6513"/>
    <cellStyle name="c_IEL_finsumm1_IA P2R 2009_NOL" xfId="6514"/>
    <cellStyle name="c_IEL_finsumm1_IL FAS109 2011" xfId="6515"/>
    <cellStyle name="c_IEL_finsumm1_IL P2R 2009 " xfId="6516"/>
    <cellStyle name="c_IEL_finsumm1_IL P2R 2009  2" xfId="6517"/>
    <cellStyle name="c_IEL_finsumm1_IL P2R 2009 _NOL" xfId="6518"/>
    <cellStyle name="c_IEL_finsumm1_IN P2R 2009" xfId="6519"/>
    <cellStyle name="c_IEL_finsumm1_IN P2R 2009 2" xfId="6520"/>
    <cellStyle name="c_IEL_finsumm1_IN P2R 2009_NOL" xfId="6521"/>
    <cellStyle name="c_IEL_finsumm1_Income Statement_revised capex 05.28.09_060309" xfId="6522"/>
    <cellStyle name="c_IEL_finsumm1_Income Statement_revised capex 05.28.09_060309 2" xfId="6523"/>
    <cellStyle name="c_IEL_finsumm1_Input" xfId="6524"/>
    <cellStyle name="c_IEL_finsumm1_Input Sheet" xfId="6525"/>
    <cellStyle name="c_IEL_finsumm1_Inputs" xfId="6526"/>
    <cellStyle name="c_IEL_finsumm1_Inputs_1" xfId="6527"/>
    <cellStyle name="c_IEL_finsumm1_Journal Entries Calculation" xfId="6528"/>
    <cellStyle name="c_IEL_finsumm1_KY P2R 2009" xfId="6529"/>
    <cellStyle name="c_IEL_finsumm1_KY P2R 2009 2" xfId="6530"/>
    <cellStyle name="c_IEL_finsumm1_KY P2R 2009_NOL" xfId="6531"/>
    <cellStyle name="c_IEL_finsumm1_KY-Landing Template-Feb 2012 Final" xfId="6532"/>
    <cellStyle name="c_IEL_finsumm1_KY-Landing Template-Feb 2012 Final 2" xfId="6533"/>
    <cellStyle name="c_IEL_finsumm1_KY-Landing Template-Feb 2012 Final 3" xfId="6534"/>
    <cellStyle name="c_IEL_finsumm1_KY-Landing Template-Feb 2012 Final 4" xfId="6535"/>
    <cellStyle name="c_IEL_finsumm1_KY-Landing Template-Feb 2012 Final 5" xfId="6536"/>
    <cellStyle name="c_IEL_finsumm1_KY-Landing Template-Feb 2012 Final 6" xfId="6537"/>
    <cellStyle name="c_IEL_finsumm1_LI P2R 2009" xfId="6538"/>
    <cellStyle name="c_IEL_finsumm1_LI P2R 2009 2" xfId="6539"/>
    <cellStyle name="c_IEL_finsumm1_LI P2R 2009_NOL" xfId="6540"/>
    <cellStyle name="c_IEL_finsumm1_LIBERTY P2R 2009" xfId="6541"/>
    <cellStyle name="c_IEL_finsumm1_LIBERTY P2R 2009 2" xfId="6542"/>
    <cellStyle name="c_IEL_finsumm1_LIBERTY P2R 2009_NOL" xfId="6543"/>
    <cellStyle name="c_IEL_finsumm1_LOP P2R 2009" xfId="6544"/>
    <cellStyle name="c_IEL_finsumm1_LOP P2R 2009 2" xfId="6545"/>
    <cellStyle name="c_IEL_finsumm1_LOP P2R 2009_NOL" xfId="6546"/>
    <cellStyle name="c_IEL_finsumm1_MD P2R 2009" xfId="6547"/>
    <cellStyle name="c_IEL_finsumm1_MD P2R 2009 2" xfId="6548"/>
    <cellStyle name="c_IEL_finsumm1_MD P2R 2009_NOL" xfId="6549"/>
    <cellStyle name="c_IEL_finsumm1_MI P2R 2009" xfId="6550"/>
    <cellStyle name="c_IEL_finsumm1_MI P2R 2009 2" xfId="6551"/>
    <cellStyle name="c_IEL_finsumm1_MI P2R 2009_NOL" xfId="6552"/>
    <cellStyle name="c_IEL_finsumm1_MO 2010-2014 Presentation_072709" xfId="6553"/>
    <cellStyle name="c_IEL_finsumm1_MO 2010-2014 Presentation_072709_Schedule 3-5 Roark - asset list 071010" xfId="6554"/>
    <cellStyle name="c_IEL_finsumm1_MO P2R 2009" xfId="6555"/>
    <cellStyle name="c_IEL_finsumm1_MO P2R 2009 2" xfId="6556"/>
    <cellStyle name="c_IEL_finsumm1_MO P2R 2009_NOL" xfId="6557"/>
    <cellStyle name="c_IEL_finsumm1_Mobile Residuals P2R 2009" xfId="6558"/>
    <cellStyle name="c_IEL_finsumm1_Mobile Residuals P2R 2009 2" xfId="6559"/>
    <cellStyle name="c_IEL_finsumm1_Mobile Residuals P2R 2009_NOL" xfId="6560"/>
    <cellStyle name="c_IEL_finsumm1_MO-IL-CA Offset DEF" xfId="6561"/>
    <cellStyle name="c_IEL_finsumm1_MO-IL-CA Offset DEF 2" xfId="6562"/>
    <cellStyle name="c_IEL_finsumm1_MO-IL-CA Offset DEF_AWW Adj Co FAS109 2011" xfId="6563"/>
    <cellStyle name="c_IEL_finsumm1_MO-IL-CA Offset DEF_Current Provision - HYP" xfId="6564"/>
    <cellStyle name="c_IEL_finsumm1_MO-IL-CA Offset DEF_Footnote" xfId="6565"/>
    <cellStyle name="c_IEL_finsumm1_MO-IL-CA Offset DEF_Hyperion-JDE Recon" xfId="6566"/>
    <cellStyle name="c_IEL_finsumm1_MO-IL-CA Offset DEF_Journal Entries Calculation" xfId="6567"/>
    <cellStyle name="c_IEL_finsumm1_MO-IL-CA Offset DEF_NOL" xfId="6568"/>
    <cellStyle name="c_IEL_finsumm1_MO-IL-CA Offset DEF_PY FN Reclasses" xfId="6569"/>
    <cellStyle name="c_IEL_finsumm1_MO-IL-CA Offset DEF_Summary" xfId="6570"/>
    <cellStyle name="c_IEL_finsumm1_Net Capex Cashflow 2013-2014 8-10-12" xfId="6571"/>
    <cellStyle name="c_IEL_finsumm1_NJ P2R 2009" xfId="6572"/>
    <cellStyle name="c_IEL_finsumm1_NJ P2R 2009 2" xfId="6573"/>
    <cellStyle name="c_IEL_finsumm1_NJ P2R 2009_NOL" xfId="6574"/>
    <cellStyle name="c_IEL_finsumm1_NM P2R 2009" xfId="6575"/>
    <cellStyle name="c_IEL_finsumm1_NM P2R 2009 2" xfId="6576"/>
    <cellStyle name="c_IEL_finsumm1_NM P2R 2009_NOL" xfId="6577"/>
    <cellStyle name="c_IEL_finsumm1_NOL" xfId="6578"/>
    <cellStyle name="c_IEL_finsumm1_O&amp;Vs P&amp;L View" xfId="6579"/>
    <cellStyle name="c_IEL_finsumm1_O&amp;Vs P&amp;L View 2" xfId="6580"/>
    <cellStyle name="c_IEL_finsumm1_O&amp;Vs P&amp;L View 3" xfId="6581"/>
    <cellStyle name="c_IEL_finsumm1_O&amp;Vs P&amp;L View 4" xfId="6582"/>
    <cellStyle name="c_IEL_finsumm1_O&amp;Vs P&amp;L View 5" xfId="6583"/>
    <cellStyle name="c_IEL_finsumm1_O&amp;Vs P&amp;L View 6" xfId="6584"/>
    <cellStyle name="c_IEL_finsumm1_O&amp;Vs Worksheet" xfId="6585"/>
    <cellStyle name="c_IEL_finsumm1_O&amp;Vs Worksheet 2" xfId="6586"/>
    <cellStyle name="c_IEL_finsumm1_O&amp;Vs Worksheet 3" xfId="6587"/>
    <cellStyle name="c_IEL_finsumm1_O&amp;Vs Worksheet 4" xfId="6588"/>
    <cellStyle name="c_IEL_finsumm1_O&amp;Vs Worksheet 5" xfId="6589"/>
    <cellStyle name="c_IEL_finsumm1_O&amp;Vs Worksheet 6" xfId="6590"/>
    <cellStyle name="c_IEL_finsumm1_OH P2R 2009" xfId="6591"/>
    <cellStyle name="c_IEL_finsumm1_OH P2R 2009 2" xfId="6592"/>
    <cellStyle name="c_IEL_finsumm1_OH P2R 2009_NOL" xfId="6593"/>
    <cellStyle name="c_IEL_finsumm1_P&amp;L Landing" xfId="6594"/>
    <cellStyle name="c_IEL_finsumm1_P&amp;L Landing 2" xfId="6595"/>
    <cellStyle name="c_IEL_finsumm1_P&amp;L Landing 3" xfId="6596"/>
    <cellStyle name="c_IEL_finsumm1_P&amp;L Landing 4" xfId="6597"/>
    <cellStyle name="c_IEL_finsumm1_P&amp;L Landing 5" xfId="6598"/>
    <cellStyle name="c_IEL_finsumm1_P&amp;L Landing 6" xfId="6599"/>
    <cellStyle name="c_IEL_finsumm1_PA P2R 2009" xfId="6600"/>
    <cellStyle name="c_IEL_finsumm1_PA P2R 2009 2" xfId="6601"/>
    <cellStyle name="c_IEL_finsumm1_PA P2R 2009_NOL" xfId="6602"/>
    <cellStyle name="c_IEL_finsumm1_PAM P2R 2009" xfId="6603"/>
    <cellStyle name="c_IEL_finsumm1_PAM P2R 2009 2" xfId="6604"/>
    <cellStyle name="c_IEL_finsumm1_PAM P2R 2009_NOL" xfId="6605"/>
    <cellStyle name="c_IEL_finsumm1_Portfolio Optimization - Sale of GW + Neptune v13" xfId="6606"/>
    <cellStyle name="c_IEL_finsumm1_Project Aqua - Financial Models Version 2.0 V2" xfId="6607"/>
    <cellStyle name="c_IEL_finsumm1_Project Aqua - Financial Models Version 2.0 V2_2010 Arnold Sewer - Model v1.1 (preliminary base case)" xfId="6608"/>
    <cellStyle name="c_IEL_finsumm1_Project Aqua - Financial Models Version 2.0 V2_Inputs" xfId="6609"/>
    <cellStyle name="c_IEL_finsumm1_Project Aqua - Financial Models Version 2.0 V2_sand city cost analysis 9-29-09 CalAm Version" xfId="6610"/>
    <cellStyle name="c_IEL_finsumm1_Project Aqua - Financial Models Version 2.0 V2_Schedule 3-5 Roark - asset list 071010" xfId="6611"/>
    <cellStyle name="c_IEL_finsumm1_Project Aqua - Financial Models Version 2.5" xfId="6612"/>
    <cellStyle name="c_IEL_finsumm1_Project Ascot Spain - Version 9.0 16082004" xfId="6613"/>
    <cellStyle name="c_IEL_finsumm1_PY FN Reclasses" xfId="6614"/>
    <cellStyle name="c_IEL_finsumm1_Q1 Workpapers as of 03-12-10" xfId="6615"/>
    <cellStyle name="c_IEL_finsumm1_Q1 Workpapers as of 03-12-10 2" xfId="6616"/>
    <cellStyle name="c_IEL_finsumm1_ROE by State" xfId="6617"/>
    <cellStyle name="c_IEL_finsumm1_sand city cost analysis 9-29-09 CalAm Version" xfId="6618"/>
    <cellStyle name="c_IEL_finsumm1_Schedule 3-5 Roark - asset list 071010" xfId="6619"/>
    <cellStyle name="c_IEL_finsumm1_Sheet1" xfId="6620"/>
    <cellStyle name="c_IEL_finsumm1_Sheet1 2" xfId="6621"/>
    <cellStyle name="c_IEL_finsumm1_Sheet1 3" xfId="6622"/>
    <cellStyle name="c_IEL_finsumm1_Sheet1 4" xfId="6623"/>
    <cellStyle name="c_IEL_finsumm1_Sheet1 5" xfId="6624"/>
    <cellStyle name="c_IEL_finsumm1_Sheet1 6" xfId="6625"/>
    <cellStyle name="c_IEL_finsumm1_Sheet2" xfId="6626"/>
    <cellStyle name="c_IEL_finsumm1_Sheet2 2" xfId="6627"/>
    <cellStyle name="c_IEL_finsumm1_Sheet2 3" xfId="6628"/>
    <cellStyle name="c_IEL_finsumm1_Sheet2 4" xfId="6629"/>
    <cellStyle name="c_IEL_finsumm1_Sheet2 5" xfId="6630"/>
    <cellStyle name="c_IEL_finsumm1_Sheet2 6" xfId="6631"/>
    <cellStyle name="c_IEL_finsumm1_Sheet2 7" xfId="6632"/>
    <cellStyle name="c_IEL_finsumm1_Smart View_2011-2015_Info from the field V2  from rates 8-18-10 morning" xfId="6633"/>
    <cellStyle name="c_IEL_finsumm1_Smart View_2011-2015_Info from the field V3 8-19-10 from Rates" xfId="6634"/>
    <cellStyle name="c_IEL_finsumm1_Spain headcount 09082004v3" xfId="6635"/>
    <cellStyle name="c_IEL_finsumm1_Start-up Costs" xfId="6636"/>
    <cellStyle name="c_IEL_finsumm1_Start-up Costs_sand city cost analysis 9-29-09 CalAm Version" xfId="6637"/>
    <cellStyle name="c_IEL_finsumm1_Start-up Costs_Schedule 3-5 Roark - asset list 071010" xfId="6638"/>
    <cellStyle name="c_IEL_finsumm1_Summary" xfId="6639"/>
    <cellStyle name="c_IEL_finsumm1_Surprise Financial Services O&amp;M Fin Model 2008" xfId="6640"/>
    <cellStyle name="c_IEL_finsumm1_Surprise Financial Services O&amp;M No Capital 012607" xfId="6641"/>
    <cellStyle name="c_IEL_finsumm1_Surprise Financial Services O&amp;M No Capital 012607_sand city cost analysis 9-29-09 CalAm Version" xfId="6642"/>
    <cellStyle name="c_IEL_finsumm1_Surprise Financial Services O&amp;M No Capital 012607_Schedule 3-5 Roark - asset list 071010" xfId="6643"/>
    <cellStyle name="c_IEL_finsumm1_TN - BD Model 2011-2015 06.17.10" xfId="6644"/>
    <cellStyle name="c_IEL_finsumm1_TN P2R 2009" xfId="6645"/>
    <cellStyle name="c_IEL_finsumm1_TN P2R 2009 2" xfId="6646"/>
    <cellStyle name="c_IEL_finsumm1_TN P2R 2009_NOL" xfId="6647"/>
    <cellStyle name="c_IEL_finsumm1_Treasury Existing Debt Load" xfId="6648"/>
    <cellStyle name="c_IEL_finsumm1_TWH LLC P2R 2009" xfId="6649"/>
    <cellStyle name="c_IEL_finsumm1_TWH LLC P2R 2009 2" xfId="6650"/>
    <cellStyle name="c_IEL_finsumm1_TWH LLC P2R 2009_NOL" xfId="6651"/>
    <cellStyle name="c_IEL_finsumm1_TWNA P2R 2009" xfId="6652"/>
    <cellStyle name="c_IEL_finsumm1_TWNA P2R 2009 2" xfId="6653"/>
    <cellStyle name="c_IEL_finsumm1_TWNA P2R 2009_NOL" xfId="6654"/>
    <cellStyle name="c_IEL_finsumm1_TX P2R 2009" xfId="6655"/>
    <cellStyle name="c_IEL_finsumm1_TX P2R 2009 2" xfId="6656"/>
    <cellStyle name="c_IEL_finsumm1_TX P2R 2009_NOL" xfId="6657"/>
    <cellStyle name="c_IEL_finsumm1_UESG P2R 2009" xfId="6658"/>
    <cellStyle name="c_IEL_finsumm1_UESG P2R 2009 2" xfId="6659"/>
    <cellStyle name="c_IEL_finsumm1_UESG P2R 2009_NOL" xfId="6660"/>
    <cellStyle name="c_IEL_finsumm1_UWV P2R 2009" xfId="6661"/>
    <cellStyle name="c_IEL_finsumm1_UWV P2R 2009 2" xfId="6662"/>
    <cellStyle name="c_IEL_finsumm1_UWV P2R 2009_NOL" xfId="6663"/>
    <cellStyle name="c_IEL_finsumm1_VA P2R 2009" xfId="6664"/>
    <cellStyle name="c_IEL_finsumm1_VA P2R 2009 2" xfId="6665"/>
    <cellStyle name="c_IEL_finsumm1_VA P2R 2009_NOL" xfId="6666"/>
    <cellStyle name="c_IEL_finsumm1_WV P2R 2009" xfId="6667"/>
    <cellStyle name="c_IEL_finsumm1_WV P2R 2009 2" xfId="6668"/>
    <cellStyle name="c_IEL_finsumm1_WV P2R 2009_NOL" xfId="6669"/>
    <cellStyle name="c_IL FAS109 2011" xfId="6670"/>
    <cellStyle name="c_IL P2R 2009 " xfId="6671"/>
    <cellStyle name="c_IL P2R 2009  2" xfId="6672"/>
    <cellStyle name="c_IL P2R 2009 _NOL" xfId="6673"/>
    <cellStyle name="c_IN P2R 2009" xfId="6674"/>
    <cellStyle name="c_IN P2R 2009 2" xfId="6675"/>
    <cellStyle name="c_IN P2R 2009_NOL" xfId="6676"/>
    <cellStyle name="c_Income Statement_revised capex 05.28.09_060309" xfId="6677"/>
    <cellStyle name="c_Income Statement_revised capex 05.28.09_060309 2" xfId="6678"/>
    <cellStyle name="c_Input" xfId="6679"/>
    <cellStyle name="c_Input Sheet" xfId="6680"/>
    <cellStyle name="c_Inputs" xfId="6681"/>
    <cellStyle name="c_Inputs_1" xfId="6682"/>
    <cellStyle name="c_IRR Sensitivity (2)" xfId="6683"/>
    <cellStyle name="c_Journal Entries Calculation" xfId="6684"/>
    <cellStyle name="c_KY P2R 2009" xfId="6685"/>
    <cellStyle name="c_KY P2R 2009 2" xfId="6686"/>
    <cellStyle name="c_KY P2R 2009_NOL" xfId="6687"/>
    <cellStyle name="c_KY-Landing Template-Feb 2012 Final" xfId="6688"/>
    <cellStyle name="c_KY-Landing Template-Feb 2012 Final 2" xfId="6689"/>
    <cellStyle name="c_KY-Landing Template-Feb 2012 Final 3" xfId="6690"/>
    <cellStyle name="c_KY-Landing Template-Feb 2012 Final 4" xfId="6691"/>
    <cellStyle name="c_KY-Landing Template-Feb 2012 Final 5" xfId="6692"/>
    <cellStyle name="c_KY-Landing Template-Feb 2012 Final 6" xfId="6693"/>
    <cellStyle name="c_lbo" xfId="6694"/>
    <cellStyle name="c_LBO Summary" xfId="6695"/>
    <cellStyle name="c_LBO Summary (2)" xfId="6696"/>
    <cellStyle name="c_LBO Summary 10" xfId="6697"/>
    <cellStyle name="c_LBO Summary 2" xfId="6698"/>
    <cellStyle name="c_LBO Summary 2 2" xfId="6699"/>
    <cellStyle name="c_LBO Summary 2 2 2" xfId="6700"/>
    <cellStyle name="c_LBO Summary 2 2 2 2" xfId="6701"/>
    <cellStyle name="c_LBO Summary 2 2 2 2 2" xfId="6702"/>
    <cellStyle name="c_LBO Summary 2 2 2 2 3" xfId="6703"/>
    <cellStyle name="c_LBO Summary 2 2 2 3" xfId="6704"/>
    <cellStyle name="c_LBO Summary 2 2 3" xfId="6705"/>
    <cellStyle name="c_LBO Summary 2 2 4" xfId="6706"/>
    <cellStyle name="c_LBO Summary 2 2 5" xfId="6707"/>
    <cellStyle name="c_LBO Summary 2 2 6" xfId="6708"/>
    <cellStyle name="c_LBO Summary 2 3" xfId="6709"/>
    <cellStyle name="c_LBO Summary 2 3 2" xfId="6710"/>
    <cellStyle name="c_LBO Summary 2 3 2 2" xfId="6711"/>
    <cellStyle name="c_LBO Summary 2 3 2 3" xfId="6712"/>
    <cellStyle name="c_LBO Summary 2 3 3" xfId="6713"/>
    <cellStyle name="c_LBO Summary 2 4" xfId="6714"/>
    <cellStyle name="c_LBO Summary 2 5" xfId="6715"/>
    <cellStyle name="c_LBO Summary 2 6" xfId="6716"/>
    <cellStyle name="c_LBO Summary 3" xfId="6717"/>
    <cellStyle name="c_LBO Summary 4" xfId="6718"/>
    <cellStyle name="c_LBO Summary 5" xfId="6719"/>
    <cellStyle name="c_LBO Summary 6" xfId="6720"/>
    <cellStyle name="c_LBO Summary 6 2" xfId="6721"/>
    <cellStyle name="c_LBO Summary 6 2 2" xfId="6722"/>
    <cellStyle name="c_LBO Summary 6 2 3" xfId="6723"/>
    <cellStyle name="c_LBO Summary 6 3" xfId="6724"/>
    <cellStyle name="c_LBO Summary 7" xfId="6725"/>
    <cellStyle name="c_LBO Summary 8" xfId="6726"/>
    <cellStyle name="c_LBO Summary 9" xfId="6727"/>
    <cellStyle name="c_LBO Summary_2010 Arnold Sewer - Model v1.1 (preliminary base case)" xfId="6728"/>
    <cellStyle name="c_LBO Summary_2010-2012_AZ BP_09.10.09" xfId="6729"/>
    <cellStyle name="c_LBO Summary_2011_BPR_MSG_07" xfId="6730"/>
    <cellStyle name="c_LBO Summary_2011-13 Capex by entity" xfId="6731"/>
    <cellStyle name="c_LBO Summary_2012_BS_Budget (2)" xfId="6732"/>
    <cellStyle name="c_LBO Summary_2012_BS_Budget (2) 2" xfId="6733"/>
    <cellStyle name="c_LBO Summary_2012_BS_Budget (2) 3" xfId="6734"/>
    <cellStyle name="c_LBO Summary_2012_BS_Budget (2) 4" xfId="6735"/>
    <cellStyle name="c_LBO Summary_2012_BS_Budget (2) 5" xfId="6736"/>
    <cellStyle name="c_LBO Summary_2012_BS_Budget (2) 6" xfId="6737"/>
    <cellStyle name="c_LBO Summary_7 - FAS109 2010 (F2)" xfId="6738"/>
    <cellStyle name="c_LBO Summary_AAET P2R 2009" xfId="6739"/>
    <cellStyle name="c_LBO Summary_AAET P2R 2009 2" xfId="6740"/>
    <cellStyle name="c_LBO Summary_AAET P2R 2009_NOL" xfId="6741"/>
    <cellStyle name="c_LBO Summary_ACUS P2R 2009" xfId="6742"/>
    <cellStyle name="c_LBO Summary_ACUS P2R 2009 2" xfId="6743"/>
    <cellStyle name="c_LBO Summary_ACUS P2R 2009_NOL" xfId="6744"/>
    <cellStyle name="c_LBO Summary_ALWC P2R 2009" xfId="6745"/>
    <cellStyle name="c_LBO Summary_ALWC P2R 2009 2" xfId="6746"/>
    <cellStyle name="c_LBO Summary_ALWC P2R 2009_NOL" xfId="6747"/>
    <cellStyle name="c_LBO Summary_Apollo 22062005 RR" xfId="6748"/>
    <cellStyle name="c_LBO Summary_Applied O+M - 2011 - 2015 Bus. Plan" xfId="6749"/>
    <cellStyle name="c_LBO Summary_Applied O+M - 2011 - 2015 Bus. Plan 2" xfId="6750"/>
    <cellStyle name="c_LBO Summary_AW Engineering P2R 2009" xfId="6751"/>
    <cellStyle name="c_LBO Summary_AW Engineering P2R 2009 2" xfId="6752"/>
    <cellStyle name="c_LBO Summary_AW Engineering P2R 2009_NOL" xfId="6753"/>
    <cellStyle name="c_LBO Summary_AW Ind OPS P2R 2009" xfId="6754"/>
    <cellStyle name="c_LBO Summary_AW Ind OPS P2R 2009 2" xfId="6755"/>
    <cellStyle name="c_LBO Summary_AW Ind OPS P2R 2009_NOL" xfId="6756"/>
    <cellStyle name="c_LBO Summary_AW Ind P2R 2009" xfId="6757"/>
    <cellStyle name="c_LBO Summary_AW Ind P2R 2009 2" xfId="6758"/>
    <cellStyle name="c_LBO Summary_AW Ind P2R 2009_NOL" xfId="6759"/>
    <cellStyle name="c_LBO Summary_AW O&amp;M P2R 2009" xfId="6760"/>
    <cellStyle name="c_LBO Summary_AW O&amp;M P2R 2009 2" xfId="6761"/>
    <cellStyle name="c_LBO Summary_AW O&amp;M P2R 2009_NOL" xfId="6762"/>
    <cellStyle name="c_LBO Summary_AW(USA) Inc.  P2R 2009" xfId="6763"/>
    <cellStyle name="c_LBO Summary_AW(USA) Inc.  P2R 2009 2" xfId="6764"/>
    <cellStyle name="c_LBO Summary_AW(USA) Inc.  P2R 2009_NOL" xfId="6765"/>
    <cellStyle name="c_LBO Summary_AWCC P2R 2009" xfId="6766"/>
    <cellStyle name="c_LBO Summary_AWCC P2R 2009 2" xfId="6767"/>
    <cellStyle name="c_LBO Summary_AWCC P2R 2009_NOL" xfId="6768"/>
    <cellStyle name="c_LBO Summary_AWE Holding P2R 2009" xfId="6769"/>
    <cellStyle name="c_LBO Summary_AWE Holding P2R 2009 2" xfId="6770"/>
    <cellStyle name="c_LBO Summary_AWE Holding P2R 2009_NOL" xfId="6771"/>
    <cellStyle name="c_LBO Summary_AWE Inc. P2R 2009" xfId="6772"/>
    <cellStyle name="c_LBO Summary_AWE Inc. P2R 2009 2" xfId="6773"/>
    <cellStyle name="c_LBO Summary_AWE Inc. P2R 2009_NOL" xfId="6774"/>
    <cellStyle name="c_LBO Summary_AWM P2R 2009" xfId="6775"/>
    <cellStyle name="c_LBO Summary_AWM P2R 2009 2" xfId="6776"/>
    <cellStyle name="c_LBO Summary_AWM P2R 2009_NOL" xfId="6777"/>
    <cellStyle name="c_LBO Summary_AWM-DE P2R 2009" xfId="6778"/>
    <cellStyle name="c_LBO Summary_AWM-DE P2R 2009 2" xfId="6779"/>
    <cellStyle name="c_LBO Summary_AWM-DE P2R 2009_NOL" xfId="6780"/>
    <cellStyle name="c_LBO Summary_AWR P2R 2009" xfId="6781"/>
    <cellStyle name="c_LBO Summary_AWR P2R 2009 2" xfId="6782"/>
    <cellStyle name="c_LBO Summary_AWR P2R 2009_NOL" xfId="6783"/>
    <cellStyle name="c_LBO Summary_AWS CDM P2R 2009" xfId="6784"/>
    <cellStyle name="c_LBO Summary_AWS CDM P2R 2009 2" xfId="6785"/>
    <cellStyle name="c_LBO Summary_AWS CDM P2R 2009_NOL" xfId="6786"/>
    <cellStyle name="c_LBO Summary_AWS LLC P2R 2009" xfId="6787"/>
    <cellStyle name="c_LBO Summary_AWS LLC P2R 2009 2" xfId="6788"/>
    <cellStyle name="c_LBO Summary_AWS LLC P2R 2009_NOL" xfId="6789"/>
    <cellStyle name="c_LBO Summary_AWW Adj Co FAS109 2011" xfId="6790"/>
    <cellStyle name="c_LBO Summary_AWWC P2R 2009" xfId="6791"/>
    <cellStyle name="c_LBO Summary_AWWC P2R 2009 2" xfId="6792"/>
    <cellStyle name="c_LBO Summary_AWWC P2R 2009_NOL" xfId="6793"/>
    <cellStyle name="c_LBO Summary_AWWM P2R 2009" xfId="6794"/>
    <cellStyle name="c_LBO Summary_AWWM P2R 2009 2" xfId="6795"/>
    <cellStyle name="c_LBO Summary_AWWM P2R 2009_NOL" xfId="6796"/>
    <cellStyle name="c_LBO Summary_AWWSC P2R 2009" xfId="6797"/>
    <cellStyle name="c_LBO Summary_AWWSC P2R 2009 2" xfId="6798"/>
    <cellStyle name="c_LBO Summary_AWWSC P2R 2009_NOL" xfId="6799"/>
    <cellStyle name="c_LBO Summary_AZ P2R 2009" xfId="6800"/>
    <cellStyle name="c_LBO Summary_AZ P2R 2009 2" xfId="6801"/>
    <cellStyle name="c_LBO Summary_AZ P2R 2009_NOL" xfId="6802"/>
    <cellStyle name="c_LBO Summary_BalanceSheet Landing" xfId="6803"/>
    <cellStyle name="c_LBO Summary_BalanceSheet Landing 2" xfId="6804"/>
    <cellStyle name="c_LBO Summary_BalanceSheet Landing 3" xfId="6805"/>
    <cellStyle name="c_LBO Summary_BalanceSheet Landing 4" xfId="6806"/>
    <cellStyle name="c_LBO Summary_BalanceSheet Landing 5" xfId="6807"/>
    <cellStyle name="c_LBO Summary_BalanceSheet Landing 6" xfId="6808"/>
    <cellStyle name="c_LBO Summary_BFD P2R 2009" xfId="6809"/>
    <cellStyle name="c_LBO Summary_BFD P2R 2009 2" xfId="6810"/>
    <cellStyle name="c_LBO Summary_BFD P2R 2009_NOL" xfId="6811"/>
    <cellStyle name="c_LBO Summary_Book1" xfId="6812"/>
    <cellStyle name="c_LBO Summary_BP 2011-13 KPIs Rev 9-16-2010 8pm" xfId="6813"/>
    <cellStyle name="c_LBO Summary_CA P2R 2009 " xfId="6814"/>
    <cellStyle name="c_LBO Summary_CA P2R 2009  2" xfId="6815"/>
    <cellStyle name="c_LBO Summary_CA P2R 2009 _NOL" xfId="6816"/>
    <cellStyle name="c_LBO Summary_CD - Financial Flash Report - May 2012 Final" xfId="6817"/>
    <cellStyle name="c_LBO Summary_City of Fillmore Annual Maintenance Revised  V-2 3-7-06  MLC" xfId="6818"/>
    <cellStyle name="c_LBO Summary_City of Fillmore Annual Maintenance Revised  V-2 3-7-06  MLC_sand city cost analysis 9-29-09 CalAm Version" xfId="6819"/>
    <cellStyle name="c_LBO Summary_City of Fillmore Annual Maintenance Revised  V-2 3-7-06  MLC_Schedule 3-5 Roark - asset list 071010" xfId="6820"/>
    <cellStyle name="c_LBO Summary_City of Fillmore Annual Maintenance Revised MK" xfId="6821"/>
    <cellStyle name="c_LBO Summary_City of Fillmore Annual Maintenance Revised MK_sand city cost analysis 9-29-09 CalAm Version" xfId="6822"/>
    <cellStyle name="c_LBO Summary_City of Fillmore Annual Maintenance Revised MK_Schedule 3-5 Roark - asset list 071010" xfId="6823"/>
    <cellStyle name="c_LBO Summary_City of Fillmore DBO Financial Model V10" xfId="6824"/>
    <cellStyle name="c_LBO Summary_City of Fillmore DBO Financial Model V10_sand city cost analysis 9-29-09 CalAm Version" xfId="6825"/>
    <cellStyle name="c_LBO Summary_City of Fillmore DBO Financial Model V10_Schedule 3-5 Roark - asset list 071010" xfId="6826"/>
    <cellStyle name="c_LBO Summary_City of Fillmore DBO Financial Model V11" xfId="6827"/>
    <cellStyle name="c_LBO Summary_City of Fillmore DBO Financial Model V11_sand city cost analysis 9-29-09 CalAm Version" xfId="6828"/>
    <cellStyle name="c_LBO Summary_City of Fillmore DBO Financial Model V11_Schedule 3-5 Roark - asset list 071010" xfId="6829"/>
    <cellStyle name="c_LBO Summary_City of Fillmore DBO Financial Model V2" xfId="6830"/>
    <cellStyle name="c_LBO Summary_City of Fillmore DBO Financial Model V2_sand city cost analysis 9-29-09 CalAm Version" xfId="6831"/>
    <cellStyle name="c_LBO Summary_City of Fillmore DBO Financial Model V2_Schedule 3-5 Roark - asset list 071010" xfId="6832"/>
    <cellStyle name="c_LBO Summary_City of Fillmore DBO Financial Model V4" xfId="6833"/>
    <cellStyle name="c_LBO Summary_City of Fillmore DBO Financial Model V4_sand city cost analysis 9-29-09 CalAm Version" xfId="6834"/>
    <cellStyle name="c_LBO Summary_City of Fillmore DBO Financial Model V4_Schedule 3-5 Roark - asset list 071010" xfId="6835"/>
    <cellStyle name="c_LBO Summary_City of Fillmore DBO Financial Model V5" xfId="6836"/>
    <cellStyle name="c_LBO Summary_City of Fillmore DBO Financial Model V5_sand city cost analysis 9-29-09 CalAm Version" xfId="6837"/>
    <cellStyle name="c_LBO Summary_City of Fillmore DBO Financial Model V5_Schedule 3-5 Roark - asset list 071010" xfId="6838"/>
    <cellStyle name="c_LBO Summary_City of Fillmore OpEx Model Start-Up  &amp; Decommissioning   Nov.18, 2005  MLC" xfId="6839"/>
    <cellStyle name="c_LBO Summary_City of Fillmore OpEx Model Start-Up  &amp; Decommissioning   Nov.18, 2005  MLC_sand city cost analysis 9-29-09 CalAm Version" xfId="6840"/>
    <cellStyle name="c_LBO Summary_City of Fillmore OpEx Model Start-Up  &amp; Decommissioning   Nov.18, 2005  MLC_Schedule 3-5 Roark - asset list 071010" xfId="6841"/>
    <cellStyle name="c_LBO Summary_City of Fillmore OpEx Model V. 2  Dec. 19, 2005  MLC" xfId="6842"/>
    <cellStyle name="c_LBO Summary_City of Fillmore OpEx Model V. 2  Dec. 19, 2005  MLC_sand city cost analysis 9-29-09 CalAm Version" xfId="6843"/>
    <cellStyle name="c_LBO Summary_City of Fillmore OpEx Model V. 2  Dec. 19, 2005  MLC_Schedule 3-5 Roark - asset list 071010" xfId="6844"/>
    <cellStyle name="c_LBO Summary_City of Fillmore R &amp; R Schedule    3-13-06  MLC" xfId="6845"/>
    <cellStyle name="c_LBO Summary_City of Fillmore R &amp; R Schedule    3-13-06  MLC_sand city cost analysis 9-29-09 CalAm Version" xfId="6846"/>
    <cellStyle name="c_LBO Summary_City of Fillmore R &amp; R Schedule    3-13-06  MLC_Schedule 3-5 Roark - asset list 071010" xfId="6847"/>
    <cellStyle name="c_LBO Summary_Contract Ops Bus  Plan 2011 -2015_061510" xfId="6848"/>
    <cellStyle name="c_LBO Summary_Contract Ops Bus  Plan 2011 -2015_061510_2011_BPR_MSG_07" xfId="6849"/>
    <cellStyle name="c_LBO Summary_Contract Ops Bus  Plan 2011 -2015_061510_Contract Ops Bus  Plan 2011 -2015_071310_GK" xfId="6850"/>
    <cellStyle name="c_LBO Summary_Contract Ops Bus  Plan 2011 -2015_061510_Contract Ops Bus  Plan 2011 -2015_08.31.10" xfId="6851"/>
    <cellStyle name="c_LBO Summary_Contract Ops Bus  Plan 2011 -2015_061510_Contract Ops Bus  Plan 2011 -2015_08.31.10_~0270095" xfId="6852"/>
    <cellStyle name="c_LBO Summary_Contract Ops Bus  Plan 2011 -2015_061510_Contract Ops Bus  Plan 2011 -2015_08.31.10_Contract Services_Project Contribution Trend" xfId="6853"/>
    <cellStyle name="c_LBO Summary_Contract Ops Bus  Plan 2011 -2015_061510_Contract Ops Bus  Plan 2011 -2015_08.31.10_Contract Services_Project Contribution Trend_091010" xfId="6854"/>
    <cellStyle name="c_LBO Summary_Contract Ops Bus  Plan 2011 -2015_061510_Contribution" xfId="6855"/>
    <cellStyle name="c_LBO Summary_Contract Ops Bus  Plan 2011 -2015_061510_FINAL P12 MSG Contribution Margin" xfId="6856"/>
    <cellStyle name="c_LBO Summary_Contract Ops Bus  Plan 2011 -2015_071310_GK" xfId="6857"/>
    <cellStyle name="c_LBO Summary_Contract Ops Bus  Plan 2011 -2015_08.31.10" xfId="6858"/>
    <cellStyle name="c_LBO Summary_Contract Ops Bus  Plan 2011 -2015_08.31.10_~0270095" xfId="6859"/>
    <cellStyle name="c_LBO Summary_Contract Ops Bus  Plan 2011 -2015_08.31.10_Contract Services_Project Contribution Trend" xfId="6860"/>
    <cellStyle name="c_LBO Summary_Contract Ops Bus  Plan 2011 -2015_08.31.10_Contract Services_Project Contribution Trend_091010" xfId="6861"/>
    <cellStyle name="c_LBO Summary_Contribution" xfId="6862"/>
    <cellStyle name="c_LBO Summary_Control Panel" xfId="6863"/>
    <cellStyle name="c_LBO Summary_Control Panel 2" xfId="6864"/>
    <cellStyle name="c_LBO Summary_Control Panel 3" xfId="6865"/>
    <cellStyle name="c_LBO Summary_Control Panel 4" xfId="6866"/>
    <cellStyle name="c_LBO Summary_Control Panel 5" xfId="6867"/>
    <cellStyle name="c_LBO Summary_Control Panel 6" xfId="6868"/>
    <cellStyle name="c_LBO Summary_Copy of Twin Oaks DBO Financial Model BAFO FINAL" xfId="6869"/>
    <cellStyle name="c_LBO Summary_Copy of Twin Oaks DBO Financial Model BAFO FINAL_sand city cost analysis 9-29-09 CalAm Version" xfId="6870"/>
    <cellStyle name="c_LBO Summary_Copy of Twin Oaks DBO Financial Model BAFO FINAL_Schedule 3-5 Roark - asset list 071010" xfId="6871"/>
    <cellStyle name="c_LBO Summary_Eastern Divsion O&amp;Vs - Dec 2011 Final" xfId="6872"/>
    <cellStyle name="c_LBO Summary_Eastern Divsion O&amp;Vs - Dec 2011 Final 2" xfId="6873"/>
    <cellStyle name="c_LBO Summary_Eastern Divsion O&amp;Vs - Dec 2011 Final 3" xfId="6874"/>
    <cellStyle name="c_LBO Summary_Eastern Divsion O&amp;Vs - Dec 2011 Final 4" xfId="6875"/>
    <cellStyle name="c_LBO Summary_Eastern Divsion O&amp;Vs - Dec 2011 Final 5" xfId="6876"/>
    <cellStyle name="c_LBO Summary_Eastern Divsion O&amp;Vs - Dec 2011 Final 6" xfId="6877"/>
    <cellStyle name="c_LBO Summary_Edison P2R 2009" xfId="6878"/>
    <cellStyle name="c_LBO Summary_Edison P2R 2009 2" xfId="6879"/>
    <cellStyle name="c_LBO Summary_Edison P2R 2009_NOL" xfId="6880"/>
    <cellStyle name="c_LBO Summary_EMC P2R 2009" xfId="6881"/>
    <cellStyle name="c_LBO Summary_EMC P2R 2009 2" xfId="6882"/>
    <cellStyle name="c_LBO Summary_EMC P2R 2009_NOL" xfId="6883"/>
    <cellStyle name="c_LBO Summary_ETOWN LLC P2R 2009" xfId="6884"/>
    <cellStyle name="c_LBO Summary_ETOWN LLC P2R 2009 2" xfId="6885"/>
    <cellStyle name="c_LBO Summary_ETOWN LLC P2R 2009_NOL" xfId="6886"/>
    <cellStyle name="c_LBO Summary_ETP P2R 2009" xfId="6887"/>
    <cellStyle name="c_LBO Summary_ETP P2R 2009 2" xfId="6888"/>
    <cellStyle name="c_LBO Summary_ETP P2R 2009_NOL" xfId="6889"/>
    <cellStyle name="c_LBO Summary_Fillmore Annual Maintenance" xfId="6890"/>
    <cellStyle name="c_LBO Summary_Fillmore Annual Maintenance_sand city cost analysis 9-29-09 CalAm Version" xfId="6891"/>
    <cellStyle name="c_LBO Summary_Fillmore Annual Maintenance_Schedule 3-5 Roark - asset list 071010" xfId="6892"/>
    <cellStyle name="c_LBO Summary_Fillmore O&amp;M model 032206" xfId="6893"/>
    <cellStyle name="c_LBO Summary_Fillmore O&amp;M model 032206 V1" xfId="6894"/>
    <cellStyle name="c_LBO Summary_Fillmore O&amp;M model 032206 V1_sand city cost analysis 9-29-09 CalAm Version" xfId="6895"/>
    <cellStyle name="c_LBO Summary_Fillmore O&amp;M model 032206 V1_Schedule 3-5 Roark - asset list 071010" xfId="6896"/>
    <cellStyle name="c_LBO Summary_Fillmore O&amp;M model 032206_sand city cost analysis 9-29-09 CalAm Version" xfId="6897"/>
    <cellStyle name="c_LBO Summary_Fillmore O&amp;M model 032206_Schedule 3-5 Roark - asset list 071010" xfId="6898"/>
    <cellStyle name="c_LBO Summary_Fillmore O&amp;M model 110106" xfId="6899"/>
    <cellStyle name="c_LBO Summary_Fillmore O&amp;M model 110106_sand city cost analysis 9-29-09 CalAm Version" xfId="6900"/>
    <cellStyle name="c_LBO Summary_Fillmore O&amp;M model 110106_Schedule 3-5 Roark - asset list 071010" xfId="6901"/>
    <cellStyle name="c_LBO Summary_FINAL P12 MSG Contribution Margin" xfId="6902"/>
    <cellStyle name="c_LBO Summary_Footnote" xfId="6903"/>
    <cellStyle name="c_LBO Summary_HI P2R 2009" xfId="6904"/>
    <cellStyle name="c_LBO Summary_HI P2R 2009 2" xfId="6905"/>
    <cellStyle name="c_LBO Summary_HI P2R 2009_NOL" xfId="6906"/>
    <cellStyle name="c_LBO Summary_HYDRO P2R 2009" xfId="6907"/>
    <cellStyle name="c_LBO Summary_HYDRO P2R 2009 2" xfId="6908"/>
    <cellStyle name="c_LBO Summary_HYDRO P2R 2009_NOL" xfId="6909"/>
    <cellStyle name="c_LBO Summary_Hyperion-JDE Recon" xfId="6910"/>
    <cellStyle name="c_LBO Summary_IA P2R 2009" xfId="6911"/>
    <cellStyle name="c_LBO Summary_IA P2R 2009 2" xfId="6912"/>
    <cellStyle name="c_LBO Summary_IA P2R 2009_NOL" xfId="6913"/>
    <cellStyle name="c_LBO Summary_IL FAS109 2011" xfId="6914"/>
    <cellStyle name="c_LBO Summary_IL P2R 2009 " xfId="6915"/>
    <cellStyle name="c_LBO Summary_IL P2R 2009  2" xfId="6916"/>
    <cellStyle name="c_LBO Summary_IL P2R 2009 _NOL" xfId="6917"/>
    <cellStyle name="c_LBO Summary_IN P2R 2009" xfId="6918"/>
    <cellStyle name="c_LBO Summary_IN P2R 2009 2" xfId="6919"/>
    <cellStyle name="c_LBO Summary_IN P2R 2009_NOL" xfId="6920"/>
    <cellStyle name="c_LBO Summary_Income Statement_revised capex 05.28.09_060309" xfId="6921"/>
    <cellStyle name="c_LBO Summary_Income Statement_revised capex 05.28.09_060309 2" xfId="6922"/>
    <cellStyle name="c_LBO Summary_Input" xfId="6923"/>
    <cellStyle name="c_LBO Summary_Input Sheet" xfId="6924"/>
    <cellStyle name="c_LBO Summary_Inputs" xfId="6925"/>
    <cellStyle name="c_LBO Summary_Inputs_1" xfId="6926"/>
    <cellStyle name="c_LBO Summary_Journal Entries Calculation" xfId="6927"/>
    <cellStyle name="c_LBO Summary_KY P2R 2009" xfId="6928"/>
    <cellStyle name="c_LBO Summary_KY P2R 2009 2" xfId="6929"/>
    <cellStyle name="c_LBO Summary_KY P2R 2009_NOL" xfId="6930"/>
    <cellStyle name="c_LBO Summary_KY-Landing Template-Feb 2012 Final" xfId="6931"/>
    <cellStyle name="c_LBO Summary_KY-Landing Template-Feb 2012 Final 2" xfId="6932"/>
    <cellStyle name="c_LBO Summary_KY-Landing Template-Feb 2012 Final 3" xfId="6933"/>
    <cellStyle name="c_LBO Summary_KY-Landing Template-Feb 2012 Final 4" xfId="6934"/>
    <cellStyle name="c_LBO Summary_KY-Landing Template-Feb 2012 Final 5" xfId="6935"/>
    <cellStyle name="c_LBO Summary_KY-Landing Template-Feb 2012 Final 6" xfId="6936"/>
    <cellStyle name="c_LBO Summary_LI P2R 2009" xfId="6937"/>
    <cellStyle name="c_LBO Summary_LI P2R 2009 2" xfId="6938"/>
    <cellStyle name="c_LBO Summary_LI P2R 2009_NOL" xfId="6939"/>
    <cellStyle name="c_LBO Summary_LIBERTY P2R 2009" xfId="6940"/>
    <cellStyle name="c_LBO Summary_LIBERTY P2R 2009 2" xfId="6941"/>
    <cellStyle name="c_LBO Summary_LIBERTY P2R 2009_NOL" xfId="6942"/>
    <cellStyle name="c_LBO Summary_LOP P2R 2009" xfId="6943"/>
    <cellStyle name="c_LBO Summary_LOP P2R 2009 2" xfId="6944"/>
    <cellStyle name="c_LBO Summary_LOP P2R 2009_NOL" xfId="6945"/>
    <cellStyle name="c_LBO Summary_MD P2R 2009" xfId="6946"/>
    <cellStyle name="c_LBO Summary_MD P2R 2009 2" xfId="6947"/>
    <cellStyle name="c_LBO Summary_MD P2R 2009_NOL" xfId="6948"/>
    <cellStyle name="c_LBO Summary_MI P2R 2009" xfId="6949"/>
    <cellStyle name="c_LBO Summary_MI P2R 2009 2" xfId="6950"/>
    <cellStyle name="c_LBO Summary_MI P2R 2009_NOL" xfId="6951"/>
    <cellStyle name="c_LBO Summary_MO 2010-2014 Presentation_072709" xfId="6952"/>
    <cellStyle name="c_LBO Summary_MO 2010-2014 Presentation_072709_Schedule 3-5 Roark - asset list 071010" xfId="6953"/>
    <cellStyle name="c_LBO Summary_MO P2R 2009" xfId="6954"/>
    <cellStyle name="c_LBO Summary_MO P2R 2009 2" xfId="6955"/>
    <cellStyle name="c_LBO Summary_MO P2R 2009_NOL" xfId="6956"/>
    <cellStyle name="c_LBO Summary_Mobile Residuals P2R 2009" xfId="6957"/>
    <cellStyle name="c_LBO Summary_Mobile Residuals P2R 2009 2" xfId="6958"/>
    <cellStyle name="c_LBO Summary_Mobile Residuals P2R 2009_NOL" xfId="6959"/>
    <cellStyle name="c_LBO Summary_MO-IL-CA Offset DEF" xfId="6960"/>
    <cellStyle name="c_LBO Summary_MO-IL-CA Offset DEF 2" xfId="6961"/>
    <cellStyle name="c_LBO Summary_MO-IL-CA Offset DEF_AWW Adj Co FAS109 2011" xfId="6962"/>
    <cellStyle name="c_LBO Summary_MO-IL-CA Offset DEF_Current Provision - HYP" xfId="6963"/>
    <cellStyle name="c_LBO Summary_MO-IL-CA Offset DEF_Footnote" xfId="6964"/>
    <cellStyle name="c_LBO Summary_MO-IL-CA Offset DEF_Hyperion-JDE Recon" xfId="6965"/>
    <cellStyle name="c_LBO Summary_MO-IL-CA Offset DEF_Journal Entries Calculation" xfId="6966"/>
    <cellStyle name="c_LBO Summary_MO-IL-CA Offset DEF_NOL" xfId="6967"/>
    <cellStyle name="c_LBO Summary_MO-IL-CA Offset DEF_PY FN Reclasses" xfId="6968"/>
    <cellStyle name="c_LBO Summary_MO-IL-CA Offset DEF_Summary" xfId="6969"/>
    <cellStyle name="c_LBO Summary_Net Capex Cashflow 2013-2014 8-10-12" xfId="6970"/>
    <cellStyle name="c_LBO Summary_NJ P2R 2009" xfId="6971"/>
    <cellStyle name="c_LBO Summary_NJ P2R 2009 2" xfId="6972"/>
    <cellStyle name="c_LBO Summary_NJ P2R 2009_NOL" xfId="6973"/>
    <cellStyle name="c_LBO Summary_NM P2R 2009" xfId="6974"/>
    <cellStyle name="c_LBO Summary_NM P2R 2009 2" xfId="6975"/>
    <cellStyle name="c_LBO Summary_NM P2R 2009_NOL" xfId="6976"/>
    <cellStyle name="c_LBO Summary_NOL" xfId="6977"/>
    <cellStyle name="c_LBO Summary_O&amp;Vs P&amp;L View" xfId="6978"/>
    <cellStyle name="c_LBO Summary_O&amp;Vs P&amp;L View 2" xfId="6979"/>
    <cellStyle name="c_LBO Summary_O&amp;Vs P&amp;L View 3" xfId="6980"/>
    <cellStyle name="c_LBO Summary_O&amp;Vs P&amp;L View 4" xfId="6981"/>
    <cellStyle name="c_LBO Summary_O&amp;Vs P&amp;L View 5" xfId="6982"/>
    <cellStyle name="c_LBO Summary_O&amp;Vs P&amp;L View 6" xfId="6983"/>
    <cellStyle name="c_LBO Summary_O&amp;Vs Worksheet" xfId="6984"/>
    <cellStyle name="c_LBO Summary_O&amp;Vs Worksheet 2" xfId="6985"/>
    <cellStyle name="c_LBO Summary_O&amp;Vs Worksheet 3" xfId="6986"/>
    <cellStyle name="c_LBO Summary_O&amp;Vs Worksheet 4" xfId="6987"/>
    <cellStyle name="c_LBO Summary_O&amp;Vs Worksheet 5" xfId="6988"/>
    <cellStyle name="c_LBO Summary_O&amp;Vs Worksheet 6" xfId="6989"/>
    <cellStyle name="c_LBO Summary_OH P2R 2009" xfId="6990"/>
    <cellStyle name="c_LBO Summary_OH P2R 2009 2" xfId="6991"/>
    <cellStyle name="c_LBO Summary_OH P2R 2009_NOL" xfId="6992"/>
    <cellStyle name="c_LBO Summary_P&amp;L Landing" xfId="6993"/>
    <cellStyle name="c_LBO Summary_P&amp;L Landing 2" xfId="6994"/>
    <cellStyle name="c_LBO Summary_P&amp;L Landing 3" xfId="6995"/>
    <cellStyle name="c_LBO Summary_P&amp;L Landing 4" xfId="6996"/>
    <cellStyle name="c_LBO Summary_P&amp;L Landing 5" xfId="6997"/>
    <cellStyle name="c_LBO Summary_P&amp;L Landing 6" xfId="6998"/>
    <cellStyle name="c_LBO Summary_PA P2R 2009" xfId="6999"/>
    <cellStyle name="c_LBO Summary_PA P2R 2009 2" xfId="7000"/>
    <cellStyle name="c_LBO Summary_PA P2R 2009_NOL" xfId="7001"/>
    <cellStyle name="c_LBO Summary_PAM P2R 2009" xfId="7002"/>
    <cellStyle name="c_LBO Summary_PAM P2R 2009 2" xfId="7003"/>
    <cellStyle name="c_LBO Summary_PAM P2R 2009_NOL" xfId="7004"/>
    <cellStyle name="c_LBO Summary_Portfolio Optimization - Sale of GW + Neptune v13" xfId="7005"/>
    <cellStyle name="c_LBO Summary_Project Aqua - Financial Models Version 2.0 V2" xfId="7006"/>
    <cellStyle name="c_LBO Summary_Project Aqua - Financial Models Version 2.0 V2_2010 Arnold Sewer - Model v1.1 (preliminary base case)" xfId="7007"/>
    <cellStyle name="c_LBO Summary_Project Aqua - Financial Models Version 2.0 V2_Inputs" xfId="7008"/>
    <cellStyle name="c_LBO Summary_Project Aqua - Financial Models Version 2.0 V2_sand city cost analysis 9-29-09 CalAm Version" xfId="7009"/>
    <cellStyle name="c_LBO Summary_Project Aqua - Financial Models Version 2.0 V2_Schedule 3-5 Roark - asset list 071010" xfId="7010"/>
    <cellStyle name="c_LBO Summary_Project Aqua - Financial Models Version 2.5" xfId="7011"/>
    <cellStyle name="c_LBO Summary_Project Ascot Spain - Version 9.0 16082004" xfId="7012"/>
    <cellStyle name="c_LBO Summary_PY FN Reclasses" xfId="7013"/>
    <cellStyle name="c_LBO Summary_Q1 Workpapers as of 03-12-10" xfId="7014"/>
    <cellStyle name="c_LBO Summary_Q1 Workpapers as of 03-12-10 2" xfId="7015"/>
    <cellStyle name="c_LBO Summary_ROE by State" xfId="7016"/>
    <cellStyle name="c_LBO Summary_sand city cost analysis 9-29-09 CalAm Version" xfId="7017"/>
    <cellStyle name="c_LBO Summary_Schedule 3-5 Roark - asset list 071010" xfId="7018"/>
    <cellStyle name="c_LBO Summary_Sheet1" xfId="7019"/>
    <cellStyle name="c_LBO Summary_Sheet1 2" xfId="7020"/>
    <cellStyle name="c_LBO Summary_Sheet1 3" xfId="7021"/>
    <cellStyle name="c_LBO Summary_Sheet1 4" xfId="7022"/>
    <cellStyle name="c_LBO Summary_Sheet1 5" xfId="7023"/>
    <cellStyle name="c_LBO Summary_Sheet1 6" xfId="7024"/>
    <cellStyle name="c_LBO Summary_Sheet2" xfId="7025"/>
    <cellStyle name="c_LBO Summary_Sheet2 2" xfId="7026"/>
    <cellStyle name="c_LBO Summary_Sheet2 3" xfId="7027"/>
    <cellStyle name="c_LBO Summary_Sheet2 4" xfId="7028"/>
    <cellStyle name="c_LBO Summary_Sheet2 5" xfId="7029"/>
    <cellStyle name="c_LBO Summary_Sheet2 6" xfId="7030"/>
    <cellStyle name="c_LBO Summary_Sheet2 7" xfId="7031"/>
    <cellStyle name="c_LBO Summary_Smart View_2011-2015_Info from the field V2  from rates 8-18-10 morning" xfId="7032"/>
    <cellStyle name="c_LBO Summary_Smart View_2011-2015_Info from the field V3 8-19-10 from Rates" xfId="7033"/>
    <cellStyle name="c_LBO Summary_Spain headcount 09082004v3" xfId="7034"/>
    <cellStyle name="c_LBO Summary_Start-up Costs" xfId="7035"/>
    <cellStyle name="c_LBO Summary_Start-up Costs_sand city cost analysis 9-29-09 CalAm Version" xfId="7036"/>
    <cellStyle name="c_LBO Summary_Start-up Costs_Schedule 3-5 Roark - asset list 071010" xfId="7037"/>
    <cellStyle name="c_LBO Summary_Summary" xfId="7038"/>
    <cellStyle name="c_LBO Summary_Surprise Financial Services O&amp;M Fin Model 2008" xfId="7039"/>
    <cellStyle name="c_LBO Summary_Surprise Financial Services O&amp;M No Capital 012607" xfId="7040"/>
    <cellStyle name="c_LBO Summary_Surprise Financial Services O&amp;M No Capital 012607_sand city cost analysis 9-29-09 CalAm Version" xfId="7041"/>
    <cellStyle name="c_LBO Summary_Surprise Financial Services O&amp;M No Capital 012607_Schedule 3-5 Roark - asset list 071010" xfId="7042"/>
    <cellStyle name="c_LBO Summary_TN - BD Model 2011-2015 06.17.10" xfId="7043"/>
    <cellStyle name="c_LBO Summary_TN P2R 2009" xfId="7044"/>
    <cellStyle name="c_LBO Summary_TN P2R 2009 2" xfId="7045"/>
    <cellStyle name="c_LBO Summary_TN P2R 2009_NOL" xfId="7046"/>
    <cellStyle name="c_LBO Summary_Treasury Existing Debt Load" xfId="7047"/>
    <cellStyle name="c_LBO Summary_TWH LLC P2R 2009" xfId="7048"/>
    <cellStyle name="c_LBO Summary_TWH LLC P2R 2009 2" xfId="7049"/>
    <cellStyle name="c_LBO Summary_TWH LLC P2R 2009_NOL" xfId="7050"/>
    <cellStyle name="c_LBO Summary_TWNA P2R 2009" xfId="7051"/>
    <cellStyle name="c_LBO Summary_TWNA P2R 2009 2" xfId="7052"/>
    <cellStyle name="c_LBO Summary_TWNA P2R 2009_NOL" xfId="7053"/>
    <cellStyle name="c_LBO Summary_TX P2R 2009" xfId="7054"/>
    <cellStyle name="c_LBO Summary_TX P2R 2009 2" xfId="7055"/>
    <cellStyle name="c_LBO Summary_TX P2R 2009_NOL" xfId="7056"/>
    <cellStyle name="c_LBO Summary_UESG P2R 2009" xfId="7057"/>
    <cellStyle name="c_LBO Summary_UESG P2R 2009 2" xfId="7058"/>
    <cellStyle name="c_LBO Summary_UESG P2R 2009_NOL" xfId="7059"/>
    <cellStyle name="c_LBO Summary_UWV P2R 2009" xfId="7060"/>
    <cellStyle name="c_LBO Summary_UWV P2R 2009 2" xfId="7061"/>
    <cellStyle name="c_LBO Summary_UWV P2R 2009_NOL" xfId="7062"/>
    <cellStyle name="c_LBO Summary_VA P2R 2009" xfId="7063"/>
    <cellStyle name="c_LBO Summary_VA P2R 2009 2" xfId="7064"/>
    <cellStyle name="c_LBO Summary_VA P2R 2009_NOL" xfId="7065"/>
    <cellStyle name="c_LBO Summary_WV P2R 2009" xfId="7066"/>
    <cellStyle name="c_LBO Summary_WV P2R 2009 2" xfId="7067"/>
    <cellStyle name="c_LBO Summary_WV P2R 2009_NOL" xfId="7068"/>
    <cellStyle name="c_lbo1-03" xfId="7069"/>
    <cellStyle name="c_lbo12-30" xfId="7070"/>
    <cellStyle name="c_LI P2R 2009" xfId="7071"/>
    <cellStyle name="c_LI P2R 2009 2" xfId="7072"/>
    <cellStyle name="c_LI P2R 2009_NOL" xfId="7073"/>
    <cellStyle name="c_LIBERTY P2R 2009" xfId="7074"/>
    <cellStyle name="c_LIBERTY P2R 2009 2" xfId="7075"/>
    <cellStyle name="c_LIBERTY P2R 2009_NOL" xfId="7076"/>
    <cellStyle name="c_LOP P2R 2009" xfId="7077"/>
    <cellStyle name="c_LOP P2R 2009 2" xfId="7078"/>
    <cellStyle name="c_LOP P2R 2009_NOL" xfId="7079"/>
    <cellStyle name="c_Macros" xfId="7080"/>
    <cellStyle name="c_Macros (2)" xfId="7081"/>
    <cellStyle name="c_Macros (2)_Cytyc mergers v5" xfId="7082"/>
    <cellStyle name="c_Macros (2)_Cytyc mergers v6" xfId="7083"/>
    <cellStyle name="c_Macros_Abt Minimergers Sept 02 b" xfId="7084"/>
    <cellStyle name="c_Macros_Aqua Standalone v1" xfId="7085"/>
    <cellStyle name="c_Macros_Biotech Comps 9-3-2002" xfId="7086"/>
    <cellStyle name="c_Macros_book1" xfId="7087"/>
    <cellStyle name="c_Macros_Cubist Model June 2006_Updated_v21" xfId="7088"/>
    <cellStyle name="c_Macros_DCE v.2" xfId="7089"/>
    <cellStyle name="c_Macros_Excel Backup_10.16.06 v3" xfId="7090"/>
    <cellStyle name="c_Macros_Gold 4-18-03" xfId="7091"/>
    <cellStyle name="c_Macros_Gray 5-18-03" xfId="7092"/>
    <cellStyle name="c_Macros_Gray 5-19-03" xfId="7093"/>
    <cellStyle name="c_Macros_Gray Model 5-2-03" xfId="7094"/>
    <cellStyle name="c_Macros_Gray to Import" xfId="7095"/>
    <cellStyle name="c_Macros_Interlopers" xfId="7096"/>
    <cellStyle name="c_Macros_Interlopers_Cytyc mergers v5" xfId="7097"/>
    <cellStyle name="c_Macros_Interlopers_Cytyc mergers v6" xfId="7098"/>
    <cellStyle name="c_Macros_JNJ Credit" xfId="7099"/>
    <cellStyle name="c_Macros_MERGER MODEL 10-16-2002 v18" xfId="7100"/>
    <cellStyle name="c_Macros_MERGER MODEL 10-16-2002 v18_Cytyc mergers v5" xfId="7101"/>
    <cellStyle name="c_Macros_MERGER MODEL 10-16-2002 v18_Cytyc mergers v6" xfId="7102"/>
    <cellStyle name="c_Macros_Minimerger 4-24-03" xfId="7103"/>
    <cellStyle name="c_Macros_Minimerger_v4" xfId="7104"/>
    <cellStyle name="c_Macros_Pedigree Model 4-21-02" xfId="7105"/>
    <cellStyle name="c_Macros_research Commentary v4" xfId="7106"/>
    <cellStyle name="c_Manager (2)" xfId="7107"/>
    <cellStyle name="c_Manager (2)_Cytyc mergers v5" xfId="7108"/>
    <cellStyle name="c_Manager (2)_Cytyc mergers v6" xfId="7109"/>
    <cellStyle name="c_Mango Merger" xfId="7110"/>
    <cellStyle name="c_Mango Merger 3" xfId="7111"/>
    <cellStyle name="c_MD P2R 2009" xfId="7112"/>
    <cellStyle name="c_MD P2R 2009 2" xfId="7113"/>
    <cellStyle name="c_MD P2R 2009_NOL" xfId="7114"/>
    <cellStyle name="c_MI P2R 2009" xfId="7115"/>
    <cellStyle name="c_MI P2R 2009 2" xfId="7116"/>
    <cellStyle name="c_MI P2R 2009_NOL" xfId="7117"/>
    <cellStyle name="c_MO 2010-2014 Presentation_072709" xfId="7118"/>
    <cellStyle name="c_MO 2010-2014 Presentation_072709_Schedule 3-5 Roark - asset list 071010" xfId="7119"/>
    <cellStyle name="c_MO P2R 2009" xfId="7120"/>
    <cellStyle name="c_MO P2R 2009 2" xfId="7121"/>
    <cellStyle name="c_MO P2R 2009_NOL" xfId="7122"/>
    <cellStyle name="c_Mobile Residuals P2R 2009" xfId="7123"/>
    <cellStyle name="c_Mobile Residuals P2R 2009 2" xfId="7124"/>
    <cellStyle name="c_Mobile Residuals P2R 2009_NOL" xfId="7125"/>
    <cellStyle name="c_Model Assumptions (2)" xfId="7126"/>
    <cellStyle name="c_Model_19" xfId="7127"/>
    <cellStyle name="c_Model_19_Q2 pipeline" xfId="7128"/>
    <cellStyle name="c_Model_19_Q2 pipeline_Intangible Amortization 6-30-09v" xfId="7129"/>
    <cellStyle name="c_MO-IL-CA Offset DEF" xfId="7130"/>
    <cellStyle name="c_MO-IL-CA Offset DEF 2" xfId="7131"/>
    <cellStyle name="c_MO-IL-CA Offset DEF_AWW Adj Co FAS109 2011" xfId="7132"/>
    <cellStyle name="c_MO-IL-CA Offset DEF_Current Provision - HYP" xfId="7133"/>
    <cellStyle name="c_MO-IL-CA Offset DEF_Footnote" xfId="7134"/>
    <cellStyle name="c_MO-IL-CA Offset DEF_Hyperion-JDE Recon" xfId="7135"/>
    <cellStyle name="c_MO-IL-CA Offset DEF_Journal Entries Calculation" xfId="7136"/>
    <cellStyle name="c_MO-IL-CA Offset DEF_NOL" xfId="7137"/>
    <cellStyle name="c_MO-IL-CA Offset DEF_PY FN Reclasses" xfId="7138"/>
    <cellStyle name="c_MO-IL-CA Offset DEF_Summary" xfId="7139"/>
    <cellStyle name="c_Net Capex Cashflow 2013-2014 8-10-12" xfId="7140"/>
    <cellStyle name="c_NJ P2R 2009" xfId="7141"/>
    <cellStyle name="c_NJ P2R 2009 2" xfId="7142"/>
    <cellStyle name="c_NJ P2R 2009_NOL" xfId="7143"/>
    <cellStyle name="c_NM P2R 2009" xfId="7144"/>
    <cellStyle name="c_NM P2R 2009 2" xfId="7145"/>
    <cellStyle name="c_NM P2R 2009_NOL" xfId="7146"/>
    <cellStyle name="c_NOL" xfId="7147"/>
    <cellStyle name="c_O&amp;Vs P&amp;L View" xfId="7148"/>
    <cellStyle name="c_O&amp;Vs P&amp;L View 2" xfId="7149"/>
    <cellStyle name="c_O&amp;Vs P&amp;L View 3" xfId="7150"/>
    <cellStyle name="c_O&amp;Vs P&amp;L View 4" xfId="7151"/>
    <cellStyle name="c_O&amp;Vs P&amp;L View 5" xfId="7152"/>
    <cellStyle name="c_O&amp;Vs P&amp;L View 6" xfId="7153"/>
    <cellStyle name="c_O&amp;Vs Worksheet" xfId="7154"/>
    <cellStyle name="c_O&amp;Vs Worksheet 2" xfId="7155"/>
    <cellStyle name="c_O&amp;Vs Worksheet 3" xfId="7156"/>
    <cellStyle name="c_O&amp;Vs Worksheet 4" xfId="7157"/>
    <cellStyle name="c_O&amp;Vs Worksheet 5" xfId="7158"/>
    <cellStyle name="c_O&amp;Vs Worksheet 6" xfId="7159"/>
    <cellStyle name="c_OBGYN (2)" xfId="7160"/>
    <cellStyle name="c_OH P2R 2009" xfId="7161"/>
    <cellStyle name="c_OH P2R 2009 2" xfId="7162"/>
    <cellStyle name="c_OH P2R 2009_NOL" xfId="7163"/>
    <cellStyle name="c_Oil and Gas Comp File - Protected - 2003 - Final" xfId="7164"/>
    <cellStyle name="c_Other Businesses (2)" xfId="7165"/>
    <cellStyle name="c_Ownership" xfId="7166"/>
    <cellStyle name="c_P&amp;L Landing" xfId="7167"/>
    <cellStyle name="c_P&amp;L Landing 2" xfId="7168"/>
    <cellStyle name="c_P&amp;L Landing 3" xfId="7169"/>
    <cellStyle name="c_P&amp;L Landing 4" xfId="7170"/>
    <cellStyle name="c_P&amp;L Landing 5" xfId="7171"/>
    <cellStyle name="c_P&amp;L Landing 6" xfId="7172"/>
    <cellStyle name="c_PA P2R 2009" xfId="7173"/>
    <cellStyle name="c_PA P2R 2009 2" xfId="7174"/>
    <cellStyle name="c_PA P2R 2009_NOL" xfId="7175"/>
    <cellStyle name="c_PAM P2R 2009" xfId="7176"/>
    <cellStyle name="c_PAM P2R 2009 2" xfId="7177"/>
    <cellStyle name="c_PAM P2R 2009_NOL" xfId="7178"/>
    <cellStyle name="c_pearl_wacc" xfId="7179"/>
    <cellStyle name="c_pearl_wacc_Q2 pipeline" xfId="7180"/>
    <cellStyle name="c_pearl_wacc_Q2 pipeline_Intangible Amortization 6-30-09v" xfId="7181"/>
    <cellStyle name="c_PFMA Credit (2)" xfId="7182"/>
    <cellStyle name="c_PFMA Income (2)" xfId="7183"/>
    <cellStyle name="c_Pippen (2)" xfId="7184"/>
    <cellStyle name="c_Pippen Cases (2)" xfId="7185"/>
    <cellStyle name="c_Pippen ValMatrix (2)" xfId="7186"/>
    <cellStyle name="c_PMAT (2)" xfId="7187"/>
    <cellStyle name="c_PMAT (3)" xfId="7188"/>
    <cellStyle name="c_Portfolio Optimization - Sale of GW + Neptune v13" xfId="7189"/>
    <cellStyle name="c_PoundInc" xfId="7190"/>
    <cellStyle name="c_PoundInc (2)" xfId="7191"/>
    <cellStyle name="c_Poundstone (2)" xfId="7192"/>
    <cellStyle name="c_Preliminary Poundstone (2)" xfId="7193"/>
    <cellStyle name="c_Project Aqua - Financial Models Version 2.0 V2" xfId="7194"/>
    <cellStyle name="c_Project Aqua - Financial Models Version 2.0 V2_2010 Arnold Sewer - Model v1.1 (preliminary base case)" xfId="7195"/>
    <cellStyle name="c_Project Aqua - Financial Models Version 2.0 V2_Inputs" xfId="7196"/>
    <cellStyle name="c_Project Aqua - Financial Models Version 2.0 V2_sand city cost analysis 9-29-09 CalAm Version" xfId="7197"/>
    <cellStyle name="c_Project Aqua - Financial Models Version 2.0 V2_Schedule 3-5 Roark - asset list 071010" xfId="7198"/>
    <cellStyle name="c_Project Aqua - Financial Models Version 2.5" xfId="7199"/>
    <cellStyle name="c_Project Ascot Spain - Version 9.0 16082004" xfId="7200"/>
    <cellStyle name="c_PY FN Reclasses" xfId="7201"/>
    <cellStyle name="c_Q1 Workpapers as of 03-12-10" xfId="7202"/>
    <cellStyle name="c_Q1 Workpapers as of 03-12-10 2" xfId="7203"/>
    <cellStyle name="c_Q2 pipeline" xfId="7204"/>
    <cellStyle name="c_Q2 pipeline_Intangible Amortization 6-30-09v" xfId="7205"/>
    <cellStyle name="c_ROE by State" xfId="7206"/>
    <cellStyle name="c_RushValSum (2)" xfId="7207"/>
    <cellStyle name="c_sand city cost analysis 9-29-09 CalAm Version" xfId="7208"/>
    <cellStyle name="c_Schedule 3-5 Roark - asset list 071010" xfId="7209"/>
    <cellStyle name="c_Schedules" xfId="7210"/>
    <cellStyle name="c_Schedules 10" xfId="7211"/>
    <cellStyle name="c_Schedules 2" xfId="7212"/>
    <cellStyle name="c_Schedules 2 2" xfId="7213"/>
    <cellStyle name="c_Schedules 2 2 2" xfId="7214"/>
    <cellStyle name="c_Schedules 2 2 2 2" xfId="7215"/>
    <cellStyle name="c_Schedules 2 2 2 2 2" xfId="7216"/>
    <cellStyle name="c_Schedules 2 2 2 2 3" xfId="7217"/>
    <cellStyle name="c_Schedules 2 2 2 3" xfId="7218"/>
    <cellStyle name="c_Schedules 2 2 3" xfId="7219"/>
    <cellStyle name="c_Schedules 2 2 4" xfId="7220"/>
    <cellStyle name="c_Schedules 2 2 5" xfId="7221"/>
    <cellStyle name="c_Schedules 2 2 6" xfId="7222"/>
    <cellStyle name="c_Schedules 2 3" xfId="7223"/>
    <cellStyle name="c_Schedules 2 3 2" xfId="7224"/>
    <cellStyle name="c_Schedules 2 3 2 2" xfId="7225"/>
    <cellStyle name="c_Schedules 2 3 2 3" xfId="7226"/>
    <cellStyle name="c_Schedules 2 3 3" xfId="7227"/>
    <cellStyle name="c_Schedules 2 4" xfId="7228"/>
    <cellStyle name="c_Schedules 2 5" xfId="7229"/>
    <cellStyle name="c_Schedules 2 6" xfId="7230"/>
    <cellStyle name="c_Schedules 3" xfId="7231"/>
    <cellStyle name="c_Schedules 4" xfId="7232"/>
    <cellStyle name="c_Schedules 5" xfId="7233"/>
    <cellStyle name="c_Schedules 6" xfId="7234"/>
    <cellStyle name="c_Schedules 6 2" xfId="7235"/>
    <cellStyle name="c_Schedules 6 2 2" xfId="7236"/>
    <cellStyle name="c_Schedules 6 2 3" xfId="7237"/>
    <cellStyle name="c_Schedules 6 3" xfId="7238"/>
    <cellStyle name="c_Schedules 7" xfId="7239"/>
    <cellStyle name="c_Schedules 8" xfId="7240"/>
    <cellStyle name="c_Schedules 9" xfId="7241"/>
    <cellStyle name="c_Schedules_2010 Arnold Sewer - Model v1.1 (preliminary base case)" xfId="7242"/>
    <cellStyle name="c_Schedules_2010-2012_AZ BP_09.10.09" xfId="7243"/>
    <cellStyle name="c_Schedules_2011_BPR_MSG_07" xfId="7244"/>
    <cellStyle name="c_Schedules_2011-13 Capex by entity" xfId="7245"/>
    <cellStyle name="c_Schedules_2012_BS_Budget (2)" xfId="7246"/>
    <cellStyle name="c_Schedules_2012_BS_Budget (2) 2" xfId="7247"/>
    <cellStyle name="c_Schedules_2012_BS_Budget (2) 3" xfId="7248"/>
    <cellStyle name="c_Schedules_2012_BS_Budget (2) 4" xfId="7249"/>
    <cellStyle name="c_Schedules_2012_BS_Budget (2) 5" xfId="7250"/>
    <cellStyle name="c_Schedules_2012_BS_Budget (2) 6" xfId="7251"/>
    <cellStyle name="c_Schedules_7 - FAS109 2010 (F2)" xfId="7252"/>
    <cellStyle name="c_Schedules_AAET P2R 2009" xfId="7253"/>
    <cellStyle name="c_Schedules_AAET P2R 2009 2" xfId="7254"/>
    <cellStyle name="c_Schedules_AAET P2R 2009_NOL" xfId="7255"/>
    <cellStyle name="c_Schedules_ACUS P2R 2009" xfId="7256"/>
    <cellStyle name="c_Schedules_ACUS P2R 2009 2" xfId="7257"/>
    <cellStyle name="c_Schedules_ACUS P2R 2009_NOL" xfId="7258"/>
    <cellStyle name="c_Schedules_ALWC P2R 2009" xfId="7259"/>
    <cellStyle name="c_Schedules_ALWC P2R 2009 2" xfId="7260"/>
    <cellStyle name="c_Schedules_ALWC P2R 2009_NOL" xfId="7261"/>
    <cellStyle name="c_Schedules_Apollo 22062005 RR" xfId="7262"/>
    <cellStyle name="c_Schedules_Applied O+M - 2011 - 2015 Bus. Plan" xfId="7263"/>
    <cellStyle name="c_Schedules_Applied O+M - 2011 - 2015 Bus. Plan 2" xfId="7264"/>
    <cellStyle name="c_Schedules_AW Engineering P2R 2009" xfId="7265"/>
    <cellStyle name="c_Schedules_AW Engineering P2R 2009 2" xfId="7266"/>
    <cellStyle name="c_Schedules_AW Engineering P2R 2009_NOL" xfId="7267"/>
    <cellStyle name="c_Schedules_AW Ind OPS P2R 2009" xfId="7268"/>
    <cellStyle name="c_Schedules_AW Ind OPS P2R 2009 2" xfId="7269"/>
    <cellStyle name="c_Schedules_AW Ind OPS P2R 2009_NOL" xfId="7270"/>
    <cellStyle name="c_Schedules_AW Ind P2R 2009" xfId="7271"/>
    <cellStyle name="c_Schedules_AW Ind P2R 2009 2" xfId="7272"/>
    <cellStyle name="c_Schedules_AW Ind P2R 2009_NOL" xfId="7273"/>
    <cellStyle name="c_Schedules_AW O&amp;M P2R 2009" xfId="7274"/>
    <cellStyle name="c_Schedules_AW O&amp;M P2R 2009 2" xfId="7275"/>
    <cellStyle name="c_Schedules_AW O&amp;M P2R 2009_NOL" xfId="7276"/>
    <cellStyle name="c_Schedules_AW(USA) Inc.  P2R 2009" xfId="7277"/>
    <cellStyle name="c_Schedules_AW(USA) Inc.  P2R 2009 2" xfId="7278"/>
    <cellStyle name="c_Schedules_AW(USA) Inc.  P2R 2009_NOL" xfId="7279"/>
    <cellStyle name="c_Schedules_AWCC P2R 2009" xfId="7280"/>
    <cellStyle name="c_Schedules_AWCC P2R 2009 2" xfId="7281"/>
    <cellStyle name="c_Schedules_AWCC P2R 2009_NOL" xfId="7282"/>
    <cellStyle name="c_Schedules_AWE Holding P2R 2009" xfId="7283"/>
    <cellStyle name="c_Schedules_AWE Holding P2R 2009 2" xfId="7284"/>
    <cellStyle name="c_Schedules_AWE Holding P2R 2009_NOL" xfId="7285"/>
    <cellStyle name="c_Schedules_AWE Inc. P2R 2009" xfId="7286"/>
    <cellStyle name="c_Schedules_AWE Inc. P2R 2009 2" xfId="7287"/>
    <cellStyle name="c_Schedules_AWE Inc. P2R 2009_NOL" xfId="7288"/>
    <cellStyle name="c_Schedules_AWM P2R 2009" xfId="7289"/>
    <cellStyle name="c_Schedules_AWM P2R 2009 2" xfId="7290"/>
    <cellStyle name="c_Schedules_AWM P2R 2009_NOL" xfId="7291"/>
    <cellStyle name="c_Schedules_AWM-DE P2R 2009" xfId="7292"/>
    <cellStyle name="c_Schedules_AWM-DE P2R 2009 2" xfId="7293"/>
    <cellStyle name="c_Schedules_AWM-DE P2R 2009_NOL" xfId="7294"/>
    <cellStyle name="c_Schedules_AWR P2R 2009" xfId="7295"/>
    <cellStyle name="c_Schedules_AWR P2R 2009 2" xfId="7296"/>
    <cellStyle name="c_Schedules_AWR P2R 2009_NOL" xfId="7297"/>
    <cellStyle name="c_Schedules_AWS CDM P2R 2009" xfId="7298"/>
    <cellStyle name="c_Schedules_AWS CDM P2R 2009 2" xfId="7299"/>
    <cellStyle name="c_Schedules_AWS CDM P2R 2009_NOL" xfId="7300"/>
    <cellStyle name="c_Schedules_AWS LLC P2R 2009" xfId="7301"/>
    <cellStyle name="c_Schedules_AWS LLC P2R 2009 2" xfId="7302"/>
    <cellStyle name="c_Schedules_AWS LLC P2R 2009_NOL" xfId="7303"/>
    <cellStyle name="c_Schedules_AWW Adj Co FAS109 2011" xfId="7304"/>
    <cellStyle name="c_Schedules_AWWC P2R 2009" xfId="7305"/>
    <cellStyle name="c_Schedules_AWWC P2R 2009 2" xfId="7306"/>
    <cellStyle name="c_Schedules_AWWC P2R 2009_NOL" xfId="7307"/>
    <cellStyle name="c_Schedules_AWWM P2R 2009" xfId="7308"/>
    <cellStyle name="c_Schedules_AWWM P2R 2009 2" xfId="7309"/>
    <cellStyle name="c_Schedules_AWWM P2R 2009_NOL" xfId="7310"/>
    <cellStyle name="c_Schedules_AWWSC P2R 2009" xfId="7311"/>
    <cellStyle name="c_Schedules_AWWSC P2R 2009 2" xfId="7312"/>
    <cellStyle name="c_Schedules_AWWSC P2R 2009_NOL" xfId="7313"/>
    <cellStyle name="c_Schedules_AZ P2R 2009" xfId="7314"/>
    <cellStyle name="c_Schedules_AZ P2R 2009 2" xfId="7315"/>
    <cellStyle name="c_Schedules_AZ P2R 2009_NOL" xfId="7316"/>
    <cellStyle name="c_Schedules_BalanceSheet Landing" xfId="7317"/>
    <cellStyle name="c_Schedules_BalanceSheet Landing 2" xfId="7318"/>
    <cellStyle name="c_Schedules_BalanceSheet Landing 3" xfId="7319"/>
    <cellStyle name="c_Schedules_BalanceSheet Landing 4" xfId="7320"/>
    <cellStyle name="c_Schedules_BalanceSheet Landing 5" xfId="7321"/>
    <cellStyle name="c_Schedules_BalanceSheet Landing 6" xfId="7322"/>
    <cellStyle name="c_Schedules_BFD P2R 2009" xfId="7323"/>
    <cellStyle name="c_Schedules_BFD P2R 2009 2" xfId="7324"/>
    <cellStyle name="c_Schedules_BFD P2R 2009_NOL" xfId="7325"/>
    <cellStyle name="c_Schedules_Book1" xfId="7326"/>
    <cellStyle name="c_Schedules_BP 2011-13 KPIs Rev 9-16-2010 8pm" xfId="7327"/>
    <cellStyle name="c_Schedules_CA P2R 2009 " xfId="7328"/>
    <cellStyle name="c_Schedules_CA P2R 2009  2" xfId="7329"/>
    <cellStyle name="c_Schedules_CA P2R 2009 _NOL" xfId="7330"/>
    <cellStyle name="c_Schedules_CD - Financial Flash Report - May 2012 Final" xfId="7331"/>
    <cellStyle name="c_Schedules_City of Fillmore Annual Maintenance Revised  V-2 3-7-06  MLC" xfId="7332"/>
    <cellStyle name="c_Schedules_City of Fillmore Annual Maintenance Revised  V-2 3-7-06  MLC_sand city cost analysis 9-29-09 CalAm Version" xfId="7333"/>
    <cellStyle name="c_Schedules_City of Fillmore Annual Maintenance Revised  V-2 3-7-06  MLC_Schedule 3-5 Roark - asset list 071010" xfId="7334"/>
    <cellStyle name="c_Schedules_City of Fillmore Annual Maintenance Revised MK" xfId="7335"/>
    <cellStyle name="c_Schedules_City of Fillmore Annual Maintenance Revised MK_sand city cost analysis 9-29-09 CalAm Version" xfId="7336"/>
    <cellStyle name="c_Schedules_City of Fillmore Annual Maintenance Revised MK_Schedule 3-5 Roark - asset list 071010" xfId="7337"/>
    <cellStyle name="c_Schedules_City of Fillmore DBO Financial Model V10" xfId="7338"/>
    <cellStyle name="c_Schedules_City of Fillmore DBO Financial Model V10_sand city cost analysis 9-29-09 CalAm Version" xfId="7339"/>
    <cellStyle name="c_Schedules_City of Fillmore DBO Financial Model V10_Schedule 3-5 Roark - asset list 071010" xfId="7340"/>
    <cellStyle name="c_Schedules_City of Fillmore DBO Financial Model V11" xfId="7341"/>
    <cellStyle name="c_Schedules_City of Fillmore DBO Financial Model V11_sand city cost analysis 9-29-09 CalAm Version" xfId="7342"/>
    <cellStyle name="c_Schedules_City of Fillmore DBO Financial Model V11_Schedule 3-5 Roark - asset list 071010" xfId="7343"/>
    <cellStyle name="c_Schedules_City of Fillmore DBO Financial Model V2" xfId="7344"/>
    <cellStyle name="c_Schedules_City of Fillmore DBO Financial Model V2_sand city cost analysis 9-29-09 CalAm Version" xfId="7345"/>
    <cellStyle name="c_Schedules_City of Fillmore DBO Financial Model V2_Schedule 3-5 Roark - asset list 071010" xfId="7346"/>
    <cellStyle name="c_Schedules_City of Fillmore DBO Financial Model V4" xfId="7347"/>
    <cellStyle name="c_Schedules_City of Fillmore DBO Financial Model V4_sand city cost analysis 9-29-09 CalAm Version" xfId="7348"/>
    <cellStyle name="c_Schedules_City of Fillmore DBO Financial Model V4_Schedule 3-5 Roark - asset list 071010" xfId="7349"/>
    <cellStyle name="c_Schedules_City of Fillmore DBO Financial Model V5" xfId="7350"/>
    <cellStyle name="c_Schedules_City of Fillmore DBO Financial Model V5_sand city cost analysis 9-29-09 CalAm Version" xfId="7351"/>
    <cellStyle name="c_Schedules_City of Fillmore DBO Financial Model V5_Schedule 3-5 Roark - asset list 071010" xfId="7352"/>
    <cellStyle name="c_Schedules_City of Fillmore OpEx Model Start-Up  &amp; Decommissioning   Nov.18, 2005  MLC" xfId="7353"/>
    <cellStyle name="c_Schedules_City of Fillmore OpEx Model Start-Up  &amp; Decommissioning   Nov.18, 2005  MLC_sand city cost analysis 9-29-09 CalAm Version" xfId="7354"/>
    <cellStyle name="c_Schedules_City of Fillmore OpEx Model Start-Up  &amp; Decommissioning   Nov.18, 2005  MLC_Schedule 3-5 Roark - asset list 071010" xfId="7355"/>
    <cellStyle name="c_Schedules_City of Fillmore OpEx Model V. 2  Dec. 19, 2005  MLC" xfId="7356"/>
    <cellStyle name="c_Schedules_City of Fillmore OpEx Model V. 2  Dec. 19, 2005  MLC_sand city cost analysis 9-29-09 CalAm Version" xfId="7357"/>
    <cellStyle name="c_Schedules_City of Fillmore OpEx Model V. 2  Dec. 19, 2005  MLC_Schedule 3-5 Roark - asset list 071010" xfId="7358"/>
    <cellStyle name="c_Schedules_City of Fillmore R &amp; R Schedule    3-13-06  MLC" xfId="7359"/>
    <cellStyle name="c_Schedules_City of Fillmore R &amp; R Schedule    3-13-06  MLC_sand city cost analysis 9-29-09 CalAm Version" xfId="7360"/>
    <cellStyle name="c_Schedules_City of Fillmore R &amp; R Schedule    3-13-06  MLC_Schedule 3-5 Roark - asset list 071010" xfId="7361"/>
    <cellStyle name="c_Schedules_Contract Ops Bus  Plan 2011 -2015_061510" xfId="7362"/>
    <cellStyle name="c_Schedules_Contract Ops Bus  Plan 2011 -2015_061510_2011_BPR_MSG_07" xfId="7363"/>
    <cellStyle name="c_Schedules_Contract Ops Bus  Plan 2011 -2015_061510_Contract Ops Bus  Plan 2011 -2015_071310_GK" xfId="7364"/>
    <cellStyle name="c_Schedules_Contract Ops Bus  Plan 2011 -2015_061510_Contract Ops Bus  Plan 2011 -2015_08.31.10" xfId="7365"/>
    <cellStyle name="c_Schedules_Contract Ops Bus  Plan 2011 -2015_061510_Contract Ops Bus  Plan 2011 -2015_08.31.10_~0270095" xfId="7366"/>
    <cellStyle name="c_Schedules_Contract Ops Bus  Plan 2011 -2015_061510_Contract Ops Bus  Plan 2011 -2015_08.31.10_Contract Services_Project Contribution Trend" xfId="7367"/>
    <cellStyle name="c_Schedules_Contract Ops Bus  Plan 2011 -2015_061510_Contract Ops Bus  Plan 2011 -2015_08.31.10_Contract Services_Project Contribution Trend_091010" xfId="7368"/>
    <cellStyle name="c_Schedules_Contract Ops Bus  Plan 2011 -2015_061510_Contribution" xfId="7369"/>
    <cellStyle name="c_Schedules_Contract Ops Bus  Plan 2011 -2015_061510_FINAL P12 MSG Contribution Margin" xfId="7370"/>
    <cellStyle name="c_Schedules_Contract Ops Bus  Plan 2011 -2015_071310_GK" xfId="7371"/>
    <cellStyle name="c_Schedules_Contract Ops Bus  Plan 2011 -2015_08.31.10" xfId="7372"/>
    <cellStyle name="c_Schedules_Contract Ops Bus  Plan 2011 -2015_08.31.10_~0270095" xfId="7373"/>
    <cellStyle name="c_Schedules_Contract Ops Bus  Plan 2011 -2015_08.31.10_Contract Services_Project Contribution Trend" xfId="7374"/>
    <cellStyle name="c_Schedules_Contract Ops Bus  Plan 2011 -2015_08.31.10_Contract Services_Project Contribution Trend_091010" xfId="7375"/>
    <cellStyle name="c_Schedules_Contribution" xfId="7376"/>
    <cellStyle name="c_Schedules_Control Panel" xfId="7377"/>
    <cellStyle name="c_Schedules_Control Panel 2" xfId="7378"/>
    <cellStyle name="c_Schedules_Control Panel 3" xfId="7379"/>
    <cellStyle name="c_Schedules_Control Panel 4" xfId="7380"/>
    <cellStyle name="c_Schedules_Control Panel 5" xfId="7381"/>
    <cellStyle name="c_Schedules_Control Panel 6" xfId="7382"/>
    <cellStyle name="c_Schedules_Copy of Twin Oaks DBO Financial Model BAFO FINAL" xfId="7383"/>
    <cellStyle name="c_Schedules_Copy of Twin Oaks DBO Financial Model BAFO FINAL_sand city cost analysis 9-29-09 CalAm Version" xfId="7384"/>
    <cellStyle name="c_Schedules_Copy of Twin Oaks DBO Financial Model BAFO FINAL_Schedule 3-5 Roark - asset list 071010" xfId="7385"/>
    <cellStyle name="c_Schedules_Eastern Divsion O&amp;Vs - Dec 2011 Final" xfId="7386"/>
    <cellStyle name="c_Schedules_Eastern Divsion O&amp;Vs - Dec 2011 Final 2" xfId="7387"/>
    <cellStyle name="c_Schedules_Eastern Divsion O&amp;Vs - Dec 2011 Final 3" xfId="7388"/>
    <cellStyle name="c_Schedules_Eastern Divsion O&amp;Vs - Dec 2011 Final 4" xfId="7389"/>
    <cellStyle name="c_Schedules_Eastern Divsion O&amp;Vs - Dec 2011 Final 5" xfId="7390"/>
    <cellStyle name="c_Schedules_Eastern Divsion O&amp;Vs - Dec 2011 Final 6" xfId="7391"/>
    <cellStyle name="c_Schedules_Edison P2R 2009" xfId="7392"/>
    <cellStyle name="c_Schedules_Edison P2R 2009 2" xfId="7393"/>
    <cellStyle name="c_Schedules_Edison P2R 2009_NOL" xfId="7394"/>
    <cellStyle name="c_Schedules_EMC P2R 2009" xfId="7395"/>
    <cellStyle name="c_Schedules_EMC P2R 2009 2" xfId="7396"/>
    <cellStyle name="c_Schedules_EMC P2R 2009_NOL" xfId="7397"/>
    <cellStyle name="c_Schedules_ETOWN LLC P2R 2009" xfId="7398"/>
    <cellStyle name="c_Schedules_ETOWN LLC P2R 2009 2" xfId="7399"/>
    <cellStyle name="c_Schedules_ETOWN LLC P2R 2009_NOL" xfId="7400"/>
    <cellStyle name="c_Schedules_ETP P2R 2009" xfId="7401"/>
    <cellStyle name="c_Schedules_ETP P2R 2009 2" xfId="7402"/>
    <cellStyle name="c_Schedules_ETP P2R 2009_NOL" xfId="7403"/>
    <cellStyle name="c_Schedules_Fillmore Annual Maintenance" xfId="7404"/>
    <cellStyle name="c_Schedules_Fillmore Annual Maintenance_sand city cost analysis 9-29-09 CalAm Version" xfId="7405"/>
    <cellStyle name="c_Schedules_Fillmore Annual Maintenance_Schedule 3-5 Roark - asset list 071010" xfId="7406"/>
    <cellStyle name="c_Schedules_Fillmore O&amp;M model 032206" xfId="7407"/>
    <cellStyle name="c_Schedules_Fillmore O&amp;M model 032206 V1" xfId="7408"/>
    <cellStyle name="c_Schedules_Fillmore O&amp;M model 032206 V1_sand city cost analysis 9-29-09 CalAm Version" xfId="7409"/>
    <cellStyle name="c_Schedules_Fillmore O&amp;M model 032206 V1_Schedule 3-5 Roark - asset list 071010" xfId="7410"/>
    <cellStyle name="c_Schedules_Fillmore O&amp;M model 032206_sand city cost analysis 9-29-09 CalAm Version" xfId="7411"/>
    <cellStyle name="c_Schedules_Fillmore O&amp;M model 032206_Schedule 3-5 Roark - asset list 071010" xfId="7412"/>
    <cellStyle name="c_Schedules_Fillmore O&amp;M model 110106" xfId="7413"/>
    <cellStyle name="c_Schedules_Fillmore O&amp;M model 110106_sand city cost analysis 9-29-09 CalAm Version" xfId="7414"/>
    <cellStyle name="c_Schedules_Fillmore O&amp;M model 110106_Schedule 3-5 Roark - asset list 071010" xfId="7415"/>
    <cellStyle name="c_Schedules_FINAL P12 MSG Contribution Margin" xfId="7416"/>
    <cellStyle name="c_Schedules_Footnote" xfId="7417"/>
    <cellStyle name="c_Schedules_HI P2R 2009" xfId="7418"/>
    <cellStyle name="c_Schedules_HI P2R 2009 2" xfId="7419"/>
    <cellStyle name="c_Schedules_HI P2R 2009_NOL" xfId="7420"/>
    <cellStyle name="c_Schedules_HYDRO P2R 2009" xfId="7421"/>
    <cellStyle name="c_Schedules_HYDRO P2R 2009 2" xfId="7422"/>
    <cellStyle name="c_Schedules_HYDRO P2R 2009_NOL" xfId="7423"/>
    <cellStyle name="c_Schedules_Hyperion-JDE Recon" xfId="7424"/>
    <cellStyle name="c_Schedules_IA P2R 2009" xfId="7425"/>
    <cellStyle name="c_Schedules_IA P2R 2009 2" xfId="7426"/>
    <cellStyle name="c_Schedules_IA P2R 2009_NOL" xfId="7427"/>
    <cellStyle name="c_Schedules_IL FAS109 2011" xfId="7428"/>
    <cellStyle name="c_Schedules_IL P2R 2009 " xfId="7429"/>
    <cellStyle name="c_Schedules_IL P2R 2009  2" xfId="7430"/>
    <cellStyle name="c_Schedules_IL P2R 2009 _NOL" xfId="7431"/>
    <cellStyle name="c_Schedules_IN P2R 2009" xfId="7432"/>
    <cellStyle name="c_Schedules_IN P2R 2009 2" xfId="7433"/>
    <cellStyle name="c_Schedules_IN P2R 2009_NOL" xfId="7434"/>
    <cellStyle name="c_Schedules_Income Statement_revised capex 05.28.09_060309" xfId="7435"/>
    <cellStyle name="c_Schedules_Income Statement_revised capex 05.28.09_060309 2" xfId="7436"/>
    <cellStyle name="c_Schedules_Input" xfId="7437"/>
    <cellStyle name="c_Schedules_Input Sheet" xfId="7438"/>
    <cellStyle name="c_Schedules_Inputs" xfId="7439"/>
    <cellStyle name="c_Schedules_Inputs_1" xfId="7440"/>
    <cellStyle name="c_Schedules_Journal Entries Calculation" xfId="7441"/>
    <cellStyle name="c_Schedules_KY P2R 2009" xfId="7442"/>
    <cellStyle name="c_Schedules_KY P2R 2009 2" xfId="7443"/>
    <cellStyle name="c_Schedules_KY P2R 2009_NOL" xfId="7444"/>
    <cellStyle name="c_Schedules_KY-Landing Template-Feb 2012 Final" xfId="7445"/>
    <cellStyle name="c_Schedules_KY-Landing Template-Feb 2012 Final 2" xfId="7446"/>
    <cellStyle name="c_Schedules_KY-Landing Template-Feb 2012 Final 3" xfId="7447"/>
    <cellStyle name="c_Schedules_KY-Landing Template-Feb 2012 Final 4" xfId="7448"/>
    <cellStyle name="c_Schedules_KY-Landing Template-Feb 2012 Final 5" xfId="7449"/>
    <cellStyle name="c_Schedules_KY-Landing Template-Feb 2012 Final 6" xfId="7450"/>
    <cellStyle name="c_Schedules_LI P2R 2009" xfId="7451"/>
    <cellStyle name="c_Schedules_LI P2R 2009 2" xfId="7452"/>
    <cellStyle name="c_Schedules_LI P2R 2009_NOL" xfId="7453"/>
    <cellStyle name="c_Schedules_LIBERTY P2R 2009" xfId="7454"/>
    <cellStyle name="c_Schedules_LIBERTY P2R 2009 2" xfId="7455"/>
    <cellStyle name="c_Schedules_LIBERTY P2R 2009_NOL" xfId="7456"/>
    <cellStyle name="c_Schedules_LOP P2R 2009" xfId="7457"/>
    <cellStyle name="c_Schedules_LOP P2R 2009 2" xfId="7458"/>
    <cellStyle name="c_Schedules_LOP P2R 2009_NOL" xfId="7459"/>
    <cellStyle name="c_Schedules_MD P2R 2009" xfId="7460"/>
    <cellStyle name="c_Schedules_MD P2R 2009 2" xfId="7461"/>
    <cellStyle name="c_Schedules_MD P2R 2009_NOL" xfId="7462"/>
    <cellStyle name="c_Schedules_MI P2R 2009" xfId="7463"/>
    <cellStyle name="c_Schedules_MI P2R 2009 2" xfId="7464"/>
    <cellStyle name="c_Schedules_MI P2R 2009_NOL" xfId="7465"/>
    <cellStyle name="c_Schedules_MO 2010-2014 Presentation_072709" xfId="7466"/>
    <cellStyle name="c_Schedules_MO 2010-2014 Presentation_072709_Schedule 3-5 Roark - asset list 071010" xfId="7467"/>
    <cellStyle name="c_Schedules_MO P2R 2009" xfId="7468"/>
    <cellStyle name="c_Schedules_MO P2R 2009 2" xfId="7469"/>
    <cellStyle name="c_Schedules_MO P2R 2009_NOL" xfId="7470"/>
    <cellStyle name="c_Schedules_Mobile Residuals P2R 2009" xfId="7471"/>
    <cellStyle name="c_Schedules_Mobile Residuals P2R 2009 2" xfId="7472"/>
    <cellStyle name="c_Schedules_Mobile Residuals P2R 2009_NOL" xfId="7473"/>
    <cellStyle name="c_Schedules_MO-IL-CA Offset DEF" xfId="7474"/>
    <cellStyle name="c_Schedules_MO-IL-CA Offset DEF 2" xfId="7475"/>
    <cellStyle name="c_Schedules_MO-IL-CA Offset DEF_AWW Adj Co FAS109 2011" xfId="7476"/>
    <cellStyle name="c_Schedules_MO-IL-CA Offset DEF_Current Provision - HYP" xfId="7477"/>
    <cellStyle name="c_Schedules_MO-IL-CA Offset DEF_Footnote" xfId="7478"/>
    <cellStyle name="c_Schedules_MO-IL-CA Offset DEF_Hyperion-JDE Recon" xfId="7479"/>
    <cellStyle name="c_Schedules_MO-IL-CA Offset DEF_Journal Entries Calculation" xfId="7480"/>
    <cellStyle name="c_Schedules_MO-IL-CA Offset DEF_NOL" xfId="7481"/>
    <cellStyle name="c_Schedules_MO-IL-CA Offset DEF_PY FN Reclasses" xfId="7482"/>
    <cellStyle name="c_Schedules_MO-IL-CA Offset DEF_Summary" xfId="7483"/>
    <cellStyle name="c_Schedules_Net Capex Cashflow 2013-2014 8-10-12" xfId="7484"/>
    <cellStyle name="c_Schedules_NJ P2R 2009" xfId="7485"/>
    <cellStyle name="c_Schedules_NJ P2R 2009 2" xfId="7486"/>
    <cellStyle name="c_Schedules_NJ P2R 2009_NOL" xfId="7487"/>
    <cellStyle name="c_Schedules_NM P2R 2009" xfId="7488"/>
    <cellStyle name="c_Schedules_NM P2R 2009 2" xfId="7489"/>
    <cellStyle name="c_Schedules_NM P2R 2009_NOL" xfId="7490"/>
    <cellStyle name="c_Schedules_NOL" xfId="7491"/>
    <cellStyle name="c_Schedules_O&amp;Vs P&amp;L View" xfId="7492"/>
    <cellStyle name="c_Schedules_O&amp;Vs P&amp;L View 2" xfId="7493"/>
    <cellStyle name="c_Schedules_O&amp;Vs P&amp;L View 3" xfId="7494"/>
    <cellStyle name="c_Schedules_O&amp;Vs P&amp;L View 4" xfId="7495"/>
    <cellStyle name="c_Schedules_O&amp;Vs P&amp;L View 5" xfId="7496"/>
    <cellStyle name="c_Schedules_O&amp;Vs P&amp;L View 6" xfId="7497"/>
    <cellStyle name="c_Schedules_O&amp;Vs Worksheet" xfId="7498"/>
    <cellStyle name="c_Schedules_O&amp;Vs Worksheet 2" xfId="7499"/>
    <cellStyle name="c_Schedules_O&amp;Vs Worksheet 3" xfId="7500"/>
    <cellStyle name="c_Schedules_O&amp;Vs Worksheet 4" xfId="7501"/>
    <cellStyle name="c_Schedules_O&amp;Vs Worksheet 5" xfId="7502"/>
    <cellStyle name="c_Schedules_O&amp;Vs Worksheet 6" xfId="7503"/>
    <cellStyle name="c_Schedules_OH P2R 2009" xfId="7504"/>
    <cellStyle name="c_Schedules_OH P2R 2009 2" xfId="7505"/>
    <cellStyle name="c_Schedules_OH P2R 2009_NOL" xfId="7506"/>
    <cellStyle name="c_Schedules_P&amp;L Landing" xfId="7507"/>
    <cellStyle name="c_Schedules_P&amp;L Landing 2" xfId="7508"/>
    <cellStyle name="c_Schedules_P&amp;L Landing 3" xfId="7509"/>
    <cellStyle name="c_Schedules_P&amp;L Landing 4" xfId="7510"/>
    <cellStyle name="c_Schedules_P&amp;L Landing 5" xfId="7511"/>
    <cellStyle name="c_Schedules_P&amp;L Landing 6" xfId="7512"/>
    <cellStyle name="c_Schedules_PA P2R 2009" xfId="7513"/>
    <cellStyle name="c_Schedules_PA P2R 2009 2" xfId="7514"/>
    <cellStyle name="c_Schedules_PA P2R 2009_NOL" xfId="7515"/>
    <cellStyle name="c_Schedules_PAM P2R 2009" xfId="7516"/>
    <cellStyle name="c_Schedules_PAM P2R 2009 2" xfId="7517"/>
    <cellStyle name="c_Schedules_PAM P2R 2009_NOL" xfId="7518"/>
    <cellStyle name="c_Schedules_Portfolio Optimization - Sale of GW + Neptune v13" xfId="7519"/>
    <cellStyle name="c_Schedules_Project Aqua - Financial Models Version 2.0 V2" xfId="7520"/>
    <cellStyle name="c_Schedules_Project Aqua - Financial Models Version 2.0 V2_2010 Arnold Sewer - Model v1.1 (preliminary base case)" xfId="7521"/>
    <cellStyle name="c_Schedules_Project Aqua - Financial Models Version 2.0 V2_Inputs" xfId="7522"/>
    <cellStyle name="c_Schedules_Project Aqua - Financial Models Version 2.0 V2_sand city cost analysis 9-29-09 CalAm Version" xfId="7523"/>
    <cellStyle name="c_Schedules_Project Aqua - Financial Models Version 2.0 V2_Schedule 3-5 Roark - asset list 071010" xfId="7524"/>
    <cellStyle name="c_Schedules_Project Aqua - Financial Models Version 2.5" xfId="7525"/>
    <cellStyle name="c_Schedules_Project Ascot Spain - Version 9.0 16082004" xfId="7526"/>
    <cellStyle name="c_Schedules_PY FN Reclasses" xfId="7527"/>
    <cellStyle name="c_Schedules_Q1 Workpapers as of 03-12-10" xfId="7528"/>
    <cellStyle name="c_Schedules_Q1 Workpapers as of 03-12-10 2" xfId="7529"/>
    <cellStyle name="c_Schedules_ROE by State" xfId="7530"/>
    <cellStyle name="c_Schedules_sand city cost analysis 9-29-09 CalAm Version" xfId="7531"/>
    <cellStyle name="c_Schedules_Schedule 3-5 Roark - asset list 071010" xfId="7532"/>
    <cellStyle name="c_Schedules_Sheet1" xfId="7533"/>
    <cellStyle name="c_Schedules_Sheet1 2" xfId="7534"/>
    <cellStyle name="c_Schedules_Sheet1 3" xfId="7535"/>
    <cellStyle name="c_Schedules_Sheet1 4" xfId="7536"/>
    <cellStyle name="c_Schedules_Sheet1 5" xfId="7537"/>
    <cellStyle name="c_Schedules_Sheet1 6" xfId="7538"/>
    <cellStyle name="c_Schedules_Sheet2" xfId="7539"/>
    <cellStyle name="c_Schedules_Sheet2 2" xfId="7540"/>
    <cellStyle name="c_Schedules_Sheet2 3" xfId="7541"/>
    <cellStyle name="c_Schedules_Sheet2 4" xfId="7542"/>
    <cellStyle name="c_Schedules_Sheet2 5" xfId="7543"/>
    <cellStyle name="c_Schedules_Sheet2 6" xfId="7544"/>
    <cellStyle name="c_Schedules_Sheet2 7" xfId="7545"/>
    <cellStyle name="c_Schedules_Smart View_2011-2015_Info from the field V2  from rates 8-18-10 morning" xfId="7546"/>
    <cellStyle name="c_Schedules_Smart View_2011-2015_Info from the field V3 8-19-10 from Rates" xfId="7547"/>
    <cellStyle name="c_Schedules_Spain headcount 09082004v3" xfId="7548"/>
    <cellStyle name="c_Schedules_Start-up Costs" xfId="7549"/>
    <cellStyle name="c_Schedules_Start-up Costs_sand city cost analysis 9-29-09 CalAm Version" xfId="7550"/>
    <cellStyle name="c_Schedules_Start-up Costs_Schedule 3-5 Roark - asset list 071010" xfId="7551"/>
    <cellStyle name="c_Schedules_Summary" xfId="7552"/>
    <cellStyle name="c_Schedules_Surprise Financial Services O&amp;M Fin Model 2008" xfId="7553"/>
    <cellStyle name="c_Schedules_Surprise Financial Services O&amp;M No Capital 012607" xfId="7554"/>
    <cellStyle name="c_Schedules_Surprise Financial Services O&amp;M No Capital 012607_sand city cost analysis 9-29-09 CalAm Version" xfId="7555"/>
    <cellStyle name="c_Schedules_Surprise Financial Services O&amp;M No Capital 012607_Schedule 3-5 Roark - asset list 071010" xfId="7556"/>
    <cellStyle name="c_Schedules_TN - BD Model 2011-2015 06.17.10" xfId="7557"/>
    <cellStyle name="c_Schedules_TN P2R 2009" xfId="7558"/>
    <cellStyle name="c_Schedules_TN P2R 2009 2" xfId="7559"/>
    <cellStyle name="c_Schedules_TN P2R 2009_NOL" xfId="7560"/>
    <cellStyle name="c_Schedules_Treasury Existing Debt Load" xfId="7561"/>
    <cellStyle name="c_Schedules_TWH LLC P2R 2009" xfId="7562"/>
    <cellStyle name="c_Schedules_TWH LLC P2R 2009 2" xfId="7563"/>
    <cellStyle name="c_Schedules_TWH LLC P2R 2009_NOL" xfId="7564"/>
    <cellStyle name="c_Schedules_TWNA P2R 2009" xfId="7565"/>
    <cellStyle name="c_Schedules_TWNA P2R 2009 2" xfId="7566"/>
    <cellStyle name="c_Schedules_TWNA P2R 2009_NOL" xfId="7567"/>
    <cellStyle name="c_Schedules_TX P2R 2009" xfId="7568"/>
    <cellStyle name="c_Schedules_TX P2R 2009 2" xfId="7569"/>
    <cellStyle name="c_Schedules_TX P2R 2009_NOL" xfId="7570"/>
    <cellStyle name="c_Schedules_UESG P2R 2009" xfId="7571"/>
    <cellStyle name="c_Schedules_UESG P2R 2009 2" xfId="7572"/>
    <cellStyle name="c_Schedules_UESG P2R 2009_NOL" xfId="7573"/>
    <cellStyle name="c_Schedules_UWV P2R 2009" xfId="7574"/>
    <cellStyle name="c_Schedules_UWV P2R 2009 2" xfId="7575"/>
    <cellStyle name="c_Schedules_UWV P2R 2009_NOL" xfId="7576"/>
    <cellStyle name="c_Schedules_VA P2R 2009" xfId="7577"/>
    <cellStyle name="c_Schedules_VA P2R 2009 2" xfId="7578"/>
    <cellStyle name="c_Schedules_VA P2R 2009_NOL" xfId="7579"/>
    <cellStyle name="c_Schedules_WV P2R 2009" xfId="7580"/>
    <cellStyle name="c_Schedules_WV P2R 2009 2" xfId="7581"/>
    <cellStyle name="c_Schedules_WV P2R 2009_NOL" xfId="7582"/>
    <cellStyle name="c_Sheet1" xfId="7583"/>
    <cellStyle name="c_Sheet1 2" xfId="7584"/>
    <cellStyle name="c_Sheet1 3" xfId="7585"/>
    <cellStyle name="c_Sheet1 4" xfId="7586"/>
    <cellStyle name="c_Sheet1 5" xfId="7587"/>
    <cellStyle name="c_Sheet1 6" xfId="7588"/>
    <cellStyle name="c_Sheet2" xfId="7589"/>
    <cellStyle name="c_Sheet2 2" xfId="7590"/>
    <cellStyle name="c_Sheet2 3" xfId="7591"/>
    <cellStyle name="c_Sheet2 4" xfId="7592"/>
    <cellStyle name="c_Sheet2 5" xfId="7593"/>
    <cellStyle name="c_Sheet2 6" xfId="7594"/>
    <cellStyle name="c_Sheet2 7" xfId="7595"/>
    <cellStyle name="c_Smart View_2011-2015_Info from the field V2  from rates 8-18-10 morning" xfId="7596"/>
    <cellStyle name="c_Smart View_2011-2015_Info from the field V3 8-19-10 from Rates" xfId="7597"/>
    <cellStyle name="c_Spain headcount 09082004v3" xfId="7598"/>
    <cellStyle name="c_Start-up Costs" xfId="7599"/>
    <cellStyle name="c_Start-up Costs_sand city cost analysis 9-29-09 CalAm Version" xfId="7600"/>
    <cellStyle name="c_Start-up Costs_Schedule 3-5 Roark - asset list 071010" xfId="7601"/>
    <cellStyle name="c_Stub Value" xfId="7602"/>
    <cellStyle name="c_Summary" xfId="7603"/>
    <cellStyle name="c_Summary of Pro Forma (2)" xfId="7604"/>
    <cellStyle name="c_Summary of Pro Forma (3)" xfId="7605"/>
    <cellStyle name="c_Surprise Financial Services O&amp;M Fin Model 2008" xfId="7606"/>
    <cellStyle name="c_Surprise Financial Services O&amp;M No Capital 012607" xfId="7607"/>
    <cellStyle name="c_Surprise Financial Services O&amp;M No Capital 012607_sand city cost analysis 9-29-09 CalAm Version" xfId="7608"/>
    <cellStyle name="c_Surprise Financial Services O&amp;M No Capital 012607_Schedule 3-5 Roark - asset list 071010" xfId="7609"/>
    <cellStyle name="c_Texas_Louisiana (2)" xfId="7610"/>
    <cellStyle name="c_Timex-Gucci Merger2" xfId="7611"/>
    <cellStyle name="c_TN - BD Model 2011-2015 06.17.10" xfId="7612"/>
    <cellStyle name="c_TN P2R 2009" xfId="7613"/>
    <cellStyle name="c_TN P2R 2009 2" xfId="7614"/>
    <cellStyle name="c_TN P2R 2009_NOL" xfId="7615"/>
    <cellStyle name="c_Trans Assump (2)" xfId="7616"/>
    <cellStyle name="c_Trans Assump (2) 10" xfId="7617"/>
    <cellStyle name="c_Trans Assump (2) 2" xfId="7618"/>
    <cellStyle name="c_Trans Assump (2) 2 2" xfId="7619"/>
    <cellStyle name="c_Trans Assump (2) 2 2 2" xfId="7620"/>
    <cellStyle name="c_Trans Assump (2) 2 2 2 2" xfId="7621"/>
    <cellStyle name="c_Trans Assump (2) 2 2 2 2 2" xfId="7622"/>
    <cellStyle name="c_Trans Assump (2) 2 2 2 2 3" xfId="7623"/>
    <cellStyle name="c_Trans Assump (2) 2 2 2 3" xfId="7624"/>
    <cellStyle name="c_Trans Assump (2) 2 2 3" xfId="7625"/>
    <cellStyle name="c_Trans Assump (2) 2 2 4" xfId="7626"/>
    <cellStyle name="c_Trans Assump (2) 2 2 5" xfId="7627"/>
    <cellStyle name="c_Trans Assump (2) 2 2 6" xfId="7628"/>
    <cellStyle name="c_Trans Assump (2) 2 3" xfId="7629"/>
    <cellStyle name="c_Trans Assump (2) 2 3 2" xfId="7630"/>
    <cellStyle name="c_Trans Assump (2) 2 3 2 2" xfId="7631"/>
    <cellStyle name="c_Trans Assump (2) 2 3 2 3" xfId="7632"/>
    <cellStyle name="c_Trans Assump (2) 2 3 3" xfId="7633"/>
    <cellStyle name="c_Trans Assump (2) 2 4" xfId="7634"/>
    <cellStyle name="c_Trans Assump (2) 2 5" xfId="7635"/>
    <cellStyle name="c_Trans Assump (2) 2 6" xfId="7636"/>
    <cellStyle name="c_Trans Assump (2) 3" xfId="7637"/>
    <cellStyle name="c_Trans Assump (2) 4" xfId="7638"/>
    <cellStyle name="c_Trans Assump (2) 5" xfId="7639"/>
    <cellStyle name="c_Trans Assump (2) 6" xfId="7640"/>
    <cellStyle name="c_Trans Assump (2) 6 2" xfId="7641"/>
    <cellStyle name="c_Trans Assump (2) 6 2 2" xfId="7642"/>
    <cellStyle name="c_Trans Assump (2) 6 2 3" xfId="7643"/>
    <cellStyle name="c_Trans Assump (2) 6 3" xfId="7644"/>
    <cellStyle name="c_Trans Assump (2) 7" xfId="7645"/>
    <cellStyle name="c_Trans Assump (2) 8" xfId="7646"/>
    <cellStyle name="c_Trans Assump (2) 9" xfId="7647"/>
    <cellStyle name="c_Trans Assump (2)_2010 Arnold Sewer - Model v1.1 (preliminary base case)" xfId="7648"/>
    <cellStyle name="c_Trans Assump (2)_2010-2012_AZ BP_09.10.09" xfId="7649"/>
    <cellStyle name="c_Trans Assump (2)_2011_BPR_MSG_07" xfId="7650"/>
    <cellStyle name="c_Trans Assump (2)_2011-13 Capex by entity" xfId="7651"/>
    <cellStyle name="c_Trans Assump (2)_2012_BS_Budget (2)" xfId="7652"/>
    <cellStyle name="c_Trans Assump (2)_2012_BS_Budget (2) 2" xfId="7653"/>
    <cellStyle name="c_Trans Assump (2)_2012_BS_Budget (2) 3" xfId="7654"/>
    <cellStyle name="c_Trans Assump (2)_2012_BS_Budget (2) 4" xfId="7655"/>
    <cellStyle name="c_Trans Assump (2)_2012_BS_Budget (2) 5" xfId="7656"/>
    <cellStyle name="c_Trans Assump (2)_2012_BS_Budget (2) 6" xfId="7657"/>
    <cellStyle name="c_Trans Assump (2)_7 - FAS109 2010 (F2)" xfId="7658"/>
    <cellStyle name="c_Trans Assump (2)_AAET P2R 2009" xfId="7659"/>
    <cellStyle name="c_Trans Assump (2)_AAET P2R 2009 2" xfId="7660"/>
    <cellStyle name="c_Trans Assump (2)_AAET P2R 2009_NOL" xfId="7661"/>
    <cellStyle name="c_Trans Assump (2)_ACUS P2R 2009" xfId="7662"/>
    <cellStyle name="c_Trans Assump (2)_ACUS P2R 2009 2" xfId="7663"/>
    <cellStyle name="c_Trans Assump (2)_ACUS P2R 2009_NOL" xfId="7664"/>
    <cellStyle name="c_Trans Assump (2)_ALWC P2R 2009" xfId="7665"/>
    <cellStyle name="c_Trans Assump (2)_ALWC P2R 2009 2" xfId="7666"/>
    <cellStyle name="c_Trans Assump (2)_ALWC P2R 2009_NOL" xfId="7667"/>
    <cellStyle name="c_Trans Assump (2)_Apollo 22062005 RR" xfId="7668"/>
    <cellStyle name="c_Trans Assump (2)_Applied O+M - 2011 - 2015 Bus. Plan" xfId="7669"/>
    <cellStyle name="c_Trans Assump (2)_Applied O+M - 2011 - 2015 Bus. Plan 2" xfId="7670"/>
    <cellStyle name="c_Trans Assump (2)_AW Engineering P2R 2009" xfId="7671"/>
    <cellStyle name="c_Trans Assump (2)_AW Engineering P2R 2009 2" xfId="7672"/>
    <cellStyle name="c_Trans Assump (2)_AW Engineering P2R 2009_NOL" xfId="7673"/>
    <cellStyle name="c_Trans Assump (2)_AW Ind OPS P2R 2009" xfId="7674"/>
    <cellStyle name="c_Trans Assump (2)_AW Ind OPS P2R 2009 2" xfId="7675"/>
    <cellStyle name="c_Trans Assump (2)_AW Ind OPS P2R 2009_NOL" xfId="7676"/>
    <cellStyle name="c_Trans Assump (2)_AW Ind P2R 2009" xfId="7677"/>
    <cellStyle name="c_Trans Assump (2)_AW Ind P2R 2009 2" xfId="7678"/>
    <cellStyle name="c_Trans Assump (2)_AW Ind P2R 2009_NOL" xfId="7679"/>
    <cellStyle name="c_Trans Assump (2)_AW O&amp;M P2R 2009" xfId="7680"/>
    <cellStyle name="c_Trans Assump (2)_AW O&amp;M P2R 2009 2" xfId="7681"/>
    <cellStyle name="c_Trans Assump (2)_AW O&amp;M P2R 2009_NOL" xfId="7682"/>
    <cellStyle name="c_Trans Assump (2)_AW(USA) Inc.  P2R 2009" xfId="7683"/>
    <cellStyle name="c_Trans Assump (2)_AW(USA) Inc.  P2R 2009 2" xfId="7684"/>
    <cellStyle name="c_Trans Assump (2)_AW(USA) Inc.  P2R 2009_NOL" xfId="7685"/>
    <cellStyle name="c_Trans Assump (2)_AWCC P2R 2009" xfId="7686"/>
    <cellStyle name="c_Trans Assump (2)_AWCC P2R 2009 2" xfId="7687"/>
    <cellStyle name="c_Trans Assump (2)_AWCC P2R 2009_NOL" xfId="7688"/>
    <cellStyle name="c_Trans Assump (2)_AWE Holding P2R 2009" xfId="7689"/>
    <cellStyle name="c_Trans Assump (2)_AWE Holding P2R 2009 2" xfId="7690"/>
    <cellStyle name="c_Trans Assump (2)_AWE Holding P2R 2009_NOL" xfId="7691"/>
    <cellStyle name="c_Trans Assump (2)_AWE Inc. P2R 2009" xfId="7692"/>
    <cellStyle name="c_Trans Assump (2)_AWE Inc. P2R 2009 2" xfId="7693"/>
    <cellStyle name="c_Trans Assump (2)_AWE Inc. P2R 2009_NOL" xfId="7694"/>
    <cellStyle name="c_Trans Assump (2)_AWM P2R 2009" xfId="7695"/>
    <cellStyle name="c_Trans Assump (2)_AWM P2R 2009 2" xfId="7696"/>
    <cellStyle name="c_Trans Assump (2)_AWM P2R 2009_NOL" xfId="7697"/>
    <cellStyle name="c_Trans Assump (2)_AWM-DE P2R 2009" xfId="7698"/>
    <cellStyle name="c_Trans Assump (2)_AWM-DE P2R 2009 2" xfId="7699"/>
    <cellStyle name="c_Trans Assump (2)_AWM-DE P2R 2009_NOL" xfId="7700"/>
    <cellStyle name="c_Trans Assump (2)_AWR P2R 2009" xfId="7701"/>
    <cellStyle name="c_Trans Assump (2)_AWR P2R 2009 2" xfId="7702"/>
    <cellStyle name="c_Trans Assump (2)_AWR P2R 2009_NOL" xfId="7703"/>
    <cellStyle name="c_Trans Assump (2)_AWS CDM P2R 2009" xfId="7704"/>
    <cellStyle name="c_Trans Assump (2)_AWS CDM P2R 2009 2" xfId="7705"/>
    <cellStyle name="c_Trans Assump (2)_AWS CDM P2R 2009_NOL" xfId="7706"/>
    <cellStyle name="c_Trans Assump (2)_AWS LLC P2R 2009" xfId="7707"/>
    <cellStyle name="c_Trans Assump (2)_AWS LLC P2R 2009 2" xfId="7708"/>
    <cellStyle name="c_Trans Assump (2)_AWS LLC P2R 2009_NOL" xfId="7709"/>
    <cellStyle name="c_Trans Assump (2)_AWW Adj Co FAS109 2011" xfId="7710"/>
    <cellStyle name="c_Trans Assump (2)_AWWC P2R 2009" xfId="7711"/>
    <cellStyle name="c_Trans Assump (2)_AWWC P2R 2009 2" xfId="7712"/>
    <cellStyle name="c_Trans Assump (2)_AWWC P2R 2009_NOL" xfId="7713"/>
    <cellStyle name="c_Trans Assump (2)_AWWM P2R 2009" xfId="7714"/>
    <cellStyle name="c_Trans Assump (2)_AWWM P2R 2009 2" xfId="7715"/>
    <cellStyle name="c_Trans Assump (2)_AWWM P2R 2009_NOL" xfId="7716"/>
    <cellStyle name="c_Trans Assump (2)_AWWSC P2R 2009" xfId="7717"/>
    <cellStyle name="c_Trans Assump (2)_AWWSC P2R 2009 2" xfId="7718"/>
    <cellStyle name="c_Trans Assump (2)_AWWSC P2R 2009_NOL" xfId="7719"/>
    <cellStyle name="c_Trans Assump (2)_AZ P2R 2009" xfId="7720"/>
    <cellStyle name="c_Trans Assump (2)_AZ P2R 2009 2" xfId="7721"/>
    <cellStyle name="c_Trans Assump (2)_AZ P2R 2009_NOL" xfId="7722"/>
    <cellStyle name="c_Trans Assump (2)_BalanceSheet Landing" xfId="7723"/>
    <cellStyle name="c_Trans Assump (2)_BalanceSheet Landing 2" xfId="7724"/>
    <cellStyle name="c_Trans Assump (2)_BalanceSheet Landing 3" xfId="7725"/>
    <cellStyle name="c_Trans Assump (2)_BalanceSheet Landing 4" xfId="7726"/>
    <cellStyle name="c_Trans Assump (2)_BalanceSheet Landing 5" xfId="7727"/>
    <cellStyle name="c_Trans Assump (2)_BalanceSheet Landing 6" xfId="7728"/>
    <cellStyle name="c_Trans Assump (2)_BFD P2R 2009" xfId="7729"/>
    <cellStyle name="c_Trans Assump (2)_BFD P2R 2009 2" xfId="7730"/>
    <cellStyle name="c_Trans Assump (2)_BFD P2R 2009_NOL" xfId="7731"/>
    <cellStyle name="c_Trans Assump (2)_Book1" xfId="7732"/>
    <cellStyle name="c_Trans Assump (2)_BP 2011-13 KPIs Rev 9-16-2010 8pm" xfId="7733"/>
    <cellStyle name="c_Trans Assump (2)_CA P2R 2009 " xfId="7734"/>
    <cellStyle name="c_Trans Assump (2)_CA P2R 2009  2" xfId="7735"/>
    <cellStyle name="c_Trans Assump (2)_CA P2R 2009 _NOL" xfId="7736"/>
    <cellStyle name="c_Trans Assump (2)_CD - Financial Flash Report - May 2012 Final" xfId="7737"/>
    <cellStyle name="c_Trans Assump (2)_City of Fillmore Annual Maintenance Revised  V-2 3-7-06  MLC" xfId="7738"/>
    <cellStyle name="c_Trans Assump (2)_City of Fillmore Annual Maintenance Revised  V-2 3-7-06  MLC_sand city cost analysis 9-29-09 CalAm Version" xfId="7739"/>
    <cellStyle name="c_Trans Assump (2)_City of Fillmore Annual Maintenance Revised  V-2 3-7-06  MLC_Schedule 3-5 Roark - asset list 071010" xfId="7740"/>
    <cellStyle name="c_Trans Assump (2)_City of Fillmore Annual Maintenance Revised MK" xfId="7741"/>
    <cellStyle name="c_Trans Assump (2)_City of Fillmore Annual Maintenance Revised MK_sand city cost analysis 9-29-09 CalAm Version" xfId="7742"/>
    <cellStyle name="c_Trans Assump (2)_City of Fillmore Annual Maintenance Revised MK_Schedule 3-5 Roark - asset list 071010" xfId="7743"/>
    <cellStyle name="c_Trans Assump (2)_City of Fillmore DBO Financial Model V10" xfId="7744"/>
    <cellStyle name="c_Trans Assump (2)_City of Fillmore DBO Financial Model V10_sand city cost analysis 9-29-09 CalAm Version" xfId="7745"/>
    <cellStyle name="c_Trans Assump (2)_City of Fillmore DBO Financial Model V10_Schedule 3-5 Roark - asset list 071010" xfId="7746"/>
    <cellStyle name="c_Trans Assump (2)_City of Fillmore DBO Financial Model V11" xfId="7747"/>
    <cellStyle name="c_Trans Assump (2)_City of Fillmore DBO Financial Model V11_sand city cost analysis 9-29-09 CalAm Version" xfId="7748"/>
    <cellStyle name="c_Trans Assump (2)_City of Fillmore DBO Financial Model V11_Schedule 3-5 Roark - asset list 071010" xfId="7749"/>
    <cellStyle name="c_Trans Assump (2)_City of Fillmore DBO Financial Model V2" xfId="7750"/>
    <cellStyle name="c_Trans Assump (2)_City of Fillmore DBO Financial Model V2_sand city cost analysis 9-29-09 CalAm Version" xfId="7751"/>
    <cellStyle name="c_Trans Assump (2)_City of Fillmore DBO Financial Model V2_Schedule 3-5 Roark - asset list 071010" xfId="7752"/>
    <cellStyle name="c_Trans Assump (2)_City of Fillmore DBO Financial Model V4" xfId="7753"/>
    <cellStyle name="c_Trans Assump (2)_City of Fillmore DBO Financial Model V4_sand city cost analysis 9-29-09 CalAm Version" xfId="7754"/>
    <cellStyle name="c_Trans Assump (2)_City of Fillmore DBO Financial Model V4_Schedule 3-5 Roark - asset list 071010" xfId="7755"/>
    <cellStyle name="c_Trans Assump (2)_City of Fillmore DBO Financial Model V5" xfId="7756"/>
    <cellStyle name="c_Trans Assump (2)_City of Fillmore DBO Financial Model V5_sand city cost analysis 9-29-09 CalAm Version" xfId="7757"/>
    <cellStyle name="c_Trans Assump (2)_City of Fillmore DBO Financial Model V5_Schedule 3-5 Roark - asset list 071010" xfId="7758"/>
    <cellStyle name="c_Trans Assump (2)_City of Fillmore OpEx Model Start-Up  &amp; Decommissioning   Nov.18, 2005  MLC" xfId="7759"/>
    <cellStyle name="c_Trans Assump (2)_City of Fillmore OpEx Model Start-Up  &amp; Decommissioning   Nov.18, 2005  MLC_sand city cost analysis 9-29-09 CalAm Version" xfId="7760"/>
    <cellStyle name="c_Trans Assump (2)_City of Fillmore OpEx Model Start-Up  &amp; Decommissioning   Nov.18, 2005  MLC_Schedule 3-5 Roark - asset list 071010" xfId="7761"/>
    <cellStyle name="c_Trans Assump (2)_City of Fillmore OpEx Model V. 2  Dec. 19, 2005  MLC" xfId="7762"/>
    <cellStyle name="c_Trans Assump (2)_City of Fillmore OpEx Model V. 2  Dec. 19, 2005  MLC_sand city cost analysis 9-29-09 CalAm Version" xfId="7763"/>
    <cellStyle name="c_Trans Assump (2)_City of Fillmore OpEx Model V. 2  Dec. 19, 2005  MLC_Schedule 3-5 Roark - asset list 071010" xfId="7764"/>
    <cellStyle name="c_Trans Assump (2)_City of Fillmore R &amp; R Schedule    3-13-06  MLC" xfId="7765"/>
    <cellStyle name="c_Trans Assump (2)_City of Fillmore R &amp; R Schedule    3-13-06  MLC_sand city cost analysis 9-29-09 CalAm Version" xfId="7766"/>
    <cellStyle name="c_Trans Assump (2)_City of Fillmore R &amp; R Schedule    3-13-06  MLC_Schedule 3-5 Roark - asset list 071010" xfId="7767"/>
    <cellStyle name="c_Trans Assump (2)_Contract Ops Bus  Plan 2011 -2015_061510" xfId="7768"/>
    <cellStyle name="c_Trans Assump (2)_Contract Ops Bus  Plan 2011 -2015_061510_2011_BPR_MSG_07" xfId="7769"/>
    <cellStyle name="c_Trans Assump (2)_Contract Ops Bus  Plan 2011 -2015_061510_Contract Ops Bus  Plan 2011 -2015_071310_GK" xfId="7770"/>
    <cellStyle name="c_Trans Assump (2)_Contract Ops Bus  Plan 2011 -2015_061510_Contract Ops Bus  Plan 2011 -2015_08.31.10" xfId="7771"/>
    <cellStyle name="c_Trans Assump (2)_Contract Ops Bus  Plan 2011 -2015_061510_Contract Ops Bus  Plan 2011 -2015_08.31.10_~0270095" xfId="7772"/>
    <cellStyle name="c_Trans Assump (2)_Contract Ops Bus  Plan 2011 -2015_061510_Contract Ops Bus  Plan 2011 -2015_08.31.10_Contract Services_Project Contribution Trend" xfId="7773"/>
    <cellStyle name="c_Trans Assump (2)_Contract Ops Bus  Plan 2011 -2015_061510_Contract Ops Bus  Plan 2011 -2015_08.31.10_Contract Services_Project Contribution Trend_091010" xfId="7774"/>
    <cellStyle name="c_Trans Assump (2)_Contract Ops Bus  Plan 2011 -2015_061510_Contribution" xfId="7775"/>
    <cellStyle name="c_Trans Assump (2)_Contract Ops Bus  Plan 2011 -2015_061510_FINAL P12 MSG Contribution Margin" xfId="7776"/>
    <cellStyle name="c_Trans Assump (2)_Contract Ops Bus  Plan 2011 -2015_071310_GK" xfId="7777"/>
    <cellStyle name="c_Trans Assump (2)_Contract Ops Bus  Plan 2011 -2015_08.31.10" xfId="7778"/>
    <cellStyle name="c_Trans Assump (2)_Contract Ops Bus  Plan 2011 -2015_08.31.10_~0270095" xfId="7779"/>
    <cellStyle name="c_Trans Assump (2)_Contract Ops Bus  Plan 2011 -2015_08.31.10_Contract Services_Project Contribution Trend" xfId="7780"/>
    <cellStyle name="c_Trans Assump (2)_Contract Ops Bus  Plan 2011 -2015_08.31.10_Contract Services_Project Contribution Trend_091010" xfId="7781"/>
    <cellStyle name="c_Trans Assump (2)_Contribution" xfId="7782"/>
    <cellStyle name="c_Trans Assump (2)_Control Panel" xfId="7783"/>
    <cellStyle name="c_Trans Assump (2)_Control Panel 2" xfId="7784"/>
    <cellStyle name="c_Trans Assump (2)_Control Panel 3" xfId="7785"/>
    <cellStyle name="c_Trans Assump (2)_Control Panel 4" xfId="7786"/>
    <cellStyle name="c_Trans Assump (2)_Control Panel 5" xfId="7787"/>
    <cellStyle name="c_Trans Assump (2)_Control Panel 6" xfId="7788"/>
    <cellStyle name="c_Trans Assump (2)_Copy of Twin Oaks DBO Financial Model BAFO FINAL" xfId="7789"/>
    <cellStyle name="c_Trans Assump (2)_Copy of Twin Oaks DBO Financial Model BAFO FINAL_sand city cost analysis 9-29-09 CalAm Version" xfId="7790"/>
    <cellStyle name="c_Trans Assump (2)_Copy of Twin Oaks DBO Financial Model BAFO FINAL_Schedule 3-5 Roark - asset list 071010" xfId="7791"/>
    <cellStyle name="c_Trans Assump (2)_Eastern Divsion O&amp;Vs - Dec 2011 Final" xfId="7792"/>
    <cellStyle name="c_Trans Assump (2)_Eastern Divsion O&amp;Vs - Dec 2011 Final 2" xfId="7793"/>
    <cellStyle name="c_Trans Assump (2)_Eastern Divsion O&amp;Vs - Dec 2011 Final 3" xfId="7794"/>
    <cellStyle name="c_Trans Assump (2)_Eastern Divsion O&amp;Vs - Dec 2011 Final 4" xfId="7795"/>
    <cellStyle name="c_Trans Assump (2)_Eastern Divsion O&amp;Vs - Dec 2011 Final 5" xfId="7796"/>
    <cellStyle name="c_Trans Assump (2)_Eastern Divsion O&amp;Vs - Dec 2011 Final 6" xfId="7797"/>
    <cellStyle name="c_Trans Assump (2)_Edison P2R 2009" xfId="7798"/>
    <cellStyle name="c_Trans Assump (2)_Edison P2R 2009 2" xfId="7799"/>
    <cellStyle name="c_Trans Assump (2)_Edison P2R 2009_NOL" xfId="7800"/>
    <cellStyle name="c_Trans Assump (2)_EMC P2R 2009" xfId="7801"/>
    <cellStyle name="c_Trans Assump (2)_EMC P2R 2009 2" xfId="7802"/>
    <cellStyle name="c_Trans Assump (2)_EMC P2R 2009_NOL" xfId="7803"/>
    <cellStyle name="c_Trans Assump (2)_ETOWN LLC P2R 2009" xfId="7804"/>
    <cellStyle name="c_Trans Assump (2)_ETOWN LLC P2R 2009 2" xfId="7805"/>
    <cellStyle name="c_Trans Assump (2)_ETOWN LLC P2R 2009_NOL" xfId="7806"/>
    <cellStyle name="c_Trans Assump (2)_ETP P2R 2009" xfId="7807"/>
    <cellStyle name="c_Trans Assump (2)_ETP P2R 2009 2" xfId="7808"/>
    <cellStyle name="c_Trans Assump (2)_ETP P2R 2009_NOL" xfId="7809"/>
    <cellStyle name="c_Trans Assump (2)_Fillmore Annual Maintenance" xfId="7810"/>
    <cellStyle name="c_Trans Assump (2)_Fillmore Annual Maintenance_sand city cost analysis 9-29-09 CalAm Version" xfId="7811"/>
    <cellStyle name="c_Trans Assump (2)_Fillmore Annual Maintenance_Schedule 3-5 Roark - asset list 071010" xfId="7812"/>
    <cellStyle name="c_Trans Assump (2)_Fillmore O&amp;M model 032206" xfId="7813"/>
    <cellStyle name="c_Trans Assump (2)_Fillmore O&amp;M model 032206 V1" xfId="7814"/>
    <cellStyle name="c_Trans Assump (2)_Fillmore O&amp;M model 032206 V1_sand city cost analysis 9-29-09 CalAm Version" xfId="7815"/>
    <cellStyle name="c_Trans Assump (2)_Fillmore O&amp;M model 032206 V1_Schedule 3-5 Roark - asset list 071010" xfId="7816"/>
    <cellStyle name="c_Trans Assump (2)_Fillmore O&amp;M model 032206_sand city cost analysis 9-29-09 CalAm Version" xfId="7817"/>
    <cellStyle name="c_Trans Assump (2)_Fillmore O&amp;M model 032206_Schedule 3-5 Roark - asset list 071010" xfId="7818"/>
    <cellStyle name="c_Trans Assump (2)_Fillmore O&amp;M model 110106" xfId="7819"/>
    <cellStyle name="c_Trans Assump (2)_Fillmore O&amp;M model 110106_sand city cost analysis 9-29-09 CalAm Version" xfId="7820"/>
    <cellStyle name="c_Trans Assump (2)_Fillmore O&amp;M model 110106_Schedule 3-5 Roark - asset list 071010" xfId="7821"/>
    <cellStyle name="c_Trans Assump (2)_FINAL P12 MSG Contribution Margin" xfId="7822"/>
    <cellStyle name="c_Trans Assump (2)_Footnote" xfId="7823"/>
    <cellStyle name="c_Trans Assump (2)_HI P2R 2009" xfId="7824"/>
    <cellStyle name="c_Trans Assump (2)_HI P2R 2009 2" xfId="7825"/>
    <cellStyle name="c_Trans Assump (2)_HI P2R 2009_NOL" xfId="7826"/>
    <cellStyle name="c_Trans Assump (2)_HYDRO P2R 2009" xfId="7827"/>
    <cellStyle name="c_Trans Assump (2)_HYDRO P2R 2009 2" xfId="7828"/>
    <cellStyle name="c_Trans Assump (2)_HYDRO P2R 2009_NOL" xfId="7829"/>
    <cellStyle name="c_Trans Assump (2)_Hyperion-JDE Recon" xfId="7830"/>
    <cellStyle name="c_Trans Assump (2)_IA P2R 2009" xfId="7831"/>
    <cellStyle name="c_Trans Assump (2)_IA P2R 2009 2" xfId="7832"/>
    <cellStyle name="c_Trans Assump (2)_IA P2R 2009_NOL" xfId="7833"/>
    <cellStyle name="c_Trans Assump (2)_IL FAS109 2011" xfId="7834"/>
    <cellStyle name="c_Trans Assump (2)_IL P2R 2009 " xfId="7835"/>
    <cellStyle name="c_Trans Assump (2)_IL P2R 2009  2" xfId="7836"/>
    <cellStyle name="c_Trans Assump (2)_IL P2R 2009 _NOL" xfId="7837"/>
    <cellStyle name="c_Trans Assump (2)_IN P2R 2009" xfId="7838"/>
    <cellStyle name="c_Trans Assump (2)_IN P2R 2009 2" xfId="7839"/>
    <cellStyle name="c_Trans Assump (2)_IN P2R 2009_NOL" xfId="7840"/>
    <cellStyle name="c_Trans Assump (2)_Income Statement_revised capex 05.28.09_060309" xfId="7841"/>
    <cellStyle name="c_Trans Assump (2)_Income Statement_revised capex 05.28.09_060309 2" xfId="7842"/>
    <cellStyle name="c_Trans Assump (2)_Input" xfId="7843"/>
    <cellStyle name="c_Trans Assump (2)_Input Sheet" xfId="7844"/>
    <cellStyle name="c_Trans Assump (2)_Inputs" xfId="7845"/>
    <cellStyle name="c_Trans Assump (2)_Inputs_1" xfId="7846"/>
    <cellStyle name="c_Trans Assump (2)_Journal Entries Calculation" xfId="7847"/>
    <cellStyle name="c_Trans Assump (2)_KY P2R 2009" xfId="7848"/>
    <cellStyle name="c_Trans Assump (2)_KY P2R 2009 2" xfId="7849"/>
    <cellStyle name="c_Trans Assump (2)_KY P2R 2009_NOL" xfId="7850"/>
    <cellStyle name="c_Trans Assump (2)_KY-Landing Template-Feb 2012 Final" xfId="7851"/>
    <cellStyle name="c_Trans Assump (2)_KY-Landing Template-Feb 2012 Final 2" xfId="7852"/>
    <cellStyle name="c_Trans Assump (2)_KY-Landing Template-Feb 2012 Final 3" xfId="7853"/>
    <cellStyle name="c_Trans Assump (2)_KY-Landing Template-Feb 2012 Final 4" xfId="7854"/>
    <cellStyle name="c_Trans Assump (2)_KY-Landing Template-Feb 2012 Final 5" xfId="7855"/>
    <cellStyle name="c_Trans Assump (2)_KY-Landing Template-Feb 2012 Final 6" xfId="7856"/>
    <cellStyle name="c_Trans Assump (2)_LI P2R 2009" xfId="7857"/>
    <cellStyle name="c_Trans Assump (2)_LI P2R 2009 2" xfId="7858"/>
    <cellStyle name="c_Trans Assump (2)_LI P2R 2009_NOL" xfId="7859"/>
    <cellStyle name="c_Trans Assump (2)_LIBERTY P2R 2009" xfId="7860"/>
    <cellStyle name="c_Trans Assump (2)_LIBERTY P2R 2009 2" xfId="7861"/>
    <cellStyle name="c_Trans Assump (2)_LIBERTY P2R 2009_NOL" xfId="7862"/>
    <cellStyle name="c_Trans Assump (2)_LOP P2R 2009" xfId="7863"/>
    <cellStyle name="c_Trans Assump (2)_LOP P2R 2009 2" xfId="7864"/>
    <cellStyle name="c_Trans Assump (2)_LOP P2R 2009_NOL" xfId="7865"/>
    <cellStyle name="c_Trans Assump (2)_MD P2R 2009" xfId="7866"/>
    <cellStyle name="c_Trans Assump (2)_MD P2R 2009 2" xfId="7867"/>
    <cellStyle name="c_Trans Assump (2)_MD P2R 2009_NOL" xfId="7868"/>
    <cellStyle name="c_Trans Assump (2)_MI P2R 2009" xfId="7869"/>
    <cellStyle name="c_Trans Assump (2)_MI P2R 2009 2" xfId="7870"/>
    <cellStyle name="c_Trans Assump (2)_MI P2R 2009_NOL" xfId="7871"/>
    <cellStyle name="c_Trans Assump (2)_MO 2010-2014 Presentation_072709" xfId="7872"/>
    <cellStyle name="c_Trans Assump (2)_MO 2010-2014 Presentation_072709_Schedule 3-5 Roark - asset list 071010" xfId="7873"/>
    <cellStyle name="c_Trans Assump (2)_MO P2R 2009" xfId="7874"/>
    <cellStyle name="c_Trans Assump (2)_MO P2R 2009 2" xfId="7875"/>
    <cellStyle name="c_Trans Assump (2)_MO P2R 2009_NOL" xfId="7876"/>
    <cellStyle name="c_Trans Assump (2)_Mobile Residuals P2R 2009" xfId="7877"/>
    <cellStyle name="c_Trans Assump (2)_Mobile Residuals P2R 2009 2" xfId="7878"/>
    <cellStyle name="c_Trans Assump (2)_Mobile Residuals P2R 2009_NOL" xfId="7879"/>
    <cellStyle name="c_Trans Assump (2)_MO-IL-CA Offset DEF" xfId="7880"/>
    <cellStyle name="c_Trans Assump (2)_MO-IL-CA Offset DEF 2" xfId="7881"/>
    <cellStyle name="c_Trans Assump (2)_MO-IL-CA Offset DEF_AWW Adj Co FAS109 2011" xfId="7882"/>
    <cellStyle name="c_Trans Assump (2)_MO-IL-CA Offset DEF_Current Provision - HYP" xfId="7883"/>
    <cellStyle name="c_Trans Assump (2)_MO-IL-CA Offset DEF_Footnote" xfId="7884"/>
    <cellStyle name="c_Trans Assump (2)_MO-IL-CA Offset DEF_Hyperion-JDE Recon" xfId="7885"/>
    <cellStyle name="c_Trans Assump (2)_MO-IL-CA Offset DEF_Journal Entries Calculation" xfId="7886"/>
    <cellStyle name="c_Trans Assump (2)_MO-IL-CA Offset DEF_NOL" xfId="7887"/>
    <cellStyle name="c_Trans Assump (2)_MO-IL-CA Offset DEF_PY FN Reclasses" xfId="7888"/>
    <cellStyle name="c_Trans Assump (2)_MO-IL-CA Offset DEF_Summary" xfId="7889"/>
    <cellStyle name="c_Trans Assump (2)_Net Capex Cashflow 2013-2014 8-10-12" xfId="7890"/>
    <cellStyle name="c_Trans Assump (2)_NJ P2R 2009" xfId="7891"/>
    <cellStyle name="c_Trans Assump (2)_NJ P2R 2009 2" xfId="7892"/>
    <cellStyle name="c_Trans Assump (2)_NJ P2R 2009_NOL" xfId="7893"/>
    <cellStyle name="c_Trans Assump (2)_NM P2R 2009" xfId="7894"/>
    <cellStyle name="c_Trans Assump (2)_NM P2R 2009 2" xfId="7895"/>
    <cellStyle name="c_Trans Assump (2)_NM P2R 2009_NOL" xfId="7896"/>
    <cellStyle name="c_Trans Assump (2)_NOL" xfId="7897"/>
    <cellStyle name="c_Trans Assump (2)_O&amp;Vs P&amp;L View" xfId="7898"/>
    <cellStyle name="c_Trans Assump (2)_O&amp;Vs P&amp;L View 2" xfId="7899"/>
    <cellStyle name="c_Trans Assump (2)_O&amp;Vs P&amp;L View 3" xfId="7900"/>
    <cellStyle name="c_Trans Assump (2)_O&amp;Vs P&amp;L View 4" xfId="7901"/>
    <cellStyle name="c_Trans Assump (2)_O&amp;Vs P&amp;L View 5" xfId="7902"/>
    <cellStyle name="c_Trans Assump (2)_O&amp;Vs P&amp;L View 6" xfId="7903"/>
    <cellStyle name="c_Trans Assump (2)_O&amp;Vs Worksheet" xfId="7904"/>
    <cellStyle name="c_Trans Assump (2)_O&amp;Vs Worksheet 2" xfId="7905"/>
    <cellStyle name="c_Trans Assump (2)_O&amp;Vs Worksheet 3" xfId="7906"/>
    <cellStyle name="c_Trans Assump (2)_O&amp;Vs Worksheet 4" xfId="7907"/>
    <cellStyle name="c_Trans Assump (2)_O&amp;Vs Worksheet 5" xfId="7908"/>
    <cellStyle name="c_Trans Assump (2)_O&amp;Vs Worksheet 6" xfId="7909"/>
    <cellStyle name="c_Trans Assump (2)_OH P2R 2009" xfId="7910"/>
    <cellStyle name="c_Trans Assump (2)_OH P2R 2009 2" xfId="7911"/>
    <cellStyle name="c_Trans Assump (2)_OH P2R 2009_NOL" xfId="7912"/>
    <cellStyle name="c_Trans Assump (2)_P&amp;L Landing" xfId="7913"/>
    <cellStyle name="c_Trans Assump (2)_P&amp;L Landing 2" xfId="7914"/>
    <cellStyle name="c_Trans Assump (2)_P&amp;L Landing 3" xfId="7915"/>
    <cellStyle name="c_Trans Assump (2)_P&amp;L Landing 4" xfId="7916"/>
    <cellStyle name="c_Trans Assump (2)_P&amp;L Landing 5" xfId="7917"/>
    <cellStyle name="c_Trans Assump (2)_P&amp;L Landing 6" xfId="7918"/>
    <cellStyle name="c_Trans Assump (2)_PA P2R 2009" xfId="7919"/>
    <cellStyle name="c_Trans Assump (2)_PA P2R 2009 2" xfId="7920"/>
    <cellStyle name="c_Trans Assump (2)_PA P2R 2009_NOL" xfId="7921"/>
    <cellStyle name="c_Trans Assump (2)_PAM P2R 2009" xfId="7922"/>
    <cellStyle name="c_Trans Assump (2)_PAM P2R 2009 2" xfId="7923"/>
    <cellStyle name="c_Trans Assump (2)_PAM P2R 2009_NOL" xfId="7924"/>
    <cellStyle name="c_Trans Assump (2)_Portfolio Optimization - Sale of GW + Neptune v13" xfId="7925"/>
    <cellStyle name="c_Trans Assump (2)_Project Aqua - Financial Models Version 2.0 V2" xfId="7926"/>
    <cellStyle name="c_Trans Assump (2)_Project Aqua - Financial Models Version 2.0 V2_2010 Arnold Sewer - Model v1.1 (preliminary base case)" xfId="7927"/>
    <cellStyle name="c_Trans Assump (2)_Project Aqua - Financial Models Version 2.0 V2_Inputs" xfId="7928"/>
    <cellStyle name="c_Trans Assump (2)_Project Aqua - Financial Models Version 2.0 V2_sand city cost analysis 9-29-09 CalAm Version" xfId="7929"/>
    <cellStyle name="c_Trans Assump (2)_Project Aqua - Financial Models Version 2.0 V2_Schedule 3-5 Roark - asset list 071010" xfId="7930"/>
    <cellStyle name="c_Trans Assump (2)_Project Aqua - Financial Models Version 2.5" xfId="7931"/>
    <cellStyle name="c_Trans Assump (2)_Project Ascot Spain - Version 9.0 16082004" xfId="7932"/>
    <cellStyle name="c_Trans Assump (2)_PY FN Reclasses" xfId="7933"/>
    <cellStyle name="c_Trans Assump (2)_Q1 Workpapers as of 03-12-10" xfId="7934"/>
    <cellStyle name="c_Trans Assump (2)_Q1 Workpapers as of 03-12-10 2" xfId="7935"/>
    <cellStyle name="c_Trans Assump (2)_ROE by State" xfId="7936"/>
    <cellStyle name="c_Trans Assump (2)_sand city cost analysis 9-29-09 CalAm Version" xfId="7937"/>
    <cellStyle name="c_Trans Assump (2)_Schedule 3-5 Roark - asset list 071010" xfId="7938"/>
    <cellStyle name="c_Trans Assump (2)_Sheet1" xfId="7939"/>
    <cellStyle name="c_Trans Assump (2)_Sheet1 2" xfId="7940"/>
    <cellStyle name="c_Trans Assump (2)_Sheet1 3" xfId="7941"/>
    <cellStyle name="c_Trans Assump (2)_Sheet1 4" xfId="7942"/>
    <cellStyle name="c_Trans Assump (2)_Sheet1 5" xfId="7943"/>
    <cellStyle name="c_Trans Assump (2)_Sheet1 6" xfId="7944"/>
    <cellStyle name="c_Trans Assump (2)_Sheet2" xfId="7945"/>
    <cellStyle name="c_Trans Assump (2)_Sheet2 2" xfId="7946"/>
    <cellStyle name="c_Trans Assump (2)_Sheet2 3" xfId="7947"/>
    <cellStyle name="c_Trans Assump (2)_Sheet2 4" xfId="7948"/>
    <cellStyle name="c_Trans Assump (2)_Sheet2 5" xfId="7949"/>
    <cellStyle name="c_Trans Assump (2)_Sheet2 6" xfId="7950"/>
    <cellStyle name="c_Trans Assump (2)_Sheet2 7" xfId="7951"/>
    <cellStyle name="c_Trans Assump (2)_Smart View_2011-2015_Info from the field V2  from rates 8-18-10 morning" xfId="7952"/>
    <cellStyle name="c_Trans Assump (2)_Smart View_2011-2015_Info from the field V3 8-19-10 from Rates" xfId="7953"/>
    <cellStyle name="c_Trans Assump (2)_Spain headcount 09082004v3" xfId="7954"/>
    <cellStyle name="c_Trans Assump (2)_Start-up Costs" xfId="7955"/>
    <cellStyle name="c_Trans Assump (2)_Start-up Costs_sand city cost analysis 9-29-09 CalAm Version" xfId="7956"/>
    <cellStyle name="c_Trans Assump (2)_Start-up Costs_Schedule 3-5 Roark - asset list 071010" xfId="7957"/>
    <cellStyle name="c_Trans Assump (2)_Summary" xfId="7958"/>
    <cellStyle name="c_Trans Assump (2)_Surprise Financial Services O&amp;M Fin Model 2008" xfId="7959"/>
    <cellStyle name="c_Trans Assump (2)_Surprise Financial Services O&amp;M No Capital 012607" xfId="7960"/>
    <cellStyle name="c_Trans Assump (2)_Surprise Financial Services O&amp;M No Capital 012607_sand city cost analysis 9-29-09 CalAm Version" xfId="7961"/>
    <cellStyle name="c_Trans Assump (2)_Surprise Financial Services O&amp;M No Capital 012607_Schedule 3-5 Roark - asset list 071010" xfId="7962"/>
    <cellStyle name="c_Trans Assump (2)_TN - BD Model 2011-2015 06.17.10" xfId="7963"/>
    <cellStyle name="c_Trans Assump (2)_TN P2R 2009" xfId="7964"/>
    <cellStyle name="c_Trans Assump (2)_TN P2R 2009 2" xfId="7965"/>
    <cellStyle name="c_Trans Assump (2)_TN P2R 2009_NOL" xfId="7966"/>
    <cellStyle name="c_Trans Assump (2)_Treasury Existing Debt Load" xfId="7967"/>
    <cellStyle name="c_Trans Assump (2)_TWH LLC P2R 2009" xfId="7968"/>
    <cellStyle name="c_Trans Assump (2)_TWH LLC P2R 2009 2" xfId="7969"/>
    <cellStyle name="c_Trans Assump (2)_TWH LLC P2R 2009_NOL" xfId="7970"/>
    <cellStyle name="c_Trans Assump (2)_TWNA P2R 2009" xfId="7971"/>
    <cellStyle name="c_Trans Assump (2)_TWNA P2R 2009 2" xfId="7972"/>
    <cellStyle name="c_Trans Assump (2)_TWNA P2R 2009_NOL" xfId="7973"/>
    <cellStyle name="c_Trans Assump (2)_TX P2R 2009" xfId="7974"/>
    <cellStyle name="c_Trans Assump (2)_TX P2R 2009 2" xfId="7975"/>
    <cellStyle name="c_Trans Assump (2)_TX P2R 2009_NOL" xfId="7976"/>
    <cellStyle name="c_Trans Assump (2)_UESG P2R 2009" xfId="7977"/>
    <cellStyle name="c_Trans Assump (2)_UESG P2R 2009 2" xfId="7978"/>
    <cellStyle name="c_Trans Assump (2)_UESG P2R 2009_NOL" xfId="7979"/>
    <cellStyle name="c_Trans Assump (2)_UWV P2R 2009" xfId="7980"/>
    <cellStyle name="c_Trans Assump (2)_UWV P2R 2009 2" xfId="7981"/>
    <cellStyle name="c_Trans Assump (2)_UWV P2R 2009_NOL" xfId="7982"/>
    <cellStyle name="c_Trans Assump (2)_VA P2R 2009" xfId="7983"/>
    <cellStyle name="c_Trans Assump (2)_VA P2R 2009 2" xfId="7984"/>
    <cellStyle name="c_Trans Assump (2)_VA P2R 2009_NOL" xfId="7985"/>
    <cellStyle name="c_Trans Assump (2)_WV P2R 2009" xfId="7986"/>
    <cellStyle name="c_Trans Assump (2)_WV P2R 2009 2" xfId="7987"/>
    <cellStyle name="c_Trans Assump (2)_WV P2R 2009_NOL" xfId="7988"/>
    <cellStyle name="c_Treasury Existing Debt Load" xfId="7989"/>
    <cellStyle name="c_TWH LLC P2R 2009" xfId="7990"/>
    <cellStyle name="c_TWH LLC P2R 2009 2" xfId="7991"/>
    <cellStyle name="c_TWH LLC P2R 2009_NOL" xfId="7992"/>
    <cellStyle name="c_TWNA P2R 2009" xfId="7993"/>
    <cellStyle name="c_TWNA P2R 2009 2" xfId="7994"/>
    <cellStyle name="c_TWNA P2R 2009_NOL" xfId="7995"/>
    <cellStyle name="c_TX P2R 2009" xfId="7996"/>
    <cellStyle name="c_TX P2R 2009 2" xfId="7997"/>
    <cellStyle name="c_TX P2R 2009_NOL" xfId="7998"/>
    <cellStyle name="c_UESG P2R 2009" xfId="7999"/>
    <cellStyle name="c_UESG P2R 2009 2" xfId="8000"/>
    <cellStyle name="c_UESG P2R 2009_NOL" xfId="8001"/>
    <cellStyle name="c_Unit Price Sen. (2)" xfId="8002"/>
    <cellStyle name="c_Unit Price Sen. (2) 10" xfId="8003"/>
    <cellStyle name="c_Unit Price Sen. (2) 2" xfId="8004"/>
    <cellStyle name="c_Unit Price Sen. (2) 2 2" xfId="8005"/>
    <cellStyle name="c_Unit Price Sen. (2) 2 2 2" xfId="8006"/>
    <cellStyle name="c_Unit Price Sen. (2) 2 2 2 2" xfId="8007"/>
    <cellStyle name="c_Unit Price Sen. (2) 2 2 2 2 2" xfId="8008"/>
    <cellStyle name="c_Unit Price Sen. (2) 2 2 2 2 3" xfId="8009"/>
    <cellStyle name="c_Unit Price Sen. (2) 2 2 2 3" xfId="8010"/>
    <cellStyle name="c_Unit Price Sen. (2) 2 2 3" xfId="8011"/>
    <cellStyle name="c_Unit Price Sen. (2) 2 2 4" xfId="8012"/>
    <cellStyle name="c_Unit Price Sen. (2) 2 2 5" xfId="8013"/>
    <cellStyle name="c_Unit Price Sen. (2) 2 2 6" xfId="8014"/>
    <cellStyle name="c_Unit Price Sen. (2) 2 3" xfId="8015"/>
    <cellStyle name="c_Unit Price Sen. (2) 2 3 2" xfId="8016"/>
    <cellStyle name="c_Unit Price Sen. (2) 2 3 2 2" xfId="8017"/>
    <cellStyle name="c_Unit Price Sen. (2) 2 3 2 3" xfId="8018"/>
    <cellStyle name="c_Unit Price Sen. (2) 2 3 3" xfId="8019"/>
    <cellStyle name="c_Unit Price Sen. (2) 2 4" xfId="8020"/>
    <cellStyle name="c_Unit Price Sen. (2) 2 5" xfId="8021"/>
    <cellStyle name="c_Unit Price Sen. (2) 2 6" xfId="8022"/>
    <cellStyle name="c_Unit Price Sen. (2) 3" xfId="8023"/>
    <cellStyle name="c_Unit Price Sen. (2) 4" xfId="8024"/>
    <cellStyle name="c_Unit Price Sen. (2) 5" xfId="8025"/>
    <cellStyle name="c_Unit Price Sen. (2) 6" xfId="8026"/>
    <cellStyle name="c_Unit Price Sen. (2) 6 2" xfId="8027"/>
    <cellStyle name="c_Unit Price Sen. (2) 6 2 2" xfId="8028"/>
    <cellStyle name="c_Unit Price Sen. (2) 6 2 3" xfId="8029"/>
    <cellStyle name="c_Unit Price Sen. (2) 6 3" xfId="8030"/>
    <cellStyle name="c_Unit Price Sen. (2) 7" xfId="8031"/>
    <cellStyle name="c_Unit Price Sen. (2) 8" xfId="8032"/>
    <cellStyle name="c_Unit Price Sen. (2) 9" xfId="8033"/>
    <cellStyle name="c_Unit Price Sen. (2)_2010 Arnold Sewer - Model v1.1 (preliminary base case)" xfId="8034"/>
    <cellStyle name="c_Unit Price Sen. (2)_2010-2012_AZ BP_09.10.09" xfId="8035"/>
    <cellStyle name="c_Unit Price Sen. (2)_2011_BPR_MSG_07" xfId="8036"/>
    <cellStyle name="c_Unit Price Sen. (2)_2011-13 Capex by entity" xfId="8037"/>
    <cellStyle name="c_Unit Price Sen. (2)_2012_BS_Budget (2)" xfId="8038"/>
    <cellStyle name="c_Unit Price Sen. (2)_2012_BS_Budget (2) 2" xfId="8039"/>
    <cellStyle name="c_Unit Price Sen. (2)_2012_BS_Budget (2) 3" xfId="8040"/>
    <cellStyle name="c_Unit Price Sen. (2)_2012_BS_Budget (2) 4" xfId="8041"/>
    <cellStyle name="c_Unit Price Sen. (2)_2012_BS_Budget (2) 5" xfId="8042"/>
    <cellStyle name="c_Unit Price Sen. (2)_2012_BS_Budget (2) 6" xfId="8043"/>
    <cellStyle name="c_Unit Price Sen. (2)_7 - FAS109 2010 (F2)" xfId="8044"/>
    <cellStyle name="c_Unit Price Sen. (2)_AAET P2R 2009" xfId="8045"/>
    <cellStyle name="c_Unit Price Sen. (2)_AAET P2R 2009 2" xfId="8046"/>
    <cellStyle name="c_Unit Price Sen. (2)_AAET P2R 2009_NOL" xfId="8047"/>
    <cellStyle name="c_Unit Price Sen. (2)_ACUS P2R 2009" xfId="8048"/>
    <cellStyle name="c_Unit Price Sen. (2)_ACUS P2R 2009 2" xfId="8049"/>
    <cellStyle name="c_Unit Price Sen. (2)_ACUS P2R 2009_NOL" xfId="8050"/>
    <cellStyle name="c_Unit Price Sen. (2)_ALWC P2R 2009" xfId="8051"/>
    <cellStyle name="c_Unit Price Sen. (2)_ALWC P2R 2009 2" xfId="8052"/>
    <cellStyle name="c_Unit Price Sen. (2)_ALWC P2R 2009_NOL" xfId="8053"/>
    <cellStyle name="c_Unit Price Sen. (2)_Apollo 22062005 RR" xfId="8054"/>
    <cellStyle name="c_Unit Price Sen. (2)_Applied O+M - 2011 - 2015 Bus. Plan" xfId="8055"/>
    <cellStyle name="c_Unit Price Sen. (2)_Applied O+M - 2011 - 2015 Bus. Plan 2" xfId="8056"/>
    <cellStyle name="c_Unit Price Sen. (2)_AW Engineering P2R 2009" xfId="8057"/>
    <cellStyle name="c_Unit Price Sen. (2)_AW Engineering P2R 2009 2" xfId="8058"/>
    <cellStyle name="c_Unit Price Sen. (2)_AW Engineering P2R 2009_NOL" xfId="8059"/>
    <cellStyle name="c_Unit Price Sen. (2)_AW Ind OPS P2R 2009" xfId="8060"/>
    <cellStyle name="c_Unit Price Sen. (2)_AW Ind OPS P2R 2009 2" xfId="8061"/>
    <cellStyle name="c_Unit Price Sen. (2)_AW Ind OPS P2R 2009_NOL" xfId="8062"/>
    <cellStyle name="c_Unit Price Sen. (2)_AW Ind P2R 2009" xfId="8063"/>
    <cellStyle name="c_Unit Price Sen. (2)_AW Ind P2R 2009 2" xfId="8064"/>
    <cellStyle name="c_Unit Price Sen. (2)_AW Ind P2R 2009_NOL" xfId="8065"/>
    <cellStyle name="c_Unit Price Sen. (2)_AW O&amp;M P2R 2009" xfId="8066"/>
    <cellStyle name="c_Unit Price Sen. (2)_AW O&amp;M P2R 2009 2" xfId="8067"/>
    <cellStyle name="c_Unit Price Sen. (2)_AW O&amp;M P2R 2009_NOL" xfId="8068"/>
    <cellStyle name="c_Unit Price Sen. (2)_AW(USA) Inc.  P2R 2009" xfId="8069"/>
    <cellStyle name="c_Unit Price Sen. (2)_AW(USA) Inc.  P2R 2009 2" xfId="8070"/>
    <cellStyle name="c_Unit Price Sen. (2)_AW(USA) Inc.  P2R 2009_NOL" xfId="8071"/>
    <cellStyle name="c_Unit Price Sen. (2)_AWCC P2R 2009" xfId="8072"/>
    <cellStyle name="c_Unit Price Sen. (2)_AWCC P2R 2009 2" xfId="8073"/>
    <cellStyle name="c_Unit Price Sen. (2)_AWCC P2R 2009_NOL" xfId="8074"/>
    <cellStyle name="c_Unit Price Sen. (2)_AWE Holding P2R 2009" xfId="8075"/>
    <cellStyle name="c_Unit Price Sen. (2)_AWE Holding P2R 2009 2" xfId="8076"/>
    <cellStyle name="c_Unit Price Sen. (2)_AWE Holding P2R 2009_NOL" xfId="8077"/>
    <cellStyle name="c_Unit Price Sen. (2)_AWE Inc. P2R 2009" xfId="8078"/>
    <cellStyle name="c_Unit Price Sen. (2)_AWE Inc. P2R 2009 2" xfId="8079"/>
    <cellStyle name="c_Unit Price Sen. (2)_AWE Inc. P2R 2009_NOL" xfId="8080"/>
    <cellStyle name="c_Unit Price Sen. (2)_AWM P2R 2009" xfId="8081"/>
    <cellStyle name="c_Unit Price Sen. (2)_AWM P2R 2009 2" xfId="8082"/>
    <cellStyle name="c_Unit Price Sen. (2)_AWM P2R 2009_NOL" xfId="8083"/>
    <cellStyle name="c_Unit Price Sen. (2)_AWM-DE P2R 2009" xfId="8084"/>
    <cellStyle name="c_Unit Price Sen. (2)_AWM-DE P2R 2009 2" xfId="8085"/>
    <cellStyle name="c_Unit Price Sen. (2)_AWM-DE P2R 2009_NOL" xfId="8086"/>
    <cellStyle name="c_Unit Price Sen. (2)_AWR P2R 2009" xfId="8087"/>
    <cellStyle name="c_Unit Price Sen. (2)_AWR P2R 2009 2" xfId="8088"/>
    <cellStyle name="c_Unit Price Sen. (2)_AWR P2R 2009_NOL" xfId="8089"/>
    <cellStyle name="c_Unit Price Sen. (2)_AWS CDM P2R 2009" xfId="8090"/>
    <cellStyle name="c_Unit Price Sen. (2)_AWS CDM P2R 2009 2" xfId="8091"/>
    <cellStyle name="c_Unit Price Sen. (2)_AWS CDM P2R 2009_NOL" xfId="8092"/>
    <cellStyle name="c_Unit Price Sen. (2)_AWS LLC P2R 2009" xfId="8093"/>
    <cellStyle name="c_Unit Price Sen. (2)_AWS LLC P2R 2009 2" xfId="8094"/>
    <cellStyle name="c_Unit Price Sen. (2)_AWS LLC P2R 2009_NOL" xfId="8095"/>
    <cellStyle name="c_Unit Price Sen. (2)_AWW Adj Co FAS109 2011" xfId="8096"/>
    <cellStyle name="c_Unit Price Sen. (2)_AWWC P2R 2009" xfId="8097"/>
    <cellStyle name="c_Unit Price Sen. (2)_AWWC P2R 2009 2" xfId="8098"/>
    <cellStyle name="c_Unit Price Sen. (2)_AWWC P2R 2009_NOL" xfId="8099"/>
    <cellStyle name="c_Unit Price Sen. (2)_AWWM P2R 2009" xfId="8100"/>
    <cellStyle name="c_Unit Price Sen. (2)_AWWM P2R 2009 2" xfId="8101"/>
    <cellStyle name="c_Unit Price Sen. (2)_AWWM P2R 2009_NOL" xfId="8102"/>
    <cellStyle name="c_Unit Price Sen. (2)_AWWSC P2R 2009" xfId="8103"/>
    <cellStyle name="c_Unit Price Sen. (2)_AWWSC P2R 2009 2" xfId="8104"/>
    <cellStyle name="c_Unit Price Sen. (2)_AWWSC P2R 2009_NOL" xfId="8105"/>
    <cellStyle name="c_Unit Price Sen. (2)_AZ P2R 2009" xfId="8106"/>
    <cellStyle name="c_Unit Price Sen. (2)_AZ P2R 2009 2" xfId="8107"/>
    <cellStyle name="c_Unit Price Sen. (2)_AZ P2R 2009_NOL" xfId="8108"/>
    <cellStyle name="c_Unit Price Sen. (2)_BalanceSheet Landing" xfId="8109"/>
    <cellStyle name="c_Unit Price Sen. (2)_BalanceSheet Landing 2" xfId="8110"/>
    <cellStyle name="c_Unit Price Sen. (2)_BalanceSheet Landing 3" xfId="8111"/>
    <cellStyle name="c_Unit Price Sen. (2)_BalanceSheet Landing 4" xfId="8112"/>
    <cellStyle name="c_Unit Price Sen. (2)_BalanceSheet Landing 5" xfId="8113"/>
    <cellStyle name="c_Unit Price Sen. (2)_BalanceSheet Landing 6" xfId="8114"/>
    <cellStyle name="c_Unit Price Sen. (2)_BFD P2R 2009" xfId="8115"/>
    <cellStyle name="c_Unit Price Sen. (2)_BFD P2R 2009 2" xfId="8116"/>
    <cellStyle name="c_Unit Price Sen. (2)_BFD P2R 2009_NOL" xfId="8117"/>
    <cellStyle name="c_Unit Price Sen. (2)_Book1" xfId="8118"/>
    <cellStyle name="c_Unit Price Sen. (2)_BP 2011-13 KPIs Rev 9-16-2010 8pm" xfId="8119"/>
    <cellStyle name="c_Unit Price Sen. (2)_CA P2R 2009 " xfId="8120"/>
    <cellStyle name="c_Unit Price Sen. (2)_CA P2R 2009  2" xfId="8121"/>
    <cellStyle name="c_Unit Price Sen. (2)_CA P2R 2009 _NOL" xfId="8122"/>
    <cellStyle name="c_Unit Price Sen. (2)_CD - Financial Flash Report - May 2012 Final" xfId="8123"/>
    <cellStyle name="c_Unit Price Sen. (2)_City of Fillmore Annual Maintenance Revised  V-2 3-7-06  MLC" xfId="8124"/>
    <cellStyle name="c_Unit Price Sen. (2)_City of Fillmore Annual Maintenance Revised  V-2 3-7-06  MLC_sand city cost analysis 9-29-09 CalAm Version" xfId="8125"/>
    <cellStyle name="c_Unit Price Sen. (2)_City of Fillmore Annual Maintenance Revised  V-2 3-7-06  MLC_Schedule 3-5 Roark - asset list 071010" xfId="8126"/>
    <cellStyle name="c_Unit Price Sen. (2)_City of Fillmore Annual Maintenance Revised MK" xfId="8127"/>
    <cellStyle name="c_Unit Price Sen. (2)_City of Fillmore Annual Maintenance Revised MK_sand city cost analysis 9-29-09 CalAm Version" xfId="8128"/>
    <cellStyle name="c_Unit Price Sen. (2)_City of Fillmore Annual Maintenance Revised MK_Schedule 3-5 Roark - asset list 071010" xfId="8129"/>
    <cellStyle name="c_Unit Price Sen. (2)_City of Fillmore DBO Financial Model V10" xfId="8130"/>
    <cellStyle name="c_Unit Price Sen. (2)_City of Fillmore DBO Financial Model V10_sand city cost analysis 9-29-09 CalAm Version" xfId="8131"/>
    <cellStyle name="c_Unit Price Sen. (2)_City of Fillmore DBO Financial Model V10_Schedule 3-5 Roark - asset list 071010" xfId="8132"/>
    <cellStyle name="c_Unit Price Sen. (2)_City of Fillmore DBO Financial Model V11" xfId="8133"/>
    <cellStyle name="c_Unit Price Sen. (2)_City of Fillmore DBO Financial Model V11_sand city cost analysis 9-29-09 CalAm Version" xfId="8134"/>
    <cellStyle name="c_Unit Price Sen. (2)_City of Fillmore DBO Financial Model V11_Schedule 3-5 Roark - asset list 071010" xfId="8135"/>
    <cellStyle name="c_Unit Price Sen. (2)_City of Fillmore DBO Financial Model V2" xfId="8136"/>
    <cellStyle name="c_Unit Price Sen. (2)_City of Fillmore DBO Financial Model V2_sand city cost analysis 9-29-09 CalAm Version" xfId="8137"/>
    <cellStyle name="c_Unit Price Sen. (2)_City of Fillmore DBO Financial Model V2_Schedule 3-5 Roark - asset list 071010" xfId="8138"/>
    <cellStyle name="c_Unit Price Sen. (2)_City of Fillmore DBO Financial Model V4" xfId="8139"/>
    <cellStyle name="c_Unit Price Sen. (2)_City of Fillmore DBO Financial Model V4_sand city cost analysis 9-29-09 CalAm Version" xfId="8140"/>
    <cellStyle name="c_Unit Price Sen. (2)_City of Fillmore DBO Financial Model V4_Schedule 3-5 Roark - asset list 071010" xfId="8141"/>
    <cellStyle name="c_Unit Price Sen. (2)_City of Fillmore DBO Financial Model V5" xfId="8142"/>
    <cellStyle name="c_Unit Price Sen. (2)_City of Fillmore DBO Financial Model V5_sand city cost analysis 9-29-09 CalAm Version" xfId="8143"/>
    <cellStyle name="c_Unit Price Sen. (2)_City of Fillmore DBO Financial Model V5_Schedule 3-5 Roark - asset list 071010" xfId="8144"/>
    <cellStyle name="c_Unit Price Sen. (2)_City of Fillmore OpEx Model Start-Up  &amp; Decommissioning   Nov.18, 2005  MLC" xfId="8145"/>
    <cellStyle name="c_Unit Price Sen. (2)_City of Fillmore OpEx Model Start-Up  &amp; Decommissioning   Nov.18, 2005  MLC_sand city cost analysis 9-29-09 CalAm Version" xfId="8146"/>
    <cellStyle name="c_Unit Price Sen. (2)_City of Fillmore OpEx Model Start-Up  &amp; Decommissioning   Nov.18, 2005  MLC_Schedule 3-5 Roark - asset list 071010" xfId="8147"/>
    <cellStyle name="c_Unit Price Sen. (2)_City of Fillmore OpEx Model V. 2  Dec. 19, 2005  MLC" xfId="8148"/>
    <cellStyle name="c_Unit Price Sen. (2)_City of Fillmore OpEx Model V. 2  Dec. 19, 2005  MLC_sand city cost analysis 9-29-09 CalAm Version" xfId="8149"/>
    <cellStyle name="c_Unit Price Sen. (2)_City of Fillmore OpEx Model V. 2  Dec. 19, 2005  MLC_Schedule 3-5 Roark - asset list 071010" xfId="8150"/>
    <cellStyle name="c_Unit Price Sen. (2)_City of Fillmore R &amp; R Schedule    3-13-06  MLC" xfId="8151"/>
    <cellStyle name="c_Unit Price Sen. (2)_City of Fillmore R &amp; R Schedule    3-13-06  MLC_sand city cost analysis 9-29-09 CalAm Version" xfId="8152"/>
    <cellStyle name="c_Unit Price Sen. (2)_City of Fillmore R &amp; R Schedule    3-13-06  MLC_Schedule 3-5 Roark - asset list 071010" xfId="8153"/>
    <cellStyle name="c_Unit Price Sen. (2)_Contract Ops Bus  Plan 2011 -2015_061510" xfId="8154"/>
    <cellStyle name="c_Unit Price Sen. (2)_Contract Ops Bus  Plan 2011 -2015_061510_2011_BPR_MSG_07" xfId="8155"/>
    <cellStyle name="c_Unit Price Sen. (2)_Contract Ops Bus  Plan 2011 -2015_061510_Contract Ops Bus  Plan 2011 -2015_071310_GK" xfId="8156"/>
    <cellStyle name="c_Unit Price Sen. (2)_Contract Ops Bus  Plan 2011 -2015_061510_Contract Ops Bus  Plan 2011 -2015_08.31.10" xfId="8157"/>
    <cellStyle name="c_Unit Price Sen. (2)_Contract Ops Bus  Plan 2011 -2015_061510_Contract Ops Bus  Plan 2011 -2015_08.31.10_~0270095" xfId="8158"/>
    <cellStyle name="c_Unit Price Sen. (2)_Contract Ops Bus  Plan 2011 -2015_061510_Contract Ops Bus  Plan 2011 -2015_08.31.10_Contract Services_Project Contribution Trend" xfId="8159"/>
    <cellStyle name="c_Unit Price Sen. (2)_Contract Ops Bus  Plan 2011 -2015_061510_Contract Ops Bus  Plan 2011 -2015_08.31.10_Contract Services_Project Contribution Trend_091010" xfId="8160"/>
    <cellStyle name="c_Unit Price Sen. (2)_Contract Ops Bus  Plan 2011 -2015_061510_Contribution" xfId="8161"/>
    <cellStyle name="c_Unit Price Sen. (2)_Contract Ops Bus  Plan 2011 -2015_061510_FINAL P12 MSG Contribution Margin" xfId="8162"/>
    <cellStyle name="c_Unit Price Sen. (2)_Contract Ops Bus  Plan 2011 -2015_071310_GK" xfId="8163"/>
    <cellStyle name="c_Unit Price Sen. (2)_Contract Ops Bus  Plan 2011 -2015_08.31.10" xfId="8164"/>
    <cellStyle name="c_Unit Price Sen. (2)_Contract Ops Bus  Plan 2011 -2015_08.31.10_~0270095" xfId="8165"/>
    <cellStyle name="c_Unit Price Sen. (2)_Contract Ops Bus  Plan 2011 -2015_08.31.10_Contract Services_Project Contribution Trend" xfId="8166"/>
    <cellStyle name="c_Unit Price Sen. (2)_Contract Ops Bus  Plan 2011 -2015_08.31.10_Contract Services_Project Contribution Trend_091010" xfId="8167"/>
    <cellStyle name="c_Unit Price Sen. (2)_Contribution" xfId="8168"/>
    <cellStyle name="c_Unit Price Sen. (2)_Control Panel" xfId="8169"/>
    <cellStyle name="c_Unit Price Sen. (2)_Control Panel 2" xfId="8170"/>
    <cellStyle name="c_Unit Price Sen. (2)_Control Panel 3" xfId="8171"/>
    <cellStyle name="c_Unit Price Sen. (2)_Control Panel 4" xfId="8172"/>
    <cellStyle name="c_Unit Price Sen. (2)_Control Panel 5" xfId="8173"/>
    <cellStyle name="c_Unit Price Sen. (2)_Control Panel 6" xfId="8174"/>
    <cellStyle name="c_Unit Price Sen. (2)_Copy of Twin Oaks DBO Financial Model BAFO FINAL" xfId="8175"/>
    <cellStyle name="c_Unit Price Sen. (2)_Copy of Twin Oaks DBO Financial Model BAFO FINAL_sand city cost analysis 9-29-09 CalAm Version" xfId="8176"/>
    <cellStyle name="c_Unit Price Sen. (2)_Copy of Twin Oaks DBO Financial Model BAFO FINAL_Schedule 3-5 Roark - asset list 071010" xfId="8177"/>
    <cellStyle name="c_Unit Price Sen. (2)_Eastern Divsion O&amp;Vs - Dec 2011 Final" xfId="8178"/>
    <cellStyle name="c_Unit Price Sen. (2)_Eastern Divsion O&amp;Vs - Dec 2011 Final 2" xfId="8179"/>
    <cellStyle name="c_Unit Price Sen. (2)_Eastern Divsion O&amp;Vs - Dec 2011 Final 3" xfId="8180"/>
    <cellStyle name="c_Unit Price Sen. (2)_Eastern Divsion O&amp;Vs - Dec 2011 Final 4" xfId="8181"/>
    <cellStyle name="c_Unit Price Sen. (2)_Eastern Divsion O&amp;Vs - Dec 2011 Final 5" xfId="8182"/>
    <cellStyle name="c_Unit Price Sen. (2)_Eastern Divsion O&amp;Vs - Dec 2011 Final 6" xfId="8183"/>
    <cellStyle name="c_Unit Price Sen. (2)_Edison P2R 2009" xfId="8184"/>
    <cellStyle name="c_Unit Price Sen. (2)_Edison P2R 2009 2" xfId="8185"/>
    <cellStyle name="c_Unit Price Sen. (2)_Edison P2R 2009_NOL" xfId="8186"/>
    <cellStyle name="c_Unit Price Sen. (2)_EMC P2R 2009" xfId="8187"/>
    <cellStyle name="c_Unit Price Sen. (2)_EMC P2R 2009 2" xfId="8188"/>
    <cellStyle name="c_Unit Price Sen. (2)_EMC P2R 2009_NOL" xfId="8189"/>
    <cellStyle name="c_Unit Price Sen. (2)_ETOWN LLC P2R 2009" xfId="8190"/>
    <cellStyle name="c_Unit Price Sen. (2)_ETOWN LLC P2R 2009 2" xfId="8191"/>
    <cellStyle name="c_Unit Price Sen. (2)_ETOWN LLC P2R 2009_NOL" xfId="8192"/>
    <cellStyle name="c_Unit Price Sen. (2)_ETP P2R 2009" xfId="8193"/>
    <cellStyle name="c_Unit Price Sen. (2)_ETP P2R 2009 2" xfId="8194"/>
    <cellStyle name="c_Unit Price Sen. (2)_ETP P2R 2009_NOL" xfId="8195"/>
    <cellStyle name="c_Unit Price Sen. (2)_Fillmore Annual Maintenance" xfId="8196"/>
    <cellStyle name="c_Unit Price Sen. (2)_Fillmore Annual Maintenance_sand city cost analysis 9-29-09 CalAm Version" xfId="8197"/>
    <cellStyle name="c_Unit Price Sen. (2)_Fillmore Annual Maintenance_Schedule 3-5 Roark - asset list 071010" xfId="8198"/>
    <cellStyle name="c_Unit Price Sen. (2)_Fillmore O&amp;M model 032206" xfId="8199"/>
    <cellStyle name="c_Unit Price Sen. (2)_Fillmore O&amp;M model 032206 V1" xfId="8200"/>
    <cellStyle name="c_Unit Price Sen. (2)_Fillmore O&amp;M model 032206 V1_sand city cost analysis 9-29-09 CalAm Version" xfId="8201"/>
    <cellStyle name="c_Unit Price Sen. (2)_Fillmore O&amp;M model 032206 V1_Schedule 3-5 Roark - asset list 071010" xfId="8202"/>
    <cellStyle name="c_Unit Price Sen. (2)_Fillmore O&amp;M model 032206_sand city cost analysis 9-29-09 CalAm Version" xfId="8203"/>
    <cellStyle name="c_Unit Price Sen. (2)_Fillmore O&amp;M model 032206_Schedule 3-5 Roark - asset list 071010" xfId="8204"/>
    <cellStyle name="c_Unit Price Sen. (2)_Fillmore O&amp;M model 110106" xfId="8205"/>
    <cellStyle name="c_Unit Price Sen. (2)_Fillmore O&amp;M model 110106_sand city cost analysis 9-29-09 CalAm Version" xfId="8206"/>
    <cellStyle name="c_Unit Price Sen. (2)_Fillmore O&amp;M model 110106_Schedule 3-5 Roark - asset list 071010" xfId="8207"/>
    <cellStyle name="c_Unit Price Sen. (2)_FINAL P12 MSG Contribution Margin" xfId="8208"/>
    <cellStyle name="c_Unit Price Sen. (2)_Footnote" xfId="8209"/>
    <cellStyle name="c_Unit Price Sen. (2)_HI P2R 2009" xfId="8210"/>
    <cellStyle name="c_Unit Price Sen. (2)_HI P2R 2009 2" xfId="8211"/>
    <cellStyle name="c_Unit Price Sen. (2)_HI P2R 2009_NOL" xfId="8212"/>
    <cellStyle name="c_Unit Price Sen. (2)_HYDRO P2R 2009" xfId="8213"/>
    <cellStyle name="c_Unit Price Sen. (2)_HYDRO P2R 2009 2" xfId="8214"/>
    <cellStyle name="c_Unit Price Sen. (2)_HYDRO P2R 2009_NOL" xfId="8215"/>
    <cellStyle name="c_Unit Price Sen. (2)_Hyperion-JDE Recon" xfId="8216"/>
    <cellStyle name="c_Unit Price Sen. (2)_IA P2R 2009" xfId="8217"/>
    <cellStyle name="c_Unit Price Sen. (2)_IA P2R 2009 2" xfId="8218"/>
    <cellStyle name="c_Unit Price Sen. (2)_IA P2R 2009_NOL" xfId="8219"/>
    <cellStyle name="c_Unit Price Sen. (2)_IL FAS109 2011" xfId="8220"/>
    <cellStyle name="c_Unit Price Sen. (2)_IL P2R 2009 " xfId="8221"/>
    <cellStyle name="c_Unit Price Sen. (2)_IL P2R 2009  2" xfId="8222"/>
    <cellStyle name="c_Unit Price Sen. (2)_IL P2R 2009 _NOL" xfId="8223"/>
    <cellStyle name="c_Unit Price Sen. (2)_IN P2R 2009" xfId="8224"/>
    <cellStyle name="c_Unit Price Sen. (2)_IN P2R 2009 2" xfId="8225"/>
    <cellStyle name="c_Unit Price Sen. (2)_IN P2R 2009_NOL" xfId="8226"/>
    <cellStyle name="c_Unit Price Sen. (2)_Income Statement_revised capex 05.28.09_060309" xfId="8227"/>
    <cellStyle name="c_Unit Price Sen. (2)_Income Statement_revised capex 05.28.09_060309 2" xfId="8228"/>
    <cellStyle name="c_Unit Price Sen. (2)_Input" xfId="8229"/>
    <cellStyle name="c_Unit Price Sen. (2)_Input Sheet" xfId="8230"/>
    <cellStyle name="c_Unit Price Sen. (2)_Inputs" xfId="8231"/>
    <cellStyle name="c_Unit Price Sen. (2)_Inputs_1" xfId="8232"/>
    <cellStyle name="c_Unit Price Sen. (2)_Journal Entries Calculation" xfId="8233"/>
    <cellStyle name="c_Unit Price Sen. (2)_KY P2R 2009" xfId="8234"/>
    <cellStyle name="c_Unit Price Sen. (2)_KY P2R 2009 2" xfId="8235"/>
    <cellStyle name="c_Unit Price Sen. (2)_KY P2R 2009_NOL" xfId="8236"/>
    <cellStyle name="c_Unit Price Sen. (2)_KY-Landing Template-Feb 2012 Final" xfId="8237"/>
    <cellStyle name="c_Unit Price Sen. (2)_KY-Landing Template-Feb 2012 Final 2" xfId="8238"/>
    <cellStyle name="c_Unit Price Sen. (2)_KY-Landing Template-Feb 2012 Final 3" xfId="8239"/>
    <cellStyle name="c_Unit Price Sen. (2)_KY-Landing Template-Feb 2012 Final 4" xfId="8240"/>
    <cellStyle name="c_Unit Price Sen. (2)_KY-Landing Template-Feb 2012 Final 5" xfId="8241"/>
    <cellStyle name="c_Unit Price Sen. (2)_KY-Landing Template-Feb 2012 Final 6" xfId="8242"/>
    <cellStyle name="c_Unit Price Sen. (2)_LI P2R 2009" xfId="8243"/>
    <cellStyle name="c_Unit Price Sen. (2)_LI P2R 2009 2" xfId="8244"/>
    <cellStyle name="c_Unit Price Sen. (2)_LI P2R 2009_NOL" xfId="8245"/>
    <cellStyle name="c_Unit Price Sen. (2)_LIBERTY P2R 2009" xfId="8246"/>
    <cellStyle name="c_Unit Price Sen. (2)_LIBERTY P2R 2009 2" xfId="8247"/>
    <cellStyle name="c_Unit Price Sen. (2)_LIBERTY P2R 2009_NOL" xfId="8248"/>
    <cellStyle name="c_Unit Price Sen. (2)_LOP P2R 2009" xfId="8249"/>
    <cellStyle name="c_Unit Price Sen. (2)_LOP P2R 2009 2" xfId="8250"/>
    <cellStyle name="c_Unit Price Sen. (2)_LOP P2R 2009_NOL" xfId="8251"/>
    <cellStyle name="c_Unit Price Sen. (2)_MD P2R 2009" xfId="8252"/>
    <cellStyle name="c_Unit Price Sen. (2)_MD P2R 2009 2" xfId="8253"/>
    <cellStyle name="c_Unit Price Sen. (2)_MD P2R 2009_NOL" xfId="8254"/>
    <cellStyle name="c_Unit Price Sen. (2)_MI P2R 2009" xfId="8255"/>
    <cellStyle name="c_Unit Price Sen. (2)_MI P2R 2009 2" xfId="8256"/>
    <cellStyle name="c_Unit Price Sen. (2)_MI P2R 2009_NOL" xfId="8257"/>
    <cellStyle name="c_Unit Price Sen. (2)_MO 2010-2014 Presentation_072709" xfId="8258"/>
    <cellStyle name="c_Unit Price Sen. (2)_MO 2010-2014 Presentation_072709_Schedule 3-5 Roark - asset list 071010" xfId="8259"/>
    <cellStyle name="c_Unit Price Sen. (2)_MO P2R 2009" xfId="8260"/>
    <cellStyle name="c_Unit Price Sen. (2)_MO P2R 2009 2" xfId="8261"/>
    <cellStyle name="c_Unit Price Sen. (2)_MO P2R 2009_NOL" xfId="8262"/>
    <cellStyle name="c_Unit Price Sen. (2)_Mobile Residuals P2R 2009" xfId="8263"/>
    <cellStyle name="c_Unit Price Sen. (2)_Mobile Residuals P2R 2009 2" xfId="8264"/>
    <cellStyle name="c_Unit Price Sen. (2)_Mobile Residuals P2R 2009_NOL" xfId="8265"/>
    <cellStyle name="c_Unit Price Sen. (2)_MO-IL-CA Offset DEF" xfId="8266"/>
    <cellStyle name="c_Unit Price Sen. (2)_MO-IL-CA Offset DEF 2" xfId="8267"/>
    <cellStyle name="c_Unit Price Sen. (2)_MO-IL-CA Offset DEF_AWW Adj Co FAS109 2011" xfId="8268"/>
    <cellStyle name="c_Unit Price Sen. (2)_MO-IL-CA Offset DEF_Current Provision - HYP" xfId="8269"/>
    <cellStyle name="c_Unit Price Sen. (2)_MO-IL-CA Offset DEF_Footnote" xfId="8270"/>
    <cellStyle name="c_Unit Price Sen. (2)_MO-IL-CA Offset DEF_Hyperion-JDE Recon" xfId="8271"/>
    <cellStyle name="c_Unit Price Sen. (2)_MO-IL-CA Offset DEF_Journal Entries Calculation" xfId="8272"/>
    <cellStyle name="c_Unit Price Sen. (2)_MO-IL-CA Offset DEF_NOL" xfId="8273"/>
    <cellStyle name="c_Unit Price Sen. (2)_MO-IL-CA Offset DEF_PY FN Reclasses" xfId="8274"/>
    <cellStyle name="c_Unit Price Sen. (2)_MO-IL-CA Offset DEF_Summary" xfId="8275"/>
    <cellStyle name="c_Unit Price Sen. (2)_Net Capex Cashflow 2013-2014 8-10-12" xfId="8276"/>
    <cellStyle name="c_Unit Price Sen. (2)_NJ P2R 2009" xfId="8277"/>
    <cellStyle name="c_Unit Price Sen. (2)_NJ P2R 2009 2" xfId="8278"/>
    <cellStyle name="c_Unit Price Sen. (2)_NJ P2R 2009_NOL" xfId="8279"/>
    <cellStyle name="c_Unit Price Sen. (2)_NM P2R 2009" xfId="8280"/>
    <cellStyle name="c_Unit Price Sen. (2)_NM P2R 2009 2" xfId="8281"/>
    <cellStyle name="c_Unit Price Sen. (2)_NM P2R 2009_NOL" xfId="8282"/>
    <cellStyle name="c_Unit Price Sen. (2)_NOL" xfId="8283"/>
    <cellStyle name="c_Unit Price Sen. (2)_O&amp;Vs P&amp;L View" xfId="8284"/>
    <cellStyle name="c_Unit Price Sen. (2)_O&amp;Vs P&amp;L View 2" xfId="8285"/>
    <cellStyle name="c_Unit Price Sen. (2)_O&amp;Vs P&amp;L View 3" xfId="8286"/>
    <cellStyle name="c_Unit Price Sen. (2)_O&amp;Vs P&amp;L View 4" xfId="8287"/>
    <cellStyle name="c_Unit Price Sen. (2)_O&amp;Vs P&amp;L View 5" xfId="8288"/>
    <cellStyle name="c_Unit Price Sen. (2)_O&amp;Vs P&amp;L View 6" xfId="8289"/>
    <cellStyle name="c_Unit Price Sen. (2)_O&amp;Vs Worksheet" xfId="8290"/>
    <cellStyle name="c_Unit Price Sen. (2)_O&amp;Vs Worksheet 2" xfId="8291"/>
    <cellStyle name="c_Unit Price Sen. (2)_O&amp;Vs Worksheet 3" xfId="8292"/>
    <cellStyle name="c_Unit Price Sen. (2)_O&amp;Vs Worksheet 4" xfId="8293"/>
    <cellStyle name="c_Unit Price Sen. (2)_O&amp;Vs Worksheet 5" xfId="8294"/>
    <cellStyle name="c_Unit Price Sen. (2)_O&amp;Vs Worksheet 6" xfId="8295"/>
    <cellStyle name="c_Unit Price Sen. (2)_OH P2R 2009" xfId="8296"/>
    <cellStyle name="c_Unit Price Sen. (2)_OH P2R 2009 2" xfId="8297"/>
    <cellStyle name="c_Unit Price Sen. (2)_OH P2R 2009_NOL" xfId="8298"/>
    <cellStyle name="c_Unit Price Sen. (2)_P&amp;L Landing" xfId="8299"/>
    <cellStyle name="c_Unit Price Sen. (2)_P&amp;L Landing 2" xfId="8300"/>
    <cellStyle name="c_Unit Price Sen. (2)_P&amp;L Landing 3" xfId="8301"/>
    <cellStyle name="c_Unit Price Sen. (2)_P&amp;L Landing 4" xfId="8302"/>
    <cellStyle name="c_Unit Price Sen. (2)_P&amp;L Landing 5" xfId="8303"/>
    <cellStyle name="c_Unit Price Sen. (2)_P&amp;L Landing 6" xfId="8304"/>
    <cellStyle name="c_Unit Price Sen. (2)_PA P2R 2009" xfId="8305"/>
    <cellStyle name="c_Unit Price Sen. (2)_PA P2R 2009 2" xfId="8306"/>
    <cellStyle name="c_Unit Price Sen. (2)_PA P2R 2009_NOL" xfId="8307"/>
    <cellStyle name="c_Unit Price Sen. (2)_PAM P2R 2009" xfId="8308"/>
    <cellStyle name="c_Unit Price Sen. (2)_PAM P2R 2009 2" xfId="8309"/>
    <cellStyle name="c_Unit Price Sen. (2)_PAM P2R 2009_NOL" xfId="8310"/>
    <cellStyle name="c_Unit Price Sen. (2)_Portfolio Optimization - Sale of GW + Neptune v13" xfId="8311"/>
    <cellStyle name="c_Unit Price Sen. (2)_Project Aqua - Financial Models Version 2.0 V2" xfId="8312"/>
    <cellStyle name="c_Unit Price Sen. (2)_Project Aqua - Financial Models Version 2.0 V2_2010 Arnold Sewer - Model v1.1 (preliminary base case)" xfId="8313"/>
    <cellStyle name="c_Unit Price Sen. (2)_Project Aqua - Financial Models Version 2.0 V2_Inputs" xfId="8314"/>
    <cellStyle name="c_Unit Price Sen. (2)_Project Aqua - Financial Models Version 2.0 V2_sand city cost analysis 9-29-09 CalAm Version" xfId="8315"/>
    <cellStyle name="c_Unit Price Sen. (2)_Project Aqua - Financial Models Version 2.0 V2_Schedule 3-5 Roark - asset list 071010" xfId="8316"/>
    <cellStyle name="c_Unit Price Sen. (2)_Project Aqua - Financial Models Version 2.5" xfId="8317"/>
    <cellStyle name="c_Unit Price Sen. (2)_Project Ascot Spain - Version 9.0 16082004" xfId="8318"/>
    <cellStyle name="c_Unit Price Sen. (2)_PY FN Reclasses" xfId="8319"/>
    <cellStyle name="c_Unit Price Sen. (2)_Q1 Workpapers as of 03-12-10" xfId="8320"/>
    <cellStyle name="c_Unit Price Sen. (2)_Q1 Workpapers as of 03-12-10 2" xfId="8321"/>
    <cellStyle name="c_Unit Price Sen. (2)_ROE by State" xfId="8322"/>
    <cellStyle name="c_Unit Price Sen. (2)_sand city cost analysis 9-29-09 CalAm Version" xfId="8323"/>
    <cellStyle name="c_Unit Price Sen. (2)_Schedule 3-5 Roark - asset list 071010" xfId="8324"/>
    <cellStyle name="c_Unit Price Sen. (2)_Sheet1" xfId="8325"/>
    <cellStyle name="c_Unit Price Sen. (2)_Sheet1 2" xfId="8326"/>
    <cellStyle name="c_Unit Price Sen. (2)_Sheet1 3" xfId="8327"/>
    <cellStyle name="c_Unit Price Sen. (2)_Sheet1 4" xfId="8328"/>
    <cellStyle name="c_Unit Price Sen. (2)_Sheet1 5" xfId="8329"/>
    <cellStyle name="c_Unit Price Sen. (2)_Sheet1 6" xfId="8330"/>
    <cellStyle name="c_Unit Price Sen. (2)_Sheet2" xfId="8331"/>
    <cellStyle name="c_Unit Price Sen. (2)_Sheet2 2" xfId="8332"/>
    <cellStyle name="c_Unit Price Sen. (2)_Sheet2 3" xfId="8333"/>
    <cellStyle name="c_Unit Price Sen. (2)_Sheet2 4" xfId="8334"/>
    <cellStyle name="c_Unit Price Sen. (2)_Sheet2 5" xfId="8335"/>
    <cellStyle name="c_Unit Price Sen. (2)_Sheet2 6" xfId="8336"/>
    <cellStyle name="c_Unit Price Sen. (2)_Sheet2 7" xfId="8337"/>
    <cellStyle name="c_Unit Price Sen. (2)_Smart View_2011-2015_Info from the field V2  from rates 8-18-10 morning" xfId="8338"/>
    <cellStyle name="c_Unit Price Sen. (2)_Smart View_2011-2015_Info from the field V3 8-19-10 from Rates" xfId="8339"/>
    <cellStyle name="c_Unit Price Sen. (2)_Spain headcount 09082004v3" xfId="8340"/>
    <cellStyle name="c_Unit Price Sen. (2)_Start-up Costs" xfId="8341"/>
    <cellStyle name="c_Unit Price Sen. (2)_Start-up Costs_sand city cost analysis 9-29-09 CalAm Version" xfId="8342"/>
    <cellStyle name="c_Unit Price Sen. (2)_Start-up Costs_Schedule 3-5 Roark - asset list 071010" xfId="8343"/>
    <cellStyle name="c_Unit Price Sen. (2)_Summary" xfId="8344"/>
    <cellStyle name="c_Unit Price Sen. (2)_Surprise Financial Services O&amp;M Fin Model 2008" xfId="8345"/>
    <cellStyle name="c_Unit Price Sen. (2)_Surprise Financial Services O&amp;M No Capital 012607" xfId="8346"/>
    <cellStyle name="c_Unit Price Sen. (2)_Surprise Financial Services O&amp;M No Capital 012607_sand city cost analysis 9-29-09 CalAm Version" xfId="8347"/>
    <cellStyle name="c_Unit Price Sen. (2)_Surprise Financial Services O&amp;M No Capital 012607_Schedule 3-5 Roark - asset list 071010" xfId="8348"/>
    <cellStyle name="c_Unit Price Sen. (2)_TN - BD Model 2011-2015 06.17.10" xfId="8349"/>
    <cellStyle name="c_Unit Price Sen. (2)_TN P2R 2009" xfId="8350"/>
    <cellStyle name="c_Unit Price Sen. (2)_TN P2R 2009 2" xfId="8351"/>
    <cellStyle name="c_Unit Price Sen. (2)_TN P2R 2009_NOL" xfId="8352"/>
    <cellStyle name="c_Unit Price Sen. (2)_Treasury Existing Debt Load" xfId="8353"/>
    <cellStyle name="c_Unit Price Sen. (2)_TWH LLC P2R 2009" xfId="8354"/>
    <cellStyle name="c_Unit Price Sen. (2)_TWH LLC P2R 2009 2" xfId="8355"/>
    <cellStyle name="c_Unit Price Sen. (2)_TWH LLC P2R 2009_NOL" xfId="8356"/>
    <cellStyle name="c_Unit Price Sen. (2)_TWNA P2R 2009" xfId="8357"/>
    <cellStyle name="c_Unit Price Sen. (2)_TWNA P2R 2009 2" xfId="8358"/>
    <cellStyle name="c_Unit Price Sen. (2)_TWNA P2R 2009_NOL" xfId="8359"/>
    <cellStyle name="c_Unit Price Sen. (2)_TX P2R 2009" xfId="8360"/>
    <cellStyle name="c_Unit Price Sen. (2)_TX P2R 2009 2" xfId="8361"/>
    <cellStyle name="c_Unit Price Sen. (2)_TX P2R 2009_NOL" xfId="8362"/>
    <cellStyle name="c_Unit Price Sen. (2)_UESG P2R 2009" xfId="8363"/>
    <cellStyle name="c_Unit Price Sen. (2)_UESG P2R 2009 2" xfId="8364"/>
    <cellStyle name="c_Unit Price Sen. (2)_UESG P2R 2009_NOL" xfId="8365"/>
    <cellStyle name="c_Unit Price Sen. (2)_UWV P2R 2009" xfId="8366"/>
    <cellStyle name="c_Unit Price Sen. (2)_UWV P2R 2009 2" xfId="8367"/>
    <cellStyle name="c_Unit Price Sen. (2)_UWV P2R 2009_NOL" xfId="8368"/>
    <cellStyle name="c_Unit Price Sen. (2)_VA P2R 2009" xfId="8369"/>
    <cellStyle name="c_Unit Price Sen. (2)_VA P2R 2009 2" xfId="8370"/>
    <cellStyle name="c_Unit Price Sen. (2)_VA P2R 2009_NOL" xfId="8371"/>
    <cellStyle name="c_Unit Price Sen. (2)_WV P2R 2009" xfId="8372"/>
    <cellStyle name="c_Unit Price Sen. (2)_WV P2R 2009 2" xfId="8373"/>
    <cellStyle name="c_Unit Price Sen. (2)_WV P2R 2009_NOL" xfId="8374"/>
    <cellStyle name="c_UWV P2R 2009" xfId="8375"/>
    <cellStyle name="c_UWV P2R 2009 2" xfId="8376"/>
    <cellStyle name="c_UWV P2R 2009_NOL" xfId="8377"/>
    <cellStyle name="c_VA P2R 2009" xfId="8378"/>
    <cellStyle name="c_VA P2R 2009 2" xfId="8379"/>
    <cellStyle name="c_VA P2R 2009_NOL" xfId="8380"/>
    <cellStyle name="c_Valuation Summary" xfId="8381"/>
    <cellStyle name="c_Valuation Summary (2)" xfId="8382"/>
    <cellStyle name="c_WACC" xfId="8383"/>
    <cellStyle name="c_Warrant" xfId="8384"/>
    <cellStyle name="c_WV P2R 2009" xfId="8385"/>
    <cellStyle name="c_WV P2R 2009 2" xfId="8386"/>
    <cellStyle name="c_WV P2R 2009_NOL" xfId="8387"/>
    <cellStyle name="Ç¥ÁØ_¿ù°£¿ä¾àº¸°í" xfId="8388"/>
    <cellStyle name="c0" xfId="8389"/>
    <cellStyle name="C05_Style E Text" xfId="8390"/>
    <cellStyle name="c1" xfId="8391"/>
    <cellStyle name="c1," xfId="8392"/>
    <cellStyle name="C1_DCF_model_v9" xfId="8393"/>
    <cellStyle name="c12" xfId="8394"/>
    <cellStyle name="c2" xfId="8395"/>
    <cellStyle name="c2," xfId="8396"/>
    <cellStyle name="c3" xfId="8397"/>
    <cellStyle name="cach" xfId="8398"/>
    <cellStyle name="Calc Currency (0)" xfId="8399"/>
    <cellStyle name="Calc Currency (0) 2" xfId="8400"/>
    <cellStyle name="Calc Currency (0) 3" xfId="8401"/>
    <cellStyle name="Calc Currency (2)" xfId="8402"/>
    <cellStyle name="Calc Percent (0)" xfId="8403"/>
    <cellStyle name="Calc Percent (0) 2" xfId="8404"/>
    <cellStyle name="Calc Percent (1)" xfId="8405"/>
    <cellStyle name="Calc Percent (1) 2" xfId="8406"/>
    <cellStyle name="Calc Percent (2)" xfId="8407"/>
    <cellStyle name="Calc Percent (2) 2" xfId="8408"/>
    <cellStyle name="Calc Units (0)" xfId="8409"/>
    <cellStyle name="Calc Units (1)" xfId="8410"/>
    <cellStyle name="Calc Units (1) 2" xfId="8411"/>
    <cellStyle name="Calc Units (2)" xfId="8412"/>
    <cellStyle name="CalcInput" xfId="8413"/>
    <cellStyle name="Calcs" xfId="8414"/>
    <cellStyle name="Calcul" xfId="8415"/>
    <cellStyle name="Calculation 10" xfId="8416"/>
    <cellStyle name="Calculation 10 2" xfId="8417"/>
    <cellStyle name="Calculation 10 2 2" xfId="8418"/>
    <cellStyle name="Calculation 10 3" xfId="8419"/>
    <cellStyle name="Calculation 10 3 2" xfId="8420"/>
    <cellStyle name="Calculation 10 4" xfId="8421"/>
    <cellStyle name="Calculation 10 4 2" xfId="8422"/>
    <cellStyle name="Calculation 10 5" xfId="8423"/>
    <cellStyle name="Calculation 11" xfId="8424"/>
    <cellStyle name="Calculation 11 2" xfId="8425"/>
    <cellStyle name="Calculation 11 2 2" xfId="8426"/>
    <cellStyle name="Calculation 11 3" xfId="8427"/>
    <cellStyle name="Calculation 12" xfId="8428"/>
    <cellStyle name="Calculation 12 2" xfId="8429"/>
    <cellStyle name="Calculation 2" xfId="8430"/>
    <cellStyle name="Calculation 2 2" xfId="8431"/>
    <cellStyle name="Calculation 2 3" xfId="8432"/>
    <cellStyle name="Calculation 2 3 2" xfId="8433"/>
    <cellStyle name="Calculation 2 3 2 2" xfId="8434"/>
    <cellStyle name="Calculation 2 3 3" xfId="8435"/>
    <cellStyle name="Calculation 2 3 3 2" xfId="8436"/>
    <cellStyle name="Calculation 2 3 4" xfId="8437"/>
    <cellStyle name="Calculation 2 3 4 2" xfId="8438"/>
    <cellStyle name="Calculation 2 3 5" xfId="8439"/>
    <cellStyle name="Calculation 2 4" xfId="8440"/>
    <cellStyle name="Calculation 2 4 2" xfId="8441"/>
    <cellStyle name="Calculation 2 4 2 2" xfId="8442"/>
    <cellStyle name="Calculation 2 4 3" xfId="8443"/>
    <cellStyle name="Calculation 2 4 3 2" xfId="8444"/>
    <cellStyle name="Calculation 2 4 4" xfId="8445"/>
    <cellStyle name="Calculation 2 5" xfId="8446"/>
    <cellStyle name="Calculation 2 5 2" xfId="8447"/>
    <cellStyle name="Calculation 2 6" xfId="8448"/>
    <cellStyle name="Calculation 2 6 2" xfId="8449"/>
    <cellStyle name="Calculation 2 7" xfId="8450"/>
    <cellStyle name="Calculation 2 7 2" xfId="8451"/>
    <cellStyle name="Calculation 2 8" xfId="8452"/>
    <cellStyle name="Calculation 2 9" xfId="8453"/>
    <cellStyle name="Calculation 3" xfId="8454"/>
    <cellStyle name="Calculation 3 2" xfId="8455"/>
    <cellStyle name="Calculation 3 2 2" xfId="8456"/>
    <cellStyle name="Calculation 3 2 2 2" xfId="8457"/>
    <cellStyle name="Calculation 3 2 3" xfId="8458"/>
    <cellStyle name="Calculation 3 2 3 2" xfId="8459"/>
    <cellStyle name="Calculation 3 2 4" xfId="8460"/>
    <cellStyle name="Calculation 3 2 4 2" xfId="8461"/>
    <cellStyle name="Calculation 3 2 5" xfId="8462"/>
    <cellStyle name="Calculation 3 3" xfId="8463"/>
    <cellStyle name="Calculation 3 3 2" xfId="8464"/>
    <cellStyle name="Calculation 3 4" xfId="8465"/>
    <cellStyle name="Calculation 3 4 2" xfId="8466"/>
    <cellStyle name="Calculation 3 5" xfId="8467"/>
    <cellStyle name="Calculation 3 5 2" xfId="8468"/>
    <cellStyle name="Calculation 3 6" xfId="8469"/>
    <cellStyle name="Calculation 3 7" xfId="8470"/>
    <cellStyle name="Calculation 4" xfId="8471"/>
    <cellStyle name="Calculation 4 2" xfId="8472"/>
    <cellStyle name="Calculation 4 2 2" xfId="8473"/>
    <cellStyle name="Calculation 4 2 2 2" xfId="8474"/>
    <cellStyle name="Calculation 4 2 3" xfId="8475"/>
    <cellStyle name="Calculation 4 2 3 2" xfId="8476"/>
    <cellStyle name="Calculation 4 2 4" xfId="8477"/>
    <cellStyle name="Calculation 4 2 4 2" xfId="8478"/>
    <cellStyle name="Calculation 4 2 5" xfId="8479"/>
    <cellStyle name="Calculation 4 3" xfId="8480"/>
    <cellStyle name="Calculation 4 3 2" xfId="8481"/>
    <cellStyle name="Calculation 4 4" xfId="8482"/>
    <cellStyle name="Calculation 4 4 2" xfId="8483"/>
    <cellStyle name="Calculation 4 5" xfId="8484"/>
    <cellStyle name="Calculation 4 5 2" xfId="8485"/>
    <cellStyle name="Calculation 4 6" xfId="8486"/>
    <cellStyle name="Calculation 4 7" xfId="8487"/>
    <cellStyle name="Calculation 5" xfId="8488"/>
    <cellStyle name="Calculation 5 2" xfId="8489"/>
    <cellStyle name="Calculation 5 2 2" xfId="8490"/>
    <cellStyle name="Calculation 5 2 2 2" xfId="8491"/>
    <cellStyle name="Calculation 5 2 3" xfId="8492"/>
    <cellStyle name="Calculation 5 2 3 2" xfId="8493"/>
    <cellStyle name="Calculation 5 2 4" xfId="8494"/>
    <cellStyle name="Calculation 5 2 4 2" xfId="8495"/>
    <cellStyle name="Calculation 5 2 5" xfId="8496"/>
    <cellStyle name="Calculation 5 3" xfId="8497"/>
    <cellStyle name="Calculation 5 3 2" xfId="8498"/>
    <cellStyle name="Calculation 5 4" xfId="8499"/>
    <cellStyle name="Calculation 5 4 2" xfId="8500"/>
    <cellStyle name="Calculation 5 5" xfId="8501"/>
    <cellStyle name="Calculation 5 5 2" xfId="8502"/>
    <cellStyle name="Calculation 5 6" xfId="8503"/>
    <cellStyle name="Calculation 5 7" xfId="8504"/>
    <cellStyle name="Calculation 6" xfId="8505"/>
    <cellStyle name="Calculation 6 2" xfId="8506"/>
    <cellStyle name="Calculation 6 2 2" xfId="8507"/>
    <cellStyle name="Calculation 6 2 2 2" xfId="8508"/>
    <cellStyle name="Calculation 6 2 3" xfId="8509"/>
    <cellStyle name="Calculation 6 2 3 2" xfId="8510"/>
    <cellStyle name="Calculation 6 2 4" xfId="8511"/>
    <cellStyle name="Calculation 6 2 4 2" xfId="8512"/>
    <cellStyle name="Calculation 6 2 5" xfId="8513"/>
    <cellStyle name="Calculation 6 3" xfId="8514"/>
    <cellStyle name="Calculation 6 3 2" xfId="8515"/>
    <cellStyle name="Calculation 6 4" xfId="8516"/>
    <cellStyle name="Calculation 6 4 2" xfId="8517"/>
    <cellStyle name="Calculation 6 5" xfId="8518"/>
    <cellStyle name="Calculation 6 5 2" xfId="8519"/>
    <cellStyle name="Calculation 6 6" xfId="8520"/>
    <cellStyle name="Calculation 6 7" xfId="8521"/>
    <cellStyle name="Calculation 7" xfId="8522"/>
    <cellStyle name="Calculation 7 2" xfId="8523"/>
    <cellStyle name="Calculation 7 2 2" xfId="8524"/>
    <cellStyle name="Calculation 7 2 2 2" xfId="8525"/>
    <cellStyle name="Calculation 7 2 3" xfId="8526"/>
    <cellStyle name="Calculation 7 2 3 2" xfId="8527"/>
    <cellStyle name="Calculation 7 2 4" xfId="8528"/>
    <cellStyle name="Calculation 7 2 4 2" xfId="8529"/>
    <cellStyle name="Calculation 7 2 5" xfId="8530"/>
    <cellStyle name="Calculation 7 3" xfId="8531"/>
    <cellStyle name="Calculation 7 3 2" xfId="8532"/>
    <cellStyle name="Calculation 7 4" xfId="8533"/>
    <cellStyle name="Calculation 7 4 2" xfId="8534"/>
    <cellStyle name="Calculation 7 5" xfId="8535"/>
    <cellStyle name="Calculation 7 5 2" xfId="8536"/>
    <cellStyle name="Calculation 7 6" xfId="8537"/>
    <cellStyle name="Calculation 7 7" xfId="8538"/>
    <cellStyle name="Calculation 8" xfId="8539"/>
    <cellStyle name="Calculation 8 2" xfId="8540"/>
    <cellStyle name="Calculation 8 2 2" xfId="8541"/>
    <cellStyle name="Calculation 8 2 2 2" xfId="8542"/>
    <cellStyle name="Calculation 8 2 3" xfId="8543"/>
    <cellStyle name="Calculation 8 2 3 2" xfId="8544"/>
    <cellStyle name="Calculation 8 2 4" xfId="8545"/>
    <cellStyle name="Calculation 8 2 4 2" xfId="8546"/>
    <cellStyle name="Calculation 8 2 5" xfId="8547"/>
    <cellStyle name="Calculation 8 3" xfId="8548"/>
    <cellStyle name="Calculation 8 3 2" xfId="8549"/>
    <cellStyle name="Calculation 8 4" xfId="8550"/>
    <cellStyle name="Calculation 8 4 2" xfId="8551"/>
    <cellStyle name="Calculation 8 5" xfId="8552"/>
    <cellStyle name="Calculation 8 5 2" xfId="8553"/>
    <cellStyle name="Calculation 8 6" xfId="8554"/>
    <cellStyle name="Calculation 9" xfId="8555"/>
    <cellStyle name="Calculation 9 2" xfId="8556"/>
    <cellStyle name="Calculation 9 2 2" xfId="8557"/>
    <cellStyle name="Calculation 9 2 2 2" xfId="8558"/>
    <cellStyle name="Calculation 9 2 3" xfId="8559"/>
    <cellStyle name="Calculation 9 2 3 2" xfId="8560"/>
    <cellStyle name="Calculation 9 2 4" xfId="8561"/>
    <cellStyle name="Calculation 9 2 4 2" xfId="8562"/>
    <cellStyle name="Calculation 9 2 5" xfId="8563"/>
    <cellStyle name="Calculation 9 3" xfId="8564"/>
    <cellStyle name="Calculation 9 3 2" xfId="8565"/>
    <cellStyle name="Calculation 9 4" xfId="8566"/>
    <cellStyle name="Calculation 9 4 2" xfId="8567"/>
    <cellStyle name="Calculation 9 5" xfId="8568"/>
    <cellStyle name="Calculation 9 5 2" xfId="8569"/>
    <cellStyle name="Calculation 9 6" xfId="8570"/>
    <cellStyle name="cas" xfId="8571"/>
    <cellStyle name="Case" xfId="8572"/>
    <cellStyle name="category" xfId="8573"/>
    <cellStyle name="CategoryStyle" xfId="8574"/>
    <cellStyle name="CategoryStyle 2" xfId="8575"/>
    <cellStyle name="CategoryStyle 2 2" xfId="8576"/>
    <cellStyle name="CategoryStyle 3" xfId="8577"/>
    <cellStyle name="CategoryStyle 3 2" xfId="8578"/>
    <cellStyle name="CategoryStyle 4" xfId="8579"/>
    <cellStyle name="CategoryStyle 4 2" xfId="8580"/>
    <cellStyle name="CategoryStyle_NOL" xfId="8581"/>
    <cellStyle name="CellBody" xfId="8582"/>
    <cellStyle name="CellBody 2" xfId="8583"/>
    <cellStyle name="CellBody 2 2" xfId="8584"/>
    <cellStyle name="CellBody 2 2 2" xfId="8585"/>
    <cellStyle name="CellBody 2 3" xfId="8586"/>
    <cellStyle name="CellBody 2 3 2" xfId="8587"/>
    <cellStyle name="CellBody 2 4" xfId="8588"/>
    <cellStyle name="CellHead" xfId="8589"/>
    <cellStyle name="CellHead 2" xfId="8590"/>
    <cellStyle name="CellHead 2 2" xfId="8591"/>
    <cellStyle name="CellHead 2 2 2" xfId="8592"/>
    <cellStyle name="CellHead 2 3" xfId="8593"/>
    <cellStyle name="CellHead 2 3 2" xfId="8594"/>
    <cellStyle name="CellHead 2 4" xfId="8595"/>
    <cellStyle name="Cellule liée" xfId="8596"/>
    <cellStyle name="Center_Across_Small_8" xfId="8597"/>
    <cellStyle name="Cents" xfId="8598"/>
    <cellStyle name="Change" xfId="8599"/>
    <cellStyle name="Changeable" xfId="8600"/>
    <cellStyle name="Changed" xfId="8601"/>
    <cellStyle name="Chapter" xfId="8602"/>
    <cellStyle name="CHeader" xfId="8603"/>
    <cellStyle name="Check Cell 2" xfId="8604"/>
    <cellStyle name="Check Cell 2 2" xfId="8605"/>
    <cellStyle name="Check Cell 2 3" xfId="8606"/>
    <cellStyle name="Check Cell 2 4" xfId="8607"/>
    <cellStyle name="Check Cell 3" xfId="8608"/>
    <cellStyle name="Check Cell 3 2" xfId="8609"/>
    <cellStyle name="Check Cell 4" xfId="8610"/>
    <cellStyle name="Check Cell 5" xfId="8611"/>
    <cellStyle name="Check Cell 6" xfId="8612"/>
    <cellStyle name="Check Cell 7" xfId="8613"/>
    <cellStyle name="Check Cell 8" xfId="8614"/>
    <cellStyle name="clear" xfId="8615"/>
    <cellStyle name="co" xfId="8616"/>
    <cellStyle name="Code" xfId="8617"/>
    <cellStyle name="COL HEADINGS" xfId="8618"/>
    <cellStyle name="Colhead_left" xfId="8619"/>
    <cellStyle name="ColHeading" xfId="8620"/>
    <cellStyle name="colheadleft" xfId="8621"/>
    <cellStyle name="colheadright" xfId="8622"/>
    <cellStyle name="Column Heading" xfId="8623"/>
    <cellStyle name="ColumnHeaderStyle" xfId="8624"/>
    <cellStyle name="ColumnHeaderStyle 2" xfId="8625"/>
    <cellStyle name="ColumnHeading" xfId="8626"/>
    <cellStyle name="ColumnHeading 2" xfId="8627"/>
    <cellStyle name="ColumnHeadings" xfId="8628"/>
    <cellStyle name="ColumnHeadings2" xfId="8629"/>
    <cellStyle name="ColumnNumbers" xfId="8630"/>
    <cellStyle name="Comma" xfId="32182" builtinId="3"/>
    <cellStyle name="Comma  - Style1" xfId="8631"/>
    <cellStyle name="Comma  - Style2" xfId="8632"/>
    <cellStyle name="Comma  - Style3" xfId="8633"/>
    <cellStyle name="Comma  - Style4" xfId="8634"/>
    <cellStyle name="Comma  - Style5" xfId="8635"/>
    <cellStyle name="Comma  - Style6" xfId="8636"/>
    <cellStyle name="Comma  - Style7" xfId="8637"/>
    <cellStyle name="Comma  - Style8" xfId="8638"/>
    <cellStyle name="Comma (0)" xfId="8639"/>
    <cellStyle name="comma (1)" xfId="8640"/>
    <cellStyle name="Comma (2)" xfId="8641"/>
    <cellStyle name="Comma [0.0_]" xfId="8642"/>
    <cellStyle name="Comma [0] 2" xfId="8643"/>
    <cellStyle name="Comma [0] 2 2" xfId="8644"/>
    <cellStyle name="Comma [0] 3" xfId="8645"/>
    <cellStyle name="Comma [0] 3 2" xfId="8646"/>
    <cellStyle name="Comma [0] 3 2 2" xfId="8647"/>
    <cellStyle name="Comma [0] 3 3" xfId="8648"/>
    <cellStyle name="Comma [0] 3 4" xfId="8649"/>
    <cellStyle name="Comma [0] 4" xfId="8650"/>
    <cellStyle name="Comma [0] 4 2" xfId="8651"/>
    <cellStyle name="Comma [0] 5" xfId="8652"/>
    <cellStyle name="Comma [0] 6" xfId="8653"/>
    <cellStyle name="Comma [0],[red]-[0]" xfId="8654"/>
    <cellStyle name="Comma [0],[red]-0" xfId="8655"/>
    <cellStyle name="Comma [00]" xfId="8656"/>
    <cellStyle name="Comma [00] 2" xfId="8657"/>
    <cellStyle name="Comma [1]" xfId="8658"/>
    <cellStyle name="Comma [2]" xfId="8659"/>
    <cellStyle name="Comma [3]" xfId="8660"/>
    <cellStyle name="Comma [red][0]" xfId="8661"/>
    <cellStyle name="Comma {red}[0]" xfId="8662"/>
    <cellStyle name="Comma 0" xfId="8663"/>
    <cellStyle name="Comma 0*" xfId="8664"/>
    <cellStyle name="Comma 0_Mini-Merger v3" xfId="8665"/>
    <cellStyle name="Comma 10" xfId="8666"/>
    <cellStyle name="Comma 10 2" xfId="8667"/>
    <cellStyle name="Comma 10 2 2" xfId="8668"/>
    <cellStyle name="Comma 10 2 2 2" xfId="8669"/>
    <cellStyle name="Comma 10 2 2 3" xfId="8670"/>
    <cellStyle name="Comma 10 2 3" xfId="8671"/>
    <cellStyle name="Comma 10 2 4" xfId="8672"/>
    <cellStyle name="Comma 10 2 5" xfId="8673"/>
    <cellStyle name="Comma 10 3" xfId="8674"/>
    <cellStyle name="Comma 10 3 2" xfId="8675"/>
    <cellStyle name="Comma 10 4" xfId="8676"/>
    <cellStyle name="Comma 10 5" xfId="8677"/>
    <cellStyle name="Comma 10 6" xfId="8678"/>
    <cellStyle name="Comma 100" xfId="8679"/>
    <cellStyle name="Comma 100 2" xfId="8680"/>
    <cellStyle name="Comma 100 2 2" xfId="8681"/>
    <cellStyle name="Comma 100 3" xfId="8682"/>
    <cellStyle name="Comma 101" xfId="8683"/>
    <cellStyle name="Comma 101 2" xfId="8684"/>
    <cellStyle name="Comma 101 2 2" xfId="8685"/>
    <cellStyle name="Comma 101 3" xfId="8686"/>
    <cellStyle name="Comma 102" xfId="8687"/>
    <cellStyle name="Comma 102 2" xfId="8688"/>
    <cellStyle name="Comma 102 2 2" xfId="8689"/>
    <cellStyle name="Comma 102 3" xfId="8690"/>
    <cellStyle name="Comma 103" xfId="8691"/>
    <cellStyle name="Comma 103 2" xfId="8692"/>
    <cellStyle name="Comma 103 2 2" xfId="8693"/>
    <cellStyle name="Comma 103 3" xfId="8694"/>
    <cellStyle name="Comma 104" xfId="8695"/>
    <cellStyle name="Comma 104 2" xfId="8696"/>
    <cellStyle name="Comma 104 2 2" xfId="8697"/>
    <cellStyle name="Comma 104 3" xfId="8698"/>
    <cellStyle name="Comma 105" xfId="8699"/>
    <cellStyle name="Comma 105 2" xfId="8700"/>
    <cellStyle name="Comma 105 2 2" xfId="8701"/>
    <cellStyle name="Comma 105 3" xfId="8702"/>
    <cellStyle name="Comma 106" xfId="8703"/>
    <cellStyle name="Comma 106 2" xfId="8704"/>
    <cellStyle name="Comma 106 2 2" xfId="8705"/>
    <cellStyle name="Comma 106 3" xfId="8706"/>
    <cellStyle name="Comma 107" xfId="8707"/>
    <cellStyle name="Comma 107 2" xfId="8708"/>
    <cellStyle name="Comma 107 2 2" xfId="8709"/>
    <cellStyle name="Comma 107 3" xfId="8710"/>
    <cellStyle name="Comma 108" xfId="8711"/>
    <cellStyle name="Comma 108 2" xfId="8712"/>
    <cellStyle name="Comma 108 2 2" xfId="8713"/>
    <cellStyle name="Comma 108 3" xfId="8714"/>
    <cellStyle name="Comma 109" xfId="8715"/>
    <cellStyle name="Comma 109 2" xfId="8716"/>
    <cellStyle name="Comma 109 2 2" xfId="8717"/>
    <cellStyle name="Comma 109 3" xfId="8718"/>
    <cellStyle name="Comma 11" xfId="8719"/>
    <cellStyle name="Comma 11 2" xfId="8720"/>
    <cellStyle name="Comma 11 3" xfId="8721"/>
    <cellStyle name="Comma 11 4" xfId="8722"/>
    <cellStyle name="Comma 110" xfId="8723"/>
    <cellStyle name="Comma 110 2" xfId="8724"/>
    <cellStyle name="Comma 110 2 2" xfId="8725"/>
    <cellStyle name="Comma 110 3" xfId="8726"/>
    <cellStyle name="Comma 111" xfId="8727"/>
    <cellStyle name="Comma 111 2" xfId="8728"/>
    <cellStyle name="Comma 111 2 2" xfId="8729"/>
    <cellStyle name="Comma 111 3" xfId="8730"/>
    <cellStyle name="Comma 112" xfId="8731"/>
    <cellStyle name="Comma 112 2" xfId="8732"/>
    <cellStyle name="Comma 112 2 2" xfId="8733"/>
    <cellStyle name="Comma 112 3" xfId="8734"/>
    <cellStyle name="Comma 113" xfId="8735"/>
    <cellStyle name="Comma 113 2" xfId="8736"/>
    <cellStyle name="Comma 113 2 2" xfId="8737"/>
    <cellStyle name="Comma 113 3" xfId="8738"/>
    <cellStyle name="Comma 114" xfId="8739"/>
    <cellStyle name="Comma 114 2" xfId="8740"/>
    <cellStyle name="Comma 114 2 2" xfId="8741"/>
    <cellStyle name="Comma 114 3" xfId="8742"/>
    <cellStyle name="Comma 115" xfId="8743"/>
    <cellStyle name="Comma 115 2" xfId="8744"/>
    <cellStyle name="Comma 115 2 2" xfId="8745"/>
    <cellStyle name="Comma 115 3" xfId="8746"/>
    <cellStyle name="Comma 116" xfId="8747"/>
    <cellStyle name="Comma 116 2" xfId="8748"/>
    <cellStyle name="Comma 117" xfId="8749"/>
    <cellStyle name="Comma 117 2" xfId="8750"/>
    <cellStyle name="Comma 118" xfId="8751"/>
    <cellStyle name="Comma 118 2" xfId="8752"/>
    <cellStyle name="Comma 119" xfId="8753"/>
    <cellStyle name="Comma 119 2" xfId="8754"/>
    <cellStyle name="Comma 12" xfId="8755"/>
    <cellStyle name="Comma 12 2" xfId="8756"/>
    <cellStyle name="Comma 12 2 2" xfId="8757"/>
    <cellStyle name="Comma 12 3" xfId="8758"/>
    <cellStyle name="Comma 120" xfId="8759"/>
    <cellStyle name="Comma 120 2" xfId="8760"/>
    <cellStyle name="Comma 121" xfId="8761"/>
    <cellStyle name="Comma 121 2" xfId="8762"/>
    <cellStyle name="Comma 122" xfId="8763"/>
    <cellStyle name="Comma 123" xfId="8764"/>
    <cellStyle name="Comma 123 2" xfId="8765"/>
    <cellStyle name="Comma 124" xfId="8766"/>
    <cellStyle name="Comma 124 2" xfId="8767"/>
    <cellStyle name="Comma 125" xfId="8768"/>
    <cellStyle name="Comma 125 2" xfId="8769"/>
    <cellStyle name="Comma 126" xfId="8770"/>
    <cellStyle name="Comma 127" xfId="8771"/>
    <cellStyle name="Comma 127 2" xfId="8772"/>
    <cellStyle name="Comma 128" xfId="8773"/>
    <cellStyle name="Comma 128 2" xfId="8774"/>
    <cellStyle name="Comma 129" xfId="8775"/>
    <cellStyle name="Comma 129 2" xfId="8776"/>
    <cellStyle name="Comma 13" xfId="8777"/>
    <cellStyle name="Comma 13 2" xfId="8778"/>
    <cellStyle name="Comma 13 2 2" xfId="8779"/>
    <cellStyle name="Comma 13 3" xfId="8780"/>
    <cellStyle name="Comma 130" xfId="8781"/>
    <cellStyle name="Comma 130 2" xfId="8782"/>
    <cellStyle name="Comma 131" xfId="8783"/>
    <cellStyle name="Comma 131 2" xfId="8784"/>
    <cellStyle name="Comma 132" xfId="8785"/>
    <cellStyle name="Comma 132 2" xfId="8786"/>
    <cellStyle name="Comma 133" xfId="8787"/>
    <cellStyle name="Comma 133 2" xfId="8788"/>
    <cellStyle name="Comma 134" xfId="8789"/>
    <cellStyle name="Comma 135" xfId="8790"/>
    <cellStyle name="Comma 136" xfId="8791"/>
    <cellStyle name="Comma 137" xfId="8792"/>
    <cellStyle name="Comma 138" xfId="8793"/>
    <cellStyle name="Comma 139" xfId="8794"/>
    <cellStyle name="Comma 139 2" xfId="8795"/>
    <cellStyle name="Comma 14" xfId="8796"/>
    <cellStyle name="Comma 14 2" xfId="8797"/>
    <cellStyle name="Comma 14 2 2" xfId="8798"/>
    <cellStyle name="Comma 14 3" xfId="8799"/>
    <cellStyle name="Comma 140" xfId="8800"/>
    <cellStyle name="Comma 140 2" xfId="8801"/>
    <cellStyle name="Comma 141" xfId="8802"/>
    <cellStyle name="Comma 141 2" xfId="8803"/>
    <cellStyle name="Comma 142" xfId="8804"/>
    <cellStyle name="Comma 142 2" xfId="8805"/>
    <cellStyle name="Comma 143" xfId="8806"/>
    <cellStyle name="Comma 144" xfId="8807"/>
    <cellStyle name="Comma 145" xfId="8808"/>
    <cellStyle name="Comma 145 2" xfId="8809"/>
    <cellStyle name="Comma 146" xfId="8810"/>
    <cellStyle name="Comma 146 2" xfId="8811"/>
    <cellStyle name="Comma 147" xfId="8812"/>
    <cellStyle name="Comma 147 2" xfId="8813"/>
    <cellStyle name="Comma 148" xfId="8814"/>
    <cellStyle name="Comma 148 2" xfId="8815"/>
    <cellStyle name="Comma 148 2 2" xfId="8816"/>
    <cellStyle name="Comma 148 2 3" xfId="8817"/>
    <cellStyle name="Comma 148 3" xfId="8818"/>
    <cellStyle name="Comma 148 4" xfId="8819"/>
    <cellStyle name="Comma 149" xfId="8820"/>
    <cellStyle name="Comma 15" xfId="8821"/>
    <cellStyle name="Comma 15 2" xfId="8822"/>
    <cellStyle name="Comma 15 2 2" xfId="8823"/>
    <cellStyle name="Comma 15 3" xfId="8824"/>
    <cellStyle name="Comma 150" xfId="8825"/>
    <cellStyle name="Comma 151" xfId="8826"/>
    <cellStyle name="Comma 152" xfId="8827"/>
    <cellStyle name="Comma 153" xfId="8828"/>
    <cellStyle name="Comma 154" xfId="8829"/>
    <cellStyle name="Comma 155" xfId="8830"/>
    <cellStyle name="Comma 156" xfId="8831"/>
    <cellStyle name="Comma 157" xfId="8832"/>
    <cellStyle name="Comma 16" xfId="8833"/>
    <cellStyle name="Comma 16 2" xfId="8834"/>
    <cellStyle name="Comma 16 2 2" xfId="8835"/>
    <cellStyle name="Comma 16 3" xfId="8836"/>
    <cellStyle name="Comma 17" xfId="8837"/>
    <cellStyle name="Comma 17 2" xfId="8838"/>
    <cellStyle name="Comma 17 2 2" xfId="8839"/>
    <cellStyle name="Comma 17 3" xfId="8840"/>
    <cellStyle name="Comma 18" xfId="8841"/>
    <cellStyle name="Comma 18 2" xfId="8842"/>
    <cellStyle name="Comma 18 2 2" xfId="8843"/>
    <cellStyle name="Comma 18 3" xfId="8844"/>
    <cellStyle name="Comma 19" xfId="8845"/>
    <cellStyle name="Comma 19 2" xfId="8846"/>
    <cellStyle name="Comma 19 2 2" xfId="8847"/>
    <cellStyle name="Comma 19 3" xfId="8848"/>
    <cellStyle name="Comma 2" xfId="8849"/>
    <cellStyle name="Comma 2 2" xfId="8850"/>
    <cellStyle name="Comma 2 2 2" xfId="8851"/>
    <cellStyle name="Comma 2 2 3" xfId="8852"/>
    <cellStyle name="Comma 2 2 4" xfId="8853"/>
    <cellStyle name="Comma 2 2 5" xfId="8854"/>
    <cellStyle name="Comma 2 3" xfId="8855"/>
    <cellStyle name="Comma 2 3 2" xfId="8856"/>
    <cellStyle name="Comma 2 3 3" xfId="8857"/>
    <cellStyle name="Comma 2 4" xfId="8858"/>
    <cellStyle name="Comma 2 4 2" xfId="8859"/>
    <cellStyle name="Comma 2 4 2 2" xfId="8860"/>
    <cellStyle name="Comma 2 4 3" xfId="8861"/>
    <cellStyle name="Comma 2 5" xfId="8862"/>
    <cellStyle name="Comma 2 5 2" xfId="8863"/>
    <cellStyle name="Comma 2 5 2 2" xfId="8864"/>
    <cellStyle name="Comma 2 5 3" xfId="8865"/>
    <cellStyle name="Comma 2 6" xfId="8866"/>
    <cellStyle name="Comma 2 6 2" xfId="8867"/>
    <cellStyle name="Comma 2 6 3" xfId="8868"/>
    <cellStyle name="Comma 2 7" xfId="8869"/>
    <cellStyle name="Comma 2 7 2" xfId="8870"/>
    <cellStyle name="Comma 2 7 3" xfId="8871"/>
    <cellStyle name="Comma 2 8" xfId="8872"/>
    <cellStyle name="Comma 2 9" xfId="8873"/>
    <cellStyle name="Comma 2*" xfId="8874"/>
    <cellStyle name="Comma 2_Excel Backup_10.16.06 v3" xfId="8875"/>
    <cellStyle name="Comma 20" xfId="8876"/>
    <cellStyle name="Comma 20 2" xfId="8877"/>
    <cellStyle name="Comma 20 2 2" xfId="8878"/>
    <cellStyle name="Comma 20 3" xfId="8879"/>
    <cellStyle name="Comma 20 3 2" xfId="8880"/>
    <cellStyle name="Comma 21" xfId="8881"/>
    <cellStyle name="Comma 21 2" xfId="8882"/>
    <cellStyle name="Comma 21 2 2" xfId="8883"/>
    <cellStyle name="Comma 21 3" xfId="8884"/>
    <cellStyle name="Comma 22" xfId="8885"/>
    <cellStyle name="Comma 22 2" xfId="8886"/>
    <cellStyle name="Comma 22 2 2" xfId="8887"/>
    <cellStyle name="Comma 22 3" xfId="8888"/>
    <cellStyle name="Comma 23" xfId="8889"/>
    <cellStyle name="Comma 23 2" xfId="8890"/>
    <cellStyle name="Comma 23 2 2" xfId="8891"/>
    <cellStyle name="Comma 23 3" xfId="8892"/>
    <cellStyle name="Comma 24" xfId="8893"/>
    <cellStyle name="Comma 24 2" xfId="8894"/>
    <cellStyle name="Comma 24 2 2" xfId="8895"/>
    <cellStyle name="Comma 24 3" xfId="8896"/>
    <cellStyle name="Comma 25" xfId="8897"/>
    <cellStyle name="Comma 25 2" xfId="8898"/>
    <cellStyle name="Comma 25 2 2" xfId="8899"/>
    <cellStyle name="Comma 25 3" xfId="8900"/>
    <cellStyle name="Comma 26" xfId="8901"/>
    <cellStyle name="Comma 26 2" xfId="8902"/>
    <cellStyle name="Comma 26 2 2" xfId="8903"/>
    <cellStyle name="Comma 26 3" xfId="8904"/>
    <cellStyle name="Comma 27" xfId="8905"/>
    <cellStyle name="Comma 27 2" xfId="8906"/>
    <cellStyle name="Comma 27 2 2" xfId="8907"/>
    <cellStyle name="Comma 27 3" xfId="8908"/>
    <cellStyle name="Comma 28" xfId="8909"/>
    <cellStyle name="Comma 28 2" xfId="8910"/>
    <cellStyle name="Comma 28 2 2" xfId="8911"/>
    <cellStyle name="Comma 28 3" xfId="8912"/>
    <cellStyle name="Comma 29" xfId="8913"/>
    <cellStyle name="Comma 29 2" xfId="8914"/>
    <cellStyle name="Comma 29 2 2" xfId="8915"/>
    <cellStyle name="Comma 29 3" xfId="8916"/>
    <cellStyle name="Comma 3" xfId="8917"/>
    <cellStyle name="Comma 3 2" xfId="8918"/>
    <cellStyle name="Comma 3 2 2" xfId="8919"/>
    <cellStyle name="Comma 3 2 2 2" xfId="8920"/>
    <cellStyle name="Comma 3 2 3" xfId="8921"/>
    <cellStyle name="Comma 3 2 4" xfId="8922"/>
    <cellStyle name="Comma 3 3" xfId="8923"/>
    <cellStyle name="Comma 3 3 2" xfId="8924"/>
    <cellStyle name="Comma 3 3 3" xfId="8925"/>
    <cellStyle name="Comma 3 4" xfId="8926"/>
    <cellStyle name="Comma 3 4 2" xfId="8927"/>
    <cellStyle name="Comma 3 5" xfId="8928"/>
    <cellStyle name="Comma 3 5 2" xfId="8929"/>
    <cellStyle name="Comma 3 5 3" xfId="8930"/>
    <cellStyle name="Comma 3 6" xfId="8931"/>
    <cellStyle name="Comma 3 6 2" xfId="8932"/>
    <cellStyle name="Comma 3 6 3" xfId="8933"/>
    <cellStyle name="Comma 3 7" xfId="8934"/>
    <cellStyle name="Comma 3 7 2" xfId="8935"/>
    <cellStyle name="Comma 3 8" xfId="8936"/>
    <cellStyle name="Comma 3 8 2" xfId="8937"/>
    <cellStyle name="Comma 3 8 3" xfId="8938"/>
    <cellStyle name="Comma 3 9" xfId="8939"/>
    <cellStyle name="Comma 3 9 2" xfId="8940"/>
    <cellStyle name="Comma 3*" xfId="8941"/>
    <cellStyle name="Comma 30" xfId="8942"/>
    <cellStyle name="Comma 30 2" xfId="8943"/>
    <cellStyle name="Comma 30 2 2" xfId="8944"/>
    <cellStyle name="Comma 30 3" xfId="8945"/>
    <cellStyle name="Comma 31" xfId="8946"/>
    <cellStyle name="Comma 31 2" xfId="8947"/>
    <cellStyle name="Comma 31 2 2" xfId="8948"/>
    <cellStyle name="Comma 31 3" xfId="8949"/>
    <cellStyle name="Comma 32" xfId="8950"/>
    <cellStyle name="Comma 32 2" xfId="8951"/>
    <cellStyle name="Comma 32 2 2" xfId="8952"/>
    <cellStyle name="Comma 32 3" xfId="8953"/>
    <cellStyle name="Comma 33" xfId="8954"/>
    <cellStyle name="Comma 33 2" xfId="8955"/>
    <cellStyle name="Comma 33 2 2" xfId="8956"/>
    <cellStyle name="Comma 33 3" xfId="8957"/>
    <cellStyle name="Comma 34" xfId="8958"/>
    <cellStyle name="Comma 34 2" xfId="8959"/>
    <cellStyle name="Comma 34 2 2" xfId="8960"/>
    <cellStyle name="Comma 34 3" xfId="8961"/>
    <cellStyle name="Comma 35" xfId="8962"/>
    <cellStyle name="Comma 35 2" xfId="8963"/>
    <cellStyle name="Comma 35 2 2" xfId="8964"/>
    <cellStyle name="Comma 35 3" xfId="8965"/>
    <cellStyle name="Comma 36" xfId="8966"/>
    <cellStyle name="Comma 36 2" xfId="8967"/>
    <cellStyle name="Comma 36 2 2" xfId="8968"/>
    <cellStyle name="Comma 36 3" xfId="8969"/>
    <cellStyle name="Comma 37" xfId="8970"/>
    <cellStyle name="Comma 37 2" xfId="8971"/>
    <cellStyle name="Comma 37 2 2" xfId="8972"/>
    <cellStyle name="Comma 37 3" xfId="8973"/>
    <cellStyle name="Comma 37 4" xfId="8974"/>
    <cellStyle name="Comma 38" xfId="8975"/>
    <cellStyle name="Comma 38 2" xfId="8976"/>
    <cellStyle name="Comma 38 2 2" xfId="8977"/>
    <cellStyle name="Comma 38 3" xfId="8978"/>
    <cellStyle name="Comma 39" xfId="8979"/>
    <cellStyle name="Comma 39 2" xfId="8980"/>
    <cellStyle name="Comma 39 2 2" xfId="8981"/>
    <cellStyle name="Comma 39 3" xfId="8982"/>
    <cellStyle name="Comma 4" xfId="8983"/>
    <cellStyle name="Comma 4 2" xfId="8984"/>
    <cellStyle name="Comma 4 2 2" xfId="8985"/>
    <cellStyle name="Comma 4 3" xfId="8986"/>
    <cellStyle name="Comma 4 3 2" xfId="8987"/>
    <cellStyle name="Comma 4 3 2 2" xfId="8988"/>
    <cellStyle name="Comma 4 4" xfId="8989"/>
    <cellStyle name="Comma 4 4 2" xfId="8990"/>
    <cellStyle name="Comma 4 4 2 2" xfId="8991"/>
    <cellStyle name="Comma 4 4 3" xfId="8992"/>
    <cellStyle name="Comma 4 5" xfId="8993"/>
    <cellStyle name="Comma 4 5 2" xfId="8994"/>
    <cellStyle name="Comma 4 6" xfId="8995"/>
    <cellStyle name="Comma 40" xfId="8996"/>
    <cellStyle name="Comma 40 2" xfId="8997"/>
    <cellStyle name="Comma 40 2 2" xfId="8998"/>
    <cellStyle name="Comma 40 3" xfId="8999"/>
    <cellStyle name="Comma 41" xfId="9000"/>
    <cellStyle name="Comma 41 2" xfId="9001"/>
    <cellStyle name="Comma 41 2 2" xfId="9002"/>
    <cellStyle name="Comma 41 3" xfId="9003"/>
    <cellStyle name="Comma 42" xfId="9004"/>
    <cellStyle name="Comma 42 2" xfId="9005"/>
    <cellStyle name="Comma 42 2 2" xfId="9006"/>
    <cellStyle name="Comma 42 3" xfId="9007"/>
    <cellStyle name="Comma 43" xfId="9008"/>
    <cellStyle name="Comma 43 2" xfId="9009"/>
    <cellStyle name="Comma 43 2 2" xfId="9010"/>
    <cellStyle name="Comma 43 3" xfId="9011"/>
    <cellStyle name="Comma 44" xfId="9012"/>
    <cellStyle name="Comma 44 2" xfId="9013"/>
    <cellStyle name="Comma 44 2 2" xfId="9014"/>
    <cellStyle name="Comma 44 3" xfId="9015"/>
    <cellStyle name="Comma 45" xfId="9016"/>
    <cellStyle name="Comma 45 2" xfId="9017"/>
    <cellStyle name="Comma 45 2 2" xfId="9018"/>
    <cellStyle name="Comma 45 3" xfId="9019"/>
    <cellStyle name="Comma 46" xfId="9020"/>
    <cellStyle name="Comma 46 2" xfId="9021"/>
    <cellStyle name="Comma 46 2 2" xfId="9022"/>
    <cellStyle name="Comma 46 3" xfId="9023"/>
    <cellStyle name="Comma 47" xfId="9024"/>
    <cellStyle name="Comma 47 2" xfId="9025"/>
    <cellStyle name="Comma 47 2 2" xfId="9026"/>
    <cellStyle name="Comma 47 3" xfId="9027"/>
    <cellStyle name="Comma 48" xfId="9028"/>
    <cellStyle name="Comma 48 2" xfId="9029"/>
    <cellStyle name="Comma 48 2 2" xfId="9030"/>
    <cellStyle name="Comma 48 3" xfId="9031"/>
    <cellStyle name="Comma 49" xfId="9032"/>
    <cellStyle name="Comma 49 2" xfId="9033"/>
    <cellStyle name="Comma 49 2 2" xfId="9034"/>
    <cellStyle name="Comma 49 3" xfId="9035"/>
    <cellStyle name="Comma 5" xfId="9036"/>
    <cellStyle name="Comma 5 2" xfId="9037"/>
    <cellStyle name="Comma 5 2 2" xfId="9038"/>
    <cellStyle name="Comma 5 2 3" xfId="9039"/>
    <cellStyle name="Comma 5 3" xfId="9040"/>
    <cellStyle name="Comma 5 3 2" xfId="9041"/>
    <cellStyle name="Comma 5 4" xfId="9042"/>
    <cellStyle name="Comma 5 4 2" xfId="9043"/>
    <cellStyle name="Comma 5 5" xfId="9044"/>
    <cellStyle name="Comma 5 5 2" xfId="9045"/>
    <cellStyle name="Comma 5 5 3" xfId="9046"/>
    <cellStyle name="Comma 5 6" xfId="9047"/>
    <cellStyle name="Comma 5 6 2" xfId="9048"/>
    <cellStyle name="Comma 5 7" xfId="9049"/>
    <cellStyle name="Comma 50" xfId="9050"/>
    <cellStyle name="Comma 50 2" xfId="9051"/>
    <cellStyle name="Comma 50 2 2" xfId="9052"/>
    <cellStyle name="Comma 50 3" xfId="9053"/>
    <cellStyle name="Comma 51" xfId="9054"/>
    <cellStyle name="Comma 51 2" xfId="9055"/>
    <cellStyle name="Comma 51 2 2" xfId="9056"/>
    <cellStyle name="Comma 51 3" xfId="9057"/>
    <cellStyle name="Comma 52" xfId="9058"/>
    <cellStyle name="Comma 52 2" xfId="9059"/>
    <cellStyle name="Comma 53" xfId="9060"/>
    <cellStyle name="Comma 53 2" xfId="9061"/>
    <cellStyle name="Comma 53 2 2" xfId="9062"/>
    <cellStyle name="Comma 53 3" xfId="9063"/>
    <cellStyle name="Comma 54" xfId="9064"/>
    <cellStyle name="Comma 54 2" xfId="9065"/>
    <cellStyle name="Comma 54 2 2" xfId="9066"/>
    <cellStyle name="Comma 54 3" xfId="9067"/>
    <cellStyle name="Comma 55" xfId="9068"/>
    <cellStyle name="Comma 55 2" xfId="9069"/>
    <cellStyle name="Comma 55 2 2" xfId="9070"/>
    <cellStyle name="Comma 55 3" xfId="9071"/>
    <cellStyle name="Comma 56" xfId="9072"/>
    <cellStyle name="Comma 56 2" xfId="9073"/>
    <cellStyle name="Comma 56 2 2" xfId="9074"/>
    <cellStyle name="Comma 56 3" xfId="9075"/>
    <cellStyle name="Comma 57" xfId="9076"/>
    <cellStyle name="Comma 57 2" xfId="9077"/>
    <cellStyle name="Comma 57 2 2" xfId="9078"/>
    <cellStyle name="Comma 57 3" xfId="9079"/>
    <cellStyle name="Comma 58" xfId="9080"/>
    <cellStyle name="Comma 58 2" xfId="9081"/>
    <cellStyle name="Comma 58 2 2" xfId="9082"/>
    <cellStyle name="Comma 58 3" xfId="9083"/>
    <cellStyle name="Comma 59" xfId="9084"/>
    <cellStyle name="Comma 59 2" xfId="9085"/>
    <cellStyle name="Comma 59 2 2" xfId="9086"/>
    <cellStyle name="Comma 59 3" xfId="9087"/>
    <cellStyle name="Comma 6" xfId="9088"/>
    <cellStyle name="Comma 6 2" xfId="9089"/>
    <cellStyle name="Comma 6 2 2" xfId="9090"/>
    <cellStyle name="Comma 6 2 2 2" xfId="9091"/>
    <cellStyle name="Comma 6 2 3" xfId="9092"/>
    <cellStyle name="Comma 6 3" xfId="9093"/>
    <cellStyle name="Comma 6 3 2" xfId="9094"/>
    <cellStyle name="Comma 6 4" xfId="9095"/>
    <cellStyle name="Comma 6 5" xfId="9096"/>
    <cellStyle name="Comma 60" xfId="9097"/>
    <cellStyle name="Comma 60 2" xfId="9098"/>
    <cellStyle name="Comma 60 2 2" xfId="9099"/>
    <cellStyle name="Comma 60 3" xfId="9100"/>
    <cellStyle name="Comma 61" xfId="9101"/>
    <cellStyle name="Comma 61 2" xfId="9102"/>
    <cellStyle name="Comma 61 2 2" xfId="9103"/>
    <cellStyle name="Comma 61 3" xfId="9104"/>
    <cellStyle name="Comma 62" xfId="9105"/>
    <cellStyle name="Comma 62 2" xfId="9106"/>
    <cellStyle name="Comma 62 2 2" xfId="9107"/>
    <cellStyle name="Comma 62 3" xfId="9108"/>
    <cellStyle name="Comma 63" xfId="9109"/>
    <cellStyle name="Comma 63 2" xfId="9110"/>
    <cellStyle name="Comma 63 2 2" xfId="9111"/>
    <cellStyle name="Comma 63 3" xfId="9112"/>
    <cellStyle name="Comma 64" xfId="9113"/>
    <cellStyle name="Comma 64 2" xfId="9114"/>
    <cellStyle name="Comma 65" xfId="9115"/>
    <cellStyle name="Comma 65 2" xfId="9116"/>
    <cellStyle name="Comma 66" xfId="9117"/>
    <cellStyle name="Comma 66 2" xfId="9118"/>
    <cellStyle name="Comma 67" xfId="9119"/>
    <cellStyle name="Comma 67 2" xfId="9120"/>
    <cellStyle name="Comma 68" xfId="9121"/>
    <cellStyle name="Comma 68 2" xfId="9122"/>
    <cellStyle name="Comma 69" xfId="9123"/>
    <cellStyle name="Comma 69 2" xfId="9124"/>
    <cellStyle name="Comma 7" xfId="9125"/>
    <cellStyle name="Comma 7 2" xfId="9126"/>
    <cellStyle name="Comma 7 2 2" xfId="9127"/>
    <cellStyle name="Comma 7 2 2 2" xfId="9128"/>
    <cellStyle name="Comma 7 2 3" xfId="9129"/>
    <cellStyle name="Comma 7 2 4" xfId="9130"/>
    <cellStyle name="Comma 7 2 5" xfId="9131"/>
    <cellStyle name="Comma 7 3" xfId="9132"/>
    <cellStyle name="Comma 7 3 2" xfId="9133"/>
    <cellStyle name="Comma 7 4" xfId="9134"/>
    <cellStyle name="Comma 7 4 2" xfId="9135"/>
    <cellStyle name="Comma 7 5" xfId="9136"/>
    <cellStyle name="Comma 7 6" xfId="9137"/>
    <cellStyle name="Comma 7 7" xfId="9138"/>
    <cellStyle name="Comma 70" xfId="9139"/>
    <cellStyle name="Comma 70 2" xfId="9140"/>
    <cellStyle name="Comma 70 2 2" xfId="9141"/>
    <cellStyle name="Comma 70 3" xfId="9142"/>
    <cellStyle name="Comma 71" xfId="9143"/>
    <cellStyle name="Comma 71 2" xfId="9144"/>
    <cellStyle name="Comma 71 2 2" xfId="9145"/>
    <cellStyle name="Comma 71 3" xfId="9146"/>
    <cellStyle name="Comma 72" xfId="9147"/>
    <cellStyle name="Comma 72 2" xfId="9148"/>
    <cellStyle name="Comma 72 2 2" xfId="9149"/>
    <cellStyle name="Comma 72 3" xfId="9150"/>
    <cellStyle name="Comma 73" xfId="9151"/>
    <cellStyle name="Comma 73 2" xfId="9152"/>
    <cellStyle name="Comma 73 2 2" xfId="9153"/>
    <cellStyle name="Comma 73 3" xfId="9154"/>
    <cellStyle name="Comma 74" xfId="9155"/>
    <cellStyle name="Comma 74 2" xfId="9156"/>
    <cellStyle name="Comma 74 2 2" xfId="9157"/>
    <cellStyle name="Comma 74 3" xfId="9158"/>
    <cellStyle name="Comma 75" xfId="9159"/>
    <cellStyle name="Comma 75 2" xfId="9160"/>
    <cellStyle name="Comma 75 2 2" xfId="9161"/>
    <cellStyle name="Comma 75 3" xfId="9162"/>
    <cellStyle name="Comma 76" xfId="9163"/>
    <cellStyle name="Comma 76 2" xfId="9164"/>
    <cellStyle name="Comma 77" xfId="9165"/>
    <cellStyle name="Comma 77 2" xfId="9166"/>
    <cellStyle name="Comma 77 2 2" xfId="9167"/>
    <cellStyle name="Comma 77 3" xfId="9168"/>
    <cellStyle name="Comma 78" xfId="9169"/>
    <cellStyle name="Comma 78 2" xfId="9170"/>
    <cellStyle name="Comma 79" xfId="9171"/>
    <cellStyle name="Comma 79 2" xfId="9172"/>
    <cellStyle name="Comma 79 2 2" xfId="9173"/>
    <cellStyle name="Comma 79 3" xfId="9174"/>
    <cellStyle name="Comma 8" xfId="9175"/>
    <cellStyle name="Comma 8 2" xfId="9176"/>
    <cellStyle name="Comma 8 2 2" xfId="9177"/>
    <cellStyle name="Comma 8 2 2 2" xfId="9178"/>
    <cellStyle name="Comma 8 2 3" xfId="9179"/>
    <cellStyle name="Comma 8 2 4" xfId="9180"/>
    <cellStyle name="Comma 8 3" xfId="9181"/>
    <cellStyle name="Comma 8 4" xfId="9182"/>
    <cellStyle name="Comma 8 4 2" xfId="9183"/>
    <cellStyle name="Comma 8 5" xfId="9184"/>
    <cellStyle name="Comma 8 5 2" xfId="9185"/>
    <cellStyle name="Comma 8 6" xfId="9186"/>
    <cellStyle name="Comma 80" xfId="9187"/>
    <cellStyle name="Comma 80 2" xfId="9188"/>
    <cellStyle name="Comma 80 2 2" xfId="9189"/>
    <cellStyle name="Comma 80 3" xfId="9190"/>
    <cellStyle name="Comma 81" xfId="9191"/>
    <cellStyle name="Comma 81 2" xfId="9192"/>
    <cellStyle name="Comma 81 2 2" xfId="9193"/>
    <cellStyle name="Comma 81 3" xfId="9194"/>
    <cellStyle name="Comma 82" xfId="9195"/>
    <cellStyle name="Comma 82 2" xfId="9196"/>
    <cellStyle name="Comma 82 2 2" xfId="9197"/>
    <cellStyle name="Comma 82 3" xfId="9198"/>
    <cellStyle name="Comma 83" xfId="9199"/>
    <cellStyle name="Comma 83 2" xfId="9200"/>
    <cellStyle name="Comma 83 2 2" xfId="9201"/>
    <cellStyle name="Comma 83 3" xfId="9202"/>
    <cellStyle name="Comma 84" xfId="9203"/>
    <cellStyle name="Comma 84 2" xfId="9204"/>
    <cellStyle name="Comma 84 2 2" xfId="9205"/>
    <cellStyle name="Comma 84 3" xfId="9206"/>
    <cellStyle name="Comma 85" xfId="9207"/>
    <cellStyle name="Comma 85 2" xfId="9208"/>
    <cellStyle name="Comma 85 2 2" xfId="9209"/>
    <cellStyle name="Comma 85 3" xfId="9210"/>
    <cellStyle name="Comma 86" xfId="9211"/>
    <cellStyle name="Comma 86 2" xfId="9212"/>
    <cellStyle name="Comma 86 2 2" xfId="9213"/>
    <cellStyle name="Comma 86 3" xfId="9214"/>
    <cellStyle name="Comma 87" xfId="9215"/>
    <cellStyle name="Comma 87 2" xfId="9216"/>
    <cellStyle name="Comma 87 2 2" xfId="9217"/>
    <cellStyle name="Comma 87 3" xfId="9218"/>
    <cellStyle name="Comma 88" xfId="9219"/>
    <cellStyle name="Comma 88 2" xfId="9220"/>
    <cellStyle name="Comma 88 2 2" xfId="9221"/>
    <cellStyle name="Comma 88 3" xfId="9222"/>
    <cellStyle name="Comma 89" xfId="9223"/>
    <cellStyle name="Comma 89 2" xfId="9224"/>
    <cellStyle name="Comma 89 2 2" xfId="9225"/>
    <cellStyle name="Comma 89 3" xfId="9226"/>
    <cellStyle name="Comma 9" xfId="9227"/>
    <cellStyle name="Comma 9 2" xfId="9228"/>
    <cellStyle name="Comma 9 3" xfId="9229"/>
    <cellStyle name="Comma 90" xfId="9230"/>
    <cellStyle name="Comma 90 2" xfId="9231"/>
    <cellStyle name="Comma 90 2 2" xfId="9232"/>
    <cellStyle name="Comma 90 3" xfId="9233"/>
    <cellStyle name="Comma 91" xfId="9234"/>
    <cellStyle name="Comma 91 2" xfId="9235"/>
    <cellStyle name="Comma 91 2 2" xfId="9236"/>
    <cellStyle name="Comma 91 3" xfId="9237"/>
    <cellStyle name="Comma 92" xfId="9238"/>
    <cellStyle name="Comma 92 2" xfId="9239"/>
    <cellStyle name="Comma 92 2 2" xfId="9240"/>
    <cellStyle name="Comma 92 3" xfId="9241"/>
    <cellStyle name="Comma 93" xfId="9242"/>
    <cellStyle name="Comma 93 2" xfId="9243"/>
    <cellStyle name="Comma 93 2 2" xfId="9244"/>
    <cellStyle name="Comma 93 3" xfId="9245"/>
    <cellStyle name="Comma 94" xfId="9246"/>
    <cellStyle name="Comma 94 2" xfId="9247"/>
    <cellStyle name="Comma 94 2 2" xfId="9248"/>
    <cellStyle name="Comma 94 3" xfId="9249"/>
    <cellStyle name="Comma 95" xfId="9250"/>
    <cellStyle name="Comma 95 2" xfId="9251"/>
    <cellStyle name="Comma 95 2 2" xfId="9252"/>
    <cellStyle name="Comma 95 3" xfId="9253"/>
    <cellStyle name="Comma 96" xfId="9254"/>
    <cellStyle name="Comma 96 2" xfId="9255"/>
    <cellStyle name="Comma 96 2 2" xfId="9256"/>
    <cellStyle name="Comma 96 3" xfId="9257"/>
    <cellStyle name="Comma 97" xfId="9258"/>
    <cellStyle name="Comma 97 2" xfId="9259"/>
    <cellStyle name="Comma 97 2 2" xfId="9260"/>
    <cellStyle name="Comma 97 3" xfId="9261"/>
    <cellStyle name="Comma 98" xfId="9262"/>
    <cellStyle name="Comma 98 2" xfId="9263"/>
    <cellStyle name="Comma 98 2 2" xfId="9264"/>
    <cellStyle name="Comma 98 3" xfId="9265"/>
    <cellStyle name="Comma 99" xfId="9266"/>
    <cellStyle name="Comma 99 2" xfId="9267"/>
    <cellStyle name="Comma 99 2 2" xfId="9268"/>
    <cellStyle name="Comma 99 3" xfId="9269"/>
    <cellStyle name="Comma*" xfId="9270"/>
    <cellStyle name="comma[0]" xfId="9271"/>
    <cellStyle name="Comma0" xfId="9272"/>
    <cellStyle name="Comma0 - Modelo1" xfId="9273"/>
    <cellStyle name="Comma0 - Style1" xfId="9274"/>
    <cellStyle name="Comma0 - Style3" xfId="9275"/>
    <cellStyle name="Comma0 - Style4" xfId="9276"/>
    <cellStyle name="Comma0 10" xfId="9277"/>
    <cellStyle name="Comma0 10 2" xfId="9278"/>
    <cellStyle name="Comma0 11" xfId="9279"/>
    <cellStyle name="Comma0 11 2" xfId="9280"/>
    <cellStyle name="Comma0 12" xfId="9281"/>
    <cellStyle name="Comma0 12 2" xfId="9282"/>
    <cellStyle name="Comma0 13" xfId="9283"/>
    <cellStyle name="Comma0 13 2" xfId="9284"/>
    <cellStyle name="Comma0 14" xfId="9285"/>
    <cellStyle name="Comma0 14 2" xfId="9286"/>
    <cellStyle name="Comma0 15" xfId="9287"/>
    <cellStyle name="Comma0 15 2" xfId="9288"/>
    <cellStyle name="Comma0 16" xfId="9289"/>
    <cellStyle name="Comma0 16 2" xfId="9290"/>
    <cellStyle name="Comma0 17" xfId="9291"/>
    <cellStyle name="Comma0 17 2" xfId="9292"/>
    <cellStyle name="Comma0 18" xfId="9293"/>
    <cellStyle name="Comma0 18 2" xfId="9294"/>
    <cellStyle name="Comma0 19" xfId="9295"/>
    <cellStyle name="Comma0 19 2" xfId="9296"/>
    <cellStyle name="Comma0 2" xfId="9297"/>
    <cellStyle name="Comma0 2 2" xfId="9298"/>
    <cellStyle name="Comma0 20" xfId="9299"/>
    <cellStyle name="Comma0 20 2" xfId="9300"/>
    <cellStyle name="Comma0 21" xfId="9301"/>
    <cellStyle name="Comma0 21 2" xfId="9302"/>
    <cellStyle name="Comma0 22" xfId="9303"/>
    <cellStyle name="Comma0 22 2" xfId="9304"/>
    <cellStyle name="Comma0 23" xfId="9305"/>
    <cellStyle name="Comma0 24" xfId="9306"/>
    <cellStyle name="Comma0 25" xfId="9307"/>
    <cellStyle name="Comma0 26" xfId="9308"/>
    <cellStyle name="Comma0 27" xfId="9309"/>
    <cellStyle name="Comma0 28" xfId="9310"/>
    <cellStyle name="Comma0 29" xfId="9311"/>
    <cellStyle name="Comma0 3" xfId="9312"/>
    <cellStyle name="Comma0 3 2" xfId="9313"/>
    <cellStyle name="Comma0 30" xfId="9314"/>
    <cellStyle name="Comma0 31" xfId="9315"/>
    <cellStyle name="Comma0 32" xfId="9316"/>
    <cellStyle name="Comma0 33" xfId="9317"/>
    <cellStyle name="Comma0 34" xfId="9318"/>
    <cellStyle name="Comma0 35" xfId="9319"/>
    <cellStyle name="Comma0 36" xfId="9320"/>
    <cellStyle name="Comma0 37" xfId="9321"/>
    <cellStyle name="Comma0 38" xfId="9322"/>
    <cellStyle name="Comma0 39" xfId="9323"/>
    <cellStyle name="Comma0 4" xfId="9324"/>
    <cellStyle name="Comma0 4 2" xfId="9325"/>
    <cellStyle name="Comma0 40" xfId="9326"/>
    <cellStyle name="Comma0 41" xfId="9327"/>
    <cellStyle name="Comma0 42" xfId="9328"/>
    <cellStyle name="Comma0 43" xfId="9329"/>
    <cellStyle name="Comma0 44" xfId="9330"/>
    <cellStyle name="Comma0 45" xfId="9331"/>
    <cellStyle name="Comma0 46" xfId="9332"/>
    <cellStyle name="Comma0 47" xfId="9333"/>
    <cellStyle name="Comma0 5" xfId="9334"/>
    <cellStyle name="Comma0 5 2" xfId="9335"/>
    <cellStyle name="Comma0 6" xfId="9336"/>
    <cellStyle name="Comma0 6 2" xfId="9337"/>
    <cellStyle name="Comma0 7" xfId="9338"/>
    <cellStyle name="Comma0 7 2" xfId="9339"/>
    <cellStyle name="Comma0 8" xfId="9340"/>
    <cellStyle name="Comma0 8 2" xfId="9341"/>
    <cellStyle name="Comma0 9" xfId="9342"/>
    <cellStyle name="Comma0 9 2" xfId="9343"/>
    <cellStyle name="Comma0_12-2009 Corp Acct 22700" xfId="9344"/>
    <cellStyle name="Comma1 - Modelo2" xfId="9345"/>
    <cellStyle name="Comma1 - Style2" xfId="9346"/>
    <cellStyle name="comma2" xfId="9347"/>
    <cellStyle name="Comma2 (0)" xfId="9348"/>
    <cellStyle name="Comment" xfId="9349"/>
    <cellStyle name="Commentaire" xfId="9350"/>
    <cellStyle name="Commentaire 2" xfId="9351"/>
    <cellStyle name="Commentaire 3" xfId="9352"/>
    <cellStyle name="Company" xfId="9353"/>
    <cellStyle name="CompanyName" xfId="9354"/>
    <cellStyle name="Comǚ䈀ԀÀ0]" xfId="9355"/>
    <cellStyle name="Comǚ䈀ԀÀ0] 2" xfId="9356"/>
    <cellStyle name="Comǚ䈀ԀÀ0] 2 2" xfId="9357"/>
    <cellStyle name="Comǚ䈀ԀÀ0] 3" xfId="9358"/>
    <cellStyle name="Comǚ䈀ԀÀ0] 4" xfId="9359"/>
    <cellStyle name="Comǚ䈀ԀÀ0] 5" xfId="9360"/>
    <cellStyle name="Comǚ䈀ԀÀ0] 6" xfId="9361"/>
    <cellStyle name="Copied" xfId="9362"/>
    <cellStyle name="Copy0_" xfId="9363"/>
    <cellStyle name="Copy1_" xfId="9364"/>
    <cellStyle name="Copy2_" xfId="9365"/>
    <cellStyle name="COST1" xfId="9366"/>
    <cellStyle name="cr" xfId="9367"/>
    <cellStyle name="cu" xfId="9368"/>
    <cellStyle name="CurRatio" xfId="9369"/>
    <cellStyle name="Curren - Style7" xfId="9370"/>
    <cellStyle name="Curren - Style8" xfId="9371"/>
    <cellStyle name="Currency (1)" xfId="9372"/>
    <cellStyle name="Currency (2)" xfId="9373"/>
    <cellStyle name="Currency [0.00]" xfId="9374"/>
    <cellStyle name="Currency [00]" xfId="9375"/>
    <cellStyle name="Currency [00] 2" xfId="9376"/>
    <cellStyle name="Currency [1]" xfId="9377"/>
    <cellStyle name="Currency [2]" xfId="9378"/>
    <cellStyle name="Currency [2] 10" xfId="9379"/>
    <cellStyle name="Currency [2] 10 2" xfId="9380"/>
    <cellStyle name="Currency [2] 10 2 2" xfId="9381"/>
    <cellStyle name="Currency [2] 10 3" xfId="9382"/>
    <cellStyle name="Currency [2] 10 3 2" xfId="9383"/>
    <cellStyle name="Currency [2] 10 4" xfId="9384"/>
    <cellStyle name="Currency [2] 10 4 2" xfId="9385"/>
    <cellStyle name="Currency [2] 10 5" xfId="9386"/>
    <cellStyle name="Currency [2] 10 5 2" xfId="9387"/>
    <cellStyle name="Currency [2] 10 6" xfId="9388"/>
    <cellStyle name="Currency [2] 10 6 2" xfId="9389"/>
    <cellStyle name="Currency [2] 10 7" xfId="9390"/>
    <cellStyle name="Currency [2] 10 8" xfId="9391"/>
    <cellStyle name="Currency [2] 11" xfId="9392"/>
    <cellStyle name="Currency [2] 11 2" xfId="9393"/>
    <cellStyle name="Currency [2] 11 2 2" xfId="9394"/>
    <cellStyle name="Currency [2] 11 3" xfId="9395"/>
    <cellStyle name="Currency [2] 11 3 2" xfId="9396"/>
    <cellStyle name="Currency [2] 11 4" xfId="9397"/>
    <cellStyle name="Currency [2] 12" xfId="9398"/>
    <cellStyle name="Currency [2] 12 2" xfId="9399"/>
    <cellStyle name="Currency [2] 13" xfId="9400"/>
    <cellStyle name="Currency [2] 13 2" xfId="9401"/>
    <cellStyle name="Currency [2] 14" xfId="9402"/>
    <cellStyle name="Currency [2] 14 2" xfId="9403"/>
    <cellStyle name="Currency [2] 15" xfId="9404"/>
    <cellStyle name="Currency [2] 2" xfId="9405"/>
    <cellStyle name="Currency [2] 2 2" xfId="9406"/>
    <cellStyle name="Currency [2] 2 2 2" xfId="9407"/>
    <cellStyle name="Currency [2] 2 2 2 2" xfId="9408"/>
    <cellStyle name="Currency [2] 2 2 3" xfId="9409"/>
    <cellStyle name="Currency [2] 2 2 3 2" xfId="9410"/>
    <cellStyle name="Currency [2] 2 2 4" xfId="9411"/>
    <cellStyle name="Currency [2] 2 2 4 2" xfId="9412"/>
    <cellStyle name="Currency [2] 2 2 5" xfId="9413"/>
    <cellStyle name="Currency [2] 2 2 5 2" xfId="9414"/>
    <cellStyle name="Currency [2] 2 2 6" xfId="9415"/>
    <cellStyle name="Currency [2] 2 3" xfId="9416"/>
    <cellStyle name="Currency [2] 2 3 2" xfId="9417"/>
    <cellStyle name="Currency [2] 2 4" xfId="9418"/>
    <cellStyle name="Currency [2] 2 4 2" xfId="9419"/>
    <cellStyle name="Currency [2] 2 5" xfId="9420"/>
    <cellStyle name="Currency [2] 2 5 2" xfId="9421"/>
    <cellStyle name="Currency [2] 2 6" xfId="9422"/>
    <cellStyle name="Currency [2] 2 6 2" xfId="9423"/>
    <cellStyle name="Currency [2] 2 7" xfId="9424"/>
    <cellStyle name="Currency [2] 3" xfId="9425"/>
    <cellStyle name="Currency [2] 3 2" xfId="9426"/>
    <cellStyle name="Currency [2] 3 2 2" xfId="9427"/>
    <cellStyle name="Currency [2] 3 2 2 2" xfId="9428"/>
    <cellStyle name="Currency [2] 3 2 3" xfId="9429"/>
    <cellStyle name="Currency [2] 3 2 3 2" xfId="9430"/>
    <cellStyle name="Currency [2] 3 2 4" xfId="9431"/>
    <cellStyle name="Currency [2] 3 2 4 2" xfId="9432"/>
    <cellStyle name="Currency [2] 3 2 5" xfId="9433"/>
    <cellStyle name="Currency [2] 3 2 5 2" xfId="9434"/>
    <cellStyle name="Currency [2] 3 2 6" xfId="9435"/>
    <cellStyle name="Currency [2] 3 3" xfId="9436"/>
    <cellStyle name="Currency [2] 3 3 2" xfId="9437"/>
    <cellStyle name="Currency [2] 3 4" xfId="9438"/>
    <cellStyle name="Currency [2] 3 4 2" xfId="9439"/>
    <cellStyle name="Currency [2] 3 5" xfId="9440"/>
    <cellStyle name="Currency [2] 3 5 2" xfId="9441"/>
    <cellStyle name="Currency [2] 3 6" xfId="9442"/>
    <cellStyle name="Currency [2] 3 6 2" xfId="9443"/>
    <cellStyle name="Currency [2] 3 7" xfId="9444"/>
    <cellStyle name="Currency [2] 4" xfId="9445"/>
    <cellStyle name="Currency [2] 4 2" xfId="9446"/>
    <cellStyle name="Currency [2] 4 2 2" xfId="9447"/>
    <cellStyle name="Currency [2] 4 2 2 2" xfId="9448"/>
    <cellStyle name="Currency [2] 4 2 3" xfId="9449"/>
    <cellStyle name="Currency [2] 4 2 3 2" xfId="9450"/>
    <cellStyle name="Currency [2] 4 2 4" xfId="9451"/>
    <cellStyle name="Currency [2] 4 2 4 2" xfId="9452"/>
    <cellStyle name="Currency [2] 4 2 5" xfId="9453"/>
    <cellStyle name="Currency [2] 4 2 5 2" xfId="9454"/>
    <cellStyle name="Currency [2] 4 2 6" xfId="9455"/>
    <cellStyle name="Currency [2] 4 3" xfId="9456"/>
    <cellStyle name="Currency [2] 4 3 2" xfId="9457"/>
    <cellStyle name="Currency [2] 4 4" xfId="9458"/>
    <cellStyle name="Currency [2] 4 4 2" xfId="9459"/>
    <cellStyle name="Currency [2] 4 5" xfId="9460"/>
    <cellStyle name="Currency [2] 4 5 2" xfId="9461"/>
    <cellStyle name="Currency [2] 4 6" xfId="9462"/>
    <cellStyle name="Currency [2] 4 6 2" xfId="9463"/>
    <cellStyle name="Currency [2] 4 7" xfId="9464"/>
    <cellStyle name="Currency [2] 5" xfId="9465"/>
    <cellStyle name="Currency [2] 5 2" xfId="9466"/>
    <cellStyle name="Currency [2] 5 2 2" xfId="9467"/>
    <cellStyle name="Currency [2] 5 2 2 2" xfId="9468"/>
    <cellStyle name="Currency [2] 5 2 3" xfId="9469"/>
    <cellStyle name="Currency [2] 5 2 3 2" xfId="9470"/>
    <cellStyle name="Currency [2] 5 2 4" xfId="9471"/>
    <cellStyle name="Currency [2] 5 2 4 2" xfId="9472"/>
    <cellStyle name="Currency [2] 5 2 5" xfId="9473"/>
    <cellStyle name="Currency [2] 5 2 5 2" xfId="9474"/>
    <cellStyle name="Currency [2] 5 2 6" xfId="9475"/>
    <cellStyle name="Currency [2] 5 3" xfId="9476"/>
    <cellStyle name="Currency [2] 5 3 2" xfId="9477"/>
    <cellStyle name="Currency [2] 5 4" xfId="9478"/>
    <cellStyle name="Currency [2] 5 4 2" xfId="9479"/>
    <cellStyle name="Currency [2] 5 5" xfId="9480"/>
    <cellStyle name="Currency [2] 5 5 2" xfId="9481"/>
    <cellStyle name="Currency [2] 5 6" xfId="9482"/>
    <cellStyle name="Currency [2] 5 6 2" xfId="9483"/>
    <cellStyle name="Currency [2] 5 7" xfId="9484"/>
    <cellStyle name="Currency [2] 6" xfId="9485"/>
    <cellStyle name="Currency [2] 6 2" xfId="9486"/>
    <cellStyle name="Currency [2] 6 2 2" xfId="9487"/>
    <cellStyle name="Currency [2] 6 2 2 2" xfId="9488"/>
    <cellStyle name="Currency [2] 6 2 3" xfId="9489"/>
    <cellStyle name="Currency [2] 6 2 3 2" xfId="9490"/>
    <cellStyle name="Currency [2] 6 2 4" xfId="9491"/>
    <cellStyle name="Currency [2] 6 2 4 2" xfId="9492"/>
    <cellStyle name="Currency [2] 6 2 5" xfId="9493"/>
    <cellStyle name="Currency [2] 6 2 5 2" xfId="9494"/>
    <cellStyle name="Currency [2] 6 2 6" xfId="9495"/>
    <cellStyle name="Currency [2] 6 3" xfId="9496"/>
    <cellStyle name="Currency [2] 6 3 2" xfId="9497"/>
    <cellStyle name="Currency [2] 6 4" xfId="9498"/>
    <cellStyle name="Currency [2] 6 4 2" xfId="9499"/>
    <cellStyle name="Currency [2] 6 5" xfId="9500"/>
    <cellStyle name="Currency [2] 6 5 2" xfId="9501"/>
    <cellStyle name="Currency [2] 6 6" xfId="9502"/>
    <cellStyle name="Currency [2] 6 6 2" xfId="9503"/>
    <cellStyle name="Currency [2] 6 7" xfId="9504"/>
    <cellStyle name="Currency [2] 7" xfId="9505"/>
    <cellStyle name="Currency [2] 7 2" xfId="9506"/>
    <cellStyle name="Currency [2] 7 2 2" xfId="9507"/>
    <cellStyle name="Currency [2] 7 2 2 2" xfId="9508"/>
    <cellStyle name="Currency [2] 7 2 3" xfId="9509"/>
    <cellStyle name="Currency [2] 7 2 3 2" xfId="9510"/>
    <cellStyle name="Currency [2] 7 2 4" xfId="9511"/>
    <cellStyle name="Currency [2] 7 2 4 2" xfId="9512"/>
    <cellStyle name="Currency [2] 7 2 5" xfId="9513"/>
    <cellStyle name="Currency [2] 7 2 5 2" xfId="9514"/>
    <cellStyle name="Currency [2] 7 2 6" xfId="9515"/>
    <cellStyle name="Currency [2] 7 3" xfId="9516"/>
    <cellStyle name="Currency [2] 7 3 2" xfId="9517"/>
    <cellStyle name="Currency [2] 7 4" xfId="9518"/>
    <cellStyle name="Currency [2] 7 4 2" xfId="9519"/>
    <cellStyle name="Currency [2] 7 5" xfId="9520"/>
    <cellStyle name="Currency [2] 7 5 2" xfId="9521"/>
    <cellStyle name="Currency [2] 7 6" xfId="9522"/>
    <cellStyle name="Currency [2] 7 6 2" xfId="9523"/>
    <cellStyle name="Currency [2] 7 7" xfId="9524"/>
    <cellStyle name="Currency [2] 8" xfId="9525"/>
    <cellStyle name="Currency [2] 8 2" xfId="9526"/>
    <cellStyle name="Currency [2] 8 2 2" xfId="9527"/>
    <cellStyle name="Currency [2] 8 2 2 2" xfId="9528"/>
    <cellStyle name="Currency [2] 8 2 3" xfId="9529"/>
    <cellStyle name="Currency [2] 8 2 3 2" xfId="9530"/>
    <cellStyle name="Currency [2] 8 2 4" xfId="9531"/>
    <cellStyle name="Currency [2] 8 2 4 2" xfId="9532"/>
    <cellStyle name="Currency [2] 8 2 5" xfId="9533"/>
    <cellStyle name="Currency [2] 8 3" xfId="9534"/>
    <cellStyle name="Currency [2] 8 3 2" xfId="9535"/>
    <cellStyle name="Currency [2] 8 4" xfId="9536"/>
    <cellStyle name="Currency [2] 8 4 2" xfId="9537"/>
    <cellStyle name="Currency [2] 8 5" xfId="9538"/>
    <cellStyle name="Currency [2] 8 5 2" xfId="9539"/>
    <cellStyle name="Currency [2] 8 6" xfId="9540"/>
    <cellStyle name="Currency [2] 8 6 2" xfId="9541"/>
    <cellStyle name="Currency [2] 8 7" xfId="9542"/>
    <cellStyle name="Currency [2] 9" xfId="9543"/>
    <cellStyle name="Currency [2] 9 2" xfId="9544"/>
    <cellStyle name="Currency [2] 9 2 2" xfId="9545"/>
    <cellStyle name="Currency [2] 9 3" xfId="9546"/>
    <cellStyle name="Currency [2] 9 3 2" xfId="9547"/>
    <cellStyle name="Currency [2] 9 4" xfId="9548"/>
    <cellStyle name="Currency [2] 9 4 2" xfId="9549"/>
    <cellStyle name="Currency [2] 9 5" xfId="9550"/>
    <cellStyle name="Currency [2] 9 5 2" xfId="9551"/>
    <cellStyle name="Currency [2] 9 6" xfId="9552"/>
    <cellStyle name="Currency 0" xfId="9553"/>
    <cellStyle name="Currency 10" xfId="9554"/>
    <cellStyle name="Currency 10 2" xfId="9555"/>
    <cellStyle name="Currency 10 3" xfId="9556"/>
    <cellStyle name="Currency 11" xfId="9557"/>
    <cellStyle name="Currency 11 2" xfId="9558"/>
    <cellStyle name="Currency 11 3" xfId="9559"/>
    <cellStyle name="Currency 12" xfId="9560"/>
    <cellStyle name="Currency 12 2" xfId="9561"/>
    <cellStyle name="Currency 12 3" xfId="9562"/>
    <cellStyle name="Currency 13" xfId="9563"/>
    <cellStyle name="Currency 13 2" xfId="9564"/>
    <cellStyle name="Currency 13 3" xfId="9565"/>
    <cellStyle name="Currency 14" xfId="9566"/>
    <cellStyle name="Currency 14 2" xfId="9567"/>
    <cellStyle name="Currency 15" xfId="9568"/>
    <cellStyle name="Currency 15 2" xfId="9569"/>
    <cellStyle name="Currency 16" xfId="9570"/>
    <cellStyle name="Currency 17" xfId="9571"/>
    <cellStyle name="Currency 18" xfId="9572"/>
    <cellStyle name="Currency 19" xfId="9573"/>
    <cellStyle name="Currency 2" xfId="9574"/>
    <cellStyle name="Currency 2 2" xfId="9575"/>
    <cellStyle name="Currency 2 2 2" xfId="9576"/>
    <cellStyle name="Currency 2 2 2 2" xfId="9577"/>
    <cellStyle name="Currency 2 2 3" xfId="9578"/>
    <cellStyle name="Currency 2 3" xfId="9579"/>
    <cellStyle name="Currency 2 3 2" xfId="9580"/>
    <cellStyle name="Currency 2 4" xfId="9581"/>
    <cellStyle name="Currency 2 4 2" xfId="9582"/>
    <cellStyle name="Currency 2 5" xfId="9583"/>
    <cellStyle name="Currency 2 6" xfId="9584"/>
    <cellStyle name="Currency 2*" xfId="9585"/>
    <cellStyle name="Currency 2_Excel Backup_10.16.06 v3" xfId="9586"/>
    <cellStyle name="Currency 20" xfId="9587"/>
    <cellStyle name="Currency 21" xfId="9588"/>
    <cellStyle name="Currency 22" xfId="9589"/>
    <cellStyle name="Currency 23" xfId="9590"/>
    <cellStyle name="Currency 23 2" xfId="9591"/>
    <cellStyle name="Currency 24" xfId="9592"/>
    <cellStyle name="Currency 24 2" xfId="9593"/>
    <cellStyle name="Currency 25" xfId="9594"/>
    <cellStyle name="Currency 26" xfId="9595"/>
    <cellStyle name="Currency 27" xfId="9596"/>
    <cellStyle name="Currency 3" xfId="9597"/>
    <cellStyle name="Currency 3 2" xfId="9598"/>
    <cellStyle name="Currency 3 2 2" xfId="9599"/>
    <cellStyle name="Currency 3 3" xfId="9600"/>
    <cellStyle name="Currency 3 4" xfId="9601"/>
    <cellStyle name="Currency 3*" xfId="9602"/>
    <cellStyle name="Currency 4" xfId="9603"/>
    <cellStyle name="Currency 4 2" xfId="9604"/>
    <cellStyle name="Currency 4 2 2" xfId="9605"/>
    <cellStyle name="Currency 4 3" xfId="9606"/>
    <cellStyle name="Currency 4 4" xfId="9607"/>
    <cellStyle name="Currency 5" xfId="9608"/>
    <cellStyle name="Currency 5 2" xfId="9609"/>
    <cellStyle name="Currency 5 2 2" xfId="9610"/>
    <cellStyle name="Currency 5 3" xfId="9611"/>
    <cellStyle name="Currency 6" xfId="9612"/>
    <cellStyle name="Currency 6 2" xfId="9613"/>
    <cellStyle name="Currency 6 3" xfId="9614"/>
    <cellStyle name="Currency 7" xfId="9615"/>
    <cellStyle name="Currency 7 2" xfId="9616"/>
    <cellStyle name="Currency 7 2 2" xfId="9617"/>
    <cellStyle name="Currency 7 3" xfId="9618"/>
    <cellStyle name="Currency 8" xfId="9619"/>
    <cellStyle name="Currency 8 2" xfId="9620"/>
    <cellStyle name="Currency 8 3" xfId="9621"/>
    <cellStyle name="Currency 9" xfId="9622"/>
    <cellStyle name="Currency 9 2" xfId="9623"/>
    <cellStyle name="Currency 9 3" xfId="9624"/>
    <cellStyle name="Currency MA" xfId="9625"/>
    <cellStyle name="Currency(1)" xfId="9626"/>
    <cellStyle name="currency(Brazil)" xfId="9627"/>
    <cellStyle name="currency(CanadaDol)" xfId="9628"/>
    <cellStyle name="currency(CHF)" xfId="9629"/>
    <cellStyle name="currency(Dol)" xfId="9630"/>
    <cellStyle name="currency(Euro)" xfId="9631"/>
    <cellStyle name="currency(LC)" xfId="9632"/>
    <cellStyle name="currency(pBrazil)" xfId="9633"/>
    <cellStyle name="currency(pCanadaDol)" xfId="9634"/>
    <cellStyle name="currency(pCHF)" xfId="9635"/>
    <cellStyle name="currency(pDol)" xfId="9636"/>
    <cellStyle name="currency(pEuro)" xfId="9637"/>
    <cellStyle name="currency(pLC)" xfId="9638"/>
    <cellStyle name="currency(Pnd)" xfId="9639"/>
    <cellStyle name="currency(pPnd)" xfId="9640"/>
    <cellStyle name="currency(Yen)" xfId="9641"/>
    <cellStyle name="Currency*" xfId="9642"/>
    <cellStyle name="Currency0" xfId="9643"/>
    <cellStyle name="Currency0 2" xfId="9644"/>
    <cellStyle name="Currency0 2 2" xfId="9645"/>
    <cellStyle name="Currency0 2 3" xfId="9646"/>
    <cellStyle name="Currency0 3" xfId="9647"/>
    <cellStyle name="Currency0 4" xfId="9648"/>
    <cellStyle name="Currency0_Federal Payable '09" xfId="9649"/>
    <cellStyle name="Currency2" xfId="9650"/>
    <cellStyle name="custom" xfId="9651"/>
    <cellStyle name="Custom - Style1" xfId="9652"/>
    <cellStyle name="Cǚ䈀؀_xdac0__x0001_&gt;쀆 [0]" xfId="9653"/>
    <cellStyle name="Cǚ䈀؀_xdac0__x0001_&gt;쀆 [0] 2" xfId="9654"/>
    <cellStyle name="Cǚ䈀؀_xdac0__x0001_&gt;쀆 [0] 2 2" xfId="9655"/>
    <cellStyle name="Cǚ䈀؀_xdac0__x0001_&gt;쀆 [0] 3" xfId="9656"/>
    <cellStyle name="Cǚ䈀؀_xdac0__x0001_&gt;쀆 [0] 4" xfId="9657"/>
    <cellStyle name="Cǚ䈀؀_xdac0__x0001_&gt;쀆 [0] 5" xfId="9658"/>
    <cellStyle name="Cǚ䈀؀_xdac0__x0001_&gt;쀆 [0] 6" xfId="9659"/>
    <cellStyle name="d" xfId="9660"/>
    <cellStyle name="d," xfId="9661"/>
    <cellStyle name="d." xfId="9662"/>
    <cellStyle name="d_MindpeaceTemplate" xfId="9663"/>
    <cellStyle name="d_Q2 pipeline" xfId="9664"/>
    <cellStyle name="d_Q2 pipeline_Intangible Amortization 6-30-09v" xfId="9665"/>
    <cellStyle name="d1" xfId="9666"/>
    <cellStyle name="d1," xfId="9667"/>
    <cellStyle name="d1`" xfId="9668"/>
    <cellStyle name="d12" xfId="9669"/>
    <cellStyle name="d2" xfId="9670"/>
    <cellStyle name="d2," xfId="9671"/>
    <cellStyle name="d2_DCF_model_v9" xfId="9672"/>
    <cellStyle name="d3" xfId="9673"/>
    <cellStyle name="DarkBlueOutline" xfId="9674"/>
    <cellStyle name="DarkBlueOutlineYellow" xfId="9675"/>
    <cellStyle name="DarkBorder" xfId="9676"/>
    <cellStyle name="Dash" xfId="9677"/>
    <cellStyle name="Dash 10" xfId="9678"/>
    <cellStyle name="Dash 2" xfId="9679"/>
    <cellStyle name="Dash 2 2" xfId="9680"/>
    <cellStyle name="Dash 2 2 2" xfId="9681"/>
    <cellStyle name="Dash 2 2 2 2" xfId="9682"/>
    <cellStyle name="Dash 2 2 2 2 2" xfId="9683"/>
    <cellStyle name="Dash 2 2 2 2 3" xfId="9684"/>
    <cellStyle name="Dash 2 2 2 3" xfId="9685"/>
    <cellStyle name="Dash 2 2 3" xfId="9686"/>
    <cellStyle name="Dash 2 2 4" xfId="9687"/>
    <cellStyle name="Dash 2 2 5" xfId="9688"/>
    <cellStyle name="Dash 2 2 6" xfId="9689"/>
    <cellStyle name="Dash 2 3" xfId="9690"/>
    <cellStyle name="Dash 2 3 2" xfId="9691"/>
    <cellStyle name="Dash 2 3 2 2" xfId="9692"/>
    <cellStyle name="Dash 2 3 2 3" xfId="9693"/>
    <cellStyle name="Dash 2 3 3" xfId="9694"/>
    <cellStyle name="Dash 2 4" xfId="9695"/>
    <cellStyle name="Dash 2 5" xfId="9696"/>
    <cellStyle name="Dash 2 6" xfId="9697"/>
    <cellStyle name="Dash 3" xfId="9698"/>
    <cellStyle name="Dash 4" xfId="9699"/>
    <cellStyle name="Dash 5" xfId="9700"/>
    <cellStyle name="Dash 6" xfId="9701"/>
    <cellStyle name="Dash 6 2" xfId="9702"/>
    <cellStyle name="Dash 6 2 2" xfId="9703"/>
    <cellStyle name="Dash 6 2 3" xfId="9704"/>
    <cellStyle name="Dash 6 3" xfId="9705"/>
    <cellStyle name="Dash 7" xfId="9706"/>
    <cellStyle name="Dash 8" xfId="9707"/>
    <cellStyle name="Dash 9" xfId="9708"/>
    <cellStyle name="Data   - Style2" xfId="9709"/>
    <cellStyle name="Data   - Style2 2" xfId="9710"/>
    <cellStyle name="Data   - Style2 2 2" xfId="9711"/>
    <cellStyle name="Data   - Style2 2 2 2" xfId="9712"/>
    <cellStyle name="Data   - Style2 2 3" xfId="9713"/>
    <cellStyle name="Data   - Style2 2 3 2" xfId="9714"/>
    <cellStyle name="Data   - Style2 2 4" xfId="9715"/>
    <cellStyle name="DataBases" xfId="9716"/>
    <cellStyle name="DataToHide" xfId="9717"/>
    <cellStyle name="Date" xfId="9718"/>
    <cellStyle name="Date &amp; Time" xfId="9719"/>
    <cellStyle name="Date 10" xfId="9720"/>
    <cellStyle name="Date 11" xfId="9721"/>
    <cellStyle name="Date 12" xfId="9722"/>
    <cellStyle name="Date 13" xfId="9723"/>
    <cellStyle name="Date 14" xfId="9724"/>
    <cellStyle name="Date 15" xfId="9725"/>
    <cellStyle name="Date 16" xfId="9726"/>
    <cellStyle name="Date 17" xfId="9727"/>
    <cellStyle name="Date 18" xfId="9728"/>
    <cellStyle name="Date 19" xfId="9729"/>
    <cellStyle name="Date 2" xfId="9730"/>
    <cellStyle name="Date 2 2" xfId="9731"/>
    <cellStyle name="Date 20" xfId="9732"/>
    <cellStyle name="Date 21" xfId="9733"/>
    <cellStyle name="Date 22" xfId="9734"/>
    <cellStyle name="Date 23" xfId="9735"/>
    <cellStyle name="Date 24" xfId="9736"/>
    <cellStyle name="Date 25" xfId="9737"/>
    <cellStyle name="Date 26" xfId="9738"/>
    <cellStyle name="Date 27" xfId="9739"/>
    <cellStyle name="Date 3" xfId="9740"/>
    <cellStyle name="Date 4" xfId="9741"/>
    <cellStyle name="Date 5" xfId="9742"/>
    <cellStyle name="Date 6" xfId="9743"/>
    <cellStyle name="Date 7" xfId="9744"/>
    <cellStyle name="Date 8" xfId="9745"/>
    <cellStyle name="Date 9" xfId="9746"/>
    <cellStyle name="Date Aligned" xfId="9747"/>
    <cellStyle name="Date Aligned*" xfId="9748"/>
    <cellStyle name="Date Aligned_Excel Backup_10.16.06 v3" xfId="9749"/>
    <cellStyle name="date month-year" xfId="9750"/>
    <cellStyle name="Date Short" xfId="9751"/>
    <cellStyle name="Date_~4898140" xfId="9752"/>
    <cellStyle name="Date1" xfId="9753"/>
    <cellStyle name="Date2" xfId="9754"/>
    <cellStyle name="debt_paydown" xfId="9755"/>
    <cellStyle name="Dec places 0" xfId="9756"/>
    <cellStyle name="Dec places 1, millions" xfId="9757"/>
    <cellStyle name="Dec places 2" xfId="9758"/>
    <cellStyle name="Dec places 2, millions" xfId="9759"/>
    <cellStyle name="Decimal" xfId="9760"/>
    <cellStyle name="decimal 0" xfId="9761"/>
    <cellStyle name="decimal 1" xfId="9762"/>
    <cellStyle name="decimal 2" xfId="9763"/>
    <cellStyle name="Decimal_Excel Backup_10.16.06 v3" xfId="9764"/>
    <cellStyle name="DELTA" xfId="9765"/>
    <cellStyle name="Descriptions" xfId="9766"/>
    <cellStyle name="Dezimal [0]_A17 - 31.03.1998" xfId="9767"/>
    <cellStyle name="Dezimal_A17 - 31.03.1998" xfId="9768"/>
    <cellStyle name="Dia" xfId="9769"/>
    <cellStyle name="dollar" xfId="9770"/>
    <cellStyle name="dollar[0]" xfId="9771"/>
    <cellStyle name="dollar_Aetna_Mini Merger_(3-7-05)" xfId="9772"/>
    <cellStyle name="dollar0" xfId="9773"/>
    <cellStyle name="Dollar1" xfId="9774"/>
    <cellStyle name="Dollar1Blue" xfId="9775"/>
    <cellStyle name="Dollar2" xfId="9776"/>
    <cellStyle name="Dollars" xfId="9777"/>
    <cellStyle name="Dotted Line" xfId="9778"/>
    <cellStyle name="Double Accounting" xfId="9779"/>
    <cellStyle name="DP 0, no commas" xfId="9780"/>
    <cellStyle name="DQ" xfId="9781"/>
    <cellStyle name="du" xfId="9782"/>
    <cellStyle name="e" xfId="9783"/>
    <cellStyle name="e1" xfId="9784"/>
    <cellStyle name="e2" xfId="9785"/>
    <cellStyle name="Encabez1" xfId="9786"/>
    <cellStyle name="Encabez2" xfId="9787"/>
    <cellStyle name="Enter Currency (0)" xfId="9788"/>
    <cellStyle name="Enter Currency (2)" xfId="9789"/>
    <cellStyle name="Enter Units (0)" xfId="9790"/>
    <cellStyle name="Enter Units (1)" xfId="9791"/>
    <cellStyle name="Enter Units (1) 2" xfId="9792"/>
    <cellStyle name="Enter Units (2)" xfId="9793"/>
    <cellStyle name="Entered" xfId="9794"/>
    <cellStyle name="Entities" xfId="9795"/>
    <cellStyle name="Entrée" xfId="9796"/>
    <cellStyle name="eps" xfId="9797"/>
    <cellStyle name="Euro" xfId="9798"/>
    <cellStyle name="Euro 10" xfId="9799"/>
    <cellStyle name="Euro 11" xfId="9800"/>
    <cellStyle name="Euro 2" xfId="9801"/>
    <cellStyle name="Euro 2 2" xfId="9802"/>
    <cellStyle name="Euro 2 2 2" xfId="9803"/>
    <cellStyle name="Euro 2 2 2 2" xfId="9804"/>
    <cellStyle name="Euro 2 2 2 2 2" xfId="9805"/>
    <cellStyle name="Euro 2 2 2 2 3" xfId="9806"/>
    <cellStyle name="Euro 2 2 2 3" xfId="9807"/>
    <cellStyle name="Euro 2 2 3" xfId="9808"/>
    <cellStyle name="Euro 2 2 4" xfId="9809"/>
    <cellStyle name="Euro 2 2 5" xfId="9810"/>
    <cellStyle name="Euro 2 2 6" xfId="9811"/>
    <cellStyle name="Euro 2 2 7" xfId="9812"/>
    <cellStyle name="Euro 2 3" xfId="9813"/>
    <cellStyle name="Euro 2 3 2" xfId="9814"/>
    <cellStyle name="Euro 2 3 2 2" xfId="9815"/>
    <cellStyle name="Euro 2 3 2 3" xfId="9816"/>
    <cellStyle name="Euro 2 3 3" xfId="9817"/>
    <cellStyle name="Euro 2 4" xfId="9818"/>
    <cellStyle name="Euro 2 5" xfId="9819"/>
    <cellStyle name="Euro 2 6" xfId="9820"/>
    <cellStyle name="Euro 2 7" xfId="9821"/>
    <cellStyle name="Euro 3" xfId="9822"/>
    <cellStyle name="Euro 3 2" xfId="9823"/>
    <cellStyle name="Euro 3 3" xfId="9824"/>
    <cellStyle name="Euro 4" xfId="9825"/>
    <cellStyle name="Euro 4 2" xfId="9826"/>
    <cellStyle name="Euro 5" xfId="9827"/>
    <cellStyle name="Euro 6" xfId="9828"/>
    <cellStyle name="Euro 6 2" xfId="9829"/>
    <cellStyle name="Euro 6 2 2" xfId="9830"/>
    <cellStyle name="Euro 6 2 3" xfId="9831"/>
    <cellStyle name="Euro 6 3" xfId="9832"/>
    <cellStyle name="Euro 7" xfId="9833"/>
    <cellStyle name="Euro 8" xfId="9834"/>
    <cellStyle name="Euro 9" xfId="9835"/>
    <cellStyle name="Euro_CD - Financial Flash Report - May 2012 Final" xfId="9836"/>
    <cellStyle name="Explanatory Text 2" xfId="9837"/>
    <cellStyle name="Explanatory Text 2 2" xfId="9838"/>
    <cellStyle name="Explanatory Text 2 3" xfId="9839"/>
    <cellStyle name="Explanatory Text 3" xfId="9840"/>
    <cellStyle name="Explanatory Text 4" xfId="9841"/>
    <cellStyle name="Explanatory Text 5" xfId="9842"/>
    <cellStyle name="Explanatory Text 6" xfId="9843"/>
    <cellStyle name="Explanatory Text 7" xfId="9844"/>
    <cellStyle name="Explanatory Text 8" xfId="9845"/>
    <cellStyle name="ExtRef_Date" xfId="9846"/>
    <cellStyle name="f" xfId="9847"/>
    <cellStyle name="f_Intangible Amortization 6-30-09v" xfId="9848"/>
    <cellStyle name="f_MSDWmodell_July00" xfId="9849"/>
    <cellStyle name="f_Q2 pipeline" xfId="9850"/>
    <cellStyle name="F0" xfId="9851"/>
    <cellStyle name="F1" xfId="9852"/>
    <cellStyle name="F2" xfId="9853"/>
    <cellStyle name="F3" xfId="9854"/>
    <cellStyle name="F4" xfId="9855"/>
    <cellStyle name="F5" xfId="9856"/>
    <cellStyle name="F6" xfId="9857"/>
    <cellStyle name="F7" xfId="9858"/>
    <cellStyle name="F8" xfId="9859"/>
    <cellStyle name="fact" xfId="9860"/>
    <cellStyle name="Fail_1" xfId="9861"/>
    <cellStyle name="FieldName" xfId="9862"/>
    <cellStyle name="Fijo" xfId="9863"/>
    <cellStyle name="Final_Data" xfId="9864"/>
    <cellStyle name="finals" xfId="9865"/>
    <cellStyle name="Financiero" xfId="9866"/>
    <cellStyle name="Fixed" xfId="9867"/>
    <cellStyle name="Fixed (1)" xfId="9868"/>
    <cellStyle name="Fixed 2" xfId="9869"/>
    <cellStyle name="Fixed 2 2" xfId="9870"/>
    <cellStyle name="Fixed 3" xfId="9871"/>
    <cellStyle name="Fixed 4" xfId="9872"/>
    <cellStyle name="Fixed 5" xfId="9873"/>
    <cellStyle name="Fixed 6" xfId="9874"/>
    <cellStyle name="Fixed_ADTNEARN" xfId="9875"/>
    <cellStyle name="FOOTER - Style1" xfId="9876"/>
    <cellStyle name="Footnote" xfId="9877"/>
    <cellStyle name="Footnote8ital" xfId="9878"/>
    <cellStyle name="FORECAST" xfId="9879"/>
    <cellStyle name="Format Number Column" xfId="9880"/>
    <cellStyle name="Formula-%" xfId="9881"/>
    <cellStyle name="Formula-COI" xfId="9882"/>
    <cellStyle name="Formula-Numbers" xfId="9883"/>
    <cellStyle name="Formula-Words" xfId="9884"/>
    <cellStyle name="FRxAmtStyle" xfId="9885"/>
    <cellStyle name="FRxAmtStyle 2" xfId="9886"/>
    <cellStyle name="FRxAmtStyle 3" xfId="9887"/>
    <cellStyle name="FRxCurrStyle" xfId="9888"/>
    <cellStyle name="FRxCurrStyle 2" xfId="9889"/>
    <cellStyle name="FRxCurrStyle 3" xfId="9890"/>
    <cellStyle name="FRxPcntStyle" xfId="9891"/>
    <cellStyle name="g" xfId="9892"/>
    <cellStyle name="g_WACC" xfId="9893"/>
    <cellStyle name="G02 Table Text" xfId="9894"/>
    <cellStyle name="G04_Main head" xfId="9895"/>
    <cellStyle name="G05 Tab Head Bold" xfId="9896"/>
    <cellStyle name="G05 Tab Head Light" xfId="9897"/>
    <cellStyle name="General" xfId="9898"/>
    <cellStyle name="GeneralCenter" xfId="9899"/>
    <cellStyle name="gi" xfId="9900"/>
    <cellStyle name="Good 2" xfId="9901"/>
    <cellStyle name="Good 2 2" xfId="9902"/>
    <cellStyle name="Good 2 3" xfId="9903"/>
    <cellStyle name="Good 3" xfId="9904"/>
    <cellStyle name="Good 3 2" xfId="9905"/>
    <cellStyle name="Good 4" xfId="9906"/>
    <cellStyle name="Good 4 2" xfId="9907"/>
    <cellStyle name="Good 5" xfId="9908"/>
    <cellStyle name="Good 6" xfId="9909"/>
    <cellStyle name="Good 7" xfId="9910"/>
    <cellStyle name="Good 8" xfId="9911"/>
    <cellStyle name="GRAY" xfId="9912"/>
    <cellStyle name="Green" xfId="9913"/>
    <cellStyle name="Grey" xfId="9914"/>
    <cellStyle name="Grey 2" xfId="9915"/>
    <cellStyle name="Grey 3" xfId="9916"/>
    <cellStyle name="Gross Margin" xfId="9917"/>
    <cellStyle name="gs]_x000d__x000a_Window=-3,49,640,407, , ,3_x000d__x000a_dir1=0,0,640,209,-1,-1,1,30,201,1808,254,C:\MSOFFICE\EXCEL\1997RATE\*.*_x000d__x000a_dir9" xfId="9918"/>
    <cellStyle name="h" xfId="9919"/>
    <cellStyle name="h_Excel Backup_10.16.06 v3" xfId="9920"/>
    <cellStyle name="h_lux_compsXM" xfId="9921"/>
    <cellStyle name="h_marlswat" xfId="9922"/>
    <cellStyle name="h_NewOrl_cons" xfId="9923"/>
    <cellStyle name="h_NewOrl_cons_Q2 pipeline" xfId="9924"/>
    <cellStyle name="h_NewOrl_cons_Q2 pipeline_Intangible Amortization 6-30-09v" xfId="9925"/>
    <cellStyle name="h_pearl_wacc" xfId="9926"/>
    <cellStyle name="h_pearl_wacc_Q2 pipeline" xfId="9927"/>
    <cellStyle name="h_pearl_wacc_Q2 pipeline_Intangible Amortization 6-30-09v" xfId="9928"/>
    <cellStyle name="h_Q2 pipeline" xfId="9929"/>
    <cellStyle name="h_Q2 pipeline_Intangible Amortization 6-30-09v" xfId="9930"/>
    <cellStyle name="h_vmatrix bb" xfId="9931"/>
    <cellStyle name="h_vmatrix bb_Q2 pipeline" xfId="9932"/>
    <cellStyle name="h_vmatrix bb_Q2 pipeline_Intangible Amortization 6-30-09v" xfId="9933"/>
    <cellStyle name="h_WACC" xfId="9934"/>
    <cellStyle name="h1" xfId="9935"/>
    <cellStyle name="h2" xfId="9936"/>
    <cellStyle name="hard no" xfId="9937"/>
    <cellStyle name="hard no." xfId="9938"/>
    <cellStyle name="Hard Percent" xfId="9939"/>
    <cellStyle name="hardno" xfId="9940"/>
    <cellStyle name="hat" xfId="9941"/>
    <cellStyle name="Head 1" xfId="9942"/>
    <cellStyle name="Head Tittle" xfId="9943"/>
    <cellStyle name="head1" xfId="9944"/>
    <cellStyle name="head2" xfId="9945"/>
    <cellStyle name="Header" xfId="9946"/>
    <cellStyle name="header 2" xfId="9947"/>
    <cellStyle name="Header Total" xfId="9948"/>
    <cellStyle name="Header1" xfId="9949"/>
    <cellStyle name="Header1 2" xfId="9950"/>
    <cellStyle name="Header1_NOL" xfId="9951"/>
    <cellStyle name="Header2" xfId="9952"/>
    <cellStyle name="Header2 2" xfId="9953"/>
    <cellStyle name="Header2_NOL" xfId="9954"/>
    <cellStyle name="Header3" xfId="9955"/>
    <cellStyle name="Header3rdlevel" xfId="9956"/>
    <cellStyle name="Heading" xfId="9957"/>
    <cellStyle name="Heading 1 2" xfId="9958"/>
    <cellStyle name="Heading 1 2 2" xfId="9959"/>
    <cellStyle name="Heading 1 2 2 2" xfId="9960"/>
    <cellStyle name="Heading 1 2 3" xfId="9961"/>
    <cellStyle name="Heading 1 2 3 2" xfId="9962"/>
    <cellStyle name="Heading 1 2 4" xfId="9963"/>
    <cellStyle name="Heading 1 3" xfId="9964"/>
    <cellStyle name="Heading 1 3 2" xfId="9965"/>
    <cellStyle name="Heading 1 4" xfId="9966"/>
    <cellStyle name="Heading 1 5" xfId="9967"/>
    <cellStyle name="Heading 1 6" xfId="9968"/>
    <cellStyle name="Heading 1 7" xfId="9969"/>
    <cellStyle name="Heading 2 2" xfId="9970"/>
    <cellStyle name="Heading 2 2 2" xfId="9971"/>
    <cellStyle name="Heading 2 2 2 2" xfId="9972"/>
    <cellStyle name="Heading 2 2 3" xfId="9973"/>
    <cellStyle name="Heading 2 2 3 2" xfId="9974"/>
    <cellStyle name="Heading 2 2 4" xfId="9975"/>
    <cellStyle name="Heading 2 3" xfId="9976"/>
    <cellStyle name="Heading 2 3 2" xfId="9977"/>
    <cellStyle name="Heading 2 4" xfId="9978"/>
    <cellStyle name="Heading 2 4 2" xfId="9979"/>
    <cellStyle name="Heading 2 5" xfId="9980"/>
    <cellStyle name="Heading 2 6" xfId="9981"/>
    <cellStyle name="Heading 2 7" xfId="9982"/>
    <cellStyle name="Heading 3 2" xfId="9983"/>
    <cellStyle name="Heading 3 2 2" xfId="9984"/>
    <cellStyle name="Heading 3 2 3" xfId="9985"/>
    <cellStyle name="Heading 3 2 4" xfId="9986"/>
    <cellStyle name="Heading 3 3" xfId="9987"/>
    <cellStyle name="Heading 3 3 2" xfId="9988"/>
    <cellStyle name="Heading 3 4" xfId="9989"/>
    <cellStyle name="Heading 3 4 2" xfId="9990"/>
    <cellStyle name="Heading 3 5" xfId="9991"/>
    <cellStyle name="Heading 3 6" xfId="9992"/>
    <cellStyle name="Heading 4 2" xfId="9993"/>
    <cellStyle name="Heading 4 2 2" xfId="9994"/>
    <cellStyle name="Heading 4 2 3" xfId="9995"/>
    <cellStyle name="Heading 4 2 4" xfId="9996"/>
    <cellStyle name="Heading 4 3" xfId="9997"/>
    <cellStyle name="Heading 4 3 2" xfId="9998"/>
    <cellStyle name="Heading 4 4" xfId="9999"/>
    <cellStyle name="Heading 4 5" xfId="10000"/>
    <cellStyle name="Heading 4 6" xfId="10001"/>
    <cellStyle name="Heading Left" xfId="10002"/>
    <cellStyle name="Heading Right" xfId="10003"/>
    <cellStyle name="Heading1" xfId="10004"/>
    <cellStyle name="Heading11Bold" xfId="10005"/>
    <cellStyle name="Heading12Bold" xfId="10006"/>
    <cellStyle name="Heading2" xfId="10007"/>
    <cellStyle name="Heading3" xfId="10008"/>
    <cellStyle name="HEADINGS" xfId="10009"/>
    <cellStyle name="HEADINGSTOP" xfId="10010"/>
    <cellStyle name="Headline" xfId="10011"/>
    <cellStyle name="help" xfId="10012"/>
    <cellStyle name="Hidden" xfId="10013"/>
    <cellStyle name="Hidden 2" xfId="10014"/>
    <cellStyle name="Hidden 2 2" xfId="10015"/>
    <cellStyle name="Hidden 3" xfId="10016"/>
    <cellStyle name="Hidden_NOL" xfId="10017"/>
    <cellStyle name="HiddenNoBorders" xfId="10018"/>
    <cellStyle name="HiddenUnits" xfId="10019"/>
    <cellStyle name="Hide" xfId="10020"/>
    <cellStyle name="High" xfId="10021"/>
    <cellStyle name="HIGHLIGHT" xfId="10022"/>
    <cellStyle name="ht" xfId="10023"/>
    <cellStyle name="Hyperlink 2" xfId="10024"/>
    <cellStyle name="Hyperlink 2 2" xfId="10025"/>
    <cellStyle name="Hyperlink 3" xfId="10026"/>
    <cellStyle name="in" xfId="10027"/>
    <cellStyle name="inc/dec" xfId="10028"/>
    <cellStyle name="Incomplete" xfId="10029"/>
    <cellStyle name="INCSTMT" xfId="10030"/>
    <cellStyle name="Indefinido" xfId="10031"/>
    <cellStyle name="Input [yellow]" xfId="10032"/>
    <cellStyle name="Input [yellow] 2" xfId="10033"/>
    <cellStyle name="Input [yellow] 2 2" xfId="10034"/>
    <cellStyle name="Input [yellow] 2 2 2" xfId="10035"/>
    <cellStyle name="Input [yellow] 2 3" xfId="10036"/>
    <cellStyle name="Input [yellow] 2 3 2" xfId="10037"/>
    <cellStyle name="Input [yellow] 2 4" xfId="10038"/>
    <cellStyle name="Input [yellow] 3" xfId="10039"/>
    <cellStyle name="Input 10" xfId="10040"/>
    <cellStyle name="Input 10 2" xfId="10041"/>
    <cellStyle name="Input 10 2 2" xfId="10042"/>
    <cellStyle name="Input 10 2 2 2" xfId="10043"/>
    <cellStyle name="Input 10 2 3" xfId="10044"/>
    <cellStyle name="Input 10 2 3 2" xfId="10045"/>
    <cellStyle name="Input 10 2 4" xfId="10046"/>
    <cellStyle name="Input 10 2 4 2" xfId="10047"/>
    <cellStyle name="Input 10 2 5" xfId="10048"/>
    <cellStyle name="Input 10 3" xfId="10049"/>
    <cellStyle name="Input 10 3 2" xfId="10050"/>
    <cellStyle name="Input 10 4" xfId="10051"/>
    <cellStyle name="Input 10 4 2" xfId="10052"/>
    <cellStyle name="Input 10 5" xfId="10053"/>
    <cellStyle name="Input 10 5 2" xfId="10054"/>
    <cellStyle name="Input 10 6" xfId="10055"/>
    <cellStyle name="Input 11" xfId="10056"/>
    <cellStyle name="Input 11 2" xfId="10057"/>
    <cellStyle name="Input 11 2 2" xfId="10058"/>
    <cellStyle name="Input 11 3" xfId="10059"/>
    <cellStyle name="Input 11 3 2" xfId="10060"/>
    <cellStyle name="Input 11 4" xfId="10061"/>
    <cellStyle name="Input 11 4 2" xfId="10062"/>
    <cellStyle name="Input 11 5" xfId="10063"/>
    <cellStyle name="Input 12" xfId="10064"/>
    <cellStyle name="Input 12 2" xfId="10065"/>
    <cellStyle name="Input 12 2 2" xfId="10066"/>
    <cellStyle name="Input 12 3" xfId="10067"/>
    <cellStyle name="Input 12 3 2" xfId="10068"/>
    <cellStyle name="Input 12 4" xfId="10069"/>
    <cellStyle name="Input 12 4 2" xfId="10070"/>
    <cellStyle name="Input 12 5" xfId="10071"/>
    <cellStyle name="Input 13" xfId="10072"/>
    <cellStyle name="Input 13 2" xfId="10073"/>
    <cellStyle name="Input 13 2 2" xfId="10074"/>
    <cellStyle name="Input 13 3" xfId="10075"/>
    <cellStyle name="Input 13 3 2" xfId="10076"/>
    <cellStyle name="Input 13 4" xfId="10077"/>
    <cellStyle name="Input 13 4 2" xfId="10078"/>
    <cellStyle name="Input 13 5" xfId="10079"/>
    <cellStyle name="Input 14" xfId="10080"/>
    <cellStyle name="Input 14 2" xfId="10081"/>
    <cellStyle name="Input 14 2 2" xfId="10082"/>
    <cellStyle name="Input 14 3" xfId="10083"/>
    <cellStyle name="Input 14 3 2" xfId="10084"/>
    <cellStyle name="Input 14 4" xfId="10085"/>
    <cellStyle name="Input 14 4 2" xfId="10086"/>
    <cellStyle name="Input 14 5" xfId="10087"/>
    <cellStyle name="Input 15" xfId="10088"/>
    <cellStyle name="Input 15 2" xfId="10089"/>
    <cellStyle name="Input 15 2 2" xfId="10090"/>
    <cellStyle name="Input 15 3" xfId="10091"/>
    <cellStyle name="Input 15 3 2" xfId="10092"/>
    <cellStyle name="Input 15 4" xfId="10093"/>
    <cellStyle name="Input 15 4 2" xfId="10094"/>
    <cellStyle name="Input 15 5" xfId="10095"/>
    <cellStyle name="Input 16" xfId="10096"/>
    <cellStyle name="Input 16 2" xfId="10097"/>
    <cellStyle name="Input 17" xfId="10098"/>
    <cellStyle name="Input 17 2" xfId="10099"/>
    <cellStyle name="Input 18" xfId="10100"/>
    <cellStyle name="Input 18 2" xfId="10101"/>
    <cellStyle name="Input 19" xfId="10102"/>
    <cellStyle name="Input 19 2" xfId="10103"/>
    <cellStyle name="Input 2" xfId="10104"/>
    <cellStyle name="Input 2 2" xfId="10105"/>
    <cellStyle name="Input 2 3" xfId="10106"/>
    <cellStyle name="Input 2 3 2" xfId="10107"/>
    <cellStyle name="Input 2 3 2 2" xfId="10108"/>
    <cellStyle name="Input 2 3 3" xfId="10109"/>
    <cellStyle name="Input 2 3 3 2" xfId="10110"/>
    <cellStyle name="Input 2 3 4" xfId="10111"/>
    <cellStyle name="Input 2 3 4 2" xfId="10112"/>
    <cellStyle name="Input 2 3 5" xfId="10113"/>
    <cellStyle name="Input 2 4" xfId="10114"/>
    <cellStyle name="Input 2 4 2" xfId="10115"/>
    <cellStyle name="Input 2 4 2 2" xfId="10116"/>
    <cellStyle name="Input 2 4 3" xfId="10117"/>
    <cellStyle name="Input 2 4 3 2" xfId="10118"/>
    <cellStyle name="Input 2 4 4" xfId="10119"/>
    <cellStyle name="Input 2 5" xfId="10120"/>
    <cellStyle name="Input 20" xfId="10121"/>
    <cellStyle name="Input 21" xfId="10122"/>
    <cellStyle name="Input 22" xfId="10123"/>
    <cellStyle name="Input 23" xfId="10124"/>
    <cellStyle name="Input 24" xfId="10125"/>
    <cellStyle name="Input 25" xfId="10126"/>
    <cellStyle name="Input 26" xfId="10127"/>
    <cellStyle name="Input 27" xfId="10128"/>
    <cellStyle name="Input 3" xfId="10129"/>
    <cellStyle name="Input 3 2" xfId="10130"/>
    <cellStyle name="Input 3 2 2" xfId="10131"/>
    <cellStyle name="Input 3 2 2 2" xfId="10132"/>
    <cellStyle name="Input 3 2 3" xfId="10133"/>
    <cellStyle name="Input 3 2 3 2" xfId="10134"/>
    <cellStyle name="Input 3 2 4" xfId="10135"/>
    <cellStyle name="Input 3 2 4 2" xfId="10136"/>
    <cellStyle name="Input 3 2 5" xfId="10137"/>
    <cellStyle name="Input 3 3" xfId="10138"/>
    <cellStyle name="Input 3 3 2" xfId="10139"/>
    <cellStyle name="Input 3 4" xfId="10140"/>
    <cellStyle name="Input 3 4 2" xfId="10141"/>
    <cellStyle name="Input 3 5" xfId="10142"/>
    <cellStyle name="Input 3 5 2" xfId="10143"/>
    <cellStyle name="Input 3 6" xfId="10144"/>
    <cellStyle name="Input 3 7" xfId="10145"/>
    <cellStyle name="Input 4" xfId="10146"/>
    <cellStyle name="Input 4 2" xfId="10147"/>
    <cellStyle name="Input 4 2 2" xfId="10148"/>
    <cellStyle name="Input 4 2 2 2" xfId="10149"/>
    <cellStyle name="Input 4 2 3" xfId="10150"/>
    <cellStyle name="Input 4 2 3 2" xfId="10151"/>
    <cellStyle name="Input 4 2 4" xfId="10152"/>
    <cellStyle name="Input 4 2 4 2" xfId="10153"/>
    <cellStyle name="Input 4 2 5" xfId="10154"/>
    <cellStyle name="Input 4 3" xfId="10155"/>
    <cellStyle name="Input 4 3 2" xfId="10156"/>
    <cellStyle name="Input 4 4" xfId="10157"/>
    <cellStyle name="Input 4 4 2" xfId="10158"/>
    <cellStyle name="Input 4 5" xfId="10159"/>
    <cellStyle name="Input 4 5 2" xfId="10160"/>
    <cellStyle name="Input 4 6" xfId="10161"/>
    <cellStyle name="Input 4 7" xfId="10162"/>
    <cellStyle name="Input 4 8" xfId="10163"/>
    <cellStyle name="Input 5" xfId="10164"/>
    <cellStyle name="Input 5 2" xfId="10165"/>
    <cellStyle name="Input 5 2 2" xfId="10166"/>
    <cellStyle name="Input 5 2 2 2" xfId="10167"/>
    <cellStyle name="Input 5 2 3" xfId="10168"/>
    <cellStyle name="Input 5 2 3 2" xfId="10169"/>
    <cellStyle name="Input 5 2 4" xfId="10170"/>
    <cellStyle name="Input 5 2 4 2" xfId="10171"/>
    <cellStyle name="Input 5 2 5" xfId="10172"/>
    <cellStyle name="Input 5 3" xfId="10173"/>
    <cellStyle name="Input 5 3 2" xfId="10174"/>
    <cellStyle name="Input 5 4" xfId="10175"/>
    <cellStyle name="Input 5 4 2" xfId="10176"/>
    <cellStyle name="Input 5 5" xfId="10177"/>
    <cellStyle name="Input 5 5 2" xfId="10178"/>
    <cellStyle name="Input 5 6" xfId="10179"/>
    <cellStyle name="Input 5 7" xfId="10180"/>
    <cellStyle name="Input 5 8" xfId="10181"/>
    <cellStyle name="Input 6" xfId="10182"/>
    <cellStyle name="Input 6 2" xfId="10183"/>
    <cellStyle name="Input 6 2 2" xfId="10184"/>
    <cellStyle name="Input 6 2 2 2" xfId="10185"/>
    <cellStyle name="Input 6 2 3" xfId="10186"/>
    <cellStyle name="Input 6 2 3 2" xfId="10187"/>
    <cellStyle name="Input 6 2 4" xfId="10188"/>
    <cellStyle name="Input 6 2 4 2" xfId="10189"/>
    <cellStyle name="Input 6 2 5" xfId="10190"/>
    <cellStyle name="Input 6 3" xfId="10191"/>
    <cellStyle name="Input 6 3 2" xfId="10192"/>
    <cellStyle name="Input 6 4" xfId="10193"/>
    <cellStyle name="Input 6 4 2" xfId="10194"/>
    <cellStyle name="Input 6 5" xfId="10195"/>
    <cellStyle name="Input 6 5 2" xfId="10196"/>
    <cellStyle name="Input 6 6" xfId="10197"/>
    <cellStyle name="Input 6 7" xfId="10198"/>
    <cellStyle name="Input 6 8" xfId="10199"/>
    <cellStyle name="Input 7" xfId="10200"/>
    <cellStyle name="Input 7 2" xfId="10201"/>
    <cellStyle name="Input 7 2 2" xfId="10202"/>
    <cellStyle name="Input 7 2 2 2" xfId="10203"/>
    <cellStyle name="Input 7 2 3" xfId="10204"/>
    <cellStyle name="Input 7 2 3 2" xfId="10205"/>
    <cellStyle name="Input 7 2 4" xfId="10206"/>
    <cellStyle name="Input 7 2 4 2" xfId="10207"/>
    <cellStyle name="Input 7 2 5" xfId="10208"/>
    <cellStyle name="Input 7 3" xfId="10209"/>
    <cellStyle name="Input 7 3 2" xfId="10210"/>
    <cellStyle name="Input 7 4" xfId="10211"/>
    <cellStyle name="Input 7 4 2" xfId="10212"/>
    <cellStyle name="Input 7 5" xfId="10213"/>
    <cellStyle name="Input 7 5 2" xfId="10214"/>
    <cellStyle name="Input 7 6" xfId="10215"/>
    <cellStyle name="Input 7 7" xfId="10216"/>
    <cellStyle name="Input 7 8" xfId="10217"/>
    <cellStyle name="Input 8" xfId="10218"/>
    <cellStyle name="Input 8 2" xfId="10219"/>
    <cellStyle name="Input 8 2 2" xfId="10220"/>
    <cellStyle name="Input 8 2 2 2" xfId="10221"/>
    <cellStyle name="Input 8 2 3" xfId="10222"/>
    <cellStyle name="Input 8 2 3 2" xfId="10223"/>
    <cellStyle name="Input 8 2 4" xfId="10224"/>
    <cellStyle name="Input 8 2 4 2" xfId="10225"/>
    <cellStyle name="Input 8 2 5" xfId="10226"/>
    <cellStyle name="Input 8 3" xfId="10227"/>
    <cellStyle name="Input 8 3 2" xfId="10228"/>
    <cellStyle name="Input 8 4" xfId="10229"/>
    <cellStyle name="Input 8 4 2" xfId="10230"/>
    <cellStyle name="Input 8 5" xfId="10231"/>
    <cellStyle name="Input 8 5 2" xfId="10232"/>
    <cellStyle name="Input 8 6" xfId="10233"/>
    <cellStyle name="Input 8 7" xfId="10234"/>
    <cellStyle name="Input 8 8" xfId="10235"/>
    <cellStyle name="Input 9" xfId="10236"/>
    <cellStyle name="Input 9 2" xfId="10237"/>
    <cellStyle name="Input 9 2 2" xfId="10238"/>
    <cellStyle name="Input 9 2 2 2" xfId="10239"/>
    <cellStyle name="Input 9 2 3" xfId="10240"/>
    <cellStyle name="Input 9 2 3 2" xfId="10241"/>
    <cellStyle name="Input 9 2 4" xfId="10242"/>
    <cellStyle name="Input 9 2 4 2" xfId="10243"/>
    <cellStyle name="Input 9 2 5" xfId="10244"/>
    <cellStyle name="Input 9 3" xfId="10245"/>
    <cellStyle name="Input 9 3 2" xfId="10246"/>
    <cellStyle name="Input 9 4" xfId="10247"/>
    <cellStyle name="Input 9 4 2" xfId="10248"/>
    <cellStyle name="Input 9 5" xfId="10249"/>
    <cellStyle name="Input 9 5 2" xfId="10250"/>
    <cellStyle name="Input 9 6" xfId="10251"/>
    <cellStyle name="Input 9 7" xfId="10252"/>
    <cellStyle name="Input Cells" xfId="10253"/>
    <cellStyle name="Input0" xfId="10254"/>
    <cellStyle name="InputBlueFont" xfId="10255"/>
    <cellStyle name="InputBlueFontLocked" xfId="10256"/>
    <cellStyle name="InputCell" xfId="10257"/>
    <cellStyle name="InputCell35Characters" xfId="10258"/>
    <cellStyle name="InputCellCentered" xfId="10259"/>
    <cellStyle name="InputCellDate" xfId="10260"/>
    <cellStyle name="InputCellGeneral" xfId="10261"/>
    <cellStyle name="InputCellIPE" xfId="10262"/>
    <cellStyle name="InputCellLeft" xfId="10263"/>
    <cellStyle name="InputCellNegative" xfId="10264"/>
    <cellStyle name="InputCellPercent" xfId="10265"/>
    <cellStyle name="InputCellPerShare" xfId="10266"/>
    <cellStyle name="InputCellSONS" xfId="10267"/>
    <cellStyle name="InputCellUnits" xfId="10268"/>
    <cellStyle name="InputCellYorN" xfId="10269"/>
    <cellStyle name="InputCurrency" xfId="10270"/>
    <cellStyle name="InputCurrency2" xfId="10271"/>
    <cellStyle name="InputDescriptions" xfId="10272"/>
    <cellStyle name="InputHeading1" xfId="10273"/>
    <cellStyle name="InputNegative" xfId="10274"/>
    <cellStyle name="InputNewPublic" xfId="10275"/>
    <cellStyle name="InputNormal" xfId="10276"/>
    <cellStyle name="InputPercent1" xfId="10277"/>
    <cellStyle name="InputRedFont" xfId="10278"/>
    <cellStyle name="Insatisfaisant" xfId="10279"/>
    <cellStyle name="Integer" xfId="10280"/>
    <cellStyle name="Italic" xfId="10281"/>
    <cellStyle name="Item" xfId="10282"/>
    <cellStyle name="ItemTypeClass" xfId="10283"/>
    <cellStyle name="iu" xfId="10284"/>
    <cellStyle name="Jun" xfId="10285"/>
    <cellStyle name="Jun 2" xfId="10286"/>
    <cellStyle name="Jun 3" xfId="10287"/>
    <cellStyle name="KP_Normal" xfId="10288"/>
    <cellStyle name="KPMG Heading 1" xfId="10289"/>
    <cellStyle name="KPMG Heading 2" xfId="10290"/>
    <cellStyle name="KPMG Heading 3" xfId="10291"/>
    <cellStyle name="KPMG Heading 4" xfId="10292"/>
    <cellStyle name="KPMG Normal" xfId="10293"/>
    <cellStyle name="KPMG Normal Text" xfId="10294"/>
    <cellStyle name="Labels - Style3" xfId="10295"/>
    <cellStyle name="Labels - Style3 2" xfId="10296"/>
    <cellStyle name="Labels - Style3 2 2" xfId="10297"/>
    <cellStyle name="Labels - Style3 2 2 2" xfId="10298"/>
    <cellStyle name="Labels - Style3 2 3" xfId="10299"/>
    <cellStyle name="Labels - Style3 2 3 2" xfId="10300"/>
    <cellStyle name="Labels - Style3 2 4" xfId="10301"/>
    <cellStyle name="Lable8Left" xfId="10302"/>
    <cellStyle name="lborder" xfId="10303"/>
    <cellStyle name="Level 2 Total" xfId="10304"/>
    <cellStyle name="Lien hypertexte" xfId="10305"/>
    <cellStyle name="LifeExpectancy" xfId="10306"/>
    <cellStyle name="LightShadingLife" xfId="10307"/>
    <cellStyle name="LightShadingYear" xfId="10308"/>
    <cellStyle name="Link Currency (0)" xfId="10309"/>
    <cellStyle name="Link Currency (2)" xfId="10310"/>
    <cellStyle name="Link Units (0)" xfId="10311"/>
    <cellStyle name="Link Units (1)" xfId="10312"/>
    <cellStyle name="Link Units (1) 2" xfId="10313"/>
    <cellStyle name="Link Units (2)" xfId="10314"/>
    <cellStyle name="Linked Cell 2" xfId="10315"/>
    <cellStyle name="Linked Cell 2 2" xfId="10316"/>
    <cellStyle name="Linked Cell 2 3" xfId="10317"/>
    <cellStyle name="Linked Cell 3" xfId="10318"/>
    <cellStyle name="Linked Cell 4" xfId="10319"/>
    <cellStyle name="Linked Cell 5" xfId="10320"/>
    <cellStyle name="Linked Cell 6" xfId="10321"/>
    <cellStyle name="Linked Cell 7" xfId="10322"/>
    <cellStyle name="Linked Cell 8" xfId="10323"/>
    <cellStyle name="Linked Cells" xfId="10324"/>
    <cellStyle name="Locked" xfId="10325"/>
    <cellStyle name="LookUpText" xfId="10326"/>
    <cellStyle name="lpt" xfId="10327"/>
    <cellStyle name="lspt" xfId="10328"/>
    <cellStyle name="m" xfId="10329"/>
    <cellStyle name="m,1" xfId="10330"/>
    <cellStyle name="m_DCF_model_v9" xfId="10331"/>
    <cellStyle name="m_DCF_model_v9_Intangible Amortization 6-30-09v" xfId="10332"/>
    <cellStyle name="m_DCF_model_v9_MS Model v17" xfId="10333"/>
    <cellStyle name="m_DCF_model_v9_Pipeline Model_v3" xfId="10334"/>
    <cellStyle name="m_DCF_model_v9_Pipeline Model_v3_Intangible Amortization 6-30-09v" xfId="10335"/>
    <cellStyle name="m_DCF_model_v9_SotP_v12" xfId="10336"/>
    <cellStyle name="m_DCF_model_v9_SotP_v12_Intangible Amortization 6-30-09v" xfId="10337"/>
    <cellStyle name="m_pearl_wacc" xfId="10338"/>
    <cellStyle name="m_pearl_wacc_Intangible Amortization 6-30-09v" xfId="10339"/>
    <cellStyle name="m_pearl_wacc_MS Model v17" xfId="10340"/>
    <cellStyle name="m_pearl_wacc_Pipeline Model_v3" xfId="10341"/>
    <cellStyle name="m_pearl_wacc_Pipeline Model_v3_Intangible Amortization 6-30-09v" xfId="10342"/>
    <cellStyle name="m_pearl_wacc_SotP_v12" xfId="10343"/>
    <cellStyle name="m_pearl_wacc_SotP_v12_Intangible Amortization 6-30-09v" xfId="10344"/>
    <cellStyle name="m1" xfId="10345"/>
    <cellStyle name="m2" xfId="10346"/>
    <cellStyle name="m3" xfId="10347"/>
    <cellStyle name="MACRO" xfId="10348"/>
    <cellStyle name="Major Total" xfId="10349"/>
    <cellStyle name="MetricLabel" xfId="10350"/>
    <cellStyle name="Migliaia (0)_Sheet1" xfId="10351"/>
    <cellStyle name="Migliaia_piv_polio" xfId="10352"/>
    <cellStyle name="mill" xfId="10353"/>
    <cellStyle name="Millares [0]_10 AVERIAS MASIVAS + ANT" xfId="10354"/>
    <cellStyle name="Millares_10 AVERIAS MASIVAS + ANT" xfId="10355"/>
    <cellStyle name="Milliers [0]" xfId="10356"/>
    <cellStyle name="Milliers_!!!GO" xfId="10357"/>
    <cellStyle name="MLComma0" xfId="10358"/>
    <cellStyle name="MLHeaderSection" xfId="10359"/>
    <cellStyle name="MLMultiple0" xfId="10360"/>
    <cellStyle name="MLPercent0" xfId="10361"/>
    <cellStyle name="mm-dd-yy" xfId="10362"/>
    <cellStyle name="mmm-dd" xfId="10363"/>
    <cellStyle name="Model" xfId="10364"/>
    <cellStyle name="Moeda [0]_PRODBMS" xfId="10365"/>
    <cellStyle name="Moeda_PRODBMS" xfId="10366"/>
    <cellStyle name="Moneda [0]_10 AVERIAS MASIVAS + ANT" xfId="10367"/>
    <cellStyle name="Moneda_10 AVERIAS MASIVAS + ANT" xfId="10368"/>
    <cellStyle name="Monétaire [0]" xfId="10369"/>
    <cellStyle name="Monétaire_!!!GO" xfId="10370"/>
    <cellStyle name="Monetario" xfId="10371"/>
    <cellStyle name="MonthYears" xfId="10372"/>
    <cellStyle name="MSprotect" xfId="10373"/>
    <cellStyle name="mt" xfId="10374"/>
    <cellStyle name="mult" xfId="10375"/>
    <cellStyle name="Multiple" xfId="10376"/>
    <cellStyle name="Multiple [0]" xfId="10377"/>
    <cellStyle name="Multiple_comps3" xfId="10378"/>
    <cellStyle name="Multiple0" xfId="10379"/>
    <cellStyle name="Multiple1" xfId="10380"/>
    <cellStyle name="MultipleBelow" xfId="10381"/>
    <cellStyle name="n" xfId="10382"/>
    <cellStyle name="n_Q2 pipeline" xfId="10383"/>
    <cellStyle name="n0" xfId="10384"/>
    <cellStyle name="n1" xfId="10385"/>
    <cellStyle name="n2" xfId="10386"/>
    <cellStyle name="NavStyleDefault" xfId="10387"/>
    <cellStyle name="NavStyleDefault 2" xfId="10388"/>
    <cellStyle name="NavStyleDefault 2 2" xfId="10389"/>
    <cellStyle name="NavStyleDefault 3" xfId="10390"/>
    <cellStyle name="Needs Work" xfId="10391"/>
    <cellStyle name="Negative" xfId="10392"/>
    <cellStyle name="Neutral 10" xfId="10393"/>
    <cellStyle name="Neutral 11" xfId="10394"/>
    <cellStyle name="Neutral 12" xfId="10395"/>
    <cellStyle name="Neutral 13" xfId="10396"/>
    <cellStyle name="Neutral 2" xfId="10397"/>
    <cellStyle name="Neutral 2 10" xfId="10398"/>
    <cellStyle name="Neutral 2 11" xfId="10399"/>
    <cellStyle name="Neutral 2 12" xfId="10400"/>
    <cellStyle name="Neutral 2 13" xfId="10401"/>
    <cellStyle name="Neutral 2 14" xfId="10402"/>
    <cellStyle name="Neutral 2 15" xfId="10403"/>
    <cellStyle name="Neutral 2 16" xfId="10404"/>
    <cellStyle name="Neutral 2 17" xfId="10405"/>
    <cellStyle name="Neutral 2 18" xfId="10406"/>
    <cellStyle name="Neutral 2 19" xfId="10407"/>
    <cellStyle name="Neutral 2 2" xfId="10408"/>
    <cellStyle name="Neutral 2 2 2" xfId="10409"/>
    <cellStyle name="Neutral 2 20" xfId="10410"/>
    <cellStyle name="Neutral 2 3" xfId="10411"/>
    <cellStyle name="Neutral 2 3 2" xfId="10412"/>
    <cellStyle name="Neutral 2 4" xfId="10413"/>
    <cellStyle name="Neutral 2 5" xfId="10414"/>
    <cellStyle name="Neutral 2 6" xfId="10415"/>
    <cellStyle name="Neutral 2 7" xfId="10416"/>
    <cellStyle name="Neutral 2 8" xfId="10417"/>
    <cellStyle name="Neutral 2 9" xfId="10418"/>
    <cellStyle name="Neutral 3" xfId="10419"/>
    <cellStyle name="Neutral 3 10" xfId="10420"/>
    <cellStyle name="Neutral 3 11" xfId="10421"/>
    <cellStyle name="Neutral 3 12" xfId="10422"/>
    <cellStyle name="Neutral 3 13" xfId="10423"/>
    <cellStyle name="Neutral 3 14" xfId="10424"/>
    <cellStyle name="Neutral 3 15" xfId="10425"/>
    <cellStyle name="Neutral 3 16" xfId="10426"/>
    <cellStyle name="Neutral 3 17" xfId="10427"/>
    <cellStyle name="Neutral 3 18" xfId="10428"/>
    <cellStyle name="Neutral 3 19" xfId="10429"/>
    <cellStyle name="Neutral 3 2" xfId="10430"/>
    <cellStyle name="Neutral 3 20" xfId="10431"/>
    <cellStyle name="Neutral 3 3" xfId="10432"/>
    <cellStyle name="Neutral 3 4" xfId="10433"/>
    <cellStyle name="Neutral 3 5" xfId="10434"/>
    <cellStyle name="Neutral 3 6" xfId="10435"/>
    <cellStyle name="Neutral 3 7" xfId="10436"/>
    <cellStyle name="Neutral 3 8" xfId="10437"/>
    <cellStyle name="Neutral 3 9" xfId="10438"/>
    <cellStyle name="Neutral 4" xfId="10439"/>
    <cellStyle name="Neutral 5" xfId="10440"/>
    <cellStyle name="Neutral 6" xfId="10441"/>
    <cellStyle name="Neutral 7" xfId="10442"/>
    <cellStyle name="Neutral 8" xfId="10443"/>
    <cellStyle name="Neutral 9" xfId="10444"/>
    <cellStyle name="Neutre" xfId="10445"/>
    <cellStyle name="no" xfId="10446"/>
    <cellStyle name="No Border" xfId="10447"/>
    <cellStyle name="no dec" xfId="10448"/>
    <cellStyle name="No.s to 1dp" xfId="10449"/>
    <cellStyle name="NODEC" xfId="10450"/>
    <cellStyle name="NonPrint_TemTitle" xfId="10451"/>
    <cellStyle name="Norm1D" xfId="10452"/>
    <cellStyle name="Normal" xfId="0" builtinId="0"/>
    <cellStyle name="Normal - Style1" xfId="10453"/>
    <cellStyle name="Normal - Style1 2" xfId="10454"/>
    <cellStyle name="Normal - Style1 3" xfId="10455"/>
    <cellStyle name="Normal - Style1_030501_Accrue Cisco Smartnet Agreement for April &amp; May_SC_05.10" xfId="10456"/>
    <cellStyle name="Normal - Style2" xfId="10457"/>
    <cellStyle name="Normal - Style3" xfId="10458"/>
    <cellStyle name="Normal - Style4" xfId="10459"/>
    <cellStyle name="Normal - Style5" xfId="10460"/>
    <cellStyle name="Normal - Style6" xfId="10461"/>
    <cellStyle name="Normal - Style7" xfId="10462"/>
    <cellStyle name="Normal - Style8" xfId="10463"/>
    <cellStyle name="Normal (0)" xfId="10464"/>
    <cellStyle name="Normal (0) U" xfId="10465"/>
    <cellStyle name="Normal (0) UD" xfId="10466"/>
    <cellStyle name="Normal (0)_Intangible Amortization 6-30-09v" xfId="10467"/>
    <cellStyle name="Normal (1)" xfId="10468"/>
    <cellStyle name="Normal (2)" xfId="10469"/>
    <cellStyle name="Normal (3)" xfId="10470"/>
    <cellStyle name="Normal (G)" xfId="10471"/>
    <cellStyle name="Normal 10" xfId="10472"/>
    <cellStyle name="Normal 10 2" xfId="10473"/>
    <cellStyle name="Normal 10 2 2" xfId="10474"/>
    <cellStyle name="Normal 10 2 2 2" xfId="10475"/>
    <cellStyle name="Normal 10 2 3" xfId="10476"/>
    <cellStyle name="Normal 10 3" xfId="10477"/>
    <cellStyle name="Normal 10 3 2" xfId="10478"/>
    <cellStyle name="Normal 10 3 3" xfId="10479"/>
    <cellStyle name="Normal 10 4" xfId="10480"/>
    <cellStyle name="Normal 10 4 2" xfId="10481"/>
    <cellStyle name="Normal 10 5" xfId="10482"/>
    <cellStyle name="Normal 10 5 2" xfId="10483"/>
    <cellStyle name="Normal 10 6" xfId="10484"/>
    <cellStyle name="Normal 10 7" xfId="10485"/>
    <cellStyle name="Normal 10 8" xfId="10486"/>
    <cellStyle name="Normal 100" xfId="10487"/>
    <cellStyle name="Normal 101" xfId="10488"/>
    <cellStyle name="Normal 102" xfId="10489"/>
    <cellStyle name="Normal 103" xfId="10490"/>
    <cellStyle name="Normal 104" xfId="10491"/>
    <cellStyle name="Normal 105" xfId="10492"/>
    <cellStyle name="Normal 106" xfId="10493"/>
    <cellStyle name="Normal 107" xfId="10494"/>
    <cellStyle name="Normal 108" xfId="10495"/>
    <cellStyle name="Normal 109" xfId="10496"/>
    <cellStyle name="Normal 11" xfId="10497"/>
    <cellStyle name="Normal 11 2" xfId="10498"/>
    <cellStyle name="Normal 11 2 2" xfId="10499"/>
    <cellStyle name="Normal 11 2 2 2" xfId="10500"/>
    <cellStyle name="Normal 11 2 3" xfId="10501"/>
    <cellStyle name="Normal 11 2 4" xfId="10502"/>
    <cellStyle name="Normal 11 3" xfId="10503"/>
    <cellStyle name="Normal 11 3 2" xfId="10504"/>
    <cellStyle name="Normal 11 3 3" xfId="10505"/>
    <cellStyle name="Normal 11 4" xfId="10506"/>
    <cellStyle name="Normal 11 4 2" xfId="10507"/>
    <cellStyle name="Normal 11 5" xfId="10508"/>
    <cellStyle name="Normal 11 6" xfId="10509"/>
    <cellStyle name="Normal 11 7" xfId="10510"/>
    <cellStyle name="Normal 11 8" xfId="10511"/>
    <cellStyle name="Normal 110" xfId="10512"/>
    <cellStyle name="Normal 111" xfId="10513"/>
    <cellStyle name="Normal 112" xfId="10514"/>
    <cellStyle name="Normal 113" xfId="10515"/>
    <cellStyle name="Normal 114" xfId="10516"/>
    <cellStyle name="Normal 115" xfId="10517"/>
    <cellStyle name="Normal 116" xfId="10518"/>
    <cellStyle name="Normal 117" xfId="10519"/>
    <cellStyle name="Normal 118" xfId="10520"/>
    <cellStyle name="Normal 119" xfId="10521"/>
    <cellStyle name="Normal 12" xfId="10522"/>
    <cellStyle name="Normal 12 2" xfId="10523"/>
    <cellStyle name="Normal 12 2 2" xfId="10524"/>
    <cellStyle name="Normal 12 3" xfId="10525"/>
    <cellStyle name="Normal 12 4" xfId="10526"/>
    <cellStyle name="Normal 12 4 2" xfId="10527"/>
    <cellStyle name="Normal 12 5" xfId="10528"/>
    <cellStyle name="Normal 12 6" xfId="10529"/>
    <cellStyle name="Normal 12 7" xfId="10530"/>
    <cellStyle name="Normal 12 8" xfId="10531"/>
    <cellStyle name="Normal 120" xfId="10532"/>
    <cellStyle name="Normal 121" xfId="10533"/>
    <cellStyle name="Normal 121 2" xfId="10534"/>
    <cellStyle name="Normal 122" xfId="10535"/>
    <cellStyle name="Normal 123" xfId="10536"/>
    <cellStyle name="Normal 124" xfId="10537"/>
    <cellStyle name="Normal 125" xfId="10538"/>
    <cellStyle name="Normal 126" xfId="10539"/>
    <cellStyle name="Normal 127" xfId="10540"/>
    <cellStyle name="Normal 128" xfId="10541"/>
    <cellStyle name="Normal 129" xfId="10542"/>
    <cellStyle name="Normal 13" xfId="10543"/>
    <cellStyle name="Normal 13 2" xfId="10544"/>
    <cellStyle name="Normal 13 2 2" xfId="10545"/>
    <cellStyle name="Normal 13 2 3" xfId="10546"/>
    <cellStyle name="Normal 13 3" xfId="10547"/>
    <cellStyle name="Normal 13 3 2" xfId="10548"/>
    <cellStyle name="Normal 13 4" xfId="10549"/>
    <cellStyle name="Normal 13 5" xfId="10550"/>
    <cellStyle name="Normal 13 6" xfId="10551"/>
    <cellStyle name="Normal 13 7" xfId="10552"/>
    <cellStyle name="Normal 13 8" xfId="10553"/>
    <cellStyle name="Normal 130" xfId="10554"/>
    <cellStyle name="Normal 131" xfId="10555"/>
    <cellStyle name="Normal 132" xfId="10556"/>
    <cellStyle name="Normal 133" xfId="10557"/>
    <cellStyle name="Normal 134" xfId="10558"/>
    <cellStyle name="Normal 135" xfId="10559"/>
    <cellStyle name="Normal 136" xfId="10560"/>
    <cellStyle name="Normal 137" xfId="10561"/>
    <cellStyle name="Normal 137 2" xfId="10562"/>
    <cellStyle name="Normal 138" xfId="10563"/>
    <cellStyle name="Normal 139" xfId="10564"/>
    <cellStyle name="Normal 14" xfId="10565"/>
    <cellStyle name="Normal 14 2" xfId="10566"/>
    <cellStyle name="Normal 14 3" xfId="10567"/>
    <cellStyle name="Normal 14 4" xfId="10568"/>
    <cellStyle name="Normal 14 5" xfId="10569"/>
    <cellStyle name="Normal 14 6" xfId="10570"/>
    <cellStyle name="Normal 14 7" xfId="10571"/>
    <cellStyle name="Normal 140" xfId="10572"/>
    <cellStyle name="Normal 140 2" xfId="10573"/>
    <cellStyle name="Normal 141" xfId="10574"/>
    <cellStyle name="Normal 142" xfId="10575"/>
    <cellStyle name="Normal 143" xfId="10576"/>
    <cellStyle name="Normal 144" xfId="10577"/>
    <cellStyle name="Normal 145" xfId="10578"/>
    <cellStyle name="Normal 146" xfId="10579"/>
    <cellStyle name="Normal 147" xfId="10580"/>
    <cellStyle name="Normal 148" xfId="10581"/>
    <cellStyle name="Normal 148 2" xfId="10582"/>
    <cellStyle name="Normal 149" xfId="10583"/>
    <cellStyle name="Normal 15" xfId="10584"/>
    <cellStyle name="Normal 15 10" xfId="10585"/>
    <cellStyle name="Normal 15 11" xfId="10586"/>
    <cellStyle name="Normal 15 12" xfId="10587"/>
    <cellStyle name="Normal 15 13" xfId="10588"/>
    <cellStyle name="Normal 15 14" xfId="10589"/>
    <cellStyle name="Normal 15 15" xfId="10590"/>
    <cellStyle name="Normal 15 16" xfId="10591"/>
    <cellStyle name="Normal 15 17" xfId="10592"/>
    <cellStyle name="Normal 15 18" xfId="10593"/>
    <cellStyle name="Normal 15 19" xfId="10594"/>
    <cellStyle name="Normal 15 2" xfId="10595"/>
    <cellStyle name="Normal 15 2 2" xfId="10596"/>
    <cellStyle name="Normal 15 20" xfId="10597"/>
    <cellStyle name="Normal 15 21" xfId="10598"/>
    <cellStyle name="Normal 15 22" xfId="10599"/>
    <cellStyle name="Normal 15 23" xfId="10600"/>
    <cellStyle name="Normal 15 3" xfId="10601"/>
    <cellStyle name="Normal 15 4" xfId="10602"/>
    <cellStyle name="Normal 15 5" xfId="10603"/>
    <cellStyle name="Normal 15 6" xfId="10604"/>
    <cellStyle name="Normal 15 7" xfId="10605"/>
    <cellStyle name="Normal 15 8" xfId="10606"/>
    <cellStyle name="Normal 15 9" xfId="10607"/>
    <cellStyle name="Normal 150" xfId="10608"/>
    <cellStyle name="Normal 151" xfId="10609"/>
    <cellStyle name="Normal 151 2" xfId="10610"/>
    <cellStyle name="Normal 152" xfId="10611"/>
    <cellStyle name="Normal 152 2" xfId="10612"/>
    <cellStyle name="Normal 153" xfId="10613"/>
    <cellStyle name="Normal 154" xfId="10614"/>
    <cellStyle name="Normal 154 2" xfId="10615"/>
    <cellStyle name="Normal 155" xfId="10616"/>
    <cellStyle name="Normal 156" xfId="10617"/>
    <cellStyle name="Normal 157" xfId="10618"/>
    <cellStyle name="Normal 158" xfId="10619"/>
    <cellStyle name="Normal 158 2" xfId="10620"/>
    <cellStyle name="Normal 158 3" xfId="10621"/>
    <cellStyle name="Normal 159" xfId="10622"/>
    <cellStyle name="Normal 159 2" xfId="10623"/>
    <cellStyle name="Normal 159 3" xfId="10624"/>
    <cellStyle name="Normal 16" xfId="10625"/>
    <cellStyle name="Normal 16 10" xfId="10626"/>
    <cellStyle name="Normal 16 11" xfId="10627"/>
    <cellStyle name="Normal 16 12" xfId="10628"/>
    <cellStyle name="Normal 16 13" xfId="10629"/>
    <cellStyle name="Normal 16 14" xfId="10630"/>
    <cellStyle name="Normal 16 15" xfId="10631"/>
    <cellStyle name="Normal 16 16" xfId="10632"/>
    <cellStyle name="Normal 16 17" xfId="10633"/>
    <cellStyle name="Normal 16 18" xfId="10634"/>
    <cellStyle name="Normal 16 19" xfId="10635"/>
    <cellStyle name="Normal 16 2" xfId="10636"/>
    <cellStyle name="Normal 16 2 2" xfId="10637"/>
    <cellStyle name="Normal 16 20" xfId="10638"/>
    <cellStyle name="Normal 16 21" xfId="10639"/>
    <cellStyle name="Normal 16 3" xfId="10640"/>
    <cellStyle name="Normal 16 4" xfId="10641"/>
    <cellStyle name="Normal 16 5" xfId="10642"/>
    <cellStyle name="Normal 16 6" xfId="10643"/>
    <cellStyle name="Normal 16 7" xfId="10644"/>
    <cellStyle name="Normal 16 8" xfId="10645"/>
    <cellStyle name="Normal 16 9" xfId="10646"/>
    <cellStyle name="Normal 160" xfId="10647"/>
    <cellStyle name="Normal 161" xfId="10648"/>
    <cellStyle name="Normal 162" xfId="10649"/>
    <cellStyle name="Normal 17" xfId="10650"/>
    <cellStyle name="Normal 17 2" xfId="10651"/>
    <cellStyle name="Normal 17 2 2" xfId="10652"/>
    <cellStyle name="Normal 17 3" xfId="10653"/>
    <cellStyle name="Normal 17 4" xfId="10654"/>
    <cellStyle name="Normal 18" xfId="10655"/>
    <cellStyle name="Normal 18 2" xfId="10656"/>
    <cellStyle name="Normal 18 2 2" xfId="10657"/>
    <cellStyle name="Normal 18 3" xfId="10658"/>
    <cellStyle name="Normal 19" xfId="10659"/>
    <cellStyle name="Normal 19 2" xfId="10660"/>
    <cellStyle name="Normal 19 2 2" xfId="10661"/>
    <cellStyle name="Normal 19 3" xfId="10662"/>
    <cellStyle name="Normal 2" xfId="10663"/>
    <cellStyle name="Normal 2 10" xfId="10664"/>
    <cellStyle name="Normal 2 10 2" xfId="10665"/>
    <cellStyle name="Normal 2 11" xfId="10666"/>
    <cellStyle name="Normal 2 12" xfId="10667"/>
    <cellStyle name="Normal 2 13" xfId="10668"/>
    <cellStyle name="Normal 2 14" xfId="10669"/>
    <cellStyle name="Normal 2 15" xfId="10670"/>
    <cellStyle name="Normal 2 16" xfId="10671"/>
    <cellStyle name="Normal 2 17" xfId="10672"/>
    <cellStyle name="Normal 2 18" xfId="10673"/>
    <cellStyle name="Normal 2 19" xfId="10674"/>
    <cellStyle name="Normal 2 2" xfId="10675"/>
    <cellStyle name="Normal 2 2 10" xfId="10676"/>
    <cellStyle name="Normal 2 2 11" xfId="10677"/>
    <cellStyle name="Normal 2 2 12" xfId="10678"/>
    <cellStyle name="Normal 2 2 13" xfId="10679"/>
    <cellStyle name="Normal 2 2 14" xfId="10680"/>
    <cellStyle name="Normal 2 2 15" xfId="10681"/>
    <cellStyle name="Normal 2 2 16" xfId="10682"/>
    <cellStyle name="Normal 2 2 16 2" xfId="10683"/>
    <cellStyle name="Normal 2 2 17" xfId="10684"/>
    <cellStyle name="Normal 2 2 18" xfId="10685"/>
    <cellStyle name="Normal 2 2 19" xfId="10686"/>
    <cellStyle name="Normal 2 2 2" xfId="10687"/>
    <cellStyle name="Normal 2 2 2 2" xfId="10688"/>
    <cellStyle name="Normal 2 2 2 2 2" xfId="10689"/>
    <cellStyle name="Normal 2 2 20" xfId="10690"/>
    <cellStyle name="Normal 2 2 20 2" xfId="10691"/>
    <cellStyle name="Normal 2 2 21" xfId="10692"/>
    <cellStyle name="Normal 2 2 22" xfId="10693"/>
    <cellStyle name="Normal 2 2 23" xfId="10694"/>
    <cellStyle name="Normal 2 2 3" xfId="10695"/>
    <cellStyle name="Normal 2 2 3 2" xfId="10696"/>
    <cellStyle name="Normal 2 2 4" xfId="10697"/>
    <cellStyle name="Normal 2 2 4 2" xfId="10698"/>
    <cellStyle name="Normal 2 2 5" xfId="10699"/>
    <cellStyle name="Normal 2 2 6" xfId="10700"/>
    <cellStyle name="Normal 2 2 7" xfId="10701"/>
    <cellStyle name="Normal 2 2 8" xfId="10702"/>
    <cellStyle name="Normal 2 2 9" xfId="10703"/>
    <cellStyle name="Normal 2 20" xfId="10704"/>
    <cellStyle name="Normal 2 21" xfId="10705"/>
    <cellStyle name="Normal 2 22" xfId="10706"/>
    <cellStyle name="Normal 2 3" xfId="10707"/>
    <cellStyle name="Normal 2 3 10" xfId="10708"/>
    <cellStyle name="Normal 2 3 2" xfId="10709"/>
    <cellStyle name="Normal 2 3 2 2" xfId="10710"/>
    <cellStyle name="Normal 2 3 2 2 2" xfId="10711"/>
    <cellStyle name="Normal 2 3 2 2 2 2" xfId="10712"/>
    <cellStyle name="Normal 2 3 2 2 2 3" xfId="10713"/>
    <cellStyle name="Normal 2 3 2 2 2 4" xfId="10714"/>
    <cellStyle name="Normal 2 3 2 2 2 5" xfId="10715"/>
    <cellStyle name="Normal 2 3 2 2 2 5 2" xfId="10716"/>
    <cellStyle name="Normal 2 3 2 2 2 6" xfId="10717"/>
    <cellStyle name="Normal 2 3 2 2 3" xfId="10718"/>
    <cellStyle name="Normal 2 3 2 2 4" xfId="10719"/>
    <cellStyle name="Normal 2 3 2 2 4 2" xfId="10720"/>
    <cellStyle name="Normal 2 3 2 2 4 2 2" xfId="10721"/>
    <cellStyle name="Normal 2 3 2 2 4 3" xfId="10722"/>
    <cellStyle name="Normal 2 3 2 2 4 3 2" xfId="10723"/>
    <cellStyle name="Normal 2 3 2 2 4 4" xfId="10724"/>
    <cellStyle name="Normal 2 3 2 2 4 5" xfId="10725"/>
    <cellStyle name="Normal 2 3 2 2 5" xfId="10726"/>
    <cellStyle name="Normal 2 3 2 2 5 2" xfId="10727"/>
    <cellStyle name="Normal 2 3 2 2 5 2 2" xfId="10728"/>
    <cellStyle name="Normal 2 3 2 2 5 3" xfId="10729"/>
    <cellStyle name="Normal 2 3 2 2 6" xfId="10730"/>
    <cellStyle name="Normal 2 3 2 2 6 2" xfId="10731"/>
    <cellStyle name="Normal 2 3 2 2 7" xfId="10732"/>
    <cellStyle name="Normal 2 3 2 3" xfId="10733"/>
    <cellStyle name="Normal 2 3 2 3 2" xfId="10734"/>
    <cellStyle name="Normal 2 3 2 3 2 2" xfId="10735"/>
    <cellStyle name="Normal 2 3 2 3 2 2 2" xfId="10736"/>
    <cellStyle name="Normal 2 3 2 3 2 3" xfId="10737"/>
    <cellStyle name="Normal 2 3 2 3 2 4" xfId="10738"/>
    <cellStyle name="Normal 2 3 2 3 3" xfId="10739"/>
    <cellStyle name="Normal 2 3 2 3 3 2" xfId="10740"/>
    <cellStyle name="Normal 2 3 2 3 4" xfId="10741"/>
    <cellStyle name="Normal 2 3 2 3 5" xfId="10742"/>
    <cellStyle name="Normal 2 3 2 4" xfId="10743"/>
    <cellStyle name="Normal 2 3 2 5" xfId="10744"/>
    <cellStyle name="Normal 2 3 2 6" xfId="10745"/>
    <cellStyle name="Normal 2 3 2 6 2" xfId="10746"/>
    <cellStyle name="Normal 2 3 2 7" xfId="10747"/>
    <cellStyle name="Normal 2 3 3" xfId="10748"/>
    <cellStyle name="Normal 2 3 4" xfId="10749"/>
    <cellStyle name="Normal 2 3 5" xfId="10750"/>
    <cellStyle name="Normal 2 3 6" xfId="10751"/>
    <cellStyle name="Normal 2 3 7" xfId="10752"/>
    <cellStyle name="Normal 2 3 7 2" xfId="10753"/>
    <cellStyle name="Normal 2 3 7 2 2" xfId="10754"/>
    <cellStyle name="Normal 2 3 7 3" xfId="10755"/>
    <cellStyle name="Normal 2 3 7 3 2" xfId="10756"/>
    <cellStyle name="Normal 2 3 7 4" xfId="10757"/>
    <cellStyle name="Normal 2 3 7 5" xfId="10758"/>
    <cellStyle name="Normal 2 3 8" xfId="10759"/>
    <cellStyle name="Normal 2 3 8 2" xfId="10760"/>
    <cellStyle name="Normal 2 3 8 2 2" xfId="10761"/>
    <cellStyle name="Normal 2 3 8 3" xfId="10762"/>
    <cellStyle name="Normal 2 3 9" xfId="10763"/>
    <cellStyle name="Normal 2 3 9 2" xfId="10764"/>
    <cellStyle name="Normal 2 4" xfId="10765"/>
    <cellStyle name="Normal 2 4 2" xfId="10766"/>
    <cellStyle name="Normal 2 4 3" xfId="10767"/>
    <cellStyle name="Normal 2 5" xfId="10768"/>
    <cellStyle name="Normal 2 5 2" xfId="10769"/>
    <cellStyle name="Normal 2 6" xfId="10770"/>
    <cellStyle name="Normal 2 6 2" xfId="10771"/>
    <cellStyle name="Normal 2 7" xfId="10772"/>
    <cellStyle name="Normal 2 7 2" xfId="10773"/>
    <cellStyle name="Normal 2 8" xfId="10774"/>
    <cellStyle name="Normal 2 8 2" xfId="10775"/>
    <cellStyle name="Normal 2 9" xfId="10776"/>
    <cellStyle name="Normal 2 9 2" xfId="10777"/>
    <cellStyle name="Normal 2_030501_Accrue Cisco Smartnet Agreement for April &amp; May_SC_05.10" xfId="10778"/>
    <cellStyle name="Normal 20" xfId="10779"/>
    <cellStyle name="Normal 20 2" xfId="10780"/>
    <cellStyle name="Normal 20 2 2" xfId="10781"/>
    <cellStyle name="Normal 20 3" xfId="10782"/>
    <cellStyle name="Normal 20 4" xfId="10783"/>
    <cellStyle name="Normal 21" xfId="10784"/>
    <cellStyle name="Normal 21 2" xfId="10785"/>
    <cellStyle name="Normal 21 2 2" xfId="10786"/>
    <cellStyle name="Normal 21 3" xfId="10787"/>
    <cellStyle name="Normal 22" xfId="10788"/>
    <cellStyle name="Normal 22 2" xfId="10789"/>
    <cellStyle name="Normal 22 2 2" xfId="10790"/>
    <cellStyle name="Normal 22 3" xfId="10791"/>
    <cellStyle name="Normal 23" xfId="10792"/>
    <cellStyle name="Normal 23 2" xfId="10793"/>
    <cellStyle name="Normal 23 2 2" xfId="10794"/>
    <cellStyle name="Normal 23 3" xfId="10795"/>
    <cellStyle name="Normal 24" xfId="10796"/>
    <cellStyle name="Normal 24 2" xfId="10797"/>
    <cellStyle name="Normal 24 2 2" xfId="10798"/>
    <cellStyle name="Normal 24 3" xfId="10799"/>
    <cellStyle name="Normal 25" xfId="10800"/>
    <cellStyle name="Normal 25 2" xfId="10801"/>
    <cellStyle name="Normal 25 2 2" xfId="10802"/>
    <cellStyle name="Normal 25 3" xfId="10803"/>
    <cellStyle name="Normal 26" xfId="10804"/>
    <cellStyle name="Normal 26 2" xfId="10805"/>
    <cellStyle name="Normal 26 2 2" xfId="10806"/>
    <cellStyle name="Normal 26 3" xfId="10807"/>
    <cellStyle name="Normal 27" xfId="10808"/>
    <cellStyle name="Normal 27 2" xfId="10809"/>
    <cellStyle name="Normal 27 2 2" xfId="10810"/>
    <cellStyle name="Normal 27 3" xfId="10811"/>
    <cellStyle name="Normal 28" xfId="10812"/>
    <cellStyle name="Normal 28 2" xfId="10813"/>
    <cellStyle name="Normal 28 2 2" xfId="10814"/>
    <cellStyle name="Normal 28 3" xfId="10815"/>
    <cellStyle name="Normal 29" xfId="10816"/>
    <cellStyle name="Normal 29 2" xfId="10817"/>
    <cellStyle name="Normal 29 2 2" xfId="10818"/>
    <cellStyle name="Normal 29 3" xfId="10819"/>
    <cellStyle name="Normal 3" xfId="10820"/>
    <cellStyle name="Normal 3 10" xfId="10821"/>
    <cellStyle name="Normal 3 11" xfId="10822"/>
    <cellStyle name="Normal 3 12" xfId="10823"/>
    <cellStyle name="Normal 3 2" xfId="10824"/>
    <cellStyle name="Normal 3 2 2" xfId="10825"/>
    <cellStyle name="Normal 3 2 2 2" xfId="10826"/>
    <cellStyle name="Normal 3 2 2 3" xfId="10827"/>
    <cellStyle name="Normal 3 2 3" xfId="10828"/>
    <cellStyle name="Normal 3 2 4" xfId="10829"/>
    <cellStyle name="Normal 3 2 5" xfId="10830"/>
    <cellStyle name="Normal 3 2 6" xfId="10831"/>
    <cellStyle name="Normal 3 3" xfId="10832"/>
    <cellStyle name="Normal 3 3 2" xfId="10833"/>
    <cellStyle name="Normal 3 3 2 2" xfId="10834"/>
    <cellStyle name="Normal 3 3 2 2 2" xfId="10835"/>
    <cellStyle name="Normal 3 3 2 3" xfId="10836"/>
    <cellStyle name="Normal 3 3 3" xfId="10837"/>
    <cellStyle name="Normal 3 3 3 2" xfId="10838"/>
    <cellStyle name="Normal 3 3 3 3" xfId="10839"/>
    <cellStyle name="Normal 3 3 4" xfId="10840"/>
    <cellStyle name="Normal 3 3 5" xfId="10841"/>
    <cellStyle name="Normal 3 4" xfId="10842"/>
    <cellStyle name="Normal 3 4 2" xfId="10843"/>
    <cellStyle name="Normal 3 4 2 2" xfId="10844"/>
    <cellStyle name="Normal 3 4 2 3" xfId="10845"/>
    <cellStyle name="Normal 3 4 3" xfId="10846"/>
    <cellStyle name="Normal 3 5" xfId="10847"/>
    <cellStyle name="Normal 3 5 2" xfId="10848"/>
    <cellStyle name="Normal 3 5 2 2" xfId="10849"/>
    <cellStyle name="Normal 3 5 3" xfId="10850"/>
    <cellStyle name="Normal 3 6" xfId="10851"/>
    <cellStyle name="Normal 3 6 2" xfId="10852"/>
    <cellStyle name="Normal 3 6 2 2" xfId="10853"/>
    <cellStyle name="Normal 3 6 3" xfId="10854"/>
    <cellStyle name="Normal 3 6 4" xfId="10855"/>
    <cellStyle name="Normal 3 7" xfId="10856"/>
    <cellStyle name="Normal 3 7 2" xfId="10857"/>
    <cellStyle name="Normal 3 8" xfId="10858"/>
    <cellStyle name="Normal 3 8 2" xfId="10859"/>
    <cellStyle name="Normal 3 9" xfId="10860"/>
    <cellStyle name="Normal 3_030501_Accrue Cisco Smartnet Agreement for April &amp; May_SC_05.10" xfId="10861"/>
    <cellStyle name="Normal 30" xfId="10862"/>
    <cellStyle name="Normal 30 2" xfId="10863"/>
    <cellStyle name="Normal 30 2 2" xfId="10864"/>
    <cellStyle name="Normal 30 3" xfId="10865"/>
    <cellStyle name="Normal 31" xfId="10866"/>
    <cellStyle name="Normal 31 2" xfId="10867"/>
    <cellStyle name="Normal 31 2 2" xfId="10868"/>
    <cellStyle name="Normal 31 3" xfId="10869"/>
    <cellStyle name="Normal 32" xfId="10870"/>
    <cellStyle name="Normal 32 2" xfId="10871"/>
    <cellStyle name="Normal 32 3" xfId="10872"/>
    <cellStyle name="Normal 33" xfId="10873"/>
    <cellStyle name="Normal 33 2" xfId="10874"/>
    <cellStyle name="Normal 33 2 2" xfId="10875"/>
    <cellStyle name="Normal 33 3" xfId="10876"/>
    <cellStyle name="Normal 33 3 2" xfId="10877"/>
    <cellStyle name="Normal 34" xfId="10878"/>
    <cellStyle name="Normal 34 2" xfId="10879"/>
    <cellStyle name="Normal 34 2 2" xfId="10880"/>
    <cellStyle name="Normal 34 3" xfId="10881"/>
    <cellStyle name="Normal 35" xfId="10882"/>
    <cellStyle name="Normal 35 2" xfId="10883"/>
    <cellStyle name="Normal 35 2 2" xfId="10884"/>
    <cellStyle name="Normal 35 3" xfId="10885"/>
    <cellStyle name="Normal 36" xfId="10886"/>
    <cellStyle name="Normal 36 2" xfId="10887"/>
    <cellStyle name="Normal 37" xfId="10888"/>
    <cellStyle name="Normal 37 2" xfId="10889"/>
    <cellStyle name="Normal 38" xfId="10890"/>
    <cellStyle name="Normal 38 2" xfId="10891"/>
    <cellStyle name="Normal 39" xfId="10892"/>
    <cellStyle name="Normal 39 2" xfId="10893"/>
    <cellStyle name="Normal 4" xfId="10894"/>
    <cellStyle name="Normal 4 10" xfId="10895"/>
    <cellStyle name="Normal 4 2" xfId="10896"/>
    <cellStyle name="Normal 4 2 2" xfId="10897"/>
    <cellStyle name="Normal 4 2 2 2" xfId="10898"/>
    <cellStyle name="Normal 4 2 2 2 2" xfId="10899"/>
    <cellStyle name="Normal 4 2 2 2 2 2" xfId="10900"/>
    <cellStyle name="Normal 4 2 2 2 2 3" xfId="10901"/>
    <cellStyle name="Normal 4 2 2 2 3" xfId="10902"/>
    <cellStyle name="Normal 4 2 2 2 3 2" xfId="10903"/>
    <cellStyle name="Normal 4 2 2 2 4" xfId="10904"/>
    <cellStyle name="Normal 4 2 2 2 5" xfId="10905"/>
    <cellStyle name="Normal 4 2 2 3" xfId="10906"/>
    <cellStyle name="Normal 4 2 2 3 2" xfId="10907"/>
    <cellStyle name="Normal 4 2 2 3 3" xfId="10908"/>
    <cellStyle name="Normal 4 2 2 4" xfId="10909"/>
    <cellStyle name="Normal 4 2 2 4 2" xfId="10910"/>
    <cellStyle name="Normal 4 2 2 5" xfId="10911"/>
    <cellStyle name="Normal 4 2 2 6" xfId="10912"/>
    <cellStyle name="Normal 4 2 3" xfId="10913"/>
    <cellStyle name="Normal 4 2 3 2" xfId="10914"/>
    <cellStyle name="Normal 4 2 3 2 2" xfId="10915"/>
    <cellStyle name="Normal 4 2 3 2 2 2" xfId="10916"/>
    <cellStyle name="Normal 4 2 3 2 2 3" xfId="10917"/>
    <cellStyle name="Normal 4 2 3 2 3" xfId="10918"/>
    <cellStyle name="Normal 4 2 3 2 3 2" xfId="10919"/>
    <cellStyle name="Normal 4 2 3 2 4" xfId="10920"/>
    <cellStyle name="Normal 4 2 3 2 5" xfId="10921"/>
    <cellStyle name="Normal 4 2 3 3" xfId="10922"/>
    <cellStyle name="Normal 4 2 3 3 2" xfId="10923"/>
    <cellStyle name="Normal 4 2 3 3 3" xfId="10924"/>
    <cellStyle name="Normal 4 2 3 4" xfId="10925"/>
    <cellStyle name="Normal 4 2 3 4 2" xfId="10926"/>
    <cellStyle name="Normal 4 2 3 5" xfId="10927"/>
    <cellStyle name="Normal 4 2 3 6" xfId="10928"/>
    <cellStyle name="Normal 4 2 4" xfId="10929"/>
    <cellStyle name="Normal 4 2 4 2" xfId="10930"/>
    <cellStyle name="Normal 4 2 4 2 2" xfId="10931"/>
    <cellStyle name="Normal 4 2 4 2 3" xfId="10932"/>
    <cellStyle name="Normal 4 2 4 3" xfId="10933"/>
    <cellStyle name="Normal 4 2 4 3 2" xfId="10934"/>
    <cellStyle name="Normal 4 2 4 4" xfId="10935"/>
    <cellStyle name="Normal 4 2 4 5" xfId="10936"/>
    <cellStyle name="Normal 4 2 5" xfId="10937"/>
    <cellStyle name="Normal 4 2 5 2" xfId="10938"/>
    <cellStyle name="Normal 4 2 5 3" xfId="10939"/>
    <cellStyle name="Normal 4 2 6" xfId="10940"/>
    <cellStyle name="Normal 4 2 6 2" xfId="10941"/>
    <cellStyle name="Normal 4 2 7" xfId="10942"/>
    <cellStyle name="Normal 4 2 8" xfId="10943"/>
    <cellStyle name="Normal 4 3" xfId="10944"/>
    <cellStyle name="Normal 4 3 2" xfId="10945"/>
    <cellStyle name="Normal 4 3 2 2" xfId="10946"/>
    <cellStyle name="Normal 4 3 2 2 2" xfId="10947"/>
    <cellStyle name="Normal 4 3 2 2 3" xfId="10948"/>
    <cellStyle name="Normal 4 3 2 2 4" xfId="10949"/>
    <cellStyle name="Normal 4 3 2 3" xfId="10950"/>
    <cellStyle name="Normal 4 3 2 3 2" xfId="10951"/>
    <cellStyle name="Normal 4 3 2 4" xfId="10952"/>
    <cellStyle name="Normal 4 3 2 5" xfId="10953"/>
    <cellStyle name="Normal 4 3 2 6" xfId="10954"/>
    <cellStyle name="Normal 4 3 3" xfId="10955"/>
    <cellStyle name="Normal 4 3 3 2" xfId="10956"/>
    <cellStyle name="Normal 4 3 3 3" xfId="10957"/>
    <cellStyle name="Normal 4 3 3 4" xfId="10958"/>
    <cellStyle name="Normal 4 3 4" xfId="10959"/>
    <cellStyle name="Normal 4 3 4 2" xfId="10960"/>
    <cellStyle name="Normal 4 3 5" xfId="10961"/>
    <cellStyle name="Normal 4 3 6" xfId="10962"/>
    <cellStyle name="Normal 4 4" xfId="10963"/>
    <cellStyle name="Normal 4 4 2" xfId="10964"/>
    <cellStyle name="Normal 4 4 2 2" xfId="10965"/>
    <cellStyle name="Normal 4 4 2 2 2" xfId="10966"/>
    <cellStyle name="Normal 4 4 2 2 3" xfId="10967"/>
    <cellStyle name="Normal 4 4 2 3" xfId="10968"/>
    <cellStyle name="Normal 4 4 2 3 2" xfId="10969"/>
    <cellStyle name="Normal 4 4 2 4" xfId="10970"/>
    <cellStyle name="Normal 4 4 2 5" xfId="10971"/>
    <cellStyle name="Normal 4 4 2 6" xfId="10972"/>
    <cellStyle name="Normal 4 4 3" xfId="10973"/>
    <cellStyle name="Normal 4 4 3 2" xfId="10974"/>
    <cellStyle name="Normal 4 4 3 3" xfId="10975"/>
    <cellStyle name="Normal 4 4 4" xfId="10976"/>
    <cellStyle name="Normal 4 4 4 2" xfId="10977"/>
    <cellStyle name="Normal 4 4 5" xfId="10978"/>
    <cellStyle name="Normal 4 4 6" xfId="10979"/>
    <cellStyle name="Normal 4 5" xfId="10980"/>
    <cellStyle name="Normal 4 5 2" xfId="10981"/>
    <cellStyle name="Normal 4 5 2 2" xfId="10982"/>
    <cellStyle name="Normal 4 5 2 3" xfId="10983"/>
    <cellStyle name="Normal 4 5 3" xfId="10984"/>
    <cellStyle name="Normal 4 5 3 2" xfId="10985"/>
    <cellStyle name="Normal 4 5 4" xfId="10986"/>
    <cellStyle name="Normal 4 5 5" xfId="10987"/>
    <cellStyle name="Normal 4 5 6" xfId="10988"/>
    <cellStyle name="Normal 4 6" xfId="10989"/>
    <cellStyle name="Normal 4 6 2" xfId="10990"/>
    <cellStyle name="Normal 4 6 3" xfId="10991"/>
    <cellStyle name="Normal 4 6 4" xfId="10992"/>
    <cellStyle name="Normal 4 7" xfId="10993"/>
    <cellStyle name="Normal 4 7 2" xfId="10994"/>
    <cellStyle name="Normal 4 7 2 2" xfId="10995"/>
    <cellStyle name="Normal 4 7 3" xfId="10996"/>
    <cellStyle name="Normal 4 8" xfId="10997"/>
    <cellStyle name="Normal 4 8 2" xfId="10998"/>
    <cellStyle name="Normal 4 9" xfId="10999"/>
    <cellStyle name="Normal 40" xfId="11000"/>
    <cellStyle name="Normal 40 2" xfId="11001"/>
    <cellStyle name="Normal 41" xfId="11002"/>
    <cellStyle name="Normal 41 2" xfId="11003"/>
    <cellStyle name="Normal 42" xfId="11004"/>
    <cellStyle name="Normal 42 2" xfId="11005"/>
    <cellStyle name="Normal 43" xfId="11006"/>
    <cellStyle name="Normal 43 2" xfId="11007"/>
    <cellStyle name="Normal 44" xfId="11008"/>
    <cellStyle name="Normal 44 2" xfId="11009"/>
    <cellStyle name="Normal 44 3" xfId="11010"/>
    <cellStyle name="Normal 44 4" xfId="11011"/>
    <cellStyle name="Normal 45" xfId="11012"/>
    <cellStyle name="Normal 45 2" xfId="11013"/>
    <cellStyle name="Normal 45 3" xfId="11014"/>
    <cellStyle name="Normal 46" xfId="11015"/>
    <cellStyle name="Normal 46 2" xfId="11016"/>
    <cellStyle name="Normal 47" xfId="11017"/>
    <cellStyle name="Normal 47 2" xfId="11018"/>
    <cellStyle name="Normal 48" xfId="11019"/>
    <cellStyle name="Normal 48 2" xfId="11020"/>
    <cellStyle name="Normal 49" xfId="11021"/>
    <cellStyle name="Normal 49 2" xfId="11022"/>
    <cellStyle name="Normal 5" xfId="11023"/>
    <cellStyle name="Normal 5 2" xfId="11024"/>
    <cellStyle name="Normal 5 2 2" xfId="11025"/>
    <cellStyle name="Normal 5 2 2 2" xfId="11026"/>
    <cellStyle name="Normal 5 2 2 2 2" xfId="11027"/>
    <cellStyle name="Normal 5 2 2 3" xfId="11028"/>
    <cellStyle name="Normal 5 2 3" xfId="11029"/>
    <cellStyle name="Normal 5 2 3 2" xfId="11030"/>
    <cellStyle name="Normal 5 2 4" xfId="11031"/>
    <cellStyle name="Normal 5 2 4 2" xfId="11032"/>
    <cellStyle name="Normal 5 2 5" xfId="11033"/>
    <cellStyle name="Normal 5 2 6" xfId="11034"/>
    <cellStyle name="Normal 5 3" xfId="11035"/>
    <cellStyle name="Normal 5 3 2" xfId="11036"/>
    <cellStyle name="Normal 5 3 2 2" xfId="11037"/>
    <cellStyle name="Normal 5 3 3" xfId="11038"/>
    <cellStyle name="Normal 5 4" xfId="11039"/>
    <cellStyle name="Normal 5 4 2" xfId="11040"/>
    <cellStyle name="Normal 5 5" xfId="11041"/>
    <cellStyle name="Normal 5 5 2" xfId="11042"/>
    <cellStyle name="Normal 5 5 3" xfId="11043"/>
    <cellStyle name="Normal 5 6" xfId="11044"/>
    <cellStyle name="Normal 5 6 2" xfId="11045"/>
    <cellStyle name="Normal 5 6 3" xfId="11046"/>
    <cellStyle name="Normal 5 7" xfId="11047"/>
    <cellStyle name="Normal 5 7 2" xfId="11048"/>
    <cellStyle name="Normal 5 8" xfId="11049"/>
    <cellStyle name="Normal 5 8 2" xfId="11050"/>
    <cellStyle name="Normal 5 9" xfId="11051"/>
    <cellStyle name="Normal 50" xfId="11052"/>
    <cellStyle name="Normal 50 2" xfId="11053"/>
    <cellStyle name="Normal 51" xfId="11054"/>
    <cellStyle name="Normal 51 2" xfId="11055"/>
    <cellStyle name="Normal 52" xfId="11056"/>
    <cellStyle name="Normal 52 2" xfId="11057"/>
    <cellStyle name="Normal 53" xfId="11058"/>
    <cellStyle name="Normal 54" xfId="11059"/>
    <cellStyle name="Normal 55" xfId="11060"/>
    <cellStyle name="Normal 55 2" xfId="11061"/>
    <cellStyle name="Normal 56" xfId="11062"/>
    <cellStyle name="Normal 57" xfId="11063"/>
    <cellStyle name="Normal 58" xfId="11064"/>
    <cellStyle name="Normal 59" xfId="11065"/>
    <cellStyle name="Normal 6" xfId="11066"/>
    <cellStyle name="Normal 6 2" xfId="11067"/>
    <cellStyle name="Normal 6 2 2" xfId="11068"/>
    <cellStyle name="Normal 6 2 2 2" xfId="11069"/>
    <cellStyle name="Normal 6 2 2 2 2" xfId="11070"/>
    <cellStyle name="Normal 6 2 2 3" xfId="11071"/>
    <cellStyle name="Normal 6 2 2 4" xfId="11072"/>
    <cellStyle name="Normal 6 2 3" xfId="11073"/>
    <cellStyle name="Normal 6 2 3 2" xfId="11074"/>
    <cellStyle name="Normal 6 2 4" xfId="11075"/>
    <cellStyle name="Normal 6 2 4 2" xfId="11076"/>
    <cellStyle name="Normal 6 2 5" xfId="11077"/>
    <cellStyle name="Normal 6 2 6" xfId="11078"/>
    <cellStyle name="Normal 6 3" xfId="11079"/>
    <cellStyle name="Normal 6 3 2" xfId="11080"/>
    <cellStyle name="Normal 6 3 2 2" xfId="11081"/>
    <cellStyle name="Normal 6 3 3" xfId="11082"/>
    <cellStyle name="Normal 6 3 4" xfId="11083"/>
    <cellStyle name="Normal 6 4" xfId="11084"/>
    <cellStyle name="Normal 6 4 2" xfId="11085"/>
    <cellStyle name="Normal 6 5" xfId="11086"/>
    <cellStyle name="Normal 6 5 2" xfId="11087"/>
    <cellStyle name="Normal 6 5 3" xfId="11088"/>
    <cellStyle name="Normal 6 6" xfId="11089"/>
    <cellStyle name="Normal 6 6 2" xfId="11090"/>
    <cellStyle name="Normal 6 7" xfId="11091"/>
    <cellStyle name="Normal 6 7 2" xfId="11092"/>
    <cellStyle name="Normal 6 8" xfId="11093"/>
    <cellStyle name="Normal 60" xfId="11094"/>
    <cellStyle name="Normal 61" xfId="11095"/>
    <cellStyle name="Normal 62" xfId="11096"/>
    <cellStyle name="Normal 63" xfId="11097"/>
    <cellStyle name="Normal 64" xfId="11098"/>
    <cellStyle name="Normal 65" xfId="11099"/>
    <cellStyle name="Normal 66" xfId="11100"/>
    <cellStyle name="Normal 67" xfId="11101"/>
    <cellStyle name="Normal 68" xfId="11102"/>
    <cellStyle name="Normal 69" xfId="11103"/>
    <cellStyle name="Normal 7" xfId="11104"/>
    <cellStyle name="Normal 7 2" xfId="11105"/>
    <cellStyle name="Normal 7 2 2" xfId="11106"/>
    <cellStyle name="Normal 7 2 2 2" xfId="11107"/>
    <cellStyle name="Normal 7 2 2 2 2" xfId="11108"/>
    <cellStyle name="Normal 7 2 2 3" xfId="11109"/>
    <cellStyle name="Normal 7 2 2 4" xfId="11110"/>
    <cellStyle name="Normal 7 2 3" xfId="11111"/>
    <cellStyle name="Normal 7 2 3 2" xfId="11112"/>
    <cellStyle name="Normal 7 2 4" xfId="11113"/>
    <cellStyle name="Normal 7 2 4 2" xfId="11114"/>
    <cellStyle name="Normal 7 2 5" xfId="11115"/>
    <cellStyle name="Normal 7 2 6" xfId="11116"/>
    <cellStyle name="Normal 7 3" xfId="11117"/>
    <cellStyle name="Normal 7 3 2" xfId="11118"/>
    <cellStyle name="Normal 7 3 2 2" xfId="11119"/>
    <cellStyle name="Normal 7 3 2 3" xfId="11120"/>
    <cellStyle name="Normal 7 3 3" xfId="11121"/>
    <cellStyle name="Normal 7 3 4" xfId="11122"/>
    <cellStyle name="Normal 7 4" xfId="11123"/>
    <cellStyle name="Normal 7 4 2" xfId="11124"/>
    <cellStyle name="Normal 7 5" xfId="11125"/>
    <cellStyle name="Normal 7 5 2" xfId="11126"/>
    <cellStyle name="Normal 7 5 3" xfId="11127"/>
    <cellStyle name="Normal 7 6" xfId="11128"/>
    <cellStyle name="Normal 7 6 2" xfId="11129"/>
    <cellStyle name="Normal 7 7" xfId="11130"/>
    <cellStyle name="Normal 7 7 2" xfId="11131"/>
    <cellStyle name="Normal 7 8" xfId="11132"/>
    <cellStyle name="Normal 70" xfId="11133"/>
    <cellStyle name="Normal 71" xfId="11134"/>
    <cellStyle name="Normal 72" xfId="11135"/>
    <cellStyle name="Normal 73" xfId="11136"/>
    <cellStyle name="Normal 74" xfId="11137"/>
    <cellStyle name="Normal 75" xfId="11138"/>
    <cellStyle name="Normal 76" xfId="11139"/>
    <cellStyle name="Normal 77" xfId="11140"/>
    <cellStyle name="Normal 78" xfId="11141"/>
    <cellStyle name="Normal 79" xfId="11142"/>
    <cellStyle name="Normal 8" xfId="11143"/>
    <cellStyle name="Normal 8 10" xfId="11144"/>
    <cellStyle name="Normal 8 11" xfId="11145"/>
    <cellStyle name="Normal 8 12" xfId="11146"/>
    <cellStyle name="Normal 8 13" xfId="11147"/>
    <cellStyle name="Normal 8 14" xfId="11148"/>
    <cellStyle name="Normal 8 15" xfId="11149"/>
    <cellStyle name="Normal 8 16" xfId="11150"/>
    <cellStyle name="Normal 8 17" xfId="11151"/>
    <cellStyle name="Normal 8 18" xfId="11152"/>
    <cellStyle name="Normal 8 19" xfId="11153"/>
    <cellStyle name="Normal 8 2" xfId="11154"/>
    <cellStyle name="Normal 8 2 2" xfId="11155"/>
    <cellStyle name="Normal 8 2 2 2" xfId="11156"/>
    <cellStyle name="Normal 8 2 3" xfId="11157"/>
    <cellStyle name="Normal 8 20" xfId="11158"/>
    <cellStyle name="Normal 8 3" xfId="11159"/>
    <cellStyle name="Normal 8 3 2" xfId="11160"/>
    <cellStyle name="Normal 8 3 2 2" xfId="11161"/>
    <cellStyle name="Normal 8 3 2 3" xfId="11162"/>
    <cellStyle name="Normal 8 3 3" xfId="11163"/>
    <cellStyle name="Normal 8 4" xfId="11164"/>
    <cellStyle name="Normal 8 4 2" xfId="11165"/>
    <cellStyle name="Normal 8 5" xfId="11166"/>
    <cellStyle name="Normal 8 5 2" xfId="11167"/>
    <cellStyle name="Normal 8 6" xfId="11168"/>
    <cellStyle name="Normal 8 6 2" xfId="11169"/>
    <cellStyle name="Normal 8 7" xfId="11170"/>
    <cellStyle name="Normal 8 8" xfId="11171"/>
    <cellStyle name="Normal 8 8 2" xfId="11172"/>
    <cellStyle name="Normal 8 9" xfId="11173"/>
    <cellStyle name="Normal 80" xfId="11174"/>
    <cellStyle name="Normal 81" xfId="11175"/>
    <cellStyle name="Normal 82" xfId="11176"/>
    <cellStyle name="Normal 83" xfId="11177"/>
    <cellStyle name="Normal 84" xfId="11178"/>
    <cellStyle name="Normal 85" xfId="11179"/>
    <cellStyle name="Normal 86" xfId="11180"/>
    <cellStyle name="Normal 87" xfId="11181"/>
    <cellStyle name="Normal 88" xfId="11182"/>
    <cellStyle name="Normal 89" xfId="11183"/>
    <cellStyle name="Normal 9" xfId="11184"/>
    <cellStyle name="Normal 9 2" xfId="11185"/>
    <cellStyle name="Normal 9 2 2" xfId="11186"/>
    <cellStyle name="Normal 9 2 2 2" xfId="11187"/>
    <cellStyle name="Normal 9 2 2 2 2" xfId="11188"/>
    <cellStyle name="Normal 9 2 2 3" xfId="11189"/>
    <cellStyle name="Normal 9 2 3" xfId="11190"/>
    <cellStyle name="Normal 9 2 3 2" xfId="11191"/>
    <cellStyle name="Normal 9 2 4" xfId="11192"/>
    <cellStyle name="Normal 9 2 4 2" xfId="11193"/>
    <cellStyle name="Normal 9 2 4 3" xfId="11194"/>
    <cellStyle name="Normal 9 3" xfId="11195"/>
    <cellStyle name="Normal 9 3 2" xfId="11196"/>
    <cellStyle name="Normal 9 3 2 2" xfId="11197"/>
    <cellStyle name="Normal 9 3 2 3" xfId="11198"/>
    <cellStyle name="Normal 9 3 3" xfId="11199"/>
    <cellStyle name="Normal 9 3 4" xfId="11200"/>
    <cellStyle name="Normal 9 4" xfId="11201"/>
    <cellStyle name="Normal 9 4 2" xfId="11202"/>
    <cellStyle name="Normal 9 4 3" xfId="11203"/>
    <cellStyle name="Normal 9 5" xfId="11204"/>
    <cellStyle name="Normal 9 5 2" xfId="11205"/>
    <cellStyle name="Normal 9 5 2 2" xfId="11206"/>
    <cellStyle name="Normal 9 5 3" xfId="11207"/>
    <cellStyle name="Normal 9 6" xfId="11208"/>
    <cellStyle name="Normal 9 6 2" xfId="11209"/>
    <cellStyle name="Normal 9 7" xfId="11210"/>
    <cellStyle name="Normal 9 7 2" xfId="11211"/>
    <cellStyle name="Normal 9 8" xfId="11212"/>
    <cellStyle name="Normal 90" xfId="11213"/>
    <cellStyle name="Normal 91" xfId="11214"/>
    <cellStyle name="Normal 92" xfId="11215"/>
    <cellStyle name="Normal 93" xfId="11216"/>
    <cellStyle name="Normal 94" xfId="11217"/>
    <cellStyle name="Normal 95" xfId="11218"/>
    <cellStyle name="Normal 96" xfId="11219"/>
    <cellStyle name="Normal 97" xfId="11220"/>
    <cellStyle name="Normal 98" xfId="11221"/>
    <cellStyle name="Normal 99" xfId="11222"/>
    <cellStyle name="Normal Bold" xfId="11223"/>
    <cellStyle name="Normal dotted under" xfId="11224"/>
    <cellStyle name="Normal0" xfId="11225"/>
    <cellStyle name="normal1" xfId="11226"/>
    <cellStyle name="Normal10pt" xfId="11227"/>
    <cellStyle name="Normal2" xfId="11228"/>
    <cellStyle name="Normal9pt" xfId="11229"/>
    <cellStyle name="NormalBlue" xfId="11230"/>
    <cellStyle name="NormalCentered" xfId="11231"/>
    <cellStyle name="NormalCurrency" xfId="11232"/>
    <cellStyle name="NormalDate" xfId="11233"/>
    <cellStyle name="Normale_97.98.us" xfId="11234"/>
    <cellStyle name="NormalGB" xfId="11235"/>
    <cellStyle name="NormalInput" xfId="11236"/>
    <cellStyle name="NormalItalic" xfId="11237"/>
    <cellStyle name="NormalLeft" xfId="11238"/>
    <cellStyle name="NormalPercent" xfId="11239"/>
    <cellStyle name="NormalPerShare" xfId="11240"/>
    <cellStyle name="NormalRed" xfId="11241"/>
    <cellStyle name="NormalRight" xfId="11242"/>
    <cellStyle name="Note 10" xfId="11243"/>
    <cellStyle name="Note 10 2" xfId="11244"/>
    <cellStyle name="Note 10 2 2" xfId="11245"/>
    <cellStyle name="Note 10 2 2 2" xfId="11246"/>
    <cellStyle name="Note 10 2 3" xfId="11247"/>
    <cellStyle name="Note 10 2 3 2" xfId="11248"/>
    <cellStyle name="Note 10 2 4" xfId="11249"/>
    <cellStyle name="Note 10 2 4 2" xfId="11250"/>
    <cellStyle name="Note 10 2 5" xfId="11251"/>
    <cellStyle name="Note 10 3" xfId="11252"/>
    <cellStyle name="Note 10 3 2" xfId="11253"/>
    <cellStyle name="Note 10 4" xfId="11254"/>
    <cellStyle name="Note 10 4 2" xfId="11255"/>
    <cellStyle name="Note 10 5" xfId="11256"/>
    <cellStyle name="Note 10 5 2" xfId="11257"/>
    <cellStyle name="Note 10 6" xfId="11258"/>
    <cellStyle name="Note 10 7" xfId="11259"/>
    <cellStyle name="Note 11" xfId="11260"/>
    <cellStyle name="Note 11 2" xfId="11261"/>
    <cellStyle name="Note 11 2 2" xfId="11262"/>
    <cellStyle name="Note 11 3" xfId="11263"/>
    <cellStyle name="Note 11 3 2" xfId="11264"/>
    <cellStyle name="Note 11 4" xfId="11265"/>
    <cellStyle name="Note 11 4 2" xfId="11266"/>
    <cellStyle name="Note 11 5" xfId="11267"/>
    <cellStyle name="Note 11 6" xfId="11268"/>
    <cellStyle name="Note 12" xfId="11269"/>
    <cellStyle name="Note 12 2" xfId="11270"/>
    <cellStyle name="Note 12 2 2" xfId="11271"/>
    <cellStyle name="Note 12 3" xfId="11272"/>
    <cellStyle name="Note 12 4" xfId="11273"/>
    <cellStyle name="Note 13" xfId="11274"/>
    <cellStyle name="Note 13 2" xfId="11275"/>
    <cellStyle name="Note 13 3" xfId="11276"/>
    <cellStyle name="Note 14" xfId="11277"/>
    <cellStyle name="Note 15" xfId="11278"/>
    <cellStyle name="Note 16" xfId="11279"/>
    <cellStyle name="Note 2" xfId="11280"/>
    <cellStyle name="Note 2 10" xfId="11281"/>
    <cellStyle name="Note 2 10 2" xfId="11282"/>
    <cellStyle name="Note 2 10 2 2" xfId="11283"/>
    <cellStyle name="Note 2 10 3" xfId="11284"/>
    <cellStyle name="Note 2 11" xfId="11285"/>
    <cellStyle name="Note 2 11 2" xfId="11286"/>
    <cellStyle name="Note 2 11 2 2" xfId="11287"/>
    <cellStyle name="Note 2 11 3" xfId="11288"/>
    <cellStyle name="Note 2 12" xfId="11289"/>
    <cellStyle name="Note 2 12 2" xfId="11290"/>
    <cellStyle name="Note 2 13" xfId="11291"/>
    <cellStyle name="Note 2 2" xfId="11292"/>
    <cellStyle name="Note 2 2 2" xfId="11293"/>
    <cellStyle name="Note 2 2 3" xfId="11294"/>
    <cellStyle name="Note 2 2 3 2" xfId="11295"/>
    <cellStyle name="Note 2 2 3 2 2" xfId="11296"/>
    <cellStyle name="Note 2 2 3 3" xfId="11297"/>
    <cellStyle name="Note 2 2 3 3 2" xfId="11298"/>
    <cellStyle name="Note 2 2 3 4" xfId="11299"/>
    <cellStyle name="Note 2 2 3 4 2" xfId="11300"/>
    <cellStyle name="Note 2 2 3 5" xfId="11301"/>
    <cellStyle name="Note 2 2 4" xfId="11302"/>
    <cellStyle name="Note 2 2 4 2" xfId="11303"/>
    <cellStyle name="Note 2 2 5" xfId="11304"/>
    <cellStyle name="Note 2 2 5 2" xfId="11305"/>
    <cellStyle name="Note 2 2 6" xfId="11306"/>
    <cellStyle name="Note 2 2 6 2" xfId="11307"/>
    <cellStyle name="Note 2 2 7" xfId="11308"/>
    <cellStyle name="Note 2 2 8" xfId="11309"/>
    <cellStyle name="Note 2 3" xfId="11310"/>
    <cellStyle name="Note 2 3 2" xfId="11311"/>
    <cellStyle name="Note 2 3 2 2" xfId="11312"/>
    <cellStyle name="Note 2 3 2 2 2" xfId="11313"/>
    <cellStyle name="Note 2 3 2 3" xfId="11314"/>
    <cellStyle name="Note 2 3 2 3 2" xfId="11315"/>
    <cellStyle name="Note 2 3 2 4" xfId="11316"/>
    <cellStyle name="Note 2 3 2 4 2" xfId="11317"/>
    <cellStyle name="Note 2 3 2 5" xfId="11318"/>
    <cellStyle name="Note 2 3 3" xfId="11319"/>
    <cellStyle name="Note 2 3 4" xfId="11320"/>
    <cellStyle name="Note 2 3 4 2" xfId="11321"/>
    <cellStyle name="Note 2 3 5" xfId="11322"/>
    <cellStyle name="Note 2 3 5 2" xfId="11323"/>
    <cellStyle name="Note 2 3 6" xfId="11324"/>
    <cellStyle name="Note 2 3 6 2" xfId="11325"/>
    <cellStyle name="Note 2 3 7" xfId="11326"/>
    <cellStyle name="Note 2 3 8" xfId="11327"/>
    <cellStyle name="Note 2 4" xfId="11328"/>
    <cellStyle name="Note 2 4 2" xfId="11329"/>
    <cellStyle name="Note 2 4 2 2" xfId="11330"/>
    <cellStyle name="Note 2 4 2 2 2" xfId="11331"/>
    <cellStyle name="Note 2 4 2 3" xfId="11332"/>
    <cellStyle name="Note 2 4 2 3 2" xfId="11333"/>
    <cellStyle name="Note 2 4 2 4" xfId="11334"/>
    <cellStyle name="Note 2 4 2 4 2" xfId="11335"/>
    <cellStyle name="Note 2 4 2 5" xfId="11336"/>
    <cellStyle name="Note 2 4 3" xfId="11337"/>
    <cellStyle name="Note 2 4 3 2" xfId="11338"/>
    <cellStyle name="Note 2 4 3 2 2" xfId="11339"/>
    <cellStyle name="Note 2 4 3 3" xfId="11340"/>
    <cellStyle name="Note 2 4 3 3 2" xfId="11341"/>
    <cellStyle name="Note 2 4 3 4" xfId="11342"/>
    <cellStyle name="Note 2 4 4" xfId="11343"/>
    <cellStyle name="Note 2 4 4 2" xfId="11344"/>
    <cellStyle name="Note 2 4 4 2 2" xfId="11345"/>
    <cellStyle name="Note 2 4 4 3" xfId="11346"/>
    <cellStyle name="Note 2 4 4 3 2" xfId="11347"/>
    <cellStyle name="Note 2 4 4 4" xfId="11348"/>
    <cellStyle name="Note 2 4 5" xfId="11349"/>
    <cellStyle name="Note 2 4 5 2" xfId="11350"/>
    <cellStyle name="Note 2 4 6" xfId="11351"/>
    <cellStyle name="Note 2 4 6 2" xfId="11352"/>
    <cellStyle name="Note 2 4 7" xfId="11353"/>
    <cellStyle name="Note 2 4 7 2" xfId="11354"/>
    <cellStyle name="Note 2 4 8" xfId="11355"/>
    <cellStyle name="Note 2 5" xfId="11356"/>
    <cellStyle name="Note 2 5 2" xfId="11357"/>
    <cellStyle name="Note 2 5 2 2" xfId="11358"/>
    <cellStyle name="Note 2 5 2 2 2" xfId="11359"/>
    <cellStyle name="Note 2 5 2 3" xfId="11360"/>
    <cellStyle name="Note 2 5 2 3 2" xfId="11361"/>
    <cellStyle name="Note 2 5 2 4" xfId="11362"/>
    <cellStyle name="Note 2 5 2 4 2" xfId="11363"/>
    <cellStyle name="Note 2 5 2 5" xfId="11364"/>
    <cellStyle name="Note 2 5 3" xfId="11365"/>
    <cellStyle name="Note 2 5 3 2" xfId="11366"/>
    <cellStyle name="Note 2 5 4" xfId="11367"/>
    <cellStyle name="Note 2 5 4 2" xfId="11368"/>
    <cellStyle name="Note 2 5 5" xfId="11369"/>
    <cellStyle name="Note 2 5 5 2" xfId="11370"/>
    <cellStyle name="Note 2 5 6" xfId="11371"/>
    <cellStyle name="Note 2 5 7" xfId="11372"/>
    <cellStyle name="Note 2 6" xfId="11373"/>
    <cellStyle name="Note 2 6 2" xfId="11374"/>
    <cellStyle name="Note 2 6 2 2" xfId="11375"/>
    <cellStyle name="Note 2 6 2 2 2" xfId="11376"/>
    <cellStyle name="Note 2 6 2 3" xfId="11377"/>
    <cellStyle name="Note 2 6 2 3 2" xfId="11378"/>
    <cellStyle name="Note 2 6 2 4" xfId="11379"/>
    <cellStyle name="Note 2 6 2 4 2" xfId="11380"/>
    <cellStyle name="Note 2 6 2 5" xfId="11381"/>
    <cellStyle name="Note 2 6 3" xfId="11382"/>
    <cellStyle name="Note 2 6 3 2" xfId="11383"/>
    <cellStyle name="Note 2 6 4" xfId="11384"/>
    <cellStyle name="Note 2 6 4 2" xfId="11385"/>
    <cellStyle name="Note 2 6 5" xfId="11386"/>
    <cellStyle name="Note 2 6 5 2" xfId="11387"/>
    <cellStyle name="Note 2 6 6" xfId="11388"/>
    <cellStyle name="Note 2 6 7" xfId="11389"/>
    <cellStyle name="Note 2 7" xfId="11390"/>
    <cellStyle name="Note 2 7 2" xfId="11391"/>
    <cellStyle name="Note 2 7 2 2" xfId="11392"/>
    <cellStyle name="Note 2 7 2 2 2" xfId="11393"/>
    <cellStyle name="Note 2 7 2 3" xfId="11394"/>
    <cellStyle name="Note 2 7 2 3 2" xfId="11395"/>
    <cellStyle name="Note 2 7 2 4" xfId="11396"/>
    <cellStyle name="Note 2 7 2 4 2" xfId="11397"/>
    <cellStyle name="Note 2 7 2 5" xfId="11398"/>
    <cellStyle name="Note 2 7 3" xfId="11399"/>
    <cellStyle name="Note 2 7 3 2" xfId="11400"/>
    <cellStyle name="Note 2 7 4" xfId="11401"/>
    <cellStyle name="Note 2 7 4 2" xfId="11402"/>
    <cellStyle name="Note 2 7 5" xfId="11403"/>
    <cellStyle name="Note 2 7 5 2" xfId="11404"/>
    <cellStyle name="Note 2 7 6" xfId="11405"/>
    <cellStyle name="Note 2 8" xfId="11406"/>
    <cellStyle name="Note 2 8 2" xfId="11407"/>
    <cellStyle name="Note 2 8 2 2" xfId="11408"/>
    <cellStyle name="Note 2 8 2 2 2" xfId="11409"/>
    <cellStyle name="Note 2 8 2 3" xfId="11410"/>
    <cellStyle name="Note 2 8 2 3 2" xfId="11411"/>
    <cellStyle name="Note 2 8 2 4" xfId="11412"/>
    <cellStyle name="Note 2 8 2 4 2" xfId="11413"/>
    <cellStyle name="Note 2 8 2 5" xfId="11414"/>
    <cellStyle name="Note 2 8 3" xfId="11415"/>
    <cellStyle name="Note 2 8 3 2" xfId="11416"/>
    <cellStyle name="Note 2 8 4" xfId="11417"/>
    <cellStyle name="Note 2 8 4 2" xfId="11418"/>
    <cellStyle name="Note 2 8 5" xfId="11419"/>
    <cellStyle name="Note 2 8 5 2" xfId="11420"/>
    <cellStyle name="Note 2 8 6" xfId="11421"/>
    <cellStyle name="Note 2 9" xfId="11422"/>
    <cellStyle name="Note 2 9 2" xfId="11423"/>
    <cellStyle name="Note 2 9 2 2" xfId="11424"/>
    <cellStyle name="Note 2 9 3" xfId="11425"/>
    <cellStyle name="Note 2 9 3 2" xfId="11426"/>
    <cellStyle name="Note 2 9 4" xfId="11427"/>
    <cellStyle name="Note 2 9 4 2" xfId="11428"/>
    <cellStyle name="Note 2 9 5" xfId="11429"/>
    <cellStyle name="Note 3" xfId="11430"/>
    <cellStyle name="Note 3 10" xfId="11431"/>
    <cellStyle name="Note 3 2" xfId="11432"/>
    <cellStyle name="Note 3 2 2" xfId="11433"/>
    <cellStyle name="Note 3 2 3" xfId="11434"/>
    <cellStyle name="Note 3 3" xfId="11435"/>
    <cellStyle name="Note 3 3 2" xfId="11436"/>
    <cellStyle name="Note 3 3 2 2" xfId="11437"/>
    <cellStyle name="Note 3 3 2 2 2" xfId="11438"/>
    <cellStyle name="Note 3 3 2 3" xfId="11439"/>
    <cellStyle name="Note 3 3 2 3 2" xfId="11440"/>
    <cellStyle name="Note 3 3 2 4" xfId="11441"/>
    <cellStyle name="Note 3 3 2 4 2" xfId="11442"/>
    <cellStyle name="Note 3 3 2 5" xfId="11443"/>
    <cellStyle name="Note 3 3 3" xfId="11444"/>
    <cellStyle name="Note 3 3 4" xfId="11445"/>
    <cellStyle name="Note 3 3 4 2" xfId="11446"/>
    <cellStyle name="Note 3 3 5" xfId="11447"/>
    <cellStyle name="Note 3 3 5 2" xfId="11448"/>
    <cellStyle name="Note 3 3 6" xfId="11449"/>
    <cellStyle name="Note 3 3 6 2" xfId="11450"/>
    <cellStyle name="Note 3 3 7" xfId="11451"/>
    <cellStyle name="Note 3 3 8" xfId="11452"/>
    <cellStyle name="Note 3 4" xfId="11453"/>
    <cellStyle name="Note 3 4 2" xfId="11454"/>
    <cellStyle name="Note 3 4 2 2" xfId="11455"/>
    <cellStyle name="Note 3 4 3" xfId="11456"/>
    <cellStyle name="Note 3 4 3 2" xfId="11457"/>
    <cellStyle name="Note 3 4 4" xfId="11458"/>
    <cellStyle name="Note 3 4 4 2" xfId="11459"/>
    <cellStyle name="Note 3 4 5" xfId="11460"/>
    <cellStyle name="Note 3 4 6" xfId="11461"/>
    <cellStyle name="Note 3 5" xfId="11462"/>
    <cellStyle name="Note 3 5 2" xfId="11463"/>
    <cellStyle name="Note 3 5 2 2" xfId="11464"/>
    <cellStyle name="Note 3 5 3" xfId="11465"/>
    <cellStyle name="Note 3 5 3 2" xfId="11466"/>
    <cellStyle name="Note 3 5 4" xfId="11467"/>
    <cellStyle name="Note 3 5 4 2" xfId="11468"/>
    <cellStyle name="Note 3 5 5" xfId="11469"/>
    <cellStyle name="Note 3 5 6" xfId="11470"/>
    <cellStyle name="Note 3 6" xfId="11471"/>
    <cellStyle name="Note 3 6 2" xfId="11472"/>
    <cellStyle name="Note 3 6 2 2" xfId="11473"/>
    <cellStyle name="Note 3 6 3" xfId="11474"/>
    <cellStyle name="Note 3 6 4" xfId="11475"/>
    <cellStyle name="Note 3 7" xfId="11476"/>
    <cellStyle name="Note 3 7 2" xfId="11477"/>
    <cellStyle name="Note 3 7 2 2" xfId="11478"/>
    <cellStyle name="Note 3 7 3" xfId="11479"/>
    <cellStyle name="Note 3 8" xfId="11480"/>
    <cellStyle name="Note 3 8 2" xfId="11481"/>
    <cellStyle name="Note 3 9" xfId="11482"/>
    <cellStyle name="Note 4" xfId="11483"/>
    <cellStyle name="Note 4 2" xfId="11484"/>
    <cellStyle name="Note 4 2 2" xfId="11485"/>
    <cellStyle name="Note 4 2 2 2" xfId="11486"/>
    <cellStyle name="Note 4 2 2 2 2" xfId="11487"/>
    <cellStyle name="Note 4 2 2 3" xfId="11488"/>
    <cellStyle name="Note 4 2 2 3 2" xfId="11489"/>
    <cellStyle name="Note 4 2 2 4" xfId="11490"/>
    <cellStyle name="Note 4 2 2 4 2" xfId="11491"/>
    <cellStyle name="Note 4 2 2 5" xfId="11492"/>
    <cellStyle name="Note 4 2 3" xfId="11493"/>
    <cellStyle name="Note 4 2 3 2" xfId="11494"/>
    <cellStyle name="Note 4 2 4" xfId="11495"/>
    <cellStyle name="Note 4 2 4 2" xfId="11496"/>
    <cellStyle name="Note 4 2 5" xfId="11497"/>
    <cellStyle name="Note 4 2 5 2" xfId="11498"/>
    <cellStyle name="Note 4 2 6" xfId="11499"/>
    <cellStyle name="Note 4 2 7" xfId="11500"/>
    <cellStyle name="Note 4 3" xfId="11501"/>
    <cellStyle name="Note 4 3 2" xfId="11502"/>
    <cellStyle name="Note 4 3 2 2" xfId="11503"/>
    <cellStyle name="Note 4 3 3" xfId="11504"/>
    <cellStyle name="Note 4 3 3 2" xfId="11505"/>
    <cellStyle name="Note 4 3 4" xfId="11506"/>
    <cellStyle name="Note 4 3 4 2" xfId="11507"/>
    <cellStyle name="Note 4 3 5" xfId="11508"/>
    <cellStyle name="Note 4 3 6" xfId="11509"/>
    <cellStyle name="Note 4 4" xfId="11510"/>
    <cellStyle name="Note 4 4 2" xfId="11511"/>
    <cellStyle name="Note 4 4 2 2" xfId="11512"/>
    <cellStyle name="Note 4 4 3" xfId="11513"/>
    <cellStyle name="Note 4 4 3 2" xfId="11514"/>
    <cellStyle name="Note 4 4 4" xfId="11515"/>
    <cellStyle name="Note 4 4 4 2" xfId="11516"/>
    <cellStyle name="Note 4 4 5" xfId="11517"/>
    <cellStyle name="Note 4 4 6" xfId="11518"/>
    <cellStyle name="Note 4 5" xfId="11519"/>
    <cellStyle name="Note 4 5 2" xfId="11520"/>
    <cellStyle name="Note 4 5 2 2" xfId="11521"/>
    <cellStyle name="Note 4 5 3" xfId="11522"/>
    <cellStyle name="Note 4 5 4" xfId="11523"/>
    <cellStyle name="Note 4 6" xfId="11524"/>
    <cellStyle name="Note 4 6 2" xfId="11525"/>
    <cellStyle name="Note 4 6 2 2" xfId="11526"/>
    <cellStyle name="Note 4 6 3" xfId="11527"/>
    <cellStyle name="Note 4 6 4" xfId="11528"/>
    <cellStyle name="Note 4 7" xfId="11529"/>
    <cellStyle name="Note 4 7 2" xfId="11530"/>
    <cellStyle name="Note 4 8" xfId="11531"/>
    <cellStyle name="Note 4 9" xfId="11532"/>
    <cellStyle name="Note 5" xfId="11533"/>
    <cellStyle name="Note 5 2" xfId="11534"/>
    <cellStyle name="Note 5 2 2" xfId="11535"/>
    <cellStyle name="Note 5 2 2 2" xfId="11536"/>
    <cellStyle name="Note 5 2 2 2 2" xfId="11537"/>
    <cellStyle name="Note 5 2 2 3" xfId="11538"/>
    <cellStyle name="Note 5 2 2 3 2" xfId="11539"/>
    <cellStyle name="Note 5 2 2 4" xfId="11540"/>
    <cellStyle name="Note 5 2 2 4 2" xfId="11541"/>
    <cellStyle name="Note 5 2 2 5" xfId="11542"/>
    <cellStyle name="Note 5 2 3" xfId="11543"/>
    <cellStyle name="Note 5 2 3 2" xfId="11544"/>
    <cellStyle name="Note 5 2 4" xfId="11545"/>
    <cellStyle name="Note 5 2 4 2" xfId="11546"/>
    <cellStyle name="Note 5 2 5" xfId="11547"/>
    <cellStyle name="Note 5 2 5 2" xfId="11548"/>
    <cellStyle name="Note 5 2 6" xfId="11549"/>
    <cellStyle name="Note 5 2 7" xfId="11550"/>
    <cellStyle name="Note 5 3" xfId="11551"/>
    <cellStyle name="Note 5 3 2" xfId="11552"/>
    <cellStyle name="Note 5 3 2 2" xfId="11553"/>
    <cellStyle name="Note 5 3 3" xfId="11554"/>
    <cellStyle name="Note 5 3 3 2" xfId="11555"/>
    <cellStyle name="Note 5 3 4" xfId="11556"/>
    <cellStyle name="Note 5 3 4 2" xfId="11557"/>
    <cellStyle name="Note 5 3 5" xfId="11558"/>
    <cellStyle name="Note 5 3 6" xfId="11559"/>
    <cellStyle name="Note 5 4" xfId="11560"/>
    <cellStyle name="Note 5 4 2" xfId="11561"/>
    <cellStyle name="Note 5 4 2 2" xfId="11562"/>
    <cellStyle name="Note 5 4 3" xfId="11563"/>
    <cellStyle name="Note 5 4 3 2" xfId="11564"/>
    <cellStyle name="Note 5 4 4" xfId="11565"/>
    <cellStyle name="Note 5 4 4 2" xfId="11566"/>
    <cellStyle name="Note 5 4 5" xfId="11567"/>
    <cellStyle name="Note 5 4 6" xfId="11568"/>
    <cellStyle name="Note 5 5" xfId="11569"/>
    <cellStyle name="Note 5 5 2" xfId="11570"/>
    <cellStyle name="Note 5 5 2 2" xfId="11571"/>
    <cellStyle name="Note 5 5 3" xfId="11572"/>
    <cellStyle name="Note 5 5 4" xfId="11573"/>
    <cellStyle name="Note 5 6" xfId="11574"/>
    <cellStyle name="Note 5 6 2" xfId="11575"/>
    <cellStyle name="Note 5 6 2 2" xfId="11576"/>
    <cellStyle name="Note 5 6 3" xfId="11577"/>
    <cellStyle name="Note 5 6 4" xfId="11578"/>
    <cellStyle name="Note 5 7" xfId="11579"/>
    <cellStyle name="Note 5 7 2" xfId="11580"/>
    <cellStyle name="Note 5 8" xfId="11581"/>
    <cellStyle name="Note 5 9" xfId="11582"/>
    <cellStyle name="Note 6" xfId="11583"/>
    <cellStyle name="Note 6 2" xfId="11584"/>
    <cellStyle name="Note 6 2 2" xfId="11585"/>
    <cellStyle name="Note 6 2 2 2" xfId="11586"/>
    <cellStyle name="Note 6 2 2 2 2" xfId="11587"/>
    <cellStyle name="Note 6 2 2 3" xfId="11588"/>
    <cellStyle name="Note 6 2 2 3 2" xfId="11589"/>
    <cellStyle name="Note 6 2 2 4" xfId="11590"/>
    <cellStyle name="Note 6 2 2 4 2" xfId="11591"/>
    <cellStyle name="Note 6 2 2 5" xfId="11592"/>
    <cellStyle name="Note 6 2 3" xfId="11593"/>
    <cellStyle name="Note 6 2 3 2" xfId="11594"/>
    <cellStyle name="Note 6 2 4" xfId="11595"/>
    <cellStyle name="Note 6 2 4 2" xfId="11596"/>
    <cellStyle name="Note 6 2 5" xfId="11597"/>
    <cellStyle name="Note 6 2 5 2" xfId="11598"/>
    <cellStyle name="Note 6 2 6" xfId="11599"/>
    <cellStyle name="Note 6 2 7" xfId="11600"/>
    <cellStyle name="Note 6 3" xfId="11601"/>
    <cellStyle name="Note 6 3 2" xfId="11602"/>
    <cellStyle name="Note 6 3 2 2" xfId="11603"/>
    <cellStyle name="Note 6 3 3" xfId="11604"/>
    <cellStyle name="Note 6 3 3 2" xfId="11605"/>
    <cellStyle name="Note 6 3 4" xfId="11606"/>
    <cellStyle name="Note 6 3 4 2" xfId="11607"/>
    <cellStyle name="Note 6 3 5" xfId="11608"/>
    <cellStyle name="Note 6 3 6" xfId="11609"/>
    <cellStyle name="Note 6 4" xfId="11610"/>
    <cellStyle name="Note 6 4 2" xfId="11611"/>
    <cellStyle name="Note 6 4 2 2" xfId="11612"/>
    <cellStyle name="Note 6 4 3" xfId="11613"/>
    <cellStyle name="Note 6 4 3 2" xfId="11614"/>
    <cellStyle name="Note 6 4 4" xfId="11615"/>
    <cellStyle name="Note 6 4 4 2" xfId="11616"/>
    <cellStyle name="Note 6 4 5" xfId="11617"/>
    <cellStyle name="Note 6 5" xfId="11618"/>
    <cellStyle name="Note 6 5 2" xfId="11619"/>
    <cellStyle name="Note 6 5 2 2" xfId="11620"/>
    <cellStyle name="Note 6 5 3" xfId="11621"/>
    <cellStyle name="Note 6 6" xfId="11622"/>
    <cellStyle name="Note 6 6 2" xfId="11623"/>
    <cellStyle name="Note 6 6 2 2" xfId="11624"/>
    <cellStyle name="Note 6 6 3" xfId="11625"/>
    <cellStyle name="Note 6 7" xfId="11626"/>
    <cellStyle name="Note 6 7 2" xfId="11627"/>
    <cellStyle name="Note 6 8" xfId="11628"/>
    <cellStyle name="Note 6 9" xfId="11629"/>
    <cellStyle name="Note 7" xfId="11630"/>
    <cellStyle name="Note 7 2" xfId="11631"/>
    <cellStyle name="Note 7 2 2" xfId="11632"/>
    <cellStyle name="Note 7 2 2 2" xfId="11633"/>
    <cellStyle name="Note 7 2 3" xfId="11634"/>
    <cellStyle name="Note 7 2 3 2" xfId="11635"/>
    <cellStyle name="Note 7 2 4" xfId="11636"/>
    <cellStyle name="Note 7 2 4 2" xfId="11637"/>
    <cellStyle name="Note 7 2 5" xfId="11638"/>
    <cellStyle name="Note 7 2 6" xfId="11639"/>
    <cellStyle name="Note 7 3" xfId="11640"/>
    <cellStyle name="Note 7 3 2" xfId="11641"/>
    <cellStyle name="Note 7 3 3" xfId="11642"/>
    <cellStyle name="Note 7 4" xfId="11643"/>
    <cellStyle name="Note 7 4 2" xfId="11644"/>
    <cellStyle name="Note 7 5" xfId="11645"/>
    <cellStyle name="Note 7 5 2" xfId="11646"/>
    <cellStyle name="Note 7 6" xfId="11647"/>
    <cellStyle name="Note 7 7" xfId="11648"/>
    <cellStyle name="Note 8" xfId="11649"/>
    <cellStyle name="Note 8 2" xfId="11650"/>
    <cellStyle name="Note 8 2 2" xfId="11651"/>
    <cellStyle name="Note 8 2 2 2" xfId="11652"/>
    <cellStyle name="Note 8 2 3" xfId="11653"/>
    <cellStyle name="Note 8 2 3 2" xfId="11654"/>
    <cellStyle name="Note 8 2 4" xfId="11655"/>
    <cellStyle name="Note 8 2 4 2" xfId="11656"/>
    <cellStyle name="Note 8 2 5" xfId="11657"/>
    <cellStyle name="Note 8 2 6" xfId="11658"/>
    <cellStyle name="Note 8 3" xfId="11659"/>
    <cellStyle name="Note 8 3 2" xfId="11660"/>
    <cellStyle name="Note 8 3 3" xfId="11661"/>
    <cellStyle name="Note 8 4" xfId="11662"/>
    <cellStyle name="Note 8 4 2" xfId="11663"/>
    <cellStyle name="Note 8 5" xfId="11664"/>
    <cellStyle name="Note 8 5 2" xfId="11665"/>
    <cellStyle name="Note 8 6" xfId="11666"/>
    <cellStyle name="Note 8 7" xfId="11667"/>
    <cellStyle name="Note 9" xfId="11668"/>
    <cellStyle name="Note 9 2" xfId="11669"/>
    <cellStyle name="Note 9 2 2" xfId="11670"/>
    <cellStyle name="Note 9 2 2 2" xfId="11671"/>
    <cellStyle name="Note 9 2 3" xfId="11672"/>
    <cellStyle name="Note 9 2 3 2" xfId="11673"/>
    <cellStyle name="Note 9 2 4" xfId="11674"/>
    <cellStyle name="Note 9 2 4 2" xfId="11675"/>
    <cellStyle name="Note 9 2 5" xfId="11676"/>
    <cellStyle name="Note 9 3" xfId="11677"/>
    <cellStyle name="Note 9 3 2" xfId="11678"/>
    <cellStyle name="Note 9 4" xfId="11679"/>
    <cellStyle name="Note 9 4 2" xfId="11680"/>
    <cellStyle name="Note 9 5" xfId="11681"/>
    <cellStyle name="Note 9 5 2" xfId="11682"/>
    <cellStyle name="Note 9 6" xfId="11683"/>
    <cellStyle name="Note 9 7" xfId="11684"/>
    <cellStyle name="Notes - Amount" xfId="11685"/>
    <cellStyle name="Notes - Amount - $ Double Underline" xfId="11686"/>
    <cellStyle name="Notes - Amount - $ Single Underline" xfId="11687"/>
    <cellStyle name="Notes - Amount - %" xfId="11688"/>
    <cellStyle name="Notes - Amount - % Double Underline" xfId="11689"/>
    <cellStyle name="Notes - Amount - % Single Underline" xfId="11690"/>
    <cellStyle name="Notes - Amount - Single Underline" xfId="11691"/>
    <cellStyle name="Notes - Amount $" xfId="11692"/>
    <cellStyle name="Notes - Column Header" xfId="11693"/>
    <cellStyle name="Notes - Column Header (10)" xfId="11694"/>
    <cellStyle name="Notes - Line Item 1" xfId="11695"/>
    <cellStyle name="Notes - Line Item 1 (10)" xfId="11696"/>
    <cellStyle name="Notes - Line Item 2" xfId="11697"/>
    <cellStyle name="Notes - Line Item 2 (10)" xfId="11698"/>
    <cellStyle name="Notes - Line Item 3" xfId="11699"/>
    <cellStyle name="Notes - Line Item 3 (10)" xfId="11700"/>
    <cellStyle name="Notes - Line Item 4" xfId="11701"/>
    <cellStyle name="Notes - Line Item 4 (10)" xfId="11702"/>
    <cellStyle name="Num0Un" xfId="11703"/>
    <cellStyle name="Num1" xfId="11704"/>
    <cellStyle name="Num1Blue" xfId="11705"/>
    <cellStyle name="num2" xfId="11706"/>
    <cellStyle name="Num2Un" xfId="11707"/>
    <cellStyle name="Number" xfId="11708"/>
    <cellStyle name="Number 0,000,[red](0,000)" xfId="11709"/>
    <cellStyle name="Number_Excel Backup_10.16.06 v3" xfId="11710"/>
    <cellStyle name="Number0" xfId="11711"/>
    <cellStyle name="Number1" xfId="11712"/>
    <cellStyle name="Number1-" xfId="11713"/>
    <cellStyle name="Number1_Q2 pipeline" xfId="11714"/>
    <cellStyle name="Number1-_Q2 pipeline" xfId="11715"/>
    <cellStyle name="Number1_Q2 pipeline_Intangible Amortization 6-30-09v" xfId="11716"/>
    <cellStyle name="Number1-_Q2 pipeline_Intangible Amortization 6-30-09v" xfId="11717"/>
    <cellStyle name="Number2" xfId="11718"/>
    <cellStyle name="Number2-" xfId="11719"/>
    <cellStyle name="Number2_pearl_wacc" xfId="11720"/>
    <cellStyle name="Number2-_Q2 pipeline" xfId="11721"/>
    <cellStyle name="Number2_SotP_v12" xfId="11722"/>
    <cellStyle name="number-red" xfId="11723"/>
    <cellStyle name="Numbers" xfId="11724"/>
    <cellStyle name="Numbers - Bold" xfId="11725"/>
    <cellStyle name="Numbers - Bold - Italic" xfId="11726"/>
    <cellStyle name="Numbers - Bold_2010 Arnold Sewer - Model v1.1 (preliminary base case)" xfId="11727"/>
    <cellStyle name="Numbers 10" xfId="11728"/>
    <cellStyle name="Numbers 2" xfId="11729"/>
    <cellStyle name="Numbers 2 2" xfId="11730"/>
    <cellStyle name="Numbers 2 2 2" xfId="11731"/>
    <cellStyle name="Numbers 2 2 2 2" xfId="11732"/>
    <cellStyle name="Numbers 2 2 2 2 2" xfId="11733"/>
    <cellStyle name="Numbers 2 2 2 2 3" xfId="11734"/>
    <cellStyle name="Numbers 2 2 2 3" xfId="11735"/>
    <cellStyle name="Numbers 2 2 3" xfId="11736"/>
    <cellStyle name="Numbers 2 2 4" xfId="11737"/>
    <cellStyle name="Numbers 2 2 5" xfId="11738"/>
    <cellStyle name="Numbers 2 2 6" xfId="11739"/>
    <cellStyle name="Numbers 2 3" xfId="11740"/>
    <cellStyle name="Numbers 2 3 2" xfId="11741"/>
    <cellStyle name="Numbers 2 3 2 2" xfId="11742"/>
    <cellStyle name="Numbers 2 3 2 3" xfId="11743"/>
    <cellStyle name="Numbers 2 3 3" xfId="11744"/>
    <cellStyle name="Numbers 2 4" xfId="11745"/>
    <cellStyle name="Numbers 2 5" xfId="11746"/>
    <cellStyle name="Numbers 2 6" xfId="11747"/>
    <cellStyle name="Numbers 3" xfId="11748"/>
    <cellStyle name="Numbers 4" xfId="11749"/>
    <cellStyle name="Numbers 5" xfId="11750"/>
    <cellStyle name="Numbers 6" xfId="11751"/>
    <cellStyle name="Numbers 6 2" xfId="11752"/>
    <cellStyle name="Numbers 6 2 2" xfId="11753"/>
    <cellStyle name="Numbers 6 2 3" xfId="11754"/>
    <cellStyle name="Numbers 6 3" xfId="11755"/>
    <cellStyle name="Numbers 7" xfId="11756"/>
    <cellStyle name="Numbers 8" xfId="11757"/>
    <cellStyle name="Numbers 9" xfId="11758"/>
    <cellStyle name="Numbers_~0270095" xfId="11759"/>
    <cellStyle name="Œ…‹æØ‚è [0.00]_GE 3 MINIMUM" xfId="11760"/>
    <cellStyle name="Œ…‹æØ‚è_GE 3 MINIMUM" xfId="11761"/>
    <cellStyle name="One_Decimal_Dollar" xfId="11762"/>
    <cellStyle name="onedecimal" xfId="11763"/>
    <cellStyle name="op1" xfId="11764"/>
    <cellStyle name="OScommands" xfId="11765"/>
    <cellStyle name="ot" xfId="11766"/>
    <cellStyle name="otp" xfId="11767"/>
    <cellStyle name="outh America" xfId="11768"/>
    <cellStyle name="Output 10" xfId="11769"/>
    <cellStyle name="Output 10 2" xfId="11770"/>
    <cellStyle name="Output 10 2 2" xfId="11771"/>
    <cellStyle name="Output 10 3" xfId="11772"/>
    <cellStyle name="Output 10 3 2" xfId="11773"/>
    <cellStyle name="Output 10 4" xfId="11774"/>
    <cellStyle name="Output 10 4 2" xfId="11775"/>
    <cellStyle name="Output 10 5" xfId="11776"/>
    <cellStyle name="Output 11" xfId="11777"/>
    <cellStyle name="Output 11 2" xfId="11778"/>
    <cellStyle name="Output 11 2 2" xfId="11779"/>
    <cellStyle name="Output 11 3" xfId="11780"/>
    <cellStyle name="Output 12" xfId="11781"/>
    <cellStyle name="Output 12 2" xfId="11782"/>
    <cellStyle name="Output 2" xfId="11783"/>
    <cellStyle name="Output 2 2" xfId="11784"/>
    <cellStyle name="Output 2 3" xfId="11785"/>
    <cellStyle name="Output 2 3 2" xfId="11786"/>
    <cellStyle name="Output 2 3 2 2" xfId="11787"/>
    <cellStyle name="Output 2 3 3" xfId="11788"/>
    <cellStyle name="Output 2 3 3 2" xfId="11789"/>
    <cellStyle name="Output 2 3 4" xfId="11790"/>
    <cellStyle name="Output 2 4" xfId="11791"/>
    <cellStyle name="Output 2 4 2" xfId="11792"/>
    <cellStyle name="Output 2 4 2 2" xfId="11793"/>
    <cellStyle name="Output 2 4 3" xfId="11794"/>
    <cellStyle name="Output 2 4 3 2" xfId="11795"/>
    <cellStyle name="Output 2 4 4" xfId="11796"/>
    <cellStyle name="Output 2 5" xfId="11797"/>
    <cellStyle name="Output 2 5 2" xfId="11798"/>
    <cellStyle name="Output 2 6" xfId="11799"/>
    <cellStyle name="Output 2 6 2" xfId="11800"/>
    <cellStyle name="Output 2 7" xfId="11801"/>
    <cellStyle name="Output 2 7 2" xfId="11802"/>
    <cellStyle name="Output 2 8" xfId="11803"/>
    <cellStyle name="Output 2 9" xfId="11804"/>
    <cellStyle name="Output 3" xfId="11805"/>
    <cellStyle name="Output 3 2" xfId="11806"/>
    <cellStyle name="Output 3 2 2" xfId="11807"/>
    <cellStyle name="Output 3 2 2 2" xfId="11808"/>
    <cellStyle name="Output 3 2 3" xfId="11809"/>
    <cellStyle name="Output 3 2 3 2" xfId="11810"/>
    <cellStyle name="Output 3 2 4" xfId="11811"/>
    <cellStyle name="Output 3 3" xfId="11812"/>
    <cellStyle name="Output 3 3 2" xfId="11813"/>
    <cellStyle name="Output 3 4" xfId="11814"/>
    <cellStyle name="Output 3 4 2" xfId="11815"/>
    <cellStyle name="Output 3 5" xfId="11816"/>
    <cellStyle name="Output 3 5 2" xfId="11817"/>
    <cellStyle name="Output 3 6" xfId="11818"/>
    <cellStyle name="Output 3 7" xfId="11819"/>
    <cellStyle name="Output 4" xfId="11820"/>
    <cellStyle name="Output 4 2" xfId="11821"/>
    <cellStyle name="Output 4 2 2" xfId="11822"/>
    <cellStyle name="Output 4 2 2 2" xfId="11823"/>
    <cellStyle name="Output 4 2 3" xfId="11824"/>
    <cellStyle name="Output 4 2 3 2" xfId="11825"/>
    <cellStyle name="Output 4 2 4" xfId="11826"/>
    <cellStyle name="Output 4 3" xfId="11827"/>
    <cellStyle name="Output 4 3 2" xfId="11828"/>
    <cellStyle name="Output 4 4" xfId="11829"/>
    <cellStyle name="Output 4 4 2" xfId="11830"/>
    <cellStyle name="Output 4 5" xfId="11831"/>
    <cellStyle name="Output 4 5 2" xfId="11832"/>
    <cellStyle name="Output 4 6" xfId="11833"/>
    <cellStyle name="Output 4 7" xfId="11834"/>
    <cellStyle name="Output 5" xfId="11835"/>
    <cellStyle name="Output 5 2" xfId="11836"/>
    <cellStyle name="Output 5 2 2" xfId="11837"/>
    <cellStyle name="Output 5 2 2 2" xfId="11838"/>
    <cellStyle name="Output 5 2 3" xfId="11839"/>
    <cellStyle name="Output 5 2 3 2" xfId="11840"/>
    <cellStyle name="Output 5 2 4" xfId="11841"/>
    <cellStyle name="Output 5 3" xfId="11842"/>
    <cellStyle name="Output 5 3 2" xfId="11843"/>
    <cellStyle name="Output 5 4" xfId="11844"/>
    <cellStyle name="Output 5 4 2" xfId="11845"/>
    <cellStyle name="Output 5 5" xfId="11846"/>
    <cellStyle name="Output 5 5 2" xfId="11847"/>
    <cellStyle name="Output 5 6" xfId="11848"/>
    <cellStyle name="Output 5 7" xfId="11849"/>
    <cellStyle name="Output 6" xfId="11850"/>
    <cellStyle name="Output 6 2" xfId="11851"/>
    <cellStyle name="Output 6 2 2" xfId="11852"/>
    <cellStyle name="Output 6 2 2 2" xfId="11853"/>
    <cellStyle name="Output 6 2 3" xfId="11854"/>
    <cellStyle name="Output 6 2 3 2" xfId="11855"/>
    <cellStyle name="Output 6 2 4" xfId="11856"/>
    <cellStyle name="Output 6 3" xfId="11857"/>
    <cellStyle name="Output 6 3 2" xfId="11858"/>
    <cellStyle name="Output 6 4" xfId="11859"/>
    <cellStyle name="Output 6 4 2" xfId="11860"/>
    <cellStyle name="Output 6 5" xfId="11861"/>
    <cellStyle name="Output 6 5 2" xfId="11862"/>
    <cellStyle name="Output 6 6" xfId="11863"/>
    <cellStyle name="Output 6 7" xfId="11864"/>
    <cellStyle name="Output 7" xfId="11865"/>
    <cellStyle name="Output 7 2" xfId="11866"/>
    <cellStyle name="Output 7 2 2" xfId="11867"/>
    <cellStyle name="Output 7 2 2 2" xfId="11868"/>
    <cellStyle name="Output 7 2 3" xfId="11869"/>
    <cellStyle name="Output 7 2 3 2" xfId="11870"/>
    <cellStyle name="Output 7 2 4" xfId="11871"/>
    <cellStyle name="Output 7 3" xfId="11872"/>
    <cellStyle name="Output 7 3 2" xfId="11873"/>
    <cellStyle name="Output 7 4" xfId="11874"/>
    <cellStyle name="Output 7 4 2" xfId="11875"/>
    <cellStyle name="Output 7 5" xfId="11876"/>
    <cellStyle name="Output 7 5 2" xfId="11877"/>
    <cellStyle name="Output 7 6" xfId="11878"/>
    <cellStyle name="Output 7 7" xfId="11879"/>
    <cellStyle name="Output 8" xfId="11880"/>
    <cellStyle name="Output 8 2" xfId="11881"/>
    <cellStyle name="Output 8 2 2" xfId="11882"/>
    <cellStyle name="Output 8 2 2 2" xfId="11883"/>
    <cellStyle name="Output 8 2 3" xfId="11884"/>
    <cellStyle name="Output 8 2 3 2" xfId="11885"/>
    <cellStyle name="Output 8 2 4" xfId="11886"/>
    <cellStyle name="Output 8 3" xfId="11887"/>
    <cellStyle name="Output 8 3 2" xfId="11888"/>
    <cellStyle name="Output 8 4" xfId="11889"/>
    <cellStyle name="Output 8 4 2" xfId="11890"/>
    <cellStyle name="Output 8 5" xfId="11891"/>
    <cellStyle name="Output 8 5 2" xfId="11892"/>
    <cellStyle name="Output 8 6" xfId="11893"/>
    <cellStyle name="Output 9" xfId="11894"/>
    <cellStyle name="Output 9 2" xfId="11895"/>
    <cellStyle name="Output 9 2 2" xfId="11896"/>
    <cellStyle name="Output 9 2 2 2" xfId="11897"/>
    <cellStyle name="Output 9 2 3" xfId="11898"/>
    <cellStyle name="Output 9 2 3 2" xfId="11899"/>
    <cellStyle name="Output 9 2 4" xfId="11900"/>
    <cellStyle name="Output 9 3" xfId="11901"/>
    <cellStyle name="Output 9 3 2" xfId="11902"/>
    <cellStyle name="Output 9 4" xfId="11903"/>
    <cellStyle name="Output 9 4 2" xfId="11904"/>
    <cellStyle name="Output 9 5" xfId="11905"/>
    <cellStyle name="Output 9 5 2" xfId="11906"/>
    <cellStyle name="Output 9 6" xfId="11907"/>
    <cellStyle name="Output Amounts" xfId="11908"/>
    <cellStyle name="Output Column Headings" xfId="11909"/>
    <cellStyle name="Output Line Items" xfId="11910"/>
    <cellStyle name="Output Report Heading" xfId="11911"/>
    <cellStyle name="Output Report Title" xfId="11912"/>
    <cellStyle name="Output1_Back" xfId="11913"/>
    <cellStyle name="Override" xfId="11914"/>
    <cellStyle name="p" xfId="11915"/>
    <cellStyle name="p " xfId="11916"/>
    <cellStyle name="p_DCF_model_v9" xfId="11917"/>
    <cellStyle name="p_Excel Backup v1" xfId="11918"/>
    <cellStyle name="p_Excel Backup_10.16.06 v3" xfId="11919"/>
    <cellStyle name="p_Excel Backup_10.16.06 v3_Intangible Amortization 6-30-09v" xfId="11920"/>
    <cellStyle name="p_Intangible Amortization 6-30-09v" xfId="11921"/>
    <cellStyle name="p_WACC" xfId="11922"/>
    <cellStyle name="p0" xfId="11923"/>
    <cellStyle name="p1" xfId="11924"/>
    <cellStyle name="p2" xfId="11925"/>
    <cellStyle name="p3" xfId="11926"/>
    <cellStyle name="Page Heading" xfId="11927"/>
    <cellStyle name="Page Heading Large" xfId="11928"/>
    <cellStyle name="Page Heading Small" xfId="11929"/>
    <cellStyle name="Page Number" xfId="11930"/>
    <cellStyle name="PageSubtitle" xfId="11931"/>
    <cellStyle name="PageTitle" xfId="11932"/>
    <cellStyle name="paint" xfId="11933"/>
    <cellStyle name="PB Table Heading" xfId="11934"/>
    <cellStyle name="PB Table Highlight1" xfId="11935"/>
    <cellStyle name="PB Table Highlight2" xfId="11936"/>
    <cellStyle name="PB Table Highlight3" xfId="11937"/>
    <cellStyle name="PB Table Standard Row" xfId="11938"/>
    <cellStyle name="PB Table Subtotal Row" xfId="11939"/>
    <cellStyle name="PB Table Total Row" xfId="11940"/>
    <cellStyle name="pe" xfId="11941"/>
    <cellStyle name="per" xfId="11942"/>
    <cellStyle name="per.style" xfId="11943"/>
    <cellStyle name="Perc1" xfId="11944"/>
    <cellStyle name="Percen - Style1" xfId="11945"/>
    <cellStyle name="Percent" xfId="32183" builtinId="5"/>
    <cellStyle name="Percent %" xfId="11946"/>
    <cellStyle name="Percent (0)" xfId="11947"/>
    <cellStyle name="Percent (1)" xfId="11948"/>
    <cellStyle name="Percent (2)" xfId="11949"/>
    <cellStyle name="Percent [0]" xfId="11950"/>
    <cellStyle name="Percent [0] 2" xfId="11951"/>
    <cellStyle name="Percent [00]" xfId="11952"/>
    <cellStyle name="Percent [00] 2" xfId="11953"/>
    <cellStyle name="Percent [1]" xfId="11954"/>
    <cellStyle name="Percent [2]" xfId="11955"/>
    <cellStyle name="Percent [2] 2" xfId="11956"/>
    <cellStyle name="Percent [2] 3" xfId="11957"/>
    <cellStyle name="Percent 00%" xfId="11958"/>
    <cellStyle name="Percent 1" xfId="11959"/>
    <cellStyle name="percent 1 decimal" xfId="11960"/>
    <cellStyle name="Percent 1_Cubist Model June 2006_Updated_v21" xfId="11961"/>
    <cellStyle name="Percent 10" xfId="11962"/>
    <cellStyle name="Percent 10 2" xfId="11963"/>
    <cellStyle name="Percent 10 3" xfId="11964"/>
    <cellStyle name="Percent 11" xfId="11965"/>
    <cellStyle name="Percent 11 2" xfId="11966"/>
    <cellStyle name="Percent 11 3" xfId="11967"/>
    <cellStyle name="Percent 12" xfId="11968"/>
    <cellStyle name="Percent 12 2" xfId="11969"/>
    <cellStyle name="Percent 13" xfId="11970"/>
    <cellStyle name="Percent 14" xfId="11971"/>
    <cellStyle name="Percent 15" xfId="11972"/>
    <cellStyle name="Percent 16" xfId="11973"/>
    <cellStyle name="Percent 17" xfId="11974"/>
    <cellStyle name="Percent 18" xfId="11975"/>
    <cellStyle name="Percent 19" xfId="11976"/>
    <cellStyle name="Percent 2" xfId="11977"/>
    <cellStyle name="Percent 2 10" xfId="11978"/>
    <cellStyle name="Percent 2 2" xfId="11979"/>
    <cellStyle name="Percent 2 2 2" xfId="11980"/>
    <cellStyle name="Percent 2 2 3" xfId="11981"/>
    <cellStyle name="Percent 2 3" xfId="11982"/>
    <cellStyle name="Percent 2 3 2" xfId="11983"/>
    <cellStyle name="Percent 2 3 2 2" xfId="11984"/>
    <cellStyle name="Percent 2 3 3" xfId="11985"/>
    <cellStyle name="Percent 2 4" xfId="11986"/>
    <cellStyle name="Percent 2 4 2" xfId="11987"/>
    <cellStyle name="Percent 2 5" xfId="11988"/>
    <cellStyle name="Percent 2 5 2" xfId="11989"/>
    <cellStyle name="Percent 2 6" xfId="11990"/>
    <cellStyle name="Percent 2 7" xfId="11991"/>
    <cellStyle name="Percent 2 8" xfId="11992"/>
    <cellStyle name="Percent 2 9" xfId="11993"/>
    <cellStyle name="percent 2 decimal" xfId="11994"/>
    <cellStyle name="Percent 2 DP" xfId="11995"/>
    <cellStyle name="Percent 20" xfId="11996"/>
    <cellStyle name="Percent 21" xfId="11997"/>
    <cellStyle name="Percent 22" xfId="11998"/>
    <cellStyle name="Percent 23" xfId="11999"/>
    <cellStyle name="Percent 24" xfId="12000"/>
    <cellStyle name="Percent 25" xfId="12001"/>
    <cellStyle name="Percent 26" xfId="12002"/>
    <cellStyle name="Percent 3" xfId="12003"/>
    <cellStyle name="Percent 3 2" xfId="12004"/>
    <cellStyle name="Percent 3 2 2" xfId="12005"/>
    <cellStyle name="Percent 3 2 3" xfId="12006"/>
    <cellStyle name="Percent 3 3" xfId="12007"/>
    <cellStyle name="Percent 3 3 2" xfId="12008"/>
    <cellStyle name="Percent 3 3 3" xfId="12009"/>
    <cellStyle name="Percent 3 4" xfId="12010"/>
    <cellStyle name="Percent 4" xfId="12011"/>
    <cellStyle name="Percent 4 2" xfId="12012"/>
    <cellStyle name="Percent 4 2 2" xfId="12013"/>
    <cellStyle name="Percent 4 2 3" xfId="12014"/>
    <cellStyle name="Percent 4 3" xfId="12015"/>
    <cellStyle name="Percent 4 3 2" xfId="12016"/>
    <cellStyle name="Percent 4 4" xfId="12017"/>
    <cellStyle name="Percent 4 5" xfId="12018"/>
    <cellStyle name="Percent 5" xfId="12019"/>
    <cellStyle name="Percent 5 2" xfId="12020"/>
    <cellStyle name="Percent 5 3" xfId="12021"/>
    <cellStyle name="Percent 6" xfId="12022"/>
    <cellStyle name="Percent 6 2" xfId="12023"/>
    <cellStyle name="Percent 6 3" xfId="12024"/>
    <cellStyle name="Percent 7" xfId="12025"/>
    <cellStyle name="Percent 7 2" xfId="12026"/>
    <cellStyle name="Percent 8" xfId="12027"/>
    <cellStyle name="Percent 8 2" xfId="12028"/>
    <cellStyle name="Percent 8 3" xfId="12029"/>
    <cellStyle name="Percent 8 4" xfId="12030"/>
    <cellStyle name="Percent 9" xfId="12031"/>
    <cellStyle name="Percent 9 2" xfId="12032"/>
    <cellStyle name="Percent 9 2 2" xfId="12033"/>
    <cellStyle name="Percent 9 3" xfId="12034"/>
    <cellStyle name="Percent Hard" xfId="12035"/>
    <cellStyle name="Percent Input" xfId="12036"/>
    <cellStyle name="percent no decimal" xfId="12037"/>
    <cellStyle name="Percent(0)" xfId="12038"/>
    <cellStyle name="Percent(1)" xfId="12039"/>
    <cellStyle name="Percent(2)" xfId="12040"/>
    <cellStyle name="Percent*" xfId="12041"/>
    <cellStyle name="Percent.0" xfId="12042"/>
    <cellStyle name="Percent.00" xfId="12043"/>
    <cellStyle name="Percent[1]" xfId="12044"/>
    <cellStyle name="Percent[2]" xfId="12045"/>
    <cellStyle name="Percent[2D]" xfId="12046"/>
    <cellStyle name="Percent0" xfId="12047"/>
    <cellStyle name="percent1" xfId="12048"/>
    <cellStyle name="Percent1Blue" xfId="12049"/>
    <cellStyle name="Percent-1decimal" xfId="12050"/>
    <cellStyle name="Percent2" xfId="12051"/>
    <cellStyle name="Percent2Blue" xfId="12052"/>
    <cellStyle name="PercentChange" xfId="12053"/>
    <cellStyle name="Percet" xfId="12054"/>
    <cellStyle name="Percn" xfId="12055"/>
    <cellStyle name="Percwent" xfId="12056"/>
    <cellStyle name="Periods" xfId="12057"/>
    <cellStyle name="Porcentaje" xfId="12058"/>
    <cellStyle name="Pound" xfId="12059"/>
    <cellStyle name="Pound [1]" xfId="12060"/>
    <cellStyle name="Pound [2]" xfId="12061"/>
    <cellStyle name="Pourcentage_Balance sept97" xfId="12062"/>
    <cellStyle name="Precent" xfId="12063"/>
    <cellStyle name="PrePop Currency (0)" xfId="12064"/>
    <cellStyle name="PrePop Currency (2)" xfId="12065"/>
    <cellStyle name="PrePop Units (0)" xfId="12066"/>
    <cellStyle name="PrePop Units (1)" xfId="12067"/>
    <cellStyle name="PrePop Units (1) 2" xfId="12068"/>
    <cellStyle name="PrePop Units (2)" xfId="12069"/>
    <cellStyle name="Price" xfId="12070"/>
    <cellStyle name="Price 2" xfId="12071"/>
    <cellStyle name="Price 3" xfId="12072"/>
    <cellStyle name="PriceUn" xfId="12073"/>
    <cellStyle name="pricing" xfId="12074"/>
    <cellStyle name="producto" xfId="12075"/>
    <cellStyle name="producto 10" xfId="12076"/>
    <cellStyle name="producto 2" xfId="12077"/>
    <cellStyle name="producto 2 2" xfId="12078"/>
    <cellStyle name="producto 2 2 2" xfId="12079"/>
    <cellStyle name="producto 2 2 2 2" xfId="12080"/>
    <cellStyle name="producto 2 2 2 2 2" xfId="12081"/>
    <cellStyle name="producto 2 2 2 2 3" xfId="12082"/>
    <cellStyle name="producto 2 2 2 3" xfId="12083"/>
    <cellStyle name="producto 2 2 3" xfId="12084"/>
    <cellStyle name="producto 2 2 4" xfId="12085"/>
    <cellStyle name="producto 2 2 5" xfId="12086"/>
    <cellStyle name="producto 2 2 6" xfId="12087"/>
    <cellStyle name="producto 2 3" xfId="12088"/>
    <cellStyle name="producto 2 3 2" xfId="12089"/>
    <cellStyle name="producto 2 3 2 2" xfId="12090"/>
    <cellStyle name="producto 2 3 2 3" xfId="12091"/>
    <cellStyle name="producto 2 3 3" xfId="12092"/>
    <cellStyle name="producto 2 4" xfId="12093"/>
    <cellStyle name="producto 2 5" xfId="12094"/>
    <cellStyle name="producto 2 6" xfId="12095"/>
    <cellStyle name="producto 3" xfId="12096"/>
    <cellStyle name="producto 4" xfId="12097"/>
    <cellStyle name="producto 5" xfId="12098"/>
    <cellStyle name="producto 6" xfId="12099"/>
    <cellStyle name="producto 6 2" xfId="12100"/>
    <cellStyle name="producto 6 2 2" xfId="12101"/>
    <cellStyle name="producto 6 2 3" xfId="12102"/>
    <cellStyle name="producto 6 3" xfId="12103"/>
    <cellStyle name="producto 7" xfId="12104"/>
    <cellStyle name="producto 8" xfId="12105"/>
    <cellStyle name="producto 9" xfId="12106"/>
    <cellStyle name="PROTECTED" xfId="12107"/>
    <cellStyle name="ProtectedDates" xfId="12108"/>
    <cellStyle name="PSChar" xfId="12109"/>
    <cellStyle name="PSChar 2" xfId="12110"/>
    <cellStyle name="PSDate" xfId="12111"/>
    <cellStyle name="PSDate 2" xfId="12112"/>
    <cellStyle name="PSDec" xfId="12113"/>
    <cellStyle name="PSDec 2" xfId="12114"/>
    <cellStyle name="PSHeading" xfId="12115"/>
    <cellStyle name="PSHeading 2" xfId="12116"/>
    <cellStyle name="PSInt" xfId="12117"/>
    <cellStyle name="PSInt 2" xfId="12118"/>
    <cellStyle name="PSSpacer" xfId="12119"/>
    <cellStyle name="PSSpacer 2" xfId="12120"/>
    <cellStyle name="pt" xfId="12121"/>
    <cellStyle name="ptit" xfId="12122"/>
    <cellStyle name="QDF" xfId="12123"/>
    <cellStyle name="QuestionTextStyle" xfId="12124"/>
    <cellStyle name="r0" xfId="12125"/>
    <cellStyle name="rat" xfId="12126"/>
    <cellStyle name="rate" xfId="12127"/>
    <cellStyle name="ratio" xfId="12128"/>
    <cellStyle name="RatioX" xfId="12129"/>
    <cellStyle name="rborder" xfId="12130"/>
    <cellStyle name="ReadInData" xfId="12131"/>
    <cellStyle name="RED" xfId="12132"/>
    <cellStyle name="RED POSTED" xfId="12133"/>
    <cellStyle name="Red,Bold,12pt" xfId="12134"/>
    <cellStyle name="RED_DCF_model_v9" xfId="12135"/>
    <cellStyle name="RedLeftSmall8" xfId="12136"/>
    <cellStyle name="regstoresfromspecstores" xfId="12137"/>
    <cellStyle name="Regular" xfId="12138"/>
    <cellStyle name="ReportNums" xfId="12139"/>
    <cellStyle name="res" xfId="12140"/>
    <cellStyle name="Reset  - Style4" xfId="12141"/>
    <cellStyle name="Restruct" xfId="12142"/>
    <cellStyle name="result" xfId="12143"/>
    <cellStyle name="Review_Date" xfId="12144"/>
    <cellStyle name="Reviewer" xfId="12145"/>
    <cellStyle name="RevList" xfId="12146"/>
    <cellStyle name="ri" xfId="12147"/>
    <cellStyle name="Right" xfId="12148"/>
    <cellStyle name="Right 2" xfId="12149"/>
    <cellStyle name="Right 2 2" xfId="12150"/>
    <cellStyle name="Right 3" xfId="12151"/>
    <cellStyle name="Right_NOL" xfId="12152"/>
    <cellStyle name="RM" xfId="12153"/>
    <cellStyle name="Rollover_Date" xfId="12154"/>
    <cellStyle name="RowHeaderStyle" xfId="12155"/>
    <cellStyle name="RowHeaderStyle 2" xfId="12156"/>
    <cellStyle name="s" xfId="12157"/>
    <cellStyle name="s 10" xfId="12158"/>
    <cellStyle name="s 2" xfId="12159"/>
    <cellStyle name="s 2 2" xfId="12160"/>
    <cellStyle name="s 2 2 2" xfId="12161"/>
    <cellStyle name="s 2 2 2 2" xfId="12162"/>
    <cellStyle name="s 2 2 2 2 2" xfId="12163"/>
    <cellStyle name="s 2 2 2 2 3" xfId="12164"/>
    <cellStyle name="s 2 2 2 3" xfId="12165"/>
    <cellStyle name="s 2 2 3" xfId="12166"/>
    <cellStyle name="s 2 2 4" xfId="12167"/>
    <cellStyle name="s 2 2 5" xfId="12168"/>
    <cellStyle name="s 2 2 6" xfId="12169"/>
    <cellStyle name="s 2 3" xfId="12170"/>
    <cellStyle name="s 2 3 2" xfId="12171"/>
    <cellStyle name="s 2 3 2 2" xfId="12172"/>
    <cellStyle name="s 2 3 2 3" xfId="12173"/>
    <cellStyle name="s 2 3 3" xfId="12174"/>
    <cellStyle name="s 2 4" xfId="12175"/>
    <cellStyle name="s 2 5" xfId="12176"/>
    <cellStyle name="s 2 6" xfId="12177"/>
    <cellStyle name="s 3" xfId="12178"/>
    <cellStyle name="s 4" xfId="12179"/>
    <cellStyle name="s 5" xfId="12180"/>
    <cellStyle name="s 6" xfId="12181"/>
    <cellStyle name="s 6 2" xfId="12182"/>
    <cellStyle name="s 6 2 2" xfId="12183"/>
    <cellStyle name="s 6 2 3" xfId="12184"/>
    <cellStyle name="s 6 3" xfId="12185"/>
    <cellStyle name="s 7" xfId="12186"/>
    <cellStyle name="s 8" xfId="12187"/>
    <cellStyle name="s 9" xfId="12188"/>
    <cellStyle name="s_~0023279" xfId="12189"/>
    <cellStyle name="s_~0023279_1" xfId="12190"/>
    <cellStyle name="s_~0023279_Intangible Amortization 6-30-09v" xfId="12191"/>
    <cellStyle name="s_2010 Arnold Sewer - Model v1.1 (preliminary base case)" xfId="12192"/>
    <cellStyle name="s_2010-2012_AZ BP_09.10.09" xfId="12193"/>
    <cellStyle name="s_2011_BPR_MSG_07" xfId="12194"/>
    <cellStyle name="s_2011-13 Capex by entity" xfId="12195"/>
    <cellStyle name="s_2012_BS_Budget (2)" xfId="12196"/>
    <cellStyle name="s_2012_BS_Budget (2) 2" xfId="12197"/>
    <cellStyle name="s_2012_BS_Budget (2) 3" xfId="12198"/>
    <cellStyle name="s_2012_BS_Budget (2) 4" xfId="12199"/>
    <cellStyle name="s_2012_BS_Budget (2) 5" xfId="12200"/>
    <cellStyle name="s_2012_BS_Budget (2) 6" xfId="12201"/>
    <cellStyle name="s_7 - FAS109 2010 (F2)" xfId="12202"/>
    <cellStyle name="s_AAET P2R 2009" xfId="12203"/>
    <cellStyle name="s_AAET P2R 2009 2" xfId="12204"/>
    <cellStyle name="s_AAET P2R 2009_NOL" xfId="12205"/>
    <cellStyle name="s_Acc (Dil) Matrix (2)" xfId="12206"/>
    <cellStyle name="s_Acc (Dil) Matrix (2)_1" xfId="12207"/>
    <cellStyle name="s_Acc (Dil) Matrix (2)_1_Intangible Amortization 6-30-09v" xfId="12208"/>
    <cellStyle name="s_Acc (Dil) Matrix (2)_2" xfId="12209"/>
    <cellStyle name="s_Acc (Dil) Matrix (2)_2_Celtic DCF" xfId="12210"/>
    <cellStyle name="s_Acc (Dil) Matrix (2)_2_Celtic DCF Inputs" xfId="12211"/>
    <cellStyle name="s_Acc (Dil) Matrix (2)_2_Celtic DCF Inputs_BMY minimerger (divest.)_v1" xfId="12212"/>
    <cellStyle name="s_Acc (Dil) Matrix (2)_2_Celtic DCF Inputs_COO Mini Merger v8" xfId="12213"/>
    <cellStyle name="s_Acc (Dil) Matrix (2)_2_Celtic DCF Inputs_Minimerger v1" xfId="12214"/>
    <cellStyle name="s_Acc (Dil) Matrix (2)_2_Celtic DCF Inputs_Minimerger v6" xfId="12215"/>
    <cellStyle name="s_Acc (Dil) Matrix (2)_2_Celtic DCF Inputs_Minimerger_v3" xfId="12216"/>
    <cellStyle name="s_Acc (Dil) Matrix (2)_2_Celtic DCF Inputs_Minimerger_v4" xfId="12217"/>
    <cellStyle name="s_Acc (Dil) Matrix (2)_2_Celtic DCF Inputs_Valuation_v1 - TDS" xfId="12218"/>
    <cellStyle name="s_Acc (Dil) Matrix (2)_2_Celtic DCF_BMY minimerger (divest.)_v1" xfId="12219"/>
    <cellStyle name="s_Acc (Dil) Matrix (2)_2_Celtic DCF_COO Mini Merger v8" xfId="12220"/>
    <cellStyle name="s_Acc (Dil) Matrix (2)_2_Celtic DCF_Minimerger v1" xfId="12221"/>
    <cellStyle name="s_Acc (Dil) Matrix (2)_2_Celtic DCF_Minimerger v6" xfId="12222"/>
    <cellStyle name="s_Acc (Dil) Matrix (2)_2_Celtic DCF_Minimerger_v3" xfId="12223"/>
    <cellStyle name="s_Acc (Dil) Matrix (2)_2_Celtic DCF_Minimerger_v4" xfId="12224"/>
    <cellStyle name="s_Acc (Dil) Matrix (2)_2_Celtic DCF_Valuation_v1 - TDS" xfId="12225"/>
    <cellStyle name="s_Acc (Dil) Matrix (2)_2_Valuation Summary" xfId="12226"/>
    <cellStyle name="s_Acc (Dil) Matrix (2)_2_Valuation Summary_BMY minimerger (divest.)_v1" xfId="12227"/>
    <cellStyle name="s_Acc (Dil) Matrix (2)_2_Valuation Summary_COO Mini Merger v8" xfId="12228"/>
    <cellStyle name="s_Acc (Dil) Matrix (2)_2_Valuation Summary_Minimerger v1" xfId="12229"/>
    <cellStyle name="s_Acc (Dil) Matrix (2)_2_Valuation Summary_Minimerger v6" xfId="12230"/>
    <cellStyle name="s_Acc (Dil) Matrix (2)_2_Valuation Summary_Minimerger_v3" xfId="12231"/>
    <cellStyle name="s_Acc (Dil) Matrix (2)_2_Valuation Summary_Minimerger_v4" xfId="12232"/>
    <cellStyle name="s_Acc (Dil) Matrix (2)_2_Valuation Summary_Valuation_v1 - TDS" xfId="12233"/>
    <cellStyle name="s_Acc (Dil) Matrix (2)_Intangible Amortization 6-30-09v" xfId="12234"/>
    <cellStyle name="s_ACUS P2R 2009" xfId="12235"/>
    <cellStyle name="s_ACUS P2R 2009 2" xfId="12236"/>
    <cellStyle name="s_ACUS P2R 2009_NOL" xfId="12237"/>
    <cellStyle name="s_Aetna_Model_(3-10-05)_v5" xfId="12238"/>
    <cellStyle name="s_ALWC P2R 2009" xfId="12239"/>
    <cellStyle name="s_ALWC P2R 2009 2" xfId="12240"/>
    <cellStyle name="s_ALWC P2R 2009_NOL" xfId="12241"/>
    <cellStyle name="s_Apollo 22062005 RR" xfId="12242"/>
    <cellStyle name="s_Applied O+M - 2011 - 2015 Bus. Plan" xfId="12243"/>
    <cellStyle name="s_Applied O+M - 2011 - 2015 Bus. Plan 2" xfId="12244"/>
    <cellStyle name="s_Ariz_Nevada (2)" xfId="12245"/>
    <cellStyle name="s_Ariz_Nevada (2)_1" xfId="12246"/>
    <cellStyle name="s_Ariz_Nevada (2)_1_Intangible Amortization 6-30-09v" xfId="12247"/>
    <cellStyle name="s_Ariz_Nevada (2)_BMY minimerger (divest.)_v1" xfId="12248"/>
    <cellStyle name="s_Ariz_Nevada (2)_COO Mini Merger v8" xfId="12249"/>
    <cellStyle name="s_Ariz_Nevada (2)_Minimerger v1" xfId="12250"/>
    <cellStyle name="s_Ariz_Nevada (2)_Minimerger v6" xfId="12251"/>
    <cellStyle name="s_Ariz_Nevada (2)_Minimerger_v3" xfId="12252"/>
    <cellStyle name="s_Ariz_Nevada (2)_Minimerger_v4" xfId="12253"/>
    <cellStyle name="s_Ariz_Nevada (2)_Valuation_v1 - TDS" xfId="12254"/>
    <cellStyle name="s_Assumptions" xfId="12255"/>
    <cellStyle name="s_Assumptions_Intangible Amortization 6-30-09v" xfId="12256"/>
    <cellStyle name="s_Assumptions_Q2 pipeline" xfId="12257"/>
    <cellStyle name="s_Assumptions_Q2 pipeline_Intangible Amortization 6-30-09v" xfId="12258"/>
    <cellStyle name="s_AW Engineering P2R 2009" xfId="12259"/>
    <cellStyle name="s_AW Engineering P2R 2009 2" xfId="12260"/>
    <cellStyle name="s_AW Engineering P2R 2009_NOL" xfId="12261"/>
    <cellStyle name="s_AW Ind OPS P2R 2009" xfId="12262"/>
    <cellStyle name="s_AW Ind OPS P2R 2009 2" xfId="12263"/>
    <cellStyle name="s_AW Ind OPS P2R 2009_NOL" xfId="12264"/>
    <cellStyle name="s_AW Ind P2R 2009" xfId="12265"/>
    <cellStyle name="s_AW Ind P2R 2009 2" xfId="12266"/>
    <cellStyle name="s_AW Ind P2R 2009_NOL" xfId="12267"/>
    <cellStyle name="s_AW O&amp;M P2R 2009" xfId="12268"/>
    <cellStyle name="s_AW O&amp;M P2R 2009 2" xfId="12269"/>
    <cellStyle name="s_AW O&amp;M P2R 2009_NOL" xfId="12270"/>
    <cellStyle name="s_AW(USA) Inc.  P2R 2009" xfId="12271"/>
    <cellStyle name="s_AW(USA) Inc.  P2R 2009 2" xfId="12272"/>
    <cellStyle name="s_AW(USA) Inc.  P2R 2009_NOL" xfId="12273"/>
    <cellStyle name="s_AWCC P2R 2009" xfId="12274"/>
    <cellStyle name="s_AWCC P2R 2009 2" xfId="12275"/>
    <cellStyle name="s_AWCC P2R 2009_NOL" xfId="12276"/>
    <cellStyle name="s_AWE Holding P2R 2009" xfId="12277"/>
    <cellStyle name="s_AWE Holding P2R 2009 2" xfId="12278"/>
    <cellStyle name="s_AWE Holding P2R 2009_NOL" xfId="12279"/>
    <cellStyle name="s_AWE Inc. P2R 2009" xfId="12280"/>
    <cellStyle name="s_AWE Inc. P2R 2009 2" xfId="12281"/>
    <cellStyle name="s_AWE Inc. P2R 2009_NOL" xfId="12282"/>
    <cellStyle name="s_AWM P2R 2009" xfId="12283"/>
    <cellStyle name="s_AWM P2R 2009 2" xfId="12284"/>
    <cellStyle name="s_AWM P2R 2009_NOL" xfId="12285"/>
    <cellStyle name="s_AWM-DE P2R 2009" xfId="12286"/>
    <cellStyle name="s_AWM-DE P2R 2009 2" xfId="12287"/>
    <cellStyle name="s_AWM-DE P2R 2009_NOL" xfId="12288"/>
    <cellStyle name="s_AWR P2R 2009" xfId="12289"/>
    <cellStyle name="s_AWR P2R 2009 2" xfId="12290"/>
    <cellStyle name="s_AWR P2R 2009_NOL" xfId="12291"/>
    <cellStyle name="s_AWS CDM P2R 2009" xfId="12292"/>
    <cellStyle name="s_AWS CDM P2R 2009 2" xfId="12293"/>
    <cellStyle name="s_AWS CDM P2R 2009_NOL" xfId="12294"/>
    <cellStyle name="s_AWS LLC P2R 2009" xfId="12295"/>
    <cellStyle name="s_AWS LLC P2R 2009 2" xfId="12296"/>
    <cellStyle name="s_AWS LLC P2R 2009_NOL" xfId="12297"/>
    <cellStyle name="s_AWW Adj Co FAS109 2011" xfId="12298"/>
    <cellStyle name="s_AWWC P2R 2009" xfId="12299"/>
    <cellStyle name="s_AWWC P2R 2009 2" xfId="12300"/>
    <cellStyle name="s_AWWC P2R 2009_NOL" xfId="12301"/>
    <cellStyle name="s_AWWM P2R 2009" xfId="12302"/>
    <cellStyle name="s_AWWM P2R 2009 2" xfId="12303"/>
    <cellStyle name="s_AWWM P2R 2009_NOL" xfId="12304"/>
    <cellStyle name="s_AWWSC P2R 2009" xfId="12305"/>
    <cellStyle name="s_AWWSC P2R 2009 2" xfId="12306"/>
    <cellStyle name="s_AWWSC P2R 2009_NOL" xfId="12307"/>
    <cellStyle name="s_AZ P2R 2009" xfId="12308"/>
    <cellStyle name="s_AZ P2R 2009 2" xfId="12309"/>
    <cellStyle name="s_AZ P2R 2009_NOL" xfId="12310"/>
    <cellStyle name="s_B" xfId="12311"/>
    <cellStyle name="s_B 10" xfId="12312"/>
    <cellStyle name="s_B 2" xfId="12313"/>
    <cellStyle name="s_B 2 2" xfId="12314"/>
    <cellStyle name="s_B 2 2 2" xfId="12315"/>
    <cellStyle name="s_B 2 2 2 2" xfId="12316"/>
    <cellStyle name="s_B 2 2 2 2 2" xfId="12317"/>
    <cellStyle name="s_B 2 2 2 2 3" xfId="12318"/>
    <cellStyle name="s_B 2 2 2 3" xfId="12319"/>
    <cellStyle name="s_B 2 2 3" xfId="12320"/>
    <cellStyle name="s_B 2 2 4" xfId="12321"/>
    <cellStyle name="s_B 2 2 5" xfId="12322"/>
    <cellStyle name="s_B 2 2 6" xfId="12323"/>
    <cellStyle name="s_B 2 3" xfId="12324"/>
    <cellStyle name="s_B 2 3 2" xfId="12325"/>
    <cellStyle name="s_B 2 3 2 2" xfId="12326"/>
    <cellStyle name="s_B 2 3 2 3" xfId="12327"/>
    <cellStyle name="s_B 2 3 3" xfId="12328"/>
    <cellStyle name="s_B 2 4" xfId="12329"/>
    <cellStyle name="s_B 2 5" xfId="12330"/>
    <cellStyle name="s_B 2 6" xfId="12331"/>
    <cellStyle name="s_B 3" xfId="12332"/>
    <cellStyle name="s_B 4" xfId="12333"/>
    <cellStyle name="s_B 5" xfId="12334"/>
    <cellStyle name="s_B 6" xfId="12335"/>
    <cellStyle name="s_B 6 2" xfId="12336"/>
    <cellStyle name="s_B 6 2 2" xfId="12337"/>
    <cellStyle name="s_B 6 2 3" xfId="12338"/>
    <cellStyle name="s_B 6 3" xfId="12339"/>
    <cellStyle name="s_B 7" xfId="12340"/>
    <cellStyle name="s_B 8" xfId="12341"/>
    <cellStyle name="s_B 9" xfId="12342"/>
    <cellStyle name="s_B_2010 Arnold Sewer - Model v1.1 (preliminary base case)" xfId="12343"/>
    <cellStyle name="s_B_2010-2012_AZ BP_09.10.09" xfId="12344"/>
    <cellStyle name="s_B_2011_BPR_MSG_07" xfId="12345"/>
    <cellStyle name="s_B_2011-13 Capex by entity" xfId="12346"/>
    <cellStyle name="s_B_2012_BS_Budget (2)" xfId="12347"/>
    <cellStyle name="s_B_2012_BS_Budget (2) 2" xfId="12348"/>
    <cellStyle name="s_B_2012_BS_Budget (2) 3" xfId="12349"/>
    <cellStyle name="s_B_2012_BS_Budget (2) 4" xfId="12350"/>
    <cellStyle name="s_B_2012_BS_Budget (2) 5" xfId="12351"/>
    <cellStyle name="s_B_2012_BS_Budget (2) 6" xfId="12352"/>
    <cellStyle name="s_B_7 - FAS109 2010 (F2)" xfId="12353"/>
    <cellStyle name="s_B_AAET P2R 2009" xfId="12354"/>
    <cellStyle name="s_B_AAET P2R 2009 2" xfId="12355"/>
    <cellStyle name="s_B_AAET P2R 2009_NOL" xfId="12356"/>
    <cellStyle name="s_B_ACUS P2R 2009" xfId="12357"/>
    <cellStyle name="s_B_ACUS P2R 2009 2" xfId="12358"/>
    <cellStyle name="s_B_ACUS P2R 2009_NOL" xfId="12359"/>
    <cellStyle name="s_B_ALWC P2R 2009" xfId="12360"/>
    <cellStyle name="s_B_ALWC P2R 2009 2" xfId="12361"/>
    <cellStyle name="s_B_ALWC P2R 2009_NOL" xfId="12362"/>
    <cellStyle name="s_B_Apollo 22062005 RR" xfId="12363"/>
    <cellStyle name="s_B_Applied O+M - 2011 - 2015 Bus. Plan" xfId="12364"/>
    <cellStyle name="s_B_Applied O+M - 2011 - 2015 Bus. Plan 2" xfId="12365"/>
    <cellStyle name="s_B_AW Engineering P2R 2009" xfId="12366"/>
    <cellStyle name="s_B_AW Engineering P2R 2009 2" xfId="12367"/>
    <cellStyle name="s_B_AW Engineering P2R 2009_NOL" xfId="12368"/>
    <cellStyle name="s_B_AW Ind OPS P2R 2009" xfId="12369"/>
    <cellStyle name="s_B_AW Ind OPS P2R 2009 2" xfId="12370"/>
    <cellStyle name="s_B_AW Ind OPS P2R 2009_NOL" xfId="12371"/>
    <cellStyle name="s_B_AW Ind P2R 2009" xfId="12372"/>
    <cellStyle name="s_B_AW Ind P2R 2009 2" xfId="12373"/>
    <cellStyle name="s_B_AW Ind P2R 2009_NOL" xfId="12374"/>
    <cellStyle name="s_B_AW O&amp;M P2R 2009" xfId="12375"/>
    <cellStyle name="s_B_AW O&amp;M P2R 2009 2" xfId="12376"/>
    <cellStyle name="s_B_AW O&amp;M P2R 2009_NOL" xfId="12377"/>
    <cellStyle name="s_B_AW(USA) Inc.  P2R 2009" xfId="12378"/>
    <cellStyle name="s_B_AW(USA) Inc.  P2R 2009 2" xfId="12379"/>
    <cellStyle name="s_B_AW(USA) Inc.  P2R 2009_NOL" xfId="12380"/>
    <cellStyle name="s_B_AWCC P2R 2009" xfId="12381"/>
    <cellStyle name="s_B_AWCC P2R 2009 2" xfId="12382"/>
    <cellStyle name="s_B_AWCC P2R 2009_NOL" xfId="12383"/>
    <cellStyle name="s_B_AWE Holding P2R 2009" xfId="12384"/>
    <cellStyle name="s_B_AWE Holding P2R 2009 2" xfId="12385"/>
    <cellStyle name="s_B_AWE Holding P2R 2009_NOL" xfId="12386"/>
    <cellStyle name="s_B_AWE Inc. P2R 2009" xfId="12387"/>
    <cellStyle name="s_B_AWE Inc. P2R 2009 2" xfId="12388"/>
    <cellStyle name="s_B_AWE Inc. P2R 2009_NOL" xfId="12389"/>
    <cellStyle name="s_B_AWM P2R 2009" xfId="12390"/>
    <cellStyle name="s_B_AWM P2R 2009 2" xfId="12391"/>
    <cellStyle name="s_B_AWM P2R 2009_NOL" xfId="12392"/>
    <cellStyle name="s_B_AWM-DE P2R 2009" xfId="12393"/>
    <cellStyle name="s_B_AWM-DE P2R 2009 2" xfId="12394"/>
    <cellStyle name="s_B_AWM-DE P2R 2009_NOL" xfId="12395"/>
    <cellStyle name="s_B_AWR P2R 2009" xfId="12396"/>
    <cellStyle name="s_B_AWR P2R 2009 2" xfId="12397"/>
    <cellStyle name="s_B_AWR P2R 2009_NOL" xfId="12398"/>
    <cellStyle name="s_B_AWS CDM P2R 2009" xfId="12399"/>
    <cellStyle name="s_B_AWS CDM P2R 2009 2" xfId="12400"/>
    <cellStyle name="s_B_AWS CDM P2R 2009_NOL" xfId="12401"/>
    <cellStyle name="s_B_AWS LLC P2R 2009" xfId="12402"/>
    <cellStyle name="s_B_AWS LLC P2R 2009 2" xfId="12403"/>
    <cellStyle name="s_B_AWS LLC P2R 2009_NOL" xfId="12404"/>
    <cellStyle name="s_B_AWW Adj Co FAS109 2011" xfId="12405"/>
    <cellStyle name="s_B_AWWC P2R 2009" xfId="12406"/>
    <cellStyle name="s_B_AWWC P2R 2009 2" xfId="12407"/>
    <cellStyle name="s_B_AWWC P2R 2009_NOL" xfId="12408"/>
    <cellStyle name="s_B_AWWM P2R 2009" xfId="12409"/>
    <cellStyle name="s_B_AWWM P2R 2009 2" xfId="12410"/>
    <cellStyle name="s_B_AWWM P2R 2009_NOL" xfId="12411"/>
    <cellStyle name="s_B_AWWSC P2R 2009" xfId="12412"/>
    <cellStyle name="s_B_AWWSC P2R 2009 2" xfId="12413"/>
    <cellStyle name="s_B_AWWSC P2R 2009_NOL" xfId="12414"/>
    <cellStyle name="s_B_AZ P2R 2009" xfId="12415"/>
    <cellStyle name="s_B_AZ P2R 2009 2" xfId="12416"/>
    <cellStyle name="s_B_AZ P2R 2009_NOL" xfId="12417"/>
    <cellStyle name="s_B_BalanceSheet Landing" xfId="12418"/>
    <cellStyle name="s_B_BalanceSheet Landing 2" xfId="12419"/>
    <cellStyle name="s_B_BalanceSheet Landing 3" xfId="12420"/>
    <cellStyle name="s_B_BalanceSheet Landing 4" xfId="12421"/>
    <cellStyle name="s_B_BalanceSheet Landing 5" xfId="12422"/>
    <cellStyle name="s_B_BalanceSheet Landing 6" xfId="12423"/>
    <cellStyle name="s_B_BFD P2R 2009" xfId="12424"/>
    <cellStyle name="s_B_BFD P2R 2009 2" xfId="12425"/>
    <cellStyle name="s_B_BFD P2R 2009_NOL" xfId="12426"/>
    <cellStyle name="s_B_Book1" xfId="12427"/>
    <cellStyle name="s_B_BP 2011-13 KPIs Rev 9-16-2010 8pm" xfId="12428"/>
    <cellStyle name="s_B_CA P2R 2009 " xfId="12429"/>
    <cellStyle name="s_B_CA P2R 2009  2" xfId="12430"/>
    <cellStyle name="s_B_CA P2R 2009 _NOL" xfId="12431"/>
    <cellStyle name="s_B_CD - Financial Flash Report - May 2012 Final" xfId="12432"/>
    <cellStyle name="s_B_City of Fillmore Annual Maintenance Revised  V-2 3-7-06  MLC" xfId="12433"/>
    <cellStyle name="s_B_City of Fillmore Annual Maintenance Revised  V-2 3-7-06  MLC_sand city cost analysis 9-29-09 CalAm Version" xfId="12434"/>
    <cellStyle name="s_B_City of Fillmore Annual Maintenance Revised  V-2 3-7-06  MLC_Schedule 3-5 Roark - asset list 071010" xfId="12435"/>
    <cellStyle name="s_B_City of Fillmore Annual Maintenance Revised MK" xfId="12436"/>
    <cellStyle name="s_B_City of Fillmore Annual Maintenance Revised MK_sand city cost analysis 9-29-09 CalAm Version" xfId="12437"/>
    <cellStyle name="s_B_City of Fillmore Annual Maintenance Revised MK_Schedule 3-5 Roark - asset list 071010" xfId="12438"/>
    <cellStyle name="s_B_City of Fillmore DBO Financial Model V10" xfId="12439"/>
    <cellStyle name="s_B_City of Fillmore DBO Financial Model V10_sand city cost analysis 9-29-09 CalAm Version" xfId="12440"/>
    <cellStyle name="s_B_City of Fillmore DBO Financial Model V10_Schedule 3-5 Roark - asset list 071010" xfId="12441"/>
    <cellStyle name="s_B_City of Fillmore DBO Financial Model V11" xfId="12442"/>
    <cellStyle name="s_B_City of Fillmore DBO Financial Model V11_sand city cost analysis 9-29-09 CalAm Version" xfId="12443"/>
    <cellStyle name="s_B_City of Fillmore DBO Financial Model V11_Schedule 3-5 Roark - asset list 071010" xfId="12444"/>
    <cellStyle name="s_B_City of Fillmore DBO Financial Model V2" xfId="12445"/>
    <cellStyle name="s_B_City of Fillmore DBO Financial Model V2_sand city cost analysis 9-29-09 CalAm Version" xfId="12446"/>
    <cellStyle name="s_B_City of Fillmore DBO Financial Model V2_Schedule 3-5 Roark - asset list 071010" xfId="12447"/>
    <cellStyle name="s_B_City of Fillmore DBO Financial Model V4" xfId="12448"/>
    <cellStyle name="s_B_City of Fillmore DBO Financial Model V4_sand city cost analysis 9-29-09 CalAm Version" xfId="12449"/>
    <cellStyle name="s_B_City of Fillmore DBO Financial Model V4_Schedule 3-5 Roark - asset list 071010" xfId="12450"/>
    <cellStyle name="s_B_City of Fillmore DBO Financial Model V5" xfId="12451"/>
    <cellStyle name="s_B_City of Fillmore DBO Financial Model V5_sand city cost analysis 9-29-09 CalAm Version" xfId="12452"/>
    <cellStyle name="s_B_City of Fillmore DBO Financial Model V5_Schedule 3-5 Roark - asset list 071010" xfId="12453"/>
    <cellStyle name="s_B_City of Fillmore OpEx Model Start-Up  &amp; Decommissioning   Nov.18, 2005  MLC" xfId="12454"/>
    <cellStyle name="s_B_City of Fillmore OpEx Model Start-Up  &amp; Decommissioning   Nov.18, 2005  MLC_sand city cost analysis 9-29-09 CalAm Version" xfId="12455"/>
    <cellStyle name="s_B_City of Fillmore OpEx Model Start-Up  &amp; Decommissioning   Nov.18, 2005  MLC_Schedule 3-5 Roark - asset list 071010" xfId="12456"/>
    <cellStyle name="s_B_City of Fillmore OpEx Model V. 2  Dec. 19, 2005  MLC" xfId="12457"/>
    <cellStyle name="s_B_City of Fillmore OpEx Model V. 2  Dec. 19, 2005  MLC_sand city cost analysis 9-29-09 CalAm Version" xfId="12458"/>
    <cellStyle name="s_B_City of Fillmore OpEx Model V. 2  Dec. 19, 2005  MLC_Schedule 3-5 Roark - asset list 071010" xfId="12459"/>
    <cellStyle name="s_B_City of Fillmore R &amp; R Schedule    3-13-06  MLC" xfId="12460"/>
    <cellStyle name="s_B_City of Fillmore R &amp; R Schedule    3-13-06  MLC_sand city cost analysis 9-29-09 CalAm Version" xfId="12461"/>
    <cellStyle name="s_B_City of Fillmore R &amp; R Schedule    3-13-06  MLC_Schedule 3-5 Roark - asset list 071010" xfId="12462"/>
    <cellStyle name="s_B_Contract Ops Bus  Plan 2011 -2015_061510" xfId="12463"/>
    <cellStyle name="s_B_Contract Ops Bus  Plan 2011 -2015_061510_2011_BPR_MSG_07" xfId="12464"/>
    <cellStyle name="s_B_Contract Ops Bus  Plan 2011 -2015_061510_Contract Ops Bus  Plan 2011 -2015_071310_GK" xfId="12465"/>
    <cellStyle name="s_B_Contract Ops Bus  Plan 2011 -2015_061510_Contract Ops Bus  Plan 2011 -2015_08.31.10" xfId="12466"/>
    <cellStyle name="s_B_Contract Ops Bus  Plan 2011 -2015_061510_Contract Ops Bus  Plan 2011 -2015_08.31.10_~0270095" xfId="12467"/>
    <cellStyle name="s_B_Contract Ops Bus  Plan 2011 -2015_061510_Contract Ops Bus  Plan 2011 -2015_08.31.10_Contract Services_Project Contribution Trend" xfId="12468"/>
    <cellStyle name="s_B_Contract Ops Bus  Plan 2011 -2015_061510_Contract Ops Bus  Plan 2011 -2015_08.31.10_Contract Services_Project Contribution Trend_091010" xfId="12469"/>
    <cellStyle name="s_B_Contract Ops Bus  Plan 2011 -2015_061510_Contribution" xfId="12470"/>
    <cellStyle name="s_B_Contract Ops Bus  Plan 2011 -2015_061510_FINAL P12 MSG Contribution Margin" xfId="12471"/>
    <cellStyle name="s_B_Contract Ops Bus  Plan 2011 -2015_071310_GK" xfId="12472"/>
    <cellStyle name="s_B_Contract Ops Bus  Plan 2011 -2015_08.31.10" xfId="12473"/>
    <cellStyle name="s_B_Contract Ops Bus  Plan 2011 -2015_08.31.10_~0270095" xfId="12474"/>
    <cellStyle name="s_B_Contract Ops Bus  Plan 2011 -2015_08.31.10_Contract Services_Project Contribution Trend" xfId="12475"/>
    <cellStyle name="s_B_Contract Ops Bus  Plan 2011 -2015_08.31.10_Contract Services_Project Contribution Trend_091010" xfId="12476"/>
    <cellStyle name="s_B_Contribution" xfId="12477"/>
    <cellStyle name="s_B_Control Panel" xfId="12478"/>
    <cellStyle name="s_B_Control Panel 2" xfId="12479"/>
    <cellStyle name="s_B_Control Panel 3" xfId="12480"/>
    <cellStyle name="s_B_Control Panel 4" xfId="12481"/>
    <cellStyle name="s_B_Control Panel 5" xfId="12482"/>
    <cellStyle name="s_B_Control Panel 6" xfId="12483"/>
    <cellStyle name="s_B_Copy of KY 2011 Os &amp; Vs 10-19-11" xfId="12484"/>
    <cellStyle name="s_B_Copy of KY 2011 Os &amp; Vs 10-19-11 2" xfId="12485"/>
    <cellStyle name="s_B_Copy of KY 2011 Os &amp; Vs 10-19-11 3" xfId="12486"/>
    <cellStyle name="s_B_Copy of KY 2011 Os &amp; Vs 10-19-11 4" xfId="12487"/>
    <cellStyle name="s_B_Copy of KY 2011 Os &amp; Vs 10-19-11 5" xfId="12488"/>
    <cellStyle name="s_B_Copy of KY 2011 Os &amp; Vs 10-19-11 6" xfId="12489"/>
    <cellStyle name="s_B_Copy of Twin Oaks DBO Financial Model BAFO FINAL" xfId="12490"/>
    <cellStyle name="s_B_Copy of Twin Oaks DBO Financial Model BAFO FINAL_sand city cost analysis 9-29-09 CalAm Version" xfId="12491"/>
    <cellStyle name="s_B_Copy of Twin Oaks DBO Financial Model BAFO FINAL_Schedule 3-5 Roark - asset list 071010" xfId="12492"/>
    <cellStyle name="s_B_Eastern Divsion O&amp;Vs - Dec 2011 Final" xfId="12493"/>
    <cellStyle name="s_B_Eastern Divsion O&amp;Vs - Dec 2011 Final 2" xfId="12494"/>
    <cellStyle name="s_B_Eastern Divsion O&amp;Vs - Dec 2011 Final 3" xfId="12495"/>
    <cellStyle name="s_B_Eastern Divsion O&amp;Vs - Dec 2011 Final 4" xfId="12496"/>
    <cellStyle name="s_B_Eastern Divsion O&amp;Vs - Dec 2011 Final 5" xfId="12497"/>
    <cellStyle name="s_B_Eastern Divsion O&amp;Vs - Dec 2011 Final 6" xfId="12498"/>
    <cellStyle name="s_B_Eastern Divsion O&amp;Vs - Dec 2011 Final_O&amp;Vs Worksheet" xfId="12499"/>
    <cellStyle name="s_B_Eastern Divsion O&amp;Vs - Dec 2011 Final_O&amp;Vs Worksheet 2" xfId="12500"/>
    <cellStyle name="s_B_Eastern Divsion O&amp;Vs - Dec 2011 Final_O&amp;Vs Worksheet 3" xfId="12501"/>
    <cellStyle name="s_B_Eastern Divsion O&amp;Vs - Dec 2011 Final_O&amp;Vs Worksheet 4" xfId="12502"/>
    <cellStyle name="s_B_Eastern Divsion O&amp;Vs - Dec 2011 Final_O&amp;Vs Worksheet 5" xfId="12503"/>
    <cellStyle name="s_B_Eastern Divsion O&amp;Vs - Dec 2011 Final_O&amp;Vs Worksheet 6" xfId="12504"/>
    <cellStyle name="s_B_Edison P2R 2009" xfId="12505"/>
    <cellStyle name="s_B_Edison P2R 2009 2" xfId="12506"/>
    <cellStyle name="s_B_Edison P2R 2009_NOL" xfId="12507"/>
    <cellStyle name="s_B_EMC P2R 2009" xfId="12508"/>
    <cellStyle name="s_B_EMC P2R 2009 2" xfId="12509"/>
    <cellStyle name="s_B_EMC P2R 2009_NOL" xfId="12510"/>
    <cellStyle name="s_B_ETOWN LLC P2R 2009" xfId="12511"/>
    <cellStyle name="s_B_ETOWN LLC P2R 2009 2" xfId="12512"/>
    <cellStyle name="s_B_ETOWN LLC P2R 2009_NOL" xfId="12513"/>
    <cellStyle name="s_B_ETP P2R 2009" xfId="12514"/>
    <cellStyle name="s_B_ETP P2R 2009 2" xfId="12515"/>
    <cellStyle name="s_B_ETP P2R 2009_NOL" xfId="12516"/>
    <cellStyle name="s_B_Feb Actual vs. Budget" xfId="12517"/>
    <cellStyle name="s_B_Feb Actual vs. Budget 2" xfId="12518"/>
    <cellStyle name="s_B_Feb Actual vs. Budget 3" xfId="12519"/>
    <cellStyle name="s_B_Feb Actual vs. Budget 4" xfId="12520"/>
    <cellStyle name="s_B_Feb Actual vs. Budget 5" xfId="12521"/>
    <cellStyle name="s_B_Feb Actual vs. Budget 6" xfId="12522"/>
    <cellStyle name="s_B_Federal Payable '10" xfId="12523"/>
    <cellStyle name="s_B_Fillmore Annual Maintenance" xfId="12524"/>
    <cellStyle name="s_B_Fillmore Annual Maintenance_sand city cost analysis 9-29-09 CalAm Version" xfId="12525"/>
    <cellStyle name="s_B_Fillmore Annual Maintenance_Schedule 3-5 Roark - asset list 071010" xfId="12526"/>
    <cellStyle name="s_B_Fillmore O&amp;M model 032206" xfId="12527"/>
    <cellStyle name="s_B_Fillmore O&amp;M model 032206 V1" xfId="12528"/>
    <cellStyle name="s_B_Fillmore O&amp;M model 032206 V1_sand city cost analysis 9-29-09 CalAm Version" xfId="12529"/>
    <cellStyle name="s_B_Fillmore O&amp;M model 032206 V1_Schedule 3-5 Roark - asset list 071010" xfId="12530"/>
    <cellStyle name="s_B_Fillmore O&amp;M model 032206_sand city cost analysis 9-29-09 CalAm Version" xfId="12531"/>
    <cellStyle name="s_B_Fillmore O&amp;M model 032206_Schedule 3-5 Roark - asset list 071010" xfId="12532"/>
    <cellStyle name="s_B_Fillmore O&amp;M model 110106" xfId="12533"/>
    <cellStyle name="s_B_Fillmore O&amp;M model 110106_sand city cost analysis 9-29-09 CalAm Version" xfId="12534"/>
    <cellStyle name="s_B_Fillmore O&amp;M model 110106_Schedule 3-5 Roark - asset list 071010" xfId="12535"/>
    <cellStyle name="s_B_FINAL P12 MSG Contribution Margin" xfId="12536"/>
    <cellStyle name="s_B_Footnote" xfId="12537"/>
    <cellStyle name="s_B_GAAP Provision Model - Q3 2011 Consolidated - Hyperion" xfId="12538"/>
    <cellStyle name="s_B_HI P2R 2009" xfId="12539"/>
    <cellStyle name="s_B_HI P2R 2009 2" xfId="12540"/>
    <cellStyle name="s_B_HI P2R 2009_NOL" xfId="12541"/>
    <cellStyle name="s_B_HYDRO P2R 2009" xfId="12542"/>
    <cellStyle name="s_B_HYDRO P2R 2009 2" xfId="12543"/>
    <cellStyle name="s_B_HYDRO P2R 2009_NOL" xfId="12544"/>
    <cellStyle name="s_B_Hyperion-JDE Recon" xfId="12545"/>
    <cellStyle name="s_B_IA P2R 2009" xfId="12546"/>
    <cellStyle name="s_B_IA P2R 2009 2" xfId="12547"/>
    <cellStyle name="s_B_IA P2R 2009_NOL" xfId="12548"/>
    <cellStyle name="s_B_IL FAS109 2011" xfId="12549"/>
    <cellStyle name="s_B_IL P2R 2009 " xfId="12550"/>
    <cellStyle name="s_B_IL P2R 2009  2" xfId="12551"/>
    <cellStyle name="s_B_IL P2R 2009 _NOL" xfId="12552"/>
    <cellStyle name="s_B_IN P2R 2009" xfId="12553"/>
    <cellStyle name="s_B_IN P2R 2009 2" xfId="12554"/>
    <cellStyle name="s_B_IN P2R 2009_NOL" xfId="12555"/>
    <cellStyle name="s_B_Income Statement_revised capex 05.28.09_060309" xfId="12556"/>
    <cellStyle name="s_B_Income Statement_revised capex 05.28.09_060309 2" xfId="12557"/>
    <cellStyle name="s_B_Input" xfId="12558"/>
    <cellStyle name="s_B_Input Sheet" xfId="12559"/>
    <cellStyle name="s_B_Input Sheet_Hyperion-JDE Recon" xfId="12560"/>
    <cellStyle name="s_B_Input Sheet_Journal Entries Calculation" xfId="12561"/>
    <cellStyle name="s_B_Inputs" xfId="12562"/>
    <cellStyle name="s_B_Inputs_1" xfId="12563"/>
    <cellStyle name="s_B_Intangible Amortization 6-30-09v" xfId="12564"/>
    <cellStyle name="s_B_I-OPEB" xfId="12565"/>
    <cellStyle name="s_B_I-OPEB_Hyperion-JDE Recon" xfId="12566"/>
    <cellStyle name="s_B_I-OPEB_Input Sheet" xfId="12567"/>
    <cellStyle name="s_B_I-OPEB_Journal Entries Calculation" xfId="12568"/>
    <cellStyle name="s_B_Journal Entries Calculation" xfId="12569"/>
    <cellStyle name="s_B_KY P2R 2009" xfId="12570"/>
    <cellStyle name="s_B_KY P2R 2009 2" xfId="12571"/>
    <cellStyle name="s_B_KY P2R 2009_NOL" xfId="12572"/>
    <cellStyle name="s_B_KY-Landing Template-Feb 2012 Final" xfId="12573"/>
    <cellStyle name="s_B_KY-Landing Template-Feb 2012 Final 2" xfId="12574"/>
    <cellStyle name="s_B_KY-Landing Template-Feb 2012 Final 3" xfId="12575"/>
    <cellStyle name="s_B_KY-Landing Template-Feb 2012 Final 4" xfId="12576"/>
    <cellStyle name="s_B_KY-Landing Template-Feb 2012 Final 5" xfId="12577"/>
    <cellStyle name="s_B_KY-Landing Template-Feb 2012 Final 6" xfId="12578"/>
    <cellStyle name="s_B_KY-Landing Template-Feb 2012 Final_O&amp;Vs Worksheet" xfId="12579"/>
    <cellStyle name="s_B_KY-Landing Template-Feb 2012 Final_O&amp;Vs Worksheet 2" xfId="12580"/>
    <cellStyle name="s_B_KY-Landing Template-Feb 2012 Final_O&amp;Vs Worksheet 3" xfId="12581"/>
    <cellStyle name="s_B_KY-Landing Template-Feb 2012 Final_O&amp;Vs Worksheet 4" xfId="12582"/>
    <cellStyle name="s_B_KY-Landing Template-Feb 2012 Final_O&amp;Vs Worksheet 5" xfId="12583"/>
    <cellStyle name="s_B_KY-Landing Template-Feb 2012 Final_O&amp;Vs Worksheet 6" xfId="12584"/>
    <cellStyle name="s_B_LI P2R 2009" xfId="12585"/>
    <cellStyle name="s_B_LI P2R 2009 2" xfId="12586"/>
    <cellStyle name="s_B_LI P2R 2009_NOL" xfId="12587"/>
    <cellStyle name="s_B_LIBERTY P2R 2009" xfId="12588"/>
    <cellStyle name="s_B_LIBERTY P2R 2009 2" xfId="12589"/>
    <cellStyle name="s_B_LIBERTY P2R 2009_NOL" xfId="12590"/>
    <cellStyle name="s_B_LOP P2R 2009" xfId="12591"/>
    <cellStyle name="s_B_LOP P2R 2009 2" xfId="12592"/>
    <cellStyle name="s_B_LOP P2R 2009_NOL" xfId="12593"/>
    <cellStyle name="s_B_MD P2R 2009" xfId="12594"/>
    <cellStyle name="s_B_MD P2R 2009 2" xfId="12595"/>
    <cellStyle name="s_B_MD P2R 2009_NOL" xfId="12596"/>
    <cellStyle name="s_B_MI P2R 2009" xfId="12597"/>
    <cellStyle name="s_B_MI P2R 2009 2" xfId="12598"/>
    <cellStyle name="s_B_MI P2R 2009_NOL" xfId="12599"/>
    <cellStyle name="s_B_MO 2010-2014 Presentation_072709" xfId="12600"/>
    <cellStyle name="s_B_MO 2010-2014 Presentation_072709_Schedule 3-5 Roark - asset list 071010" xfId="12601"/>
    <cellStyle name="s_B_MO P2R 2009" xfId="12602"/>
    <cellStyle name="s_B_MO P2R 2009 2" xfId="12603"/>
    <cellStyle name="s_B_MO P2R 2009_NOL" xfId="12604"/>
    <cellStyle name="s_B_Mobile Residuals P2R 2009" xfId="12605"/>
    <cellStyle name="s_B_Mobile Residuals P2R 2009 2" xfId="12606"/>
    <cellStyle name="s_B_Mobile Residuals P2R 2009_NOL" xfId="12607"/>
    <cellStyle name="s_B_MO-IL-CA Offset DEF" xfId="12608"/>
    <cellStyle name="s_B_MO-IL-CA Offset DEF 2" xfId="12609"/>
    <cellStyle name="s_B_MO-IL-CA Offset DEF_2010 Footnote" xfId="12610"/>
    <cellStyle name="s_B_MO-IL-CA Offset DEF_2010 Footnote_7 - FAS109 2010 (F2)" xfId="12611"/>
    <cellStyle name="s_B_MO-IL-CA Offset DEF_2010 Footnote_Hyperion-JDE Recon" xfId="12612"/>
    <cellStyle name="s_B_MO-IL-CA Offset DEF_2010 Footnote_Journal Entries Calculation" xfId="12613"/>
    <cellStyle name="s_B_MO-IL-CA Offset DEF_7 - FAS109 2010 (F2)" xfId="12614"/>
    <cellStyle name="s_B_MO-IL-CA Offset DEF_AWW Adj Co FAS109 2011" xfId="12615"/>
    <cellStyle name="s_B_MO-IL-CA Offset DEF_AZ FAS109 2011" xfId="12616"/>
    <cellStyle name="s_B_MO-IL-CA Offset DEF_AZ FAS109 2011_Hyperion-JDE Recon" xfId="12617"/>
    <cellStyle name="s_B_MO-IL-CA Offset DEF_AZ FAS109 2011_Journal Entries Calculation" xfId="12618"/>
    <cellStyle name="s_B_MO-IL-CA Offset DEF_Current Provision - HYP" xfId="12619"/>
    <cellStyle name="s_B_MO-IL-CA Offset DEF_Footnote" xfId="12620"/>
    <cellStyle name="s_B_MO-IL-CA Offset DEF_Footnote Walk" xfId="12621"/>
    <cellStyle name="s_B_MO-IL-CA Offset DEF_Footnote Walk_7 - FAS109 2010 (F2)" xfId="12622"/>
    <cellStyle name="s_B_MO-IL-CA Offset DEF_Footnote Walk_Hyperion-JDE Recon" xfId="12623"/>
    <cellStyle name="s_B_MO-IL-CA Offset DEF_Footnote Walk_Journal Entries Calculation" xfId="12624"/>
    <cellStyle name="s_B_MO-IL-CA Offset DEF_Hyperion-JDE Recon" xfId="12625"/>
    <cellStyle name="s_B_MO-IL-CA Offset DEF_IA FAS109 2011" xfId="12626"/>
    <cellStyle name="s_B_MO-IL-CA Offset DEF_IA FAS109 2011_Hyperion-JDE Recon" xfId="12627"/>
    <cellStyle name="s_B_MO-IL-CA Offset DEF_IA FAS109 2011_Journal Entries Calculation" xfId="12628"/>
    <cellStyle name="s_B_MO-IL-CA Offset DEF_IL FAS109 2011" xfId="12629"/>
    <cellStyle name="s_B_MO-IL-CA Offset DEF_IL FAS109 2011_Hyperion-JDE Recon" xfId="12630"/>
    <cellStyle name="s_B_MO-IL-CA Offset DEF_IL FAS109 2011_Journal Entries Calculation" xfId="12631"/>
    <cellStyle name="s_B_MO-IL-CA Offset DEF_IL Note H Collapsed to Acctg" xfId="12632"/>
    <cellStyle name="s_B_MO-IL-CA Offset DEF_IL Note H Collapsed to Acctg_7 - FAS109 2010 (F2)" xfId="12633"/>
    <cellStyle name="s_B_MO-IL-CA Offset DEF_IL Note H Collapsed to Acctg_Hyperion-JDE Recon" xfId="12634"/>
    <cellStyle name="s_B_MO-IL-CA Offset DEF_IL Note H Collapsed to Acctg_Journal Entries Calculation" xfId="12635"/>
    <cellStyle name="s_B_MO-IL-CA Offset DEF_Journal Entries Calculation" xfId="12636"/>
    <cellStyle name="s_B_MO-IL-CA Offset DEF_NOL" xfId="12637"/>
    <cellStyle name="s_B_MO-IL-CA Offset DEF_Note H" xfId="12638"/>
    <cellStyle name="s_B_MO-IL-CA Offset DEF_Note H_7 - FAS109 2010 (F2)" xfId="12639"/>
    <cellStyle name="s_B_MO-IL-CA Offset DEF_Note H_Hyperion-JDE Recon" xfId="12640"/>
    <cellStyle name="s_B_MO-IL-CA Offset DEF_Note H_Journal Entries Calculation" xfId="12641"/>
    <cellStyle name="s_B_MO-IL-CA Offset DEF_PY FN Reclasses" xfId="12642"/>
    <cellStyle name="s_B_MO-IL-CA Offset DEF_Summary" xfId="12643"/>
    <cellStyle name="s_B_Net Capex Cashflow 2013-2014 8-10-12" xfId="12644"/>
    <cellStyle name="s_B_NJ P2R 2009" xfId="12645"/>
    <cellStyle name="s_B_NJ P2R 2009 2" xfId="12646"/>
    <cellStyle name="s_B_NJ P2R 2009_NOL" xfId="12647"/>
    <cellStyle name="s_B_NM P2R 2009" xfId="12648"/>
    <cellStyle name="s_B_NM P2R 2009 2" xfId="12649"/>
    <cellStyle name="s_B_NM P2R 2009_NOL" xfId="12650"/>
    <cellStyle name="s_B_NOL" xfId="12651"/>
    <cellStyle name="s_B_O - AFUDC Sch M" xfId="12652"/>
    <cellStyle name="s_B_O - AFUDC Sch M_Hyperion-JDE Recon" xfId="12653"/>
    <cellStyle name="s_B_O - AFUDC Sch M_Input Sheet" xfId="12654"/>
    <cellStyle name="s_B_O - AFUDC Sch M_Journal Entries Calculation" xfId="12655"/>
    <cellStyle name="s_B_O&amp;Vs P&amp;L View" xfId="12656"/>
    <cellStyle name="s_B_O&amp;Vs P&amp;L View 2" xfId="12657"/>
    <cellStyle name="s_B_O&amp;Vs P&amp;L View 3" xfId="12658"/>
    <cellStyle name="s_B_O&amp;Vs P&amp;L View 4" xfId="12659"/>
    <cellStyle name="s_B_O&amp;Vs P&amp;L View 5" xfId="12660"/>
    <cellStyle name="s_B_O&amp;Vs P&amp;L View 6" xfId="12661"/>
    <cellStyle name="s_B_O&amp;Vs Worksheet" xfId="12662"/>
    <cellStyle name="s_B_O&amp;Vs Worksheet 2" xfId="12663"/>
    <cellStyle name="s_B_O&amp;Vs Worksheet 3" xfId="12664"/>
    <cellStyle name="s_B_O&amp;Vs Worksheet 4" xfId="12665"/>
    <cellStyle name="s_B_O&amp;Vs Worksheet 5" xfId="12666"/>
    <cellStyle name="s_B_O&amp;Vs Worksheet 6" xfId="12667"/>
    <cellStyle name="s_B_O&amp;Vs Worksheet_1" xfId="12668"/>
    <cellStyle name="s_B_O&amp;Vs Worksheet_1 2" xfId="12669"/>
    <cellStyle name="s_B_O&amp;Vs Worksheet_1 3" xfId="12670"/>
    <cellStyle name="s_B_O&amp;Vs Worksheet_1 4" xfId="12671"/>
    <cellStyle name="s_B_O&amp;Vs Worksheet_1 5" xfId="12672"/>
    <cellStyle name="s_B_O&amp;Vs Worksheet_1 6" xfId="12673"/>
    <cellStyle name="s_B_OH P2R 2009" xfId="12674"/>
    <cellStyle name="s_B_OH P2R 2009 2" xfId="12675"/>
    <cellStyle name="s_B_OH P2R 2009_NOL" xfId="12676"/>
    <cellStyle name="s_B_P&amp;L Landing" xfId="12677"/>
    <cellStyle name="s_B_P&amp;L Landing 2" xfId="12678"/>
    <cellStyle name="s_B_P&amp;L Landing 3" xfId="12679"/>
    <cellStyle name="s_B_P&amp;L Landing 4" xfId="12680"/>
    <cellStyle name="s_B_P&amp;L Landing 5" xfId="12681"/>
    <cellStyle name="s_B_P&amp;L Landing 6" xfId="12682"/>
    <cellStyle name="s_B_PA P2R 2009" xfId="12683"/>
    <cellStyle name="s_B_PA P2R 2009 2" xfId="12684"/>
    <cellStyle name="s_B_PA P2R 2009_NOL" xfId="12685"/>
    <cellStyle name="s_B_PAM P2R 2009" xfId="12686"/>
    <cellStyle name="s_B_PAM P2R 2009 2" xfId="12687"/>
    <cellStyle name="s_B_PAM P2R 2009_NOL" xfId="12688"/>
    <cellStyle name="s_B_Portfolio Optimization - Sale of GW + Neptune v13" xfId="12689"/>
    <cellStyle name="s_B_Project Aqua - Financial Models Version 2.0 V2" xfId="12690"/>
    <cellStyle name="s_B_Project Aqua - Financial Models Version 2.0 V2_2010 Arnold Sewer - Model v1.1 (preliminary base case)" xfId="12691"/>
    <cellStyle name="s_B_Project Aqua - Financial Models Version 2.0 V2_Inputs" xfId="12692"/>
    <cellStyle name="s_B_Project Aqua - Financial Models Version 2.0 V2_sand city cost analysis 9-29-09 CalAm Version" xfId="12693"/>
    <cellStyle name="s_B_Project Aqua - Financial Models Version 2.0 V2_Schedule 3-5 Roark - asset list 071010" xfId="12694"/>
    <cellStyle name="s_B_Project Aqua - Financial Models Version 2.5" xfId="12695"/>
    <cellStyle name="s_B_Project Ascot Spain - Version 9.0 16082004" xfId="12696"/>
    <cellStyle name="s_B_PY FN Reclasses" xfId="12697"/>
    <cellStyle name="s_B_Q1 Workpapers as of 03-12-10" xfId="12698"/>
    <cellStyle name="s_B_Q1 Workpapers as of 03-12-10 2" xfId="12699"/>
    <cellStyle name="s_B_ROE by State" xfId="12700"/>
    <cellStyle name="s_B_S_Ratios _B" xfId="12701"/>
    <cellStyle name="s_B_S_Ratios _B_Intangible Amortization 6-30-09v" xfId="12702"/>
    <cellStyle name="s_B_S_Ratios _B_Q2 pipeline" xfId="12703"/>
    <cellStyle name="s_B_S_Ratios _B_Q2 pipeline_Intangible Amortization 6-30-09v" xfId="12704"/>
    <cellStyle name="s_B_S_Ratios_T" xfId="12705"/>
    <cellStyle name="s_B_S_Ratios_T_Intangible Amortization 6-30-09v" xfId="12706"/>
    <cellStyle name="s_B_S_Ratios_T_Q2 pipeline" xfId="12707"/>
    <cellStyle name="s_B_S_Ratios_T_Q2 pipeline_Intangible Amortization 6-30-09v" xfId="12708"/>
    <cellStyle name="s_B_sand city cost analysis 9-29-09 CalAm Version" xfId="12709"/>
    <cellStyle name="s_B_Schedule 3-5 Roark - asset list 071010" xfId="12710"/>
    <cellStyle name="s_B_Sheet1" xfId="12711"/>
    <cellStyle name="s_B_Sheet1 2" xfId="12712"/>
    <cellStyle name="s_B_Sheet1 3" xfId="12713"/>
    <cellStyle name="s_B_Sheet1 4" xfId="12714"/>
    <cellStyle name="s_B_Sheet1 5" xfId="12715"/>
    <cellStyle name="s_B_Sheet1 6" xfId="12716"/>
    <cellStyle name="s_B_Sheet1_O&amp;Vs Worksheet" xfId="12717"/>
    <cellStyle name="s_B_Sheet1_O&amp;Vs Worksheet 2" xfId="12718"/>
    <cellStyle name="s_B_Sheet1_O&amp;Vs Worksheet 3" xfId="12719"/>
    <cellStyle name="s_B_Sheet1_O&amp;Vs Worksheet 4" xfId="12720"/>
    <cellStyle name="s_B_Sheet1_O&amp;Vs Worksheet 5" xfId="12721"/>
    <cellStyle name="s_B_Sheet1_O&amp;Vs Worksheet 6" xfId="12722"/>
    <cellStyle name="s_B_Sheet2" xfId="12723"/>
    <cellStyle name="s_B_Sheet2 2" xfId="12724"/>
    <cellStyle name="s_B_Sheet2 3" xfId="12725"/>
    <cellStyle name="s_B_Sheet2 4" xfId="12726"/>
    <cellStyle name="s_B_Sheet2 5" xfId="12727"/>
    <cellStyle name="s_B_Sheet2 6" xfId="12728"/>
    <cellStyle name="s_B_Sheet2 7" xfId="12729"/>
    <cellStyle name="s_B_Sheet2_Input" xfId="12730"/>
    <cellStyle name="s_B_Sheet2_Input 2" xfId="12731"/>
    <cellStyle name="s_B_Sheet2_Input 3" xfId="12732"/>
    <cellStyle name="s_B_Sheet2_Input 4" xfId="12733"/>
    <cellStyle name="s_B_Sheet2_Input 5" xfId="12734"/>
    <cellStyle name="s_B_Sheet2_Input 6" xfId="12735"/>
    <cellStyle name="s_B_Sheet2_Input_O&amp;Vs Worksheet" xfId="12736"/>
    <cellStyle name="s_B_Sheet2_Input_O&amp;Vs Worksheet 2" xfId="12737"/>
    <cellStyle name="s_B_Sheet2_Input_O&amp;Vs Worksheet 3" xfId="12738"/>
    <cellStyle name="s_B_Sheet2_Input_O&amp;Vs Worksheet 4" xfId="12739"/>
    <cellStyle name="s_B_Sheet2_Input_O&amp;Vs Worksheet 5" xfId="12740"/>
    <cellStyle name="s_B_Sheet2_Input_O&amp;Vs Worksheet 6" xfId="12741"/>
    <cellStyle name="s_B_Sheet3" xfId="12742"/>
    <cellStyle name="s_B_Sheet3 2" xfId="12743"/>
    <cellStyle name="s_B_Sheet3 3" xfId="12744"/>
    <cellStyle name="s_B_Sheet3 4" xfId="12745"/>
    <cellStyle name="s_B_Sheet3 5" xfId="12746"/>
    <cellStyle name="s_B_Sheet3 6" xfId="12747"/>
    <cellStyle name="s_B_Smart View_2011-2015_Info from the field V2  from rates 8-18-10 morning" xfId="12748"/>
    <cellStyle name="s_B_Smart View_2011-2015_Info from the field V3 8-19-10 from Rates" xfId="12749"/>
    <cellStyle name="s_B_Spain headcount 09082004v3" xfId="12750"/>
    <cellStyle name="s_B_Start-up Costs" xfId="12751"/>
    <cellStyle name="s_B_Start-up Costs_sand city cost analysis 9-29-09 CalAm Version" xfId="12752"/>
    <cellStyle name="s_B_Start-up Costs_Schedule 3-5 Roark - asset list 071010" xfId="12753"/>
    <cellStyle name="s_B_Summary" xfId="12754"/>
    <cellStyle name="s_B_Surprise Financial Services O&amp;M Fin Model 2008" xfId="12755"/>
    <cellStyle name="s_B_Surprise Financial Services O&amp;M No Capital 012607" xfId="12756"/>
    <cellStyle name="s_B_Surprise Financial Services O&amp;M No Capital 012607_sand city cost analysis 9-29-09 CalAm Version" xfId="12757"/>
    <cellStyle name="s_B_Surprise Financial Services O&amp;M No Capital 012607_Schedule 3-5 Roark - asset list 071010" xfId="12758"/>
    <cellStyle name="s_B_Temp-Perm Account Map" xfId="12759"/>
    <cellStyle name="s_B_TN - BD Model 2011-2015 06.17.10" xfId="12760"/>
    <cellStyle name="s_B_TN P2R 2009" xfId="12761"/>
    <cellStyle name="s_B_TN P2R 2009 2" xfId="12762"/>
    <cellStyle name="s_B_TN P2R 2009_NOL" xfId="12763"/>
    <cellStyle name="s_B_Treasury Existing Debt Load" xfId="12764"/>
    <cellStyle name="s_B_TWH LLC P2R 2009" xfId="12765"/>
    <cellStyle name="s_B_TWH LLC P2R 2009 2" xfId="12766"/>
    <cellStyle name="s_B_TWH LLC P2R 2009_NOL" xfId="12767"/>
    <cellStyle name="s_B_TWNA P2R 2009" xfId="12768"/>
    <cellStyle name="s_B_TWNA P2R 2009 2" xfId="12769"/>
    <cellStyle name="s_B_TWNA P2R 2009_NOL" xfId="12770"/>
    <cellStyle name="s_B_TX P2R 2009" xfId="12771"/>
    <cellStyle name="s_B_TX P2R 2009 2" xfId="12772"/>
    <cellStyle name="s_B_TX P2R 2009_NOL" xfId="12773"/>
    <cellStyle name="s_B_UESG P2R 2009" xfId="12774"/>
    <cellStyle name="s_B_UESG P2R 2009 2" xfId="12775"/>
    <cellStyle name="s_B_UESG P2R 2009_NOL" xfId="12776"/>
    <cellStyle name="s_B_UWV P2R 2009" xfId="12777"/>
    <cellStyle name="s_B_UWV P2R 2009 2" xfId="12778"/>
    <cellStyle name="s_B_UWV P2R 2009_NOL" xfId="12779"/>
    <cellStyle name="s_B_VA P2R 2009" xfId="12780"/>
    <cellStyle name="s_B_VA P2R 2009 2" xfId="12781"/>
    <cellStyle name="s_B_VA P2R 2009_NOL" xfId="12782"/>
    <cellStyle name="s_B_WV P2R 2009" xfId="12783"/>
    <cellStyle name="s_B_WV P2R 2009 2" xfId="12784"/>
    <cellStyle name="s_B_WV P2R 2009_NOL" xfId="12785"/>
    <cellStyle name="s_Bal Sheets" xfId="12786"/>
    <cellStyle name="s_Bal Sheets (2)" xfId="12787"/>
    <cellStyle name="s_Bal Sheets (2)_1" xfId="12788"/>
    <cellStyle name="s_Bal Sheets (2)_1_MindpeaceTemplate" xfId="12789"/>
    <cellStyle name="s_Bal Sheets (2)_1_WACC" xfId="12790"/>
    <cellStyle name="s_Bal Sheets (2)_1_WACC_Intangible Amortization 6-30-09v" xfId="12791"/>
    <cellStyle name="s_Bal Sheets (2)_2" xfId="12792"/>
    <cellStyle name="s_Bal Sheets (2)_2_Intangible Amortization 6-30-09v" xfId="12793"/>
    <cellStyle name="s_Bal Sheets (2)_Intangible Amortization 6-30-09v" xfId="12794"/>
    <cellStyle name="s_Bal Sheets (2)_MindpeaceTemplate" xfId="12795"/>
    <cellStyle name="s_Bal Sheets (2)_MindpeaceTemplate_Intangible Amortization 6-30-09v" xfId="12796"/>
    <cellStyle name="s_Bal Sheets (2)_WACC" xfId="12797"/>
    <cellStyle name="s_Bal Sheets 10" xfId="12798"/>
    <cellStyle name="s_Bal Sheets 2" xfId="12799"/>
    <cellStyle name="s_Bal Sheets 2 2" xfId="12800"/>
    <cellStyle name="s_Bal Sheets 2 2 2" xfId="12801"/>
    <cellStyle name="s_Bal Sheets 2 2 2 2" xfId="12802"/>
    <cellStyle name="s_Bal Sheets 2 2 2 2 2" xfId="12803"/>
    <cellStyle name="s_Bal Sheets 2 2 2 2 3" xfId="12804"/>
    <cellStyle name="s_Bal Sheets 2 2 2 3" xfId="12805"/>
    <cellStyle name="s_Bal Sheets 2 2 3" xfId="12806"/>
    <cellStyle name="s_Bal Sheets 2 2 4" xfId="12807"/>
    <cellStyle name="s_Bal Sheets 2 2 5" xfId="12808"/>
    <cellStyle name="s_Bal Sheets 2 2 6" xfId="12809"/>
    <cellStyle name="s_Bal Sheets 2 3" xfId="12810"/>
    <cellStyle name="s_Bal Sheets 2 3 2" xfId="12811"/>
    <cellStyle name="s_Bal Sheets 2 3 2 2" xfId="12812"/>
    <cellStyle name="s_Bal Sheets 2 3 2 3" xfId="12813"/>
    <cellStyle name="s_Bal Sheets 2 3 3" xfId="12814"/>
    <cellStyle name="s_Bal Sheets 2 4" xfId="12815"/>
    <cellStyle name="s_Bal Sheets 2 5" xfId="12816"/>
    <cellStyle name="s_Bal Sheets 2 6" xfId="12817"/>
    <cellStyle name="s_Bal Sheets 3" xfId="12818"/>
    <cellStyle name="s_Bal Sheets 4" xfId="12819"/>
    <cellStyle name="s_Bal Sheets 5" xfId="12820"/>
    <cellStyle name="s_Bal Sheets 6" xfId="12821"/>
    <cellStyle name="s_Bal Sheets 6 2" xfId="12822"/>
    <cellStyle name="s_Bal Sheets 6 2 2" xfId="12823"/>
    <cellStyle name="s_Bal Sheets 6 2 3" xfId="12824"/>
    <cellStyle name="s_Bal Sheets 6 3" xfId="12825"/>
    <cellStyle name="s_Bal Sheets 7" xfId="12826"/>
    <cellStyle name="s_Bal Sheets 8" xfId="12827"/>
    <cellStyle name="s_Bal Sheets 9" xfId="12828"/>
    <cellStyle name="s_Bal Sheets_1" xfId="12829"/>
    <cellStyle name="s_Bal Sheets_1 10" xfId="12830"/>
    <cellStyle name="s_Bal Sheets_1 2" xfId="12831"/>
    <cellStyle name="s_Bal Sheets_1 2 2" xfId="12832"/>
    <cellStyle name="s_Bal Sheets_1 2 2 2" xfId="12833"/>
    <cellStyle name="s_Bal Sheets_1 2 2 2 2" xfId="12834"/>
    <cellStyle name="s_Bal Sheets_1 2 2 2 2 2" xfId="12835"/>
    <cellStyle name="s_Bal Sheets_1 2 2 2 2 3" xfId="12836"/>
    <cellStyle name="s_Bal Sheets_1 2 2 2 3" xfId="12837"/>
    <cellStyle name="s_Bal Sheets_1 2 2 3" xfId="12838"/>
    <cellStyle name="s_Bal Sheets_1 2 2 4" xfId="12839"/>
    <cellStyle name="s_Bal Sheets_1 2 2 5" xfId="12840"/>
    <cellStyle name="s_Bal Sheets_1 2 2 6" xfId="12841"/>
    <cellStyle name="s_Bal Sheets_1 2 3" xfId="12842"/>
    <cellStyle name="s_Bal Sheets_1 2 3 2" xfId="12843"/>
    <cellStyle name="s_Bal Sheets_1 2 3 2 2" xfId="12844"/>
    <cellStyle name="s_Bal Sheets_1 2 3 2 3" xfId="12845"/>
    <cellStyle name="s_Bal Sheets_1 2 3 3" xfId="12846"/>
    <cellStyle name="s_Bal Sheets_1 2 4" xfId="12847"/>
    <cellStyle name="s_Bal Sheets_1 2 5" xfId="12848"/>
    <cellStyle name="s_Bal Sheets_1 2 6" xfId="12849"/>
    <cellStyle name="s_Bal Sheets_1 3" xfId="12850"/>
    <cellStyle name="s_Bal Sheets_1 4" xfId="12851"/>
    <cellStyle name="s_Bal Sheets_1 5" xfId="12852"/>
    <cellStyle name="s_Bal Sheets_1 6" xfId="12853"/>
    <cellStyle name="s_Bal Sheets_1 6 2" xfId="12854"/>
    <cellStyle name="s_Bal Sheets_1 6 2 2" xfId="12855"/>
    <cellStyle name="s_Bal Sheets_1 6 2 3" xfId="12856"/>
    <cellStyle name="s_Bal Sheets_1 6 3" xfId="12857"/>
    <cellStyle name="s_Bal Sheets_1 7" xfId="12858"/>
    <cellStyle name="s_Bal Sheets_1 8" xfId="12859"/>
    <cellStyle name="s_Bal Sheets_1 9" xfId="12860"/>
    <cellStyle name="s_Bal Sheets_1_2010 Arnold Sewer - Model v1.1 (preliminary base case)" xfId="12861"/>
    <cellStyle name="s_Bal Sheets_1_2010-2012_AZ BP_09.10.09" xfId="12862"/>
    <cellStyle name="s_Bal Sheets_1_2011_BPR_MSG_07" xfId="12863"/>
    <cellStyle name="s_Bal Sheets_1_2011-13 Capex by entity" xfId="12864"/>
    <cellStyle name="s_Bal Sheets_1_2012_BS_Budget (2)" xfId="12865"/>
    <cellStyle name="s_Bal Sheets_1_2012_BS_Budget (2) 2" xfId="12866"/>
    <cellStyle name="s_Bal Sheets_1_2012_BS_Budget (2) 3" xfId="12867"/>
    <cellStyle name="s_Bal Sheets_1_2012_BS_Budget (2) 4" xfId="12868"/>
    <cellStyle name="s_Bal Sheets_1_2012_BS_Budget (2) 5" xfId="12869"/>
    <cellStyle name="s_Bal Sheets_1_2012_BS_Budget (2) 6" xfId="12870"/>
    <cellStyle name="s_Bal Sheets_1_7 - FAS109 2010 (F2)" xfId="12871"/>
    <cellStyle name="s_Bal Sheets_1_AAET P2R 2009" xfId="12872"/>
    <cellStyle name="s_Bal Sheets_1_AAET P2R 2009 2" xfId="12873"/>
    <cellStyle name="s_Bal Sheets_1_AAET P2R 2009_NOL" xfId="12874"/>
    <cellStyle name="s_Bal Sheets_1_ACUS P2R 2009" xfId="12875"/>
    <cellStyle name="s_Bal Sheets_1_ACUS P2R 2009 2" xfId="12876"/>
    <cellStyle name="s_Bal Sheets_1_ACUS P2R 2009_NOL" xfId="12877"/>
    <cellStyle name="s_Bal Sheets_1_ALWC P2R 2009" xfId="12878"/>
    <cellStyle name="s_Bal Sheets_1_ALWC P2R 2009 2" xfId="12879"/>
    <cellStyle name="s_Bal Sheets_1_ALWC P2R 2009_NOL" xfId="12880"/>
    <cellStyle name="s_Bal Sheets_1_AM0909" xfId="12881"/>
    <cellStyle name="s_Bal Sheets_1_AM0909_Intangible Amortization 6-30-09v" xfId="12882"/>
    <cellStyle name="s_Bal Sheets_1_Apollo 22062005 RR" xfId="12883"/>
    <cellStyle name="s_Bal Sheets_1_Applied O+M - 2011 - 2015 Bus. Plan" xfId="12884"/>
    <cellStyle name="s_Bal Sheets_1_Applied O+M - 2011 - 2015 Bus. Plan 2" xfId="12885"/>
    <cellStyle name="s_Bal Sheets_1_AW Engineering P2R 2009" xfId="12886"/>
    <cellStyle name="s_Bal Sheets_1_AW Engineering P2R 2009 2" xfId="12887"/>
    <cellStyle name="s_Bal Sheets_1_AW Engineering P2R 2009_NOL" xfId="12888"/>
    <cellStyle name="s_Bal Sheets_1_AW Ind OPS P2R 2009" xfId="12889"/>
    <cellStyle name="s_Bal Sheets_1_AW Ind OPS P2R 2009 2" xfId="12890"/>
    <cellStyle name="s_Bal Sheets_1_AW Ind OPS P2R 2009_NOL" xfId="12891"/>
    <cellStyle name="s_Bal Sheets_1_AW Ind P2R 2009" xfId="12892"/>
    <cellStyle name="s_Bal Sheets_1_AW Ind P2R 2009 2" xfId="12893"/>
    <cellStyle name="s_Bal Sheets_1_AW Ind P2R 2009_NOL" xfId="12894"/>
    <cellStyle name="s_Bal Sheets_1_AW O&amp;M P2R 2009" xfId="12895"/>
    <cellStyle name="s_Bal Sheets_1_AW O&amp;M P2R 2009 2" xfId="12896"/>
    <cellStyle name="s_Bal Sheets_1_AW O&amp;M P2R 2009_NOL" xfId="12897"/>
    <cellStyle name="s_Bal Sheets_1_AW(USA) Inc.  P2R 2009" xfId="12898"/>
    <cellStyle name="s_Bal Sheets_1_AW(USA) Inc.  P2R 2009 2" xfId="12899"/>
    <cellStyle name="s_Bal Sheets_1_AW(USA) Inc.  P2R 2009_NOL" xfId="12900"/>
    <cellStyle name="s_Bal Sheets_1_AWCC P2R 2009" xfId="12901"/>
    <cellStyle name="s_Bal Sheets_1_AWCC P2R 2009 2" xfId="12902"/>
    <cellStyle name="s_Bal Sheets_1_AWCC P2R 2009_NOL" xfId="12903"/>
    <cellStyle name="s_Bal Sheets_1_AWE Holding P2R 2009" xfId="12904"/>
    <cellStyle name="s_Bal Sheets_1_AWE Holding P2R 2009 2" xfId="12905"/>
    <cellStyle name="s_Bal Sheets_1_AWE Holding P2R 2009_NOL" xfId="12906"/>
    <cellStyle name="s_Bal Sheets_1_AWE Inc. P2R 2009" xfId="12907"/>
    <cellStyle name="s_Bal Sheets_1_AWE Inc. P2R 2009 2" xfId="12908"/>
    <cellStyle name="s_Bal Sheets_1_AWE Inc. P2R 2009_NOL" xfId="12909"/>
    <cellStyle name="s_Bal Sheets_1_AWM P2R 2009" xfId="12910"/>
    <cellStyle name="s_Bal Sheets_1_AWM P2R 2009 2" xfId="12911"/>
    <cellStyle name="s_Bal Sheets_1_AWM P2R 2009_NOL" xfId="12912"/>
    <cellStyle name="s_Bal Sheets_1_AWM-DE P2R 2009" xfId="12913"/>
    <cellStyle name="s_Bal Sheets_1_AWM-DE P2R 2009 2" xfId="12914"/>
    <cellStyle name="s_Bal Sheets_1_AWM-DE P2R 2009_NOL" xfId="12915"/>
    <cellStyle name="s_Bal Sheets_1_AWR P2R 2009" xfId="12916"/>
    <cellStyle name="s_Bal Sheets_1_AWR P2R 2009 2" xfId="12917"/>
    <cellStyle name="s_Bal Sheets_1_AWR P2R 2009_NOL" xfId="12918"/>
    <cellStyle name="s_Bal Sheets_1_AWS CDM P2R 2009" xfId="12919"/>
    <cellStyle name="s_Bal Sheets_1_AWS CDM P2R 2009 2" xfId="12920"/>
    <cellStyle name="s_Bal Sheets_1_AWS CDM P2R 2009_NOL" xfId="12921"/>
    <cellStyle name="s_Bal Sheets_1_AWS LLC P2R 2009" xfId="12922"/>
    <cellStyle name="s_Bal Sheets_1_AWS LLC P2R 2009 2" xfId="12923"/>
    <cellStyle name="s_Bal Sheets_1_AWS LLC P2R 2009_NOL" xfId="12924"/>
    <cellStyle name="s_Bal Sheets_1_AWW Adj Co FAS109 2011" xfId="12925"/>
    <cellStyle name="s_Bal Sheets_1_AWWC P2R 2009" xfId="12926"/>
    <cellStyle name="s_Bal Sheets_1_AWWC P2R 2009 2" xfId="12927"/>
    <cellStyle name="s_Bal Sheets_1_AWWC P2R 2009_NOL" xfId="12928"/>
    <cellStyle name="s_Bal Sheets_1_AWWM P2R 2009" xfId="12929"/>
    <cellStyle name="s_Bal Sheets_1_AWWM P2R 2009 2" xfId="12930"/>
    <cellStyle name="s_Bal Sheets_1_AWWM P2R 2009_NOL" xfId="12931"/>
    <cellStyle name="s_Bal Sheets_1_AWWSC P2R 2009" xfId="12932"/>
    <cellStyle name="s_Bal Sheets_1_AWWSC P2R 2009 2" xfId="12933"/>
    <cellStyle name="s_Bal Sheets_1_AWWSC P2R 2009_NOL" xfId="12934"/>
    <cellStyle name="s_Bal Sheets_1_AZ P2R 2009" xfId="12935"/>
    <cellStyle name="s_Bal Sheets_1_AZ P2R 2009 2" xfId="12936"/>
    <cellStyle name="s_Bal Sheets_1_AZ P2R 2009_NOL" xfId="12937"/>
    <cellStyle name="s_Bal Sheets_1_BalanceSheet Landing" xfId="12938"/>
    <cellStyle name="s_Bal Sheets_1_BalanceSheet Landing 2" xfId="12939"/>
    <cellStyle name="s_Bal Sheets_1_BalanceSheet Landing 3" xfId="12940"/>
    <cellStyle name="s_Bal Sheets_1_BalanceSheet Landing 4" xfId="12941"/>
    <cellStyle name="s_Bal Sheets_1_BalanceSheet Landing 5" xfId="12942"/>
    <cellStyle name="s_Bal Sheets_1_BalanceSheet Landing 6" xfId="12943"/>
    <cellStyle name="s_Bal Sheets_1_BFD P2R 2009" xfId="12944"/>
    <cellStyle name="s_Bal Sheets_1_BFD P2R 2009 2" xfId="12945"/>
    <cellStyle name="s_Bal Sheets_1_BFD P2R 2009_NOL" xfId="12946"/>
    <cellStyle name="s_Bal Sheets_1_Book1" xfId="12947"/>
    <cellStyle name="s_Bal Sheets_1_BP 2011-13 KPIs Rev 9-16-2010 8pm" xfId="12948"/>
    <cellStyle name="s_Bal Sheets_1_Brenner" xfId="12949"/>
    <cellStyle name="s_Bal Sheets_1_Brenner_Intangible Amortization 6-30-09v" xfId="12950"/>
    <cellStyle name="s_Bal Sheets_1_CA P2R 2009 " xfId="12951"/>
    <cellStyle name="s_Bal Sheets_1_CA P2R 2009  2" xfId="12952"/>
    <cellStyle name="s_Bal Sheets_1_CA P2R 2009 _NOL" xfId="12953"/>
    <cellStyle name="s_Bal Sheets_1_CD - Financial Flash Report - May 2012 Final" xfId="12954"/>
    <cellStyle name="s_Bal Sheets_1_City of Fillmore Annual Maintenance Revised  V-2 3-7-06  MLC" xfId="12955"/>
    <cellStyle name="s_Bal Sheets_1_City of Fillmore Annual Maintenance Revised  V-2 3-7-06  MLC_sand city cost analysis 9-29-09 CalAm Version" xfId="12956"/>
    <cellStyle name="s_Bal Sheets_1_City of Fillmore Annual Maintenance Revised  V-2 3-7-06  MLC_Schedule 3-5 Roark - asset list 071010" xfId="12957"/>
    <cellStyle name="s_Bal Sheets_1_City of Fillmore Annual Maintenance Revised MK" xfId="12958"/>
    <cellStyle name="s_Bal Sheets_1_City of Fillmore Annual Maintenance Revised MK_sand city cost analysis 9-29-09 CalAm Version" xfId="12959"/>
    <cellStyle name="s_Bal Sheets_1_City of Fillmore Annual Maintenance Revised MK_Schedule 3-5 Roark - asset list 071010" xfId="12960"/>
    <cellStyle name="s_Bal Sheets_1_City of Fillmore DBO Financial Model V10" xfId="12961"/>
    <cellStyle name="s_Bal Sheets_1_City of Fillmore DBO Financial Model V10_sand city cost analysis 9-29-09 CalAm Version" xfId="12962"/>
    <cellStyle name="s_Bal Sheets_1_City of Fillmore DBO Financial Model V10_Schedule 3-5 Roark - asset list 071010" xfId="12963"/>
    <cellStyle name="s_Bal Sheets_1_City of Fillmore DBO Financial Model V11" xfId="12964"/>
    <cellStyle name="s_Bal Sheets_1_City of Fillmore DBO Financial Model V11_sand city cost analysis 9-29-09 CalAm Version" xfId="12965"/>
    <cellStyle name="s_Bal Sheets_1_City of Fillmore DBO Financial Model V11_Schedule 3-5 Roark - asset list 071010" xfId="12966"/>
    <cellStyle name="s_Bal Sheets_1_City of Fillmore DBO Financial Model V2" xfId="12967"/>
    <cellStyle name="s_Bal Sheets_1_City of Fillmore DBO Financial Model V2_sand city cost analysis 9-29-09 CalAm Version" xfId="12968"/>
    <cellStyle name="s_Bal Sheets_1_City of Fillmore DBO Financial Model V2_Schedule 3-5 Roark - asset list 071010" xfId="12969"/>
    <cellStyle name="s_Bal Sheets_1_City of Fillmore DBO Financial Model V4" xfId="12970"/>
    <cellStyle name="s_Bal Sheets_1_City of Fillmore DBO Financial Model V4_sand city cost analysis 9-29-09 CalAm Version" xfId="12971"/>
    <cellStyle name="s_Bal Sheets_1_City of Fillmore DBO Financial Model V4_Schedule 3-5 Roark - asset list 071010" xfId="12972"/>
    <cellStyle name="s_Bal Sheets_1_City of Fillmore DBO Financial Model V5" xfId="12973"/>
    <cellStyle name="s_Bal Sheets_1_City of Fillmore DBO Financial Model V5_sand city cost analysis 9-29-09 CalAm Version" xfId="12974"/>
    <cellStyle name="s_Bal Sheets_1_City of Fillmore DBO Financial Model V5_Schedule 3-5 Roark - asset list 071010" xfId="12975"/>
    <cellStyle name="s_Bal Sheets_1_City of Fillmore OpEx Model Start-Up  &amp; Decommissioning   Nov.18, 2005  MLC" xfId="12976"/>
    <cellStyle name="s_Bal Sheets_1_City of Fillmore OpEx Model Start-Up  &amp; Decommissioning   Nov.18, 2005  MLC_sand city cost analysis 9-29-09 CalAm Version" xfId="12977"/>
    <cellStyle name="s_Bal Sheets_1_City of Fillmore OpEx Model Start-Up  &amp; Decommissioning   Nov.18, 2005  MLC_Schedule 3-5 Roark - asset list 071010" xfId="12978"/>
    <cellStyle name="s_Bal Sheets_1_City of Fillmore OpEx Model V. 2  Dec. 19, 2005  MLC" xfId="12979"/>
    <cellStyle name="s_Bal Sheets_1_City of Fillmore OpEx Model V. 2  Dec. 19, 2005  MLC_sand city cost analysis 9-29-09 CalAm Version" xfId="12980"/>
    <cellStyle name="s_Bal Sheets_1_City of Fillmore OpEx Model V. 2  Dec. 19, 2005  MLC_Schedule 3-5 Roark - asset list 071010" xfId="12981"/>
    <cellStyle name="s_Bal Sheets_1_City of Fillmore R &amp; R Schedule    3-13-06  MLC" xfId="12982"/>
    <cellStyle name="s_Bal Sheets_1_City of Fillmore R &amp; R Schedule    3-13-06  MLC_sand city cost analysis 9-29-09 CalAm Version" xfId="12983"/>
    <cellStyle name="s_Bal Sheets_1_City of Fillmore R &amp; R Schedule    3-13-06  MLC_Schedule 3-5 Roark - asset list 071010" xfId="12984"/>
    <cellStyle name="s_Bal Sheets_1_Contract Ops Bus  Plan 2011 -2015_061510" xfId="12985"/>
    <cellStyle name="s_Bal Sheets_1_Contract Ops Bus  Plan 2011 -2015_061510_2011_BPR_MSG_07" xfId="12986"/>
    <cellStyle name="s_Bal Sheets_1_Contract Ops Bus  Plan 2011 -2015_061510_Contract Ops Bus  Plan 2011 -2015_071310_GK" xfId="12987"/>
    <cellStyle name="s_Bal Sheets_1_Contract Ops Bus  Plan 2011 -2015_061510_Contract Ops Bus  Plan 2011 -2015_08.31.10" xfId="12988"/>
    <cellStyle name="s_Bal Sheets_1_Contract Ops Bus  Plan 2011 -2015_061510_Contract Ops Bus  Plan 2011 -2015_08.31.10_~0270095" xfId="12989"/>
    <cellStyle name="s_Bal Sheets_1_Contract Ops Bus  Plan 2011 -2015_061510_Contract Ops Bus  Plan 2011 -2015_08.31.10_Contract Services_Project Contribution Trend" xfId="12990"/>
    <cellStyle name="s_Bal Sheets_1_Contract Ops Bus  Plan 2011 -2015_061510_Contract Ops Bus  Plan 2011 -2015_08.31.10_Contract Services_Project Contribution Trend_091010" xfId="12991"/>
    <cellStyle name="s_Bal Sheets_1_Contract Ops Bus  Plan 2011 -2015_061510_Contribution" xfId="12992"/>
    <cellStyle name="s_Bal Sheets_1_Contract Ops Bus  Plan 2011 -2015_061510_FINAL P12 MSG Contribution Margin" xfId="12993"/>
    <cellStyle name="s_Bal Sheets_1_Contract Ops Bus  Plan 2011 -2015_071310_GK" xfId="12994"/>
    <cellStyle name="s_Bal Sheets_1_Contract Ops Bus  Plan 2011 -2015_08.31.10" xfId="12995"/>
    <cellStyle name="s_Bal Sheets_1_Contract Ops Bus  Plan 2011 -2015_08.31.10_~0270095" xfId="12996"/>
    <cellStyle name="s_Bal Sheets_1_Contract Ops Bus  Plan 2011 -2015_08.31.10_Contract Services_Project Contribution Trend" xfId="12997"/>
    <cellStyle name="s_Bal Sheets_1_Contract Ops Bus  Plan 2011 -2015_08.31.10_Contract Services_Project Contribution Trend_091010" xfId="12998"/>
    <cellStyle name="s_Bal Sheets_1_Contribution" xfId="12999"/>
    <cellStyle name="s_Bal Sheets_1_Control Panel" xfId="13000"/>
    <cellStyle name="s_Bal Sheets_1_Control Panel 2" xfId="13001"/>
    <cellStyle name="s_Bal Sheets_1_Control Panel 3" xfId="13002"/>
    <cellStyle name="s_Bal Sheets_1_Control Panel 4" xfId="13003"/>
    <cellStyle name="s_Bal Sheets_1_Control Panel 5" xfId="13004"/>
    <cellStyle name="s_Bal Sheets_1_Control Panel 6" xfId="13005"/>
    <cellStyle name="s_Bal Sheets_1_Copy of KY 2011 Os &amp; Vs 10-19-11" xfId="13006"/>
    <cellStyle name="s_Bal Sheets_1_Copy of KY 2011 Os &amp; Vs 10-19-11 2" xfId="13007"/>
    <cellStyle name="s_Bal Sheets_1_Copy of KY 2011 Os &amp; Vs 10-19-11 3" xfId="13008"/>
    <cellStyle name="s_Bal Sheets_1_Copy of KY 2011 Os &amp; Vs 10-19-11 4" xfId="13009"/>
    <cellStyle name="s_Bal Sheets_1_Copy of KY 2011 Os &amp; Vs 10-19-11 5" xfId="13010"/>
    <cellStyle name="s_Bal Sheets_1_Copy of KY 2011 Os &amp; Vs 10-19-11 6" xfId="13011"/>
    <cellStyle name="s_Bal Sheets_1_Copy of Twin Oaks DBO Financial Model BAFO FINAL" xfId="13012"/>
    <cellStyle name="s_Bal Sheets_1_Copy of Twin Oaks DBO Financial Model BAFO FINAL_sand city cost analysis 9-29-09 CalAm Version" xfId="13013"/>
    <cellStyle name="s_Bal Sheets_1_Copy of Twin Oaks DBO Financial Model BAFO FINAL_Schedule 3-5 Roark - asset list 071010" xfId="13014"/>
    <cellStyle name="s_Bal Sheets_1_Eastern Divsion O&amp;Vs - Dec 2011 Final" xfId="13015"/>
    <cellStyle name="s_Bal Sheets_1_Eastern Divsion O&amp;Vs - Dec 2011 Final 2" xfId="13016"/>
    <cellStyle name="s_Bal Sheets_1_Eastern Divsion O&amp;Vs - Dec 2011 Final 3" xfId="13017"/>
    <cellStyle name="s_Bal Sheets_1_Eastern Divsion O&amp;Vs - Dec 2011 Final 4" xfId="13018"/>
    <cellStyle name="s_Bal Sheets_1_Eastern Divsion O&amp;Vs - Dec 2011 Final 5" xfId="13019"/>
    <cellStyle name="s_Bal Sheets_1_Eastern Divsion O&amp;Vs - Dec 2011 Final 6" xfId="13020"/>
    <cellStyle name="s_Bal Sheets_1_Eastern Divsion O&amp;Vs - Dec 2011 Final_O&amp;Vs Worksheet" xfId="13021"/>
    <cellStyle name="s_Bal Sheets_1_Eastern Divsion O&amp;Vs - Dec 2011 Final_O&amp;Vs Worksheet 2" xfId="13022"/>
    <cellStyle name="s_Bal Sheets_1_Eastern Divsion O&amp;Vs - Dec 2011 Final_O&amp;Vs Worksheet 3" xfId="13023"/>
    <cellStyle name="s_Bal Sheets_1_Eastern Divsion O&amp;Vs - Dec 2011 Final_O&amp;Vs Worksheet 4" xfId="13024"/>
    <cellStyle name="s_Bal Sheets_1_Eastern Divsion O&amp;Vs - Dec 2011 Final_O&amp;Vs Worksheet 5" xfId="13025"/>
    <cellStyle name="s_Bal Sheets_1_Eastern Divsion O&amp;Vs - Dec 2011 Final_O&amp;Vs Worksheet 6" xfId="13026"/>
    <cellStyle name="s_Bal Sheets_1_Edison P2R 2009" xfId="13027"/>
    <cellStyle name="s_Bal Sheets_1_Edison P2R 2009 2" xfId="13028"/>
    <cellStyle name="s_Bal Sheets_1_Edison P2R 2009_NOL" xfId="13029"/>
    <cellStyle name="s_Bal Sheets_1_EMC P2R 2009" xfId="13030"/>
    <cellStyle name="s_Bal Sheets_1_EMC P2R 2009 2" xfId="13031"/>
    <cellStyle name="s_Bal Sheets_1_EMC P2R 2009_NOL" xfId="13032"/>
    <cellStyle name="s_Bal Sheets_1_ETOWN LLC P2R 2009" xfId="13033"/>
    <cellStyle name="s_Bal Sheets_1_ETOWN LLC P2R 2009 2" xfId="13034"/>
    <cellStyle name="s_Bal Sheets_1_ETOWN LLC P2R 2009_NOL" xfId="13035"/>
    <cellStyle name="s_Bal Sheets_1_ETP P2R 2009" xfId="13036"/>
    <cellStyle name="s_Bal Sheets_1_ETP P2R 2009 2" xfId="13037"/>
    <cellStyle name="s_Bal Sheets_1_ETP P2R 2009_NOL" xfId="13038"/>
    <cellStyle name="s_Bal Sheets_1_Feb Actual vs. Budget" xfId="13039"/>
    <cellStyle name="s_Bal Sheets_1_Feb Actual vs. Budget 2" xfId="13040"/>
    <cellStyle name="s_Bal Sheets_1_Feb Actual vs. Budget 3" xfId="13041"/>
    <cellStyle name="s_Bal Sheets_1_Feb Actual vs. Budget 4" xfId="13042"/>
    <cellStyle name="s_Bal Sheets_1_Feb Actual vs. Budget 5" xfId="13043"/>
    <cellStyle name="s_Bal Sheets_1_Feb Actual vs. Budget 6" xfId="13044"/>
    <cellStyle name="s_Bal Sheets_1_Federal Payable '10" xfId="13045"/>
    <cellStyle name="s_Bal Sheets_1_Fillmore Annual Maintenance" xfId="13046"/>
    <cellStyle name="s_Bal Sheets_1_Fillmore Annual Maintenance_sand city cost analysis 9-29-09 CalAm Version" xfId="13047"/>
    <cellStyle name="s_Bal Sheets_1_Fillmore Annual Maintenance_Schedule 3-5 Roark - asset list 071010" xfId="13048"/>
    <cellStyle name="s_Bal Sheets_1_Fillmore O&amp;M model 032206" xfId="13049"/>
    <cellStyle name="s_Bal Sheets_1_Fillmore O&amp;M model 032206 V1" xfId="13050"/>
    <cellStyle name="s_Bal Sheets_1_Fillmore O&amp;M model 032206 V1_sand city cost analysis 9-29-09 CalAm Version" xfId="13051"/>
    <cellStyle name="s_Bal Sheets_1_Fillmore O&amp;M model 032206 V1_Schedule 3-5 Roark - asset list 071010" xfId="13052"/>
    <cellStyle name="s_Bal Sheets_1_Fillmore O&amp;M model 032206_sand city cost analysis 9-29-09 CalAm Version" xfId="13053"/>
    <cellStyle name="s_Bal Sheets_1_Fillmore O&amp;M model 032206_Schedule 3-5 Roark - asset list 071010" xfId="13054"/>
    <cellStyle name="s_Bal Sheets_1_Fillmore O&amp;M model 110106" xfId="13055"/>
    <cellStyle name="s_Bal Sheets_1_Fillmore O&amp;M model 110106_sand city cost analysis 9-29-09 CalAm Version" xfId="13056"/>
    <cellStyle name="s_Bal Sheets_1_Fillmore O&amp;M model 110106_Schedule 3-5 Roark - asset list 071010" xfId="13057"/>
    <cellStyle name="s_Bal Sheets_1_FINAL P12 MSG Contribution Margin" xfId="13058"/>
    <cellStyle name="s_Bal Sheets_1_Footnote" xfId="13059"/>
    <cellStyle name="s_Bal Sheets_1_GAAP Provision Model - Q3 2011 Consolidated - Hyperion" xfId="13060"/>
    <cellStyle name="s_Bal Sheets_1_HI P2R 2009" xfId="13061"/>
    <cellStyle name="s_Bal Sheets_1_HI P2R 2009 2" xfId="13062"/>
    <cellStyle name="s_Bal Sheets_1_HI P2R 2009_NOL" xfId="13063"/>
    <cellStyle name="s_Bal Sheets_1_HYDRO P2R 2009" xfId="13064"/>
    <cellStyle name="s_Bal Sheets_1_HYDRO P2R 2009 2" xfId="13065"/>
    <cellStyle name="s_Bal Sheets_1_HYDRO P2R 2009_NOL" xfId="13066"/>
    <cellStyle name="s_Bal Sheets_1_Hyperion-JDE Recon" xfId="13067"/>
    <cellStyle name="s_Bal Sheets_1_IA P2R 2009" xfId="13068"/>
    <cellStyle name="s_Bal Sheets_1_IA P2R 2009 2" xfId="13069"/>
    <cellStyle name="s_Bal Sheets_1_IA P2R 2009_NOL" xfId="13070"/>
    <cellStyle name="s_Bal Sheets_1_IL FAS109 2011" xfId="13071"/>
    <cellStyle name="s_Bal Sheets_1_IL P2R 2009 " xfId="13072"/>
    <cellStyle name="s_Bal Sheets_1_IL P2R 2009  2" xfId="13073"/>
    <cellStyle name="s_Bal Sheets_1_IL P2R 2009 _NOL" xfId="13074"/>
    <cellStyle name="s_Bal Sheets_1_IN P2R 2009" xfId="13075"/>
    <cellStyle name="s_Bal Sheets_1_IN P2R 2009 2" xfId="13076"/>
    <cellStyle name="s_Bal Sheets_1_IN P2R 2009_NOL" xfId="13077"/>
    <cellStyle name="s_Bal Sheets_1_Income Statement_revised capex 05.28.09_060309" xfId="13078"/>
    <cellStyle name="s_Bal Sheets_1_Income Statement_revised capex 05.28.09_060309 2" xfId="13079"/>
    <cellStyle name="s_Bal Sheets_1_Input" xfId="13080"/>
    <cellStyle name="s_Bal Sheets_1_Input Sheet" xfId="13081"/>
    <cellStyle name="s_Bal Sheets_1_Input Sheet_Hyperion-JDE Recon" xfId="13082"/>
    <cellStyle name="s_Bal Sheets_1_Input Sheet_Journal Entries Calculation" xfId="13083"/>
    <cellStyle name="s_Bal Sheets_1_Inputs" xfId="13084"/>
    <cellStyle name="s_Bal Sheets_1_Inputs_1" xfId="13085"/>
    <cellStyle name="s_Bal Sheets_1_Intangible Amortization 6-30-09v" xfId="13086"/>
    <cellStyle name="s_Bal Sheets_1_I-OPEB" xfId="13087"/>
    <cellStyle name="s_Bal Sheets_1_I-OPEB_Hyperion-JDE Recon" xfId="13088"/>
    <cellStyle name="s_Bal Sheets_1_I-OPEB_Input Sheet" xfId="13089"/>
    <cellStyle name="s_Bal Sheets_1_I-OPEB_Journal Entries Calculation" xfId="13090"/>
    <cellStyle name="s_Bal Sheets_1_Journal Entries Calculation" xfId="13091"/>
    <cellStyle name="s_Bal Sheets_1_KY P2R 2009" xfId="13092"/>
    <cellStyle name="s_Bal Sheets_1_KY P2R 2009 2" xfId="13093"/>
    <cellStyle name="s_Bal Sheets_1_KY P2R 2009_NOL" xfId="13094"/>
    <cellStyle name="s_Bal Sheets_1_KY-Landing Template-Feb 2012 Final" xfId="13095"/>
    <cellStyle name="s_Bal Sheets_1_KY-Landing Template-Feb 2012 Final 2" xfId="13096"/>
    <cellStyle name="s_Bal Sheets_1_KY-Landing Template-Feb 2012 Final 3" xfId="13097"/>
    <cellStyle name="s_Bal Sheets_1_KY-Landing Template-Feb 2012 Final 4" xfId="13098"/>
    <cellStyle name="s_Bal Sheets_1_KY-Landing Template-Feb 2012 Final 5" xfId="13099"/>
    <cellStyle name="s_Bal Sheets_1_KY-Landing Template-Feb 2012 Final 6" xfId="13100"/>
    <cellStyle name="s_Bal Sheets_1_KY-Landing Template-Feb 2012 Final_O&amp;Vs Worksheet" xfId="13101"/>
    <cellStyle name="s_Bal Sheets_1_KY-Landing Template-Feb 2012 Final_O&amp;Vs Worksheet 2" xfId="13102"/>
    <cellStyle name="s_Bal Sheets_1_KY-Landing Template-Feb 2012 Final_O&amp;Vs Worksheet 3" xfId="13103"/>
    <cellStyle name="s_Bal Sheets_1_KY-Landing Template-Feb 2012 Final_O&amp;Vs Worksheet 4" xfId="13104"/>
    <cellStyle name="s_Bal Sheets_1_KY-Landing Template-Feb 2012 Final_O&amp;Vs Worksheet 5" xfId="13105"/>
    <cellStyle name="s_Bal Sheets_1_KY-Landing Template-Feb 2012 Final_O&amp;Vs Worksheet 6" xfId="13106"/>
    <cellStyle name="s_Bal Sheets_1_LI P2R 2009" xfId="13107"/>
    <cellStyle name="s_Bal Sheets_1_LI P2R 2009 2" xfId="13108"/>
    <cellStyle name="s_Bal Sheets_1_LI P2R 2009_NOL" xfId="13109"/>
    <cellStyle name="s_Bal Sheets_1_LIBERTY P2R 2009" xfId="13110"/>
    <cellStyle name="s_Bal Sheets_1_LIBERTY P2R 2009 2" xfId="13111"/>
    <cellStyle name="s_Bal Sheets_1_LIBERTY P2R 2009_NOL" xfId="13112"/>
    <cellStyle name="s_Bal Sheets_1_LOP P2R 2009" xfId="13113"/>
    <cellStyle name="s_Bal Sheets_1_LOP P2R 2009 2" xfId="13114"/>
    <cellStyle name="s_Bal Sheets_1_LOP P2R 2009_NOL" xfId="13115"/>
    <cellStyle name="s_Bal Sheets_1_MD P2R 2009" xfId="13116"/>
    <cellStyle name="s_Bal Sheets_1_MD P2R 2009 2" xfId="13117"/>
    <cellStyle name="s_Bal Sheets_1_MD P2R 2009_NOL" xfId="13118"/>
    <cellStyle name="s_Bal Sheets_1_MI P2R 2009" xfId="13119"/>
    <cellStyle name="s_Bal Sheets_1_MI P2R 2009 2" xfId="13120"/>
    <cellStyle name="s_Bal Sheets_1_MI P2R 2009_NOL" xfId="13121"/>
    <cellStyle name="s_Bal Sheets_1_MO 2010-2014 Presentation_072709" xfId="13122"/>
    <cellStyle name="s_Bal Sheets_1_MO 2010-2014 Presentation_072709_Schedule 3-5 Roark - asset list 071010" xfId="13123"/>
    <cellStyle name="s_Bal Sheets_1_MO P2R 2009" xfId="13124"/>
    <cellStyle name="s_Bal Sheets_1_MO P2R 2009 2" xfId="13125"/>
    <cellStyle name="s_Bal Sheets_1_MO P2R 2009_NOL" xfId="13126"/>
    <cellStyle name="s_Bal Sheets_1_Mobile Residuals P2R 2009" xfId="13127"/>
    <cellStyle name="s_Bal Sheets_1_Mobile Residuals P2R 2009 2" xfId="13128"/>
    <cellStyle name="s_Bal Sheets_1_Mobile Residuals P2R 2009_NOL" xfId="13129"/>
    <cellStyle name="s_Bal Sheets_1_MO-IL-CA Offset DEF" xfId="13130"/>
    <cellStyle name="s_Bal Sheets_1_MO-IL-CA Offset DEF 2" xfId="13131"/>
    <cellStyle name="s_Bal Sheets_1_MO-IL-CA Offset DEF_2010 Footnote" xfId="13132"/>
    <cellStyle name="s_Bal Sheets_1_MO-IL-CA Offset DEF_2010 Footnote_7 - FAS109 2010 (F2)" xfId="13133"/>
    <cellStyle name="s_Bal Sheets_1_MO-IL-CA Offset DEF_2010 Footnote_Hyperion-JDE Recon" xfId="13134"/>
    <cellStyle name="s_Bal Sheets_1_MO-IL-CA Offset DEF_2010 Footnote_Journal Entries Calculation" xfId="13135"/>
    <cellStyle name="s_Bal Sheets_1_MO-IL-CA Offset DEF_7 - FAS109 2010 (F2)" xfId="13136"/>
    <cellStyle name="s_Bal Sheets_1_MO-IL-CA Offset DEF_AWW Adj Co FAS109 2011" xfId="13137"/>
    <cellStyle name="s_Bal Sheets_1_MO-IL-CA Offset DEF_AZ FAS109 2011" xfId="13138"/>
    <cellStyle name="s_Bal Sheets_1_MO-IL-CA Offset DEF_AZ FAS109 2011_Hyperion-JDE Recon" xfId="13139"/>
    <cellStyle name="s_Bal Sheets_1_MO-IL-CA Offset DEF_AZ FAS109 2011_Journal Entries Calculation" xfId="13140"/>
    <cellStyle name="s_Bal Sheets_1_MO-IL-CA Offset DEF_Current Provision - HYP" xfId="13141"/>
    <cellStyle name="s_Bal Sheets_1_MO-IL-CA Offset DEF_Footnote" xfId="13142"/>
    <cellStyle name="s_Bal Sheets_1_MO-IL-CA Offset DEF_Footnote Walk" xfId="13143"/>
    <cellStyle name="s_Bal Sheets_1_MO-IL-CA Offset DEF_Footnote Walk_7 - FAS109 2010 (F2)" xfId="13144"/>
    <cellStyle name="s_Bal Sheets_1_MO-IL-CA Offset DEF_Footnote Walk_Hyperion-JDE Recon" xfId="13145"/>
    <cellStyle name="s_Bal Sheets_1_MO-IL-CA Offset DEF_Footnote Walk_Journal Entries Calculation" xfId="13146"/>
    <cellStyle name="s_Bal Sheets_1_MO-IL-CA Offset DEF_Hyperion-JDE Recon" xfId="13147"/>
    <cellStyle name="s_Bal Sheets_1_MO-IL-CA Offset DEF_IA FAS109 2011" xfId="13148"/>
    <cellStyle name="s_Bal Sheets_1_MO-IL-CA Offset DEF_IA FAS109 2011_Hyperion-JDE Recon" xfId="13149"/>
    <cellStyle name="s_Bal Sheets_1_MO-IL-CA Offset DEF_IA FAS109 2011_Journal Entries Calculation" xfId="13150"/>
    <cellStyle name="s_Bal Sheets_1_MO-IL-CA Offset DEF_IL FAS109 2011" xfId="13151"/>
    <cellStyle name="s_Bal Sheets_1_MO-IL-CA Offset DEF_IL FAS109 2011_Hyperion-JDE Recon" xfId="13152"/>
    <cellStyle name="s_Bal Sheets_1_MO-IL-CA Offset DEF_IL FAS109 2011_Journal Entries Calculation" xfId="13153"/>
    <cellStyle name="s_Bal Sheets_1_MO-IL-CA Offset DEF_IL Note H Collapsed to Acctg" xfId="13154"/>
    <cellStyle name="s_Bal Sheets_1_MO-IL-CA Offset DEF_IL Note H Collapsed to Acctg_7 - FAS109 2010 (F2)" xfId="13155"/>
    <cellStyle name="s_Bal Sheets_1_MO-IL-CA Offset DEF_IL Note H Collapsed to Acctg_Hyperion-JDE Recon" xfId="13156"/>
    <cellStyle name="s_Bal Sheets_1_MO-IL-CA Offset DEF_IL Note H Collapsed to Acctg_Journal Entries Calculation" xfId="13157"/>
    <cellStyle name="s_Bal Sheets_1_MO-IL-CA Offset DEF_Journal Entries Calculation" xfId="13158"/>
    <cellStyle name="s_Bal Sheets_1_MO-IL-CA Offset DEF_NOL" xfId="13159"/>
    <cellStyle name="s_Bal Sheets_1_MO-IL-CA Offset DEF_Note H" xfId="13160"/>
    <cellStyle name="s_Bal Sheets_1_MO-IL-CA Offset DEF_Note H_7 - FAS109 2010 (F2)" xfId="13161"/>
    <cellStyle name="s_Bal Sheets_1_MO-IL-CA Offset DEF_Note H_Hyperion-JDE Recon" xfId="13162"/>
    <cellStyle name="s_Bal Sheets_1_MO-IL-CA Offset DEF_Note H_Journal Entries Calculation" xfId="13163"/>
    <cellStyle name="s_Bal Sheets_1_MO-IL-CA Offset DEF_PY FN Reclasses" xfId="13164"/>
    <cellStyle name="s_Bal Sheets_1_MO-IL-CA Offset DEF_Summary" xfId="13165"/>
    <cellStyle name="s_Bal Sheets_1_Net Capex Cashflow 2013-2014 8-10-12" xfId="13166"/>
    <cellStyle name="s_Bal Sheets_1_NJ P2R 2009" xfId="13167"/>
    <cellStyle name="s_Bal Sheets_1_NJ P2R 2009 2" xfId="13168"/>
    <cellStyle name="s_Bal Sheets_1_NJ P2R 2009_NOL" xfId="13169"/>
    <cellStyle name="s_Bal Sheets_1_NM P2R 2009" xfId="13170"/>
    <cellStyle name="s_Bal Sheets_1_NM P2R 2009 2" xfId="13171"/>
    <cellStyle name="s_Bal Sheets_1_NM P2R 2009_NOL" xfId="13172"/>
    <cellStyle name="s_Bal Sheets_1_NOL" xfId="13173"/>
    <cellStyle name="s_Bal Sheets_1_O - AFUDC Sch M" xfId="13174"/>
    <cellStyle name="s_Bal Sheets_1_O - AFUDC Sch M_Hyperion-JDE Recon" xfId="13175"/>
    <cellStyle name="s_Bal Sheets_1_O - AFUDC Sch M_Input Sheet" xfId="13176"/>
    <cellStyle name="s_Bal Sheets_1_O - AFUDC Sch M_Journal Entries Calculation" xfId="13177"/>
    <cellStyle name="s_Bal Sheets_1_O&amp;Vs P&amp;L View" xfId="13178"/>
    <cellStyle name="s_Bal Sheets_1_O&amp;Vs P&amp;L View 2" xfId="13179"/>
    <cellStyle name="s_Bal Sheets_1_O&amp;Vs P&amp;L View 3" xfId="13180"/>
    <cellStyle name="s_Bal Sheets_1_O&amp;Vs P&amp;L View 4" xfId="13181"/>
    <cellStyle name="s_Bal Sheets_1_O&amp;Vs P&amp;L View 5" xfId="13182"/>
    <cellStyle name="s_Bal Sheets_1_O&amp;Vs P&amp;L View 6" xfId="13183"/>
    <cellStyle name="s_Bal Sheets_1_O&amp;Vs Worksheet" xfId="13184"/>
    <cellStyle name="s_Bal Sheets_1_O&amp;Vs Worksheet 2" xfId="13185"/>
    <cellStyle name="s_Bal Sheets_1_O&amp;Vs Worksheet 3" xfId="13186"/>
    <cellStyle name="s_Bal Sheets_1_O&amp;Vs Worksheet 4" xfId="13187"/>
    <cellStyle name="s_Bal Sheets_1_O&amp;Vs Worksheet 5" xfId="13188"/>
    <cellStyle name="s_Bal Sheets_1_O&amp;Vs Worksheet 6" xfId="13189"/>
    <cellStyle name="s_Bal Sheets_1_O&amp;Vs Worksheet_1" xfId="13190"/>
    <cellStyle name="s_Bal Sheets_1_O&amp;Vs Worksheet_1 2" xfId="13191"/>
    <cellStyle name="s_Bal Sheets_1_O&amp;Vs Worksheet_1 3" xfId="13192"/>
    <cellStyle name="s_Bal Sheets_1_O&amp;Vs Worksheet_1 4" xfId="13193"/>
    <cellStyle name="s_Bal Sheets_1_O&amp;Vs Worksheet_1 5" xfId="13194"/>
    <cellStyle name="s_Bal Sheets_1_O&amp;Vs Worksheet_1 6" xfId="13195"/>
    <cellStyle name="s_Bal Sheets_1_OH P2R 2009" xfId="13196"/>
    <cellStyle name="s_Bal Sheets_1_OH P2R 2009 2" xfId="13197"/>
    <cellStyle name="s_Bal Sheets_1_OH P2R 2009_NOL" xfId="13198"/>
    <cellStyle name="s_Bal Sheets_1_P&amp;L Landing" xfId="13199"/>
    <cellStyle name="s_Bal Sheets_1_P&amp;L Landing 2" xfId="13200"/>
    <cellStyle name="s_Bal Sheets_1_P&amp;L Landing 3" xfId="13201"/>
    <cellStyle name="s_Bal Sheets_1_P&amp;L Landing 4" xfId="13202"/>
    <cellStyle name="s_Bal Sheets_1_P&amp;L Landing 5" xfId="13203"/>
    <cellStyle name="s_Bal Sheets_1_P&amp;L Landing 6" xfId="13204"/>
    <cellStyle name="s_Bal Sheets_1_PA P2R 2009" xfId="13205"/>
    <cellStyle name="s_Bal Sheets_1_PA P2R 2009 2" xfId="13206"/>
    <cellStyle name="s_Bal Sheets_1_PA P2R 2009_NOL" xfId="13207"/>
    <cellStyle name="s_Bal Sheets_1_Portfolio Optimization - Sale of GW + Neptune v13" xfId="13208"/>
    <cellStyle name="s_Bal Sheets_1_Project Aqua - Financial Models Version 2.0 V2" xfId="13209"/>
    <cellStyle name="s_Bal Sheets_1_Project Aqua - Financial Models Version 2.0 V2_2010 Arnold Sewer - Model v1.1 (preliminary base case)" xfId="13210"/>
    <cellStyle name="s_Bal Sheets_1_Project Aqua - Financial Models Version 2.0 V2_Inputs" xfId="13211"/>
    <cellStyle name="s_Bal Sheets_1_Project Aqua - Financial Models Version 2.0 V2_sand city cost analysis 9-29-09 CalAm Version" xfId="13212"/>
    <cellStyle name="s_Bal Sheets_1_Project Aqua - Financial Models Version 2.0 V2_Schedule 3-5 Roark - asset list 071010" xfId="13213"/>
    <cellStyle name="s_Bal Sheets_1_Project Aqua - Financial Models Version 2.5" xfId="13214"/>
    <cellStyle name="s_Bal Sheets_1_Project Ascot Spain - Version 9.0 16082004" xfId="13215"/>
    <cellStyle name="s_Bal Sheets_1_PY FN Reclasses" xfId="13216"/>
    <cellStyle name="s_Bal Sheets_1_Q1 Workpapers as of 03-12-10" xfId="13217"/>
    <cellStyle name="s_Bal Sheets_1_Q1 Workpapers as of 03-12-10 2" xfId="13218"/>
    <cellStyle name="s_Bal Sheets_1_ROE by State" xfId="13219"/>
    <cellStyle name="s_Bal Sheets_1_sand city cost analysis 9-29-09 CalAm Version" xfId="13220"/>
    <cellStyle name="s_Bal Sheets_1_Schedule 3-5 Roark - asset list 071010" xfId="13221"/>
    <cellStyle name="s_Bal Sheets_1_Sheet1" xfId="13222"/>
    <cellStyle name="s_Bal Sheets_1_Sheet1 2" xfId="13223"/>
    <cellStyle name="s_Bal Sheets_1_Sheet1 3" xfId="13224"/>
    <cellStyle name="s_Bal Sheets_1_Sheet1 4" xfId="13225"/>
    <cellStyle name="s_Bal Sheets_1_Sheet1 5" xfId="13226"/>
    <cellStyle name="s_Bal Sheets_1_Sheet1 6" xfId="13227"/>
    <cellStyle name="s_Bal Sheets_1_Sheet1_O&amp;Vs Worksheet" xfId="13228"/>
    <cellStyle name="s_Bal Sheets_1_Sheet1_O&amp;Vs Worksheet 2" xfId="13229"/>
    <cellStyle name="s_Bal Sheets_1_Sheet1_O&amp;Vs Worksheet 3" xfId="13230"/>
    <cellStyle name="s_Bal Sheets_1_Sheet1_O&amp;Vs Worksheet 4" xfId="13231"/>
    <cellStyle name="s_Bal Sheets_1_Sheet1_O&amp;Vs Worksheet 5" xfId="13232"/>
    <cellStyle name="s_Bal Sheets_1_Sheet1_O&amp;Vs Worksheet 6" xfId="13233"/>
    <cellStyle name="s_Bal Sheets_1_Sheet2" xfId="13234"/>
    <cellStyle name="s_Bal Sheets_1_Sheet2 2" xfId="13235"/>
    <cellStyle name="s_Bal Sheets_1_Sheet2 3" xfId="13236"/>
    <cellStyle name="s_Bal Sheets_1_Sheet2 4" xfId="13237"/>
    <cellStyle name="s_Bal Sheets_1_Sheet2 5" xfId="13238"/>
    <cellStyle name="s_Bal Sheets_1_Sheet2 6" xfId="13239"/>
    <cellStyle name="s_Bal Sheets_1_Sheet2 7" xfId="13240"/>
    <cellStyle name="s_Bal Sheets_1_Sheet2_Input" xfId="13241"/>
    <cellStyle name="s_Bal Sheets_1_Sheet2_Input 2" xfId="13242"/>
    <cellStyle name="s_Bal Sheets_1_Sheet2_Input 3" xfId="13243"/>
    <cellStyle name="s_Bal Sheets_1_Sheet2_Input 4" xfId="13244"/>
    <cellStyle name="s_Bal Sheets_1_Sheet2_Input 5" xfId="13245"/>
    <cellStyle name="s_Bal Sheets_1_Sheet2_Input 6" xfId="13246"/>
    <cellStyle name="s_Bal Sheets_1_Sheet2_Input_O&amp;Vs Worksheet" xfId="13247"/>
    <cellStyle name="s_Bal Sheets_1_Sheet2_Input_O&amp;Vs Worksheet 2" xfId="13248"/>
    <cellStyle name="s_Bal Sheets_1_Sheet2_Input_O&amp;Vs Worksheet 3" xfId="13249"/>
    <cellStyle name="s_Bal Sheets_1_Sheet2_Input_O&amp;Vs Worksheet 4" xfId="13250"/>
    <cellStyle name="s_Bal Sheets_1_Sheet2_Input_O&amp;Vs Worksheet 5" xfId="13251"/>
    <cellStyle name="s_Bal Sheets_1_Sheet2_Input_O&amp;Vs Worksheet 6" xfId="13252"/>
    <cellStyle name="s_Bal Sheets_1_Sheet3" xfId="13253"/>
    <cellStyle name="s_Bal Sheets_1_Sheet3 2" xfId="13254"/>
    <cellStyle name="s_Bal Sheets_1_Sheet3 3" xfId="13255"/>
    <cellStyle name="s_Bal Sheets_1_Sheet3 4" xfId="13256"/>
    <cellStyle name="s_Bal Sheets_1_Sheet3 5" xfId="13257"/>
    <cellStyle name="s_Bal Sheets_1_Sheet3 6" xfId="13258"/>
    <cellStyle name="s_Bal Sheets_1_Smart View_2011-2015_Info from the field V2  from rates 8-18-10 morning" xfId="13259"/>
    <cellStyle name="s_Bal Sheets_1_Smart View_2011-2015_Info from the field V3 8-19-10 from Rates" xfId="13260"/>
    <cellStyle name="s_Bal Sheets_1_Spain headcount 09082004v3" xfId="13261"/>
    <cellStyle name="s_Bal Sheets_1_Start-up Costs" xfId="13262"/>
    <cellStyle name="s_Bal Sheets_1_Start-up Costs_sand city cost analysis 9-29-09 CalAm Version" xfId="13263"/>
    <cellStyle name="s_Bal Sheets_1_Start-up Costs_Schedule 3-5 Roark - asset list 071010" xfId="13264"/>
    <cellStyle name="s_Bal Sheets_1_Summary" xfId="13265"/>
    <cellStyle name="s_Bal Sheets_1_Surprise Financial Services O&amp;M Fin Model 2008" xfId="13266"/>
    <cellStyle name="s_Bal Sheets_1_Surprise Financial Services O&amp;M No Capital 012607" xfId="13267"/>
    <cellStyle name="s_Bal Sheets_1_Surprise Financial Services O&amp;M No Capital 012607_sand city cost analysis 9-29-09 CalAm Version" xfId="13268"/>
    <cellStyle name="s_Bal Sheets_1_Surprise Financial Services O&amp;M No Capital 012607_Schedule 3-5 Roark - asset list 071010" xfId="13269"/>
    <cellStyle name="s_Bal Sheets_1_Temp-Perm Account Map" xfId="13270"/>
    <cellStyle name="s_Bal Sheets_1_TN - BD Model 2011-2015 06.17.10" xfId="13271"/>
    <cellStyle name="s_Bal Sheets_1_TN P2R 2009" xfId="13272"/>
    <cellStyle name="s_Bal Sheets_1_TN P2R 2009 2" xfId="13273"/>
    <cellStyle name="s_Bal Sheets_1_TN P2R 2009_NOL" xfId="13274"/>
    <cellStyle name="s_Bal Sheets_1_Treasury Existing Debt Load" xfId="13275"/>
    <cellStyle name="s_Bal Sheets_1_TWH LLC P2R 2009" xfId="13276"/>
    <cellStyle name="s_Bal Sheets_1_TWH LLC P2R 2009 2" xfId="13277"/>
    <cellStyle name="s_Bal Sheets_1_TWH LLC P2R 2009_NOL" xfId="13278"/>
    <cellStyle name="s_Bal Sheets_1_TWNA P2R 2009" xfId="13279"/>
    <cellStyle name="s_Bal Sheets_1_TWNA P2R 2009 2" xfId="13280"/>
    <cellStyle name="s_Bal Sheets_1_TWNA P2R 2009_NOL" xfId="13281"/>
    <cellStyle name="s_Bal Sheets_1_TX P2R 2009" xfId="13282"/>
    <cellStyle name="s_Bal Sheets_1_TX P2R 2009 2" xfId="13283"/>
    <cellStyle name="s_Bal Sheets_1_TX P2R 2009_NOL" xfId="13284"/>
    <cellStyle name="s_Bal Sheets_1_UESG P2R 2009" xfId="13285"/>
    <cellStyle name="s_Bal Sheets_1_UESG P2R 2009 2" xfId="13286"/>
    <cellStyle name="s_Bal Sheets_1_UESG P2R 2009_NOL" xfId="13287"/>
    <cellStyle name="s_Bal Sheets_1_UWV P2R 2009" xfId="13288"/>
    <cellStyle name="s_Bal Sheets_1_UWV P2R 2009 2" xfId="13289"/>
    <cellStyle name="s_Bal Sheets_1_UWV P2R 2009_NOL" xfId="13290"/>
    <cellStyle name="s_Bal Sheets_1_VA P2R 2009" xfId="13291"/>
    <cellStyle name="s_Bal Sheets_1_VA P2R 2009 2" xfId="13292"/>
    <cellStyle name="s_Bal Sheets_1_VA P2R 2009_NOL" xfId="13293"/>
    <cellStyle name="s_Bal Sheets_1_WV P2R 2009" xfId="13294"/>
    <cellStyle name="s_Bal Sheets_1_WV P2R 2009 2" xfId="13295"/>
    <cellStyle name="s_Bal Sheets_1_WV P2R 2009_NOL" xfId="13296"/>
    <cellStyle name="s_Bal Sheets_2" xfId="13297"/>
    <cellStyle name="s_Bal Sheets_2 10" xfId="13298"/>
    <cellStyle name="s_Bal Sheets_2 2" xfId="13299"/>
    <cellStyle name="s_Bal Sheets_2 2 2" xfId="13300"/>
    <cellStyle name="s_Bal Sheets_2 2 2 2" xfId="13301"/>
    <cellStyle name="s_Bal Sheets_2 2 2 2 2" xfId="13302"/>
    <cellStyle name="s_Bal Sheets_2 2 2 2 2 2" xfId="13303"/>
    <cellStyle name="s_Bal Sheets_2 2 2 2 2 3" xfId="13304"/>
    <cellStyle name="s_Bal Sheets_2 2 2 2 3" xfId="13305"/>
    <cellStyle name="s_Bal Sheets_2 2 2 3" xfId="13306"/>
    <cellStyle name="s_Bal Sheets_2 2 2 4" xfId="13307"/>
    <cellStyle name="s_Bal Sheets_2 2 2 5" xfId="13308"/>
    <cellStyle name="s_Bal Sheets_2 2 2 6" xfId="13309"/>
    <cellStyle name="s_Bal Sheets_2 2 3" xfId="13310"/>
    <cellStyle name="s_Bal Sheets_2 2 3 2" xfId="13311"/>
    <cellStyle name="s_Bal Sheets_2 2 3 2 2" xfId="13312"/>
    <cellStyle name="s_Bal Sheets_2 2 3 2 3" xfId="13313"/>
    <cellStyle name="s_Bal Sheets_2 2 3 3" xfId="13314"/>
    <cellStyle name="s_Bal Sheets_2 2 4" xfId="13315"/>
    <cellStyle name="s_Bal Sheets_2 2 5" xfId="13316"/>
    <cellStyle name="s_Bal Sheets_2 2 6" xfId="13317"/>
    <cellStyle name="s_Bal Sheets_2 3" xfId="13318"/>
    <cellStyle name="s_Bal Sheets_2 4" xfId="13319"/>
    <cellStyle name="s_Bal Sheets_2 5" xfId="13320"/>
    <cellStyle name="s_Bal Sheets_2 6" xfId="13321"/>
    <cellStyle name="s_Bal Sheets_2 6 2" xfId="13322"/>
    <cellStyle name="s_Bal Sheets_2 6 2 2" xfId="13323"/>
    <cellStyle name="s_Bal Sheets_2 6 2 3" xfId="13324"/>
    <cellStyle name="s_Bal Sheets_2 6 3" xfId="13325"/>
    <cellStyle name="s_Bal Sheets_2 7" xfId="13326"/>
    <cellStyle name="s_Bal Sheets_2 8" xfId="13327"/>
    <cellStyle name="s_Bal Sheets_2 9" xfId="13328"/>
    <cellStyle name="s_Bal Sheets_2_2010 Arnold Sewer - Model v1.1 (preliminary base case)" xfId="13329"/>
    <cellStyle name="s_Bal Sheets_2_2010-2012_AZ BP_09.10.09" xfId="13330"/>
    <cellStyle name="s_Bal Sheets_2_2011_BPR_MSG_07" xfId="13331"/>
    <cellStyle name="s_Bal Sheets_2_2011-13 Capex by entity" xfId="13332"/>
    <cellStyle name="s_Bal Sheets_2_2012_BS_Budget (2)" xfId="13333"/>
    <cellStyle name="s_Bal Sheets_2_2012_BS_Budget (2) 2" xfId="13334"/>
    <cellStyle name="s_Bal Sheets_2_2012_BS_Budget (2) 3" xfId="13335"/>
    <cellStyle name="s_Bal Sheets_2_2012_BS_Budget (2) 4" xfId="13336"/>
    <cellStyle name="s_Bal Sheets_2_2012_BS_Budget (2) 5" xfId="13337"/>
    <cellStyle name="s_Bal Sheets_2_2012_BS_Budget (2) 6" xfId="13338"/>
    <cellStyle name="s_Bal Sheets_2_7 - FAS109 2010 (F2)" xfId="13339"/>
    <cellStyle name="s_Bal Sheets_2_AAET P2R 2009" xfId="13340"/>
    <cellStyle name="s_Bal Sheets_2_AAET P2R 2009 2" xfId="13341"/>
    <cellStyle name="s_Bal Sheets_2_AAET P2R 2009_NOL" xfId="13342"/>
    <cellStyle name="s_Bal Sheets_2_ACUS P2R 2009" xfId="13343"/>
    <cellStyle name="s_Bal Sheets_2_ACUS P2R 2009 2" xfId="13344"/>
    <cellStyle name="s_Bal Sheets_2_ACUS P2R 2009_NOL" xfId="13345"/>
    <cellStyle name="s_Bal Sheets_2_ALWC P2R 2009" xfId="13346"/>
    <cellStyle name="s_Bal Sheets_2_ALWC P2R 2009 2" xfId="13347"/>
    <cellStyle name="s_Bal Sheets_2_ALWC P2R 2009_NOL" xfId="13348"/>
    <cellStyle name="s_Bal Sheets_2_Apollo 22062005 RR" xfId="13349"/>
    <cellStyle name="s_Bal Sheets_2_Applied O+M - 2011 - 2015 Bus. Plan" xfId="13350"/>
    <cellStyle name="s_Bal Sheets_2_Applied O+M - 2011 - 2015 Bus. Plan 2" xfId="13351"/>
    <cellStyle name="s_Bal Sheets_2_AW Engineering P2R 2009" xfId="13352"/>
    <cellStyle name="s_Bal Sheets_2_AW Engineering P2R 2009 2" xfId="13353"/>
    <cellStyle name="s_Bal Sheets_2_AW Engineering P2R 2009_NOL" xfId="13354"/>
    <cellStyle name="s_Bal Sheets_2_AW Ind OPS P2R 2009" xfId="13355"/>
    <cellStyle name="s_Bal Sheets_2_AW Ind OPS P2R 2009 2" xfId="13356"/>
    <cellStyle name="s_Bal Sheets_2_AW Ind OPS P2R 2009_NOL" xfId="13357"/>
    <cellStyle name="s_Bal Sheets_2_AW Ind P2R 2009" xfId="13358"/>
    <cellStyle name="s_Bal Sheets_2_AW Ind P2R 2009 2" xfId="13359"/>
    <cellStyle name="s_Bal Sheets_2_AW Ind P2R 2009_NOL" xfId="13360"/>
    <cellStyle name="s_Bal Sheets_2_AW O&amp;M P2R 2009" xfId="13361"/>
    <cellStyle name="s_Bal Sheets_2_AW O&amp;M P2R 2009 2" xfId="13362"/>
    <cellStyle name="s_Bal Sheets_2_AW O&amp;M P2R 2009_NOL" xfId="13363"/>
    <cellStyle name="s_Bal Sheets_2_AW(USA) Inc.  P2R 2009" xfId="13364"/>
    <cellStyle name="s_Bal Sheets_2_AW(USA) Inc.  P2R 2009 2" xfId="13365"/>
    <cellStyle name="s_Bal Sheets_2_AW(USA) Inc.  P2R 2009_NOL" xfId="13366"/>
    <cellStyle name="s_Bal Sheets_2_AWCC P2R 2009" xfId="13367"/>
    <cellStyle name="s_Bal Sheets_2_AWCC P2R 2009 2" xfId="13368"/>
    <cellStyle name="s_Bal Sheets_2_AWCC P2R 2009_NOL" xfId="13369"/>
    <cellStyle name="s_Bal Sheets_2_AWE Holding P2R 2009" xfId="13370"/>
    <cellStyle name="s_Bal Sheets_2_AWE Holding P2R 2009 2" xfId="13371"/>
    <cellStyle name="s_Bal Sheets_2_AWE Holding P2R 2009_NOL" xfId="13372"/>
    <cellStyle name="s_Bal Sheets_2_AWE Inc. P2R 2009" xfId="13373"/>
    <cellStyle name="s_Bal Sheets_2_AWE Inc. P2R 2009 2" xfId="13374"/>
    <cellStyle name="s_Bal Sheets_2_AWE Inc. P2R 2009_NOL" xfId="13375"/>
    <cellStyle name="s_Bal Sheets_2_AWM P2R 2009" xfId="13376"/>
    <cellStyle name="s_Bal Sheets_2_AWM P2R 2009 2" xfId="13377"/>
    <cellStyle name="s_Bal Sheets_2_AWM P2R 2009_NOL" xfId="13378"/>
    <cellStyle name="s_Bal Sheets_2_AWM-DE P2R 2009" xfId="13379"/>
    <cellStyle name="s_Bal Sheets_2_AWM-DE P2R 2009 2" xfId="13380"/>
    <cellStyle name="s_Bal Sheets_2_AWM-DE P2R 2009_NOL" xfId="13381"/>
    <cellStyle name="s_Bal Sheets_2_AWR P2R 2009" xfId="13382"/>
    <cellStyle name="s_Bal Sheets_2_AWR P2R 2009 2" xfId="13383"/>
    <cellStyle name="s_Bal Sheets_2_AWR P2R 2009_NOL" xfId="13384"/>
    <cellStyle name="s_Bal Sheets_2_AWS CDM P2R 2009" xfId="13385"/>
    <cellStyle name="s_Bal Sheets_2_AWS CDM P2R 2009 2" xfId="13386"/>
    <cellStyle name="s_Bal Sheets_2_AWS CDM P2R 2009_NOL" xfId="13387"/>
    <cellStyle name="s_Bal Sheets_2_AWS LLC P2R 2009" xfId="13388"/>
    <cellStyle name="s_Bal Sheets_2_AWS LLC P2R 2009 2" xfId="13389"/>
    <cellStyle name="s_Bal Sheets_2_AWS LLC P2R 2009_NOL" xfId="13390"/>
    <cellStyle name="s_Bal Sheets_2_AWW Adj Co FAS109 2011" xfId="13391"/>
    <cellStyle name="s_Bal Sheets_2_AWWC P2R 2009" xfId="13392"/>
    <cellStyle name="s_Bal Sheets_2_AWWC P2R 2009 2" xfId="13393"/>
    <cellStyle name="s_Bal Sheets_2_AWWC P2R 2009_NOL" xfId="13394"/>
    <cellStyle name="s_Bal Sheets_2_AWWM P2R 2009" xfId="13395"/>
    <cellStyle name="s_Bal Sheets_2_AWWM P2R 2009 2" xfId="13396"/>
    <cellStyle name="s_Bal Sheets_2_AWWM P2R 2009_NOL" xfId="13397"/>
    <cellStyle name="s_Bal Sheets_2_AWWSC P2R 2009" xfId="13398"/>
    <cellStyle name="s_Bal Sheets_2_AWWSC P2R 2009 2" xfId="13399"/>
    <cellStyle name="s_Bal Sheets_2_AWWSC P2R 2009_NOL" xfId="13400"/>
    <cellStyle name="s_Bal Sheets_2_AZ P2R 2009" xfId="13401"/>
    <cellStyle name="s_Bal Sheets_2_AZ P2R 2009 2" xfId="13402"/>
    <cellStyle name="s_Bal Sheets_2_AZ P2R 2009_NOL" xfId="13403"/>
    <cellStyle name="s_Bal Sheets_2_BalanceSheet Landing" xfId="13404"/>
    <cellStyle name="s_Bal Sheets_2_BalanceSheet Landing 2" xfId="13405"/>
    <cellStyle name="s_Bal Sheets_2_BalanceSheet Landing 3" xfId="13406"/>
    <cellStyle name="s_Bal Sheets_2_BalanceSheet Landing 4" xfId="13407"/>
    <cellStyle name="s_Bal Sheets_2_BalanceSheet Landing 5" xfId="13408"/>
    <cellStyle name="s_Bal Sheets_2_BalanceSheet Landing 6" xfId="13409"/>
    <cellStyle name="s_Bal Sheets_2_BFD P2R 2009" xfId="13410"/>
    <cellStyle name="s_Bal Sheets_2_BFD P2R 2009 2" xfId="13411"/>
    <cellStyle name="s_Bal Sheets_2_BFD P2R 2009_NOL" xfId="13412"/>
    <cellStyle name="s_Bal Sheets_2_BMY minimerger (divest.)_v1" xfId="13413"/>
    <cellStyle name="s_Bal Sheets_2_Book1" xfId="13414"/>
    <cellStyle name="s_Bal Sheets_2_BP 2011-13 KPIs Rev 9-16-2010 8pm" xfId="13415"/>
    <cellStyle name="s_Bal Sheets_2_CA P2R 2009 " xfId="13416"/>
    <cellStyle name="s_Bal Sheets_2_CA P2R 2009  2" xfId="13417"/>
    <cellStyle name="s_Bal Sheets_2_CA P2R 2009 _NOL" xfId="13418"/>
    <cellStyle name="s_Bal Sheets_2_CD - Financial Flash Report - May 2012 Final" xfId="13419"/>
    <cellStyle name="s_Bal Sheets_2_City of Fillmore Annual Maintenance Revised  V-2 3-7-06  MLC" xfId="13420"/>
    <cellStyle name="s_Bal Sheets_2_City of Fillmore Annual Maintenance Revised  V-2 3-7-06  MLC_sand city cost analysis 9-29-09 CalAm Version" xfId="13421"/>
    <cellStyle name="s_Bal Sheets_2_City of Fillmore Annual Maintenance Revised  V-2 3-7-06  MLC_Schedule 3-5 Roark - asset list 071010" xfId="13422"/>
    <cellStyle name="s_Bal Sheets_2_City of Fillmore Annual Maintenance Revised MK" xfId="13423"/>
    <cellStyle name="s_Bal Sheets_2_City of Fillmore Annual Maintenance Revised MK_sand city cost analysis 9-29-09 CalAm Version" xfId="13424"/>
    <cellStyle name="s_Bal Sheets_2_City of Fillmore Annual Maintenance Revised MK_Schedule 3-5 Roark - asset list 071010" xfId="13425"/>
    <cellStyle name="s_Bal Sheets_2_City of Fillmore DBO Financial Model V10" xfId="13426"/>
    <cellStyle name="s_Bal Sheets_2_City of Fillmore DBO Financial Model V10_sand city cost analysis 9-29-09 CalAm Version" xfId="13427"/>
    <cellStyle name="s_Bal Sheets_2_City of Fillmore DBO Financial Model V10_Schedule 3-5 Roark - asset list 071010" xfId="13428"/>
    <cellStyle name="s_Bal Sheets_2_City of Fillmore DBO Financial Model V11" xfId="13429"/>
    <cellStyle name="s_Bal Sheets_2_City of Fillmore DBO Financial Model V11_sand city cost analysis 9-29-09 CalAm Version" xfId="13430"/>
    <cellStyle name="s_Bal Sheets_2_City of Fillmore DBO Financial Model V11_Schedule 3-5 Roark - asset list 071010" xfId="13431"/>
    <cellStyle name="s_Bal Sheets_2_City of Fillmore DBO Financial Model V2" xfId="13432"/>
    <cellStyle name="s_Bal Sheets_2_City of Fillmore DBO Financial Model V2_sand city cost analysis 9-29-09 CalAm Version" xfId="13433"/>
    <cellStyle name="s_Bal Sheets_2_City of Fillmore DBO Financial Model V2_Schedule 3-5 Roark - asset list 071010" xfId="13434"/>
    <cellStyle name="s_Bal Sheets_2_City of Fillmore DBO Financial Model V4" xfId="13435"/>
    <cellStyle name="s_Bal Sheets_2_City of Fillmore DBO Financial Model V4_sand city cost analysis 9-29-09 CalAm Version" xfId="13436"/>
    <cellStyle name="s_Bal Sheets_2_City of Fillmore DBO Financial Model V4_Schedule 3-5 Roark - asset list 071010" xfId="13437"/>
    <cellStyle name="s_Bal Sheets_2_City of Fillmore DBO Financial Model V5" xfId="13438"/>
    <cellStyle name="s_Bal Sheets_2_City of Fillmore DBO Financial Model V5_sand city cost analysis 9-29-09 CalAm Version" xfId="13439"/>
    <cellStyle name="s_Bal Sheets_2_City of Fillmore DBO Financial Model V5_Schedule 3-5 Roark - asset list 071010" xfId="13440"/>
    <cellStyle name="s_Bal Sheets_2_City of Fillmore OpEx Model Start-Up  &amp; Decommissioning   Nov.18, 2005  MLC" xfId="13441"/>
    <cellStyle name="s_Bal Sheets_2_City of Fillmore OpEx Model Start-Up  &amp; Decommissioning   Nov.18, 2005  MLC_sand city cost analysis 9-29-09 CalAm Version" xfId="13442"/>
    <cellStyle name="s_Bal Sheets_2_City of Fillmore OpEx Model Start-Up  &amp; Decommissioning   Nov.18, 2005  MLC_Schedule 3-5 Roark - asset list 071010" xfId="13443"/>
    <cellStyle name="s_Bal Sheets_2_City of Fillmore OpEx Model V. 2  Dec. 19, 2005  MLC" xfId="13444"/>
    <cellStyle name="s_Bal Sheets_2_City of Fillmore OpEx Model V. 2  Dec. 19, 2005  MLC_sand city cost analysis 9-29-09 CalAm Version" xfId="13445"/>
    <cellStyle name="s_Bal Sheets_2_City of Fillmore OpEx Model V. 2  Dec. 19, 2005  MLC_Schedule 3-5 Roark - asset list 071010" xfId="13446"/>
    <cellStyle name="s_Bal Sheets_2_City of Fillmore R &amp; R Schedule    3-13-06  MLC" xfId="13447"/>
    <cellStyle name="s_Bal Sheets_2_City of Fillmore R &amp; R Schedule    3-13-06  MLC_sand city cost analysis 9-29-09 CalAm Version" xfId="13448"/>
    <cellStyle name="s_Bal Sheets_2_City of Fillmore R &amp; R Schedule    3-13-06  MLC_Schedule 3-5 Roark - asset list 071010" xfId="13449"/>
    <cellStyle name="s_Bal Sheets_2_Contract Ops Bus  Plan 2011 -2015_061510" xfId="13450"/>
    <cellStyle name="s_Bal Sheets_2_Contract Ops Bus  Plan 2011 -2015_061510_2011_BPR_MSG_07" xfId="13451"/>
    <cellStyle name="s_Bal Sheets_2_Contract Ops Bus  Plan 2011 -2015_061510_Contract Ops Bus  Plan 2011 -2015_071310_GK" xfId="13452"/>
    <cellStyle name="s_Bal Sheets_2_Contract Ops Bus  Plan 2011 -2015_061510_Contract Ops Bus  Plan 2011 -2015_08.31.10" xfId="13453"/>
    <cellStyle name="s_Bal Sheets_2_Contract Ops Bus  Plan 2011 -2015_061510_Contract Ops Bus  Plan 2011 -2015_08.31.10_~0270095" xfId="13454"/>
    <cellStyle name="s_Bal Sheets_2_Contract Ops Bus  Plan 2011 -2015_061510_Contract Ops Bus  Plan 2011 -2015_08.31.10_Contract Services_Project Contribution Trend" xfId="13455"/>
    <cellStyle name="s_Bal Sheets_2_Contract Ops Bus  Plan 2011 -2015_061510_Contract Ops Bus  Plan 2011 -2015_08.31.10_Contract Services_Project Contribution Trend_091010" xfId="13456"/>
    <cellStyle name="s_Bal Sheets_2_Contract Ops Bus  Plan 2011 -2015_061510_Contribution" xfId="13457"/>
    <cellStyle name="s_Bal Sheets_2_Contract Ops Bus  Plan 2011 -2015_061510_FINAL P12 MSG Contribution Margin" xfId="13458"/>
    <cellStyle name="s_Bal Sheets_2_Contract Ops Bus  Plan 2011 -2015_071310_GK" xfId="13459"/>
    <cellStyle name="s_Bal Sheets_2_Contract Ops Bus  Plan 2011 -2015_08.31.10" xfId="13460"/>
    <cellStyle name="s_Bal Sheets_2_Contract Ops Bus  Plan 2011 -2015_08.31.10_~0270095" xfId="13461"/>
    <cellStyle name="s_Bal Sheets_2_Contract Ops Bus  Plan 2011 -2015_08.31.10_Contract Services_Project Contribution Trend" xfId="13462"/>
    <cellStyle name="s_Bal Sheets_2_Contract Ops Bus  Plan 2011 -2015_08.31.10_Contract Services_Project Contribution Trend_091010" xfId="13463"/>
    <cellStyle name="s_Bal Sheets_2_Contribution" xfId="13464"/>
    <cellStyle name="s_Bal Sheets_2_Control Panel" xfId="13465"/>
    <cellStyle name="s_Bal Sheets_2_Control Panel 2" xfId="13466"/>
    <cellStyle name="s_Bal Sheets_2_Control Panel 3" xfId="13467"/>
    <cellStyle name="s_Bal Sheets_2_Control Panel 4" xfId="13468"/>
    <cellStyle name="s_Bal Sheets_2_Control Panel 5" xfId="13469"/>
    <cellStyle name="s_Bal Sheets_2_Control Panel 6" xfId="13470"/>
    <cellStyle name="s_Bal Sheets_2_COO Mini Merger v8" xfId="13471"/>
    <cellStyle name="s_Bal Sheets_2_Copy of Twin Oaks DBO Financial Model BAFO FINAL" xfId="13472"/>
    <cellStyle name="s_Bal Sheets_2_Copy of Twin Oaks DBO Financial Model BAFO FINAL_sand city cost analysis 9-29-09 CalAm Version" xfId="13473"/>
    <cellStyle name="s_Bal Sheets_2_Copy of Twin Oaks DBO Financial Model BAFO FINAL_Schedule 3-5 Roark - asset list 071010" xfId="13474"/>
    <cellStyle name="s_Bal Sheets_2_Eastern Divsion O&amp;Vs - Dec 2011 Final" xfId="13475"/>
    <cellStyle name="s_Bal Sheets_2_Eastern Divsion O&amp;Vs - Dec 2011 Final 2" xfId="13476"/>
    <cellStyle name="s_Bal Sheets_2_Eastern Divsion O&amp;Vs - Dec 2011 Final 3" xfId="13477"/>
    <cellStyle name="s_Bal Sheets_2_Eastern Divsion O&amp;Vs - Dec 2011 Final 4" xfId="13478"/>
    <cellStyle name="s_Bal Sheets_2_Eastern Divsion O&amp;Vs - Dec 2011 Final 5" xfId="13479"/>
    <cellStyle name="s_Bal Sheets_2_Eastern Divsion O&amp;Vs - Dec 2011 Final 6" xfId="13480"/>
    <cellStyle name="s_Bal Sheets_2_Edison P2R 2009" xfId="13481"/>
    <cellStyle name="s_Bal Sheets_2_Edison P2R 2009 2" xfId="13482"/>
    <cellStyle name="s_Bal Sheets_2_Edison P2R 2009_NOL" xfId="13483"/>
    <cellStyle name="s_Bal Sheets_2_EMC P2R 2009" xfId="13484"/>
    <cellStyle name="s_Bal Sheets_2_EMC P2R 2009 2" xfId="13485"/>
    <cellStyle name="s_Bal Sheets_2_EMC P2R 2009_NOL" xfId="13486"/>
    <cellStyle name="s_Bal Sheets_2_ETOWN LLC P2R 2009" xfId="13487"/>
    <cellStyle name="s_Bal Sheets_2_ETOWN LLC P2R 2009 2" xfId="13488"/>
    <cellStyle name="s_Bal Sheets_2_ETOWN LLC P2R 2009_NOL" xfId="13489"/>
    <cellStyle name="s_Bal Sheets_2_ETP P2R 2009" xfId="13490"/>
    <cellStyle name="s_Bal Sheets_2_ETP P2R 2009 2" xfId="13491"/>
    <cellStyle name="s_Bal Sheets_2_ETP P2R 2009_NOL" xfId="13492"/>
    <cellStyle name="s_Bal Sheets_2_Fillmore Annual Maintenance" xfId="13493"/>
    <cellStyle name="s_Bal Sheets_2_Fillmore Annual Maintenance_sand city cost analysis 9-29-09 CalAm Version" xfId="13494"/>
    <cellStyle name="s_Bal Sheets_2_Fillmore Annual Maintenance_Schedule 3-5 Roark - asset list 071010" xfId="13495"/>
    <cellStyle name="s_Bal Sheets_2_Fillmore O&amp;M model 032206" xfId="13496"/>
    <cellStyle name="s_Bal Sheets_2_Fillmore O&amp;M model 032206 V1" xfId="13497"/>
    <cellStyle name="s_Bal Sheets_2_Fillmore O&amp;M model 032206 V1_sand city cost analysis 9-29-09 CalAm Version" xfId="13498"/>
    <cellStyle name="s_Bal Sheets_2_Fillmore O&amp;M model 032206 V1_Schedule 3-5 Roark - asset list 071010" xfId="13499"/>
    <cellStyle name="s_Bal Sheets_2_Fillmore O&amp;M model 032206_sand city cost analysis 9-29-09 CalAm Version" xfId="13500"/>
    <cellStyle name="s_Bal Sheets_2_Fillmore O&amp;M model 032206_Schedule 3-5 Roark - asset list 071010" xfId="13501"/>
    <cellStyle name="s_Bal Sheets_2_Fillmore O&amp;M model 110106" xfId="13502"/>
    <cellStyle name="s_Bal Sheets_2_Fillmore O&amp;M model 110106_sand city cost analysis 9-29-09 CalAm Version" xfId="13503"/>
    <cellStyle name="s_Bal Sheets_2_Fillmore O&amp;M model 110106_Schedule 3-5 Roark - asset list 071010" xfId="13504"/>
    <cellStyle name="s_Bal Sheets_2_FINAL P12 MSG Contribution Margin" xfId="13505"/>
    <cellStyle name="s_Bal Sheets_2_Footnote" xfId="13506"/>
    <cellStyle name="s_Bal Sheets_2_HI P2R 2009" xfId="13507"/>
    <cellStyle name="s_Bal Sheets_2_HI P2R 2009 2" xfId="13508"/>
    <cellStyle name="s_Bal Sheets_2_HI P2R 2009_NOL" xfId="13509"/>
    <cellStyle name="s_Bal Sheets_2_HYDRO P2R 2009" xfId="13510"/>
    <cellStyle name="s_Bal Sheets_2_HYDRO P2R 2009 2" xfId="13511"/>
    <cellStyle name="s_Bal Sheets_2_HYDRO P2R 2009_NOL" xfId="13512"/>
    <cellStyle name="s_Bal Sheets_2_Hyperion-JDE Recon" xfId="13513"/>
    <cellStyle name="s_Bal Sheets_2_IA P2R 2009" xfId="13514"/>
    <cellStyle name="s_Bal Sheets_2_IA P2R 2009 2" xfId="13515"/>
    <cellStyle name="s_Bal Sheets_2_IA P2R 2009_NOL" xfId="13516"/>
    <cellStyle name="s_Bal Sheets_2_IL FAS109 2011" xfId="13517"/>
    <cellStyle name="s_Bal Sheets_2_IL P2R 2009 " xfId="13518"/>
    <cellStyle name="s_Bal Sheets_2_IL P2R 2009  2" xfId="13519"/>
    <cellStyle name="s_Bal Sheets_2_IL P2R 2009 _NOL" xfId="13520"/>
    <cellStyle name="s_Bal Sheets_2_IN P2R 2009" xfId="13521"/>
    <cellStyle name="s_Bal Sheets_2_IN P2R 2009 2" xfId="13522"/>
    <cellStyle name="s_Bal Sheets_2_IN P2R 2009_NOL" xfId="13523"/>
    <cellStyle name="s_Bal Sheets_2_Income Statement_revised capex 05.28.09_060309" xfId="13524"/>
    <cellStyle name="s_Bal Sheets_2_Income Statement_revised capex 05.28.09_060309 2" xfId="13525"/>
    <cellStyle name="s_Bal Sheets_2_Input" xfId="13526"/>
    <cellStyle name="s_Bal Sheets_2_Input Sheet" xfId="13527"/>
    <cellStyle name="s_Bal Sheets_2_Inputs" xfId="13528"/>
    <cellStyle name="s_Bal Sheets_2_Inputs_1" xfId="13529"/>
    <cellStyle name="s_Bal Sheets_2_Journal Entries Calculation" xfId="13530"/>
    <cellStyle name="s_Bal Sheets_2_KY P2R 2009" xfId="13531"/>
    <cellStyle name="s_Bal Sheets_2_KY P2R 2009 2" xfId="13532"/>
    <cellStyle name="s_Bal Sheets_2_KY P2R 2009_NOL" xfId="13533"/>
    <cellStyle name="s_Bal Sheets_2_KY-Landing Template-Feb 2012 Final" xfId="13534"/>
    <cellStyle name="s_Bal Sheets_2_KY-Landing Template-Feb 2012 Final 2" xfId="13535"/>
    <cellStyle name="s_Bal Sheets_2_KY-Landing Template-Feb 2012 Final 3" xfId="13536"/>
    <cellStyle name="s_Bal Sheets_2_KY-Landing Template-Feb 2012 Final 4" xfId="13537"/>
    <cellStyle name="s_Bal Sheets_2_KY-Landing Template-Feb 2012 Final 5" xfId="13538"/>
    <cellStyle name="s_Bal Sheets_2_KY-Landing Template-Feb 2012 Final 6" xfId="13539"/>
    <cellStyle name="s_Bal Sheets_2_LI P2R 2009" xfId="13540"/>
    <cellStyle name="s_Bal Sheets_2_LI P2R 2009 2" xfId="13541"/>
    <cellStyle name="s_Bal Sheets_2_LI P2R 2009_NOL" xfId="13542"/>
    <cellStyle name="s_Bal Sheets_2_LIBERTY P2R 2009" xfId="13543"/>
    <cellStyle name="s_Bal Sheets_2_LIBERTY P2R 2009 2" xfId="13544"/>
    <cellStyle name="s_Bal Sheets_2_LIBERTY P2R 2009_NOL" xfId="13545"/>
    <cellStyle name="s_Bal Sheets_2_LOP P2R 2009" xfId="13546"/>
    <cellStyle name="s_Bal Sheets_2_LOP P2R 2009 2" xfId="13547"/>
    <cellStyle name="s_Bal Sheets_2_LOP P2R 2009_NOL" xfId="13548"/>
    <cellStyle name="s_Bal Sheets_2_MD P2R 2009" xfId="13549"/>
    <cellStyle name="s_Bal Sheets_2_MD P2R 2009 2" xfId="13550"/>
    <cellStyle name="s_Bal Sheets_2_MD P2R 2009_NOL" xfId="13551"/>
    <cellStyle name="s_Bal Sheets_2_MI P2R 2009" xfId="13552"/>
    <cellStyle name="s_Bal Sheets_2_MI P2R 2009 2" xfId="13553"/>
    <cellStyle name="s_Bal Sheets_2_MI P2R 2009_NOL" xfId="13554"/>
    <cellStyle name="s_Bal Sheets_2_Minimerger v1" xfId="13555"/>
    <cellStyle name="s_Bal Sheets_2_Minimerger v6" xfId="13556"/>
    <cellStyle name="s_Bal Sheets_2_Minimerger_v3" xfId="13557"/>
    <cellStyle name="s_Bal Sheets_2_Minimerger_v4" xfId="13558"/>
    <cellStyle name="s_Bal Sheets_2_MO 2010-2014 Presentation_072709" xfId="13559"/>
    <cellStyle name="s_Bal Sheets_2_MO 2010-2014 Presentation_072709_Schedule 3-5 Roark - asset list 071010" xfId="13560"/>
    <cellStyle name="s_Bal Sheets_2_MO P2R 2009" xfId="13561"/>
    <cellStyle name="s_Bal Sheets_2_MO P2R 2009 2" xfId="13562"/>
    <cellStyle name="s_Bal Sheets_2_MO P2R 2009_NOL" xfId="13563"/>
    <cellStyle name="s_Bal Sheets_2_Mobile Residuals P2R 2009" xfId="13564"/>
    <cellStyle name="s_Bal Sheets_2_Mobile Residuals P2R 2009 2" xfId="13565"/>
    <cellStyle name="s_Bal Sheets_2_Mobile Residuals P2R 2009_NOL" xfId="13566"/>
    <cellStyle name="s_Bal Sheets_2_MO-IL-CA Offset DEF" xfId="13567"/>
    <cellStyle name="s_Bal Sheets_2_MO-IL-CA Offset DEF 2" xfId="13568"/>
    <cellStyle name="s_Bal Sheets_2_MO-IL-CA Offset DEF_AWW Adj Co FAS109 2011" xfId="13569"/>
    <cellStyle name="s_Bal Sheets_2_MO-IL-CA Offset DEF_Current Provision - HYP" xfId="13570"/>
    <cellStyle name="s_Bal Sheets_2_MO-IL-CA Offset DEF_Footnote" xfId="13571"/>
    <cellStyle name="s_Bal Sheets_2_MO-IL-CA Offset DEF_Hyperion-JDE Recon" xfId="13572"/>
    <cellStyle name="s_Bal Sheets_2_MO-IL-CA Offset DEF_Journal Entries Calculation" xfId="13573"/>
    <cellStyle name="s_Bal Sheets_2_MO-IL-CA Offset DEF_NOL" xfId="13574"/>
    <cellStyle name="s_Bal Sheets_2_MO-IL-CA Offset DEF_PY FN Reclasses" xfId="13575"/>
    <cellStyle name="s_Bal Sheets_2_MO-IL-CA Offset DEF_Summary" xfId="13576"/>
    <cellStyle name="s_Bal Sheets_2_Net Capex Cashflow 2013-2014 8-10-12" xfId="13577"/>
    <cellStyle name="s_Bal Sheets_2_NJ P2R 2009" xfId="13578"/>
    <cellStyle name="s_Bal Sheets_2_NJ P2R 2009 2" xfId="13579"/>
    <cellStyle name="s_Bal Sheets_2_NJ P2R 2009_NOL" xfId="13580"/>
    <cellStyle name="s_Bal Sheets_2_NM P2R 2009" xfId="13581"/>
    <cellStyle name="s_Bal Sheets_2_NM P2R 2009 2" xfId="13582"/>
    <cellStyle name="s_Bal Sheets_2_NM P2R 2009_NOL" xfId="13583"/>
    <cellStyle name="s_Bal Sheets_2_NOL" xfId="13584"/>
    <cellStyle name="s_Bal Sheets_2_O&amp;Vs P&amp;L View" xfId="13585"/>
    <cellStyle name="s_Bal Sheets_2_O&amp;Vs P&amp;L View 2" xfId="13586"/>
    <cellStyle name="s_Bal Sheets_2_O&amp;Vs P&amp;L View 3" xfId="13587"/>
    <cellStyle name="s_Bal Sheets_2_O&amp;Vs P&amp;L View 4" xfId="13588"/>
    <cellStyle name="s_Bal Sheets_2_O&amp;Vs P&amp;L View 5" xfId="13589"/>
    <cellStyle name="s_Bal Sheets_2_O&amp;Vs P&amp;L View 6" xfId="13590"/>
    <cellStyle name="s_Bal Sheets_2_O&amp;Vs Worksheet" xfId="13591"/>
    <cellStyle name="s_Bal Sheets_2_O&amp;Vs Worksheet 2" xfId="13592"/>
    <cellStyle name="s_Bal Sheets_2_O&amp;Vs Worksheet 3" xfId="13593"/>
    <cellStyle name="s_Bal Sheets_2_O&amp;Vs Worksheet 4" xfId="13594"/>
    <cellStyle name="s_Bal Sheets_2_O&amp;Vs Worksheet 5" xfId="13595"/>
    <cellStyle name="s_Bal Sheets_2_O&amp;Vs Worksheet 6" xfId="13596"/>
    <cellStyle name="s_Bal Sheets_2_OH P2R 2009" xfId="13597"/>
    <cellStyle name="s_Bal Sheets_2_OH P2R 2009 2" xfId="13598"/>
    <cellStyle name="s_Bal Sheets_2_OH P2R 2009_NOL" xfId="13599"/>
    <cellStyle name="s_Bal Sheets_2_P&amp;L Landing" xfId="13600"/>
    <cellStyle name="s_Bal Sheets_2_P&amp;L Landing 2" xfId="13601"/>
    <cellStyle name="s_Bal Sheets_2_P&amp;L Landing 3" xfId="13602"/>
    <cellStyle name="s_Bal Sheets_2_P&amp;L Landing 4" xfId="13603"/>
    <cellStyle name="s_Bal Sheets_2_P&amp;L Landing 5" xfId="13604"/>
    <cellStyle name="s_Bal Sheets_2_P&amp;L Landing 6" xfId="13605"/>
    <cellStyle name="s_Bal Sheets_2_PA P2R 2009" xfId="13606"/>
    <cellStyle name="s_Bal Sheets_2_PA P2R 2009 2" xfId="13607"/>
    <cellStyle name="s_Bal Sheets_2_PA P2R 2009_NOL" xfId="13608"/>
    <cellStyle name="s_Bal Sheets_2_Portfolio Optimization - Sale of GW + Neptune v13" xfId="13609"/>
    <cellStyle name="s_Bal Sheets_2_Project Aqua - Financial Models Version 2.0 V2" xfId="13610"/>
    <cellStyle name="s_Bal Sheets_2_Project Aqua - Financial Models Version 2.0 V2_2010 Arnold Sewer - Model v1.1 (preliminary base case)" xfId="13611"/>
    <cellStyle name="s_Bal Sheets_2_Project Aqua - Financial Models Version 2.0 V2_Inputs" xfId="13612"/>
    <cellStyle name="s_Bal Sheets_2_Project Aqua - Financial Models Version 2.0 V2_sand city cost analysis 9-29-09 CalAm Version" xfId="13613"/>
    <cellStyle name="s_Bal Sheets_2_Project Aqua - Financial Models Version 2.0 V2_Schedule 3-5 Roark - asset list 071010" xfId="13614"/>
    <cellStyle name="s_Bal Sheets_2_Project Aqua - Financial Models Version 2.5" xfId="13615"/>
    <cellStyle name="s_Bal Sheets_2_Project Ascot Spain - Version 9.0 16082004" xfId="13616"/>
    <cellStyle name="s_Bal Sheets_2_PY FN Reclasses" xfId="13617"/>
    <cellStyle name="s_Bal Sheets_2_Q1 Workpapers as of 03-12-10" xfId="13618"/>
    <cellStyle name="s_Bal Sheets_2_Q1 Workpapers as of 03-12-10 2" xfId="13619"/>
    <cellStyle name="s_Bal Sheets_2_ROE by State" xfId="13620"/>
    <cellStyle name="s_Bal Sheets_2_sand city cost analysis 9-29-09 CalAm Version" xfId="13621"/>
    <cellStyle name="s_Bal Sheets_2_Schedule 3-5 Roark - asset list 071010" xfId="13622"/>
    <cellStyle name="s_Bal Sheets_2_Sheet1" xfId="13623"/>
    <cellStyle name="s_Bal Sheets_2_Sheet1 2" xfId="13624"/>
    <cellStyle name="s_Bal Sheets_2_Sheet1 3" xfId="13625"/>
    <cellStyle name="s_Bal Sheets_2_Sheet1 4" xfId="13626"/>
    <cellStyle name="s_Bal Sheets_2_Sheet1 5" xfId="13627"/>
    <cellStyle name="s_Bal Sheets_2_Sheet1 6" xfId="13628"/>
    <cellStyle name="s_Bal Sheets_2_Sheet2" xfId="13629"/>
    <cellStyle name="s_Bal Sheets_2_Sheet2 2" xfId="13630"/>
    <cellStyle name="s_Bal Sheets_2_Sheet2 3" xfId="13631"/>
    <cellStyle name="s_Bal Sheets_2_Sheet2 4" xfId="13632"/>
    <cellStyle name="s_Bal Sheets_2_Sheet2 5" xfId="13633"/>
    <cellStyle name="s_Bal Sheets_2_Sheet2 6" xfId="13634"/>
    <cellStyle name="s_Bal Sheets_2_Sheet2 7" xfId="13635"/>
    <cellStyle name="s_Bal Sheets_2_Smart View_2011-2015_Info from the field V2  from rates 8-18-10 morning" xfId="13636"/>
    <cellStyle name="s_Bal Sheets_2_Smart View_2011-2015_Info from the field V3 8-19-10 from Rates" xfId="13637"/>
    <cellStyle name="s_Bal Sheets_2_Spain headcount 09082004v3" xfId="13638"/>
    <cellStyle name="s_Bal Sheets_2_Start-up Costs" xfId="13639"/>
    <cellStyle name="s_Bal Sheets_2_Start-up Costs_sand city cost analysis 9-29-09 CalAm Version" xfId="13640"/>
    <cellStyle name="s_Bal Sheets_2_Start-up Costs_Schedule 3-5 Roark - asset list 071010" xfId="13641"/>
    <cellStyle name="s_Bal Sheets_2_Summary" xfId="13642"/>
    <cellStyle name="s_Bal Sheets_2_Surprise Financial Services O&amp;M Fin Model 2008" xfId="13643"/>
    <cellStyle name="s_Bal Sheets_2_Surprise Financial Services O&amp;M No Capital 012607" xfId="13644"/>
    <cellStyle name="s_Bal Sheets_2_Surprise Financial Services O&amp;M No Capital 012607_sand city cost analysis 9-29-09 CalAm Version" xfId="13645"/>
    <cellStyle name="s_Bal Sheets_2_Surprise Financial Services O&amp;M No Capital 012607_Schedule 3-5 Roark - asset list 071010" xfId="13646"/>
    <cellStyle name="s_Bal Sheets_2_TN - BD Model 2011-2015 06.17.10" xfId="13647"/>
    <cellStyle name="s_Bal Sheets_2_TN P2R 2009" xfId="13648"/>
    <cellStyle name="s_Bal Sheets_2_TN P2R 2009 2" xfId="13649"/>
    <cellStyle name="s_Bal Sheets_2_TN P2R 2009_NOL" xfId="13650"/>
    <cellStyle name="s_Bal Sheets_2_Treasury Existing Debt Load" xfId="13651"/>
    <cellStyle name="s_Bal Sheets_2_TWH LLC P2R 2009" xfId="13652"/>
    <cellStyle name="s_Bal Sheets_2_TWH LLC P2R 2009 2" xfId="13653"/>
    <cellStyle name="s_Bal Sheets_2_TWH LLC P2R 2009_NOL" xfId="13654"/>
    <cellStyle name="s_Bal Sheets_2_TWNA P2R 2009" xfId="13655"/>
    <cellStyle name="s_Bal Sheets_2_TWNA P2R 2009 2" xfId="13656"/>
    <cellStyle name="s_Bal Sheets_2_TWNA P2R 2009_NOL" xfId="13657"/>
    <cellStyle name="s_Bal Sheets_2_TX P2R 2009" xfId="13658"/>
    <cellStyle name="s_Bal Sheets_2_TX P2R 2009 2" xfId="13659"/>
    <cellStyle name="s_Bal Sheets_2_TX P2R 2009_NOL" xfId="13660"/>
    <cellStyle name="s_Bal Sheets_2_UESG P2R 2009" xfId="13661"/>
    <cellStyle name="s_Bal Sheets_2_UESG P2R 2009 2" xfId="13662"/>
    <cellStyle name="s_Bal Sheets_2_UESG P2R 2009_NOL" xfId="13663"/>
    <cellStyle name="s_Bal Sheets_2_UWV P2R 2009" xfId="13664"/>
    <cellStyle name="s_Bal Sheets_2_UWV P2R 2009 2" xfId="13665"/>
    <cellStyle name="s_Bal Sheets_2_UWV P2R 2009_NOL" xfId="13666"/>
    <cellStyle name="s_Bal Sheets_2_VA P2R 2009" xfId="13667"/>
    <cellStyle name="s_Bal Sheets_2_VA P2R 2009 2" xfId="13668"/>
    <cellStyle name="s_Bal Sheets_2_VA P2R 2009_NOL" xfId="13669"/>
    <cellStyle name="s_Bal Sheets_2_Valuation_v1 - TDS" xfId="13670"/>
    <cellStyle name="s_Bal Sheets_2_WV P2R 2009" xfId="13671"/>
    <cellStyle name="s_Bal Sheets_2_WV P2R 2009 2" xfId="13672"/>
    <cellStyle name="s_Bal Sheets_2_WV P2R 2009_NOL" xfId="13673"/>
    <cellStyle name="s_Bal Sheets_2010 Arnold Sewer - Model v1.1 (preliminary base case)" xfId="13674"/>
    <cellStyle name="s_Bal Sheets_2010-2012_AZ BP_09.10.09" xfId="13675"/>
    <cellStyle name="s_Bal Sheets_2011_BPR_MSG_07" xfId="13676"/>
    <cellStyle name="s_Bal Sheets_2011-13 Capex by entity" xfId="13677"/>
    <cellStyle name="s_Bal Sheets_2012_BS_Budget (2)" xfId="13678"/>
    <cellStyle name="s_Bal Sheets_2012_BS_Budget (2) 2" xfId="13679"/>
    <cellStyle name="s_Bal Sheets_2012_BS_Budget (2) 3" xfId="13680"/>
    <cellStyle name="s_Bal Sheets_2012_BS_Budget (2) 4" xfId="13681"/>
    <cellStyle name="s_Bal Sheets_2012_BS_Budget (2) 5" xfId="13682"/>
    <cellStyle name="s_Bal Sheets_2012_BS_Budget (2) 6" xfId="13683"/>
    <cellStyle name="s_Bal Sheets_7 - FAS109 2010 (F2)" xfId="13684"/>
    <cellStyle name="s_Bal Sheets_AAET P2R 2009" xfId="13685"/>
    <cellStyle name="s_Bal Sheets_AAET P2R 2009 2" xfId="13686"/>
    <cellStyle name="s_Bal Sheets_AAET P2R 2009_NOL" xfId="13687"/>
    <cellStyle name="s_Bal Sheets_ACUS P2R 2009" xfId="13688"/>
    <cellStyle name="s_Bal Sheets_ACUS P2R 2009 2" xfId="13689"/>
    <cellStyle name="s_Bal Sheets_ACUS P2R 2009_NOL" xfId="13690"/>
    <cellStyle name="s_Bal Sheets_ALWC P2R 2009" xfId="13691"/>
    <cellStyle name="s_Bal Sheets_ALWC P2R 2009 2" xfId="13692"/>
    <cellStyle name="s_Bal Sheets_ALWC P2R 2009_NOL" xfId="13693"/>
    <cellStyle name="s_Bal Sheets_AM0909" xfId="13694"/>
    <cellStyle name="s_Bal Sheets_AM0909_Intangible Amortization 6-30-09v" xfId="13695"/>
    <cellStyle name="s_Bal Sheets_Apollo 22062005 RR" xfId="13696"/>
    <cellStyle name="s_Bal Sheets_Applied O+M - 2011 - 2015 Bus. Plan" xfId="13697"/>
    <cellStyle name="s_Bal Sheets_Applied O+M - 2011 - 2015 Bus. Plan 2" xfId="13698"/>
    <cellStyle name="s_Bal Sheets_AW Engineering P2R 2009" xfId="13699"/>
    <cellStyle name="s_Bal Sheets_AW Engineering P2R 2009 2" xfId="13700"/>
    <cellStyle name="s_Bal Sheets_AW Engineering P2R 2009_NOL" xfId="13701"/>
    <cellStyle name="s_Bal Sheets_AW Ind OPS P2R 2009" xfId="13702"/>
    <cellStyle name="s_Bal Sheets_AW Ind OPS P2R 2009 2" xfId="13703"/>
    <cellStyle name="s_Bal Sheets_AW Ind OPS P2R 2009_NOL" xfId="13704"/>
    <cellStyle name="s_Bal Sheets_AW Ind P2R 2009" xfId="13705"/>
    <cellStyle name="s_Bal Sheets_AW Ind P2R 2009 2" xfId="13706"/>
    <cellStyle name="s_Bal Sheets_AW Ind P2R 2009_NOL" xfId="13707"/>
    <cellStyle name="s_Bal Sheets_AW O&amp;M P2R 2009" xfId="13708"/>
    <cellStyle name="s_Bal Sheets_AW O&amp;M P2R 2009 2" xfId="13709"/>
    <cellStyle name="s_Bal Sheets_AW O&amp;M P2R 2009_NOL" xfId="13710"/>
    <cellStyle name="s_Bal Sheets_AW(USA) Inc.  P2R 2009" xfId="13711"/>
    <cellStyle name="s_Bal Sheets_AW(USA) Inc.  P2R 2009 2" xfId="13712"/>
    <cellStyle name="s_Bal Sheets_AW(USA) Inc.  P2R 2009_NOL" xfId="13713"/>
    <cellStyle name="s_Bal Sheets_AWCC P2R 2009" xfId="13714"/>
    <cellStyle name="s_Bal Sheets_AWCC P2R 2009 2" xfId="13715"/>
    <cellStyle name="s_Bal Sheets_AWCC P2R 2009_NOL" xfId="13716"/>
    <cellStyle name="s_Bal Sheets_AWE Holding P2R 2009" xfId="13717"/>
    <cellStyle name="s_Bal Sheets_AWE Holding P2R 2009 2" xfId="13718"/>
    <cellStyle name="s_Bal Sheets_AWE Holding P2R 2009_NOL" xfId="13719"/>
    <cellStyle name="s_Bal Sheets_AWE Inc. P2R 2009" xfId="13720"/>
    <cellStyle name="s_Bal Sheets_AWE Inc. P2R 2009 2" xfId="13721"/>
    <cellStyle name="s_Bal Sheets_AWE Inc. P2R 2009_NOL" xfId="13722"/>
    <cellStyle name="s_Bal Sheets_AWM P2R 2009" xfId="13723"/>
    <cellStyle name="s_Bal Sheets_AWM P2R 2009 2" xfId="13724"/>
    <cellStyle name="s_Bal Sheets_AWM P2R 2009_NOL" xfId="13725"/>
    <cellStyle name="s_Bal Sheets_AWM-DE P2R 2009" xfId="13726"/>
    <cellStyle name="s_Bal Sheets_AWM-DE P2R 2009 2" xfId="13727"/>
    <cellStyle name="s_Bal Sheets_AWM-DE P2R 2009_NOL" xfId="13728"/>
    <cellStyle name="s_Bal Sheets_AWR P2R 2009" xfId="13729"/>
    <cellStyle name="s_Bal Sheets_AWR P2R 2009 2" xfId="13730"/>
    <cellStyle name="s_Bal Sheets_AWR P2R 2009_NOL" xfId="13731"/>
    <cellStyle name="s_Bal Sheets_AWS CDM P2R 2009" xfId="13732"/>
    <cellStyle name="s_Bal Sheets_AWS CDM P2R 2009 2" xfId="13733"/>
    <cellStyle name="s_Bal Sheets_AWS CDM P2R 2009_NOL" xfId="13734"/>
    <cellStyle name="s_Bal Sheets_AWS LLC P2R 2009" xfId="13735"/>
    <cellStyle name="s_Bal Sheets_AWS LLC P2R 2009 2" xfId="13736"/>
    <cellStyle name="s_Bal Sheets_AWS LLC P2R 2009_NOL" xfId="13737"/>
    <cellStyle name="s_Bal Sheets_AWW Adj Co FAS109 2011" xfId="13738"/>
    <cellStyle name="s_Bal Sheets_AWWC P2R 2009" xfId="13739"/>
    <cellStyle name="s_Bal Sheets_AWWC P2R 2009 2" xfId="13740"/>
    <cellStyle name="s_Bal Sheets_AWWC P2R 2009_NOL" xfId="13741"/>
    <cellStyle name="s_Bal Sheets_AWWM P2R 2009" xfId="13742"/>
    <cellStyle name="s_Bal Sheets_AWWM P2R 2009 2" xfId="13743"/>
    <cellStyle name="s_Bal Sheets_AWWM P2R 2009_NOL" xfId="13744"/>
    <cellStyle name="s_Bal Sheets_AWWSC P2R 2009" xfId="13745"/>
    <cellStyle name="s_Bal Sheets_AWWSC P2R 2009 2" xfId="13746"/>
    <cellStyle name="s_Bal Sheets_AWWSC P2R 2009_NOL" xfId="13747"/>
    <cellStyle name="s_Bal Sheets_AZ P2R 2009" xfId="13748"/>
    <cellStyle name="s_Bal Sheets_AZ P2R 2009 2" xfId="13749"/>
    <cellStyle name="s_Bal Sheets_AZ P2R 2009_NOL" xfId="13750"/>
    <cellStyle name="s_Bal Sheets_BalanceSheet Landing" xfId="13751"/>
    <cellStyle name="s_Bal Sheets_BalanceSheet Landing 2" xfId="13752"/>
    <cellStyle name="s_Bal Sheets_BalanceSheet Landing 3" xfId="13753"/>
    <cellStyle name="s_Bal Sheets_BalanceSheet Landing 4" xfId="13754"/>
    <cellStyle name="s_Bal Sheets_BalanceSheet Landing 5" xfId="13755"/>
    <cellStyle name="s_Bal Sheets_BalanceSheet Landing 6" xfId="13756"/>
    <cellStyle name="s_Bal Sheets_BFD P2R 2009" xfId="13757"/>
    <cellStyle name="s_Bal Sheets_BFD P2R 2009 2" xfId="13758"/>
    <cellStyle name="s_Bal Sheets_BFD P2R 2009_NOL" xfId="13759"/>
    <cellStyle name="s_Bal Sheets_Biotech Comps 9-3-2002" xfId="13760"/>
    <cellStyle name="s_Bal Sheets_Book1" xfId="13761"/>
    <cellStyle name="s_Bal Sheets_BP 2011-13 KPIs Rev 9-16-2010 8pm" xfId="13762"/>
    <cellStyle name="s_Bal Sheets_Brenner" xfId="13763"/>
    <cellStyle name="s_Bal Sheets_Brenner_Intangible Amortization 6-30-09v" xfId="13764"/>
    <cellStyle name="s_Bal Sheets_CA P2R 2009 " xfId="13765"/>
    <cellStyle name="s_Bal Sheets_CA P2R 2009  2" xfId="13766"/>
    <cellStyle name="s_Bal Sheets_CA P2R 2009 _NOL" xfId="13767"/>
    <cellStyle name="s_Bal Sheets_CD - Financial Flash Report - May 2012 Final" xfId="13768"/>
    <cellStyle name="s_Bal Sheets_City of Fillmore Annual Maintenance Revised  V-2 3-7-06  MLC" xfId="13769"/>
    <cellStyle name="s_Bal Sheets_City of Fillmore Annual Maintenance Revised  V-2 3-7-06  MLC_sand city cost analysis 9-29-09 CalAm Version" xfId="13770"/>
    <cellStyle name="s_Bal Sheets_City of Fillmore Annual Maintenance Revised  V-2 3-7-06  MLC_Schedule 3-5 Roark - asset list 071010" xfId="13771"/>
    <cellStyle name="s_Bal Sheets_City of Fillmore Annual Maintenance Revised MK" xfId="13772"/>
    <cellStyle name="s_Bal Sheets_City of Fillmore Annual Maintenance Revised MK_sand city cost analysis 9-29-09 CalAm Version" xfId="13773"/>
    <cellStyle name="s_Bal Sheets_City of Fillmore Annual Maintenance Revised MK_Schedule 3-5 Roark - asset list 071010" xfId="13774"/>
    <cellStyle name="s_Bal Sheets_City of Fillmore DBO Financial Model V10" xfId="13775"/>
    <cellStyle name="s_Bal Sheets_City of Fillmore DBO Financial Model V10_sand city cost analysis 9-29-09 CalAm Version" xfId="13776"/>
    <cellStyle name="s_Bal Sheets_City of Fillmore DBO Financial Model V10_Schedule 3-5 Roark - asset list 071010" xfId="13777"/>
    <cellStyle name="s_Bal Sheets_City of Fillmore DBO Financial Model V11" xfId="13778"/>
    <cellStyle name="s_Bal Sheets_City of Fillmore DBO Financial Model V11_sand city cost analysis 9-29-09 CalAm Version" xfId="13779"/>
    <cellStyle name="s_Bal Sheets_City of Fillmore DBO Financial Model V11_Schedule 3-5 Roark - asset list 071010" xfId="13780"/>
    <cellStyle name="s_Bal Sheets_City of Fillmore DBO Financial Model V2" xfId="13781"/>
    <cellStyle name="s_Bal Sheets_City of Fillmore DBO Financial Model V2_sand city cost analysis 9-29-09 CalAm Version" xfId="13782"/>
    <cellStyle name="s_Bal Sheets_City of Fillmore DBO Financial Model V2_Schedule 3-5 Roark - asset list 071010" xfId="13783"/>
    <cellStyle name="s_Bal Sheets_City of Fillmore DBO Financial Model V4" xfId="13784"/>
    <cellStyle name="s_Bal Sheets_City of Fillmore DBO Financial Model V4_sand city cost analysis 9-29-09 CalAm Version" xfId="13785"/>
    <cellStyle name="s_Bal Sheets_City of Fillmore DBO Financial Model V4_Schedule 3-5 Roark - asset list 071010" xfId="13786"/>
    <cellStyle name="s_Bal Sheets_City of Fillmore DBO Financial Model V5" xfId="13787"/>
    <cellStyle name="s_Bal Sheets_City of Fillmore DBO Financial Model V5_sand city cost analysis 9-29-09 CalAm Version" xfId="13788"/>
    <cellStyle name="s_Bal Sheets_City of Fillmore DBO Financial Model V5_Schedule 3-5 Roark - asset list 071010" xfId="13789"/>
    <cellStyle name="s_Bal Sheets_City of Fillmore OpEx Model Start-Up  &amp; Decommissioning   Nov.18, 2005  MLC" xfId="13790"/>
    <cellStyle name="s_Bal Sheets_City of Fillmore OpEx Model Start-Up  &amp; Decommissioning   Nov.18, 2005  MLC_sand city cost analysis 9-29-09 CalAm Version" xfId="13791"/>
    <cellStyle name="s_Bal Sheets_City of Fillmore OpEx Model Start-Up  &amp; Decommissioning   Nov.18, 2005  MLC_Schedule 3-5 Roark - asset list 071010" xfId="13792"/>
    <cellStyle name="s_Bal Sheets_City of Fillmore OpEx Model V. 2  Dec. 19, 2005  MLC" xfId="13793"/>
    <cellStyle name="s_Bal Sheets_City of Fillmore OpEx Model V. 2  Dec. 19, 2005  MLC_sand city cost analysis 9-29-09 CalAm Version" xfId="13794"/>
    <cellStyle name="s_Bal Sheets_City of Fillmore OpEx Model V. 2  Dec. 19, 2005  MLC_Schedule 3-5 Roark - asset list 071010" xfId="13795"/>
    <cellStyle name="s_Bal Sheets_City of Fillmore R &amp; R Schedule    3-13-06  MLC" xfId="13796"/>
    <cellStyle name="s_Bal Sheets_City of Fillmore R &amp; R Schedule    3-13-06  MLC_sand city cost analysis 9-29-09 CalAm Version" xfId="13797"/>
    <cellStyle name="s_Bal Sheets_City of Fillmore R &amp; R Schedule    3-13-06  MLC_Schedule 3-5 Roark - asset list 071010" xfId="13798"/>
    <cellStyle name="s_Bal Sheets_Contract Ops Bus  Plan 2011 -2015_061510" xfId="13799"/>
    <cellStyle name="s_Bal Sheets_Contract Ops Bus  Plan 2011 -2015_061510_2011_BPR_MSG_07" xfId="13800"/>
    <cellStyle name="s_Bal Sheets_Contract Ops Bus  Plan 2011 -2015_061510_Contract Ops Bus  Plan 2011 -2015_071310_GK" xfId="13801"/>
    <cellStyle name="s_Bal Sheets_Contract Ops Bus  Plan 2011 -2015_061510_Contract Ops Bus  Plan 2011 -2015_08.31.10" xfId="13802"/>
    <cellStyle name="s_Bal Sheets_Contract Ops Bus  Plan 2011 -2015_061510_Contract Ops Bus  Plan 2011 -2015_08.31.10_~0270095" xfId="13803"/>
    <cellStyle name="s_Bal Sheets_Contract Ops Bus  Plan 2011 -2015_061510_Contract Ops Bus  Plan 2011 -2015_08.31.10_Contract Services_Project Contribution Trend" xfId="13804"/>
    <cellStyle name="s_Bal Sheets_Contract Ops Bus  Plan 2011 -2015_061510_Contract Ops Bus  Plan 2011 -2015_08.31.10_Contract Services_Project Contribution Trend_091010" xfId="13805"/>
    <cellStyle name="s_Bal Sheets_Contract Ops Bus  Plan 2011 -2015_061510_Contribution" xfId="13806"/>
    <cellStyle name="s_Bal Sheets_Contract Ops Bus  Plan 2011 -2015_061510_FINAL P12 MSG Contribution Margin" xfId="13807"/>
    <cellStyle name="s_Bal Sheets_Contract Ops Bus  Plan 2011 -2015_071310_GK" xfId="13808"/>
    <cellStyle name="s_Bal Sheets_Contract Ops Bus  Plan 2011 -2015_08.31.10" xfId="13809"/>
    <cellStyle name="s_Bal Sheets_Contract Ops Bus  Plan 2011 -2015_08.31.10_~0270095" xfId="13810"/>
    <cellStyle name="s_Bal Sheets_Contract Ops Bus  Plan 2011 -2015_08.31.10_Contract Services_Project Contribution Trend" xfId="13811"/>
    <cellStyle name="s_Bal Sheets_Contract Ops Bus  Plan 2011 -2015_08.31.10_Contract Services_Project Contribution Trend_091010" xfId="13812"/>
    <cellStyle name="s_Bal Sheets_Contribution" xfId="13813"/>
    <cellStyle name="s_Bal Sheets_Control Panel" xfId="13814"/>
    <cellStyle name="s_Bal Sheets_Control Panel 2" xfId="13815"/>
    <cellStyle name="s_Bal Sheets_Control Panel 3" xfId="13816"/>
    <cellStyle name="s_Bal Sheets_Control Panel 4" xfId="13817"/>
    <cellStyle name="s_Bal Sheets_Control Panel 5" xfId="13818"/>
    <cellStyle name="s_Bal Sheets_Control Panel 6" xfId="13819"/>
    <cellStyle name="s_Bal Sheets_Copy of KY 2011 Os &amp; Vs 10-19-11" xfId="13820"/>
    <cellStyle name="s_Bal Sheets_Copy of KY 2011 Os &amp; Vs 10-19-11 2" xfId="13821"/>
    <cellStyle name="s_Bal Sheets_Copy of KY 2011 Os &amp; Vs 10-19-11 3" xfId="13822"/>
    <cellStyle name="s_Bal Sheets_Copy of KY 2011 Os &amp; Vs 10-19-11 4" xfId="13823"/>
    <cellStyle name="s_Bal Sheets_Copy of KY 2011 Os &amp; Vs 10-19-11 5" xfId="13824"/>
    <cellStyle name="s_Bal Sheets_Copy of KY 2011 Os &amp; Vs 10-19-11 6" xfId="13825"/>
    <cellStyle name="s_Bal Sheets_Copy of Twin Oaks DBO Financial Model BAFO FINAL" xfId="13826"/>
    <cellStyle name="s_Bal Sheets_Copy of Twin Oaks DBO Financial Model BAFO FINAL_sand city cost analysis 9-29-09 CalAm Version" xfId="13827"/>
    <cellStyle name="s_Bal Sheets_Copy of Twin Oaks DBO Financial Model BAFO FINAL_Schedule 3-5 Roark - asset list 071010" xfId="13828"/>
    <cellStyle name="s_Bal Sheets_Eastern Divsion O&amp;Vs - Dec 2011 Final" xfId="13829"/>
    <cellStyle name="s_Bal Sheets_Eastern Divsion O&amp;Vs - Dec 2011 Final 2" xfId="13830"/>
    <cellStyle name="s_Bal Sheets_Eastern Divsion O&amp;Vs - Dec 2011 Final 3" xfId="13831"/>
    <cellStyle name="s_Bal Sheets_Eastern Divsion O&amp;Vs - Dec 2011 Final 4" xfId="13832"/>
    <cellStyle name="s_Bal Sheets_Eastern Divsion O&amp;Vs - Dec 2011 Final 5" xfId="13833"/>
    <cellStyle name="s_Bal Sheets_Eastern Divsion O&amp;Vs - Dec 2011 Final 6" xfId="13834"/>
    <cellStyle name="s_Bal Sheets_Eastern Divsion O&amp;Vs - Dec 2011 Final_O&amp;Vs Worksheet" xfId="13835"/>
    <cellStyle name="s_Bal Sheets_Eastern Divsion O&amp;Vs - Dec 2011 Final_O&amp;Vs Worksheet 2" xfId="13836"/>
    <cellStyle name="s_Bal Sheets_Eastern Divsion O&amp;Vs - Dec 2011 Final_O&amp;Vs Worksheet 3" xfId="13837"/>
    <cellStyle name="s_Bal Sheets_Eastern Divsion O&amp;Vs - Dec 2011 Final_O&amp;Vs Worksheet 4" xfId="13838"/>
    <cellStyle name="s_Bal Sheets_Eastern Divsion O&amp;Vs - Dec 2011 Final_O&amp;Vs Worksheet 5" xfId="13839"/>
    <cellStyle name="s_Bal Sheets_Eastern Divsion O&amp;Vs - Dec 2011 Final_O&amp;Vs Worksheet 6" xfId="13840"/>
    <cellStyle name="s_Bal Sheets_Edison P2R 2009" xfId="13841"/>
    <cellStyle name="s_Bal Sheets_Edison P2R 2009 2" xfId="13842"/>
    <cellStyle name="s_Bal Sheets_Edison P2R 2009_NOL" xfId="13843"/>
    <cellStyle name="s_Bal Sheets_EMC P2R 2009" xfId="13844"/>
    <cellStyle name="s_Bal Sheets_EMC P2R 2009 2" xfId="13845"/>
    <cellStyle name="s_Bal Sheets_EMC P2R 2009_NOL" xfId="13846"/>
    <cellStyle name="s_Bal Sheets_ETOWN LLC P2R 2009" xfId="13847"/>
    <cellStyle name="s_Bal Sheets_ETOWN LLC P2R 2009 2" xfId="13848"/>
    <cellStyle name="s_Bal Sheets_ETOWN LLC P2R 2009_NOL" xfId="13849"/>
    <cellStyle name="s_Bal Sheets_ETP P2R 2009" xfId="13850"/>
    <cellStyle name="s_Bal Sheets_ETP P2R 2009 2" xfId="13851"/>
    <cellStyle name="s_Bal Sheets_ETP P2R 2009_NOL" xfId="13852"/>
    <cellStyle name="s_Bal Sheets_Feb Actual vs. Budget" xfId="13853"/>
    <cellStyle name="s_Bal Sheets_Feb Actual vs. Budget 2" xfId="13854"/>
    <cellStyle name="s_Bal Sheets_Feb Actual vs. Budget 3" xfId="13855"/>
    <cellStyle name="s_Bal Sheets_Feb Actual vs. Budget 4" xfId="13856"/>
    <cellStyle name="s_Bal Sheets_Feb Actual vs. Budget 5" xfId="13857"/>
    <cellStyle name="s_Bal Sheets_Feb Actual vs. Budget 6" xfId="13858"/>
    <cellStyle name="s_Bal Sheets_Federal Payable '10" xfId="13859"/>
    <cellStyle name="s_Bal Sheets_Fillmore Annual Maintenance" xfId="13860"/>
    <cellStyle name="s_Bal Sheets_Fillmore Annual Maintenance_sand city cost analysis 9-29-09 CalAm Version" xfId="13861"/>
    <cellStyle name="s_Bal Sheets_Fillmore Annual Maintenance_Schedule 3-5 Roark - asset list 071010" xfId="13862"/>
    <cellStyle name="s_Bal Sheets_Fillmore O&amp;M model 032206" xfId="13863"/>
    <cellStyle name="s_Bal Sheets_Fillmore O&amp;M model 032206 V1" xfId="13864"/>
    <cellStyle name="s_Bal Sheets_Fillmore O&amp;M model 032206 V1_sand city cost analysis 9-29-09 CalAm Version" xfId="13865"/>
    <cellStyle name="s_Bal Sheets_Fillmore O&amp;M model 032206 V1_Schedule 3-5 Roark - asset list 071010" xfId="13866"/>
    <cellStyle name="s_Bal Sheets_Fillmore O&amp;M model 032206_sand city cost analysis 9-29-09 CalAm Version" xfId="13867"/>
    <cellStyle name="s_Bal Sheets_Fillmore O&amp;M model 032206_Schedule 3-5 Roark - asset list 071010" xfId="13868"/>
    <cellStyle name="s_Bal Sheets_Fillmore O&amp;M model 110106" xfId="13869"/>
    <cellStyle name="s_Bal Sheets_Fillmore O&amp;M model 110106_sand city cost analysis 9-29-09 CalAm Version" xfId="13870"/>
    <cellStyle name="s_Bal Sheets_Fillmore O&amp;M model 110106_Schedule 3-5 Roark - asset list 071010" xfId="13871"/>
    <cellStyle name="s_Bal Sheets_FINAL P12 MSG Contribution Margin" xfId="13872"/>
    <cellStyle name="s_Bal Sheets_Footnote" xfId="13873"/>
    <cellStyle name="s_Bal Sheets_GAAP Provision Model - Q3 2011 Consolidated - Hyperion" xfId="13874"/>
    <cellStyle name="s_Bal Sheets_HI P2R 2009" xfId="13875"/>
    <cellStyle name="s_Bal Sheets_HI P2R 2009 2" xfId="13876"/>
    <cellStyle name="s_Bal Sheets_HI P2R 2009_NOL" xfId="13877"/>
    <cellStyle name="s_Bal Sheets_HYDRO P2R 2009" xfId="13878"/>
    <cellStyle name="s_Bal Sheets_HYDRO P2R 2009 2" xfId="13879"/>
    <cellStyle name="s_Bal Sheets_HYDRO P2R 2009_NOL" xfId="13880"/>
    <cellStyle name="s_Bal Sheets_Hyperion-JDE Recon" xfId="13881"/>
    <cellStyle name="s_Bal Sheets_IA P2R 2009" xfId="13882"/>
    <cellStyle name="s_Bal Sheets_IA P2R 2009 2" xfId="13883"/>
    <cellStyle name="s_Bal Sheets_IA P2R 2009_NOL" xfId="13884"/>
    <cellStyle name="s_Bal Sheets_IL FAS109 2011" xfId="13885"/>
    <cellStyle name="s_Bal Sheets_IL P2R 2009 " xfId="13886"/>
    <cellStyle name="s_Bal Sheets_IL P2R 2009  2" xfId="13887"/>
    <cellStyle name="s_Bal Sheets_IL P2R 2009 _NOL" xfId="13888"/>
    <cellStyle name="s_Bal Sheets_IN P2R 2009" xfId="13889"/>
    <cellStyle name="s_Bal Sheets_IN P2R 2009 2" xfId="13890"/>
    <cellStyle name="s_Bal Sheets_IN P2R 2009_NOL" xfId="13891"/>
    <cellStyle name="s_Bal Sheets_Income Statement_revised capex 05.28.09_060309" xfId="13892"/>
    <cellStyle name="s_Bal Sheets_Income Statement_revised capex 05.28.09_060309 2" xfId="13893"/>
    <cellStyle name="s_Bal Sheets_Input" xfId="13894"/>
    <cellStyle name="s_Bal Sheets_Input Sheet" xfId="13895"/>
    <cellStyle name="s_Bal Sheets_Input Sheet_Hyperion-JDE Recon" xfId="13896"/>
    <cellStyle name="s_Bal Sheets_Input Sheet_Journal Entries Calculation" xfId="13897"/>
    <cellStyle name="s_Bal Sheets_Inputs" xfId="13898"/>
    <cellStyle name="s_Bal Sheets_Inputs_1" xfId="13899"/>
    <cellStyle name="s_Bal Sheets_Intangible Amortization 6-30-09v" xfId="13900"/>
    <cellStyle name="s_Bal Sheets_I-OPEB" xfId="13901"/>
    <cellStyle name="s_Bal Sheets_I-OPEB_Hyperion-JDE Recon" xfId="13902"/>
    <cellStyle name="s_Bal Sheets_I-OPEB_Input Sheet" xfId="13903"/>
    <cellStyle name="s_Bal Sheets_I-OPEB_Journal Entries Calculation" xfId="13904"/>
    <cellStyle name="s_Bal Sheets_Journal Entries Calculation" xfId="13905"/>
    <cellStyle name="s_Bal Sheets_KY P2R 2009" xfId="13906"/>
    <cellStyle name="s_Bal Sheets_KY P2R 2009 2" xfId="13907"/>
    <cellStyle name="s_Bal Sheets_KY P2R 2009_NOL" xfId="13908"/>
    <cellStyle name="s_Bal Sheets_KY-Landing Template-Feb 2012 Final" xfId="13909"/>
    <cellStyle name="s_Bal Sheets_KY-Landing Template-Feb 2012 Final 2" xfId="13910"/>
    <cellStyle name="s_Bal Sheets_KY-Landing Template-Feb 2012 Final 3" xfId="13911"/>
    <cellStyle name="s_Bal Sheets_KY-Landing Template-Feb 2012 Final 4" xfId="13912"/>
    <cellStyle name="s_Bal Sheets_KY-Landing Template-Feb 2012 Final 5" xfId="13913"/>
    <cellStyle name="s_Bal Sheets_KY-Landing Template-Feb 2012 Final 6" xfId="13914"/>
    <cellStyle name="s_Bal Sheets_KY-Landing Template-Feb 2012 Final_O&amp;Vs Worksheet" xfId="13915"/>
    <cellStyle name="s_Bal Sheets_KY-Landing Template-Feb 2012 Final_O&amp;Vs Worksheet 2" xfId="13916"/>
    <cellStyle name="s_Bal Sheets_KY-Landing Template-Feb 2012 Final_O&amp;Vs Worksheet 3" xfId="13917"/>
    <cellStyle name="s_Bal Sheets_KY-Landing Template-Feb 2012 Final_O&amp;Vs Worksheet 4" xfId="13918"/>
    <cellStyle name="s_Bal Sheets_KY-Landing Template-Feb 2012 Final_O&amp;Vs Worksheet 5" xfId="13919"/>
    <cellStyle name="s_Bal Sheets_KY-Landing Template-Feb 2012 Final_O&amp;Vs Worksheet 6" xfId="13920"/>
    <cellStyle name="s_Bal Sheets_LI P2R 2009" xfId="13921"/>
    <cellStyle name="s_Bal Sheets_LI P2R 2009 2" xfId="13922"/>
    <cellStyle name="s_Bal Sheets_LI P2R 2009_NOL" xfId="13923"/>
    <cellStyle name="s_Bal Sheets_LIBERTY P2R 2009" xfId="13924"/>
    <cellStyle name="s_Bal Sheets_LIBERTY P2R 2009 2" xfId="13925"/>
    <cellStyle name="s_Bal Sheets_LIBERTY P2R 2009_NOL" xfId="13926"/>
    <cellStyle name="s_Bal Sheets_LOP P2R 2009" xfId="13927"/>
    <cellStyle name="s_Bal Sheets_LOP P2R 2009 2" xfId="13928"/>
    <cellStyle name="s_Bal Sheets_LOP P2R 2009_NOL" xfId="13929"/>
    <cellStyle name="s_Bal Sheets_MD P2R 2009" xfId="13930"/>
    <cellStyle name="s_Bal Sheets_MD P2R 2009 2" xfId="13931"/>
    <cellStyle name="s_Bal Sheets_MD P2R 2009_NOL" xfId="13932"/>
    <cellStyle name="s_Bal Sheets_MI P2R 2009" xfId="13933"/>
    <cellStyle name="s_Bal Sheets_MI P2R 2009 2" xfId="13934"/>
    <cellStyle name="s_Bal Sheets_MI P2R 2009_NOL" xfId="13935"/>
    <cellStyle name="s_Bal Sheets_MO 2010-2014 Presentation_072709" xfId="13936"/>
    <cellStyle name="s_Bal Sheets_MO 2010-2014 Presentation_072709_Schedule 3-5 Roark - asset list 071010" xfId="13937"/>
    <cellStyle name="s_Bal Sheets_MO P2R 2009" xfId="13938"/>
    <cellStyle name="s_Bal Sheets_MO P2R 2009 2" xfId="13939"/>
    <cellStyle name="s_Bal Sheets_MO P2R 2009_NOL" xfId="13940"/>
    <cellStyle name="s_Bal Sheets_Mobile Residuals P2R 2009" xfId="13941"/>
    <cellStyle name="s_Bal Sheets_Mobile Residuals P2R 2009 2" xfId="13942"/>
    <cellStyle name="s_Bal Sheets_Mobile Residuals P2R 2009_NOL" xfId="13943"/>
    <cellStyle name="s_Bal Sheets_MO-IL-CA Offset DEF" xfId="13944"/>
    <cellStyle name="s_Bal Sheets_MO-IL-CA Offset DEF 2" xfId="13945"/>
    <cellStyle name="s_Bal Sheets_MO-IL-CA Offset DEF_2010 Footnote" xfId="13946"/>
    <cellStyle name="s_Bal Sheets_MO-IL-CA Offset DEF_2010 Footnote_7 - FAS109 2010 (F2)" xfId="13947"/>
    <cellStyle name="s_Bal Sheets_MO-IL-CA Offset DEF_2010 Footnote_Hyperion-JDE Recon" xfId="13948"/>
    <cellStyle name="s_Bal Sheets_MO-IL-CA Offset DEF_2010 Footnote_Journal Entries Calculation" xfId="13949"/>
    <cellStyle name="s_Bal Sheets_MO-IL-CA Offset DEF_7 - FAS109 2010 (F2)" xfId="13950"/>
    <cellStyle name="s_Bal Sheets_MO-IL-CA Offset DEF_AWW Adj Co FAS109 2011" xfId="13951"/>
    <cellStyle name="s_Bal Sheets_MO-IL-CA Offset DEF_AZ FAS109 2011" xfId="13952"/>
    <cellStyle name="s_Bal Sheets_MO-IL-CA Offset DEF_AZ FAS109 2011_Hyperion-JDE Recon" xfId="13953"/>
    <cellStyle name="s_Bal Sheets_MO-IL-CA Offset DEF_AZ FAS109 2011_Journal Entries Calculation" xfId="13954"/>
    <cellStyle name="s_Bal Sheets_MO-IL-CA Offset DEF_Current Provision - HYP" xfId="13955"/>
    <cellStyle name="s_Bal Sheets_MO-IL-CA Offset DEF_Footnote" xfId="13956"/>
    <cellStyle name="s_Bal Sheets_MO-IL-CA Offset DEF_Footnote Walk" xfId="13957"/>
    <cellStyle name="s_Bal Sheets_MO-IL-CA Offset DEF_Footnote Walk_7 - FAS109 2010 (F2)" xfId="13958"/>
    <cellStyle name="s_Bal Sheets_MO-IL-CA Offset DEF_Footnote Walk_Hyperion-JDE Recon" xfId="13959"/>
    <cellStyle name="s_Bal Sheets_MO-IL-CA Offset DEF_Footnote Walk_Journal Entries Calculation" xfId="13960"/>
    <cellStyle name="s_Bal Sheets_MO-IL-CA Offset DEF_Hyperion-JDE Recon" xfId="13961"/>
    <cellStyle name="s_Bal Sheets_MO-IL-CA Offset DEF_IA FAS109 2011" xfId="13962"/>
    <cellStyle name="s_Bal Sheets_MO-IL-CA Offset DEF_IA FAS109 2011_Hyperion-JDE Recon" xfId="13963"/>
    <cellStyle name="s_Bal Sheets_MO-IL-CA Offset DEF_IA FAS109 2011_Journal Entries Calculation" xfId="13964"/>
    <cellStyle name="s_Bal Sheets_MO-IL-CA Offset DEF_IL FAS109 2011" xfId="13965"/>
    <cellStyle name="s_Bal Sheets_MO-IL-CA Offset DEF_IL FAS109 2011_Hyperion-JDE Recon" xfId="13966"/>
    <cellStyle name="s_Bal Sheets_MO-IL-CA Offset DEF_IL FAS109 2011_Journal Entries Calculation" xfId="13967"/>
    <cellStyle name="s_Bal Sheets_MO-IL-CA Offset DEF_IL Note H Collapsed to Acctg" xfId="13968"/>
    <cellStyle name="s_Bal Sheets_MO-IL-CA Offset DEF_IL Note H Collapsed to Acctg_7 - FAS109 2010 (F2)" xfId="13969"/>
    <cellStyle name="s_Bal Sheets_MO-IL-CA Offset DEF_IL Note H Collapsed to Acctg_Hyperion-JDE Recon" xfId="13970"/>
    <cellStyle name="s_Bal Sheets_MO-IL-CA Offset DEF_IL Note H Collapsed to Acctg_Journal Entries Calculation" xfId="13971"/>
    <cellStyle name="s_Bal Sheets_MO-IL-CA Offset DEF_Journal Entries Calculation" xfId="13972"/>
    <cellStyle name="s_Bal Sheets_MO-IL-CA Offset DEF_NOL" xfId="13973"/>
    <cellStyle name="s_Bal Sheets_MO-IL-CA Offset DEF_Note H" xfId="13974"/>
    <cellStyle name="s_Bal Sheets_MO-IL-CA Offset DEF_Note H_7 - FAS109 2010 (F2)" xfId="13975"/>
    <cellStyle name="s_Bal Sheets_MO-IL-CA Offset DEF_Note H_Hyperion-JDE Recon" xfId="13976"/>
    <cellStyle name="s_Bal Sheets_MO-IL-CA Offset DEF_Note H_Journal Entries Calculation" xfId="13977"/>
    <cellStyle name="s_Bal Sheets_MO-IL-CA Offset DEF_PY FN Reclasses" xfId="13978"/>
    <cellStyle name="s_Bal Sheets_MO-IL-CA Offset DEF_Summary" xfId="13979"/>
    <cellStyle name="s_Bal Sheets_Net Capex Cashflow 2013-2014 8-10-12" xfId="13980"/>
    <cellStyle name="s_Bal Sheets_NJ P2R 2009" xfId="13981"/>
    <cellStyle name="s_Bal Sheets_NJ P2R 2009 2" xfId="13982"/>
    <cellStyle name="s_Bal Sheets_NJ P2R 2009_NOL" xfId="13983"/>
    <cellStyle name="s_Bal Sheets_NM P2R 2009" xfId="13984"/>
    <cellStyle name="s_Bal Sheets_NM P2R 2009 2" xfId="13985"/>
    <cellStyle name="s_Bal Sheets_NM P2R 2009_NOL" xfId="13986"/>
    <cellStyle name="s_Bal Sheets_NOL" xfId="13987"/>
    <cellStyle name="s_Bal Sheets_O - AFUDC Sch M" xfId="13988"/>
    <cellStyle name="s_Bal Sheets_O - AFUDC Sch M_Hyperion-JDE Recon" xfId="13989"/>
    <cellStyle name="s_Bal Sheets_O - AFUDC Sch M_Input Sheet" xfId="13990"/>
    <cellStyle name="s_Bal Sheets_O - AFUDC Sch M_Journal Entries Calculation" xfId="13991"/>
    <cellStyle name="s_Bal Sheets_O&amp;Vs P&amp;L View" xfId="13992"/>
    <cellStyle name="s_Bal Sheets_O&amp;Vs P&amp;L View 2" xfId="13993"/>
    <cellStyle name="s_Bal Sheets_O&amp;Vs P&amp;L View 3" xfId="13994"/>
    <cellStyle name="s_Bal Sheets_O&amp;Vs P&amp;L View 4" xfId="13995"/>
    <cellStyle name="s_Bal Sheets_O&amp;Vs P&amp;L View 5" xfId="13996"/>
    <cellStyle name="s_Bal Sheets_O&amp;Vs P&amp;L View 6" xfId="13997"/>
    <cellStyle name="s_Bal Sheets_O&amp;Vs Worksheet" xfId="13998"/>
    <cellStyle name="s_Bal Sheets_O&amp;Vs Worksheet 2" xfId="13999"/>
    <cellStyle name="s_Bal Sheets_O&amp;Vs Worksheet 3" xfId="14000"/>
    <cellStyle name="s_Bal Sheets_O&amp;Vs Worksheet 4" xfId="14001"/>
    <cellStyle name="s_Bal Sheets_O&amp;Vs Worksheet 5" xfId="14002"/>
    <cellStyle name="s_Bal Sheets_O&amp;Vs Worksheet 6" xfId="14003"/>
    <cellStyle name="s_Bal Sheets_O&amp;Vs Worksheet_1" xfId="14004"/>
    <cellStyle name="s_Bal Sheets_O&amp;Vs Worksheet_1 2" xfId="14005"/>
    <cellStyle name="s_Bal Sheets_O&amp;Vs Worksheet_1 3" xfId="14006"/>
    <cellStyle name="s_Bal Sheets_O&amp;Vs Worksheet_1 4" xfId="14007"/>
    <cellStyle name="s_Bal Sheets_O&amp;Vs Worksheet_1 5" xfId="14008"/>
    <cellStyle name="s_Bal Sheets_O&amp;Vs Worksheet_1 6" xfId="14009"/>
    <cellStyle name="s_Bal Sheets_OH P2R 2009" xfId="14010"/>
    <cellStyle name="s_Bal Sheets_OH P2R 2009 2" xfId="14011"/>
    <cellStyle name="s_Bal Sheets_OH P2R 2009_NOL" xfId="14012"/>
    <cellStyle name="s_Bal Sheets_P&amp;L Landing" xfId="14013"/>
    <cellStyle name="s_Bal Sheets_P&amp;L Landing 2" xfId="14014"/>
    <cellStyle name="s_Bal Sheets_P&amp;L Landing 3" xfId="14015"/>
    <cellStyle name="s_Bal Sheets_P&amp;L Landing 4" xfId="14016"/>
    <cellStyle name="s_Bal Sheets_P&amp;L Landing 5" xfId="14017"/>
    <cellStyle name="s_Bal Sheets_P&amp;L Landing 6" xfId="14018"/>
    <cellStyle name="s_Bal Sheets_PA P2R 2009" xfId="14019"/>
    <cellStyle name="s_Bal Sheets_PA P2R 2009 2" xfId="14020"/>
    <cellStyle name="s_Bal Sheets_PA P2R 2009_NOL" xfId="14021"/>
    <cellStyle name="s_Bal Sheets_PAM P2R 2009" xfId="14022"/>
    <cellStyle name="s_Bal Sheets_PAM P2R 2009 2" xfId="14023"/>
    <cellStyle name="s_Bal Sheets_PAM P2R 2009_NOL" xfId="14024"/>
    <cellStyle name="s_Bal Sheets_Portfolio Optimization - Sale of GW + Neptune v13" xfId="14025"/>
    <cellStyle name="s_Bal Sheets_Project Aqua - Financial Models Version 2.0 V2" xfId="14026"/>
    <cellStyle name="s_Bal Sheets_Project Aqua - Financial Models Version 2.0 V2_2010 Arnold Sewer - Model v1.1 (preliminary base case)" xfId="14027"/>
    <cellStyle name="s_Bal Sheets_Project Aqua - Financial Models Version 2.0 V2_Inputs" xfId="14028"/>
    <cellStyle name="s_Bal Sheets_Project Aqua - Financial Models Version 2.0 V2_sand city cost analysis 9-29-09 CalAm Version" xfId="14029"/>
    <cellStyle name="s_Bal Sheets_Project Aqua - Financial Models Version 2.0 V2_Schedule 3-5 Roark - asset list 071010" xfId="14030"/>
    <cellStyle name="s_Bal Sheets_Project Aqua - Financial Models Version 2.5" xfId="14031"/>
    <cellStyle name="s_Bal Sheets_Project Ascot Spain - Version 9.0 16082004" xfId="14032"/>
    <cellStyle name="s_Bal Sheets_PY FN Reclasses" xfId="14033"/>
    <cellStyle name="s_Bal Sheets_Q1 Workpapers as of 03-12-10" xfId="14034"/>
    <cellStyle name="s_Bal Sheets_Q1 Workpapers as of 03-12-10 2" xfId="14035"/>
    <cellStyle name="s_Bal Sheets_ROE by State" xfId="14036"/>
    <cellStyle name="s_Bal Sheets_sand city cost analysis 9-29-09 CalAm Version" xfId="14037"/>
    <cellStyle name="s_Bal Sheets_Schedule 3-5 Roark - asset list 071010" xfId="14038"/>
    <cellStyle name="s_Bal Sheets_Sheet1" xfId="14039"/>
    <cellStyle name="s_Bal Sheets_Sheet1 2" xfId="14040"/>
    <cellStyle name="s_Bal Sheets_Sheet1 3" xfId="14041"/>
    <cellStyle name="s_Bal Sheets_Sheet1 4" xfId="14042"/>
    <cellStyle name="s_Bal Sheets_Sheet1 5" xfId="14043"/>
    <cellStyle name="s_Bal Sheets_Sheet1 6" xfId="14044"/>
    <cellStyle name="s_Bal Sheets_Sheet1_O&amp;Vs Worksheet" xfId="14045"/>
    <cellStyle name="s_Bal Sheets_Sheet1_O&amp;Vs Worksheet 2" xfId="14046"/>
    <cellStyle name="s_Bal Sheets_Sheet1_O&amp;Vs Worksheet 3" xfId="14047"/>
    <cellStyle name="s_Bal Sheets_Sheet1_O&amp;Vs Worksheet 4" xfId="14048"/>
    <cellStyle name="s_Bal Sheets_Sheet1_O&amp;Vs Worksheet 5" xfId="14049"/>
    <cellStyle name="s_Bal Sheets_Sheet1_O&amp;Vs Worksheet 6" xfId="14050"/>
    <cellStyle name="s_Bal Sheets_Sheet2" xfId="14051"/>
    <cellStyle name="s_Bal Sheets_Sheet2 2" xfId="14052"/>
    <cellStyle name="s_Bal Sheets_Sheet2 3" xfId="14053"/>
    <cellStyle name="s_Bal Sheets_Sheet2 4" xfId="14054"/>
    <cellStyle name="s_Bal Sheets_Sheet2 5" xfId="14055"/>
    <cellStyle name="s_Bal Sheets_Sheet2 6" xfId="14056"/>
    <cellStyle name="s_Bal Sheets_Sheet2 7" xfId="14057"/>
    <cellStyle name="s_Bal Sheets_Sheet2_Input" xfId="14058"/>
    <cellStyle name="s_Bal Sheets_Sheet2_Input 2" xfId="14059"/>
    <cellStyle name="s_Bal Sheets_Sheet2_Input 3" xfId="14060"/>
    <cellStyle name="s_Bal Sheets_Sheet2_Input 4" xfId="14061"/>
    <cellStyle name="s_Bal Sheets_Sheet2_Input 5" xfId="14062"/>
    <cellStyle name="s_Bal Sheets_Sheet2_Input 6" xfId="14063"/>
    <cellStyle name="s_Bal Sheets_Sheet2_Input_O&amp;Vs Worksheet" xfId="14064"/>
    <cellStyle name="s_Bal Sheets_Sheet2_Input_O&amp;Vs Worksheet 2" xfId="14065"/>
    <cellStyle name="s_Bal Sheets_Sheet2_Input_O&amp;Vs Worksheet 3" xfId="14066"/>
    <cellStyle name="s_Bal Sheets_Sheet2_Input_O&amp;Vs Worksheet 4" xfId="14067"/>
    <cellStyle name="s_Bal Sheets_Sheet2_Input_O&amp;Vs Worksheet 5" xfId="14068"/>
    <cellStyle name="s_Bal Sheets_Sheet2_Input_O&amp;Vs Worksheet 6" xfId="14069"/>
    <cellStyle name="s_Bal Sheets_Sheet3" xfId="14070"/>
    <cellStyle name="s_Bal Sheets_Sheet3 2" xfId="14071"/>
    <cellStyle name="s_Bal Sheets_Sheet3 3" xfId="14072"/>
    <cellStyle name="s_Bal Sheets_Sheet3 4" xfId="14073"/>
    <cellStyle name="s_Bal Sheets_Sheet3 5" xfId="14074"/>
    <cellStyle name="s_Bal Sheets_Sheet3 6" xfId="14075"/>
    <cellStyle name="s_Bal Sheets_Smart View_2011-2015_Info from the field V2  from rates 8-18-10 morning" xfId="14076"/>
    <cellStyle name="s_Bal Sheets_Smart View_2011-2015_Info from the field V3 8-19-10 from Rates" xfId="14077"/>
    <cellStyle name="s_Bal Sheets_Spain headcount 09082004v3" xfId="14078"/>
    <cellStyle name="s_Bal Sheets_Start-up Costs" xfId="14079"/>
    <cellStyle name="s_Bal Sheets_Start-up Costs_sand city cost analysis 9-29-09 CalAm Version" xfId="14080"/>
    <cellStyle name="s_Bal Sheets_Start-up Costs_Schedule 3-5 Roark - asset list 071010" xfId="14081"/>
    <cellStyle name="s_Bal Sheets_Summary" xfId="14082"/>
    <cellStyle name="s_Bal Sheets_Surprise Financial Services O&amp;M Fin Model 2008" xfId="14083"/>
    <cellStyle name="s_Bal Sheets_Surprise Financial Services O&amp;M No Capital 012607" xfId="14084"/>
    <cellStyle name="s_Bal Sheets_Surprise Financial Services O&amp;M No Capital 012607_sand city cost analysis 9-29-09 CalAm Version" xfId="14085"/>
    <cellStyle name="s_Bal Sheets_Surprise Financial Services O&amp;M No Capital 012607_Schedule 3-5 Roark - asset list 071010" xfId="14086"/>
    <cellStyle name="s_Bal Sheets_Temp-Perm Account Map" xfId="14087"/>
    <cellStyle name="s_Bal Sheets_TN - BD Model 2011-2015 06.17.10" xfId="14088"/>
    <cellStyle name="s_Bal Sheets_TN P2R 2009" xfId="14089"/>
    <cellStyle name="s_Bal Sheets_TN P2R 2009 2" xfId="14090"/>
    <cellStyle name="s_Bal Sheets_TN P2R 2009_NOL" xfId="14091"/>
    <cellStyle name="s_Bal Sheets_Treasury Existing Debt Load" xfId="14092"/>
    <cellStyle name="s_Bal Sheets_TWH LLC P2R 2009" xfId="14093"/>
    <cellStyle name="s_Bal Sheets_TWH LLC P2R 2009 2" xfId="14094"/>
    <cellStyle name="s_Bal Sheets_TWH LLC P2R 2009_NOL" xfId="14095"/>
    <cellStyle name="s_Bal Sheets_TWNA P2R 2009" xfId="14096"/>
    <cellStyle name="s_Bal Sheets_TWNA P2R 2009 2" xfId="14097"/>
    <cellStyle name="s_Bal Sheets_TWNA P2R 2009_NOL" xfId="14098"/>
    <cellStyle name="s_Bal Sheets_TX P2R 2009" xfId="14099"/>
    <cellStyle name="s_Bal Sheets_TX P2R 2009 2" xfId="14100"/>
    <cellStyle name="s_Bal Sheets_TX P2R 2009_NOL" xfId="14101"/>
    <cellStyle name="s_Bal Sheets_UESG P2R 2009" xfId="14102"/>
    <cellStyle name="s_Bal Sheets_UESG P2R 2009 2" xfId="14103"/>
    <cellStyle name="s_Bal Sheets_UESG P2R 2009_NOL" xfId="14104"/>
    <cellStyle name="s_Bal Sheets_UWV P2R 2009" xfId="14105"/>
    <cellStyle name="s_Bal Sheets_UWV P2R 2009 2" xfId="14106"/>
    <cellStyle name="s_Bal Sheets_UWV P2R 2009_NOL" xfId="14107"/>
    <cellStyle name="s_Bal Sheets_VA P2R 2009" xfId="14108"/>
    <cellStyle name="s_Bal Sheets_VA P2R 2009 2" xfId="14109"/>
    <cellStyle name="s_Bal Sheets_VA P2R 2009_NOL" xfId="14110"/>
    <cellStyle name="s_Bal Sheets_WV P2R 2009" xfId="14111"/>
    <cellStyle name="s_Bal Sheets_WV P2R 2009 2" xfId="14112"/>
    <cellStyle name="s_Bal Sheets_WV P2R 2009_NOL" xfId="14113"/>
    <cellStyle name="s_BalanceSheet Landing" xfId="14114"/>
    <cellStyle name="s_BalanceSheet Landing 2" xfId="14115"/>
    <cellStyle name="s_BalanceSheet Landing 3" xfId="14116"/>
    <cellStyle name="s_BalanceSheet Landing 4" xfId="14117"/>
    <cellStyle name="s_BalanceSheet Landing 5" xfId="14118"/>
    <cellStyle name="s_BalanceSheet Landing 6" xfId="14119"/>
    <cellStyle name="s_BFD P2R 2009" xfId="14120"/>
    <cellStyle name="s_BFD P2R 2009 2" xfId="14121"/>
    <cellStyle name="s_BFD P2R 2009_NOL" xfId="14122"/>
    <cellStyle name="s_bob (2)" xfId="14123"/>
    <cellStyle name="s_bob (2)_1" xfId="14124"/>
    <cellStyle name="s_bob (2)_1_Intangible Amortization 6-30-09v" xfId="14125"/>
    <cellStyle name="s_bob (2)_2" xfId="14126"/>
    <cellStyle name="s_bob (2)_2_Intangible Amortization 6-30-09v" xfId="14127"/>
    <cellStyle name="s_Book1" xfId="14128"/>
    <cellStyle name="s_BP 2011-13 KPIs Rev 9-16-2010 8pm" xfId="14129"/>
    <cellStyle name="s_But813" xfId="14130"/>
    <cellStyle name="s_But813_Intangible Amortization 6-30-09v" xfId="14131"/>
    <cellStyle name="s_But925" xfId="14132"/>
    <cellStyle name="s_But925_Intangible Amortization 6-30-09v" xfId="14133"/>
    <cellStyle name="s_CA Cases (2)" xfId="14134"/>
    <cellStyle name="s_CA Cases (2)_1" xfId="14135"/>
    <cellStyle name="s_CA Cases (2)_1_Intangible Amortization 6-30-09v" xfId="14136"/>
    <cellStyle name="s_CA Cases (2)_Celtic DCF" xfId="14137"/>
    <cellStyle name="s_CA Cases (2)_Celtic DCF Inputs" xfId="14138"/>
    <cellStyle name="s_CA Cases (2)_Celtic DCF Inputs_BMY minimerger (divest.)_v1" xfId="14139"/>
    <cellStyle name="s_CA Cases (2)_Celtic DCF Inputs_COO Mini Merger v8" xfId="14140"/>
    <cellStyle name="s_CA Cases (2)_Celtic DCF Inputs_Minimerger v1" xfId="14141"/>
    <cellStyle name="s_CA Cases (2)_Celtic DCF Inputs_Minimerger v6" xfId="14142"/>
    <cellStyle name="s_CA Cases (2)_Celtic DCF Inputs_Minimerger_v3" xfId="14143"/>
    <cellStyle name="s_CA Cases (2)_Celtic DCF Inputs_Minimerger_v4" xfId="14144"/>
    <cellStyle name="s_CA Cases (2)_Celtic DCF Inputs_Valuation_v1 - TDS" xfId="14145"/>
    <cellStyle name="s_CA Cases (2)_Celtic DCF_BMY minimerger (divest.)_v1" xfId="14146"/>
    <cellStyle name="s_CA Cases (2)_Celtic DCF_COO Mini Merger v8" xfId="14147"/>
    <cellStyle name="s_CA Cases (2)_Celtic DCF_Minimerger v1" xfId="14148"/>
    <cellStyle name="s_CA Cases (2)_Celtic DCF_Minimerger v6" xfId="14149"/>
    <cellStyle name="s_CA Cases (2)_Celtic DCF_Minimerger_v3" xfId="14150"/>
    <cellStyle name="s_CA Cases (2)_Celtic DCF_Minimerger_v4" xfId="14151"/>
    <cellStyle name="s_CA Cases (2)_Celtic DCF_Valuation_v1 - TDS" xfId="14152"/>
    <cellStyle name="s_CA Cases (2)_Valuation Summary" xfId="14153"/>
    <cellStyle name="s_CA Cases (2)_Valuation Summary_BMY minimerger (divest.)_v1" xfId="14154"/>
    <cellStyle name="s_CA Cases (2)_Valuation Summary_COO Mini Merger v8" xfId="14155"/>
    <cellStyle name="s_CA Cases (2)_Valuation Summary_Minimerger v1" xfId="14156"/>
    <cellStyle name="s_CA Cases (2)_Valuation Summary_Minimerger v6" xfId="14157"/>
    <cellStyle name="s_CA Cases (2)_Valuation Summary_Minimerger_v3" xfId="14158"/>
    <cellStyle name="s_CA Cases (2)_Valuation Summary_Minimerger_v4" xfId="14159"/>
    <cellStyle name="s_CA Cases (2)_Valuation Summary_Valuation_v1 - TDS" xfId="14160"/>
    <cellStyle name="s_CA P2R 2009 " xfId="14161"/>
    <cellStyle name="s_CA P2R 2009  2" xfId="14162"/>
    <cellStyle name="s_CA P2R 2009 _NOL" xfId="14163"/>
    <cellStyle name="s_Cal. (2)" xfId="14164"/>
    <cellStyle name="s_Cal. (2)_1" xfId="14165"/>
    <cellStyle name="s_Cal. (2)_1_Intangible Amortization 6-30-09v" xfId="14166"/>
    <cellStyle name="s_Cal. (2)_BMY minimerger (divest.)_v1" xfId="14167"/>
    <cellStyle name="s_Cal. (2)_COO Mini Merger v8" xfId="14168"/>
    <cellStyle name="s_Cal. (2)_Minimerger v1" xfId="14169"/>
    <cellStyle name="s_Cal. (2)_Minimerger v6" xfId="14170"/>
    <cellStyle name="s_Cal. (2)_Minimerger_v3" xfId="14171"/>
    <cellStyle name="s_Cal. (2)_Minimerger_v4" xfId="14172"/>
    <cellStyle name="s_Cal. (2)_Valuation_v1 - TDS" xfId="14173"/>
    <cellStyle name="s_Cases" xfId="14174"/>
    <cellStyle name="s_Cases (2)" xfId="14175"/>
    <cellStyle name="s_Cases (2)_1" xfId="14176"/>
    <cellStyle name="s_Cases (2)_1_Intangible Amortization 6-30-09v" xfId="14177"/>
    <cellStyle name="s_Cases (2)_Celtic DCF" xfId="14178"/>
    <cellStyle name="s_Cases (2)_Celtic DCF Inputs" xfId="14179"/>
    <cellStyle name="s_Cases (2)_Celtic DCF Inputs_BMY minimerger (divest.)_v1" xfId="14180"/>
    <cellStyle name="s_Cases (2)_Celtic DCF Inputs_COO Mini Merger v8" xfId="14181"/>
    <cellStyle name="s_Cases (2)_Celtic DCF Inputs_Minimerger v1" xfId="14182"/>
    <cellStyle name="s_Cases (2)_Celtic DCF Inputs_Minimerger v6" xfId="14183"/>
    <cellStyle name="s_Cases (2)_Celtic DCF Inputs_Minimerger_v3" xfId="14184"/>
    <cellStyle name="s_Cases (2)_Celtic DCF Inputs_Minimerger_v4" xfId="14185"/>
    <cellStyle name="s_Cases (2)_Celtic DCF Inputs_Valuation_v1 - TDS" xfId="14186"/>
    <cellStyle name="s_Cases (2)_Celtic DCF_BMY minimerger (divest.)_v1" xfId="14187"/>
    <cellStyle name="s_Cases (2)_Celtic DCF_COO Mini Merger v8" xfId="14188"/>
    <cellStyle name="s_Cases (2)_Celtic DCF_Minimerger v1" xfId="14189"/>
    <cellStyle name="s_Cases (2)_Celtic DCF_Minimerger v6" xfId="14190"/>
    <cellStyle name="s_Cases (2)_Celtic DCF_Minimerger_v3" xfId="14191"/>
    <cellStyle name="s_Cases (2)_Celtic DCF_Minimerger_v4" xfId="14192"/>
    <cellStyle name="s_Cases (2)_Celtic DCF_Valuation_v1 - TDS" xfId="14193"/>
    <cellStyle name="s_Cases (2)_Valuation Summary" xfId="14194"/>
    <cellStyle name="s_Cases (2)_Valuation Summary_BMY minimerger (divest.)_v1" xfId="14195"/>
    <cellStyle name="s_Cases (2)_Valuation Summary_COO Mini Merger v8" xfId="14196"/>
    <cellStyle name="s_Cases (2)_Valuation Summary_Minimerger v1" xfId="14197"/>
    <cellStyle name="s_Cases (2)_Valuation Summary_Minimerger v6" xfId="14198"/>
    <cellStyle name="s_Cases (2)_Valuation Summary_Minimerger_v3" xfId="14199"/>
    <cellStyle name="s_Cases (2)_Valuation Summary_Minimerger_v4" xfId="14200"/>
    <cellStyle name="s_Cases (2)_Valuation Summary_Valuation_v1 - TDS" xfId="14201"/>
    <cellStyle name="s_Cases_1" xfId="14202"/>
    <cellStyle name="s_Cases_1_Intangible Amortization 6-30-09v" xfId="14203"/>
    <cellStyle name="s_Cases_2" xfId="14204"/>
    <cellStyle name="s_Cases_AM0909" xfId="14205"/>
    <cellStyle name="s_Cases_AM0909_Intangible Amortization 6-30-09v" xfId="14206"/>
    <cellStyle name="s_Cases_BMY minimerger (divest.)_v1" xfId="14207"/>
    <cellStyle name="s_Cases_Brenner" xfId="14208"/>
    <cellStyle name="s_Cases_Brenner_Intangible Amortization 6-30-09v" xfId="14209"/>
    <cellStyle name="s_Cases_COO Mini Merger v8" xfId="14210"/>
    <cellStyle name="s_Cases_Minimerger v1" xfId="14211"/>
    <cellStyle name="s_Cases_Minimerger v6" xfId="14212"/>
    <cellStyle name="s_Cases_Minimerger_v3" xfId="14213"/>
    <cellStyle name="s_Cases_Minimerger_v4" xfId="14214"/>
    <cellStyle name="s_Cases_Valuation_v1 - TDS" xfId="14215"/>
    <cellStyle name="s_Caterpillar" xfId="14216"/>
    <cellStyle name="s_Caterpillar_Intangible Amortization 6-30-09v" xfId="14217"/>
    <cellStyle name="s_CD - Financial Flash Report - May 2012 Final" xfId="14218"/>
    <cellStyle name="s_Celtic DCF" xfId="14219"/>
    <cellStyle name="s_Celtic DCF Inputs" xfId="14220"/>
    <cellStyle name="s_Celtic DCF Inputs_1" xfId="14221"/>
    <cellStyle name="s_Celtic DCF Inputs_1_BMY minimerger (divest.)_v1" xfId="14222"/>
    <cellStyle name="s_Celtic DCF Inputs_1_COO Mini Merger v8" xfId="14223"/>
    <cellStyle name="s_Celtic DCF Inputs_1_Minimerger v1" xfId="14224"/>
    <cellStyle name="s_Celtic DCF Inputs_1_Minimerger v6" xfId="14225"/>
    <cellStyle name="s_Celtic DCF Inputs_1_Minimerger_v3" xfId="14226"/>
    <cellStyle name="s_Celtic DCF Inputs_1_Minimerger_v4" xfId="14227"/>
    <cellStyle name="s_Celtic DCF Inputs_1_Valuation_v1 - TDS" xfId="14228"/>
    <cellStyle name="s_Celtic DCF Inputs_Intangible Amortization 6-30-09v" xfId="14229"/>
    <cellStyle name="s_Celtic DCF_1" xfId="14230"/>
    <cellStyle name="s_Celtic DCF_1_Intangible Amortization 6-30-09v" xfId="14231"/>
    <cellStyle name="s_Celtic DCF_BMY minimerger (divest.)_v1" xfId="14232"/>
    <cellStyle name="s_Celtic DCF_COO Mini Merger v8" xfId="14233"/>
    <cellStyle name="s_Celtic DCF_Minimerger v1" xfId="14234"/>
    <cellStyle name="s_Celtic DCF_Minimerger v6" xfId="14235"/>
    <cellStyle name="s_Celtic DCF_Minimerger_v3" xfId="14236"/>
    <cellStyle name="s_Celtic DCF_Minimerger_v4" xfId="14237"/>
    <cellStyle name="s_Celtic DCF_Valuation_v1 - TDS" xfId="14238"/>
    <cellStyle name="s_City of Fillmore Annual Maintenance Revised  V-2 3-7-06  MLC" xfId="14239"/>
    <cellStyle name="s_City of Fillmore Annual Maintenance Revised  V-2 3-7-06  MLC_sand city cost analysis 9-29-09 CalAm Version" xfId="14240"/>
    <cellStyle name="s_City of Fillmore Annual Maintenance Revised  V-2 3-7-06  MLC_Schedule 3-5 Roark - asset list 071010" xfId="14241"/>
    <cellStyle name="s_City of Fillmore Annual Maintenance Revised MK" xfId="14242"/>
    <cellStyle name="s_City of Fillmore Annual Maintenance Revised MK_sand city cost analysis 9-29-09 CalAm Version" xfId="14243"/>
    <cellStyle name="s_City of Fillmore Annual Maintenance Revised MK_Schedule 3-5 Roark - asset list 071010" xfId="14244"/>
    <cellStyle name="s_City of Fillmore DBO Financial Model V10" xfId="14245"/>
    <cellStyle name="s_City of Fillmore DBO Financial Model V10_sand city cost analysis 9-29-09 CalAm Version" xfId="14246"/>
    <cellStyle name="s_City of Fillmore DBO Financial Model V10_Schedule 3-5 Roark - asset list 071010" xfId="14247"/>
    <cellStyle name="s_City of Fillmore DBO Financial Model V11" xfId="14248"/>
    <cellStyle name="s_City of Fillmore DBO Financial Model V11_sand city cost analysis 9-29-09 CalAm Version" xfId="14249"/>
    <cellStyle name="s_City of Fillmore DBO Financial Model V11_Schedule 3-5 Roark - asset list 071010" xfId="14250"/>
    <cellStyle name="s_City of Fillmore DBO Financial Model V2" xfId="14251"/>
    <cellStyle name="s_City of Fillmore DBO Financial Model V2_sand city cost analysis 9-29-09 CalAm Version" xfId="14252"/>
    <cellStyle name="s_City of Fillmore DBO Financial Model V2_Schedule 3-5 Roark - asset list 071010" xfId="14253"/>
    <cellStyle name="s_City of Fillmore DBO Financial Model V4" xfId="14254"/>
    <cellStyle name="s_City of Fillmore DBO Financial Model V4_sand city cost analysis 9-29-09 CalAm Version" xfId="14255"/>
    <cellStyle name="s_City of Fillmore DBO Financial Model V4_Schedule 3-5 Roark - asset list 071010" xfId="14256"/>
    <cellStyle name="s_City of Fillmore DBO Financial Model V5" xfId="14257"/>
    <cellStyle name="s_City of Fillmore DBO Financial Model V5_sand city cost analysis 9-29-09 CalAm Version" xfId="14258"/>
    <cellStyle name="s_City of Fillmore DBO Financial Model V5_Schedule 3-5 Roark - asset list 071010" xfId="14259"/>
    <cellStyle name="s_City of Fillmore OpEx Model Start-Up  &amp; Decommissioning   Nov.18, 2005  MLC" xfId="14260"/>
    <cellStyle name="s_City of Fillmore OpEx Model Start-Up  &amp; Decommissioning   Nov.18, 2005  MLC_sand city cost analysis 9-29-09 CalAm Version" xfId="14261"/>
    <cellStyle name="s_City of Fillmore OpEx Model Start-Up  &amp; Decommissioning   Nov.18, 2005  MLC_Schedule 3-5 Roark - asset list 071010" xfId="14262"/>
    <cellStyle name="s_City of Fillmore OpEx Model V. 2  Dec. 19, 2005  MLC" xfId="14263"/>
    <cellStyle name="s_City of Fillmore OpEx Model V. 2  Dec. 19, 2005  MLC_sand city cost analysis 9-29-09 CalAm Version" xfId="14264"/>
    <cellStyle name="s_City of Fillmore OpEx Model V. 2  Dec. 19, 2005  MLC_Schedule 3-5 Roark - asset list 071010" xfId="14265"/>
    <cellStyle name="s_City of Fillmore R &amp; R Schedule    3-13-06  MLC" xfId="14266"/>
    <cellStyle name="s_City of Fillmore R &amp; R Schedule    3-13-06  MLC_sand city cost analysis 9-29-09 CalAm Version" xfId="14267"/>
    <cellStyle name="s_City of Fillmore R &amp; R Schedule    3-13-06  MLC_Schedule 3-5 Roark - asset list 071010" xfId="14268"/>
    <cellStyle name="s_Contract Ops Bus  Plan 2011 -2015_061510" xfId="14269"/>
    <cellStyle name="s_Contract Ops Bus  Plan 2011 -2015_061510_2011_BPR_MSG_07" xfId="14270"/>
    <cellStyle name="s_Contract Ops Bus  Plan 2011 -2015_061510_Contract Ops Bus  Plan 2011 -2015_071310_GK" xfId="14271"/>
    <cellStyle name="s_Contract Ops Bus  Plan 2011 -2015_061510_Contract Ops Bus  Plan 2011 -2015_08.31.10" xfId="14272"/>
    <cellStyle name="s_Contract Ops Bus  Plan 2011 -2015_061510_Contract Ops Bus  Plan 2011 -2015_08.31.10_~0270095" xfId="14273"/>
    <cellStyle name="s_Contract Ops Bus  Plan 2011 -2015_061510_Contract Ops Bus  Plan 2011 -2015_08.31.10_Contract Services_Project Contribution Trend" xfId="14274"/>
    <cellStyle name="s_Contract Ops Bus  Plan 2011 -2015_061510_Contract Ops Bus  Plan 2011 -2015_08.31.10_Contract Services_Project Contribution Trend_091010" xfId="14275"/>
    <cellStyle name="s_Contract Ops Bus  Plan 2011 -2015_061510_Contribution" xfId="14276"/>
    <cellStyle name="s_Contract Ops Bus  Plan 2011 -2015_061510_FINAL P12 MSG Contribution Margin" xfId="14277"/>
    <cellStyle name="s_Contract Ops Bus  Plan 2011 -2015_071310_GK" xfId="14278"/>
    <cellStyle name="s_Contract Ops Bus  Plan 2011 -2015_08.31.10" xfId="14279"/>
    <cellStyle name="s_Contract Ops Bus  Plan 2011 -2015_08.31.10_~0270095" xfId="14280"/>
    <cellStyle name="s_Contract Ops Bus  Plan 2011 -2015_08.31.10_Contract Services_Project Contribution Trend" xfId="14281"/>
    <cellStyle name="s_Contract Ops Bus  Plan 2011 -2015_08.31.10_Contract Services_Project Contribution Trend_091010" xfId="14282"/>
    <cellStyle name="s_Contribution" xfId="14283"/>
    <cellStyle name="s_Control Panel" xfId="14284"/>
    <cellStyle name="s_Control Panel 2" xfId="14285"/>
    <cellStyle name="s_Control Panel 3" xfId="14286"/>
    <cellStyle name="s_Control Panel 4" xfId="14287"/>
    <cellStyle name="s_Control Panel 5" xfId="14288"/>
    <cellStyle name="s_Control Panel 6" xfId="14289"/>
    <cellStyle name="s_Copy of Aetna_Model_(3-14-05)_v3" xfId="14290"/>
    <cellStyle name="s_Copy of Aetna_Model_(3-15-05)_v3_revised_v2" xfId="14291"/>
    <cellStyle name="s_Copy of Twin Oaks DBO Financial Model BAFO FINAL" xfId="14292"/>
    <cellStyle name="s_Copy of Twin Oaks DBO Financial Model BAFO FINAL_sand city cost analysis 9-29-09 CalAm Version" xfId="14293"/>
    <cellStyle name="s_Copy of Twin Oaks DBO Financial Model BAFO FINAL_Schedule 3-5 Roark - asset list 071010" xfId="14294"/>
    <cellStyle name="s_CPQModel" xfId="14295"/>
    <cellStyle name="s_CPQModel_1" xfId="14296"/>
    <cellStyle name="s_CPQModel_1_Intangible Amortization 6-30-09v" xfId="14297"/>
    <cellStyle name="s_CPWRModel_ACQ10_Output" xfId="14298"/>
    <cellStyle name="s_CPWRModel_ACQ10_Output_1" xfId="14299"/>
    <cellStyle name="s_CPWRModel_ACQ10_Output_1_Intangible Amortization 6-30-09v" xfId="14300"/>
    <cellStyle name="s_CPWRModel_ACQ10_Output_2" xfId="14301"/>
    <cellStyle name="s_CPWRModel_ACQ10_Output_2_Intangible Amortization 6-30-09v" xfId="14302"/>
    <cellStyle name="s_CPWRModel_ACQ4_99PF" xfId="14303"/>
    <cellStyle name="s_CPWRModel_ACQ4_99PF_1" xfId="14304"/>
    <cellStyle name="s_CPWRModel_ACQ4_99PF_1_Intangible Amortization 6-30-09v" xfId="14305"/>
    <cellStyle name="s_CPWRModel_ACQ4_99PF_2" xfId="14306"/>
    <cellStyle name="s_CPWRModel_ACQ4_99PF_Intangible Amortization 6-30-09v" xfId="14307"/>
    <cellStyle name="s_CPWRModel_ACQ7_Cases" xfId="14308"/>
    <cellStyle name="s_CPWRModel_ACQ7_Cases_1" xfId="14309"/>
    <cellStyle name="s_CPWRModel_ACQ7_Cases_1_Intangible Amortization 6-30-09v" xfId="14310"/>
    <cellStyle name="s_CPWRModel_ACQ8_Cases" xfId="14311"/>
    <cellStyle name="s_CPWRModel_ACQ8_Cases_1" xfId="14312"/>
    <cellStyle name="s_CPWRModel_ACQ8_Cases_1_Intangible Amortization 6-30-09v" xfId="14313"/>
    <cellStyle name="s_CPWRModel_ACQ8_Cases_2" xfId="14314"/>
    <cellStyle name="s_CPWRModel_ACQ8_Cases_Intangible Amortization 6-30-09v" xfId="14315"/>
    <cellStyle name="s_CPWRModel_ACQ9_Cases" xfId="14316"/>
    <cellStyle name="s_CPWRModel_ACQ9_Cases_1" xfId="14317"/>
    <cellStyle name="s_CPWRModel_ACQ9_Cases_2" xfId="14318"/>
    <cellStyle name="s_CPWRModel_ACQ9_Cases_2_Intangible Amortization 6-30-09v" xfId="14319"/>
    <cellStyle name="s_CPWRModel_ACQ9_Cases_Intangible Amortization 6-30-09v" xfId="14320"/>
    <cellStyle name="s_CPWRModelInternal_ACQ" xfId="14321"/>
    <cellStyle name="s_CPWRModelInternal_ACQ_1" xfId="14322"/>
    <cellStyle name="s_CPWRModelInternal_ACQ_1_Intangible Amortization 6-30-09v" xfId="14323"/>
    <cellStyle name="s_CPWRModelInternal_ACQ_Intangible Amortization 6-30-09v" xfId="14324"/>
    <cellStyle name="s_Credit (2)" xfId="14325"/>
    <cellStyle name="s_Credit (2) 10" xfId="14326"/>
    <cellStyle name="s_Credit (2) 2" xfId="14327"/>
    <cellStyle name="s_Credit (2) 2 2" xfId="14328"/>
    <cellStyle name="s_Credit (2) 2 2 2" xfId="14329"/>
    <cellStyle name="s_Credit (2) 2 2 2 2" xfId="14330"/>
    <cellStyle name="s_Credit (2) 2 2 2 2 2" xfId="14331"/>
    <cellStyle name="s_Credit (2) 2 2 2 2 3" xfId="14332"/>
    <cellStyle name="s_Credit (2) 2 2 2 3" xfId="14333"/>
    <cellStyle name="s_Credit (2) 2 2 3" xfId="14334"/>
    <cellStyle name="s_Credit (2) 2 2 4" xfId="14335"/>
    <cellStyle name="s_Credit (2) 2 2 5" xfId="14336"/>
    <cellStyle name="s_Credit (2) 2 2 6" xfId="14337"/>
    <cellStyle name="s_Credit (2) 2 3" xfId="14338"/>
    <cellStyle name="s_Credit (2) 2 3 2" xfId="14339"/>
    <cellStyle name="s_Credit (2) 2 3 2 2" xfId="14340"/>
    <cellStyle name="s_Credit (2) 2 3 2 3" xfId="14341"/>
    <cellStyle name="s_Credit (2) 2 3 3" xfId="14342"/>
    <cellStyle name="s_Credit (2) 2 4" xfId="14343"/>
    <cellStyle name="s_Credit (2) 2 5" xfId="14344"/>
    <cellStyle name="s_Credit (2) 2 6" xfId="14345"/>
    <cellStyle name="s_Credit (2) 3" xfId="14346"/>
    <cellStyle name="s_Credit (2) 4" xfId="14347"/>
    <cellStyle name="s_Credit (2) 5" xfId="14348"/>
    <cellStyle name="s_Credit (2) 6" xfId="14349"/>
    <cellStyle name="s_Credit (2) 6 2" xfId="14350"/>
    <cellStyle name="s_Credit (2) 6 2 2" xfId="14351"/>
    <cellStyle name="s_Credit (2) 6 2 3" xfId="14352"/>
    <cellStyle name="s_Credit (2) 6 3" xfId="14353"/>
    <cellStyle name="s_Credit (2) 7" xfId="14354"/>
    <cellStyle name="s_Credit (2) 8" xfId="14355"/>
    <cellStyle name="s_Credit (2) 9" xfId="14356"/>
    <cellStyle name="s_Credit (2)_1" xfId="14357"/>
    <cellStyle name="s_Credit (2)_1 10" xfId="14358"/>
    <cellStyle name="s_Credit (2)_1 2" xfId="14359"/>
    <cellStyle name="s_Credit (2)_1 2 2" xfId="14360"/>
    <cellStyle name="s_Credit (2)_1 2 2 2" xfId="14361"/>
    <cellStyle name="s_Credit (2)_1 2 2 2 2" xfId="14362"/>
    <cellStyle name="s_Credit (2)_1 2 2 2 2 2" xfId="14363"/>
    <cellStyle name="s_Credit (2)_1 2 2 2 2 3" xfId="14364"/>
    <cellStyle name="s_Credit (2)_1 2 2 2 3" xfId="14365"/>
    <cellStyle name="s_Credit (2)_1 2 2 3" xfId="14366"/>
    <cellStyle name="s_Credit (2)_1 2 2 4" xfId="14367"/>
    <cellStyle name="s_Credit (2)_1 2 2 5" xfId="14368"/>
    <cellStyle name="s_Credit (2)_1 2 2 6" xfId="14369"/>
    <cellStyle name="s_Credit (2)_1 2 3" xfId="14370"/>
    <cellStyle name="s_Credit (2)_1 2 3 2" xfId="14371"/>
    <cellStyle name="s_Credit (2)_1 2 3 2 2" xfId="14372"/>
    <cellStyle name="s_Credit (2)_1 2 3 2 3" xfId="14373"/>
    <cellStyle name="s_Credit (2)_1 2 3 3" xfId="14374"/>
    <cellStyle name="s_Credit (2)_1 2 4" xfId="14375"/>
    <cellStyle name="s_Credit (2)_1 2 5" xfId="14376"/>
    <cellStyle name="s_Credit (2)_1 2 6" xfId="14377"/>
    <cellStyle name="s_Credit (2)_1 3" xfId="14378"/>
    <cellStyle name="s_Credit (2)_1 4" xfId="14379"/>
    <cellStyle name="s_Credit (2)_1 5" xfId="14380"/>
    <cellStyle name="s_Credit (2)_1 6" xfId="14381"/>
    <cellStyle name="s_Credit (2)_1 6 2" xfId="14382"/>
    <cellStyle name="s_Credit (2)_1 6 2 2" xfId="14383"/>
    <cellStyle name="s_Credit (2)_1 6 2 3" xfId="14384"/>
    <cellStyle name="s_Credit (2)_1 6 3" xfId="14385"/>
    <cellStyle name="s_Credit (2)_1 7" xfId="14386"/>
    <cellStyle name="s_Credit (2)_1 8" xfId="14387"/>
    <cellStyle name="s_Credit (2)_1 9" xfId="14388"/>
    <cellStyle name="s_Credit (2)_1_2010 Arnold Sewer - Model v1.1 (preliminary base case)" xfId="14389"/>
    <cellStyle name="s_Credit (2)_1_2010-2012_AZ BP_09.10.09" xfId="14390"/>
    <cellStyle name="s_Credit (2)_1_2011_BPR_MSG_07" xfId="14391"/>
    <cellStyle name="s_Credit (2)_1_2011-13 Capex by entity" xfId="14392"/>
    <cellStyle name="s_Credit (2)_1_2012_BS_Budget (2)" xfId="14393"/>
    <cellStyle name="s_Credit (2)_1_2012_BS_Budget (2) 2" xfId="14394"/>
    <cellStyle name="s_Credit (2)_1_2012_BS_Budget (2) 3" xfId="14395"/>
    <cellStyle name="s_Credit (2)_1_2012_BS_Budget (2) 4" xfId="14396"/>
    <cellStyle name="s_Credit (2)_1_2012_BS_Budget (2) 5" xfId="14397"/>
    <cellStyle name="s_Credit (2)_1_2012_BS_Budget (2) 6" xfId="14398"/>
    <cellStyle name="s_Credit (2)_1_7 - FAS109 2010 (F2)" xfId="14399"/>
    <cellStyle name="s_Credit (2)_1_AAET P2R 2009" xfId="14400"/>
    <cellStyle name="s_Credit (2)_1_AAET P2R 2009 2" xfId="14401"/>
    <cellStyle name="s_Credit (2)_1_AAET P2R 2009_NOL" xfId="14402"/>
    <cellStyle name="s_Credit (2)_1_ACUS P2R 2009" xfId="14403"/>
    <cellStyle name="s_Credit (2)_1_ACUS P2R 2009 2" xfId="14404"/>
    <cellStyle name="s_Credit (2)_1_ACUS P2R 2009_NOL" xfId="14405"/>
    <cellStyle name="s_Credit (2)_1_ALWC P2R 2009" xfId="14406"/>
    <cellStyle name="s_Credit (2)_1_ALWC P2R 2009 2" xfId="14407"/>
    <cellStyle name="s_Credit (2)_1_ALWC P2R 2009_NOL" xfId="14408"/>
    <cellStyle name="s_Credit (2)_1_Apollo 22062005 RR" xfId="14409"/>
    <cellStyle name="s_Credit (2)_1_Applied O+M - 2011 - 2015 Bus. Plan" xfId="14410"/>
    <cellStyle name="s_Credit (2)_1_Applied O+M - 2011 - 2015 Bus. Plan 2" xfId="14411"/>
    <cellStyle name="s_Credit (2)_1_AW Engineering P2R 2009" xfId="14412"/>
    <cellStyle name="s_Credit (2)_1_AW Engineering P2R 2009 2" xfId="14413"/>
    <cellStyle name="s_Credit (2)_1_AW Engineering P2R 2009_NOL" xfId="14414"/>
    <cellStyle name="s_Credit (2)_1_AW Ind OPS P2R 2009" xfId="14415"/>
    <cellStyle name="s_Credit (2)_1_AW Ind OPS P2R 2009 2" xfId="14416"/>
    <cellStyle name="s_Credit (2)_1_AW Ind OPS P2R 2009_NOL" xfId="14417"/>
    <cellStyle name="s_Credit (2)_1_AW Ind P2R 2009" xfId="14418"/>
    <cellStyle name="s_Credit (2)_1_AW Ind P2R 2009 2" xfId="14419"/>
    <cellStyle name="s_Credit (2)_1_AW Ind P2R 2009_NOL" xfId="14420"/>
    <cellStyle name="s_Credit (2)_1_AW O&amp;M P2R 2009" xfId="14421"/>
    <cellStyle name="s_Credit (2)_1_AW O&amp;M P2R 2009 2" xfId="14422"/>
    <cellStyle name="s_Credit (2)_1_AW O&amp;M P2R 2009_NOL" xfId="14423"/>
    <cellStyle name="s_Credit (2)_1_AW(USA) Inc.  P2R 2009" xfId="14424"/>
    <cellStyle name="s_Credit (2)_1_AW(USA) Inc.  P2R 2009 2" xfId="14425"/>
    <cellStyle name="s_Credit (2)_1_AW(USA) Inc.  P2R 2009_NOL" xfId="14426"/>
    <cellStyle name="s_Credit (2)_1_AWCC P2R 2009" xfId="14427"/>
    <cellStyle name="s_Credit (2)_1_AWCC P2R 2009 2" xfId="14428"/>
    <cellStyle name="s_Credit (2)_1_AWCC P2R 2009_NOL" xfId="14429"/>
    <cellStyle name="s_Credit (2)_1_AWE Holding P2R 2009" xfId="14430"/>
    <cellStyle name="s_Credit (2)_1_AWE Holding P2R 2009 2" xfId="14431"/>
    <cellStyle name="s_Credit (2)_1_AWE Holding P2R 2009_NOL" xfId="14432"/>
    <cellStyle name="s_Credit (2)_1_AWE Inc. P2R 2009" xfId="14433"/>
    <cellStyle name="s_Credit (2)_1_AWE Inc. P2R 2009 2" xfId="14434"/>
    <cellStyle name="s_Credit (2)_1_AWE Inc. P2R 2009_NOL" xfId="14435"/>
    <cellStyle name="s_Credit (2)_1_AWM P2R 2009" xfId="14436"/>
    <cellStyle name="s_Credit (2)_1_AWM P2R 2009 2" xfId="14437"/>
    <cellStyle name="s_Credit (2)_1_AWM P2R 2009_NOL" xfId="14438"/>
    <cellStyle name="s_Credit (2)_1_AWM-DE P2R 2009" xfId="14439"/>
    <cellStyle name="s_Credit (2)_1_AWM-DE P2R 2009 2" xfId="14440"/>
    <cellStyle name="s_Credit (2)_1_AWM-DE P2R 2009_NOL" xfId="14441"/>
    <cellStyle name="s_Credit (2)_1_AWR P2R 2009" xfId="14442"/>
    <cellStyle name="s_Credit (2)_1_AWR P2R 2009 2" xfId="14443"/>
    <cellStyle name="s_Credit (2)_1_AWR P2R 2009_NOL" xfId="14444"/>
    <cellStyle name="s_Credit (2)_1_AWS CDM P2R 2009" xfId="14445"/>
    <cellStyle name="s_Credit (2)_1_AWS CDM P2R 2009 2" xfId="14446"/>
    <cellStyle name="s_Credit (2)_1_AWS CDM P2R 2009_NOL" xfId="14447"/>
    <cellStyle name="s_Credit (2)_1_AWS LLC P2R 2009" xfId="14448"/>
    <cellStyle name="s_Credit (2)_1_AWS LLC P2R 2009 2" xfId="14449"/>
    <cellStyle name="s_Credit (2)_1_AWS LLC P2R 2009_NOL" xfId="14450"/>
    <cellStyle name="s_Credit (2)_1_AWW Adj Co FAS109 2011" xfId="14451"/>
    <cellStyle name="s_Credit (2)_1_AWWC P2R 2009" xfId="14452"/>
    <cellStyle name="s_Credit (2)_1_AWWC P2R 2009 2" xfId="14453"/>
    <cellStyle name="s_Credit (2)_1_AWWC P2R 2009_NOL" xfId="14454"/>
    <cellStyle name="s_Credit (2)_1_AWWM P2R 2009" xfId="14455"/>
    <cellStyle name="s_Credit (2)_1_AWWM P2R 2009 2" xfId="14456"/>
    <cellStyle name="s_Credit (2)_1_AWWM P2R 2009_NOL" xfId="14457"/>
    <cellStyle name="s_Credit (2)_1_AWWSC P2R 2009" xfId="14458"/>
    <cellStyle name="s_Credit (2)_1_AWWSC P2R 2009 2" xfId="14459"/>
    <cellStyle name="s_Credit (2)_1_AWWSC P2R 2009_NOL" xfId="14460"/>
    <cellStyle name="s_Credit (2)_1_AZ P2R 2009" xfId="14461"/>
    <cellStyle name="s_Credit (2)_1_AZ P2R 2009 2" xfId="14462"/>
    <cellStyle name="s_Credit (2)_1_AZ P2R 2009_NOL" xfId="14463"/>
    <cellStyle name="s_Credit (2)_1_BalanceSheet Landing" xfId="14464"/>
    <cellStyle name="s_Credit (2)_1_BalanceSheet Landing 2" xfId="14465"/>
    <cellStyle name="s_Credit (2)_1_BalanceSheet Landing 3" xfId="14466"/>
    <cellStyle name="s_Credit (2)_1_BalanceSheet Landing 4" xfId="14467"/>
    <cellStyle name="s_Credit (2)_1_BalanceSheet Landing 5" xfId="14468"/>
    <cellStyle name="s_Credit (2)_1_BalanceSheet Landing 6" xfId="14469"/>
    <cellStyle name="s_Credit (2)_1_BFD P2R 2009" xfId="14470"/>
    <cellStyle name="s_Credit (2)_1_BFD P2R 2009 2" xfId="14471"/>
    <cellStyle name="s_Credit (2)_1_BFD P2R 2009_NOL" xfId="14472"/>
    <cellStyle name="s_Credit (2)_1_BMY minimerger (divest.)_v1" xfId="14473"/>
    <cellStyle name="s_Credit (2)_1_Book1" xfId="14474"/>
    <cellStyle name="s_Credit (2)_1_BP 2011-13 KPIs Rev 9-16-2010 8pm" xfId="14475"/>
    <cellStyle name="s_Credit (2)_1_CA P2R 2009 " xfId="14476"/>
    <cellStyle name="s_Credit (2)_1_CA P2R 2009  2" xfId="14477"/>
    <cellStyle name="s_Credit (2)_1_CA P2R 2009 _NOL" xfId="14478"/>
    <cellStyle name="s_Credit (2)_1_CD - Financial Flash Report - May 2012 Final" xfId="14479"/>
    <cellStyle name="s_Credit (2)_1_City of Fillmore Annual Maintenance Revised  V-2 3-7-06  MLC" xfId="14480"/>
    <cellStyle name="s_Credit (2)_1_City of Fillmore Annual Maintenance Revised  V-2 3-7-06  MLC_sand city cost analysis 9-29-09 CalAm Version" xfId="14481"/>
    <cellStyle name="s_Credit (2)_1_City of Fillmore Annual Maintenance Revised  V-2 3-7-06  MLC_Schedule 3-5 Roark - asset list 071010" xfId="14482"/>
    <cellStyle name="s_Credit (2)_1_City of Fillmore Annual Maintenance Revised MK" xfId="14483"/>
    <cellStyle name="s_Credit (2)_1_City of Fillmore Annual Maintenance Revised MK_sand city cost analysis 9-29-09 CalAm Version" xfId="14484"/>
    <cellStyle name="s_Credit (2)_1_City of Fillmore Annual Maintenance Revised MK_Schedule 3-5 Roark - asset list 071010" xfId="14485"/>
    <cellStyle name="s_Credit (2)_1_City of Fillmore DBO Financial Model V10" xfId="14486"/>
    <cellStyle name="s_Credit (2)_1_City of Fillmore DBO Financial Model V10_sand city cost analysis 9-29-09 CalAm Version" xfId="14487"/>
    <cellStyle name="s_Credit (2)_1_City of Fillmore DBO Financial Model V10_Schedule 3-5 Roark - asset list 071010" xfId="14488"/>
    <cellStyle name="s_Credit (2)_1_City of Fillmore DBO Financial Model V11" xfId="14489"/>
    <cellStyle name="s_Credit (2)_1_City of Fillmore DBO Financial Model V11_sand city cost analysis 9-29-09 CalAm Version" xfId="14490"/>
    <cellStyle name="s_Credit (2)_1_City of Fillmore DBO Financial Model V11_Schedule 3-5 Roark - asset list 071010" xfId="14491"/>
    <cellStyle name="s_Credit (2)_1_City of Fillmore DBO Financial Model V2" xfId="14492"/>
    <cellStyle name="s_Credit (2)_1_City of Fillmore DBO Financial Model V2_sand city cost analysis 9-29-09 CalAm Version" xfId="14493"/>
    <cellStyle name="s_Credit (2)_1_City of Fillmore DBO Financial Model V2_Schedule 3-5 Roark - asset list 071010" xfId="14494"/>
    <cellStyle name="s_Credit (2)_1_City of Fillmore DBO Financial Model V4" xfId="14495"/>
    <cellStyle name="s_Credit (2)_1_City of Fillmore DBO Financial Model V4_sand city cost analysis 9-29-09 CalAm Version" xfId="14496"/>
    <cellStyle name="s_Credit (2)_1_City of Fillmore DBO Financial Model V4_Schedule 3-5 Roark - asset list 071010" xfId="14497"/>
    <cellStyle name="s_Credit (2)_1_City of Fillmore DBO Financial Model V5" xfId="14498"/>
    <cellStyle name="s_Credit (2)_1_City of Fillmore DBO Financial Model V5_sand city cost analysis 9-29-09 CalAm Version" xfId="14499"/>
    <cellStyle name="s_Credit (2)_1_City of Fillmore DBO Financial Model V5_Schedule 3-5 Roark - asset list 071010" xfId="14500"/>
    <cellStyle name="s_Credit (2)_1_City of Fillmore OpEx Model Start-Up  &amp; Decommissioning   Nov.18, 2005  MLC" xfId="14501"/>
    <cellStyle name="s_Credit (2)_1_City of Fillmore OpEx Model Start-Up  &amp; Decommissioning   Nov.18, 2005  MLC_sand city cost analysis 9-29-09 CalAm Version" xfId="14502"/>
    <cellStyle name="s_Credit (2)_1_City of Fillmore OpEx Model Start-Up  &amp; Decommissioning   Nov.18, 2005  MLC_Schedule 3-5 Roark - asset list 071010" xfId="14503"/>
    <cellStyle name="s_Credit (2)_1_City of Fillmore OpEx Model V. 2  Dec. 19, 2005  MLC" xfId="14504"/>
    <cellStyle name="s_Credit (2)_1_City of Fillmore OpEx Model V. 2  Dec. 19, 2005  MLC_sand city cost analysis 9-29-09 CalAm Version" xfId="14505"/>
    <cellStyle name="s_Credit (2)_1_City of Fillmore OpEx Model V. 2  Dec. 19, 2005  MLC_Schedule 3-5 Roark - asset list 071010" xfId="14506"/>
    <cellStyle name="s_Credit (2)_1_City of Fillmore R &amp; R Schedule    3-13-06  MLC" xfId="14507"/>
    <cellStyle name="s_Credit (2)_1_City of Fillmore R &amp; R Schedule    3-13-06  MLC_sand city cost analysis 9-29-09 CalAm Version" xfId="14508"/>
    <cellStyle name="s_Credit (2)_1_City of Fillmore R &amp; R Schedule    3-13-06  MLC_Schedule 3-5 Roark - asset list 071010" xfId="14509"/>
    <cellStyle name="s_Credit (2)_1_Contract Ops Bus  Plan 2011 -2015_061510" xfId="14510"/>
    <cellStyle name="s_Credit (2)_1_Contract Ops Bus  Plan 2011 -2015_061510_2011_BPR_MSG_07" xfId="14511"/>
    <cellStyle name="s_Credit (2)_1_Contract Ops Bus  Plan 2011 -2015_061510_Contract Ops Bus  Plan 2011 -2015_071310_GK" xfId="14512"/>
    <cellStyle name="s_Credit (2)_1_Contract Ops Bus  Plan 2011 -2015_061510_Contract Ops Bus  Plan 2011 -2015_08.31.10" xfId="14513"/>
    <cellStyle name="s_Credit (2)_1_Contract Ops Bus  Plan 2011 -2015_061510_Contract Ops Bus  Plan 2011 -2015_08.31.10_~0270095" xfId="14514"/>
    <cellStyle name="s_Credit (2)_1_Contract Ops Bus  Plan 2011 -2015_061510_Contract Ops Bus  Plan 2011 -2015_08.31.10_Contract Services_Project Contribution Trend" xfId="14515"/>
    <cellStyle name="s_Credit (2)_1_Contract Ops Bus  Plan 2011 -2015_061510_Contract Ops Bus  Plan 2011 -2015_08.31.10_Contract Services_Project Contribution Trend_091010" xfId="14516"/>
    <cellStyle name="s_Credit (2)_1_Contract Ops Bus  Plan 2011 -2015_061510_Contribution" xfId="14517"/>
    <cellStyle name="s_Credit (2)_1_Contract Ops Bus  Plan 2011 -2015_061510_FINAL P12 MSG Contribution Margin" xfId="14518"/>
    <cellStyle name="s_Credit (2)_1_Contract Ops Bus  Plan 2011 -2015_071310_GK" xfId="14519"/>
    <cellStyle name="s_Credit (2)_1_Contract Ops Bus  Plan 2011 -2015_08.31.10" xfId="14520"/>
    <cellStyle name="s_Credit (2)_1_Contract Ops Bus  Plan 2011 -2015_08.31.10_~0270095" xfId="14521"/>
    <cellStyle name="s_Credit (2)_1_Contract Ops Bus  Plan 2011 -2015_08.31.10_Contract Services_Project Contribution Trend" xfId="14522"/>
    <cellStyle name="s_Credit (2)_1_Contract Ops Bus  Plan 2011 -2015_08.31.10_Contract Services_Project Contribution Trend_091010" xfId="14523"/>
    <cellStyle name="s_Credit (2)_1_Contribution" xfId="14524"/>
    <cellStyle name="s_Credit (2)_1_Control Panel" xfId="14525"/>
    <cellStyle name="s_Credit (2)_1_Control Panel 2" xfId="14526"/>
    <cellStyle name="s_Credit (2)_1_Control Panel 3" xfId="14527"/>
    <cellStyle name="s_Credit (2)_1_Control Panel 4" xfId="14528"/>
    <cellStyle name="s_Credit (2)_1_Control Panel 5" xfId="14529"/>
    <cellStyle name="s_Credit (2)_1_Control Panel 6" xfId="14530"/>
    <cellStyle name="s_Credit (2)_1_COO Mini Merger v8" xfId="14531"/>
    <cellStyle name="s_Credit (2)_1_Copy of Twin Oaks DBO Financial Model BAFO FINAL" xfId="14532"/>
    <cellStyle name="s_Credit (2)_1_Copy of Twin Oaks DBO Financial Model BAFO FINAL_sand city cost analysis 9-29-09 CalAm Version" xfId="14533"/>
    <cellStyle name="s_Credit (2)_1_Copy of Twin Oaks DBO Financial Model BAFO FINAL_Schedule 3-5 Roark - asset list 071010" xfId="14534"/>
    <cellStyle name="s_Credit (2)_1_Eastern Divsion O&amp;Vs - Dec 2011 Final" xfId="14535"/>
    <cellStyle name="s_Credit (2)_1_Eastern Divsion O&amp;Vs - Dec 2011 Final 2" xfId="14536"/>
    <cellStyle name="s_Credit (2)_1_Eastern Divsion O&amp;Vs - Dec 2011 Final 3" xfId="14537"/>
    <cellStyle name="s_Credit (2)_1_Eastern Divsion O&amp;Vs - Dec 2011 Final 4" xfId="14538"/>
    <cellStyle name="s_Credit (2)_1_Eastern Divsion O&amp;Vs - Dec 2011 Final 5" xfId="14539"/>
    <cellStyle name="s_Credit (2)_1_Eastern Divsion O&amp;Vs - Dec 2011 Final 6" xfId="14540"/>
    <cellStyle name="s_Credit (2)_1_Edison P2R 2009" xfId="14541"/>
    <cellStyle name="s_Credit (2)_1_Edison P2R 2009 2" xfId="14542"/>
    <cellStyle name="s_Credit (2)_1_Edison P2R 2009_NOL" xfId="14543"/>
    <cellStyle name="s_Credit (2)_1_EMC P2R 2009" xfId="14544"/>
    <cellStyle name="s_Credit (2)_1_EMC P2R 2009 2" xfId="14545"/>
    <cellStyle name="s_Credit (2)_1_EMC P2R 2009_NOL" xfId="14546"/>
    <cellStyle name="s_Credit (2)_1_ETOWN LLC P2R 2009" xfId="14547"/>
    <cellStyle name="s_Credit (2)_1_ETOWN LLC P2R 2009 2" xfId="14548"/>
    <cellStyle name="s_Credit (2)_1_ETOWN LLC P2R 2009_NOL" xfId="14549"/>
    <cellStyle name="s_Credit (2)_1_ETP P2R 2009" xfId="14550"/>
    <cellStyle name="s_Credit (2)_1_ETP P2R 2009 2" xfId="14551"/>
    <cellStyle name="s_Credit (2)_1_ETP P2R 2009_NOL" xfId="14552"/>
    <cellStyle name="s_Credit (2)_1_Fillmore Annual Maintenance" xfId="14553"/>
    <cellStyle name="s_Credit (2)_1_Fillmore Annual Maintenance_sand city cost analysis 9-29-09 CalAm Version" xfId="14554"/>
    <cellStyle name="s_Credit (2)_1_Fillmore Annual Maintenance_Schedule 3-5 Roark - asset list 071010" xfId="14555"/>
    <cellStyle name="s_Credit (2)_1_Fillmore O&amp;M model 032206" xfId="14556"/>
    <cellStyle name="s_Credit (2)_1_Fillmore O&amp;M model 032206 V1" xfId="14557"/>
    <cellStyle name="s_Credit (2)_1_Fillmore O&amp;M model 032206 V1_sand city cost analysis 9-29-09 CalAm Version" xfId="14558"/>
    <cellStyle name="s_Credit (2)_1_Fillmore O&amp;M model 032206 V1_Schedule 3-5 Roark - asset list 071010" xfId="14559"/>
    <cellStyle name="s_Credit (2)_1_Fillmore O&amp;M model 032206_sand city cost analysis 9-29-09 CalAm Version" xfId="14560"/>
    <cellStyle name="s_Credit (2)_1_Fillmore O&amp;M model 032206_Schedule 3-5 Roark - asset list 071010" xfId="14561"/>
    <cellStyle name="s_Credit (2)_1_Fillmore O&amp;M model 110106" xfId="14562"/>
    <cellStyle name="s_Credit (2)_1_Fillmore O&amp;M model 110106_sand city cost analysis 9-29-09 CalAm Version" xfId="14563"/>
    <cellStyle name="s_Credit (2)_1_Fillmore O&amp;M model 110106_Schedule 3-5 Roark - asset list 071010" xfId="14564"/>
    <cellStyle name="s_Credit (2)_1_FINAL P12 MSG Contribution Margin" xfId="14565"/>
    <cellStyle name="s_Credit (2)_1_Footnote" xfId="14566"/>
    <cellStyle name="s_Credit (2)_1_HI P2R 2009" xfId="14567"/>
    <cellStyle name="s_Credit (2)_1_HI P2R 2009 2" xfId="14568"/>
    <cellStyle name="s_Credit (2)_1_HI P2R 2009_NOL" xfId="14569"/>
    <cellStyle name="s_Credit (2)_1_HYDRO P2R 2009" xfId="14570"/>
    <cellStyle name="s_Credit (2)_1_HYDRO P2R 2009 2" xfId="14571"/>
    <cellStyle name="s_Credit (2)_1_HYDRO P2R 2009_NOL" xfId="14572"/>
    <cellStyle name="s_Credit (2)_1_Hyperion-JDE Recon" xfId="14573"/>
    <cellStyle name="s_Credit (2)_1_IA P2R 2009" xfId="14574"/>
    <cellStyle name="s_Credit (2)_1_IA P2R 2009 2" xfId="14575"/>
    <cellStyle name="s_Credit (2)_1_IA P2R 2009_NOL" xfId="14576"/>
    <cellStyle name="s_Credit (2)_1_IL FAS109 2011" xfId="14577"/>
    <cellStyle name="s_Credit (2)_1_IL P2R 2009 " xfId="14578"/>
    <cellStyle name="s_Credit (2)_1_IL P2R 2009  2" xfId="14579"/>
    <cellStyle name="s_Credit (2)_1_IL P2R 2009 _NOL" xfId="14580"/>
    <cellStyle name="s_Credit (2)_1_IN P2R 2009" xfId="14581"/>
    <cellStyle name="s_Credit (2)_1_IN P2R 2009 2" xfId="14582"/>
    <cellStyle name="s_Credit (2)_1_IN P2R 2009_NOL" xfId="14583"/>
    <cellStyle name="s_Credit (2)_1_Income Statement_revised capex 05.28.09_060309" xfId="14584"/>
    <cellStyle name="s_Credit (2)_1_Income Statement_revised capex 05.28.09_060309 2" xfId="14585"/>
    <cellStyle name="s_Credit (2)_1_Input" xfId="14586"/>
    <cellStyle name="s_Credit (2)_1_Input Sheet" xfId="14587"/>
    <cellStyle name="s_Credit (2)_1_Inputs" xfId="14588"/>
    <cellStyle name="s_Credit (2)_1_Inputs_1" xfId="14589"/>
    <cellStyle name="s_Credit (2)_1_Journal Entries Calculation" xfId="14590"/>
    <cellStyle name="s_Credit (2)_1_KY P2R 2009" xfId="14591"/>
    <cellStyle name="s_Credit (2)_1_KY P2R 2009 2" xfId="14592"/>
    <cellStyle name="s_Credit (2)_1_KY P2R 2009_NOL" xfId="14593"/>
    <cellStyle name="s_Credit (2)_1_KY-Landing Template-Feb 2012 Final" xfId="14594"/>
    <cellStyle name="s_Credit (2)_1_KY-Landing Template-Feb 2012 Final 2" xfId="14595"/>
    <cellStyle name="s_Credit (2)_1_KY-Landing Template-Feb 2012 Final 3" xfId="14596"/>
    <cellStyle name="s_Credit (2)_1_KY-Landing Template-Feb 2012 Final 4" xfId="14597"/>
    <cellStyle name="s_Credit (2)_1_KY-Landing Template-Feb 2012 Final 5" xfId="14598"/>
    <cellStyle name="s_Credit (2)_1_KY-Landing Template-Feb 2012 Final 6" xfId="14599"/>
    <cellStyle name="s_Credit (2)_1_LI P2R 2009" xfId="14600"/>
    <cellStyle name="s_Credit (2)_1_LI P2R 2009 2" xfId="14601"/>
    <cellStyle name="s_Credit (2)_1_LI P2R 2009_NOL" xfId="14602"/>
    <cellStyle name="s_Credit (2)_1_LIBERTY P2R 2009" xfId="14603"/>
    <cellStyle name="s_Credit (2)_1_LIBERTY P2R 2009 2" xfId="14604"/>
    <cellStyle name="s_Credit (2)_1_LIBERTY P2R 2009_NOL" xfId="14605"/>
    <cellStyle name="s_Credit (2)_1_LOP P2R 2009" xfId="14606"/>
    <cellStyle name="s_Credit (2)_1_LOP P2R 2009 2" xfId="14607"/>
    <cellStyle name="s_Credit (2)_1_LOP P2R 2009_NOL" xfId="14608"/>
    <cellStyle name="s_Credit (2)_1_MD P2R 2009" xfId="14609"/>
    <cellStyle name="s_Credit (2)_1_MD P2R 2009 2" xfId="14610"/>
    <cellStyle name="s_Credit (2)_1_MD P2R 2009_NOL" xfId="14611"/>
    <cellStyle name="s_Credit (2)_1_MI P2R 2009" xfId="14612"/>
    <cellStyle name="s_Credit (2)_1_MI P2R 2009 2" xfId="14613"/>
    <cellStyle name="s_Credit (2)_1_MI P2R 2009_NOL" xfId="14614"/>
    <cellStyle name="s_Credit (2)_1_Minimerger v1" xfId="14615"/>
    <cellStyle name="s_Credit (2)_1_Minimerger v6" xfId="14616"/>
    <cellStyle name="s_Credit (2)_1_Minimerger_v3" xfId="14617"/>
    <cellStyle name="s_Credit (2)_1_Minimerger_v4" xfId="14618"/>
    <cellStyle name="s_Credit (2)_1_MO 2010-2014 Presentation_072709" xfId="14619"/>
    <cellStyle name="s_Credit (2)_1_MO 2010-2014 Presentation_072709_Schedule 3-5 Roark - asset list 071010" xfId="14620"/>
    <cellStyle name="s_Credit (2)_1_MO P2R 2009" xfId="14621"/>
    <cellStyle name="s_Credit (2)_1_MO P2R 2009 2" xfId="14622"/>
    <cellStyle name="s_Credit (2)_1_MO P2R 2009_NOL" xfId="14623"/>
    <cellStyle name="s_Credit (2)_1_Mobile Residuals P2R 2009" xfId="14624"/>
    <cellStyle name="s_Credit (2)_1_Mobile Residuals P2R 2009 2" xfId="14625"/>
    <cellStyle name="s_Credit (2)_1_Mobile Residuals P2R 2009_NOL" xfId="14626"/>
    <cellStyle name="s_Credit (2)_1_MO-IL-CA Offset DEF" xfId="14627"/>
    <cellStyle name="s_Credit (2)_1_MO-IL-CA Offset DEF 2" xfId="14628"/>
    <cellStyle name="s_Credit (2)_1_MO-IL-CA Offset DEF_AWW Adj Co FAS109 2011" xfId="14629"/>
    <cellStyle name="s_Credit (2)_1_MO-IL-CA Offset DEF_Current Provision - HYP" xfId="14630"/>
    <cellStyle name="s_Credit (2)_1_MO-IL-CA Offset DEF_Footnote" xfId="14631"/>
    <cellStyle name="s_Credit (2)_1_MO-IL-CA Offset DEF_Hyperion-JDE Recon" xfId="14632"/>
    <cellStyle name="s_Credit (2)_1_MO-IL-CA Offset DEF_Journal Entries Calculation" xfId="14633"/>
    <cellStyle name="s_Credit (2)_1_MO-IL-CA Offset DEF_NOL" xfId="14634"/>
    <cellStyle name="s_Credit (2)_1_MO-IL-CA Offset DEF_PY FN Reclasses" xfId="14635"/>
    <cellStyle name="s_Credit (2)_1_MO-IL-CA Offset DEF_Summary" xfId="14636"/>
    <cellStyle name="s_Credit (2)_1_Net Capex Cashflow 2013-2014 8-10-12" xfId="14637"/>
    <cellStyle name="s_Credit (2)_1_NJ P2R 2009" xfId="14638"/>
    <cellStyle name="s_Credit (2)_1_NJ P2R 2009 2" xfId="14639"/>
    <cellStyle name="s_Credit (2)_1_NJ P2R 2009_NOL" xfId="14640"/>
    <cellStyle name="s_Credit (2)_1_NM P2R 2009" xfId="14641"/>
    <cellStyle name="s_Credit (2)_1_NM P2R 2009 2" xfId="14642"/>
    <cellStyle name="s_Credit (2)_1_NM P2R 2009_NOL" xfId="14643"/>
    <cellStyle name="s_Credit (2)_1_NOL" xfId="14644"/>
    <cellStyle name="s_Credit (2)_1_O&amp;Vs P&amp;L View" xfId="14645"/>
    <cellStyle name="s_Credit (2)_1_O&amp;Vs P&amp;L View 2" xfId="14646"/>
    <cellStyle name="s_Credit (2)_1_O&amp;Vs P&amp;L View 3" xfId="14647"/>
    <cellStyle name="s_Credit (2)_1_O&amp;Vs P&amp;L View 4" xfId="14648"/>
    <cellStyle name="s_Credit (2)_1_O&amp;Vs P&amp;L View 5" xfId="14649"/>
    <cellStyle name="s_Credit (2)_1_O&amp;Vs P&amp;L View 6" xfId="14650"/>
    <cellStyle name="s_Credit (2)_1_O&amp;Vs Worksheet" xfId="14651"/>
    <cellStyle name="s_Credit (2)_1_O&amp;Vs Worksheet 2" xfId="14652"/>
    <cellStyle name="s_Credit (2)_1_O&amp;Vs Worksheet 3" xfId="14653"/>
    <cellStyle name="s_Credit (2)_1_O&amp;Vs Worksheet 4" xfId="14654"/>
    <cellStyle name="s_Credit (2)_1_O&amp;Vs Worksheet 5" xfId="14655"/>
    <cellStyle name="s_Credit (2)_1_O&amp;Vs Worksheet 6" xfId="14656"/>
    <cellStyle name="s_Credit (2)_1_OH P2R 2009" xfId="14657"/>
    <cellStyle name="s_Credit (2)_1_OH P2R 2009 2" xfId="14658"/>
    <cellStyle name="s_Credit (2)_1_OH P2R 2009_NOL" xfId="14659"/>
    <cellStyle name="s_Credit (2)_1_P&amp;L Landing" xfId="14660"/>
    <cellStyle name="s_Credit (2)_1_P&amp;L Landing 2" xfId="14661"/>
    <cellStyle name="s_Credit (2)_1_P&amp;L Landing 3" xfId="14662"/>
    <cellStyle name="s_Credit (2)_1_P&amp;L Landing 4" xfId="14663"/>
    <cellStyle name="s_Credit (2)_1_P&amp;L Landing 5" xfId="14664"/>
    <cellStyle name="s_Credit (2)_1_P&amp;L Landing 6" xfId="14665"/>
    <cellStyle name="s_Credit (2)_1_PA P2R 2009" xfId="14666"/>
    <cellStyle name="s_Credit (2)_1_PA P2R 2009 2" xfId="14667"/>
    <cellStyle name="s_Credit (2)_1_PA P2R 2009_NOL" xfId="14668"/>
    <cellStyle name="s_Credit (2)_1_Portfolio Optimization - Sale of GW + Neptune v13" xfId="14669"/>
    <cellStyle name="s_Credit (2)_1_Project Aqua - Financial Models Version 2.0 V2" xfId="14670"/>
    <cellStyle name="s_Credit (2)_1_Project Aqua - Financial Models Version 2.0 V2_2010 Arnold Sewer - Model v1.1 (preliminary base case)" xfId="14671"/>
    <cellStyle name="s_Credit (2)_1_Project Aqua - Financial Models Version 2.0 V2_Inputs" xfId="14672"/>
    <cellStyle name="s_Credit (2)_1_Project Aqua - Financial Models Version 2.0 V2_sand city cost analysis 9-29-09 CalAm Version" xfId="14673"/>
    <cellStyle name="s_Credit (2)_1_Project Aqua - Financial Models Version 2.0 V2_Schedule 3-5 Roark - asset list 071010" xfId="14674"/>
    <cellStyle name="s_Credit (2)_1_Project Aqua - Financial Models Version 2.5" xfId="14675"/>
    <cellStyle name="s_Credit (2)_1_Project Ascot Spain - Version 9.0 16082004" xfId="14676"/>
    <cellStyle name="s_Credit (2)_1_PY FN Reclasses" xfId="14677"/>
    <cellStyle name="s_Credit (2)_1_Q1 Workpapers as of 03-12-10" xfId="14678"/>
    <cellStyle name="s_Credit (2)_1_Q1 Workpapers as of 03-12-10 2" xfId="14679"/>
    <cellStyle name="s_Credit (2)_1_ROE by State" xfId="14680"/>
    <cellStyle name="s_Credit (2)_1_sand city cost analysis 9-29-09 CalAm Version" xfId="14681"/>
    <cellStyle name="s_Credit (2)_1_Schedule 3-5 Roark - asset list 071010" xfId="14682"/>
    <cellStyle name="s_Credit (2)_1_Sheet1" xfId="14683"/>
    <cellStyle name="s_Credit (2)_1_Sheet1 2" xfId="14684"/>
    <cellStyle name="s_Credit (2)_1_Sheet1 3" xfId="14685"/>
    <cellStyle name="s_Credit (2)_1_Sheet1 4" xfId="14686"/>
    <cellStyle name="s_Credit (2)_1_Sheet1 5" xfId="14687"/>
    <cellStyle name="s_Credit (2)_1_Sheet1 6" xfId="14688"/>
    <cellStyle name="s_Credit (2)_1_Sheet2" xfId="14689"/>
    <cellStyle name="s_Credit (2)_1_Sheet2 2" xfId="14690"/>
    <cellStyle name="s_Credit (2)_1_Sheet2 3" xfId="14691"/>
    <cellStyle name="s_Credit (2)_1_Sheet2 4" xfId="14692"/>
    <cellStyle name="s_Credit (2)_1_Sheet2 5" xfId="14693"/>
    <cellStyle name="s_Credit (2)_1_Sheet2 6" xfId="14694"/>
    <cellStyle name="s_Credit (2)_1_Sheet2 7" xfId="14695"/>
    <cellStyle name="s_Credit (2)_1_Smart View_2011-2015_Info from the field V2  from rates 8-18-10 morning" xfId="14696"/>
    <cellStyle name="s_Credit (2)_1_Smart View_2011-2015_Info from the field V3 8-19-10 from Rates" xfId="14697"/>
    <cellStyle name="s_Credit (2)_1_Spain headcount 09082004v3" xfId="14698"/>
    <cellStyle name="s_Credit (2)_1_Start-up Costs" xfId="14699"/>
    <cellStyle name="s_Credit (2)_1_Start-up Costs_sand city cost analysis 9-29-09 CalAm Version" xfId="14700"/>
    <cellStyle name="s_Credit (2)_1_Start-up Costs_Schedule 3-5 Roark - asset list 071010" xfId="14701"/>
    <cellStyle name="s_Credit (2)_1_Summary" xfId="14702"/>
    <cellStyle name="s_Credit (2)_1_Surprise Financial Services O&amp;M Fin Model 2008" xfId="14703"/>
    <cellStyle name="s_Credit (2)_1_Surprise Financial Services O&amp;M No Capital 012607" xfId="14704"/>
    <cellStyle name="s_Credit (2)_1_Surprise Financial Services O&amp;M No Capital 012607_sand city cost analysis 9-29-09 CalAm Version" xfId="14705"/>
    <cellStyle name="s_Credit (2)_1_Surprise Financial Services O&amp;M No Capital 012607_Schedule 3-5 Roark - asset list 071010" xfId="14706"/>
    <cellStyle name="s_Credit (2)_1_TN - BD Model 2011-2015 06.17.10" xfId="14707"/>
    <cellStyle name="s_Credit (2)_1_TN P2R 2009" xfId="14708"/>
    <cellStyle name="s_Credit (2)_1_TN P2R 2009 2" xfId="14709"/>
    <cellStyle name="s_Credit (2)_1_TN P2R 2009_NOL" xfId="14710"/>
    <cellStyle name="s_Credit (2)_1_Treasury Existing Debt Load" xfId="14711"/>
    <cellStyle name="s_Credit (2)_1_TWH LLC P2R 2009" xfId="14712"/>
    <cellStyle name="s_Credit (2)_1_TWH LLC P2R 2009 2" xfId="14713"/>
    <cellStyle name="s_Credit (2)_1_TWH LLC P2R 2009_NOL" xfId="14714"/>
    <cellStyle name="s_Credit (2)_1_TWNA P2R 2009" xfId="14715"/>
    <cellStyle name="s_Credit (2)_1_TWNA P2R 2009 2" xfId="14716"/>
    <cellStyle name="s_Credit (2)_1_TWNA P2R 2009_NOL" xfId="14717"/>
    <cellStyle name="s_Credit (2)_1_TX P2R 2009" xfId="14718"/>
    <cellStyle name="s_Credit (2)_1_TX P2R 2009 2" xfId="14719"/>
    <cellStyle name="s_Credit (2)_1_TX P2R 2009_NOL" xfId="14720"/>
    <cellStyle name="s_Credit (2)_1_UESG P2R 2009" xfId="14721"/>
    <cellStyle name="s_Credit (2)_1_UESG P2R 2009 2" xfId="14722"/>
    <cellStyle name="s_Credit (2)_1_UESG P2R 2009_NOL" xfId="14723"/>
    <cellStyle name="s_Credit (2)_1_UWV P2R 2009" xfId="14724"/>
    <cellStyle name="s_Credit (2)_1_UWV P2R 2009 2" xfId="14725"/>
    <cellStyle name="s_Credit (2)_1_UWV P2R 2009_NOL" xfId="14726"/>
    <cellStyle name="s_Credit (2)_1_VA P2R 2009" xfId="14727"/>
    <cellStyle name="s_Credit (2)_1_VA P2R 2009 2" xfId="14728"/>
    <cellStyle name="s_Credit (2)_1_VA P2R 2009_NOL" xfId="14729"/>
    <cellStyle name="s_Credit (2)_1_Valuation_v1 - TDS" xfId="14730"/>
    <cellStyle name="s_Credit (2)_1_WV P2R 2009" xfId="14731"/>
    <cellStyle name="s_Credit (2)_1_WV P2R 2009 2" xfId="14732"/>
    <cellStyle name="s_Credit (2)_1_WV P2R 2009_NOL" xfId="14733"/>
    <cellStyle name="s_Credit (2)_2" xfId="14734"/>
    <cellStyle name="s_Credit (2)_2 10" xfId="14735"/>
    <cellStyle name="s_Credit (2)_2 2" xfId="14736"/>
    <cellStyle name="s_Credit (2)_2 2 2" xfId="14737"/>
    <cellStyle name="s_Credit (2)_2 2 2 2" xfId="14738"/>
    <cellStyle name="s_Credit (2)_2 2 2 2 2" xfId="14739"/>
    <cellStyle name="s_Credit (2)_2 2 2 2 2 2" xfId="14740"/>
    <cellStyle name="s_Credit (2)_2 2 2 2 2 3" xfId="14741"/>
    <cellStyle name="s_Credit (2)_2 2 2 2 3" xfId="14742"/>
    <cellStyle name="s_Credit (2)_2 2 2 3" xfId="14743"/>
    <cellStyle name="s_Credit (2)_2 2 2 4" xfId="14744"/>
    <cellStyle name="s_Credit (2)_2 2 2 5" xfId="14745"/>
    <cellStyle name="s_Credit (2)_2 2 2 6" xfId="14746"/>
    <cellStyle name="s_Credit (2)_2 2 3" xfId="14747"/>
    <cellStyle name="s_Credit (2)_2 2 3 2" xfId="14748"/>
    <cellStyle name="s_Credit (2)_2 2 3 2 2" xfId="14749"/>
    <cellStyle name="s_Credit (2)_2 2 3 2 3" xfId="14750"/>
    <cellStyle name="s_Credit (2)_2 2 3 3" xfId="14751"/>
    <cellStyle name="s_Credit (2)_2 2 4" xfId="14752"/>
    <cellStyle name="s_Credit (2)_2 2 5" xfId="14753"/>
    <cellStyle name="s_Credit (2)_2 2 6" xfId="14754"/>
    <cellStyle name="s_Credit (2)_2 3" xfId="14755"/>
    <cellStyle name="s_Credit (2)_2 4" xfId="14756"/>
    <cellStyle name="s_Credit (2)_2 5" xfId="14757"/>
    <cellStyle name="s_Credit (2)_2 6" xfId="14758"/>
    <cellStyle name="s_Credit (2)_2 6 2" xfId="14759"/>
    <cellStyle name="s_Credit (2)_2 6 2 2" xfId="14760"/>
    <cellStyle name="s_Credit (2)_2 6 2 3" xfId="14761"/>
    <cellStyle name="s_Credit (2)_2 6 3" xfId="14762"/>
    <cellStyle name="s_Credit (2)_2 7" xfId="14763"/>
    <cellStyle name="s_Credit (2)_2 8" xfId="14764"/>
    <cellStyle name="s_Credit (2)_2 9" xfId="14765"/>
    <cellStyle name="s_Credit (2)_2_2010 Arnold Sewer - Model v1.1 (preliminary base case)" xfId="14766"/>
    <cellStyle name="s_Credit (2)_2_2010-2012_AZ BP_09.10.09" xfId="14767"/>
    <cellStyle name="s_Credit (2)_2_2011_BPR_MSG_07" xfId="14768"/>
    <cellStyle name="s_Credit (2)_2_2011-13 Capex by entity" xfId="14769"/>
    <cellStyle name="s_Credit (2)_2_2012_BS_Budget (2)" xfId="14770"/>
    <cellStyle name="s_Credit (2)_2_2012_BS_Budget (2) 2" xfId="14771"/>
    <cellStyle name="s_Credit (2)_2_2012_BS_Budget (2) 3" xfId="14772"/>
    <cellStyle name="s_Credit (2)_2_2012_BS_Budget (2) 4" xfId="14773"/>
    <cellStyle name="s_Credit (2)_2_2012_BS_Budget (2) 5" xfId="14774"/>
    <cellStyle name="s_Credit (2)_2_2012_BS_Budget (2) 6" xfId="14775"/>
    <cellStyle name="s_Credit (2)_2_7 - FAS109 2010 (F2)" xfId="14776"/>
    <cellStyle name="s_Credit (2)_2_AAET P2R 2009" xfId="14777"/>
    <cellStyle name="s_Credit (2)_2_AAET P2R 2009 2" xfId="14778"/>
    <cellStyle name="s_Credit (2)_2_AAET P2R 2009_NOL" xfId="14779"/>
    <cellStyle name="s_Credit (2)_2_ACUS P2R 2009" xfId="14780"/>
    <cellStyle name="s_Credit (2)_2_ACUS P2R 2009 2" xfId="14781"/>
    <cellStyle name="s_Credit (2)_2_ACUS P2R 2009_NOL" xfId="14782"/>
    <cellStyle name="s_Credit (2)_2_ALWC P2R 2009" xfId="14783"/>
    <cellStyle name="s_Credit (2)_2_ALWC P2R 2009 2" xfId="14784"/>
    <cellStyle name="s_Credit (2)_2_ALWC P2R 2009_NOL" xfId="14785"/>
    <cellStyle name="s_Credit (2)_2_Apollo 22062005 RR" xfId="14786"/>
    <cellStyle name="s_Credit (2)_2_Applied O+M - 2011 - 2015 Bus. Plan" xfId="14787"/>
    <cellStyle name="s_Credit (2)_2_Applied O+M - 2011 - 2015 Bus. Plan 2" xfId="14788"/>
    <cellStyle name="s_Credit (2)_2_AW Engineering P2R 2009" xfId="14789"/>
    <cellStyle name="s_Credit (2)_2_AW Engineering P2R 2009 2" xfId="14790"/>
    <cellStyle name="s_Credit (2)_2_AW Engineering P2R 2009_NOL" xfId="14791"/>
    <cellStyle name="s_Credit (2)_2_AW Ind OPS P2R 2009" xfId="14792"/>
    <cellStyle name="s_Credit (2)_2_AW Ind OPS P2R 2009 2" xfId="14793"/>
    <cellStyle name="s_Credit (2)_2_AW Ind OPS P2R 2009_NOL" xfId="14794"/>
    <cellStyle name="s_Credit (2)_2_AW Ind P2R 2009" xfId="14795"/>
    <cellStyle name="s_Credit (2)_2_AW Ind P2R 2009 2" xfId="14796"/>
    <cellStyle name="s_Credit (2)_2_AW Ind P2R 2009_NOL" xfId="14797"/>
    <cellStyle name="s_Credit (2)_2_AW O&amp;M P2R 2009" xfId="14798"/>
    <cellStyle name="s_Credit (2)_2_AW O&amp;M P2R 2009 2" xfId="14799"/>
    <cellStyle name="s_Credit (2)_2_AW O&amp;M P2R 2009_NOL" xfId="14800"/>
    <cellStyle name="s_Credit (2)_2_AW(USA) Inc.  P2R 2009" xfId="14801"/>
    <cellStyle name="s_Credit (2)_2_AW(USA) Inc.  P2R 2009 2" xfId="14802"/>
    <cellStyle name="s_Credit (2)_2_AW(USA) Inc.  P2R 2009_NOL" xfId="14803"/>
    <cellStyle name="s_Credit (2)_2_AWCC P2R 2009" xfId="14804"/>
    <cellStyle name="s_Credit (2)_2_AWCC P2R 2009 2" xfId="14805"/>
    <cellStyle name="s_Credit (2)_2_AWCC P2R 2009_NOL" xfId="14806"/>
    <cellStyle name="s_Credit (2)_2_AWE Holding P2R 2009" xfId="14807"/>
    <cellStyle name="s_Credit (2)_2_AWE Holding P2R 2009 2" xfId="14808"/>
    <cellStyle name="s_Credit (2)_2_AWE Holding P2R 2009_NOL" xfId="14809"/>
    <cellStyle name="s_Credit (2)_2_AWE Inc. P2R 2009" xfId="14810"/>
    <cellStyle name="s_Credit (2)_2_AWE Inc. P2R 2009 2" xfId="14811"/>
    <cellStyle name="s_Credit (2)_2_AWE Inc. P2R 2009_NOL" xfId="14812"/>
    <cellStyle name="s_Credit (2)_2_AWM P2R 2009" xfId="14813"/>
    <cellStyle name="s_Credit (2)_2_AWM P2R 2009 2" xfId="14814"/>
    <cellStyle name="s_Credit (2)_2_AWM P2R 2009_NOL" xfId="14815"/>
    <cellStyle name="s_Credit (2)_2_AWM-DE P2R 2009" xfId="14816"/>
    <cellStyle name="s_Credit (2)_2_AWM-DE P2R 2009 2" xfId="14817"/>
    <cellStyle name="s_Credit (2)_2_AWM-DE P2R 2009_NOL" xfId="14818"/>
    <cellStyle name="s_Credit (2)_2_AWR P2R 2009" xfId="14819"/>
    <cellStyle name="s_Credit (2)_2_AWR P2R 2009 2" xfId="14820"/>
    <cellStyle name="s_Credit (2)_2_AWR P2R 2009_NOL" xfId="14821"/>
    <cellStyle name="s_Credit (2)_2_AWS CDM P2R 2009" xfId="14822"/>
    <cellStyle name="s_Credit (2)_2_AWS CDM P2R 2009 2" xfId="14823"/>
    <cellStyle name="s_Credit (2)_2_AWS CDM P2R 2009_NOL" xfId="14824"/>
    <cellStyle name="s_Credit (2)_2_AWS LLC P2R 2009" xfId="14825"/>
    <cellStyle name="s_Credit (2)_2_AWS LLC P2R 2009 2" xfId="14826"/>
    <cellStyle name="s_Credit (2)_2_AWS LLC P2R 2009_NOL" xfId="14827"/>
    <cellStyle name="s_Credit (2)_2_AWW Adj Co FAS109 2011" xfId="14828"/>
    <cellStyle name="s_Credit (2)_2_AWWC P2R 2009" xfId="14829"/>
    <cellStyle name="s_Credit (2)_2_AWWC P2R 2009 2" xfId="14830"/>
    <cellStyle name="s_Credit (2)_2_AWWC P2R 2009_NOL" xfId="14831"/>
    <cellStyle name="s_Credit (2)_2_AWWM P2R 2009" xfId="14832"/>
    <cellStyle name="s_Credit (2)_2_AWWM P2R 2009 2" xfId="14833"/>
    <cellStyle name="s_Credit (2)_2_AWWM P2R 2009_NOL" xfId="14834"/>
    <cellStyle name="s_Credit (2)_2_AWWSC P2R 2009" xfId="14835"/>
    <cellStyle name="s_Credit (2)_2_AWWSC P2R 2009 2" xfId="14836"/>
    <cellStyle name="s_Credit (2)_2_AWWSC P2R 2009_NOL" xfId="14837"/>
    <cellStyle name="s_Credit (2)_2_AZ P2R 2009" xfId="14838"/>
    <cellStyle name="s_Credit (2)_2_AZ P2R 2009 2" xfId="14839"/>
    <cellStyle name="s_Credit (2)_2_AZ P2R 2009_NOL" xfId="14840"/>
    <cellStyle name="s_Credit (2)_2_BalanceSheet Landing" xfId="14841"/>
    <cellStyle name="s_Credit (2)_2_BalanceSheet Landing 2" xfId="14842"/>
    <cellStyle name="s_Credit (2)_2_BalanceSheet Landing 3" xfId="14843"/>
    <cellStyle name="s_Credit (2)_2_BalanceSheet Landing 4" xfId="14844"/>
    <cellStyle name="s_Credit (2)_2_BalanceSheet Landing 5" xfId="14845"/>
    <cellStyle name="s_Credit (2)_2_BalanceSheet Landing 6" xfId="14846"/>
    <cellStyle name="s_Credit (2)_2_BFD P2R 2009" xfId="14847"/>
    <cellStyle name="s_Credit (2)_2_BFD P2R 2009 2" xfId="14848"/>
    <cellStyle name="s_Credit (2)_2_BFD P2R 2009_NOL" xfId="14849"/>
    <cellStyle name="s_Credit (2)_2_Book1" xfId="14850"/>
    <cellStyle name="s_Credit (2)_2_BP 2011-13 KPIs Rev 9-16-2010 8pm" xfId="14851"/>
    <cellStyle name="s_Credit (2)_2_CA P2R 2009 " xfId="14852"/>
    <cellStyle name="s_Credit (2)_2_CA P2R 2009  2" xfId="14853"/>
    <cellStyle name="s_Credit (2)_2_CA P2R 2009 _NOL" xfId="14854"/>
    <cellStyle name="s_Credit (2)_2_CD - Financial Flash Report - May 2012 Final" xfId="14855"/>
    <cellStyle name="s_Credit (2)_2_City of Fillmore Annual Maintenance Revised  V-2 3-7-06  MLC" xfId="14856"/>
    <cellStyle name="s_Credit (2)_2_City of Fillmore Annual Maintenance Revised  V-2 3-7-06  MLC_sand city cost analysis 9-29-09 CalAm Version" xfId="14857"/>
    <cellStyle name="s_Credit (2)_2_City of Fillmore Annual Maintenance Revised  V-2 3-7-06  MLC_Schedule 3-5 Roark - asset list 071010" xfId="14858"/>
    <cellStyle name="s_Credit (2)_2_City of Fillmore Annual Maintenance Revised MK" xfId="14859"/>
    <cellStyle name="s_Credit (2)_2_City of Fillmore Annual Maintenance Revised MK_sand city cost analysis 9-29-09 CalAm Version" xfId="14860"/>
    <cellStyle name="s_Credit (2)_2_City of Fillmore Annual Maintenance Revised MK_Schedule 3-5 Roark - asset list 071010" xfId="14861"/>
    <cellStyle name="s_Credit (2)_2_City of Fillmore DBO Financial Model V10" xfId="14862"/>
    <cellStyle name="s_Credit (2)_2_City of Fillmore DBO Financial Model V10_sand city cost analysis 9-29-09 CalAm Version" xfId="14863"/>
    <cellStyle name="s_Credit (2)_2_City of Fillmore DBO Financial Model V10_Schedule 3-5 Roark - asset list 071010" xfId="14864"/>
    <cellStyle name="s_Credit (2)_2_City of Fillmore DBO Financial Model V11" xfId="14865"/>
    <cellStyle name="s_Credit (2)_2_City of Fillmore DBO Financial Model V11_sand city cost analysis 9-29-09 CalAm Version" xfId="14866"/>
    <cellStyle name="s_Credit (2)_2_City of Fillmore DBO Financial Model V11_Schedule 3-5 Roark - asset list 071010" xfId="14867"/>
    <cellStyle name="s_Credit (2)_2_City of Fillmore DBO Financial Model V2" xfId="14868"/>
    <cellStyle name="s_Credit (2)_2_City of Fillmore DBO Financial Model V2_sand city cost analysis 9-29-09 CalAm Version" xfId="14869"/>
    <cellStyle name="s_Credit (2)_2_City of Fillmore DBO Financial Model V2_Schedule 3-5 Roark - asset list 071010" xfId="14870"/>
    <cellStyle name="s_Credit (2)_2_City of Fillmore DBO Financial Model V4" xfId="14871"/>
    <cellStyle name="s_Credit (2)_2_City of Fillmore DBO Financial Model V4_sand city cost analysis 9-29-09 CalAm Version" xfId="14872"/>
    <cellStyle name="s_Credit (2)_2_City of Fillmore DBO Financial Model V4_Schedule 3-5 Roark - asset list 071010" xfId="14873"/>
    <cellStyle name="s_Credit (2)_2_City of Fillmore DBO Financial Model V5" xfId="14874"/>
    <cellStyle name="s_Credit (2)_2_City of Fillmore DBO Financial Model V5_sand city cost analysis 9-29-09 CalAm Version" xfId="14875"/>
    <cellStyle name="s_Credit (2)_2_City of Fillmore DBO Financial Model V5_Schedule 3-5 Roark - asset list 071010" xfId="14876"/>
    <cellStyle name="s_Credit (2)_2_City of Fillmore OpEx Model Start-Up  &amp; Decommissioning   Nov.18, 2005  MLC" xfId="14877"/>
    <cellStyle name="s_Credit (2)_2_City of Fillmore OpEx Model Start-Up  &amp; Decommissioning   Nov.18, 2005  MLC_sand city cost analysis 9-29-09 CalAm Version" xfId="14878"/>
    <cellStyle name="s_Credit (2)_2_City of Fillmore OpEx Model Start-Up  &amp; Decommissioning   Nov.18, 2005  MLC_Schedule 3-5 Roark - asset list 071010" xfId="14879"/>
    <cellStyle name="s_Credit (2)_2_City of Fillmore OpEx Model V. 2  Dec. 19, 2005  MLC" xfId="14880"/>
    <cellStyle name="s_Credit (2)_2_City of Fillmore OpEx Model V. 2  Dec. 19, 2005  MLC_sand city cost analysis 9-29-09 CalAm Version" xfId="14881"/>
    <cellStyle name="s_Credit (2)_2_City of Fillmore OpEx Model V. 2  Dec. 19, 2005  MLC_Schedule 3-5 Roark - asset list 071010" xfId="14882"/>
    <cellStyle name="s_Credit (2)_2_City of Fillmore R &amp; R Schedule    3-13-06  MLC" xfId="14883"/>
    <cellStyle name="s_Credit (2)_2_City of Fillmore R &amp; R Schedule    3-13-06  MLC_sand city cost analysis 9-29-09 CalAm Version" xfId="14884"/>
    <cellStyle name="s_Credit (2)_2_City of Fillmore R &amp; R Schedule    3-13-06  MLC_Schedule 3-5 Roark - asset list 071010" xfId="14885"/>
    <cellStyle name="s_Credit (2)_2_Contract Ops Bus  Plan 2011 -2015_061510" xfId="14886"/>
    <cellStyle name="s_Credit (2)_2_Contract Ops Bus  Plan 2011 -2015_061510_2011_BPR_MSG_07" xfId="14887"/>
    <cellStyle name="s_Credit (2)_2_Contract Ops Bus  Plan 2011 -2015_061510_Contract Ops Bus  Plan 2011 -2015_071310_GK" xfId="14888"/>
    <cellStyle name="s_Credit (2)_2_Contract Ops Bus  Plan 2011 -2015_061510_Contract Ops Bus  Plan 2011 -2015_08.31.10" xfId="14889"/>
    <cellStyle name="s_Credit (2)_2_Contract Ops Bus  Plan 2011 -2015_061510_Contract Ops Bus  Plan 2011 -2015_08.31.10_~0270095" xfId="14890"/>
    <cellStyle name="s_Credit (2)_2_Contract Ops Bus  Plan 2011 -2015_061510_Contract Ops Bus  Plan 2011 -2015_08.31.10_Contract Services_Project Contribution Trend" xfId="14891"/>
    <cellStyle name="s_Credit (2)_2_Contract Ops Bus  Plan 2011 -2015_061510_Contract Ops Bus  Plan 2011 -2015_08.31.10_Contract Services_Project Contribution Trend_091010" xfId="14892"/>
    <cellStyle name="s_Credit (2)_2_Contract Ops Bus  Plan 2011 -2015_061510_Contribution" xfId="14893"/>
    <cellStyle name="s_Credit (2)_2_Contract Ops Bus  Plan 2011 -2015_061510_FINAL P12 MSG Contribution Margin" xfId="14894"/>
    <cellStyle name="s_Credit (2)_2_Contract Ops Bus  Plan 2011 -2015_071310_GK" xfId="14895"/>
    <cellStyle name="s_Credit (2)_2_Contract Ops Bus  Plan 2011 -2015_08.31.10" xfId="14896"/>
    <cellStyle name="s_Credit (2)_2_Contract Ops Bus  Plan 2011 -2015_08.31.10_~0270095" xfId="14897"/>
    <cellStyle name="s_Credit (2)_2_Contract Ops Bus  Plan 2011 -2015_08.31.10_Contract Services_Project Contribution Trend" xfId="14898"/>
    <cellStyle name="s_Credit (2)_2_Contract Ops Bus  Plan 2011 -2015_08.31.10_Contract Services_Project Contribution Trend_091010" xfId="14899"/>
    <cellStyle name="s_Credit (2)_2_Contribution" xfId="14900"/>
    <cellStyle name="s_Credit (2)_2_Control Panel" xfId="14901"/>
    <cellStyle name="s_Credit (2)_2_Control Panel 2" xfId="14902"/>
    <cellStyle name="s_Credit (2)_2_Control Panel 3" xfId="14903"/>
    <cellStyle name="s_Credit (2)_2_Control Panel 4" xfId="14904"/>
    <cellStyle name="s_Credit (2)_2_Control Panel 5" xfId="14905"/>
    <cellStyle name="s_Credit (2)_2_Control Panel 6" xfId="14906"/>
    <cellStyle name="s_Credit (2)_2_Copy of KY 2011 Os &amp; Vs 10-19-11" xfId="14907"/>
    <cellStyle name="s_Credit (2)_2_Copy of KY 2011 Os &amp; Vs 10-19-11 2" xfId="14908"/>
    <cellStyle name="s_Credit (2)_2_Copy of KY 2011 Os &amp; Vs 10-19-11 3" xfId="14909"/>
    <cellStyle name="s_Credit (2)_2_Copy of KY 2011 Os &amp; Vs 10-19-11 4" xfId="14910"/>
    <cellStyle name="s_Credit (2)_2_Copy of KY 2011 Os &amp; Vs 10-19-11 5" xfId="14911"/>
    <cellStyle name="s_Credit (2)_2_Copy of KY 2011 Os &amp; Vs 10-19-11 6" xfId="14912"/>
    <cellStyle name="s_Credit (2)_2_Copy of Twin Oaks DBO Financial Model BAFO FINAL" xfId="14913"/>
    <cellStyle name="s_Credit (2)_2_Copy of Twin Oaks DBO Financial Model BAFO FINAL_sand city cost analysis 9-29-09 CalAm Version" xfId="14914"/>
    <cellStyle name="s_Credit (2)_2_Copy of Twin Oaks DBO Financial Model BAFO FINAL_Schedule 3-5 Roark - asset list 071010" xfId="14915"/>
    <cellStyle name="s_Credit (2)_2_Eastern Divsion O&amp;Vs - Dec 2011 Final" xfId="14916"/>
    <cellStyle name="s_Credit (2)_2_Eastern Divsion O&amp;Vs - Dec 2011 Final 2" xfId="14917"/>
    <cellStyle name="s_Credit (2)_2_Eastern Divsion O&amp;Vs - Dec 2011 Final 3" xfId="14918"/>
    <cellStyle name="s_Credit (2)_2_Eastern Divsion O&amp;Vs - Dec 2011 Final 4" xfId="14919"/>
    <cellStyle name="s_Credit (2)_2_Eastern Divsion O&amp;Vs - Dec 2011 Final 5" xfId="14920"/>
    <cellStyle name="s_Credit (2)_2_Eastern Divsion O&amp;Vs - Dec 2011 Final 6" xfId="14921"/>
    <cellStyle name="s_Credit (2)_2_Eastern Divsion O&amp;Vs - Dec 2011 Final_O&amp;Vs Worksheet" xfId="14922"/>
    <cellStyle name="s_Credit (2)_2_Eastern Divsion O&amp;Vs - Dec 2011 Final_O&amp;Vs Worksheet 2" xfId="14923"/>
    <cellStyle name="s_Credit (2)_2_Eastern Divsion O&amp;Vs - Dec 2011 Final_O&amp;Vs Worksheet 3" xfId="14924"/>
    <cellStyle name="s_Credit (2)_2_Eastern Divsion O&amp;Vs - Dec 2011 Final_O&amp;Vs Worksheet 4" xfId="14925"/>
    <cellStyle name="s_Credit (2)_2_Eastern Divsion O&amp;Vs - Dec 2011 Final_O&amp;Vs Worksheet 5" xfId="14926"/>
    <cellStyle name="s_Credit (2)_2_Eastern Divsion O&amp;Vs - Dec 2011 Final_O&amp;Vs Worksheet 6" xfId="14927"/>
    <cellStyle name="s_Credit (2)_2_Edison P2R 2009" xfId="14928"/>
    <cellStyle name="s_Credit (2)_2_Edison P2R 2009 2" xfId="14929"/>
    <cellStyle name="s_Credit (2)_2_Edison P2R 2009_NOL" xfId="14930"/>
    <cellStyle name="s_Credit (2)_2_EMC P2R 2009" xfId="14931"/>
    <cellStyle name="s_Credit (2)_2_EMC P2R 2009 2" xfId="14932"/>
    <cellStyle name="s_Credit (2)_2_EMC P2R 2009_NOL" xfId="14933"/>
    <cellStyle name="s_Credit (2)_2_ETOWN LLC P2R 2009" xfId="14934"/>
    <cellStyle name="s_Credit (2)_2_ETOWN LLC P2R 2009 2" xfId="14935"/>
    <cellStyle name="s_Credit (2)_2_ETOWN LLC P2R 2009_NOL" xfId="14936"/>
    <cellStyle name="s_Credit (2)_2_ETP P2R 2009" xfId="14937"/>
    <cellStyle name="s_Credit (2)_2_ETP P2R 2009 2" xfId="14938"/>
    <cellStyle name="s_Credit (2)_2_ETP P2R 2009_NOL" xfId="14939"/>
    <cellStyle name="s_Credit (2)_2_Feb Actual vs. Budget" xfId="14940"/>
    <cellStyle name="s_Credit (2)_2_Feb Actual vs. Budget 2" xfId="14941"/>
    <cellStyle name="s_Credit (2)_2_Feb Actual vs. Budget 3" xfId="14942"/>
    <cellStyle name="s_Credit (2)_2_Feb Actual vs. Budget 4" xfId="14943"/>
    <cellStyle name="s_Credit (2)_2_Feb Actual vs. Budget 5" xfId="14944"/>
    <cellStyle name="s_Credit (2)_2_Feb Actual vs. Budget 6" xfId="14945"/>
    <cellStyle name="s_Credit (2)_2_Federal Payable '10" xfId="14946"/>
    <cellStyle name="s_Credit (2)_2_Fillmore Annual Maintenance" xfId="14947"/>
    <cellStyle name="s_Credit (2)_2_Fillmore Annual Maintenance_sand city cost analysis 9-29-09 CalAm Version" xfId="14948"/>
    <cellStyle name="s_Credit (2)_2_Fillmore Annual Maintenance_Schedule 3-5 Roark - asset list 071010" xfId="14949"/>
    <cellStyle name="s_Credit (2)_2_Fillmore O&amp;M model 032206" xfId="14950"/>
    <cellStyle name="s_Credit (2)_2_Fillmore O&amp;M model 032206 V1" xfId="14951"/>
    <cellStyle name="s_Credit (2)_2_Fillmore O&amp;M model 032206 V1_sand city cost analysis 9-29-09 CalAm Version" xfId="14952"/>
    <cellStyle name="s_Credit (2)_2_Fillmore O&amp;M model 032206 V1_Schedule 3-5 Roark - asset list 071010" xfId="14953"/>
    <cellStyle name="s_Credit (2)_2_Fillmore O&amp;M model 032206_sand city cost analysis 9-29-09 CalAm Version" xfId="14954"/>
    <cellStyle name="s_Credit (2)_2_Fillmore O&amp;M model 032206_Schedule 3-5 Roark - asset list 071010" xfId="14955"/>
    <cellStyle name="s_Credit (2)_2_Fillmore O&amp;M model 110106" xfId="14956"/>
    <cellStyle name="s_Credit (2)_2_Fillmore O&amp;M model 110106_sand city cost analysis 9-29-09 CalAm Version" xfId="14957"/>
    <cellStyle name="s_Credit (2)_2_Fillmore O&amp;M model 110106_Schedule 3-5 Roark - asset list 071010" xfId="14958"/>
    <cellStyle name="s_Credit (2)_2_FINAL P12 MSG Contribution Margin" xfId="14959"/>
    <cellStyle name="s_Credit (2)_2_Footnote" xfId="14960"/>
    <cellStyle name="s_Credit (2)_2_GAAP Provision Model - Q3 2011 Consolidated - Hyperion" xfId="14961"/>
    <cellStyle name="s_Credit (2)_2_HI P2R 2009" xfId="14962"/>
    <cellStyle name="s_Credit (2)_2_HI P2R 2009 2" xfId="14963"/>
    <cellStyle name="s_Credit (2)_2_HI P2R 2009_NOL" xfId="14964"/>
    <cellStyle name="s_Credit (2)_2_HYDRO P2R 2009" xfId="14965"/>
    <cellStyle name="s_Credit (2)_2_HYDRO P2R 2009 2" xfId="14966"/>
    <cellStyle name="s_Credit (2)_2_HYDRO P2R 2009_NOL" xfId="14967"/>
    <cellStyle name="s_Credit (2)_2_Hyperion-JDE Recon" xfId="14968"/>
    <cellStyle name="s_Credit (2)_2_IA P2R 2009" xfId="14969"/>
    <cellStyle name="s_Credit (2)_2_IA P2R 2009 2" xfId="14970"/>
    <cellStyle name="s_Credit (2)_2_IA P2R 2009_NOL" xfId="14971"/>
    <cellStyle name="s_Credit (2)_2_IL FAS109 2011" xfId="14972"/>
    <cellStyle name="s_Credit (2)_2_IL P2R 2009 " xfId="14973"/>
    <cellStyle name="s_Credit (2)_2_IL P2R 2009  2" xfId="14974"/>
    <cellStyle name="s_Credit (2)_2_IL P2R 2009 _NOL" xfId="14975"/>
    <cellStyle name="s_Credit (2)_2_IN P2R 2009" xfId="14976"/>
    <cellStyle name="s_Credit (2)_2_IN P2R 2009 2" xfId="14977"/>
    <cellStyle name="s_Credit (2)_2_IN P2R 2009_NOL" xfId="14978"/>
    <cellStyle name="s_Credit (2)_2_Income Statement_revised capex 05.28.09_060309" xfId="14979"/>
    <cellStyle name="s_Credit (2)_2_Income Statement_revised capex 05.28.09_060309 2" xfId="14980"/>
    <cellStyle name="s_Credit (2)_2_Input" xfId="14981"/>
    <cellStyle name="s_Credit (2)_2_Input Sheet" xfId="14982"/>
    <cellStyle name="s_Credit (2)_2_Input Sheet_Hyperion-JDE Recon" xfId="14983"/>
    <cellStyle name="s_Credit (2)_2_Input Sheet_Journal Entries Calculation" xfId="14984"/>
    <cellStyle name="s_Credit (2)_2_Inputs" xfId="14985"/>
    <cellStyle name="s_Credit (2)_2_Inputs_1" xfId="14986"/>
    <cellStyle name="s_Credit (2)_2_Intangible Amortization 6-30-09v" xfId="14987"/>
    <cellStyle name="s_Credit (2)_2_I-OPEB" xfId="14988"/>
    <cellStyle name="s_Credit (2)_2_I-OPEB_Hyperion-JDE Recon" xfId="14989"/>
    <cellStyle name="s_Credit (2)_2_I-OPEB_Input Sheet" xfId="14990"/>
    <cellStyle name="s_Credit (2)_2_I-OPEB_Journal Entries Calculation" xfId="14991"/>
    <cellStyle name="s_Credit (2)_2_Journal Entries Calculation" xfId="14992"/>
    <cellStyle name="s_Credit (2)_2_KY P2R 2009" xfId="14993"/>
    <cellStyle name="s_Credit (2)_2_KY P2R 2009 2" xfId="14994"/>
    <cellStyle name="s_Credit (2)_2_KY P2R 2009_NOL" xfId="14995"/>
    <cellStyle name="s_Credit (2)_2_KY-Landing Template-Feb 2012 Final" xfId="14996"/>
    <cellStyle name="s_Credit (2)_2_KY-Landing Template-Feb 2012 Final 2" xfId="14997"/>
    <cellStyle name="s_Credit (2)_2_KY-Landing Template-Feb 2012 Final 3" xfId="14998"/>
    <cellStyle name="s_Credit (2)_2_KY-Landing Template-Feb 2012 Final 4" xfId="14999"/>
    <cellStyle name="s_Credit (2)_2_KY-Landing Template-Feb 2012 Final 5" xfId="15000"/>
    <cellStyle name="s_Credit (2)_2_KY-Landing Template-Feb 2012 Final 6" xfId="15001"/>
    <cellStyle name="s_Credit (2)_2_KY-Landing Template-Feb 2012 Final_O&amp;Vs Worksheet" xfId="15002"/>
    <cellStyle name="s_Credit (2)_2_KY-Landing Template-Feb 2012 Final_O&amp;Vs Worksheet 2" xfId="15003"/>
    <cellStyle name="s_Credit (2)_2_KY-Landing Template-Feb 2012 Final_O&amp;Vs Worksheet 3" xfId="15004"/>
    <cellStyle name="s_Credit (2)_2_KY-Landing Template-Feb 2012 Final_O&amp;Vs Worksheet 4" xfId="15005"/>
    <cellStyle name="s_Credit (2)_2_KY-Landing Template-Feb 2012 Final_O&amp;Vs Worksheet 5" xfId="15006"/>
    <cellStyle name="s_Credit (2)_2_KY-Landing Template-Feb 2012 Final_O&amp;Vs Worksheet 6" xfId="15007"/>
    <cellStyle name="s_Credit (2)_2_LI P2R 2009" xfId="15008"/>
    <cellStyle name="s_Credit (2)_2_LI P2R 2009 2" xfId="15009"/>
    <cellStyle name="s_Credit (2)_2_LI P2R 2009_NOL" xfId="15010"/>
    <cellStyle name="s_Credit (2)_2_LIBERTY P2R 2009" xfId="15011"/>
    <cellStyle name="s_Credit (2)_2_LIBERTY P2R 2009 2" xfId="15012"/>
    <cellStyle name="s_Credit (2)_2_LIBERTY P2R 2009_NOL" xfId="15013"/>
    <cellStyle name="s_Credit (2)_2_LOP P2R 2009" xfId="15014"/>
    <cellStyle name="s_Credit (2)_2_LOP P2R 2009 2" xfId="15015"/>
    <cellStyle name="s_Credit (2)_2_LOP P2R 2009_NOL" xfId="15016"/>
    <cellStyle name="s_Credit (2)_2_MD P2R 2009" xfId="15017"/>
    <cellStyle name="s_Credit (2)_2_MD P2R 2009 2" xfId="15018"/>
    <cellStyle name="s_Credit (2)_2_MD P2R 2009_NOL" xfId="15019"/>
    <cellStyle name="s_Credit (2)_2_MI P2R 2009" xfId="15020"/>
    <cellStyle name="s_Credit (2)_2_MI P2R 2009 2" xfId="15021"/>
    <cellStyle name="s_Credit (2)_2_MI P2R 2009_NOL" xfId="15022"/>
    <cellStyle name="s_Credit (2)_2_MO 2010-2014 Presentation_072709" xfId="15023"/>
    <cellStyle name="s_Credit (2)_2_MO 2010-2014 Presentation_072709_Schedule 3-5 Roark - asset list 071010" xfId="15024"/>
    <cellStyle name="s_Credit (2)_2_MO P2R 2009" xfId="15025"/>
    <cellStyle name="s_Credit (2)_2_MO P2R 2009 2" xfId="15026"/>
    <cellStyle name="s_Credit (2)_2_MO P2R 2009_NOL" xfId="15027"/>
    <cellStyle name="s_Credit (2)_2_Mobile Residuals P2R 2009" xfId="15028"/>
    <cellStyle name="s_Credit (2)_2_Mobile Residuals P2R 2009 2" xfId="15029"/>
    <cellStyle name="s_Credit (2)_2_Mobile Residuals P2R 2009_NOL" xfId="15030"/>
    <cellStyle name="s_Credit (2)_2_MO-IL-CA Offset DEF" xfId="15031"/>
    <cellStyle name="s_Credit (2)_2_MO-IL-CA Offset DEF 2" xfId="15032"/>
    <cellStyle name="s_Credit (2)_2_MO-IL-CA Offset DEF_2010 Footnote" xfId="15033"/>
    <cellStyle name="s_Credit (2)_2_MO-IL-CA Offset DEF_2010 Footnote_7 - FAS109 2010 (F2)" xfId="15034"/>
    <cellStyle name="s_Credit (2)_2_MO-IL-CA Offset DEF_2010 Footnote_Hyperion-JDE Recon" xfId="15035"/>
    <cellStyle name="s_Credit (2)_2_MO-IL-CA Offset DEF_2010 Footnote_Journal Entries Calculation" xfId="15036"/>
    <cellStyle name="s_Credit (2)_2_MO-IL-CA Offset DEF_7 - FAS109 2010 (F2)" xfId="15037"/>
    <cellStyle name="s_Credit (2)_2_MO-IL-CA Offset DEF_AWW Adj Co FAS109 2011" xfId="15038"/>
    <cellStyle name="s_Credit (2)_2_MO-IL-CA Offset DEF_AZ FAS109 2011" xfId="15039"/>
    <cellStyle name="s_Credit (2)_2_MO-IL-CA Offset DEF_AZ FAS109 2011_Hyperion-JDE Recon" xfId="15040"/>
    <cellStyle name="s_Credit (2)_2_MO-IL-CA Offset DEF_AZ FAS109 2011_Journal Entries Calculation" xfId="15041"/>
    <cellStyle name="s_Credit (2)_2_MO-IL-CA Offset DEF_Current Provision - HYP" xfId="15042"/>
    <cellStyle name="s_Credit (2)_2_MO-IL-CA Offset DEF_Footnote" xfId="15043"/>
    <cellStyle name="s_Credit (2)_2_MO-IL-CA Offset DEF_Footnote Walk" xfId="15044"/>
    <cellStyle name="s_Credit (2)_2_MO-IL-CA Offset DEF_Footnote Walk_7 - FAS109 2010 (F2)" xfId="15045"/>
    <cellStyle name="s_Credit (2)_2_MO-IL-CA Offset DEF_Footnote Walk_Hyperion-JDE Recon" xfId="15046"/>
    <cellStyle name="s_Credit (2)_2_MO-IL-CA Offset DEF_Footnote Walk_Journal Entries Calculation" xfId="15047"/>
    <cellStyle name="s_Credit (2)_2_MO-IL-CA Offset DEF_Hyperion-JDE Recon" xfId="15048"/>
    <cellStyle name="s_Credit (2)_2_MO-IL-CA Offset DEF_IA FAS109 2011" xfId="15049"/>
    <cellStyle name="s_Credit (2)_2_MO-IL-CA Offset DEF_IA FAS109 2011_Hyperion-JDE Recon" xfId="15050"/>
    <cellStyle name="s_Credit (2)_2_MO-IL-CA Offset DEF_IA FAS109 2011_Journal Entries Calculation" xfId="15051"/>
    <cellStyle name="s_Credit (2)_2_MO-IL-CA Offset DEF_IL FAS109 2011" xfId="15052"/>
    <cellStyle name="s_Credit (2)_2_MO-IL-CA Offset DEF_IL FAS109 2011_Hyperion-JDE Recon" xfId="15053"/>
    <cellStyle name="s_Credit (2)_2_MO-IL-CA Offset DEF_IL FAS109 2011_Journal Entries Calculation" xfId="15054"/>
    <cellStyle name="s_Credit (2)_2_MO-IL-CA Offset DEF_IL Note H Collapsed to Acctg" xfId="15055"/>
    <cellStyle name="s_Credit (2)_2_MO-IL-CA Offset DEF_IL Note H Collapsed to Acctg_7 - FAS109 2010 (F2)" xfId="15056"/>
    <cellStyle name="s_Credit (2)_2_MO-IL-CA Offset DEF_IL Note H Collapsed to Acctg_Hyperion-JDE Recon" xfId="15057"/>
    <cellStyle name="s_Credit (2)_2_MO-IL-CA Offset DEF_IL Note H Collapsed to Acctg_Journal Entries Calculation" xfId="15058"/>
    <cellStyle name="s_Credit (2)_2_MO-IL-CA Offset DEF_Journal Entries Calculation" xfId="15059"/>
    <cellStyle name="s_Credit (2)_2_MO-IL-CA Offset DEF_NOL" xfId="15060"/>
    <cellStyle name="s_Credit (2)_2_MO-IL-CA Offset DEF_Note H" xfId="15061"/>
    <cellStyle name="s_Credit (2)_2_MO-IL-CA Offset DEF_Note H_7 - FAS109 2010 (F2)" xfId="15062"/>
    <cellStyle name="s_Credit (2)_2_MO-IL-CA Offset DEF_Note H_Hyperion-JDE Recon" xfId="15063"/>
    <cellStyle name="s_Credit (2)_2_MO-IL-CA Offset DEF_Note H_Journal Entries Calculation" xfId="15064"/>
    <cellStyle name="s_Credit (2)_2_MO-IL-CA Offset DEF_PY FN Reclasses" xfId="15065"/>
    <cellStyle name="s_Credit (2)_2_MO-IL-CA Offset DEF_Summary" xfId="15066"/>
    <cellStyle name="s_Credit (2)_2_Net Capex Cashflow 2013-2014 8-10-12" xfId="15067"/>
    <cellStyle name="s_Credit (2)_2_NJ P2R 2009" xfId="15068"/>
    <cellStyle name="s_Credit (2)_2_NJ P2R 2009 2" xfId="15069"/>
    <cellStyle name="s_Credit (2)_2_NJ P2R 2009_NOL" xfId="15070"/>
    <cellStyle name="s_Credit (2)_2_NM P2R 2009" xfId="15071"/>
    <cellStyle name="s_Credit (2)_2_NM P2R 2009 2" xfId="15072"/>
    <cellStyle name="s_Credit (2)_2_NM P2R 2009_NOL" xfId="15073"/>
    <cellStyle name="s_Credit (2)_2_NOL" xfId="15074"/>
    <cellStyle name="s_Credit (2)_2_O - AFUDC Sch M" xfId="15075"/>
    <cellStyle name="s_Credit (2)_2_O - AFUDC Sch M_Hyperion-JDE Recon" xfId="15076"/>
    <cellStyle name="s_Credit (2)_2_O - AFUDC Sch M_Input Sheet" xfId="15077"/>
    <cellStyle name="s_Credit (2)_2_O - AFUDC Sch M_Journal Entries Calculation" xfId="15078"/>
    <cellStyle name="s_Credit (2)_2_O&amp;Vs P&amp;L View" xfId="15079"/>
    <cellStyle name="s_Credit (2)_2_O&amp;Vs P&amp;L View 2" xfId="15080"/>
    <cellStyle name="s_Credit (2)_2_O&amp;Vs P&amp;L View 3" xfId="15081"/>
    <cellStyle name="s_Credit (2)_2_O&amp;Vs P&amp;L View 4" xfId="15082"/>
    <cellStyle name="s_Credit (2)_2_O&amp;Vs P&amp;L View 5" xfId="15083"/>
    <cellStyle name="s_Credit (2)_2_O&amp;Vs P&amp;L View 6" xfId="15084"/>
    <cellStyle name="s_Credit (2)_2_O&amp;Vs Worksheet" xfId="15085"/>
    <cellStyle name="s_Credit (2)_2_O&amp;Vs Worksheet 2" xfId="15086"/>
    <cellStyle name="s_Credit (2)_2_O&amp;Vs Worksheet 3" xfId="15087"/>
    <cellStyle name="s_Credit (2)_2_O&amp;Vs Worksheet 4" xfId="15088"/>
    <cellStyle name="s_Credit (2)_2_O&amp;Vs Worksheet 5" xfId="15089"/>
    <cellStyle name="s_Credit (2)_2_O&amp;Vs Worksheet 6" xfId="15090"/>
    <cellStyle name="s_Credit (2)_2_O&amp;Vs Worksheet_1" xfId="15091"/>
    <cellStyle name="s_Credit (2)_2_O&amp;Vs Worksheet_1 2" xfId="15092"/>
    <cellStyle name="s_Credit (2)_2_O&amp;Vs Worksheet_1 3" xfId="15093"/>
    <cellStyle name="s_Credit (2)_2_O&amp;Vs Worksheet_1 4" xfId="15094"/>
    <cellStyle name="s_Credit (2)_2_O&amp;Vs Worksheet_1 5" xfId="15095"/>
    <cellStyle name="s_Credit (2)_2_O&amp;Vs Worksheet_1 6" xfId="15096"/>
    <cellStyle name="s_Credit (2)_2_OH P2R 2009" xfId="15097"/>
    <cellStyle name="s_Credit (2)_2_OH P2R 2009 2" xfId="15098"/>
    <cellStyle name="s_Credit (2)_2_OH P2R 2009_NOL" xfId="15099"/>
    <cellStyle name="s_Credit (2)_2_P&amp;L Landing" xfId="15100"/>
    <cellStyle name="s_Credit (2)_2_P&amp;L Landing 2" xfId="15101"/>
    <cellStyle name="s_Credit (2)_2_P&amp;L Landing 3" xfId="15102"/>
    <cellStyle name="s_Credit (2)_2_P&amp;L Landing 4" xfId="15103"/>
    <cellStyle name="s_Credit (2)_2_P&amp;L Landing 5" xfId="15104"/>
    <cellStyle name="s_Credit (2)_2_P&amp;L Landing 6" xfId="15105"/>
    <cellStyle name="s_Credit (2)_2_PA P2R 2009" xfId="15106"/>
    <cellStyle name="s_Credit (2)_2_PA P2R 2009 2" xfId="15107"/>
    <cellStyle name="s_Credit (2)_2_PA P2R 2009_NOL" xfId="15108"/>
    <cellStyle name="s_Credit (2)_2_Portfolio Optimization - Sale of GW + Neptune v13" xfId="15109"/>
    <cellStyle name="s_Credit (2)_2_Project Aqua - Financial Models Version 2.0 V2" xfId="15110"/>
    <cellStyle name="s_Credit (2)_2_Project Aqua - Financial Models Version 2.0 V2_2010 Arnold Sewer - Model v1.1 (preliminary base case)" xfId="15111"/>
    <cellStyle name="s_Credit (2)_2_Project Aqua - Financial Models Version 2.0 V2_Inputs" xfId="15112"/>
    <cellStyle name="s_Credit (2)_2_Project Aqua - Financial Models Version 2.0 V2_sand city cost analysis 9-29-09 CalAm Version" xfId="15113"/>
    <cellStyle name="s_Credit (2)_2_Project Aqua - Financial Models Version 2.0 V2_Schedule 3-5 Roark - asset list 071010" xfId="15114"/>
    <cellStyle name="s_Credit (2)_2_Project Aqua - Financial Models Version 2.5" xfId="15115"/>
    <cellStyle name="s_Credit (2)_2_Project Ascot Spain - Version 9.0 16082004" xfId="15116"/>
    <cellStyle name="s_Credit (2)_2_PY FN Reclasses" xfId="15117"/>
    <cellStyle name="s_Credit (2)_2_Q1 Workpapers as of 03-12-10" xfId="15118"/>
    <cellStyle name="s_Credit (2)_2_Q1 Workpapers as of 03-12-10 2" xfId="15119"/>
    <cellStyle name="s_Credit (2)_2_ROE by State" xfId="15120"/>
    <cellStyle name="s_Credit (2)_2_sand city cost analysis 9-29-09 CalAm Version" xfId="15121"/>
    <cellStyle name="s_Credit (2)_2_Schedule 3-5 Roark - asset list 071010" xfId="15122"/>
    <cellStyle name="s_Credit (2)_2_Sheet1" xfId="15123"/>
    <cellStyle name="s_Credit (2)_2_Sheet1 2" xfId="15124"/>
    <cellStyle name="s_Credit (2)_2_Sheet1 3" xfId="15125"/>
    <cellStyle name="s_Credit (2)_2_Sheet1 4" xfId="15126"/>
    <cellStyle name="s_Credit (2)_2_Sheet1 5" xfId="15127"/>
    <cellStyle name="s_Credit (2)_2_Sheet1 6" xfId="15128"/>
    <cellStyle name="s_Credit (2)_2_Sheet1_O&amp;Vs Worksheet" xfId="15129"/>
    <cellStyle name="s_Credit (2)_2_Sheet1_O&amp;Vs Worksheet 2" xfId="15130"/>
    <cellStyle name="s_Credit (2)_2_Sheet1_O&amp;Vs Worksheet 3" xfId="15131"/>
    <cellStyle name="s_Credit (2)_2_Sheet1_O&amp;Vs Worksheet 4" xfId="15132"/>
    <cellStyle name="s_Credit (2)_2_Sheet1_O&amp;Vs Worksheet 5" xfId="15133"/>
    <cellStyle name="s_Credit (2)_2_Sheet1_O&amp;Vs Worksheet 6" xfId="15134"/>
    <cellStyle name="s_Credit (2)_2_Sheet2" xfId="15135"/>
    <cellStyle name="s_Credit (2)_2_Sheet2 2" xfId="15136"/>
    <cellStyle name="s_Credit (2)_2_Sheet2 3" xfId="15137"/>
    <cellStyle name="s_Credit (2)_2_Sheet2 4" xfId="15138"/>
    <cellStyle name="s_Credit (2)_2_Sheet2 5" xfId="15139"/>
    <cellStyle name="s_Credit (2)_2_Sheet2 6" xfId="15140"/>
    <cellStyle name="s_Credit (2)_2_Sheet2 7" xfId="15141"/>
    <cellStyle name="s_Credit (2)_2_Sheet2_Input" xfId="15142"/>
    <cellStyle name="s_Credit (2)_2_Sheet2_Input 2" xfId="15143"/>
    <cellStyle name="s_Credit (2)_2_Sheet2_Input 3" xfId="15144"/>
    <cellStyle name="s_Credit (2)_2_Sheet2_Input 4" xfId="15145"/>
    <cellStyle name="s_Credit (2)_2_Sheet2_Input 5" xfId="15146"/>
    <cellStyle name="s_Credit (2)_2_Sheet2_Input 6" xfId="15147"/>
    <cellStyle name="s_Credit (2)_2_Sheet2_Input_O&amp;Vs Worksheet" xfId="15148"/>
    <cellStyle name="s_Credit (2)_2_Sheet2_Input_O&amp;Vs Worksheet 2" xfId="15149"/>
    <cellStyle name="s_Credit (2)_2_Sheet2_Input_O&amp;Vs Worksheet 3" xfId="15150"/>
    <cellStyle name="s_Credit (2)_2_Sheet2_Input_O&amp;Vs Worksheet 4" xfId="15151"/>
    <cellStyle name="s_Credit (2)_2_Sheet2_Input_O&amp;Vs Worksheet 5" xfId="15152"/>
    <cellStyle name="s_Credit (2)_2_Sheet2_Input_O&amp;Vs Worksheet 6" xfId="15153"/>
    <cellStyle name="s_Credit (2)_2_Sheet3" xfId="15154"/>
    <cellStyle name="s_Credit (2)_2_Sheet3 2" xfId="15155"/>
    <cellStyle name="s_Credit (2)_2_Sheet3 3" xfId="15156"/>
    <cellStyle name="s_Credit (2)_2_Sheet3 4" xfId="15157"/>
    <cellStyle name="s_Credit (2)_2_Sheet3 5" xfId="15158"/>
    <cellStyle name="s_Credit (2)_2_Sheet3 6" xfId="15159"/>
    <cellStyle name="s_Credit (2)_2_Smart View_2011-2015_Info from the field V2  from rates 8-18-10 morning" xfId="15160"/>
    <cellStyle name="s_Credit (2)_2_Smart View_2011-2015_Info from the field V3 8-19-10 from Rates" xfId="15161"/>
    <cellStyle name="s_Credit (2)_2_Spain headcount 09082004v3" xfId="15162"/>
    <cellStyle name="s_Credit (2)_2_Start-up Costs" xfId="15163"/>
    <cellStyle name="s_Credit (2)_2_Start-up Costs_sand city cost analysis 9-29-09 CalAm Version" xfId="15164"/>
    <cellStyle name="s_Credit (2)_2_Start-up Costs_Schedule 3-5 Roark - asset list 071010" xfId="15165"/>
    <cellStyle name="s_Credit (2)_2_Summary" xfId="15166"/>
    <cellStyle name="s_Credit (2)_2_Surprise Financial Services O&amp;M Fin Model 2008" xfId="15167"/>
    <cellStyle name="s_Credit (2)_2_Surprise Financial Services O&amp;M No Capital 012607" xfId="15168"/>
    <cellStyle name="s_Credit (2)_2_Surprise Financial Services O&amp;M No Capital 012607_sand city cost analysis 9-29-09 CalAm Version" xfId="15169"/>
    <cellStyle name="s_Credit (2)_2_Surprise Financial Services O&amp;M No Capital 012607_Schedule 3-5 Roark - asset list 071010" xfId="15170"/>
    <cellStyle name="s_Credit (2)_2_Temp-Perm Account Map" xfId="15171"/>
    <cellStyle name="s_Credit (2)_2_TN - BD Model 2011-2015 06.17.10" xfId="15172"/>
    <cellStyle name="s_Credit (2)_2_TN P2R 2009" xfId="15173"/>
    <cellStyle name="s_Credit (2)_2_TN P2R 2009 2" xfId="15174"/>
    <cellStyle name="s_Credit (2)_2_TN P2R 2009_NOL" xfId="15175"/>
    <cellStyle name="s_Credit (2)_2_Treasury Existing Debt Load" xfId="15176"/>
    <cellStyle name="s_Credit (2)_2_TWH LLC P2R 2009" xfId="15177"/>
    <cellStyle name="s_Credit (2)_2_TWH LLC P2R 2009 2" xfId="15178"/>
    <cellStyle name="s_Credit (2)_2_TWH LLC P2R 2009_NOL" xfId="15179"/>
    <cellStyle name="s_Credit (2)_2_TWNA P2R 2009" xfId="15180"/>
    <cellStyle name="s_Credit (2)_2_TWNA P2R 2009 2" xfId="15181"/>
    <cellStyle name="s_Credit (2)_2_TWNA P2R 2009_NOL" xfId="15182"/>
    <cellStyle name="s_Credit (2)_2_TX P2R 2009" xfId="15183"/>
    <cellStyle name="s_Credit (2)_2_TX P2R 2009 2" xfId="15184"/>
    <cellStyle name="s_Credit (2)_2_TX P2R 2009_NOL" xfId="15185"/>
    <cellStyle name="s_Credit (2)_2_UESG P2R 2009" xfId="15186"/>
    <cellStyle name="s_Credit (2)_2_UESG P2R 2009 2" xfId="15187"/>
    <cellStyle name="s_Credit (2)_2_UESG P2R 2009_NOL" xfId="15188"/>
    <cellStyle name="s_Credit (2)_2_UWV P2R 2009" xfId="15189"/>
    <cellStyle name="s_Credit (2)_2_UWV P2R 2009 2" xfId="15190"/>
    <cellStyle name="s_Credit (2)_2_UWV P2R 2009_NOL" xfId="15191"/>
    <cellStyle name="s_Credit (2)_2_VA P2R 2009" xfId="15192"/>
    <cellStyle name="s_Credit (2)_2_VA P2R 2009 2" xfId="15193"/>
    <cellStyle name="s_Credit (2)_2_VA P2R 2009_NOL" xfId="15194"/>
    <cellStyle name="s_Credit (2)_2_WV P2R 2009" xfId="15195"/>
    <cellStyle name="s_Credit (2)_2_WV P2R 2009 2" xfId="15196"/>
    <cellStyle name="s_Credit (2)_2_WV P2R 2009_NOL" xfId="15197"/>
    <cellStyle name="s_Credit (2)_2010 Arnold Sewer - Model v1.1 (preliminary base case)" xfId="15198"/>
    <cellStyle name="s_Credit (2)_2010-2012_AZ BP_09.10.09" xfId="15199"/>
    <cellStyle name="s_Credit (2)_2011_BPR_MSG_07" xfId="15200"/>
    <cellStyle name="s_Credit (2)_2011-13 Capex by entity" xfId="15201"/>
    <cellStyle name="s_Credit (2)_2012_BS_Budget (2)" xfId="15202"/>
    <cellStyle name="s_Credit (2)_2012_BS_Budget (2) 2" xfId="15203"/>
    <cellStyle name="s_Credit (2)_2012_BS_Budget (2) 3" xfId="15204"/>
    <cellStyle name="s_Credit (2)_2012_BS_Budget (2) 4" xfId="15205"/>
    <cellStyle name="s_Credit (2)_2012_BS_Budget (2) 5" xfId="15206"/>
    <cellStyle name="s_Credit (2)_2012_BS_Budget (2) 6" xfId="15207"/>
    <cellStyle name="s_Credit (2)_7 - FAS109 2010 (F2)" xfId="15208"/>
    <cellStyle name="s_Credit (2)_AAET P2R 2009" xfId="15209"/>
    <cellStyle name="s_Credit (2)_AAET P2R 2009 2" xfId="15210"/>
    <cellStyle name="s_Credit (2)_AAET P2R 2009_NOL" xfId="15211"/>
    <cellStyle name="s_Credit (2)_ACUS P2R 2009" xfId="15212"/>
    <cellStyle name="s_Credit (2)_ACUS P2R 2009 2" xfId="15213"/>
    <cellStyle name="s_Credit (2)_ACUS P2R 2009_NOL" xfId="15214"/>
    <cellStyle name="s_Credit (2)_ALWC P2R 2009" xfId="15215"/>
    <cellStyle name="s_Credit (2)_ALWC P2R 2009 2" xfId="15216"/>
    <cellStyle name="s_Credit (2)_ALWC P2R 2009_NOL" xfId="15217"/>
    <cellStyle name="s_Credit (2)_Apollo 22062005 RR" xfId="15218"/>
    <cellStyle name="s_Credit (2)_Applied O+M - 2011 - 2015 Bus. Plan" xfId="15219"/>
    <cellStyle name="s_Credit (2)_Applied O+M - 2011 - 2015 Bus. Plan 2" xfId="15220"/>
    <cellStyle name="s_Credit (2)_AW Engineering P2R 2009" xfId="15221"/>
    <cellStyle name="s_Credit (2)_AW Engineering P2R 2009 2" xfId="15222"/>
    <cellStyle name="s_Credit (2)_AW Engineering P2R 2009_NOL" xfId="15223"/>
    <cellStyle name="s_Credit (2)_AW Ind OPS P2R 2009" xfId="15224"/>
    <cellStyle name="s_Credit (2)_AW Ind OPS P2R 2009 2" xfId="15225"/>
    <cellStyle name="s_Credit (2)_AW Ind OPS P2R 2009_NOL" xfId="15226"/>
    <cellStyle name="s_Credit (2)_AW Ind P2R 2009" xfId="15227"/>
    <cellStyle name="s_Credit (2)_AW Ind P2R 2009 2" xfId="15228"/>
    <cellStyle name="s_Credit (2)_AW Ind P2R 2009_NOL" xfId="15229"/>
    <cellStyle name="s_Credit (2)_AW O&amp;M P2R 2009" xfId="15230"/>
    <cellStyle name="s_Credit (2)_AW O&amp;M P2R 2009 2" xfId="15231"/>
    <cellStyle name="s_Credit (2)_AW O&amp;M P2R 2009_NOL" xfId="15232"/>
    <cellStyle name="s_Credit (2)_AW(USA) Inc.  P2R 2009" xfId="15233"/>
    <cellStyle name="s_Credit (2)_AW(USA) Inc.  P2R 2009 2" xfId="15234"/>
    <cellStyle name="s_Credit (2)_AW(USA) Inc.  P2R 2009_NOL" xfId="15235"/>
    <cellStyle name="s_Credit (2)_AWCC P2R 2009" xfId="15236"/>
    <cellStyle name="s_Credit (2)_AWCC P2R 2009 2" xfId="15237"/>
    <cellStyle name="s_Credit (2)_AWCC P2R 2009_NOL" xfId="15238"/>
    <cellStyle name="s_Credit (2)_AWE Holding P2R 2009" xfId="15239"/>
    <cellStyle name="s_Credit (2)_AWE Holding P2R 2009 2" xfId="15240"/>
    <cellStyle name="s_Credit (2)_AWE Holding P2R 2009_NOL" xfId="15241"/>
    <cellStyle name="s_Credit (2)_AWE Inc. P2R 2009" xfId="15242"/>
    <cellStyle name="s_Credit (2)_AWE Inc. P2R 2009 2" xfId="15243"/>
    <cellStyle name="s_Credit (2)_AWE Inc. P2R 2009_NOL" xfId="15244"/>
    <cellStyle name="s_Credit (2)_AWM P2R 2009" xfId="15245"/>
    <cellStyle name="s_Credit (2)_AWM P2R 2009 2" xfId="15246"/>
    <cellStyle name="s_Credit (2)_AWM P2R 2009_NOL" xfId="15247"/>
    <cellStyle name="s_Credit (2)_AWM-DE P2R 2009" xfId="15248"/>
    <cellStyle name="s_Credit (2)_AWM-DE P2R 2009 2" xfId="15249"/>
    <cellStyle name="s_Credit (2)_AWM-DE P2R 2009_NOL" xfId="15250"/>
    <cellStyle name="s_Credit (2)_AWR P2R 2009" xfId="15251"/>
    <cellStyle name="s_Credit (2)_AWR P2R 2009 2" xfId="15252"/>
    <cellStyle name="s_Credit (2)_AWR P2R 2009_NOL" xfId="15253"/>
    <cellStyle name="s_Credit (2)_AWS CDM P2R 2009" xfId="15254"/>
    <cellStyle name="s_Credit (2)_AWS CDM P2R 2009 2" xfId="15255"/>
    <cellStyle name="s_Credit (2)_AWS CDM P2R 2009_NOL" xfId="15256"/>
    <cellStyle name="s_Credit (2)_AWS LLC P2R 2009" xfId="15257"/>
    <cellStyle name="s_Credit (2)_AWS LLC P2R 2009 2" xfId="15258"/>
    <cellStyle name="s_Credit (2)_AWS LLC P2R 2009_NOL" xfId="15259"/>
    <cellStyle name="s_Credit (2)_AWW Adj Co FAS109 2011" xfId="15260"/>
    <cellStyle name="s_Credit (2)_AWWC P2R 2009" xfId="15261"/>
    <cellStyle name="s_Credit (2)_AWWC P2R 2009 2" xfId="15262"/>
    <cellStyle name="s_Credit (2)_AWWC P2R 2009_NOL" xfId="15263"/>
    <cellStyle name="s_Credit (2)_AWWM P2R 2009" xfId="15264"/>
    <cellStyle name="s_Credit (2)_AWWM P2R 2009 2" xfId="15265"/>
    <cellStyle name="s_Credit (2)_AWWM P2R 2009_NOL" xfId="15266"/>
    <cellStyle name="s_Credit (2)_AWWSC P2R 2009" xfId="15267"/>
    <cellStyle name="s_Credit (2)_AWWSC P2R 2009 2" xfId="15268"/>
    <cellStyle name="s_Credit (2)_AWWSC P2R 2009_NOL" xfId="15269"/>
    <cellStyle name="s_Credit (2)_AZ P2R 2009" xfId="15270"/>
    <cellStyle name="s_Credit (2)_AZ P2R 2009 2" xfId="15271"/>
    <cellStyle name="s_Credit (2)_AZ P2R 2009_NOL" xfId="15272"/>
    <cellStyle name="s_Credit (2)_BalanceSheet Landing" xfId="15273"/>
    <cellStyle name="s_Credit (2)_BalanceSheet Landing 2" xfId="15274"/>
    <cellStyle name="s_Credit (2)_BalanceSheet Landing 3" xfId="15275"/>
    <cellStyle name="s_Credit (2)_BalanceSheet Landing 4" xfId="15276"/>
    <cellStyle name="s_Credit (2)_BalanceSheet Landing 5" xfId="15277"/>
    <cellStyle name="s_Credit (2)_BalanceSheet Landing 6" xfId="15278"/>
    <cellStyle name="s_Credit (2)_BFD P2R 2009" xfId="15279"/>
    <cellStyle name="s_Credit (2)_BFD P2R 2009 2" xfId="15280"/>
    <cellStyle name="s_Credit (2)_BFD P2R 2009_NOL" xfId="15281"/>
    <cellStyle name="s_Credit (2)_Book1" xfId="15282"/>
    <cellStyle name="s_Credit (2)_BP 2011-13 KPIs Rev 9-16-2010 8pm" xfId="15283"/>
    <cellStyle name="s_Credit (2)_CA P2R 2009 " xfId="15284"/>
    <cellStyle name="s_Credit (2)_CA P2R 2009  2" xfId="15285"/>
    <cellStyle name="s_Credit (2)_CA P2R 2009 _NOL" xfId="15286"/>
    <cellStyle name="s_Credit (2)_CD - Financial Flash Report - May 2012 Final" xfId="15287"/>
    <cellStyle name="s_Credit (2)_City of Fillmore Annual Maintenance Revised  V-2 3-7-06  MLC" xfId="15288"/>
    <cellStyle name="s_Credit (2)_City of Fillmore Annual Maintenance Revised  V-2 3-7-06  MLC_sand city cost analysis 9-29-09 CalAm Version" xfId="15289"/>
    <cellStyle name="s_Credit (2)_City of Fillmore Annual Maintenance Revised  V-2 3-7-06  MLC_Schedule 3-5 Roark - asset list 071010" xfId="15290"/>
    <cellStyle name="s_Credit (2)_City of Fillmore Annual Maintenance Revised MK" xfId="15291"/>
    <cellStyle name="s_Credit (2)_City of Fillmore Annual Maintenance Revised MK_sand city cost analysis 9-29-09 CalAm Version" xfId="15292"/>
    <cellStyle name="s_Credit (2)_City of Fillmore Annual Maintenance Revised MK_Schedule 3-5 Roark - asset list 071010" xfId="15293"/>
    <cellStyle name="s_Credit (2)_City of Fillmore DBO Financial Model V10" xfId="15294"/>
    <cellStyle name="s_Credit (2)_City of Fillmore DBO Financial Model V10_sand city cost analysis 9-29-09 CalAm Version" xfId="15295"/>
    <cellStyle name="s_Credit (2)_City of Fillmore DBO Financial Model V10_Schedule 3-5 Roark - asset list 071010" xfId="15296"/>
    <cellStyle name="s_Credit (2)_City of Fillmore DBO Financial Model V11" xfId="15297"/>
    <cellStyle name="s_Credit (2)_City of Fillmore DBO Financial Model V11_sand city cost analysis 9-29-09 CalAm Version" xfId="15298"/>
    <cellStyle name="s_Credit (2)_City of Fillmore DBO Financial Model V11_Schedule 3-5 Roark - asset list 071010" xfId="15299"/>
    <cellStyle name="s_Credit (2)_City of Fillmore DBO Financial Model V2" xfId="15300"/>
    <cellStyle name="s_Credit (2)_City of Fillmore DBO Financial Model V2_sand city cost analysis 9-29-09 CalAm Version" xfId="15301"/>
    <cellStyle name="s_Credit (2)_City of Fillmore DBO Financial Model V2_Schedule 3-5 Roark - asset list 071010" xfId="15302"/>
    <cellStyle name="s_Credit (2)_City of Fillmore DBO Financial Model V4" xfId="15303"/>
    <cellStyle name="s_Credit (2)_City of Fillmore DBO Financial Model V4_sand city cost analysis 9-29-09 CalAm Version" xfId="15304"/>
    <cellStyle name="s_Credit (2)_City of Fillmore DBO Financial Model V4_Schedule 3-5 Roark - asset list 071010" xfId="15305"/>
    <cellStyle name="s_Credit (2)_City of Fillmore DBO Financial Model V5" xfId="15306"/>
    <cellStyle name="s_Credit (2)_City of Fillmore DBO Financial Model V5_sand city cost analysis 9-29-09 CalAm Version" xfId="15307"/>
    <cellStyle name="s_Credit (2)_City of Fillmore DBO Financial Model V5_Schedule 3-5 Roark - asset list 071010" xfId="15308"/>
    <cellStyle name="s_Credit (2)_City of Fillmore OpEx Model Start-Up  &amp; Decommissioning   Nov.18, 2005  MLC" xfId="15309"/>
    <cellStyle name="s_Credit (2)_City of Fillmore OpEx Model Start-Up  &amp; Decommissioning   Nov.18, 2005  MLC_sand city cost analysis 9-29-09 CalAm Version" xfId="15310"/>
    <cellStyle name="s_Credit (2)_City of Fillmore OpEx Model Start-Up  &amp; Decommissioning   Nov.18, 2005  MLC_Schedule 3-5 Roark - asset list 071010" xfId="15311"/>
    <cellStyle name="s_Credit (2)_City of Fillmore OpEx Model V. 2  Dec. 19, 2005  MLC" xfId="15312"/>
    <cellStyle name="s_Credit (2)_City of Fillmore OpEx Model V. 2  Dec. 19, 2005  MLC_sand city cost analysis 9-29-09 CalAm Version" xfId="15313"/>
    <cellStyle name="s_Credit (2)_City of Fillmore OpEx Model V. 2  Dec. 19, 2005  MLC_Schedule 3-5 Roark - asset list 071010" xfId="15314"/>
    <cellStyle name="s_Credit (2)_City of Fillmore R &amp; R Schedule    3-13-06  MLC" xfId="15315"/>
    <cellStyle name="s_Credit (2)_City of Fillmore R &amp; R Schedule    3-13-06  MLC_sand city cost analysis 9-29-09 CalAm Version" xfId="15316"/>
    <cellStyle name="s_Credit (2)_City of Fillmore R &amp; R Schedule    3-13-06  MLC_Schedule 3-5 Roark - asset list 071010" xfId="15317"/>
    <cellStyle name="s_Credit (2)_Contract Ops Bus  Plan 2011 -2015_061510" xfId="15318"/>
    <cellStyle name="s_Credit (2)_Contract Ops Bus  Plan 2011 -2015_061510_2011_BPR_MSG_07" xfId="15319"/>
    <cellStyle name="s_Credit (2)_Contract Ops Bus  Plan 2011 -2015_061510_Contract Ops Bus  Plan 2011 -2015_071310_GK" xfId="15320"/>
    <cellStyle name="s_Credit (2)_Contract Ops Bus  Plan 2011 -2015_061510_Contract Ops Bus  Plan 2011 -2015_08.31.10" xfId="15321"/>
    <cellStyle name="s_Credit (2)_Contract Ops Bus  Plan 2011 -2015_061510_Contract Ops Bus  Plan 2011 -2015_08.31.10_~0270095" xfId="15322"/>
    <cellStyle name="s_Credit (2)_Contract Ops Bus  Plan 2011 -2015_061510_Contract Ops Bus  Plan 2011 -2015_08.31.10_Contract Services_Project Contribution Trend" xfId="15323"/>
    <cellStyle name="s_Credit (2)_Contract Ops Bus  Plan 2011 -2015_061510_Contract Ops Bus  Plan 2011 -2015_08.31.10_Contract Services_Project Contribution Trend_091010" xfId="15324"/>
    <cellStyle name="s_Credit (2)_Contract Ops Bus  Plan 2011 -2015_061510_Contribution" xfId="15325"/>
    <cellStyle name="s_Credit (2)_Contract Ops Bus  Plan 2011 -2015_061510_FINAL P12 MSG Contribution Margin" xfId="15326"/>
    <cellStyle name="s_Credit (2)_Contract Ops Bus  Plan 2011 -2015_071310_GK" xfId="15327"/>
    <cellStyle name="s_Credit (2)_Contract Ops Bus  Plan 2011 -2015_08.31.10" xfId="15328"/>
    <cellStyle name="s_Credit (2)_Contract Ops Bus  Plan 2011 -2015_08.31.10_~0270095" xfId="15329"/>
    <cellStyle name="s_Credit (2)_Contract Ops Bus  Plan 2011 -2015_08.31.10_Contract Services_Project Contribution Trend" xfId="15330"/>
    <cellStyle name="s_Credit (2)_Contract Ops Bus  Plan 2011 -2015_08.31.10_Contract Services_Project Contribution Trend_091010" xfId="15331"/>
    <cellStyle name="s_Credit (2)_Contribution" xfId="15332"/>
    <cellStyle name="s_Credit (2)_Control Panel" xfId="15333"/>
    <cellStyle name="s_Credit (2)_Control Panel 2" xfId="15334"/>
    <cellStyle name="s_Credit (2)_Control Panel 3" xfId="15335"/>
    <cellStyle name="s_Credit (2)_Control Panel 4" xfId="15336"/>
    <cellStyle name="s_Credit (2)_Control Panel 5" xfId="15337"/>
    <cellStyle name="s_Credit (2)_Control Panel 6" xfId="15338"/>
    <cellStyle name="s_Credit (2)_Copy of KY 2011 Os &amp; Vs 10-19-11" xfId="15339"/>
    <cellStyle name="s_Credit (2)_Copy of KY 2011 Os &amp; Vs 10-19-11 2" xfId="15340"/>
    <cellStyle name="s_Credit (2)_Copy of KY 2011 Os &amp; Vs 10-19-11 3" xfId="15341"/>
    <cellStyle name="s_Credit (2)_Copy of KY 2011 Os &amp; Vs 10-19-11 4" xfId="15342"/>
    <cellStyle name="s_Credit (2)_Copy of KY 2011 Os &amp; Vs 10-19-11 5" xfId="15343"/>
    <cellStyle name="s_Credit (2)_Copy of KY 2011 Os &amp; Vs 10-19-11 6" xfId="15344"/>
    <cellStyle name="s_Credit (2)_Copy of Twin Oaks DBO Financial Model BAFO FINAL" xfId="15345"/>
    <cellStyle name="s_Credit (2)_Copy of Twin Oaks DBO Financial Model BAFO FINAL_sand city cost analysis 9-29-09 CalAm Version" xfId="15346"/>
    <cellStyle name="s_Credit (2)_Copy of Twin Oaks DBO Financial Model BAFO FINAL_Schedule 3-5 Roark - asset list 071010" xfId="15347"/>
    <cellStyle name="s_Credit (2)_Eastern Divsion O&amp;Vs - Dec 2011 Final" xfId="15348"/>
    <cellStyle name="s_Credit (2)_Eastern Divsion O&amp;Vs - Dec 2011 Final 2" xfId="15349"/>
    <cellStyle name="s_Credit (2)_Eastern Divsion O&amp;Vs - Dec 2011 Final 3" xfId="15350"/>
    <cellStyle name="s_Credit (2)_Eastern Divsion O&amp;Vs - Dec 2011 Final 4" xfId="15351"/>
    <cellStyle name="s_Credit (2)_Eastern Divsion O&amp;Vs - Dec 2011 Final 5" xfId="15352"/>
    <cellStyle name="s_Credit (2)_Eastern Divsion O&amp;Vs - Dec 2011 Final 6" xfId="15353"/>
    <cellStyle name="s_Credit (2)_Eastern Divsion O&amp;Vs - Dec 2011 Final_O&amp;Vs Worksheet" xfId="15354"/>
    <cellStyle name="s_Credit (2)_Eastern Divsion O&amp;Vs - Dec 2011 Final_O&amp;Vs Worksheet 2" xfId="15355"/>
    <cellStyle name="s_Credit (2)_Eastern Divsion O&amp;Vs - Dec 2011 Final_O&amp;Vs Worksheet 3" xfId="15356"/>
    <cellStyle name="s_Credit (2)_Eastern Divsion O&amp;Vs - Dec 2011 Final_O&amp;Vs Worksheet 4" xfId="15357"/>
    <cellStyle name="s_Credit (2)_Eastern Divsion O&amp;Vs - Dec 2011 Final_O&amp;Vs Worksheet 5" xfId="15358"/>
    <cellStyle name="s_Credit (2)_Eastern Divsion O&amp;Vs - Dec 2011 Final_O&amp;Vs Worksheet 6" xfId="15359"/>
    <cellStyle name="s_Credit (2)_Edison P2R 2009" xfId="15360"/>
    <cellStyle name="s_Credit (2)_Edison P2R 2009 2" xfId="15361"/>
    <cellStyle name="s_Credit (2)_Edison P2R 2009_NOL" xfId="15362"/>
    <cellStyle name="s_Credit (2)_EMC P2R 2009" xfId="15363"/>
    <cellStyle name="s_Credit (2)_EMC P2R 2009 2" xfId="15364"/>
    <cellStyle name="s_Credit (2)_EMC P2R 2009_NOL" xfId="15365"/>
    <cellStyle name="s_Credit (2)_ETOWN LLC P2R 2009" xfId="15366"/>
    <cellStyle name="s_Credit (2)_ETOWN LLC P2R 2009 2" xfId="15367"/>
    <cellStyle name="s_Credit (2)_ETOWN LLC P2R 2009_NOL" xfId="15368"/>
    <cellStyle name="s_Credit (2)_ETP P2R 2009" xfId="15369"/>
    <cellStyle name="s_Credit (2)_ETP P2R 2009 2" xfId="15370"/>
    <cellStyle name="s_Credit (2)_ETP P2R 2009_NOL" xfId="15371"/>
    <cellStyle name="s_Credit (2)_Feb Actual vs. Budget" xfId="15372"/>
    <cellStyle name="s_Credit (2)_Feb Actual vs. Budget 2" xfId="15373"/>
    <cellStyle name="s_Credit (2)_Feb Actual vs. Budget 3" xfId="15374"/>
    <cellStyle name="s_Credit (2)_Feb Actual vs. Budget 4" xfId="15375"/>
    <cellStyle name="s_Credit (2)_Feb Actual vs. Budget 5" xfId="15376"/>
    <cellStyle name="s_Credit (2)_Feb Actual vs. Budget 6" xfId="15377"/>
    <cellStyle name="s_Credit (2)_Federal Payable '10" xfId="15378"/>
    <cellStyle name="s_Credit (2)_Fillmore Annual Maintenance" xfId="15379"/>
    <cellStyle name="s_Credit (2)_Fillmore Annual Maintenance_sand city cost analysis 9-29-09 CalAm Version" xfId="15380"/>
    <cellStyle name="s_Credit (2)_Fillmore Annual Maintenance_Schedule 3-5 Roark - asset list 071010" xfId="15381"/>
    <cellStyle name="s_Credit (2)_Fillmore O&amp;M model 032206" xfId="15382"/>
    <cellStyle name="s_Credit (2)_Fillmore O&amp;M model 032206 V1" xfId="15383"/>
    <cellStyle name="s_Credit (2)_Fillmore O&amp;M model 032206 V1_sand city cost analysis 9-29-09 CalAm Version" xfId="15384"/>
    <cellStyle name="s_Credit (2)_Fillmore O&amp;M model 032206 V1_Schedule 3-5 Roark - asset list 071010" xfId="15385"/>
    <cellStyle name="s_Credit (2)_Fillmore O&amp;M model 032206_sand city cost analysis 9-29-09 CalAm Version" xfId="15386"/>
    <cellStyle name="s_Credit (2)_Fillmore O&amp;M model 032206_Schedule 3-5 Roark - asset list 071010" xfId="15387"/>
    <cellStyle name="s_Credit (2)_Fillmore O&amp;M model 110106" xfId="15388"/>
    <cellStyle name="s_Credit (2)_Fillmore O&amp;M model 110106_sand city cost analysis 9-29-09 CalAm Version" xfId="15389"/>
    <cellStyle name="s_Credit (2)_Fillmore O&amp;M model 110106_Schedule 3-5 Roark - asset list 071010" xfId="15390"/>
    <cellStyle name="s_Credit (2)_FINAL P12 MSG Contribution Margin" xfId="15391"/>
    <cellStyle name="s_Credit (2)_Footnote" xfId="15392"/>
    <cellStyle name="s_Credit (2)_GAAP Provision Model - Q3 2011 Consolidated - Hyperion" xfId="15393"/>
    <cellStyle name="s_Credit (2)_HI P2R 2009" xfId="15394"/>
    <cellStyle name="s_Credit (2)_HI P2R 2009 2" xfId="15395"/>
    <cellStyle name="s_Credit (2)_HI P2R 2009_NOL" xfId="15396"/>
    <cellStyle name="s_Credit (2)_HYDRO P2R 2009" xfId="15397"/>
    <cellStyle name="s_Credit (2)_HYDRO P2R 2009 2" xfId="15398"/>
    <cellStyle name="s_Credit (2)_HYDRO P2R 2009_NOL" xfId="15399"/>
    <cellStyle name="s_Credit (2)_Hyperion-JDE Recon" xfId="15400"/>
    <cellStyle name="s_Credit (2)_IA P2R 2009" xfId="15401"/>
    <cellStyle name="s_Credit (2)_IA P2R 2009 2" xfId="15402"/>
    <cellStyle name="s_Credit (2)_IA P2R 2009_NOL" xfId="15403"/>
    <cellStyle name="s_Credit (2)_IL FAS109 2011" xfId="15404"/>
    <cellStyle name="s_Credit (2)_IL P2R 2009 " xfId="15405"/>
    <cellStyle name="s_Credit (2)_IL P2R 2009  2" xfId="15406"/>
    <cellStyle name="s_Credit (2)_IL P2R 2009 _NOL" xfId="15407"/>
    <cellStyle name="s_Credit (2)_IN P2R 2009" xfId="15408"/>
    <cellStyle name="s_Credit (2)_IN P2R 2009 2" xfId="15409"/>
    <cellStyle name="s_Credit (2)_IN P2R 2009_NOL" xfId="15410"/>
    <cellStyle name="s_Credit (2)_Income Statement_revised capex 05.28.09_060309" xfId="15411"/>
    <cellStyle name="s_Credit (2)_Income Statement_revised capex 05.28.09_060309 2" xfId="15412"/>
    <cellStyle name="s_Credit (2)_Input" xfId="15413"/>
    <cellStyle name="s_Credit (2)_Input Sheet" xfId="15414"/>
    <cellStyle name="s_Credit (2)_Input Sheet_Hyperion-JDE Recon" xfId="15415"/>
    <cellStyle name="s_Credit (2)_Input Sheet_Journal Entries Calculation" xfId="15416"/>
    <cellStyle name="s_Credit (2)_Inputs" xfId="15417"/>
    <cellStyle name="s_Credit (2)_Inputs_1" xfId="15418"/>
    <cellStyle name="s_Credit (2)_Intangible Amortization 6-30-09v" xfId="15419"/>
    <cellStyle name="s_Credit (2)_I-OPEB" xfId="15420"/>
    <cellStyle name="s_Credit (2)_I-OPEB_Hyperion-JDE Recon" xfId="15421"/>
    <cellStyle name="s_Credit (2)_I-OPEB_Input Sheet" xfId="15422"/>
    <cellStyle name="s_Credit (2)_I-OPEB_Journal Entries Calculation" xfId="15423"/>
    <cellStyle name="s_Credit (2)_Journal Entries Calculation" xfId="15424"/>
    <cellStyle name="s_Credit (2)_KY P2R 2009" xfId="15425"/>
    <cellStyle name="s_Credit (2)_KY P2R 2009 2" xfId="15426"/>
    <cellStyle name="s_Credit (2)_KY P2R 2009_NOL" xfId="15427"/>
    <cellStyle name="s_Credit (2)_KY-Landing Template-Feb 2012 Final" xfId="15428"/>
    <cellStyle name="s_Credit (2)_KY-Landing Template-Feb 2012 Final 2" xfId="15429"/>
    <cellStyle name="s_Credit (2)_KY-Landing Template-Feb 2012 Final 3" xfId="15430"/>
    <cellStyle name="s_Credit (2)_KY-Landing Template-Feb 2012 Final 4" xfId="15431"/>
    <cellStyle name="s_Credit (2)_KY-Landing Template-Feb 2012 Final 5" xfId="15432"/>
    <cellStyle name="s_Credit (2)_KY-Landing Template-Feb 2012 Final 6" xfId="15433"/>
    <cellStyle name="s_Credit (2)_KY-Landing Template-Feb 2012 Final_O&amp;Vs Worksheet" xfId="15434"/>
    <cellStyle name="s_Credit (2)_KY-Landing Template-Feb 2012 Final_O&amp;Vs Worksheet 2" xfId="15435"/>
    <cellStyle name="s_Credit (2)_KY-Landing Template-Feb 2012 Final_O&amp;Vs Worksheet 3" xfId="15436"/>
    <cellStyle name="s_Credit (2)_KY-Landing Template-Feb 2012 Final_O&amp;Vs Worksheet 4" xfId="15437"/>
    <cellStyle name="s_Credit (2)_KY-Landing Template-Feb 2012 Final_O&amp;Vs Worksheet 5" xfId="15438"/>
    <cellStyle name="s_Credit (2)_KY-Landing Template-Feb 2012 Final_O&amp;Vs Worksheet 6" xfId="15439"/>
    <cellStyle name="s_Credit (2)_LI P2R 2009" xfId="15440"/>
    <cellStyle name="s_Credit (2)_LI P2R 2009 2" xfId="15441"/>
    <cellStyle name="s_Credit (2)_LI P2R 2009_NOL" xfId="15442"/>
    <cellStyle name="s_Credit (2)_LIBERTY P2R 2009" xfId="15443"/>
    <cellStyle name="s_Credit (2)_LIBERTY P2R 2009 2" xfId="15444"/>
    <cellStyle name="s_Credit (2)_LIBERTY P2R 2009_NOL" xfId="15445"/>
    <cellStyle name="s_Credit (2)_LOP P2R 2009" xfId="15446"/>
    <cellStyle name="s_Credit (2)_LOP P2R 2009 2" xfId="15447"/>
    <cellStyle name="s_Credit (2)_LOP P2R 2009_NOL" xfId="15448"/>
    <cellStyle name="s_Credit (2)_MD P2R 2009" xfId="15449"/>
    <cellStyle name="s_Credit (2)_MD P2R 2009 2" xfId="15450"/>
    <cellStyle name="s_Credit (2)_MD P2R 2009_NOL" xfId="15451"/>
    <cellStyle name="s_Credit (2)_MI P2R 2009" xfId="15452"/>
    <cellStyle name="s_Credit (2)_MI P2R 2009 2" xfId="15453"/>
    <cellStyle name="s_Credit (2)_MI P2R 2009_NOL" xfId="15454"/>
    <cellStyle name="s_Credit (2)_MO 2010-2014 Presentation_072709" xfId="15455"/>
    <cellStyle name="s_Credit (2)_MO 2010-2014 Presentation_072709_Schedule 3-5 Roark - asset list 071010" xfId="15456"/>
    <cellStyle name="s_Credit (2)_MO P2R 2009" xfId="15457"/>
    <cellStyle name="s_Credit (2)_MO P2R 2009 2" xfId="15458"/>
    <cellStyle name="s_Credit (2)_MO P2R 2009_NOL" xfId="15459"/>
    <cellStyle name="s_Credit (2)_Mobile Residuals P2R 2009" xfId="15460"/>
    <cellStyle name="s_Credit (2)_Mobile Residuals P2R 2009 2" xfId="15461"/>
    <cellStyle name="s_Credit (2)_Mobile Residuals P2R 2009_NOL" xfId="15462"/>
    <cellStyle name="s_Credit (2)_MO-IL-CA Offset DEF" xfId="15463"/>
    <cellStyle name="s_Credit (2)_MO-IL-CA Offset DEF 2" xfId="15464"/>
    <cellStyle name="s_Credit (2)_MO-IL-CA Offset DEF_2010 Footnote" xfId="15465"/>
    <cellStyle name="s_Credit (2)_MO-IL-CA Offset DEF_2010 Footnote_7 - FAS109 2010 (F2)" xfId="15466"/>
    <cellStyle name="s_Credit (2)_MO-IL-CA Offset DEF_2010 Footnote_Hyperion-JDE Recon" xfId="15467"/>
    <cellStyle name="s_Credit (2)_MO-IL-CA Offset DEF_2010 Footnote_Journal Entries Calculation" xfId="15468"/>
    <cellStyle name="s_Credit (2)_MO-IL-CA Offset DEF_7 - FAS109 2010 (F2)" xfId="15469"/>
    <cellStyle name="s_Credit (2)_MO-IL-CA Offset DEF_AWW Adj Co FAS109 2011" xfId="15470"/>
    <cellStyle name="s_Credit (2)_MO-IL-CA Offset DEF_AZ FAS109 2011" xfId="15471"/>
    <cellStyle name="s_Credit (2)_MO-IL-CA Offset DEF_AZ FAS109 2011_Hyperion-JDE Recon" xfId="15472"/>
    <cellStyle name="s_Credit (2)_MO-IL-CA Offset DEF_AZ FAS109 2011_Journal Entries Calculation" xfId="15473"/>
    <cellStyle name="s_Credit (2)_MO-IL-CA Offset DEF_Current Provision - HYP" xfId="15474"/>
    <cellStyle name="s_Credit (2)_MO-IL-CA Offset DEF_Footnote" xfId="15475"/>
    <cellStyle name="s_Credit (2)_MO-IL-CA Offset DEF_Footnote Walk" xfId="15476"/>
    <cellStyle name="s_Credit (2)_MO-IL-CA Offset DEF_Footnote Walk_7 - FAS109 2010 (F2)" xfId="15477"/>
    <cellStyle name="s_Credit (2)_MO-IL-CA Offset DEF_Footnote Walk_Hyperion-JDE Recon" xfId="15478"/>
    <cellStyle name="s_Credit (2)_MO-IL-CA Offset DEF_Footnote Walk_Journal Entries Calculation" xfId="15479"/>
    <cellStyle name="s_Credit (2)_MO-IL-CA Offset DEF_Hyperion-JDE Recon" xfId="15480"/>
    <cellStyle name="s_Credit (2)_MO-IL-CA Offset DEF_IA FAS109 2011" xfId="15481"/>
    <cellStyle name="s_Credit (2)_MO-IL-CA Offset DEF_IA FAS109 2011_Hyperion-JDE Recon" xfId="15482"/>
    <cellStyle name="s_Credit (2)_MO-IL-CA Offset DEF_IA FAS109 2011_Journal Entries Calculation" xfId="15483"/>
    <cellStyle name="s_Credit (2)_MO-IL-CA Offset DEF_IL FAS109 2011" xfId="15484"/>
    <cellStyle name="s_Credit (2)_MO-IL-CA Offset DEF_IL FAS109 2011_Hyperion-JDE Recon" xfId="15485"/>
    <cellStyle name="s_Credit (2)_MO-IL-CA Offset DEF_IL FAS109 2011_Journal Entries Calculation" xfId="15486"/>
    <cellStyle name="s_Credit (2)_MO-IL-CA Offset DEF_IL Note H Collapsed to Acctg" xfId="15487"/>
    <cellStyle name="s_Credit (2)_MO-IL-CA Offset DEF_IL Note H Collapsed to Acctg_7 - FAS109 2010 (F2)" xfId="15488"/>
    <cellStyle name="s_Credit (2)_MO-IL-CA Offset DEF_IL Note H Collapsed to Acctg_Hyperion-JDE Recon" xfId="15489"/>
    <cellStyle name="s_Credit (2)_MO-IL-CA Offset DEF_IL Note H Collapsed to Acctg_Journal Entries Calculation" xfId="15490"/>
    <cellStyle name="s_Credit (2)_MO-IL-CA Offset DEF_Journal Entries Calculation" xfId="15491"/>
    <cellStyle name="s_Credit (2)_MO-IL-CA Offset DEF_NOL" xfId="15492"/>
    <cellStyle name="s_Credit (2)_MO-IL-CA Offset DEF_Note H" xfId="15493"/>
    <cellStyle name="s_Credit (2)_MO-IL-CA Offset DEF_Note H_7 - FAS109 2010 (F2)" xfId="15494"/>
    <cellStyle name="s_Credit (2)_MO-IL-CA Offset DEF_Note H_Hyperion-JDE Recon" xfId="15495"/>
    <cellStyle name="s_Credit (2)_MO-IL-CA Offset DEF_Note H_Journal Entries Calculation" xfId="15496"/>
    <cellStyle name="s_Credit (2)_MO-IL-CA Offset DEF_PY FN Reclasses" xfId="15497"/>
    <cellStyle name="s_Credit (2)_MO-IL-CA Offset DEF_Summary" xfId="15498"/>
    <cellStyle name="s_Credit (2)_Net Capex Cashflow 2013-2014 8-10-12" xfId="15499"/>
    <cellStyle name="s_Credit (2)_NJ P2R 2009" xfId="15500"/>
    <cellStyle name="s_Credit (2)_NJ P2R 2009 2" xfId="15501"/>
    <cellStyle name="s_Credit (2)_NJ P2R 2009_NOL" xfId="15502"/>
    <cellStyle name="s_Credit (2)_NM P2R 2009" xfId="15503"/>
    <cellStyle name="s_Credit (2)_NM P2R 2009 2" xfId="15504"/>
    <cellStyle name="s_Credit (2)_NM P2R 2009_NOL" xfId="15505"/>
    <cellStyle name="s_Credit (2)_NOL" xfId="15506"/>
    <cellStyle name="s_Credit (2)_O - AFUDC Sch M" xfId="15507"/>
    <cellStyle name="s_Credit (2)_O - AFUDC Sch M_Hyperion-JDE Recon" xfId="15508"/>
    <cellStyle name="s_Credit (2)_O - AFUDC Sch M_Input Sheet" xfId="15509"/>
    <cellStyle name="s_Credit (2)_O - AFUDC Sch M_Journal Entries Calculation" xfId="15510"/>
    <cellStyle name="s_Credit (2)_O&amp;Vs P&amp;L View" xfId="15511"/>
    <cellStyle name="s_Credit (2)_O&amp;Vs P&amp;L View 2" xfId="15512"/>
    <cellStyle name="s_Credit (2)_O&amp;Vs P&amp;L View 3" xfId="15513"/>
    <cellStyle name="s_Credit (2)_O&amp;Vs P&amp;L View 4" xfId="15514"/>
    <cellStyle name="s_Credit (2)_O&amp;Vs P&amp;L View 5" xfId="15515"/>
    <cellStyle name="s_Credit (2)_O&amp;Vs P&amp;L View 6" xfId="15516"/>
    <cellStyle name="s_Credit (2)_O&amp;Vs Worksheet" xfId="15517"/>
    <cellStyle name="s_Credit (2)_O&amp;Vs Worksheet 2" xfId="15518"/>
    <cellStyle name="s_Credit (2)_O&amp;Vs Worksheet 3" xfId="15519"/>
    <cellStyle name="s_Credit (2)_O&amp;Vs Worksheet 4" xfId="15520"/>
    <cellStyle name="s_Credit (2)_O&amp;Vs Worksheet 5" xfId="15521"/>
    <cellStyle name="s_Credit (2)_O&amp;Vs Worksheet 6" xfId="15522"/>
    <cellStyle name="s_Credit (2)_O&amp;Vs Worksheet_1" xfId="15523"/>
    <cellStyle name="s_Credit (2)_O&amp;Vs Worksheet_1 2" xfId="15524"/>
    <cellStyle name="s_Credit (2)_O&amp;Vs Worksheet_1 3" xfId="15525"/>
    <cellStyle name="s_Credit (2)_O&amp;Vs Worksheet_1 4" xfId="15526"/>
    <cellStyle name="s_Credit (2)_O&amp;Vs Worksheet_1 5" xfId="15527"/>
    <cellStyle name="s_Credit (2)_O&amp;Vs Worksheet_1 6" xfId="15528"/>
    <cellStyle name="s_Credit (2)_OH P2R 2009" xfId="15529"/>
    <cellStyle name="s_Credit (2)_OH P2R 2009 2" xfId="15530"/>
    <cellStyle name="s_Credit (2)_OH P2R 2009_NOL" xfId="15531"/>
    <cellStyle name="s_Credit (2)_P&amp;L Landing" xfId="15532"/>
    <cellStyle name="s_Credit (2)_P&amp;L Landing 2" xfId="15533"/>
    <cellStyle name="s_Credit (2)_P&amp;L Landing 3" xfId="15534"/>
    <cellStyle name="s_Credit (2)_P&amp;L Landing 4" xfId="15535"/>
    <cellStyle name="s_Credit (2)_P&amp;L Landing 5" xfId="15536"/>
    <cellStyle name="s_Credit (2)_P&amp;L Landing 6" xfId="15537"/>
    <cellStyle name="s_Credit (2)_PA P2R 2009" xfId="15538"/>
    <cellStyle name="s_Credit (2)_PA P2R 2009 2" xfId="15539"/>
    <cellStyle name="s_Credit (2)_PA P2R 2009_NOL" xfId="15540"/>
    <cellStyle name="s_Credit (2)_Portfolio Optimization - Sale of GW + Neptune v13" xfId="15541"/>
    <cellStyle name="s_Credit (2)_Project Aqua - Financial Models Version 2.0 V2" xfId="15542"/>
    <cellStyle name="s_Credit (2)_Project Aqua - Financial Models Version 2.0 V2_2010 Arnold Sewer - Model v1.1 (preliminary base case)" xfId="15543"/>
    <cellStyle name="s_Credit (2)_Project Aqua - Financial Models Version 2.0 V2_Inputs" xfId="15544"/>
    <cellStyle name="s_Credit (2)_Project Aqua - Financial Models Version 2.0 V2_sand city cost analysis 9-29-09 CalAm Version" xfId="15545"/>
    <cellStyle name="s_Credit (2)_Project Aqua - Financial Models Version 2.0 V2_Schedule 3-5 Roark - asset list 071010" xfId="15546"/>
    <cellStyle name="s_Credit (2)_Project Aqua - Financial Models Version 2.5" xfId="15547"/>
    <cellStyle name="s_Credit (2)_Project Ascot Spain - Version 9.0 16082004" xfId="15548"/>
    <cellStyle name="s_Credit (2)_PY FN Reclasses" xfId="15549"/>
    <cellStyle name="s_Credit (2)_Q1 Workpapers as of 03-12-10" xfId="15550"/>
    <cellStyle name="s_Credit (2)_Q1 Workpapers as of 03-12-10 2" xfId="15551"/>
    <cellStyle name="s_Credit (2)_ROE by State" xfId="15552"/>
    <cellStyle name="s_Credit (2)_sand city cost analysis 9-29-09 CalAm Version" xfId="15553"/>
    <cellStyle name="s_Credit (2)_Schedule 3-5 Roark - asset list 071010" xfId="15554"/>
    <cellStyle name="s_Credit (2)_Sheet1" xfId="15555"/>
    <cellStyle name="s_Credit (2)_Sheet1 2" xfId="15556"/>
    <cellStyle name="s_Credit (2)_Sheet1 3" xfId="15557"/>
    <cellStyle name="s_Credit (2)_Sheet1 4" xfId="15558"/>
    <cellStyle name="s_Credit (2)_Sheet1 5" xfId="15559"/>
    <cellStyle name="s_Credit (2)_Sheet1 6" xfId="15560"/>
    <cellStyle name="s_Credit (2)_Sheet1_O&amp;Vs Worksheet" xfId="15561"/>
    <cellStyle name="s_Credit (2)_Sheet1_O&amp;Vs Worksheet 2" xfId="15562"/>
    <cellStyle name="s_Credit (2)_Sheet1_O&amp;Vs Worksheet 3" xfId="15563"/>
    <cellStyle name="s_Credit (2)_Sheet1_O&amp;Vs Worksheet 4" xfId="15564"/>
    <cellStyle name="s_Credit (2)_Sheet1_O&amp;Vs Worksheet 5" xfId="15565"/>
    <cellStyle name="s_Credit (2)_Sheet1_O&amp;Vs Worksheet 6" xfId="15566"/>
    <cellStyle name="s_Credit (2)_Sheet2" xfId="15567"/>
    <cellStyle name="s_Credit (2)_Sheet2 2" xfId="15568"/>
    <cellStyle name="s_Credit (2)_Sheet2 3" xfId="15569"/>
    <cellStyle name="s_Credit (2)_Sheet2 4" xfId="15570"/>
    <cellStyle name="s_Credit (2)_Sheet2 5" xfId="15571"/>
    <cellStyle name="s_Credit (2)_Sheet2 6" xfId="15572"/>
    <cellStyle name="s_Credit (2)_Sheet2 7" xfId="15573"/>
    <cellStyle name="s_Credit (2)_Sheet2_Input" xfId="15574"/>
    <cellStyle name="s_Credit (2)_Sheet2_Input 2" xfId="15575"/>
    <cellStyle name="s_Credit (2)_Sheet2_Input 3" xfId="15576"/>
    <cellStyle name="s_Credit (2)_Sheet2_Input 4" xfId="15577"/>
    <cellStyle name="s_Credit (2)_Sheet2_Input 5" xfId="15578"/>
    <cellStyle name="s_Credit (2)_Sheet2_Input 6" xfId="15579"/>
    <cellStyle name="s_Credit (2)_Sheet2_Input_O&amp;Vs Worksheet" xfId="15580"/>
    <cellStyle name="s_Credit (2)_Sheet2_Input_O&amp;Vs Worksheet 2" xfId="15581"/>
    <cellStyle name="s_Credit (2)_Sheet2_Input_O&amp;Vs Worksheet 3" xfId="15582"/>
    <cellStyle name="s_Credit (2)_Sheet2_Input_O&amp;Vs Worksheet 4" xfId="15583"/>
    <cellStyle name="s_Credit (2)_Sheet2_Input_O&amp;Vs Worksheet 5" xfId="15584"/>
    <cellStyle name="s_Credit (2)_Sheet2_Input_O&amp;Vs Worksheet 6" xfId="15585"/>
    <cellStyle name="s_Credit (2)_Sheet3" xfId="15586"/>
    <cellStyle name="s_Credit (2)_Sheet3 2" xfId="15587"/>
    <cellStyle name="s_Credit (2)_Sheet3 3" xfId="15588"/>
    <cellStyle name="s_Credit (2)_Sheet3 4" xfId="15589"/>
    <cellStyle name="s_Credit (2)_Sheet3 5" xfId="15590"/>
    <cellStyle name="s_Credit (2)_Sheet3 6" xfId="15591"/>
    <cellStyle name="s_Credit (2)_Smart View_2011-2015_Info from the field V2  from rates 8-18-10 morning" xfId="15592"/>
    <cellStyle name="s_Credit (2)_Smart View_2011-2015_Info from the field V3 8-19-10 from Rates" xfId="15593"/>
    <cellStyle name="s_Credit (2)_Spain headcount 09082004v3" xfId="15594"/>
    <cellStyle name="s_Credit (2)_Start-up Costs" xfId="15595"/>
    <cellStyle name="s_Credit (2)_Start-up Costs_sand city cost analysis 9-29-09 CalAm Version" xfId="15596"/>
    <cellStyle name="s_Credit (2)_Start-up Costs_Schedule 3-5 Roark - asset list 071010" xfId="15597"/>
    <cellStyle name="s_Credit (2)_Summary" xfId="15598"/>
    <cellStyle name="s_Credit (2)_Surprise Financial Services O&amp;M Fin Model 2008" xfId="15599"/>
    <cellStyle name="s_Credit (2)_Surprise Financial Services O&amp;M No Capital 012607" xfId="15600"/>
    <cellStyle name="s_Credit (2)_Surprise Financial Services O&amp;M No Capital 012607_sand city cost analysis 9-29-09 CalAm Version" xfId="15601"/>
    <cellStyle name="s_Credit (2)_Surprise Financial Services O&amp;M No Capital 012607_Schedule 3-5 Roark - asset list 071010" xfId="15602"/>
    <cellStyle name="s_Credit (2)_Temp-Perm Account Map" xfId="15603"/>
    <cellStyle name="s_Credit (2)_TN - BD Model 2011-2015 06.17.10" xfId="15604"/>
    <cellStyle name="s_Credit (2)_TN P2R 2009" xfId="15605"/>
    <cellStyle name="s_Credit (2)_TN P2R 2009 2" xfId="15606"/>
    <cellStyle name="s_Credit (2)_TN P2R 2009_NOL" xfId="15607"/>
    <cellStyle name="s_Credit (2)_Treasury Existing Debt Load" xfId="15608"/>
    <cellStyle name="s_Credit (2)_TWH LLC P2R 2009" xfId="15609"/>
    <cellStyle name="s_Credit (2)_TWH LLC P2R 2009 2" xfId="15610"/>
    <cellStyle name="s_Credit (2)_TWH LLC P2R 2009_NOL" xfId="15611"/>
    <cellStyle name="s_Credit (2)_TWNA P2R 2009" xfId="15612"/>
    <cellStyle name="s_Credit (2)_TWNA P2R 2009 2" xfId="15613"/>
    <cellStyle name="s_Credit (2)_TWNA P2R 2009_NOL" xfId="15614"/>
    <cellStyle name="s_Credit (2)_TX P2R 2009" xfId="15615"/>
    <cellStyle name="s_Credit (2)_TX P2R 2009 2" xfId="15616"/>
    <cellStyle name="s_Credit (2)_TX P2R 2009_NOL" xfId="15617"/>
    <cellStyle name="s_Credit (2)_UESG P2R 2009" xfId="15618"/>
    <cellStyle name="s_Credit (2)_UESG P2R 2009 2" xfId="15619"/>
    <cellStyle name="s_Credit (2)_UESG P2R 2009_NOL" xfId="15620"/>
    <cellStyle name="s_Credit (2)_UWV P2R 2009" xfId="15621"/>
    <cellStyle name="s_Credit (2)_UWV P2R 2009 2" xfId="15622"/>
    <cellStyle name="s_Credit (2)_UWV P2R 2009_NOL" xfId="15623"/>
    <cellStyle name="s_Credit (2)_VA P2R 2009" xfId="15624"/>
    <cellStyle name="s_Credit (2)_VA P2R 2009 2" xfId="15625"/>
    <cellStyle name="s_Credit (2)_VA P2R 2009_NOL" xfId="15626"/>
    <cellStyle name="s_Credit (2)_WV P2R 2009" xfId="15627"/>
    <cellStyle name="s_Credit (2)_WV P2R 2009 2" xfId="15628"/>
    <cellStyle name="s_Credit (2)_WV P2R 2009_NOL" xfId="15629"/>
    <cellStyle name="s_Credit Buildup (2)" xfId="15630"/>
    <cellStyle name="s_Credit Buildup (2)_1" xfId="15631"/>
    <cellStyle name="s_Credit Buildup (2)_1_Intangible Amortization 6-30-09v" xfId="15632"/>
    <cellStyle name="s_Credit Buildup (2)_Celtic DCF" xfId="15633"/>
    <cellStyle name="s_Credit Buildup (2)_Celtic DCF Inputs" xfId="15634"/>
    <cellStyle name="s_Credit Buildup (2)_Celtic DCF Inputs_BMY minimerger (divest.)_v1" xfId="15635"/>
    <cellStyle name="s_Credit Buildup (2)_Celtic DCF Inputs_COO Mini Merger v8" xfId="15636"/>
    <cellStyle name="s_Credit Buildup (2)_Celtic DCF Inputs_Minimerger v1" xfId="15637"/>
    <cellStyle name="s_Credit Buildup (2)_Celtic DCF Inputs_Minimerger v6" xfId="15638"/>
    <cellStyle name="s_Credit Buildup (2)_Celtic DCF Inputs_Minimerger_v3" xfId="15639"/>
    <cellStyle name="s_Credit Buildup (2)_Celtic DCF Inputs_Minimerger_v4" xfId="15640"/>
    <cellStyle name="s_Credit Buildup (2)_Celtic DCF Inputs_Valuation_v1 - TDS" xfId="15641"/>
    <cellStyle name="s_Credit Buildup (2)_Celtic DCF_BMY minimerger (divest.)_v1" xfId="15642"/>
    <cellStyle name="s_Credit Buildup (2)_Celtic DCF_COO Mini Merger v8" xfId="15643"/>
    <cellStyle name="s_Credit Buildup (2)_Celtic DCF_Minimerger v1" xfId="15644"/>
    <cellStyle name="s_Credit Buildup (2)_Celtic DCF_Minimerger v6" xfId="15645"/>
    <cellStyle name="s_Credit Buildup (2)_Celtic DCF_Minimerger_v3" xfId="15646"/>
    <cellStyle name="s_Credit Buildup (2)_Celtic DCF_Minimerger_v4" xfId="15647"/>
    <cellStyle name="s_Credit Buildup (2)_Celtic DCF_Valuation_v1 - TDS" xfId="15648"/>
    <cellStyle name="s_Credit Buildup (2)_Valuation Summary" xfId="15649"/>
    <cellStyle name="s_Credit Buildup (2)_Valuation Summary_BMY minimerger (divest.)_v1" xfId="15650"/>
    <cellStyle name="s_Credit Buildup (2)_Valuation Summary_COO Mini Merger v8" xfId="15651"/>
    <cellStyle name="s_Credit Buildup (2)_Valuation Summary_Minimerger v1" xfId="15652"/>
    <cellStyle name="s_Credit Buildup (2)_Valuation Summary_Minimerger v6" xfId="15653"/>
    <cellStyle name="s_Credit Buildup (2)_Valuation Summary_Minimerger_v3" xfId="15654"/>
    <cellStyle name="s_Credit Buildup (2)_Valuation Summary_Minimerger_v4" xfId="15655"/>
    <cellStyle name="s_Credit Buildup (2)_Valuation Summary_Valuation_v1 - TDS" xfId="15656"/>
    <cellStyle name="s_Credit Graph" xfId="15657"/>
    <cellStyle name="s_Credit Graph_1" xfId="15658"/>
    <cellStyle name="s_Credit Graph_1_Intangible Amortization 6-30-09v" xfId="15659"/>
    <cellStyle name="s_Credit Graph_2" xfId="15660"/>
    <cellStyle name="s_Credit Graph_Intangible Amortization 6-30-09v" xfId="15661"/>
    <cellStyle name="s_CredSens" xfId="15662"/>
    <cellStyle name="s_CredSens_1" xfId="15663"/>
    <cellStyle name="s_CredSens_1_Intangible Amortization 6-30-09v" xfId="15664"/>
    <cellStyle name="s_CredSens_2" xfId="15665"/>
    <cellStyle name="s_CredSens_2_Intangible Amortization 6-30-09v" xfId="15666"/>
    <cellStyle name="s_CredSens_Celtic DCF" xfId="15667"/>
    <cellStyle name="s_CredSens_Celtic DCF Inputs" xfId="15668"/>
    <cellStyle name="s_CredSens_Celtic DCF Inputs_BMY minimerger (divest.)_v1" xfId="15669"/>
    <cellStyle name="s_CredSens_Celtic DCF Inputs_COO Mini Merger v8" xfId="15670"/>
    <cellStyle name="s_CredSens_Celtic DCF Inputs_Minimerger v1" xfId="15671"/>
    <cellStyle name="s_CredSens_Celtic DCF Inputs_Minimerger v6" xfId="15672"/>
    <cellStyle name="s_CredSens_Celtic DCF Inputs_Minimerger_v3" xfId="15673"/>
    <cellStyle name="s_CredSens_Celtic DCF Inputs_Minimerger_v4" xfId="15674"/>
    <cellStyle name="s_CredSens_Celtic DCF Inputs_Valuation_v1 - TDS" xfId="15675"/>
    <cellStyle name="s_CredSens_Celtic DCF_BMY minimerger (divest.)_v1" xfId="15676"/>
    <cellStyle name="s_CredSens_Celtic DCF_COO Mini Merger v8" xfId="15677"/>
    <cellStyle name="s_CredSens_Celtic DCF_Minimerger v1" xfId="15678"/>
    <cellStyle name="s_CredSens_Celtic DCF_Minimerger v6" xfId="15679"/>
    <cellStyle name="s_CredSens_Celtic DCF_Minimerger_v3" xfId="15680"/>
    <cellStyle name="s_CredSens_Celtic DCF_Minimerger_v4" xfId="15681"/>
    <cellStyle name="s_CredSens_Celtic DCF_Valuation_v1 - TDS" xfId="15682"/>
    <cellStyle name="s_CredSens_Valuation Summary" xfId="15683"/>
    <cellStyle name="s_CredSens_Valuation Summary_BMY minimerger (divest.)_v1" xfId="15684"/>
    <cellStyle name="s_CredSens_Valuation Summary_COO Mini Merger v8" xfId="15685"/>
    <cellStyle name="s_CredSens_Valuation Summary_Minimerger v1" xfId="15686"/>
    <cellStyle name="s_CredSens_Valuation Summary_Minimerger v6" xfId="15687"/>
    <cellStyle name="s_CredSens_Valuation Summary_Minimerger_v3" xfId="15688"/>
    <cellStyle name="s_CredSens_Valuation Summary_Minimerger_v4" xfId="15689"/>
    <cellStyle name="s_CredSens_Valuation Summary_Valuation_v1 - TDS" xfId="15690"/>
    <cellStyle name="s_DCF" xfId="15691"/>
    <cellStyle name="s_DCF (4)" xfId="15692"/>
    <cellStyle name="s_DCF (4)_Intangible Amortization 6-30-09v" xfId="15693"/>
    <cellStyle name="s_DCF Analysis for DPL" xfId="15694"/>
    <cellStyle name="s_DCF Analysis for DPL_Intangible Amortization 6-30-09v" xfId="15695"/>
    <cellStyle name="s_DCF Inputs" xfId="15696"/>
    <cellStyle name="s_DCF Inputs (2)" xfId="15697"/>
    <cellStyle name="s_DCF Inputs (2)_1" xfId="15698"/>
    <cellStyle name="s_DCF Inputs (2)_1_Celtic DCF" xfId="15699"/>
    <cellStyle name="s_DCF Inputs (2)_1_Celtic DCF Inputs" xfId="15700"/>
    <cellStyle name="s_DCF Inputs (2)_1_Celtic DCF Inputs_BMY minimerger (divest.)_v1" xfId="15701"/>
    <cellStyle name="s_DCF Inputs (2)_1_Celtic DCF Inputs_COO Mini Merger v8" xfId="15702"/>
    <cellStyle name="s_DCF Inputs (2)_1_Celtic DCF Inputs_Minimerger v1" xfId="15703"/>
    <cellStyle name="s_DCF Inputs (2)_1_Celtic DCF Inputs_Minimerger v6" xfId="15704"/>
    <cellStyle name="s_DCF Inputs (2)_1_Celtic DCF Inputs_Minimerger_v3" xfId="15705"/>
    <cellStyle name="s_DCF Inputs (2)_1_Celtic DCF Inputs_Minimerger_v4" xfId="15706"/>
    <cellStyle name="s_DCF Inputs (2)_1_Celtic DCF Inputs_Valuation_v1 - TDS" xfId="15707"/>
    <cellStyle name="s_DCF Inputs (2)_1_Celtic DCF_BMY minimerger (divest.)_v1" xfId="15708"/>
    <cellStyle name="s_DCF Inputs (2)_1_Celtic DCF_COO Mini Merger v8" xfId="15709"/>
    <cellStyle name="s_DCF Inputs (2)_1_Celtic DCF_Minimerger v1" xfId="15710"/>
    <cellStyle name="s_DCF Inputs (2)_1_Celtic DCF_Minimerger v6" xfId="15711"/>
    <cellStyle name="s_DCF Inputs (2)_1_Celtic DCF_Minimerger_v3" xfId="15712"/>
    <cellStyle name="s_DCF Inputs (2)_1_Celtic DCF_Minimerger_v4" xfId="15713"/>
    <cellStyle name="s_DCF Inputs (2)_1_Celtic DCF_Valuation_v1 - TDS" xfId="15714"/>
    <cellStyle name="s_DCF Inputs (2)_1_Valuation Summary" xfId="15715"/>
    <cellStyle name="s_DCF Inputs (2)_1_Valuation Summary_BMY minimerger (divest.)_v1" xfId="15716"/>
    <cellStyle name="s_DCF Inputs (2)_1_Valuation Summary_COO Mini Merger v8" xfId="15717"/>
    <cellStyle name="s_DCF Inputs (2)_1_Valuation Summary_Minimerger v1" xfId="15718"/>
    <cellStyle name="s_DCF Inputs (2)_1_Valuation Summary_Minimerger v6" xfId="15719"/>
    <cellStyle name="s_DCF Inputs (2)_1_Valuation Summary_Minimerger_v3" xfId="15720"/>
    <cellStyle name="s_DCF Inputs (2)_1_Valuation Summary_Minimerger_v4" xfId="15721"/>
    <cellStyle name="s_DCF Inputs (2)_1_Valuation Summary_Valuation_v1 - TDS" xfId="15722"/>
    <cellStyle name="s_DCF Inputs (2)_Intangible Amortization 6-30-09v" xfId="15723"/>
    <cellStyle name="s_DCF Inputs_1" xfId="15724"/>
    <cellStyle name="s_DCF Inputs_1_BMY minimerger (divest.)_v1" xfId="15725"/>
    <cellStyle name="s_DCF Inputs_1_COO Mini Merger v8" xfId="15726"/>
    <cellStyle name="s_DCF Inputs_1_Minimerger v1" xfId="15727"/>
    <cellStyle name="s_DCF Inputs_1_Minimerger v6" xfId="15728"/>
    <cellStyle name="s_DCF Inputs_1_Minimerger_v3" xfId="15729"/>
    <cellStyle name="s_DCF Inputs_1_Minimerger_v4" xfId="15730"/>
    <cellStyle name="s_DCF Inputs_1_Valuation_v1 - TDS" xfId="15731"/>
    <cellStyle name="s_DCF Inputs_2" xfId="15732"/>
    <cellStyle name="s_DCF Inputs_2_Intangible Amortization 6-30-09v" xfId="15733"/>
    <cellStyle name="s_DCF Inputs_AM0909" xfId="15734"/>
    <cellStyle name="s_DCF Inputs_AM0909_Intangible Amortization 6-30-09v" xfId="15735"/>
    <cellStyle name="s_DCF Inputs_Brenner" xfId="15736"/>
    <cellStyle name="s_DCF Inputs_Brenner_Intangible Amortization 6-30-09v" xfId="15737"/>
    <cellStyle name="s_DCF Inputs_Intangible Amortization 6-30-09v" xfId="15738"/>
    <cellStyle name="s_DCF Matrix" xfId="15739"/>
    <cellStyle name="s_DCF Matrix (2)" xfId="15740"/>
    <cellStyle name="s_DCF Matrix (2)_1" xfId="15741"/>
    <cellStyle name="s_DCF Matrix (2)_1_Intangible Amortization 6-30-09v" xfId="15742"/>
    <cellStyle name="s_DCF Matrix (2)_2" xfId="15743"/>
    <cellStyle name="s_DCF Matrix (2)_2_Celtic DCF" xfId="15744"/>
    <cellStyle name="s_DCF Matrix (2)_2_Celtic DCF Inputs" xfId="15745"/>
    <cellStyle name="s_DCF Matrix (2)_2_Celtic DCF Inputs_BMY minimerger (divest.)_v1" xfId="15746"/>
    <cellStyle name="s_DCF Matrix (2)_2_Celtic DCF Inputs_COO Mini Merger v8" xfId="15747"/>
    <cellStyle name="s_DCF Matrix (2)_2_Celtic DCF Inputs_Minimerger v1" xfId="15748"/>
    <cellStyle name="s_DCF Matrix (2)_2_Celtic DCF Inputs_Minimerger v6" xfId="15749"/>
    <cellStyle name="s_DCF Matrix (2)_2_Celtic DCF Inputs_Minimerger_v3" xfId="15750"/>
    <cellStyle name="s_DCF Matrix (2)_2_Celtic DCF Inputs_Minimerger_v4" xfId="15751"/>
    <cellStyle name="s_DCF Matrix (2)_2_Celtic DCF Inputs_Valuation_v1 - TDS" xfId="15752"/>
    <cellStyle name="s_DCF Matrix (2)_2_Celtic DCF_BMY minimerger (divest.)_v1" xfId="15753"/>
    <cellStyle name="s_DCF Matrix (2)_2_Celtic DCF_COO Mini Merger v8" xfId="15754"/>
    <cellStyle name="s_DCF Matrix (2)_2_Celtic DCF_Minimerger v1" xfId="15755"/>
    <cellStyle name="s_DCF Matrix (2)_2_Celtic DCF_Minimerger v6" xfId="15756"/>
    <cellStyle name="s_DCF Matrix (2)_2_Celtic DCF_Minimerger_v3" xfId="15757"/>
    <cellStyle name="s_DCF Matrix (2)_2_Celtic DCF_Minimerger_v4" xfId="15758"/>
    <cellStyle name="s_DCF Matrix (2)_2_Celtic DCF_Valuation_v1 - TDS" xfId="15759"/>
    <cellStyle name="s_DCF Matrix (2)_2_Valuation Summary" xfId="15760"/>
    <cellStyle name="s_DCF Matrix (2)_2_Valuation Summary_BMY minimerger (divest.)_v1" xfId="15761"/>
    <cellStyle name="s_DCF Matrix (2)_2_Valuation Summary_COO Mini Merger v8" xfId="15762"/>
    <cellStyle name="s_DCF Matrix (2)_2_Valuation Summary_Minimerger v1" xfId="15763"/>
    <cellStyle name="s_DCF Matrix (2)_2_Valuation Summary_Minimerger v6" xfId="15764"/>
    <cellStyle name="s_DCF Matrix (2)_2_Valuation Summary_Minimerger_v3" xfId="15765"/>
    <cellStyle name="s_DCF Matrix (2)_2_Valuation Summary_Minimerger_v4" xfId="15766"/>
    <cellStyle name="s_DCF Matrix (2)_2_Valuation Summary_Valuation_v1 - TDS" xfId="15767"/>
    <cellStyle name="s_DCF Matrix (2)_Intangible Amortization 6-30-09v" xfId="15768"/>
    <cellStyle name="s_DCF Matrix_1" xfId="15769"/>
    <cellStyle name="s_DCF Matrix_1_AM0909" xfId="15770"/>
    <cellStyle name="s_DCF Matrix_1_AM0909_Intangible Amortization 6-30-09v" xfId="15771"/>
    <cellStyle name="s_DCF Matrix_1_BMY minimerger (divest.)_v1" xfId="15772"/>
    <cellStyle name="s_DCF Matrix_1_Brenner" xfId="15773"/>
    <cellStyle name="s_DCF Matrix_1_Brenner_Intangible Amortization 6-30-09v" xfId="15774"/>
    <cellStyle name="s_DCF Matrix_1_comps6" xfId="15775"/>
    <cellStyle name="s_DCF Matrix_1_COO Mini Merger v8" xfId="15776"/>
    <cellStyle name="s_DCF Matrix_1_Cubist Model June 2006_Updated_v21" xfId="15777"/>
    <cellStyle name="s_DCF Matrix_1_DCF 5_31c" xfId="15778"/>
    <cellStyle name="s_DCF Matrix_1_DTI_DCF_Model9" xfId="15779"/>
    <cellStyle name="s_DCF Matrix_1_DTI_DCF_Model9_Intangible Amortization 6-30-09v" xfId="15780"/>
    <cellStyle name="s_DCF Matrix_1_Full Moon_Marc Case" xfId="15781"/>
    <cellStyle name="s_DCF Matrix_1_Intangible Amortization 6-30-09v" xfId="15782"/>
    <cellStyle name="s_DCF Matrix_1_IPO" xfId="15783"/>
    <cellStyle name="s_DCF Matrix_1_IPO_Intangible Amortization 6-30-09v" xfId="15784"/>
    <cellStyle name="s_DCF Matrix_1_Minimerger v1" xfId="15785"/>
    <cellStyle name="s_DCF Matrix_1_Minimerger v6" xfId="15786"/>
    <cellStyle name="s_DCF Matrix_1_Minimerger_v3" xfId="15787"/>
    <cellStyle name="s_DCF Matrix_1_Minimerger_v4" xfId="15788"/>
    <cellStyle name="s_DCF Matrix_1_MiniMerger7" xfId="15789"/>
    <cellStyle name="s_DCF Matrix_1_MJS New Look Merger Model" xfId="15790"/>
    <cellStyle name="s_DCF Matrix_1_Project Rainbow Preliminary Crimson Valuation_new" xfId="15791"/>
    <cellStyle name="s_DCF Matrix_1_Purchase Price Calc's" xfId="15792"/>
    <cellStyle name="s_DCF Matrix_1_Purchase Price Calc's_Intangible Amortization 6-30-09v" xfId="15793"/>
    <cellStyle name="s_DCF Matrix_1_Titan Model v4" xfId="15794"/>
    <cellStyle name="s_DCF Matrix_1_Valuation_v1 - TDS" xfId="15795"/>
    <cellStyle name="s_DCF Matrix_1_WACC" xfId="15796"/>
    <cellStyle name="s_DCF Matrix_1_WACC Analysis" xfId="15797"/>
    <cellStyle name="s_DCF Matrix_2" xfId="15798"/>
    <cellStyle name="s_DCF Matrix_2_AM0909" xfId="15799"/>
    <cellStyle name="s_DCF Matrix_2_Brenner" xfId="15800"/>
    <cellStyle name="s_DCF Matrix_2_Intangible Amortization 6-30-09v" xfId="15801"/>
    <cellStyle name="s_DCF Matrix_comps6" xfId="15802"/>
    <cellStyle name="s_DCF Matrix_comps6_Intangible Amortization 6-30-09v" xfId="15803"/>
    <cellStyle name="s_DCF Matrix_Cubist Model June 2006_Updated_v21" xfId="15804"/>
    <cellStyle name="s_DCF Matrix_Cubist Model June 2006_Updated_v21_Intangible Amortization 6-30-09v" xfId="15805"/>
    <cellStyle name="s_DCF Matrix_DCF 5_31c" xfId="15806"/>
    <cellStyle name="s_DCF Matrix_DCF 5_31c_Intangible Amortization 6-30-09v" xfId="15807"/>
    <cellStyle name="s_DCF Matrix_DTI_DCF_Model9" xfId="15808"/>
    <cellStyle name="s_DCF Matrix_Full Moon_Marc Case" xfId="15809"/>
    <cellStyle name="s_DCF Matrix_Full Moon_Marc Case_Intangible Amortization 6-30-09v" xfId="15810"/>
    <cellStyle name="s_DCF Matrix_IPO" xfId="15811"/>
    <cellStyle name="s_DCF Matrix_IPO_BMY minimerger (divest.)_v1" xfId="15812"/>
    <cellStyle name="s_DCF Matrix_IPO_COO Mini Merger v8" xfId="15813"/>
    <cellStyle name="s_DCF Matrix_IPO_Minimerger v1" xfId="15814"/>
    <cellStyle name="s_DCF Matrix_IPO_Minimerger v6" xfId="15815"/>
    <cellStyle name="s_DCF Matrix_IPO_Minimerger_v3" xfId="15816"/>
    <cellStyle name="s_DCF Matrix_IPO_Minimerger_v4" xfId="15817"/>
    <cellStyle name="s_DCF Matrix_IPO_Valuation_v1 - TDS" xfId="15818"/>
    <cellStyle name="s_DCF Matrix_Minimerger_v3" xfId="15819"/>
    <cellStyle name="s_DCF Matrix_Minimerger_v3_Intangible Amortization 6-30-09v" xfId="15820"/>
    <cellStyle name="s_DCF Matrix_MiniMerger7" xfId="15821"/>
    <cellStyle name="s_DCF Matrix_MiniMerger7_Intangible Amortization 6-30-09v" xfId="15822"/>
    <cellStyle name="s_DCF Matrix_MJS New Look Merger Model" xfId="15823"/>
    <cellStyle name="s_DCF Matrix_MJS New Look Merger Model_Intangible Amortization 6-30-09v" xfId="15824"/>
    <cellStyle name="s_DCF Matrix_Project Rainbow Preliminary Crimson Valuation_new" xfId="15825"/>
    <cellStyle name="s_DCF Matrix_Project Rainbow Preliminary Crimson Valuation_new_Intangible Amortization 6-30-09v" xfId="15826"/>
    <cellStyle name="s_DCF Matrix_Purchase Price Calc's" xfId="15827"/>
    <cellStyle name="s_DCF Matrix_REVISE24" xfId="15828"/>
    <cellStyle name="s_DCF Matrix_Titan Model v4" xfId="15829"/>
    <cellStyle name="s_DCF Matrix_Titan Model v4_Intangible Amortization 6-30-09v" xfId="15830"/>
    <cellStyle name="s_DCF Matrix_Valuation_v1 - TDS" xfId="15831"/>
    <cellStyle name="s_DCF Matrix_Valuation_v1 - TDS_Intangible Amortization 6-30-09v" xfId="15832"/>
    <cellStyle name="s_DCF Matrix_WACC" xfId="15833"/>
    <cellStyle name="s_DCF Matrix_WACC Analysis" xfId="15834"/>
    <cellStyle name="s_DCF Matrix_WACC Analysis_Intangible Amortization 6-30-09v" xfId="15835"/>
    <cellStyle name="s_DCF Matrix_WACC_Intangible Amortization 6-30-09v" xfId="15836"/>
    <cellStyle name="s_DCF output" xfId="15837"/>
    <cellStyle name="s_DCF_1" xfId="15838"/>
    <cellStyle name="s_DCF_1_Intangible Amortization 6-30-09v" xfId="15839"/>
    <cellStyle name="s_DCF_2" xfId="15840"/>
    <cellStyle name="s_DCF_Intangible Amortization 6-30-09v" xfId="15841"/>
    <cellStyle name="s_DCFLBO Code" xfId="15842"/>
    <cellStyle name="s_DCFLBO Code_1" xfId="15843"/>
    <cellStyle name="s_DCFLBO Code_1_Intangible Amortization 6-30-09v" xfId="15844"/>
    <cellStyle name="s_DCFLBO Code_1_Q2 pipeline" xfId="15845"/>
    <cellStyle name="s_DCFLBO Code_1_Q2 pipeline_Intangible Amortization 6-30-09v" xfId="15846"/>
    <cellStyle name="s_DCFLBO Code_cayman 05-21-01 v4" xfId="15847"/>
    <cellStyle name="s_DCFLBO Code_cayman 05-21-01 v5" xfId="15848"/>
    <cellStyle name="s_DCFLBO Code_Celtic DCF" xfId="15849"/>
    <cellStyle name="s_DCFLBO Code_Celtic DCF Inputs" xfId="15850"/>
    <cellStyle name="s_DCFLBO Code_Celtic DCF Inputs_BMY minimerger (divest.)_v1" xfId="15851"/>
    <cellStyle name="s_DCFLBO Code_Celtic DCF Inputs_COO Mini Merger v8" xfId="15852"/>
    <cellStyle name="s_DCFLBO Code_Celtic DCF Inputs_Minimerger v1" xfId="15853"/>
    <cellStyle name="s_DCFLBO Code_Celtic DCF Inputs_Minimerger v6" xfId="15854"/>
    <cellStyle name="s_DCFLBO Code_Celtic DCF Inputs_Minimerger_v3" xfId="15855"/>
    <cellStyle name="s_DCFLBO Code_Celtic DCF Inputs_Minimerger_v4" xfId="15856"/>
    <cellStyle name="s_DCFLBO Code_Celtic DCF Inputs_Valuation_v1 - TDS" xfId="15857"/>
    <cellStyle name="s_DCFLBO Code_Celtic DCF_BMY minimerger (divest.)_v1" xfId="15858"/>
    <cellStyle name="s_DCFLBO Code_Celtic DCF_COO Mini Merger v8" xfId="15859"/>
    <cellStyle name="s_DCFLBO Code_Celtic DCF_Minimerger v1" xfId="15860"/>
    <cellStyle name="s_DCFLBO Code_Celtic DCF_Minimerger v6" xfId="15861"/>
    <cellStyle name="s_DCFLBO Code_Celtic DCF_Minimerger_v3" xfId="15862"/>
    <cellStyle name="s_DCFLBO Code_Celtic DCF_Minimerger_v4" xfId="15863"/>
    <cellStyle name="s_DCFLBO Code_Celtic DCF_Valuation_v1 - TDS" xfId="15864"/>
    <cellStyle name="s_DCFLBO Code_DCF" xfId="15865"/>
    <cellStyle name="s_DCFLBO Code_DCF (4)" xfId="15866"/>
    <cellStyle name="s_DCFLBO Code_Excel Backup_10.16.06 v3" xfId="15867"/>
    <cellStyle name="s_DCFLBO Code_Interlopers" xfId="15868"/>
    <cellStyle name="s_DCFLBO Code_Kodak Minimerger 12-18-02" xfId="15869"/>
    <cellStyle name="s_DCFLBO Code_Minimerger - 5-7-02" xfId="15870"/>
    <cellStyle name="s_DCFLBO Code_Minimerger sample" xfId="15871"/>
    <cellStyle name="s_DCFLBO Code_Minimerger_v4" xfId="15872"/>
    <cellStyle name="s_DCFLBO Code_Model_19" xfId="15873"/>
    <cellStyle name="s_DCFLBO Code_Model_19_Q2 pipeline" xfId="15874"/>
    <cellStyle name="s_DCFLBO Code_Model_19_Q2 pipeline_Intangible Amortization 6-30-09v" xfId="15875"/>
    <cellStyle name="s_DCFLBO Code_New DCF 2-20-02" xfId="15876"/>
    <cellStyle name="s_DCFLBO Code_Pappas Pedigree Minimerger" xfId="15877"/>
    <cellStyle name="s_DCFLBO Code_Project Peach 6-16-03" xfId="15878"/>
    <cellStyle name="s_DCFLBO Code_Q2 pipeline" xfId="15879"/>
    <cellStyle name="s_DCFLBO Code_Q2 pipeline_Intangible Amortization 6-30-09v" xfId="15880"/>
    <cellStyle name="s_DCFLBO Code_Rolex-Timex" xfId="15881"/>
    <cellStyle name="s_DCFLBO Code_Thera Model 6-23-03" xfId="15882"/>
    <cellStyle name="s_DCFLBO Code_Valuation Summary" xfId="15883"/>
    <cellStyle name="s_DCFLBO Code_Valuation Summary_BMY minimerger (divest.)_v1" xfId="15884"/>
    <cellStyle name="s_DCFLBO Code_Valuation Summary_COO Mini Merger v8" xfId="15885"/>
    <cellStyle name="s_DCFLBO Code_Valuation Summary_Minimerger v1" xfId="15886"/>
    <cellStyle name="s_DCFLBO Code_Valuation Summary_Minimerger v6" xfId="15887"/>
    <cellStyle name="s_DCFLBO Code_Valuation Summary_Minimerger_v3" xfId="15888"/>
    <cellStyle name="s_DCFLBO Code_Valuation Summary_Minimerger_v4" xfId="15889"/>
    <cellStyle name="s_DCFLBO Code_Valuation Summary_Valuation_v1 - TDS" xfId="15890"/>
    <cellStyle name="s_Deal" xfId="15891"/>
    <cellStyle name="s_Deal_1" xfId="15892"/>
    <cellStyle name="s_Deal_1_Intangible Amortization 6-30-09v" xfId="15893"/>
    <cellStyle name="s_Deal_2" xfId="15894"/>
    <cellStyle name="s_Deal_2_Intangible Amortization 6-30-09v" xfId="15895"/>
    <cellStyle name="s_Deal_3" xfId="15896"/>
    <cellStyle name="s_Dental (2)" xfId="15897"/>
    <cellStyle name="s_Dental (2)_1" xfId="15898"/>
    <cellStyle name="s_Dental (2)_1_Intangible Amortization 6-30-09v" xfId="15899"/>
    <cellStyle name="s_Dental (2)_2" xfId="15900"/>
    <cellStyle name="s_Dental (2)_2_Celtic DCF" xfId="15901"/>
    <cellStyle name="s_Dental (2)_2_Celtic DCF Inputs" xfId="15902"/>
    <cellStyle name="s_Dental (2)_2_Celtic DCF Inputs_BMY minimerger (divest.)_v1" xfId="15903"/>
    <cellStyle name="s_Dental (2)_2_Celtic DCF Inputs_COO Mini Merger v8" xfId="15904"/>
    <cellStyle name="s_Dental (2)_2_Celtic DCF Inputs_Minimerger v1" xfId="15905"/>
    <cellStyle name="s_Dental (2)_2_Celtic DCF Inputs_Minimerger v6" xfId="15906"/>
    <cellStyle name="s_Dental (2)_2_Celtic DCF Inputs_Minimerger_v3" xfId="15907"/>
    <cellStyle name="s_Dental (2)_2_Celtic DCF Inputs_Minimerger_v4" xfId="15908"/>
    <cellStyle name="s_Dental (2)_2_Celtic DCF Inputs_Valuation_v1 - TDS" xfId="15909"/>
    <cellStyle name="s_Dental (2)_2_Celtic DCF_BMY minimerger (divest.)_v1" xfId="15910"/>
    <cellStyle name="s_Dental (2)_2_Celtic DCF_COO Mini Merger v8" xfId="15911"/>
    <cellStyle name="s_Dental (2)_2_Celtic DCF_Minimerger v1" xfId="15912"/>
    <cellStyle name="s_Dental (2)_2_Celtic DCF_Minimerger v6" xfId="15913"/>
    <cellStyle name="s_Dental (2)_2_Celtic DCF_Minimerger_v3" xfId="15914"/>
    <cellStyle name="s_Dental (2)_2_Celtic DCF_Minimerger_v4" xfId="15915"/>
    <cellStyle name="s_Dental (2)_2_Celtic DCF_Valuation_v1 - TDS" xfId="15916"/>
    <cellStyle name="s_Dental (2)_2_Valuation Summary" xfId="15917"/>
    <cellStyle name="s_Dental (2)_2_Valuation Summary_BMY minimerger (divest.)_v1" xfId="15918"/>
    <cellStyle name="s_Dental (2)_2_Valuation Summary_COO Mini Merger v8" xfId="15919"/>
    <cellStyle name="s_Dental (2)_2_Valuation Summary_Minimerger v1" xfId="15920"/>
    <cellStyle name="s_Dental (2)_2_Valuation Summary_Minimerger v6" xfId="15921"/>
    <cellStyle name="s_Dental (2)_2_Valuation Summary_Minimerger_v3" xfId="15922"/>
    <cellStyle name="s_Dental (2)_2_Valuation Summary_Minimerger_v4" xfId="15923"/>
    <cellStyle name="s_Dental (2)_2_Valuation Summary_Valuation_v1 - TDS" xfId="15924"/>
    <cellStyle name="s_Dental (2)_Intangible Amortization 6-30-09v" xfId="15925"/>
    <cellStyle name="s_Dilution" xfId="15926"/>
    <cellStyle name="s_Dilution_Intangible Amortization 6-30-09v" xfId="15927"/>
    <cellStyle name="s_Dilution_Q2 pipeline" xfId="15928"/>
    <cellStyle name="s_Dilution_Q2 pipeline_Intangible Amortization 6-30-09v" xfId="15929"/>
    <cellStyle name="s_DPL Valuation1022" xfId="15930"/>
    <cellStyle name="s_DPL Valuation1022_Intangible Amortization 6-30-09v" xfId="15931"/>
    <cellStyle name="s_E (2)" xfId="15932"/>
    <cellStyle name="s_E (2)_1" xfId="15933"/>
    <cellStyle name="s_E (2)_Intangible Amortization 6-30-09v" xfId="15934"/>
    <cellStyle name="s_Earnings" xfId="15935"/>
    <cellStyle name="s_Earnings (2)" xfId="15936"/>
    <cellStyle name="s_Earnings (2) 10" xfId="15937"/>
    <cellStyle name="s_Earnings (2) 2" xfId="15938"/>
    <cellStyle name="s_Earnings (2) 2 2" xfId="15939"/>
    <cellStyle name="s_Earnings (2) 2 2 2" xfId="15940"/>
    <cellStyle name="s_Earnings (2) 2 2 2 2" xfId="15941"/>
    <cellStyle name="s_Earnings (2) 2 2 2 2 2" xfId="15942"/>
    <cellStyle name="s_Earnings (2) 2 2 2 2 3" xfId="15943"/>
    <cellStyle name="s_Earnings (2) 2 2 2 3" xfId="15944"/>
    <cellStyle name="s_Earnings (2) 2 2 3" xfId="15945"/>
    <cellStyle name="s_Earnings (2) 2 2 4" xfId="15946"/>
    <cellStyle name="s_Earnings (2) 2 2 5" xfId="15947"/>
    <cellStyle name="s_Earnings (2) 2 2 6" xfId="15948"/>
    <cellStyle name="s_Earnings (2) 2 3" xfId="15949"/>
    <cellStyle name="s_Earnings (2) 2 3 2" xfId="15950"/>
    <cellStyle name="s_Earnings (2) 2 3 2 2" xfId="15951"/>
    <cellStyle name="s_Earnings (2) 2 3 2 3" xfId="15952"/>
    <cellStyle name="s_Earnings (2) 2 3 3" xfId="15953"/>
    <cellStyle name="s_Earnings (2) 2 4" xfId="15954"/>
    <cellStyle name="s_Earnings (2) 2 5" xfId="15955"/>
    <cellStyle name="s_Earnings (2) 2 6" xfId="15956"/>
    <cellStyle name="s_Earnings (2) 3" xfId="15957"/>
    <cellStyle name="s_Earnings (2) 4" xfId="15958"/>
    <cellStyle name="s_Earnings (2) 5" xfId="15959"/>
    <cellStyle name="s_Earnings (2) 6" xfId="15960"/>
    <cellStyle name="s_Earnings (2) 6 2" xfId="15961"/>
    <cellStyle name="s_Earnings (2) 6 2 2" xfId="15962"/>
    <cellStyle name="s_Earnings (2) 6 2 3" xfId="15963"/>
    <cellStyle name="s_Earnings (2) 6 3" xfId="15964"/>
    <cellStyle name="s_Earnings (2) 7" xfId="15965"/>
    <cellStyle name="s_Earnings (2) 8" xfId="15966"/>
    <cellStyle name="s_Earnings (2) 9" xfId="15967"/>
    <cellStyle name="s_Earnings (2)_1" xfId="15968"/>
    <cellStyle name="s_Earnings (2)_1 10" xfId="15969"/>
    <cellStyle name="s_Earnings (2)_1 2" xfId="15970"/>
    <cellStyle name="s_Earnings (2)_1 2 2" xfId="15971"/>
    <cellStyle name="s_Earnings (2)_1 2 2 2" xfId="15972"/>
    <cellStyle name="s_Earnings (2)_1 2 2 2 2" xfId="15973"/>
    <cellStyle name="s_Earnings (2)_1 2 2 2 2 2" xfId="15974"/>
    <cellStyle name="s_Earnings (2)_1 2 2 2 2 3" xfId="15975"/>
    <cellStyle name="s_Earnings (2)_1 2 2 2 3" xfId="15976"/>
    <cellStyle name="s_Earnings (2)_1 2 2 3" xfId="15977"/>
    <cellStyle name="s_Earnings (2)_1 2 2 4" xfId="15978"/>
    <cellStyle name="s_Earnings (2)_1 2 2 5" xfId="15979"/>
    <cellStyle name="s_Earnings (2)_1 2 2 6" xfId="15980"/>
    <cellStyle name="s_Earnings (2)_1 2 3" xfId="15981"/>
    <cellStyle name="s_Earnings (2)_1 2 3 2" xfId="15982"/>
    <cellStyle name="s_Earnings (2)_1 2 3 2 2" xfId="15983"/>
    <cellStyle name="s_Earnings (2)_1 2 3 2 3" xfId="15984"/>
    <cellStyle name="s_Earnings (2)_1 2 3 3" xfId="15985"/>
    <cellStyle name="s_Earnings (2)_1 2 4" xfId="15986"/>
    <cellStyle name="s_Earnings (2)_1 2 5" xfId="15987"/>
    <cellStyle name="s_Earnings (2)_1 2 6" xfId="15988"/>
    <cellStyle name="s_Earnings (2)_1 3" xfId="15989"/>
    <cellStyle name="s_Earnings (2)_1 4" xfId="15990"/>
    <cellStyle name="s_Earnings (2)_1 5" xfId="15991"/>
    <cellStyle name="s_Earnings (2)_1 6" xfId="15992"/>
    <cellStyle name="s_Earnings (2)_1 6 2" xfId="15993"/>
    <cellStyle name="s_Earnings (2)_1 6 2 2" xfId="15994"/>
    <cellStyle name="s_Earnings (2)_1 6 2 3" xfId="15995"/>
    <cellStyle name="s_Earnings (2)_1 6 3" xfId="15996"/>
    <cellStyle name="s_Earnings (2)_1 7" xfId="15997"/>
    <cellStyle name="s_Earnings (2)_1 8" xfId="15998"/>
    <cellStyle name="s_Earnings (2)_1 9" xfId="15999"/>
    <cellStyle name="s_Earnings (2)_1_2010 Arnold Sewer - Model v1.1 (preliminary base case)" xfId="16000"/>
    <cellStyle name="s_Earnings (2)_1_2010-2012_AZ BP_09.10.09" xfId="16001"/>
    <cellStyle name="s_Earnings (2)_1_2011_BPR_MSG_07" xfId="16002"/>
    <cellStyle name="s_Earnings (2)_1_2011-13 Capex by entity" xfId="16003"/>
    <cellStyle name="s_Earnings (2)_1_2012_BS_Budget (2)" xfId="16004"/>
    <cellStyle name="s_Earnings (2)_1_2012_BS_Budget (2) 2" xfId="16005"/>
    <cellStyle name="s_Earnings (2)_1_2012_BS_Budget (2) 3" xfId="16006"/>
    <cellStyle name="s_Earnings (2)_1_2012_BS_Budget (2) 4" xfId="16007"/>
    <cellStyle name="s_Earnings (2)_1_2012_BS_Budget (2) 5" xfId="16008"/>
    <cellStyle name="s_Earnings (2)_1_2012_BS_Budget (2) 6" xfId="16009"/>
    <cellStyle name="s_Earnings (2)_1_7 - FAS109 2010 (F2)" xfId="16010"/>
    <cellStyle name="s_Earnings (2)_1_AAET P2R 2009" xfId="16011"/>
    <cellStyle name="s_Earnings (2)_1_AAET P2R 2009 2" xfId="16012"/>
    <cellStyle name="s_Earnings (2)_1_AAET P2R 2009_NOL" xfId="16013"/>
    <cellStyle name="s_Earnings (2)_1_ACUS P2R 2009" xfId="16014"/>
    <cellStyle name="s_Earnings (2)_1_ACUS P2R 2009 2" xfId="16015"/>
    <cellStyle name="s_Earnings (2)_1_ACUS P2R 2009_NOL" xfId="16016"/>
    <cellStyle name="s_Earnings (2)_1_ALWC P2R 2009" xfId="16017"/>
    <cellStyle name="s_Earnings (2)_1_ALWC P2R 2009 2" xfId="16018"/>
    <cellStyle name="s_Earnings (2)_1_ALWC P2R 2009_NOL" xfId="16019"/>
    <cellStyle name="s_Earnings (2)_1_Apollo 22062005 RR" xfId="16020"/>
    <cellStyle name="s_Earnings (2)_1_Applied O+M - 2011 - 2015 Bus. Plan" xfId="16021"/>
    <cellStyle name="s_Earnings (2)_1_Applied O+M - 2011 - 2015 Bus. Plan 2" xfId="16022"/>
    <cellStyle name="s_Earnings (2)_1_AW Engineering P2R 2009" xfId="16023"/>
    <cellStyle name="s_Earnings (2)_1_AW Engineering P2R 2009 2" xfId="16024"/>
    <cellStyle name="s_Earnings (2)_1_AW Engineering P2R 2009_NOL" xfId="16025"/>
    <cellStyle name="s_Earnings (2)_1_AW Ind OPS P2R 2009" xfId="16026"/>
    <cellStyle name="s_Earnings (2)_1_AW Ind OPS P2R 2009 2" xfId="16027"/>
    <cellStyle name="s_Earnings (2)_1_AW Ind OPS P2R 2009_NOL" xfId="16028"/>
    <cellStyle name="s_Earnings (2)_1_AW Ind P2R 2009" xfId="16029"/>
    <cellStyle name="s_Earnings (2)_1_AW Ind P2R 2009 2" xfId="16030"/>
    <cellStyle name="s_Earnings (2)_1_AW Ind P2R 2009_NOL" xfId="16031"/>
    <cellStyle name="s_Earnings (2)_1_AW O&amp;M P2R 2009" xfId="16032"/>
    <cellStyle name="s_Earnings (2)_1_AW O&amp;M P2R 2009 2" xfId="16033"/>
    <cellStyle name="s_Earnings (2)_1_AW O&amp;M P2R 2009_NOL" xfId="16034"/>
    <cellStyle name="s_Earnings (2)_1_AW(USA) Inc.  P2R 2009" xfId="16035"/>
    <cellStyle name="s_Earnings (2)_1_AW(USA) Inc.  P2R 2009 2" xfId="16036"/>
    <cellStyle name="s_Earnings (2)_1_AW(USA) Inc.  P2R 2009_NOL" xfId="16037"/>
    <cellStyle name="s_Earnings (2)_1_AWCC P2R 2009" xfId="16038"/>
    <cellStyle name="s_Earnings (2)_1_AWCC P2R 2009 2" xfId="16039"/>
    <cellStyle name="s_Earnings (2)_1_AWCC P2R 2009_NOL" xfId="16040"/>
    <cellStyle name="s_Earnings (2)_1_AWE Holding P2R 2009" xfId="16041"/>
    <cellStyle name="s_Earnings (2)_1_AWE Holding P2R 2009 2" xfId="16042"/>
    <cellStyle name="s_Earnings (2)_1_AWE Holding P2R 2009_NOL" xfId="16043"/>
    <cellStyle name="s_Earnings (2)_1_AWE Inc. P2R 2009" xfId="16044"/>
    <cellStyle name="s_Earnings (2)_1_AWE Inc. P2R 2009 2" xfId="16045"/>
    <cellStyle name="s_Earnings (2)_1_AWE Inc. P2R 2009_NOL" xfId="16046"/>
    <cellStyle name="s_Earnings (2)_1_AWM P2R 2009" xfId="16047"/>
    <cellStyle name="s_Earnings (2)_1_AWM P2R 2009 2" xfId="16048"/>
    <cellStyle name="s_Earnings (2)_1_AWM P2R 2009_NOL" xfId="16049"/>
    <cellStyle name="s_Earnings (2)_1_AWM-DE P2R 2009" xfId="16050"/>
    <cellStyle name="s_Earnings (2)_1_AWM-DE P2R 2009 2" xfId="16051"/>
    <cellStyle name="s_Earnings (2)_1_AWM-DE P2R 2009_NOL" xfId="16052"/>
    <cellStyle name="s_Earnings (2)_1_AWR P2R 2009" xfId="16053"/>
    <cellStyle name="s_Earnings (2)_1_AWR P2R 2009 2" xfId="16054"/>
    <cellStyle name="s_Earnings (2)_1_AWR P2R 2009_NOL" xfId="16055"/>
    <cellStyle name="s_Earnings (2)_1_AWS CDM P2R 2009" xfId="16056"/>
    <cellStyle name="s_Earnings (2)_1_AWS CDM P2R 2009 2" xfId="16057"/>
    <cellStyle name="s_Earnings (2)_1_AWS CDM P2R 2009_NOL" xfId="16058"/>
    <cellStyle name="s_Earnings (2)_1_AWS LLC P2R 2009" xfId="16059"/>
    <cellStyle name="s_Earnings (2)_1_AWS LLC P2R 2009 2" xfId="16060"/>
    <cellStyle name="s_Earnings (2)_1_AWS LLC P2R 2009_NOL" xfId="16061"/>
    <cellStyle name="s_Earnings (2)_1_AWW Adj Co FAS109 2011" xfId="16062"/>
    <cellStyle name="s_Earnings (2)_1_AWWC P2R 2009" xfId="16063"/>
    <cellStyle name="s_Earnings (2)_1_AWWC P2R 2009 2" xfId="16064"/>
    <cellStyle name="s_Earnings (2)_1_AWWC P2R 2009_NOL" xfId="16065"/>
    <cellStyle name="s_Earnings (2)_1_AWWM P2R 2009" xfId="16066"/>
    <cellStyle name="s_Earnings (2)_1_AWWM P2R 2009 2" xfId="16067"/>
    <cellStyle name="s_Earnings (2)_1_AWWM P2R 2009_NOL" xfId="16068"/>
    <cellStyle name="s_Earnings (2)_1_AWWSC P2R 2009" xfId="16069"/>
    <cellStyle name="s_Earnings (2)_1_AWWSC P2R 2009 2" xfId="16070"/>
    <cellStyle name="s_Earnings (2)_1_AWWSC P2R 2009_NOL" xfId="16071"/>
    <cellStyle name="s_Earnings (2)_1_AZ P2R 2009" xfId="16072"/>
    <cellStyle name="s_Earnings (2)_1_AZ P2R 2009 2" xfId="16073"/>
    <cellStyle name="s_Earnings (2)_1_AZ P2R 2009_NOL" xfId="16074"/>
    <cellStyle name="s_Earnings (2)_1_BalanceSheet Landing" xfId="16075"/>
    <cellStyle name="s_Earnings (2)_1_BalanceSheet Landing 2" xfId="16076"/>
    <cellStyle name="s_Earnings (2)_1_BalanceSheet Landing 3" xfId="16077"/>
    <cellStyle name="s_Earnings (2)_1_BalanceSheet Landing 4" xfId="16078"/>
    <cellStyle name="s_Earnings (2)_1_BalanceSheet Landing 5" xfId="16079"/>
    <cellStyle name="s_Earnings (2)_1_BalanceSheet Landing 6" xfId="16080"/>
    <cellStyle name="s_Earnings (2)_1_BFD P2R 2009" xfId="16081"/>
    <cellStyle name="s_Earnings (2)_1_BFD P2R 2009 2" xfId="16082"/>
    <cellStyle name="s_Earnings (2)_1_BFD P2R 2009_NOL" xfId="16083"/>
    <cellStyle name="s_Earnings (2)_1_Book1" xfId="16084"/>
    <cellStyle name="s_Earnings (2)_1_BP 2011-13 KPIs Rev 9-16-2010 8pm" xfId="16085"/>
    <cellStyle name="s_Earnings (2)_1_CA P2R 2009 " xfId="16086"/>
    <cellStyle name="s_Earnings (2)_1_CA P2R 2009  2" xfId="16087"/>
    <cellStyle name="s_Earnings (2)_1_CA P2R 2009 _NOL" xfId="16088"/>
    <cellStyle name="s_Earnings (2)_1_CD - Financial Flash Report - May 2012 Final" xfId="16089"/>
    <cellStyle name="s_Earnings (2)_1_City of Fillmore Annual Maintenance Revised  V-2 3-7-06  MLC" xfId="16090"/>
    <cellStyle name="s_Earnings (2)_1_City of Fillmore Annual Maintenance Revised  V-2 3-7-06  MLC_sand city cost analysis 9-29-09 CalAm Version" xfId="16091"/>
    <cellStyle name="s_Earnings (2)_1_City of Fillmore Annual Maintenance Revised  V-2 3-7-06  MLC_Schedule 3-5 Roark - asset list 071010" xfId="16092"/>
    <cellStyle name="s_Earnings (2)_1_City of Fillmore Annual Maintenance Revised MK" xfId="16093"/>
    <cellStyle name="s_Earnings (2)_1_City of Fillmore Annual Maintenance Revised MK_sand city cost analysis 9-29-09 CalAm Version" xfId="16094"/>
    <cellStyle name="s_Earnings (2)_1_City of Fillmore Annual Maintenance Revised MK_Schedule 3-5 Roark - asset list 071010" xfId="16095"/>
    <cellStyle name="s_Earnings (2)_1_City of Fillmore DBO Financial Model V10" xfId="16096"/>
    <cellStyle name="s_Earnings (2)_1_City of Fillmore DBO Financial Model V10_sand city cost analysis 9-29-09 CalAm Version" xfId="16097"/>
    <cellStyle name="s_Earnings (2)_1_City of Fillmore DBO Financial Model V10_Schedule 3-5 Roark - asset list 071010" xfId="16098"/>
    <cellStyle name="s_Earnings (2)_1_City of Fillmore DBO Financial Model V11" xfId="16099"/>
    <cellStyle name="s_Earnings (2)_1_City of Fillmore DBO Financial Model V11_sand city cost analysis 9-29-09 CalAm Version" xfId="16100"/>
    <cellStyle name="s_Earnings (2)_1_City of Fillmore DBO Financial Model V11_Schedule 3-5 Roark - asset list 071010" xfId="16101"/>
    <cellStyle name="s_Earnings (2)_1_City of Fillmore DBO Financial Model V2" xfId="16102"/>
    <cellStyle name="s_Earnings (2)_1_City of Fillmore DBO Financial Model V2_sand city cost analysis 9-29-09 CalAm Version" xfId="16103"/>
    <cellStyle name="s_Earnings (2)_1_City of Fillmore DBO Financial Model V2_Schedule 3-5 Roark - asset list 071010" xfId="16104"/>
    <cellStyle name="s_Earnings (2)_1_City of Fillmore DBO Financial Model V4" xfId="16105"/>
    <cellStyle name="s_Earnings (2)_1_City of Fillmore DBO Financial Model V4_sand city cost analysis 9-29-09 CalAm Version" xfId="16106"/>
    <cellStyle name="s_Earnings (2)_1_City of Fillmore DBO Financial Model V4_Schedule 3-5 Roark - asset list 071010" xfId="16107"/>
    <cellStyle name="s_Earnings (2)_1_City of Fillmore DBO Financial Model V5" xfId="16108"/>
    <cellStyle name="s_Earnings (2)_1_City of Fillmore DBO Financial Model V5_sand city cost analysis 9-29-09 CalAm Version" xfId="16109"/>
    <cellStyle name="s_Earnings (2)_1_City of Fillmore DBO Financial Model V5_Schedule 3-5 Roark - asset list 071010" xfId="16110"/>
    <cellStyle name="s_Earnings (2)_1_City of Fillmore OpEx Model Start-Up  &amp; Decommissioning   Nov.18, 2005  MLC" xfId="16111"/>
    <cellStyle name="s_Earnings (2)_1_City of Fillmore OpEx Model Start-Up  &amp; Decommissioning   Nov.18, 2005  MLC_sand city cost analysis 9-29-09 CalAm Version" xfId="16112"/>
    <cellStyle name="s_Earnings (2)_1_City of Fillmore OpEx Model Start-Up  &amp; Decommissioning   Nov.18, 2005  MLC_Schedule 3-5 Roark - asset list 071010" xfId="16113"/>
    <cellStyle name="s_Earnings (2)_1_City of Fillmore OpEx Model V. 2  Dec. 19, 2005  MLC" xfId="16114"/>
    <cellStyle name="s_Earnings (2)_1_City of Fillmore OpEx Model V. 2  Dec. 19, 2005  MLC_sand city cost analysis 9-29-09 CalAm Version" xfId="16115"/>
    <cellStyle name="s_Earnings (2)_1_City of Fillmore OpEx Model V. 2  Dec. 19, 2005  MLC_Schedule 3-5 Roark - asset list 071010" xfId="16116"/>
    <cellStyle name="s_Earnings (2)_1_City of Fillmore R &amp; R Schedule    3-13-06  MLC" xfId="16117"/>
    <cellStyle name="s_Earnings (2)_1_City of Fillmore R &amp; R Schedule    3-13-06  MLC_sand city cost analysis 9-29-09 CalAm Version" xfId="16118"/>
    <cellStyle name="s_Earnings (2)_1_City of Fillmore R &amp; R Schedule    3-13-06  MLC_Schedule 3-5 Roark - asset list 071010" xfId="16119"/>
    <cellStyle name="s_Earnings (2)_1_Contract Ops Bus  Plan 2011 -2015_061510" xfId="16120"/>
    <cellStyle name="s_Earnings (2)_1_Contract Ops Bus  Plan 2011 -2015_061510_2011_BPR_MSG_07" xfId="16121"/>
    <cellStyle name="s_Earnings (2)_1_Contract Ops Bus  Plan 2011 -2015_061510_Contract Ops Bus  Plan 2011 -2015_071310_GK" xfId="16122"/>
    <cellStyle name="s_Earnings (2)_1_Contract Ops Bus  Plan 2011 -2015_061510_Contract Ops Bus  Plan 2011 -2015_08.31.10" xfId="16123"/>
    <cellStyle name="s_Earnings (2)_1_Contract Ops Bus  Plan 2011 -2015_061510_Contract Ops Bus  Plan 2011 -2015_08.31.10_~0270095" xfId="16124"/>
    <cellStyle name="s_Earnings (2)_1_Contract Ops Bus  Plan 2011 -2015_061510_Contract Ops Bus  Plan 2011 -2015_08.31.10_Contract Services_Project Contribution Trend" xfId="16125"/>
    <cellStyle name="s_Earnings (2)_1_Contract Ops Bus  Plan 2011 -2015_061510_Contract Ops Bus  Plan 2011 -2015_08.31.10_Contract Services_Project Contribution Trend_091010" xfId="16126"/>
    <cellStyle name="s_Earnings (2)_1_Contract Ops Bus  Plan 2011 -2015_061510_Contribution" xfId="16127"/>
    <cellStyle name="s_Earnings (2)_1_Contract Ops Bus  Plan 2011 -2015_061510_FINAL P12 MSG Contribution Margin" xfId="16128"/>
    <cellStyle name="s_Earnings (2)_1_Contract Ops Bus  Plan 2011 -2015_071310_GK" xfId="16129"/>
    <cellStyle name="s_Earnings (2)_1_Contract Ops Bus  Plan 2011 -2015_08.31.10" xfId="16130"/>
    <cellStyle name="s_Earnings (2)_1_Contract Ops Bus  Plan 2011 -2015_08.31.10_~0270095" xfId="16131"/>
    <cellStyle name="s_Earnings (2)_1_Contract Ops Bus  Plan 2011 -2015_08.31.10_Contract Services_Project Contribution Trend" xfId="16132"/>
    <cellStyle name="s_Earnings (2)_1_Contract Ops Bus  Plan 2011 -2015_08.31.10_Contract Services_Project Contribution Trend_091010" xfId="16133"/>
    <cellStyle name="s_Earnings (2)_1_Contribution" xfId="16134"/>
    <cellStyle name="s_Earnings (2)_1_Control Panel" xfId="16135"/>
    <cellStyle name="s_Earnings (2)_1_Control Panel 2" xfId="16136"/>
    <cellStyle name="s_Earnings (2)_1_Control Panel 3" xfId="16137"/>
    <cellStyle name="s_Earnings (2)_1_Control Panel 4" xfId="16138"/>
    <cellStyle name="s_Earnings (2)_1_Control Panel 5" xfId="16139"/>
    <cellStyle name="s_Earnings (2)_1_Control Panel 6" xfId="16140"/>
    <cellStyle name="s_Earnings (2)_1_Copy of KY 2011 Os &amp; Vs 10-19-11" xfId="16141"/>
    <cellStyle name="s_Earnings (2)_1_Copy of KY 2011 Os &amp; Vs 10-19-11 2" xfId="16142"/>
    <cellStyle name="s_Earnings (2)_1_Copy of KY 2011 Os &amp; Vs 10-19-11 3" xfId="16143"/>
    <cellStyle name="s_Earnings (2)_1_Copy of KY 2011 Os &amp; Vs 10-19-11 4" xfId="16144"/>
    <cellStyle name="s_Earnings (2)_1_Copy of KY 2011 Os &amp; Vs 10-19-11 5" xfId="16145"/>
    <cellStyle name="s_Earnings (2)_1_Copy of KY 2011 Os &amp; Vs 10-19-11 6" xfId="16146"/>
    <cellStyle name="s_Earnings (2)_1_Copy of Twin Oaks DBO Financial Model BAFO FINAL" xfId="16147"/>
    <cellStyle name="s_Earnings (2)_1_Copy of Twin Oaks DBO Financial Model BAFO FINAL_sand city cost analysis 9-29-09 CalAm Version" xfId="16148"/>
    <cellStyle name="s_Earnings (2)_1_Copy of Twin Oaks DBO Financial Model BAFO FINAL_Schedule 3-5 Roark - asset list 071010" xfId="16149"/>
    <cellStyle name="s_Earnings (2)_1_Eastern Divsion O&amp;Vs - Dec 2011 Final" xfId="16150"/>
    <cellStyle name="s_Earnings (2)_1_Eastern Divsion O&amp;Vs - Dec 2011 Final 2" xfId="16151"/>
    <cellStyle name="s_Earnings (2)_1_Eastern Divsion O&amp;Vs - Dec 2011 Final 3" xfId="16152"/>
    <cellStyle name="s_Earnings (2)_1_Eastern Divsion O&amp;Vs - Dec 2011 Final 4" xfId="16153"/>
    <cellStyle name="s_Earnings (2)_1_Eastern Divsion O&amp;Vs - Dec 2011 Final 5" xfId="16154"/>
    <cellStyle name="s_Earnings (2)_1_Eastern Divsion O&amp;Vs - Dec 2011 Final 6" xfId="16155"/>
    <cellStyle name="s_Earnings (2)_1_Eastern Divsion O&amp;Vs - Dec 2011 Final_O&amp;Vs Worksheet" xfId="16156"/>
    <cellStyle name="s_Earnings (2)_1_Eastern Divsion O&amp;Vs - Dec 2011 Final_O&amp;Vs Worksheet 2" xfId="16157"/>
    <cellStyle name="s_Earnings (2)_1_Eastern Divsion O&amp;Vs - Dec 2011 Final_O&amp;Vs Worksheet 3" xfId="16158"/>
    <cellStyle name="s_Earnings (2)_1_Eastern Divsion O&amp;Vs - Dec 2011 Final_O&amp;Vs Worksheet 4" xfId="16159"/>
    <cellStyle name="s_Earnings (2)_1_Eastern Divsion O&amp;Vs - Dec 2011 Final_O&amp;Vs Worksheet 5" xfId="16160"/>
    <cellStyle name="s_Earnings (2)_1_Eastern Divsion O&amp;Vs - Dec 2011 Final_O&amp;Vs Worksheet 6" xfId="16161"/>
    <cellStyle name="s_Earnings (2)_1_Edison P2R 2009" xfId="16162"/>
    <cellStyle name="s_Earnings (2)_1_Edison P2R 2009 2" xfId="16163"/>
    <cellStyle name="s_Earnings (2)_1_Edison P2R 2009_NOL" xfId="16164"/>
    <cellStyle name="s_Earnings (2)_1_EMC P2R 2009" xfId="16165"/>
    <cellStyle name="s_Earnings (2)_1_EMC P2R 2009 2" xfId="16166"/>
    <cellStyle name="s_Earnings (2)_1_EMC P2R 2009_NOL" xfId="16167"/>
    <cellStyle name="s_Earnings (2)_1_ETOWN LLC P2R 2009" xfId="16168"/>
    <cellStyle name="s_Earnings (2)_1_ETOWN LLC P2R 2009 2" xfId="16169"/>
    <cellStyle name="s_Earnings (2)_1_ETOWN LLC P2R 2009_NOL" xfId="16170"/>
    <cellStyle name="s_Earnings (2)_1_ETP P2R 2009" xfId="16171"/>
    <cellStyle name="s_Earnings (2)_1_ETP P2R 2009 2" xfId="16172"/>
    <cellStyle name="s_Earnings (2)_1_ETP P2R 2009_NOL" xfId="16173"/>
    <cellStyle name="s_Earnings (2)_1_Feb Actual vs. Budget" xfId="16174"/>
    <cellStyle name="s_Earnings (2)_1_Feb Actual vs. Budget 2" xfId="16175"/>
    <cellStyle name="s_Earnings (2)_1_Feb Actual vs. Budget 3" xfId="16176"/>
    <cellStyle name="s_Earnings (2)_1_Feb Actual vs. Budget 4" xfId="16177"/>
    <cellStyle name="s_Earnings (2)_1_Feb Actual vs. Budget 5" xfId="16178"/>
    <cellStyle name="s_Earnings (2)_1_Feb Actual vs. Budget 6" xfId="16179"/>
    <cellStyle name="s_Earnings (2)_1_Federal Payable '10" xfId="16180"/>
    <cellStyle name="s_Earnings (2)_1_Fillmore Annual Maintenance" xfId="16181"/>
    <cellStyle name="s_Earnings (2)_1_Fillmore Annual Maintenance_sand city cost analysis 9-29-09 CalAm Version" xfId="16182"/>
    <cellStyle name="s_Earnings (2)_1_Fillmore Annual Maintenance_Schedule 3-5 Roark - asset list 071010" xfId="16183"/>
    <cellStyle name="s_Earnings (2)_1_Fillmore O&amp;M model 032206" xfId="16184"/>
    <cellStyle name="s_Earnings (2)_1_Fillmore O&amp;M model 032206 V1" xfId="16185"/>
    <cellStyle name="s_Earnings (2)_1_Fillmore O&amp;M model 032206 V1_sand city cost analysis 9-29-09 CalAm Version" xfId="16186"/>
    <cellStyle name="s_Earnings (2)_1_Fillmore O&amp;M model 032206 V1_Schedule 3-5 Roark - asset list 071010" xfId="16187"/>
    <cellStyle name="s_Earnings (2)_1_Fillmore O&amp;M model 032206_sand city cost analysis 9-29-09 CalAm Version" xfId="16188"/>
    <cellStyle name="s_Earnings (2)_1_Fillmore O&amp;M model 032206_Schedule 3-5 Roark - asset list 071010" xfId="16189"/>
    <cellStyle name="s_Earnings (2)_1_Fillmore O&amp;M model 110106" xfId="16190"/>
    <cellStyle name="s_Earnings (2)_1_Fillmore O&amp;M model 110106_sand city cost analysis 9-29-09 CalAm Version" xfId="16191"/>
    <cellStyle name="s_Earnings (2)_1_Fillmore O&amp;M model 110106_Schedule 3-5 Roark - asset list 071010" xfId="16192"/>
    <cellStyle name="s_Earnings (2)_1_FINAL P12 MSG Contribution Margin" xfId="16193"/>
    <cellStyle name="s_Earnings (2)_1_Footnote" xfId="16194"/>
    <cellStyle name="s_Earnings (2)_1_GAAP Provision Model - Q3 2011 Consolidated - Hyperion" xfId="16195"/>
    <cellStyle name="s_Earnings (2)_1_HI P2R 2009" xfId="16196"/>
    <cellStyle name="s_Earnings (2)_1_HI P2R 2009 2" xfId="16197"/>
    <cellStyle name="s_Earnings (2)_1_HI P2R 2009_NOL" xfId="16198"/>
    <cellStyle name="s_Earnings (2)_1_HYDRO P2R 2009" xfId="16199"/>
    <cellStyle name="s_Earnings (2)_1_HYDRO P2R 2009 2" xfId="16200"/>
    <cellStyle name="s_Earnings (2)_1_HYDRO P2R 2009_NOL" xfId="16201"/>
    <cellStyle name="s_Earnings (2)_1_Hyperion-JDE Recon" xfId="16202"/>
    <cellStyle name="s_Earnings (2)_1_IA P2R 2009" xfId="16203"/>
    <cellStyle name="s_Earnings (2)_1_IA P2R 2009 2" xfId="16204"/>
    <cellStyle name="s_Earnings (2)_1_IA P2R 2009_NOL" xfId="16205"/>
    <cellStyle name="s_Earnings (2)_1_IL FAS109 2011" xfId="16206"/>
    <cellStyle name="s_Earnings (2)_1_IL P2R 2009 " xfId="16207"/>
    <cellStyle name="s_Earnings (2)_1_IL P2R 2009  2" xfId="16208"/>
    <cellStyle name="s_Earnings (2)_1_IL P2R 2009 _NOL" xfId="16209"/>
    <cellStyle name="s_Earnings (2)_1_IN P2R 2009" xfId="16210"/>
    <cellStyle name="s_Earnings (2)_1_IN P2R 2009 2" xfId="16211"/>
    <cellStyle name="s_Earnings (2)_1_IN P2R 2009_NOL" xfId="16212"/>
    <cellStyle name="s_Earnings (2)_1_Income Statement_revised capex 05.28.09_060309" xfId="16213"/>
    <cellStyle name="s_Earnings (2)_1_Income Statement_revised capex 05.28.09_060309 2" xfId="16214"/>
    <cellStyle name="s_Earnings (2)_1_Input" xfId="16215"/>
    <cellStyle name="s_Earnings (2)_1_Input Sheet" xfId="16216"/>
    <cellStyle name="s_Earnings (2)_1_Input Sheet_Hyperion-JDE Recon" xfId="16217"/>
    <cellStyle name="s_Earnings (2)_1_Input Sheet_Journal Entries Calculation" xfId="16218"/>
    <cellStyle name="s_Earnings (2)_1_Inputs" xfId="16219"/>
    <cellStyle name="s_Earnings (2)_1_Inputs_1" xfId="16220"/>
    <cellStyle name="s_Earnings (2)_1_Intangible Amortization 6-30-09v" xfId="16221"/>
    <cellStyle name="s_Earnings (2)_1_I-OPEB" xfId="16222"/>
    <cellStyle name="s_Earnings (2)_1_I-OPEB_Hyperion-JDE Recon" xfId="16223"/>
    <cellStyle name="s_Earnings (2)_1_I-OPEB_Input Sheet" xfId="16224"/>
    <cellStyle name="s_Earnings (2)_1_I-OPEB_Journal Entries Calculation" xfId="16225"/>
    <cellStyle name="s_Earnings (2)_1_Journal Entries Calculation" xfId="16226"/>
    <cellStyle name="s_Earnings (2)_1_KY P2R 2009" xfId="16227"/>
    <cellStyle name="s_Earnings (2)_1_KY P2R 2009 2" xfId="16228"/>
    <cellStyle name="s_Earnings (2)_1_KY P2R 2009_NOL" xfId="16229"/>
    <cellStyle name="s_Earnings (2)_1_KY-Landing Template-Feb 2012 Final" xfId="16230"/>
    <cellStyle name="s_Earnings (2)_1_KY-Landing Template-Feb 2012 Final 2" xfId="16231"/>
    <cellStyle name="s_Earnings (2)_1_KY-Landing Template-Feb 2012 Final 3" xfId="16232"/>
    <cellStyle name="s_Earnings (2)_1_KY-Landing Template-Feb 2012 Final 4" xfId="16233"/>
    <cellStyle name="s_Earnings (2)_1_KY-Landing Template-Feb 2012 Final 5" xfId="16234"/>
    <cellStyle name="s_Earnings (2)_1_KY-Landing Template-Feb 2012 Final 6" xfId="16235"/>
    <cellStyle name="s_Earnings (2)_1_KY-Landing Template-Feb 2012 Final_O&amp;Vs Worksheet" xfId="16236"/>
    <cellStyle name="s_Earnings (2)_1_KY-Landing Template-Feb 2012 Final_O&amp;Vs Worksheet 2" xfId="16237"/>
    <cellStyle name="s_Earnings (2)_1_KY-Landing Template-Feb 2012 Final_O&amp;Vs Worksheet 3" xfId="16238"/>
    <cellStyle name="s_Earnings (2)_1_KY-Landing Template-Feb 2012 Final_O&amp;Vs Worksheet 4" xfId="16239"/>
    <cellStyle name="s_Earnings (2)_1_KY-Landing Template-Feb 2012 Final_O&amp;Vs Worksheet 5" xfId="16240"/>
    <cellStyle name="s_Earnings (2)_1_KY-Landing Template-Feb 2012 Final_O&amp;Vs Worksheet 6" xfId="16241"/>
    <cellStyle name="s_Earnings (2)_1_LI P2R 2009" xfId="16242"/>
    <cellStyle name="s_Earnings (2)_1_LI P2R 2009 2" xfId="16243"/>
    <cellStyle name="s_Earnings (2)_1_LI P2R 2009_NOL" xfId="16244"/>
    <cellStyle name="s_Earnings (2)_1_LIBERTY P2R 2009" xfId="16245"/>
    <cellStyle name="s_Earnings (2)_1_LIBERTY P2R 2009 2" xfId="16246"/>
    <cellStyle name="s_Earnings (2)_1_LIBERTY P2R 2009_NOL" xfId="16247"/>
    <cellStyle name="s_Earnings (2)_1_LOP P2R 2009" xfId="16248"/>
    <cellStyle name="s_Earnings (2)_1_LOP P2R 2009 2" xfId="16249"/>
    <cellStyle name="s_Earnings (2)_1_LOP P2R 2009_NOL" xfId="16250"/>
    <cellStyle name="s_Earnings (2)_1_MD P2R 2009" xfId="16251"/>
    <cellStyle name="s_Earnings (2)_1_MD P2R 2009 2" xfId="16252"/>
    <cellStyle name="s_Earnings (2)_1_MD P2R 2009_NOL" xfId="16253"/>
    <cellStyle name="s_Earnings (2)_1_MI P2R 2009" xfId="16254"/>
    <cellStyle name="s_Earnings (2)_1_MI P2R 2009 2" xfId="16255"/>
    <cellStyle name="s_Earnings (2)_1_MI P2R 2009_NOL" xfId="16256"/>
    <cellStyle name="s_Earnings (2)_1_MO 2010-2014 Presentation_072709" xfId="16257"/>
    <cellStyle name="s_Earnings (2)_1_MO 2010-2014 Presentation_072709_Schedule 3-5 Roark - asset list 071010" xfId="16258"/>
    <cellStyle name="s_Earnings (2)_1_MO P2R 2009" xfId="16259"/>
    <cellStyle name="s_Earnings (2)_1_MO P2R 2009 2" xfId="16260"/>
    <cellStyle name="s_Earnings (2)_1_MO P2R 2009_NOL" xfId="16261"/>
    <cellStyle name="s_Earnings (2)_1_Mobile Residuals P2R 2009" xfId="16262"/>
    <cellStyle name="s_Earnings (2)_1_Mobile Residuals P2R 2009 2" xfId="16263"/>
    <cellStyle name="s_Earnings (2)_1_Mobile Residuals P2R 2009_NOL" xfId="16264"/>
    <cellStyle name="s_Earnings (2)_1_MO-IL-CA Offset DEF" xfId="16265"/>
    <cellStyle name="s_Earnings (2)_1_MO-IL-CA Offset DEF 2" xfId="16266"/>
    <cellStyle name="s_Earnings (2)_1_MO-IL-CA Offset DEF_2010 Footnote" xfId="16267"/>
    <cellStyle name="s_Earnings (2)_1_MO-IL-CA Offset DEF_2010 Footnote_7 - FAS109 2010 (F2)" xfId="16268"/>
    <cellStyle name="s_Earnings (2)_1_MO-IL-CA Offset DEF_2010 Footnote_Hyperion-JDE Recon" xfId="16269"/>
    <cellStyle name="s_Earnings (2)_1_MO-IL-CA Offset DEF_2010 Footnote_Journal Entries Calculation" xfId="16270"/>
    <cellStyle name="s_Earnings (2)_1_MO-IL-CA Offset DEF_7 - FAS109 2010 (F2)" xfId="16271"/>
    <cellStyle name="s_Earnings (2)_1_MO-IL-CA Offset DEF_AWW Adj Co FAS109 2011" xfId="16272"/>
    <cellStyle name="s_Earnings (2)_1_MO-IL-CA Offset DEF_AZ FAS109 2011" xfId="16273"/>
    <cellStyle name="s_Earnings (2)_1_MO-IL-CA Offset DEF_AZ FAS109 2011_Hyperion-JDE Recon" xfId="16274"/>
    <cellStyle name="s_Earnings (2)_1_MO-IL-CA Offset DEF_AZ FAS109 2011_Journal Entries Calculation" xfId="16275"/>
    <cellStyle name="s_Earnings (2)_1_MO-IL-CA Offset DEF_Current Provision - HYP" xfId="16276"/>
    <cellStyle name="s_Earnings (2)_1_MO-IL-CA Offset DEF_Footnote" xfId="16277"/>
    <cellStyle name="s_Earnings (2)_1_MO-IL-CA Offset DEF_Footnote Walk" xfId="16278"/>
    <cellStyle name="s_Earnings (2)_1_MO-IL-CA Offset DEF_Footnote Walk_7 - FAS109 2010 (F2)" xfId="16279"/>
    <cellStyle name="s_Earnings (2)_1_MO-IL-CA Offset DEF_Footnote Walk_Hyperion-JDE Recon" xfId="16280"/>
    <cellStyle name="s_Earnings (2)_1_MO-IL-CA Offset DEF_Footnote Walk_Journal Entries Calculation" xfId="16281"/>
    <cellStyle name="s_Earnings (2)_1_MO-IL-CA Offset DEF_Hyperion-JDE Recon" xfId="16282"/>
    <cellStyle name="s_Earnings (2)_1_MO-IL-CA Offset DEF_IA FAS109 2011" xfId="16283"/>
    <cellStyle name="s_Earnings (2)_1_MO-IL-CA Offset DEF_IA FAS109 2011_Hyperion-JDE Recon" xfId="16284"/>
    <cellStyle name="s_Earnings (2)_1_MO-IL-CA Offset DEF_IA FAS109 2011_Journal Entries Calculation" xfId="16285"/>
    <cellStyle name="s_Earnings (2)_1_MO-IL-CA Offset DEF_IL FAS109 2011" xfId="16286"/>
    <cellStyle name="s_Earnings (2)_1_MO-IL-CA Offset DEF_IL FAS109 2011_Hyperion-JDE Recon" xfId="16287"/>
    <cellStyle name="s_Earnings (2)_1_MO-IL-CA Offset DEF_IL FAS109 2011_Journal Entries Calculation" xfId="16288"/>
    <cellStyle name="s_Earnings (2)_1_MO-IL-CA Offset DEF_IL Note H Collapsed to Acctg" xfId="16289"/>
    <cellStyle name="s_Earnings (2)_1_MO-IL-CA Offset DEF_IL Note H Collapsed to Acctg_7 - FAS109 2010 (F2)" xfId="16290"/>
    <cellStyle name="s_Earnings (2)_1_MO-IL-CA Offset DEF_IL Note H Collapsed to Acctg_Hyperion-JDE Recon" xfId="16291"/>
    <cellStyle name="s_Earnings (2)_1_MO-IL-CA Offset DEF_IL Note H Collapsed to Acctg_Journal Entries Calculation" xfId="16292"/>
    <cellStyle name="s_Earnings (2)_1_MO-IL-CA Offset DEF_Journal Entries Calculation" xfId="16293"/>
    <cellStyle name="s_Earnings (2)_1_MO-IL-CA Offset DEF_NOL" xfId="16294"/>
    <cellStyle name="s_Earnings (2)_1_MO-IL-CA Offset DEF_Note H" xfId="16295"/>
    <cellStyle name="s_Earnings (2)_1_MO-IL-CA Offset DEF_Note H_7 - FAS109 2010 (F2)" xfId="16296"/>
    <cellStyle name="s_Earnings (2)_1_MO-IL-CA Offset DEF_Note H_Hyperion-JDE Recon" xfId="16297"/>
    <cellStyle name="s_Earnings (2)_1_MO-IL-CA Offset DEF_Note H_Journal Entries Calculation" xfId="16298"/>
    <cellStyle name="s_Earnings (2)_1_MO-IL-CA Offset DEF_PY FN Reclasses" xfId="16299"/>
    <cellStyle name="s_Earnings (2)_1_MO-IL-CA Offset DEF_Summary" xfId="16300"/>
    <cellStyle name="s_Earnings (2)_1_Net Capex Cashflow 2013-2014 8-10-12" xfId="16301"/>
    <cellStyle name="s_Earnings (2)_1_NJ P2R 2009" xfId="16302"/>
    <cellStyle name="s_Earnings (2)_1_NJ P2R 2009 2" xfId="16303"/>
    <cellStyle name="s_Earnings (2)_1_NJ P2R 2009_NOL" xfId="16304"/>
    <cellStyle name="s_Earnings (2)_1_NM P2R 2009" xfId="16305"/>
    <cellStyle name="s_Earnings (2)_1_NM P2R 2009 2" xfId="16306"/>
    <cellStyle name="s_Earnings (2)_1_NM P2R 2009_NOL" xfId="16307"/>
    <cellStyle name="s_Earnings (2)_1_NOL" xfId="16308"/>
    <cellStyle name="s_Earnings (2)_1_O - AFUDC Sch M" xfId="16309"/>
    <cellStyle name="s_Earnings (2)_1_O - AFUDC Sch M_Hyperion-JDE Recon" xfId="16310"/>
    <cellStyle name="s_Earnings (2)_1_O - AFUDC Sch M_Input Sheet" xfId="16311"/>
    <cellStyle name="s_Earnings (2)_1_O - AFUDC Sch M_Journal Entries Calculation" xfId="16312"/>
    <cellStyle name="s_Earnings (2)_1_O&amp;Vs P&amp;L View" xfId="16313"/>
    <cellStyle name="s_Earnings (2)_1_O&amp;Vs P&amp;L View 2" xfId="16314"/>
    <cellStyle name="s_Earnings (2)_1_O&amp;Vs P&amp;L View 3" xfId="16315"/>
    <cellStyle name="s_Earnings (2)_1_O&amp;Vs P&amp;L View 4" xfId="16316"/>
    <cellStyle name="s_Earnings (2)_1_O&amp;Vs P&amp;L View 5" xfId="16317"/>
    <cellStyle name="s_Earnings (2)_1_O&amp;Vs P&amp;L View 6" xfId="16318"/>
    <cellStyle name="s_Earnings (2)_1_O&amp;Vs Worksheet" xfId="16319"/>
    <cellStyle name="s_Earnings (2)_1_O&amp;Vs Worksheet 2" xfId="16320"/>
    <cellStyle name="s_Earnings (2)_1_O&amp;Vs Worksheet 3" xfId="16321"/>
    <cellStyle name="s_Earnings (2)_1_O&amp;Vs Worksheet 4" xfId="16322"/>
    <cellStyle name="s_Earnings (2)_1_O&amp;Vs Worksheet 5" xfId="16323"/>
    <cellStyle name="s_Earnings (2)_1_O&amp;Vs Worksheet 6" xfId="16324"/>
    <cellStyle name="s_Earnings (2)_1_O&amp;Vs Worksheet_1" xfId="16325"/>
    <cellStyle name="s_Earnings (2)_1_O&amp;Vs Worksheet_1 2" xfId="16326"/>
    <cellStyle name="s_Earnings (2)_1_O&amp;Vs Worksheet_1 3" xfId="16327"/>
    <cellStyle name="s_Earnings (2)_1_O&amp;Vs Worksheet_1 4" xfId="16328"/>
    <cellStyle name="s_Earnings (2)_1_O&amp;Vs Worksheet_1 5" xfId="16329"/>
    <cellStyle name="s_Earnings (2)_1_O&amp;Vs Worksheet_1 6" xfId="16330"/>
    <cellStyle name="s_Earnings (2)_1_OH P2R 2009" xfId="16331"/>
    <cellStyle name="s_Earnings (2)_1_OH P2R 2009 2" xfId="16332"/>
    <cellStyle name="s_Earnings (2)_1_OH P2R 2009_NOL" xfId="16333"/>
    <cellStyle name="s_Earnings (2)_1_P&amp;L Landing" xfId="16334"/>
    <cellStyle name="s_Earnings (2)_1_P&amp;L Landing 2" xfId="16335"/>
    <cellStyle name="s_Earnings (2)_1_P&amp;L Landing 3" xfId="16336"/>
    <cellStyle name="s_Earnings (2)_1_P&amp;L Landing 4" xfId="16337"/>
    <cellStyle name="s_Earnings (2)_1_P&amp;L Landing 5" xfId="16338"/>
    <cellStyle name="s_Earnings (2)_1_P&amp;L Landing 6" xfId="16339"/>
    <cellStyle name="s_Earnings (2)_1_PA P2R 2009" xfId="16340"/>
    <cellStyle name="s_Earnings (2)_1_PA P2R 2009 2" xfId="16341"/>
    <cellStyle name="s_Earnings (2)_1_PA P2R 2009_NOL" xfId="16342"/>
    <cellStyle name="s_Earnings (2)_1_Portfolio Optimization - Sale of GW + Neptune v13" xfId="16343"/>
    <cellStyle name="s_Earnings (2)_1_Project Aqua - Financial Models Version 2.0 V2" xfId="16344"/>
    <cellStyle name="s_Earnings (2)_1_Project Aqua - Financial Models Version 2.0 V2_2010 Arnold Sewer - Model v1.1 (preliminary base case)" xfId="16345"/>
    <cellStyle name="s_Earnings (2)_1_Project Aqua - Financial Models Version 2.0 V2_Inputs" xfId="16346"/>
    <cellStyle name="s_Earnings (2)_1_Project Aqua - Financial Models Version 2.0 V2_sand city cost analysis 9-29-09 CalAm Version" xfId="16347"/>
    <cellStyle name="s_Earnings (2)_1_Project Aqua - Financial Models Version 2.0 V2_Schedule 3-5 Roark - asset list 071010" xfId="16348"/>
    <cellStyle name="s_Earnings (2)_1_Project Aqua - Financial Models Version 2.5" xfId="16349"/>
    <cellStyle name="s_Earnings (2)_1_Project Ascot Spain - Version 9.0 16082004" xfId="16350"/>
    <cellStyle name="s_Earnings (2)_1_PY FN Reclasses" xfId="16351"/>
    <cellStyle name="s_Earnings (2)_1_Q1 Workpapers as of 03-12-10" xfId="16352"/>
    <cellStyle name="s_Earnings (2)_1_Q1 Workpapers as of 03-12-10 2" xfId="16353"/>
    <cellStyle name="s_Earnings (2)_1_ROE by State" xfId="16354"/>
    <cellStyle name="s_Earnings (2)_1_sand city cost analysis 9-29-09 CalAm Version" xfId="16355"/>
    <cellStyle name="s_Earnings (2)_1_Schedule 3-5 Roark - asset list 071010" xfId="16356"/>
    <cellStyle name="s_Earnings (2)_1_Sheet1" xfId="16357"/>
    <cellStyle name="s_Earnings (2)_1_Sheet1 2" xfId="16358"/>
    <cellStyle name="s_Earnings (2)_1_Sheet1 3" xfId="16359"/>
    <cellStyle name="s_Earnings (2)_1_Sheet1 4" xfId="16360"/>
    <cellStyle name="s_Earnings (2)_1_Sheet1 5" xfId="16361"/>
    <cellStyle name="s_Earnings (2)_1_Sheet1 6" xfId="16362"/>
    <cellStyle name="s_Earnings (2)_1_Sheet1_O&amp;Vs Worksheet" xfId="16363"/>
    <cellStyle name="s_Earnings (2)_1_Sheet1_O&amp;Vs Worksheet 2" xfId="16364"/>
    <cellStyle name="s_Earnings (2)_1_Sheet1_O&amp;Vs Worksheet 3" xfId="16365"/>
    <cellStyle name="s_Earnings (2)_1_Sheet1_O&amp;Vs Worksheet 4" xfId="16366"/>
    <cellStyle name="s_Earnings (2)_1_Sheet1_O&amp;Vs Worksheet 5" xfId="16367"/>
    <cellStyle name="s_Earnings (2)_1_Sheet1_O&amp;Vs Worksheet 6" xfId="16368"/>
    <cellStyle name="s_Earnings (2)_1_Sheet2" xfId="16369"/>
    <cellStyle name="s_Earnings (2)_1_Sheet2 2" xfId="16370"/>
    <cellStyle name="s_Earnings (2)_1_Sheet2 3" xfId="16371"/>
    <cellStyle name="s_Earnings (2)_1_Sheet2 4" xfId="16372"/>
    <cellStyle name="s_Earnings (2)_1_Sheet2 5" xfId="16373"/>
    <cellStyle name="s_Earnings (2)_1_Sheet2 6" xfId="16374"/>
    <cellStyle name="s_Earnings (2)_1_Sheet2 7" xfId="16375"/>
    <cellStyle name="s_Earnings (2)_1_Sheet2_Input" xfId="16376"/>
    <cellStyle name="s_Earnings (2)_1_Sheet2_Input 2" xfId="16377"/>
    <cellStyle name="s_Earnings (2)_1_Sheet2_Input 3" xfId="16378"/>
    <cellStyle name="s_Earnings (2)_1_Sheet2_Input 4" xfId="16379"/>
    <cellStyle name="s_Earnings (2)_1_Sheet2_Input 5" xfId="16380"/>
    <cellStyle name="s_Earnings (2)_1_Sheet2_Input 6" xfId="16381"/>
    <cellStyle name="s_Earnings (2)_1_Sheet2_Input_O&amp;Vs Worksheet" xfId="16382"/>
    <cellStyle name="s_Earnings (2)_1_Sheet2_Input_O&amp;Vs Worksheet 2" xfId="16383"/>
    <cellStyle name="s_Earnings (2)_1_Sheet2_Input_O&amp;Vs Worksheet 3" xfId="16384"/>
    <cellStyle name="s_Earnings (2)_1_Sheet2_Input_O&amp;Vs Worksheet 4" xfId="16385"/>
    <cellStyle name="s_Earnings (2)_1_Sheet2_Input_O&amp;Vs Worksheet 5" xfId="16386"/>
    <cellStyle name="s_Earnings (2)_1_Sheet2_Input_O&amp;Vs Worksheet 6" xfId="16387"/>
    <cellStyle name="s_Earnings (2)_1_Sheet3" xfId="16388"/>
    <cellStyle name="s_Earnings (2)_1_Sheet3 2" xfId="16389"/>
    <cellStyle name="s_Earnings (2)_1_Sheet3 3" xfId="16390"/>
    <cellStyle name="s_Earnings (2)_1_Sheet3 4" xfId="16391"/>
    <cellStyle name="s_Earnings (2)_1_Sheet3 5" xfId="16392"/>
    <cellStyle name="s_Earnings (2)_1_Sheet3 6" xfId="16393"/>
    <cellStyle name="s_Earnings (2)_1_Smart View_2011-2015_Info from the field V2  from rates 8-18-10 morning" xfId="16394"/>
    <cellStyle name="s_Earnings (2)_1_Smart View_2011-2015_Info from the field V3 8-19-10 from Rates" xfId="16395"/>
    <cellStyle name="s_Earnings (2)_1_Spain headcount 09082004v3" xfId="16396"/>
    <cellStyle name="s_Earnings (2)_1_Start-up Costs" xfId="16397"/>
    <cellStyle name="s_Earnings (2)_1_Start-up Costs_sand city cost analysis 9-29-09 CalAm Version" xfId="16398"/>
    <cellStyle name="s_Earnings (2)_1_Start-up Costs_Schedule 3-5 Roark - asset list 071010" xfId="16399"/>
    <cellStyle name="s_Earnings (2)_1_Summary" xfId="16400"/>
    <cellStyle name="s_Earnings (2)_1_Surprise Financial Services O&amp;M Fin Model 2008" xfId="16401"/>
    <cellStyle name="s_Earnings (2)_1_Surprise Financial Services O&amp;M No Capital 012607" xfId="16402"/>
    <cellStyle name="s_Earnings (2)_1_Surprise Financial Services O&amp;M No Capital 012607_sand city cost analysis 9-29-09 CalAm Version" xfId="16403"/>
    <cellStyle name="s_Earnings (2)_1_Surprise Financial Services O&amp;M No Capital 012607_Schedule 3-5 Roark - asset list 071010" xfId="16404"/>
    <cellStyle name="s_Earnings (2)_1_Temp-Perm Account Map" xfId="16405"/>
    <cellStyle name="s_Earnings (2)_1_TN - BD Model 2011-2015 06.17.10" xfId="16406"/>
    <cellStyle name="s_Earnings (2)_1_TN P2R 2009" xfId="16407"/>
    <cellStyle name="s_Earnings (2)_1_TN P2R 2009 2" xfId="16408"/>
    <cellStyle name="s_Earnings (2)_1_TN P2R 2009_NOL" xfId="16409"/>
    <cellStyle name="s_Earnings (2)_1_Treasury Existing Debt Load" xfId="16410"/>
    <cellStyle name="s_Earnings (2)_1_TWH LLC P2R 2009" xfId="16411"/>
    <cellStyle name="s_Earnings (2)_1_TWH LLC P2R 2009 2" xfId="16412"/>
    <cellStyle name="s_Earnings (2)_1_TWH LLC P2R 2009_NOL" xfId="16413"/>
    <cellStyle name="s_Earnings (2)_1_TWNA P2R 2009" xfId="16414"/>
    <cellStyle name="s_Earnings (2)_1_TWNA P2R 2009 2" xfId="16415"/>
    <cellStyle name="s_Earnings (2)_1_TWNA P2R 2009_NOL" xfId="16416"/>
    <cellStyle name="s_Earnings (2)_1_TX P2R 2009" xfId="16417"/>
    <cellStyle name="s_Earnings (2)_1_TX P2R 2009 2" xfId="16418"/>
    <cellStyle name="s_Earnings (2)_1_TX P2R 2009_NOL" xfId="16419"/>
    <cellStyle name="s_Earnings (2)_1_UESG P2R 2009" xfId="16420"/>
    <cellStyle name="s_Earnings (2)_1_UESG P2R 2009 2" xfId="16421"/>
    <cellStyle name="s_Earnings (2)_1_UESG P2R 2009_NOL" xfId="16422"/>
    <cellStyle name="s_Earnings (2)_1_UWV P2R 2009" xfId="16423"/>
    <cellStyle name="s_Earnings (2)_1_UWV P2R 2009 2" xfId="16424"/>
    <cellStyle name="s_Earnings (2)_1_UWV P2R 2009_NOL" xfId="16425"/>
    <cellStyle name="s_Earnings (2)_1_VA P2R 2009" xfId="16426"/>
    <cellStyle name="s_Earnings (2)_1_VA P2R 2009 2" xfId="16427"/>
    <cellStyle name="s_Earnings (2)_1_VA P2R 2009_NOL" xfId="16428"/>
    <cellStyle name="s_Earnings (2)_1_WV P2R 2009" xfId="16429"/>
    <cellStyle name="s_Earnings (2)_1_WV P2R 2009 2" xfId="16430"/>
    <cellStyle name="s_Earnings (2)_1_WV P2R 2009_NOL" xfId="16431"/>
    <cellStyle name="s_Earnings (2)_2010 Arnold Sewer - Model v1.1 (preliminary base case)" xfId="16432"/>
    <cellStyle name="s_Earnings (2)_2010-2012_AZ BP_09.10.09" xfId="16433"/>
    <cellStyle name="s_Earnings (2)_2011_BPR_MSG_07" xfId="16434"/>
    <cellStyle name="s_Earnings (2)_2011-13 Capex by entity" xfId="16435"/>
    <cellStyle name="s_Earnings (2)_2012_BS_Budget (2)" xfId="16436"/>
    <cellStyle name="s_Earnings (2)_2012_BS_Budget (2) 2" xfId="16437"/>
    <cellStyle name="s_Earnings (2)_2012_BS_Budget (2) 3" xfId="16438"/>
    <cellStyle name="s_Earnings (2)_2012_BS_Budget (2) 4" xfId="16439"/>
    <cellStyle name="s_Earnings (2)_2012_BS_Budget (2) 5" xfId="16440"/>
    <cellStyle name="s_Earnings (2)_2012_BS_Budget (2) 6" xfId="16441"/>
    <cellStyle name="s_Earnings (2)_7 - FAS109 2010 (F2)" xfId="16442"/>
    <cellStyle name="s_Earnings (2)_AAET P2R 2009" xfId="16443"/>
    <cellStyle name="s_Earnings (2)_AAET P2R 2009 2" xfId="16444"/>
    <cellStyle name="s_Earnings (2)_AAET P2R 2009_NOL" xfId="16445"/>
    <cellStyle name="s_Earnings (2)_ACUS P2R 2009" xfId="16446"/>
    <cellStyle name="s_Earnings (2)_ACUS P2R 2009 2" xfId="16447"/>
    <cellStyle name="s_Earnings (2)_ACUS P2R 2009_NOL" xfId="16448"/>
    <cellStyle name="s_Earnings (2)_ALWC P2R 2009" xfId="16449"/>
    <cellStyle name="s_Earnings (2)_ALWC P2R 2009 2" xfId="16450"/>
    <cellStyle name="s_Earnings (2)_ALWC P2R 2009_NOL" xfId="16451"/>
    <cellStyle name="s_Earnings (2)_Apollo 22062005 RR" xfId="16452"/>
    <cellStyle name="s_Earnings (2)_Applied O+M - 2011 - 2015 Bus. Plan" xfId="16453"/>
    <cellStyle name="s_Earnings (2)_Applied O+M - 2011 - 2015 Bus. Plan 2" xfId="16454"/>
    <cellStyle name="s_Earnings (2)_AW Engineering P2R 2009" xfId="16455"/>
    <cellStyle name="s_Earnings (2)_AW Engineering P2R 2009 2" xfId="16456"/>
    <cellStyle name="s_Earnings (2)_AW Engineering P2R 2009_NOL" xfId="16457"/>
    <cellStyle name="s_Earnings (2)_AW Ind OPS P2R 2009" xfId="16458"/>
    <cellStyle name="s_Earnings (2)_AW Ind OPS P2R 2009 2" xfId="16459"/>
    <cellStyle name="s_Earnings (2)_AW Ind OPS P2R 2009_NOL" xfId="16460"/>
    <cellStyle name="s_Earnings (2)_AW Ind P2R 2009" xfId="16461"/>
    <cellStyle name="s_Earnings (2)_AW Ind P2R 2009 2" xfId="16462"/>
    <cellStyle name="s_Earnings (2)_AW Ind P2R 2009_NOL" xfId="16463"/>
    <cellStyle name="s_Earnings (2)_AW O&amp;M P2R 2009" xfId="16464"/>
    <cellStyle name="s_Earnings (2)_AW O&amp;M P2R 2009 2" xfId="16465"/>
    <cellStyle name="s_Earnings (2)_AW O&amp;M P2R 2009_NOL" xfId="16466"/>
    <cellStyle name="s_Earnings (2)_AW(USA) Inc.  P2R 2009" xfId="16467"/>
    <cellStyle name="s_Earnings (2)_AW(USA) Inc.  P2R 2009 2" xfId="16468"/>
    <cellStyle name="s_Earnings (2)_AW(USA) Inc.  P2R 2009_NOL" xfId="16469"/>
    <cellStyle name="s_Earnings (2)_AWCC P2R 2009" xfId="16470"/>
    <cellStyle name="s_Earnings (2)_AWCC P2R 2009 2" xfId="16471"/>
    <cellStyle name="s_Earnings (2)_AWCC P2R 2009_NOL" xfId="16472"/>
    <cellStyle name="s_Earnings (2)_AWE Holding P2R 2009" xfId="16473"/>
    <cellStyle name="s_Earnings (2)_AWE Holding P2R 2009 2" xfId="16474"/>
    <cellStyle name="s_Earnings (2)_AWE Holding P2R 2009_NOL" xfId="16475"/>
    <cellStyle name="s_Earnings (2)_AWE Inc. P2R 2009" xfId="16476"/>
    <cellStyle name="s_Earnings (2)_AWE Inc. P2R 2009 2" xfId="16477"/>
    <cellStyle name="s_Earnings (2)_AWE Inc. P2R 2009_NOL" xfId="16478"/>
    <cellStyle name="s_Earnings (2)_AWM P2R 2009" xfId="16479"/>
    <cellStyle name="s_Earnings (2)_AWM P2R 2009 2" xfId="16480"/>
    <cellStyle name="s_Earnings (2)_AWM P2R 2009_NOL" xfId="16481"/>
    <cellStyle name="s_Earnings (2)_AWM-DE P2R 2009" xfId="16482"/>
    <cellStyle name="s_Earnings (2)_AWM-DE P2R 2009 2" xfId="16483"/>
    <cellStyle name="s_Earnings (2)_AWM-DE P2R 2009_NOL" xfId="16484"/>
    <cellStyle name="s_Earnings (2)_AWR P2R 2009" xfId="16485"/>
    <cellStyle name="s_Earnings (2)_AWR P2R 2009 2" xfId="16486"/>
    <cellStyle name="s_Earnings (2)_AWR P2R 2009_NOL" xfId="16487"/>
    <cellStyle name="s_Earnings (2)_AWS CDM P2R 2009" xfId="16488"/>
    <cellStyle name="s_Earnings (2)_AWS CDM P2R 2009 2" xfId="16489"/>
    <cellStyle name="s_Earnings (2)_AWS CDM P2R 2009_NOL" xfId="16490"/>
    <cellStyle name="s_Earnings (2)_AWS LLC P2R 2009" xfId="16491"/>
    <cellStyle name="s_Earnings (2)_AWS LLC P2R 2009 2" xfId="16492"/>
    <cellStyle name="s_Earnings (2)_AWS LLC P2R 2009_NOL" xfId="16493"/>
    <cellStyle name="s_Earnings (2)_AWW Adj Co FAS109 2011" xfId="16494"/>
    <cellStyle name="s_Earnings (2)_AWWC P2R 2009" xfId="16495"/>
    <cellStyle name="s_Earnings (2)_AWWC P2R 2009 2" xfId="16496"/>
    <cellStyle name="s_Earnings (2)_AWWC P2R 2009_NOL" xfId="16497"/>
    <cellStyle name="s_Earnings (2)_AWWM P2R 2009" xfId="16498"/>
    <cellStyle name="s_Earnings (2)_AWWM P2R 2009 2" xfId="16499"/>
    <cellStyle name="s_Earnings (2)_AWWM P2R 2009_NOL" xfId="16500"/>
    <cellStyle name="s_Earnings (2)_AWWSC P2R 2009" xfId="16501"/>
    <cellStyle name="s_Earnings (2)_AWWSC P2R 2009 2" xfId="16502"/>
    <cellStyle name="s_Earnings (2)_AWWSC P2R 2009_NOL" xfId="16503"/>
    <cellStyle name="s_Earnings (2)_AZ P2R 2009" xfId="16504"/>
    <cellStyle name="s_Earnings (2)_AZ P2R 2009 2" xfId="16505"/>
    <cellStyle name="s_Earnings (2)_AZ P2R 2009_NOL" xfId="16506"/>
    <cellStyle name="s_Earnings (2)_BalanceSheet Landing" xfId="16507"/>
    <cellStyle name="s_Earnings (2)_BalanceSheet Landing 2" xfId="16508"/>
    <cellStyle name="s_Earnings (2)_BalanceSheet Landing 3" xfId="16509"/>
    <cellStyle name="s_Earnings (2)_BalanceSheet Landing 4" xfId="16510"/>
    <cellStyle name="s_Earnings (2)_BalanceSheet Landing 5" xfId="16511"/>
    <cellStyle name="s_Earnings (2)_BalanceSheet Landing 6" xfId="16512"/>
    <cellStyle name="s_Earnings (2)_BFD P2R 2009" xfId="16513"/>
    <cellStyle name="s_Earnings (2)_BFD P2R 2009 2" xfId="16514"/>
    <cellStyle name="s_Earnings (2)_BFD P2R 2009_NOL" xfId="16515"/>
    <cellStyle name="s_Earnings (2)_Book1" xfId="16516"/>
    <cellStyle name="s_Earnings (2)_BP 2011-13 KPIs Rev 9-16-2010 8pm" xfId="16517"/>
    <cellStyle name="s_Earnings (2)_CA P2R 2009 " xfId="16518"/>
    <cellStyle name="s_Earnings (2)_CA P2R 2009  2" xfId="16519"/>
    <cellStyle name="s_Earnings (2)_CA P2R 2009 _NOL" xfId="16520"/>
    <cellStyle name="s_Earnings (2)_CD - Financial Flash Report - May 2012 Final" xfId="16521"/>
    <cellStyle name="s_Earnings (2)_City of Fillmore Annual Maintenance Revised  V-2 3-7-06  MLC" xfId="16522"/>
    <cellStyle name="s_Earnings (2)_City of Fillmore Annual Maintenance Revised  V-2 3-7-06  MLC_sand city cost analysis 9-29-09 CalAm Version" xfId="16523"/>
    <cellStyle name="s_Earnings (2)_City of Fillmore Annual Maintenance Revised  V-2 3-7-06  MLC_Schedule 3-5 Roark - asset list 071010" xfId="16524"/>
    <cellStyle name="s_Earnings (2)_City of Fillmore Annual Maintenance Revised MK" xfId="16525"/>
    <cellStyle name="s_Earnings (2)_City of Fillmore Annual Maintenance Revised MK_sand city cost analysis 9-29-09 CalAm Version" xfId="16526"/>
    <cellStyle name="s_Earnings (2)_City of Fillmore Annual Maintenance Revised MK_Schedule 3-5 Roark - asset list 071010" xfId="16527"/>
    <cellStyle name="s_Earnings (2)_City of Fillmore DBO Financial Model V10" xfId="16528"/>
    <cellStyle name="s_Earnings (2)_City of Fillmore DBO Financial Model V10_sand city cost analysis 9-29-09 CalAm Version" xfId="16529"/>
    <cellStyle name="s_Earnings (2)_City of Fillmore DBO Financial Model V10_Schedule 3-5 Roark - asset list 071010" xfId="16530"/>
    <cellStyle name="s_Earnings (2)_City of Fillmore DBO Financial Model V11" xfId="16531"/>
    <cellStyle name="s_Earnings (2)_City of Fillmore DBO Financial Model V11_sand city cost analysis 9-29-09 CalAm Version" xfId="16532"/>
    <cellStyle name="s_Earnings (2)_City of Fillmore DBO Financial Model V11_Schedule 3-5 Roark - asset list 071010" xfId="16533"/>
    <cellStyle name="s_Earnings (2)_City of Fillmore DBO Financial Model V2" xfId="16534"/>
    <cellStyle name="s_Earnings (2)_City of Fillmore DBO Financial Model V2_sand city cost analysis 9-29-09 CalAm Version" xfId="16535"/>
    <cellStyle name="s_Earnings (2)_City of Fillmore DBO Financial Model V2_Schedule 3-5 Roark - asset list 071010" xfId="16536"/>
    <cellStyle name="s_Earnings (2)_City of Fillmore DBO Financial Model V4" xfId="16537"/>
    <cellStyle name="s_Earnings (2)_City of Fillmore DBO Financial Model V4_sand city cost analysis 9-29-09 CalAm Version" xfId="16538"/>
    <cellStyle name="s_Earnings (2)_City of Fillmore DBO Financial Model V4_Schedule 3-5 Roark - asset list 071010" xfId="16539"/>
    <cellStyle name="s_Earnings (2)_City of Fillmore DBO Financial Model V5" xfId="16540"/>
    <cellStyle name="s_Earnings (2)_City of Fillmore DBO Financial Model V5_sand city cost analysis 9-29-09 CalAm Version" xfId="16541"/>
    <cellStyle name="s_Earnings (2)_City of Fillmore DBO Financial Model V5_Schedule 3-5 Roark - asset list 071010" xfId="16542"/>
    <cellStyle name="s_Earnings (2)_City of Fillmore OpEx Model Start-Up  &amp; Decommissioning   Nov.18, 2005  MLC" xfId="16543"/>
    <cellStyle name="s_Earnings (2)_City of Fillmore OpEx Model Start-Up  &amp; Decommissioning   Nov.18, 2005  MLC_sand city cost analysis 9-29-09 CalAm Version" xfId="16544"/>
    <cellStyle name="s_Earnings (2)_City of Fillmore OpEx Model Start-Up  &amp; Decommissioning   Nov.18, 2005  MLC_Schedule 3-5 Roark - asset list 071010" xfId="16545"/>
    <cellStyle name="s_Earnings (2)_City of Fillmore OpEx Model V. 2  Dec. 19, 2005  MLC" xfId="16546"/>
    <cellStyle name="s_Earnings (2)_City of Fillmore OpEx Model V. 2  Dec. 19, 2005  MLC_sand city cost analysis 9-29-09 CalAm Version" xfId="16547"/>
    <cellStyle name="s_Earnings (2)_City of Fillmore OpEx Model V. 2  Dec. 19, 2005  MLC_Schedule 3-5 Roark - asset list 071010" xfId="16548"/>
    <cellStyle name="s_Earnings (2)_City of Fillmore R &amp; R Schedule    3-13-06  MLC" xfId="16549"/>
    <cellStyle name="s_Earnings (2)_City of Fillmore R &amp; R Schedule    3-13-06  MLC_sand city cost analysis 9-29-09 CalAm Version" xfId="16550"/>
    <cellStyle name="s_Earnings (2)_City of Fillmore R &amp; R Schedule    3-13-06  MLC_Schedule 3-5 Roark - asset list 071010" xfId="16551"/>
    <cellStyle name="s_Earnings (2)_Contract Ops Bus  Plan 2011 -2015_061510" xfId="16552"/>
    <cellStyle name="s_Earnings (2)_Contract Ops Bus  Plan 2011 -2015_061510_2011_BPR_MSG_07" xfId="16553"/>
    <cellStyle name="s_Earnings (2)_Contract Ops Bus  Plan 2011 -2015_061510_Contract Ops Bus  Plan 2011 -2015_071310_GK" xfId="16554"/>
    <cellStyle name="s_Earnings (2)_Contract Ops Bus  Plan 2011 -2015_061510_Contract Ops Bus  Plan 2011 -2015_08.31.10" xfId="16555"/>
    <cellStyle name="s_Earnings (2)_Contract Ops Bus  Plan 2011 -2015_061510_Contract Ops Bus  Plan 2011 -2015_08.31.10_~0270095" xfId="16556"/>
    <cellStyle name="s_Earnings (2)_Contract Ops Bus  Plan 2011 -2015_061510_Contract Ops Bus  Plan 2011 -2015_08.31.10_Contract Services_Project Contribution Trend" xfId="16557"/>
    <cellStyle name="s_Earnings (2)_Contract Ops Bus  Plan 2011 -2015_061510_Contract Ops Bus  Plan 2011 -2015_08.31.10_Contract Services_Project Contribution Trend_091010" xfId="16558"/>
    <cellStyle name="s_Earnings (2)_Contract Ops Bus  Plan 2011 -2015_061510_Contribution" xfId="16559"/>
    <cellStyle name="s_Earnings (2)_Contract Ops Bus  Plan 2011 -2015_061510_FINAL P12 MSG Contribution Margin" xfId="16560"/>
    <cellStyle name="s_Earnings (2)_Contract Ops Bus  Plan 2011 -2015_071310_GK" xfId="16561"/>
    <cellStyle name="s_Earnings (2)_Contract Ops Bus  Plan 2011 -2015_08.31.10" xfId="16562"/>
    <cellStyle name="s_Earnings (2)_Contract Ops Bus  Plan 2011 -2015_08.31.10_~0270095" xfId="16563"/>
    <cellStyle name="s_Earnings (2)_Contract Ops Bus  Plan 2011 -2015_08.31.10_Contract Services_Project Contribution Trend" xfId="16564"/>
    <cellStyle name="s_Earnings (2)_Contract Ops Bus  Plan 2011 -2015_08.31.10_Contract Services_Project Contribution Trend_091010" xfId="16565"/>
    <cellStyle name="s_Earnings (2)_Contribution" xfId="16566"/>
    <cellStyle name="s_Earnings (2)_Control Panel" xfId="16567"/>
    <cellStyle name="s_Earnings (2)_Control Panel 2" xfId="16568"/>
    <cellStyle name="s_Earnings (2)_Control Panel 3" xfId="16569"/>
    <cellStyle name="s_Earnings (2)_Control Panel 4" xfId="16570"/>
    <cellStyle name="s_Earnings (2)_Control Panel 5" xfId="16571"/>
    <cellStyle name="s_Earnings (2)_Control Panel 6" xfId="16572"/>
    <cellStyle name="s_Earnings (2)_Copy of KY 2011 Os &amp; Vs 10-19-11" xfId="16573"/>
    <cellStyle name="s_Earnings (2)_Copy of KY 2011 Os &amp; Vs 10-19-11 2" xfId="16574"/>
    <cellStyle name="s_Earnings (2)_Copy of KY 2011 Os &amp; Vs 10-19-11 3" xfId="16575"/>
    <cellStyle name="s_Earnings (2)_Copy of KY 2011 Os &amp; Vs 10-19-11 4" xfId="16576"/>
    <cellStyle name="s_Earnings (2)_Copy of KY 2011 Os &amp; Vs 10-19-11 5" xfId="16577"/>
    <cellStyle name="s_Earnings (2)_Copy of KY 2011 Os &amp; Vs 10-19-11 6" xfId="16578"/>
    <cellStyle name="s_Earnings (2)_Copy of Twin Oaks DBO Financial Model BAFO FINAL" xfId="16579"/>
    <cellStyle name="s_Earnings (2)_Copy of Twin Oaks DBO Financial Model BAFO FINAL_sand city cost analysis 9-29-09 CalAm Version" xfId="16580"/>
    <cellStyle name="s_Earnings (2)_Copy of Twin Oaks DBO Financial Model BAFO FINAL_Schedule 3-5 Roark - asset list 071010" xfId="16581"/>
    <cellStyle name="s_Earnings (2)_Eastern Divsion O&amp;Vs - Dec 2011 Final" xfId="16582"/>
    <cellStyle name="s_Earnings (2)_Eastern Divsion O&amp;Vs - Dec 2011 Final 2" xfId="16583"/>
    <cellStyle name="s_Earnings (2)_Eastern Divsion O&amp;Vs - Dec 2011 Final 3" xfId="16584"/>
    <cellStyle name="s_Earnings (2)_Eastern Divsion O&amp;Vs - Dec 2011 Final 4" xfId="16585"/>
    <cellStyle name="s_Earnings (2)_Eastern Divsion O&amp;Vs - Dec 2011 Final 5" xfId="16586"/>
    <cellStyle name="s_Earnings (2)_Eastern Divsion O&amp;Vs - Dec 2011 Final 6" xfId="16587"/>
    <cellStyle name="s_Earnings (2)_Eastern Divsion O&amp;Vs - Dec 2011 Final_O&amp;Vs Worksheet" xfId="16588"/>
    <cellStyle name="s_Earnings (2)_Eastern Divsion O&amp;Vs - Dec 2011 Final_O&amp;Vs Worksheet 2" xfId="16589"/>
    <cellStyle name="s_Earnings (2)_Eastern Divsion O&amp;Vs - Dec 2011 Final_O&amp;Vs Worksheet 3" xfId="16590"/>
    <cellStyle name="s_Earnings (2)_Eastern Divsion O&amp;Vs - Dec 2011 Final_O&amp;Vs Worksheet 4" xfId="16591"/>
    <cellStyle name="s_Earnings (2)_Eastern Divsion O&amp;Vs - Dec 2011 Final_O&amp;Vs Worksheet 5" xfId="16592"/>
    <cellStyle name="s_Earnings (2)_Eastern Divsion O&amp;Vs - Dec 2011 Final_O&amp;Vs Worksheet 6" xfId="16593"/>
    <cellStyle name="s_Earnings (2)_Edison P2R 2009" xfId="16594"/>
    <cellStyle name="s_Earnings (2)_Edison P2R 2009 2" xfId="16595"/>
    <cellStyle name="s_Earnings (2)_Edison P2R 2009_NOL" xfId="16596"/>
    <cellStyle name="s_Earnings (2)_EMC P2R 2009" xfId="16597"/>
    <cellStyle name="s_Earnings (2)_EMC P2R 2009 2" xfId="16598"/>
    <cellStyle name="s_Earnings (2)_EMC P2R 2009_NOL" xfId="16599"/>
    <cellStyle name="s_Earnings (2)_ETOWN LLC P2R 2009" xfId="16600"/>
    <cellStyle name="s_Earnings (2)_ETOWN LLC P2R 2009 2" xfId="16601"/>
    <cellStyle name="s_Earnings (2)_ETOWN LLC P2R 2009_NOL" xfId="16602"/>
    <cellStyle name="s_Earnings (2)_ETP P2R 2009" xfId="16603"/>
    <cellStyle name="s_Earnings (2)_ETP P2R 2009 2" xfId="16604"/>
    <cellStyle name="s_Earnings (2)_ETP P2R 2009_NOL" xfId="16605"/>
    <cellStyle name="s_Earnings (2)_Feb Actual vs. Budget" xfId="16606"/>
    <cellStyle name="s_Earnings (2)_Feb Actual vs. Budget 2" xfId="16607"/>
    <cellStyle name="s_Earnings (2)_Feb Actual vs. Budget 3" xfId="16608"/>
    <cellStyle name="s_Earnings (2)_Feb Actual vs. Budget 4" xfId="16609"/>
    <cellStyle name="s_Earnings (2)_Feb Actual vs. Budget 5" xfId="16610"/>
    <cellStyle name="s_Earnings (2)_Feb Actual vs. Budget 6" xfId="16611"/>
    <cellStyle name="s_Earnings (2)_Federal Payable '10" xfId="16612"/>
    <cellStyle name="s_Earnings (2)_Fillmore Annual Maintenance" xfId="16613"/>
    <cellStyle name="s_Earnings (2)_Fillmore Annual Maintenance_sand city cost analysis 9-29-09 CalAm Version" xfId="16614"/>
    <cellStyle name="s_Earnings (2)_Fillmore Annual Maintenance_Schedule 3-5 Roark - asset list 071010" xfId="16615"/>
    <cellStyle name="s_Earnings (2)_Fillmore O&amp;M model 032206" xfId="16616"/>
    <cellStyle name="s_Earnings (2)_Fillmore O&amp;M model 032206 V1" xfId="16617"/>
    <cellStyle name="s_Earnings (2)_Fillmore O&amp;M model 032206 V1_sand city cost analysis 9-29-09 CalAm Version" xfId="16618"/>
    <cellStyle name="s_Earnings (2)_Fillmore O&amp;M model 032206 V1_Schedule 3-5 Roark - asset list 071010" xfId="16619"/>
    <cellStyle name="s_Earnings (2)_Fillmore O&amp;M model 032206_sand city cost analysis 9-29-09 CalAm Version" xfId="16620"/>
    <cellStyle name="s_Earnings (2)_Fillmore O&amp;M model 032206_Schedule 3-5 Roark - asset list 071010" xfId="16621"/>
    <cellStyle name="s_Earnings (2)_Fillmore O&amp;M model 110106" xfId="16622"/>
    <cellStyle name="s_Earnings (2)_Fillmore O&amp;M model 110106_sand city cost analysis 9-29-09 CalAm Version" xfId="16623"/>
    <cellStyle name="s_Earnings (2)_Fillmore O&amp;M model 110106_Schedule 3-5 Roark - asset list 071010" xfId="16624"/>
    <cellStyle name="s_Earnings (2)_FINAL P12 MSG Contribution Margin" xfId="16625"/>
    <cellStyle name="s_Earnings (2)_Footnote" xfId="16626"/>
    <cellStyle name="s_Earnings (2)_GAAP Provision Model - Q3 2011 Consolidated - Hyperion" xfId="16627"/>
    <cellStyle name="s_Earnings (2)_HI P2R 2009" xfId="16628"/>
    <cellStyle name="s_Earnings (2)_HI P2R 2009 2" xfId="16629"/>
    <cellStyle name="s_Earnings (2)_HI P2R 2009_NOL" xfId="16630"/>
    <cellStyle name="s_Earnings (2)_HYDRO P2R 2009" xfId="16631"/>
    <cellStyle name="s_Earnings (2)_HYDRO P2R 2009 2" xfId="16632"/>
    <cellStyle name="s_Earnings (2)_HYDRO P2R 2009_NOL" xfId="16633"/>
    <cellStyle name="s_Earnings (2)_Hyperion-JDE Recon" xfId="16634"/>
    <cellStyle name="s_Earnings (2)_IA P2R 2009" xfId="16635"/>
    <cellStyle name="s_Earnings (2)_IA P2R 2009 2" xfId="16636"/>
    <cellStyle name="s_Earnings (2)_IA P2R 2009_NOL" xfId="16637"/>
    <cellStyle name="s_Earnings (2)_IL FAS109 2011" xfId="16638"/>
    <cellStyle name="s_Earnings (2)_IL P2R 2009 " xfId="16639"/>
    <cellStyle name="s_Earnings (2)_IL P2R 2009  2" xfId="16640"/>
    <cellStyle name="s_Earnings (2)_IL P2R 2009 _NOL" xfId="16641"/>
    <cellStyle name="s_Earnings (2)_IN P2R 2009" xfId="16642"/>
    <cellStyle name="s_Earnings (2)_IN P2R 2009 2" xfId="16643"/>
    <cellStyle name="s_Earnings (2)_IN P2R 2009_NOL" xfId="16644"/>
    <cellStyle name="s_Earnings (2)_Income Statement_revised capex 05.28.09_060309" xfId="16645"/>
    <cellStyle name="s_Earnings (2)_Income Statement_revised capex 05.28.09_060309 2" xfId="16646"/>
    <cellStyle name="s_Earnings (2)_Input" xfId="16647"/>
    <cellStyle name="s_Earnings (2)_Input Sheet" xfId="16648"/>
    <cellStyle name="s_Earnings (2)_Input Sheet_Hyperion-JDE Recon" xfId="16649"/>
    <cellStyle name="s_Earnings (2)_Input Sheet_Journal Entries Calculation" xfId="16650"/>
    <cellStyle name="s_Earnings (2)_Inputs" xfId="16651"/>
    <cellStyle name="s_Earnings (2)_Inputs_1" xfId="16652"/>
    <cellStyle name="s_Earnings (2)_Intangible Amortization 6-30-09v" xfId="16653"/>
    <cellStyle name="s_Earnings (2)_I-OPEB" xfId="16654"/>
    <cellStyle name="s_Earnings (2)_I-OPEB_Hyperion-JDE Recon" xfId="16655"/>
    <cellStyle name="s_Earnings (2)_I-OPEB_Input Sheet" xfId="16656"/>
    <cellStyle name="s_Earnings (2)_I-OPEB_Journal Entries Calculation" xfId="16657"/>
    <cellStyle name="s_Earnings (2)_Journal Entries Calculation" xfId="16658"/>
    <cellStyle name="s_Earnings (2)_KY P2R 2009" xfId="16659"/>
    <cellStyle name="s_Earnings (2)_KY P2R 2009 2" xfId="16660"/>
    <cellStyle name="s_Earnings (2)_KY P2R 2009_NOL" xfId="16661"/>
    <cellStyle name="s_Earnings (2)_KY-Landing Template-Feb 2012 Final" xfId="16662"/>
    <cellStyle name="s_Earnings (2)_KY-Landing Template-Feb 2012 Final 2" xfId="16663"/>
    <cellStyle name="s_Earnings (2)_KY-Landing Template-Feb 2012 Final 3" xfId="16664"/>
    <cellStyle name="s_Earnings (2)_KY-Landing Template-Feb 2012 Final 4" xfId="16665"/>
    <cellStyle name="s_Earnings (2)_KY-Landing Template-Feb 2012 Final 5" xfId="16666"/>
    <cellStyle name="s_Earnings (2)_KY-Landing Template-Feb 2012 Final 6" xfId="16667"/>
    <cellStyle name="s_Earnings (2)_KY-Landing Template-Feb 2012 Final_O&amp;Vs Worksheet" xfId="16668"/>
    <cellStyle name="s_Earnings (2)_KY-Landing Template-Feb 2012 Final_O&amp;Vs Worksheet 2" xfId="16669"/>
    <cellStyle name="s_Earnings (2)_KY-Landing Template-Feb 2012 Final_O&amp;Vs Worksheet 3" xfId="16670"/>
    <cellStyle name="s_Earnings (2)_KY-Landing Template-Feb 2012 Final_O&amp;Vs Worksheet 4" xfId="16671"/>
    <cellStyle name="s_Earnings (2)_KY-Landing Template-Feb 2012 Final_O&amp;Vs Worksheet 5" xfId="16672"/>
    <cellStyle name="s_Earnings (2)_KY-Landing Template-Feb 2012 Final_O&amp;Vs Worksheet 6" xfId="16673"/>
    <cellStyle name="s_Earnings (2)_LI P2R 2009" xfId="16674"/>
    <cellStyle name="s_Earnings (2)_LI P2R 2009 2" xfId="16675"/>
    <cellStyle name="s_Earnings (2)_LI P2R 2009_NOL" xfId="16676"/>
    <cellStyle name="s_Earnings (2)_LIBERTY P2R 2009" xfId="16677"/>
    <cellStyle name="s_Earnings (2)_LIBERTY P2R 2009 2" xfId="16678"/>
    <cellStyle name="s_Earnings (2)_LIBERTY P2R 2009_NOL" xfId="16679"/>
    <cellStyle name="s_Earnings (2)_LOP P2R 2009" xfId="16680"/>
    <cellStyle name="s_Earnings (2)_LOP P2R 2009 2" xfId="16681"/>
    <cellStyle name="s_Earnings (2)_LOP P2R 2009_NOL" xfId="16682"/>
    <cellStyle name="s_Earnings (2)_MD P2R 2009" xfId="16683"/>
    <cellStyle name="s_Earnings (2)_MD P2R 2009 2" xfId="16684"/>
    <cellStyle name="s_Earnings (2)_MD P2R 2009_NOL" xfId="16685"/>
    <cellStyle name="s_Earnings (2)_MI P2R 2009" xfId="16686"/>
    <cellStyle name="s_Earnings (2)_MI P2R 2009 2" xfId="16687"/>
    <cellStyle name="s_Earnings (2)_MI P2R 2009_NOL" xfId="16688"/>
    <cellStyle name="s_Earnings (2)_MO 2010-2014 Presentation_072709" xfId="16689"/>
    <cellStyle name="s_Earnings (2)_MO 2010-2014 Presentation_072709_Schedule 3-5 Roark - asset list 071010" xfId="16690"/>
    <cellStyle name="s_Earnings (2)_MO P2R 2009" xfId="16691"/>
    <cellStyle name="s_Earnings (2)_MO P2R 2009 2" xfId="16692"/>
    <cellStyle name="s_Earnings (2)_MO P2R 2009_NOL" xfId="16693"/>
    <cellStyle name="s_Earnings (2)_Mobile Residuals P2R 2009" xfId="16694"/>
    <cellStyle name="s_Earnings (2)_Mobile Residuals P2R 2009 2" xfId="16695"/>
    <cellStyle name="s_Earnings (2)_Mobile Residuals P2R 2009_NOL" xfId="16696"/>
    <cellStyle name="s_Earnings (2)_MO-IL-CA Offset DEF" xfId="16697"/>
    <cellStyle name="s_Earnings (2)_MO-IL-CA Offset DEF 2" xfId="16698"/>
    <cellStyle name="s_Earnings (2)_MO-IL-CA Offset DEF_2010 Footnote" xfId="16699"/>
    <cellStyle name="s_Earnings (2)_MO-IL-CA Offset DEF_2010 Footnote_7 - FAS109 2010 (F2)" xfId="16700"/>
    <cellStyle name="s_Earnings (2)_MO-IL-CA Offset DEF_2010 Footnote_Hyperion-JDE Recon" xfId="16701"/>
    <cellStyle name="s_Earnings (2)_MO-IL-CA Offset DEF_2010 Footnote_Journal Entries Calculation" xfId="16702"/>
    <cellStyle name="s_Earnings (2)_MO-IL-CA Offset DEF_7 - FAS109 2010 (F2)" xfId="16703"/>
    <cellStyle name="s_Earnings (2)_MO-IL-CA Offset DEF_AWW Adj Co FAS109 2011" xfId="16704"/>
    <cellStyle name="s_Earnings (2)_MO-IL-CA Offset DEF_AZ FAS109 2011" xfId="16705"/>
    <cellStyle name="s_Earnings (2)_MO-IL-CA Offset DEF_AZ FAS109 2011_Hyperion-JDE Recon" xfId="16706"/>
    <cellStyle name="s_Earnings (2)_MO-IL-CA Offset DEF_AZ FAS109 2011_Journal Entries Calculation" xfId="16707"/>
    <cellStyle name="s_Earnings (2)_MO-IL-CA Offset DEF_Current Provision - HYP" xfId="16708"/>
    <cellStyle name="s_Earnings (2)_MO-IL-CA Offset DEF_Footnote" xfId="16709"/>
    <cellStyle name="s_Earnings (2)_MO-IL-CA Offset DEF_Footnote Walk" xfId="16710"/>
    <cellStyle name="s_Earnings (2)_MO-IL-CA Offset DEF_Footnote Walk_7 - FAS109 2010 (F2)" xfId="16711"/>
    <cellStyle name="s_Earnings (2)_MO-IL-CA Offset DEF_Footnote Walk_Hyperion-JDE Recon" xfId="16712"/>
    <cellStyle name="s_Earnings (2)_MO-IL-CA Offset DEF_Footnote Walk_Journal Entries Calculation" xfId="16713"/>
    <cellStyle name="s_Earnings (2)_MO-IL-CA Offset DEF_Hyperion-JDE Recon" xfId="16714"/>
    <cellStyle name="s_Earnings (2)_MO-IL-CA Offset DEF_IA FAS109 2011" xfId="16715"/>
    <cellStyle name="s_Earnings (2)_MO-IL-CA Offset DEF_IA FAS109 2011_Hyperion-JDE Recon" xfId="16716"/>
    <cellStyle name="s_Earnings (2)_MO-IL-CA Offset DEF_IA FAS109 2011_Journal Entries Calculation" xfId="16717"/>
    <cellStyle name="s_Earnings (2)_MO-IL-CA Offset DEF_IL FAS109 2011" xfId="16718"/>
    <cellStyle name="s_Earnings (2)_MO-IL-CA Offset DEF_IL FAS109 2011_Hyperion-JDE Recon" xfId="16719"/>
    <cellStyle name="s_Earnings (2)_MO-IL-CA Offset DEF_IL FAS109 2011_Journal Entries Calculation" xfId="16720"/>
    <cellStyle name="s_Earnings (2)_MO-IL-CA Offset DEF_IL Note H Collapsed to Acctg" xfId="16721"/>
    <cellStyle name="s_Earnings (2)_MO-IL-CA Offset DEF_IL Note H Collapsed to Acctg_7 - FAS109 2010 (F2)" xfId="16722"/>
    <cellStyle name="s_Earnings (2)_MO-IL-CA Offset DEF_IL Note H Collapsed to Acctg_Hyperion-JDE Recon" xfId="16723"/>
    <cellStyle name="s_Earnings (2)_MO-IL-CA Offset DEF_IL Note H Collapsed to Acctg_Journal Entries Calculation" xfId="16724"/>
    <cellStyle name="s_Earnings (2)_MO-IL-CA Offset DEF_Journal Entries Calculation" xfId="16725"/>
    <cellStyle name="s_Earnings (2)_MO-IL-CA Offset DEF_NOL" xfId="16726"/>
    <cellStyle name="s_Earnings (2)_MO-IL-CA Offset DEF_Note H" xfId="16727"/>
    <cellStyle name="s_Earnings (2)_MO-IL-CA Offset DEF_Note H_7 - FAS109 2010 (F2)" xfId="16728"/>
    <cellStyle name="s_Earnings (2)_MO-IL-CA Offset DEF_Note H_Hyperion-JDE Recon" xfId="16729"/>
    <cellStyle name="s_Earnings (2)_MO-IL-CA Offset DEF_Note H_Journal Entries Calculation" xfId="16730"/>
    <cellStyle name="s_Earnings (2)_MO-IL-CA Offset DEF_PY FN Reclasses" xfId="16731"/>
    <cellStyle name="s_Earnings (2)_MO-IL-CA Offset DEF_Summary" xfId="16732"/>
    <cellStyle name="s_Earnings (2)_Net Capex Cashflow 2013-2014 8-10-12" xfId="16733"/>
    <cellStyle name="s_Earnings (2)_NJ P2R 2009" xfId="16734"/>
    <cellStyle name="s_Earnings (2)_NJ P2R 2009 2" xfId="16735"/>
    <cellStyle name="s_Earnings (2)_NJ P2R 2009_NOL" xfId="16736"/>
    <cellStyle name="s_Earnings (2)_NM P2R 2009" xfId="16737"/>
    <cellStyle name="s_Earnings (2)_NM P2R 2009 2" xfId="16738"/>
    <cellStyle name="s_Earnings (2)_NM P2R 2009_NOL" xfId="16739"/>
    <cellStyle name="s_Earnings (2)_NOL" xfId="16740"/>
    <cellStyle name="s_Earnings (2)_O - AFUDC Sch M" xfId="16741"/>
    <cellStyle name="s_Earnings (2)_O - AFUDC Sch M_Hyperion-JDE Recon" xfId="16742"/>
    <cellStyle name="s_Earnings (2)_O - AFUDC Sch M_Input Sheet" xfId="16743"/>
    <cellStyle name="s_Earnings (2)_O - AFUDC Sch M_Journal Entries Calculation" xfId="16744"/>
    <cellStyle name="s_Earnings (2)_O&amp;Vs P&amp;L View" xfId="16745"/>
    <cellStyle name="s_Earnings (2)_O&amp;Vs P&amp;L View 2" xfId="16746"/>
    <cellStyle name="s_Earnings (2)_O&amp;Vs P&amp;L View 3" xfId="16747"/>
    <cellStyle name="s_Earnings (2)_O&amp;Vs P&amp;L View 4" xfId="16748"/>
    <cellStyle name="s_Earnings (2)_O&amp;Vs P&amp;L View 5" xfId="16749"/>
    <cellStyle name="s_Earnings (2)_O&amp;Vs P&amp;L View 6" xfId="16750"/>
    <cellStyle name="s_Earnings (2)_O&amp;Vs Worksheet" xfId="16751"/>
    <cellStyle name="s_Earnings (2)_O&amp;Vs Worksheet 2" xfId="16752"/>
    <cellStyle name="s_Earnings (2)_O&amp;Vs Worksheet 3" xfId="16753"/>
    <cellStyle name="s_Earnings (2)_O&amp;Vs Worksheet 4" xfId="16754"/>
    <cellStyle name="s_Earnings (2)_O&amp;Vs Worksheet 5" xfId="16755"/>
    <cellStyle name="s_Earnings (2)_O&amp;Vs Worksheet 6" xfId="16756"/>
    <cellStyle name="s_Earnings (2)_O&amp;Vs Worksheet_1" xfId="16757"/>
    <cellStyle name="s_Earnings (2)_O&amp;Vs Worksheet_1 2" xfId="16758"/>
    <cellStyle name="s_Earnings (2)_O&amp;Vs Worksheet_1 3" xfId="16759"/>
    <cellStyle name="s_Earnings (2)_O&amp;Vs Worksheet_1 4" xfId="16760"/>
    <cellStyle name="s_Earnings (2)_O&amp;Vs Worksheet_1 5" xfId="16761"/>
    <cellStyle name="s_Earnings (2)_O&amp;Vs Worksheet_1 6" xfId="16762"/>
    <cellStyle name="s_Earnings (2)_OH P2R 2009" xfId="16763"/>
    <cellStyle name="s_Earnings (2)_OH P2R 2009 2" xfId="16764"/>
    <cellStyle name="s_Earnings (2)_OH P2R 2009_NOL" xfId="16765"/>
    <cellStyle name="s_Earnings (2)_P&amp;L Landing" xfId="16766"/>
    <cellStyle name="s_Earnings (2)_P&amp;L Landing 2" xfId="16767"/>
    <cellStyle name="s_Earnings (2)_P&amp;L Landing 3" xfId="16768"/>
    <cellStyle name="s_Earnings (2)_P&amp;L Landing 4" xfId="16769"/>
    <cellStyle name="s_Earnings (2)_P&amp;L Landing 5" xfId="16770"/>
    <cellStyle name="s_Earnings (2)_P&amp;L Landing 6" xfId="16771"/>
    <cellStyle name="s_Earnings (2)_PA P2R 2009" xfId="16772"/>
    <cellStyle name="s_Earnings (2)_PA P2R 2009 2" xfId="16773"/>
    <cellStyle name="s_Earnings (2)_PA P2R 2009_NOL" xfId="16774"/>
    <cellStyle name="s_Earnings (2)_Portfolio Optimization - Sale of GW + Neptune v13" xfId="16775"/>
    <cellStyle name="s_Earnings (2)_Project Aqua - Financial Models Version 2.0 V2" xfId="16776"/>
    <cellStyle name="s_Earnings (2)_Project Aqua - Financial Models Version 2.0 V2_2010 Arnold Sewer - Model v1.1 (preliminary base case)" xfId="16777"/>
    <cellStyle name="s_Earnings (2)_Project Aqua - Financial Models Version 2.0 V2_Inputs" xfId="16778"/>
    <cellStyle name="s_Earnings (2)_Project Aqua - Financial Models Version 2.0 V2_sand city cost analysis 9-29-09 CalAm Version" xfId="16779"/>
    <cellStyle name="s_Earnings (2)_Project Aqua - Financial Models Version 2.0 V2_Schedule 3-5 Roark - asset list 071010" xfId="16780"/>
    <cellStyle name="s_Earnings (2)_Project Aqua - Financial Models Version 2.5" xfId="16781"/>
    <cellStyle name="s_Earnings (2)_Project Ascot Spain - Version 9.0 16082004" xfId="16782"/>
    <cellStyle name="s_Earnings (2)_PY FN Reclasses" xfId="16783"/>
    <cellStyle name="s_Earnings (2)_Q1 Workpapers as of 03-12-10" xfId="16784"/>
    <cellStyle name="s_Earnings (2)_Q1 Workpapers as of 03-12-10 2" xfId="16785"/>
    <cellStyle name="s_Earnings (2)_ROE by State" xfId="16786"/>
    <cellStyle name="s_Earnings (2)_sand city cost analysis 9-29-09 CalAm Version" xfId="16787"/>
    <cellStyle name="s_Earnings (2)_Schedule 3-5 Roark - asset list 071010" xfId="16788"/>
    <cellStyle name="s_Earnings (2)_Sheet1" xfId="16789"/>
    <cellStyle name="s_Earnings (2)_Sheet1 2" xfId="16790"/>
    <cellStyle name="s_Earnings (2)_Sheet1 3" xfId="16791"/>
    <cellStyle name="s_Earnings (2)_Sheet1 4" xfId="16792"/>
    <cellStyle name="s_Earnings (2)_Sheet1 5" xfId="16793"/>
    <cellStyle name="s_Earnings (2)_Sheet1 6" xfId="16794"/>
    <cellStyle name="s_Earnings (2)_Sheet1_O&amp;Vs Worksheet" xfId="16795"/>
    <cellStyle name="s_Earnings (2)_Sheet1_O&amp;Vs Worksheet 2" xfId="16796"/>
    <cellStyle name="s_Earnings (2)_Sheet1_O&amp;Vs Worksheet 3" xfId="16797"/>
    <cellStyle name="s_Earnings (2)_Sheet1_O&amp;Vs Worksheet 4" xfId="16798"/>
    <cellStyle name="s_Earnings (2)_Sheet1_O&amp;Vs Worksheet 5" xfId="16799"/>
    <cellStyle name="s_Earnings (2)_Sheet1_O&amp;Vs Worksheet 6" xfId="16800"/>
    <cellStyle name="s_Earnings (2)_Sheet2" xfId="16801"/>
    <cellStyle name="s_Earnings (2)_Sheet2 2" xfId="16802"/>
    <cellStyle name="s_Earnings (2)_Sheet2 3" xfId="16803"/>
    <cellStyle name="s_Earnings (2)_Sheet2 4" xfId="16804"/>
    <cellStyle name="s_Earnings (2)_Sheet2 5" xfId="16805"/>
    <cellStyle name="s_Earnings (2)_Sheet2 6" xfId="16806"/>
    <cellStyle name="s_Earnings (2)_Sheet2 7" xfId="16807"/>
    <cellStyle name="s_Earnings (2)_Sheet2_Input" xfId="16808"/>
    <cellStyle name="s_Earnings (2)_Sheet2_Input 2" xfId="16809"/>
    <cellStyle name="s_Earnings (2)_Sheet2_Input 3" xfId="16810"/>
    <cellStyle name="s_Earnings (2)_Sheet2_Input 4" xfId="16811"/>
    <cellStyle name="s_Earnings (2)_Sheet2_Input 5" xfId="16812"/>
    <cellStyle name="s_Earnings (2)_Sheet2_Input 6" xfId="16813"/>
    <cellStyle name="s_Earnings (2)_Sheet2_Input_O&amp;Vs Worksheet" xfId="16814"/>
    <cellStyle name="s_Earnings (2)_Sheet2_Input_O&amp;Vs Worksheet 2" xfId="16815"/>
    <cellStyle name="s_Earnings (2)_Sheet2_Input_O&amp;Vs Worksheet 3" xfId="16816"/>
    <cellStyle name="s_Earnings (2)_Sheet2_Input_O&amp;Vs Worksheet 4" xfId="16817"/>
    <cellStyle name="s_Earnings (2)_Sheet2_Input_O&amp;Vs Worksheet 5" xfId="16818"/>
    <cellStyle name="s_Earnings (2)_Sheet2_Input_O&amp;Vs Worksheet 6" xfId="16819"/>
    <cellStyle name="s_Earnings (2)_Sheet3" xfId="16820"/>
    <cellStyle name="s_Earnings (2)_Sheet3 2" xfId="16821"/>
    <cellStyle name="s_Earnings (2)_Sheet3 3" xfId="16822"/>
    <cellStyle name="s_Earnings (2)_Sheet3 4" xfId="16823"/>
    <cellStyle name="s_Earnings (2)_Sheet3 5" xfId="16824"/>
    <cellStyle name="s_Earnings (2)_Sheet3 6" xfId="16825"/>
    <cellStyle name="s_Earnings (2)_Smart View_2011-2015_Info from the field V2  from rates 8-18-10 morning" xfId="16826"/>
    <cellStyle name="s_Earnings (2)_Smart View_2011-2015_Info from the field V3 8-19-10 from Rates" xfId="16827"/>
    <cellStyle name="s_Earnings (2)_Spain headcount 09082004v3" xfId="16828"/>
    <cellStyle name="s_Earnings (2)_Start-up Costs" xfId="16829"/>
    <cellStyle name="s_Earnings (2)_Start-up Costs_sand city cost analysis 9-29-09 CalAm Version" xfId="16830"/>
    <cellStyle name="s_Earnings (2)_Start-up Costs_Schedule 3-5 Roark - asset list 071010" xfId="16831"/>
    <cellStyle name="s_Earnings (2)_Summary" xfId="16832"/>
    <cellStyle name="s_Earnings (2)_Surprise Financial Services O&amp;M Fin Model 2008" xfId="16833"/>
    <cellStyle name="s_Earnings (2)_Surprise Financial Services O&amp;M No Capital 012607" xfId="16834"/>
    <cellStyle name="s_Earnings (2)_Surprise Financial Services O&amp;M No Capital 012607_sand city cost analysis 9-29-09 CalAm Version" xfId="16835"/>
    <cellStyle name="s_Earnings (2)_Surprise Financial Services O&amp;M No Capital 012607_Schedule 3-5 Roark - asset list 071010" xfId="16836"/>
    <cellStyle name="s_Earnings (2)_Temp-Perm Account Map" xfId="16837"/>
    <cellStyle name="s_Earnings (2)_TN - BD Model 2011-2015 06.17.10" xfId="16838"/>
    <cellStyle name="s_Earnings (2)_TN P2R 2009" xfId="16839"/>
    <cellStyle name="s_Earnings (2)_TN P2R 2009 2" xfId="16840"/>
    <cellStyle name="s_Earnings (2)_TN P2R 2009_NOL" xfId="16841"/>
    <cellStyle name="s_Earnings (2)_Treasury Existing Debt Load" xfId="16842"/>
    <cellStyle name="s_Earnings (2)_TWH LLC P2R 2009" xfId="16843"/>
    <cellStyle name="s_Earnings (2)_TWH LLC P2R 2009 2" xfId="16844"/>
    <cellStyle name="s_Earnings (2)_TWH LLC P2R 2009_NOL" xfId="16845"/>
    <cellStyle name="s_Earnings (2)_TWNA P2R 2009" xfId="16846"/>
    <cellStyle name="s_Earnings (2)_TWNA P2R 2009 2" xfId="16847"/>
    <cellStyle name="s_Earnings (2)_TWNA P2R 2009_NOL" xfId="16848"/>
    <cellStyle name="s_Earnings (2)_TX P2R 2009" xfId="16849"/>
    <cellStyle name="s_Earnings (2)_TX P2R 2009 2" xfId="16850"/>
    <cellStyle name="s_Earnings (2)_TX P2R 2009_NOL" xfId="16851"/>
    <cellStyle name="s_Earnings (2)_UESG P2R 2009" xfId="16852"/>
    <cellStyle name="s_Earnings (2)_UESG P2R 2009 2" xfId="16853"/>
    <cellStyle name="s_Earnings (2)_UESG P2R 2009_NOL" xfId="16854"/>
    <cellStyle name="s_Earnings (2)_UWV P2R 2009" xfId="16855"/>
    <cellStyle name="s_Earnings (2)_UWV P2R 2009 2" xfId="16856"/>
    <cellStyle name="s_Earnings (2)_UWV P2R 2009_NOL" xfId="16857"/>
    <cellStyle name="s_Earnings (2)_VA P2R 2009" xfId="16858"/>
    <cellStyle name="s_Earnings (2)_VA P2R 2009 2" xfId="16859"/>
    <cellStyle name="s_Earnings (2)_VA P2R 2009_NOL" xfId="16860"/>
    <cellStyle name="s_Earnings (2)_WV P2R 2009" xfId="16861"/>
    <cellStyle name="s_Earnings (2)_WV P2R 2009 2" xfId="16862"/>
    <cellStyle name="s_Earnings (2)_WV P2R 2009_NOL" xfId="16863"/>
    <cellStyle name="s_Earnings 10" xfId="16864"/>
    <cellStyle name="s_Earnings 2" xfId="16865"/>
    <cellStyle name="s_Earnings 2 2" xfId="16866"/>
    <cellStyle name="s_Earnings 2 2 2" xfId="16867"/>
    <cellStyle name="s_Earnings 2 2 2 2" xfId="16868"/>
    <cellStyle name="s_Earnings 2 2 2 2 2" xfId="16869"/>
    <cellStyle name="s_Earnings 2 2 2 2 3" xfId="16870"/>
    <cellStyle name="s_Earnings 2 2 2 3" xfId="16871"/>
    <cellStyle name="s_Earnings 2 2 3" xfId="16872"/>
    <cellStyle name="s_Earnings 2 2 4" xfId="16873"/>
    <cellStyle name="s_Earnings 2 2 5" xfId="16874"/>
    <cellStyle name="s_Earnings 2 2 6" xfId="16875"/>
    <cellStyle name="s_Earnings 2 3" xfId="16876"/>
    <cellStyle name="s_Earnings 2 3 2" xfId="16877"/>
    <cellStyle name="s_Earnings 2 3 2 2" xfId="16878"/>
    <cellStyle name="s_Earnings 2 3 2 3" xfId="16879"/>
    <cellStyle name="s_Earnings 2 3 3" xfId="16880"/>
    <cellStyle name="s_Earnings 2 4" xfId="16881"/>
    <cellStyle name="s_Earnings 2 5" xfId="16882"/>
    <cellStyle name="s_Earnings 2 6" xfId="16883"/>
    <cellStyle name="s_Earnings 3" xfId="16884"/>
    <cellStyle name="s_Earnings 4" xfId="16885"/>
    <cellStyle name="s_Earnings 5" xfId="16886"/>
    <cellStyle name="s_Earnings 6" xfId="16887"/>
    <cellStyle name="s_Earnings 6 2" xfId="16888"/>
    <cellStyle name="s_Earnings 6 2 2" xfId="16889"/>
    <cellStyle name="s_Earnings 6 2 3" xfId="16890"/>
    <cellStyle name="s_Earnings 6 3" xfId="16891"/>
    <cellStyle name="s_Earnings 7" xfId="16892"/>
    <cellStyle name="s_Earnings 8" xfId="16893"/>
    <cellStyle name="s_Earnings 9" xfId="16894"/>
    <cellStyle name="s_Earnings_1" xfId="16895"/>
    <cellStyle name="s_Earnings_1 10" xfId="16896"/>
    <cellStyle name="s_Earnings_1 2" xfId="16897"/>
    <cellStyle name="s_Earnings_1 2 2" xfId="16898"/>
    <cellStyle name="s_Earnings_1 2 2 2" xfId="16899"/>
    <cellStyle name="s_Earnings_1 2 2 2 2" xfId="16900"/>
    <cellStyle name="s_Earnings_1 2 2 2 2 2" xfId="16901"/>
    <cellStyle name="s_Earnings_1 2 2 2 2 3" xfId="16902"/>
    <cellStyle name="s_Earnings_1 2 2 2 3" xfId="16903"/>
    <cellStyle name="s_Earnings_1 2 2 3" xfId="16904"/>
    <cellStyle name="s_Earnings_1 2 2 4" xfId="16905"/>
    <cellStyle name="s_Earnings_1 2 2 5" xfId="16906"/>
    <cellStyle name="s_Earnings_1 2 2 6" xfId="16907"/>
    <cellStyle name="s_Earnings_1 2 3" xfId="16908"/>
    <cellStyle name="s_Earnings_1 2 3 2" xfId="16909"/>
    <cellStyle name="s_Earnings_1 2 3 2 2" xfId="16910"/>
    <cellStyle name="s_Earnings_1 2 3 2 3" xfId="16911"/>
    <cellStyle name="s_Earnings_1 2 3 3" xfId="16912"/>
    <cellStyle name="s_Earnings_1 2 4" xfId="16913"/>
    <cellStyle name="s_Earnings_1 2 5" xfId="16914"/>
    <cellStyle name="s_Earnings_1 2 6" xfId="16915"/>
    <cellStyle name="s_Earnings_1 3" xfId="16916"/>
    <cellStyle name="s_Earnings_1 4" xfId="16917"/>
    <cellStyle name="s_Earnings_1 5" xfId="16918"/>
    <cellStyle name="s_Earnings_1 6" xfId="16919"/>
    <cellStyle name="s_Earnings_1 6 2" xfId="16920"/>
    <cellStyle name="s_Earnings_1 6 2 2" xfId="16921"/>
    <cellStyle name="s_Earnings_1 6 2 3" xfId="16922"/>
    <cellStyle name="s_Earnings_1 6 3" xfId="16923"/>
    <cellStyle name="s_Earnings_1 7" xfId="16924"/>
    <cellStyle name="s_Earnings_1 8" xfId="16925"/>
    <cellStyle name="s_Earnings_1 9" xfId="16926"/>
    <cellStyle name="s_Earnings_1_2010 Arnold Sewer - Model v1.1 (preliminary base case)" xfId="16927"/>
    <cellStyle name="s_Earnings_1_2010-2012_AZ BP_09.10.09" xfId="16928"/>
    <cellStyle name="s_Earnings_1_2011_BPR_MSG_07" xfId="16929"/>
    <cellStyle name="s_Earnings_1_2011-13 Capex by entity" xfId="16930"/>
    <cellStyle name="s_Earnings_1_2012_BS_Budget (2)" xfId="16931"/>
    <cellStyle name="s_Earnings_1_2012_BS_Budget (2) 2" xfId="16932"/>
    <cellStyle name="s_Earnings_1_2012_BS_Budget (2) 3" xfId="16933"/>
    <cellStyle name="s_Earnings_1_2012_BS_Budget (2) 4" xfId="16934"/>
    <cellStyle name="s_Earnings_1_2012_BS_Budget (2) 5" xfId="16935"/>
    <cellStyle name="s_Earnings_1_2012_BS_Budget (2) 6" xfId="16936"/>
    <cellStyle name="s_Earnings_1_7 - FAS109 2010 (F2)" xfId="16937"/>
    <cellStyle name="s_Earnings_1_AAET P2R 2009" xfId="16938"/>
    <cellStyle name="s_Earnings_1_AAET P2R 2009 2" xfId="16939"/>
    <cellStyle name="s_Earnings_1_AAET P2R 2009_NOL" xfId="16940"/>
    <cellStyle name="s_Earnings_1_ACUS P2R 2009" xfId="16941"/>
    <cellStyle name="s_Earnings_1_ACUS P2R 2009 2" xfId="16942"/>
    <cellStyle name="s_Earnings_1_ACUS P2R 2009_NOL" xfId="16943"/>
    <cellStyle name="s_Earnings_1_ALWC P2R 2009" xfId="16944"/>
    <cellStyle name="s_Earnings_1_ALWC P2R 2009 2" xfId="16945"/>
    <cellStyle name="s_Earnings_1_ALWC P2R 2009_NOL" xfId="16946"/>
    <cellStyle name="s_Earnings_1_AM0909" xfId="16947"/>
    <cellStyle name="s_Earnings_1_AM0909_Intangible Amortization 6-30-09v" xfId="16948"/>
    <cellStyle name="s_Earnings_1_Apollo 22062005 RR" xfId="16949"/>
    <cellStyle name="s_Earnings_1_Applied O+M - 2011 - 2015 Bus. Plan" xfId="16950"/>
    <cellStyle name="s_Earnings_1_Applied O+M - 2011 - 2015 Bus. Plan 2" xfId="16951"/>
    <cellStyle name="s_Earnings_1_AW Engineering P2R 2009" xfId="16952"/>
    <cellStyle name="s_Earnings_1_AW Engineering P2R 2009 2" xfId="16953"/>
    <cellStyle name="s_Earnings_1_AW Engineering P2R 2009_NOL" xfId="16954"/>
    <cellStyle name="s_Earnings_1_AW Ind OPS P2R 2009" xfId="16955"/>
    <cellStyle name="s_Earnings_1_AW Ind OPS P2R 2009 2" xfId="16956"/>
    <cellStyle name="s_Earnings_1_AW Ind OPS P2R 2009_NOL" xfId="16957"/>
    <cellStyle name="s_Earnings_1_AW Ind P2R 2009" xfId="16958"/>
    <cellStyle name="s_Earnings_1_AW Ind P2R 2009 2" xfId="16959"/>
    <cellStyle name="s_Earnings_1_AW Ind P2R 2009_NOL" xfId="16960"/>
    <cellStyle name="s_Earnings_1_AW O&amp;M P2R 2009" xfId="16961"/>
    <cellStyle name="s_Earnings_1_AW O&amp;M P2R 2009 2" xfId="16962"/>
    <cellStyle name="s_Earnings_1_AW O&amp;M P2R 2009_NOL" xfId="16963"/>
    <cellStyle name="s_Earnings_1_AW(USA) Inc.  P2R 2009" xfId="16964"/>
    <cellStyle name="s_Earnings_1_AW(USA) Inc.  P2R 2009 2" xfId="16965"/>
    <cellStyle name="s_Earnings_1_AW(USA) Inc.  P2R 2009_NOL" xfId="16966"/>
    <cellStyle name="s_Earnings_1_AWCC P2R 2009" xfId="16967"/>
    <cellStyle name="s_Earnings_1_AWCC P2R 2009 2" xfId="16968"/>
    <cellStyle name="s_Earnings_1_AWCC P2R 2009_NOL" xfId="16969"/>
    <cellStyle name="s_Earnings_1_AWE Holding P2R 2009" xfId="16970"/>
    <cellStyle name="s_Earnings_1_AWE Holding P2R 2009 2" xfId="16971"/>
    <cellStyle name="s_Earnings_1_AWE Holding P2R 2009_NOL" xfId="16972"/>
    <cellStyle name="s_Earnings_1_AWE Inc. P2R 2009" xfId="16973"/>
    <cellStyle name="s_Earnings_1_AWE Inc. P2R 2009 2" xfId="16974"/>
    <cellStyle name="s_Earnings_1_AWE Inc. P2R 2009_NOL" xfId="16975"/>
    <cellStyle name="s_Earnings_1_AWM P2R 2009" xfId="16976"/>
    <cellStyle name="s_Earnings_1_AWM P2R 2009 2" xfId="16977"/>
    <cellStyle name="s_Earnings_1_AWM P2R 2009_NOL" xfId="16978"/>
    <cellStyle name="s_Earnings_1_AWM-DE P2R 2009" xfId="16979"/>
    <cellStyle name="s_Earnings_1_AWM-DE P2R 2009 2" xfId="16980"/>
    <cellStyle name="s_Earnings_1_AWM-DE P2R 2009_NOL" xfId="16981"/>
    <cellStyle name="s_Earnings_1_AWR P2R 2009" xfId="16982"/>
    <cellStyle name="s_Earnings_1_AWR P2R 2009 2" xfId="16983"/>
    <cellStyle name="s_Earnings_1_AWR P2R 2009_NOL" xfId="16984"/>
    <cellStyle name="s_Earnings_1_AWS CDM P2R 2009" xfId="16985"/>
    <cellStyle name="s_Earnings_1_AWS CDM P2R 2009 2" xfId="16986"/>
    <cellStyle name="s_Earnings_1_AWS CDM P2R 2009_NOL" xfId="16987"/>
    <cellStyle name="s_Earnings_1_AWS LLC P2R 2009" xfId="16988"/>
    <cellStyle name="s_Earnings_1_AWS LLC P2R 2009 2" xfId="16989"/>
    <cellStyle name="s_Earnings_1_AWS LLC P2R 2009_NOL" xfId="16990"/>
    <cellStyle name="s_Earnings_1_AWW Adj Co FAS109 2011" xfId="16991"/>
    <cellStyle name="s_Earnings_1_AWWC P2R 2009" xfId="16992"/>
    <cellStyle name="s_Earnings_1_AWWC P2R 2009 2" xfId="16993"/>
    <cellStyle name="s_Earnings_1_AWWC P2R 2009_NOL" xfId="16994"/>
    <cellStyle name="s_Earnings_1_AWWM P2R 2009" xfId="16995"/>
    <cellStyle name="s_Earnings_1_AWWM P2R 2009 2" xfId="16996"/>
    <cellStyle name="s_Earnings_1_AWWM P2R 2009_NOL" xfId="16997"/>
    <cellStyle name="s_Earnings_1_AWWSC P2R 2009" xfId="16998"/>
    <cellStyle name="s_Earnings_1_AWWSC P2R 2009 2" xfId="16999"/>
    <cellStyle name="s_Earnings_1_AWWSC P2R 2009_NOL" xfId="17000"/>
    <cellStyle name="s_Earnings_1_AZ P2R 2009" xfId="17001"/>
    <cellStyle name="s_Earnings_1_AZ P2R 2009 2" xfId="17002"/>
    <cellStyle name="s_Earnings_1_AZ P2R 2009_NOL" xfId="17003"/>
    <cellStyle name="s_Earnings_1_BalanceSheet Landing" xfId="17004"/>
    <cellStyle name="s_Earnings_1_BalanceSheet Landing 2" xfId="17005"/>
    <cellStyle name="s_Earnings_1_BalanceSheet Landing 3" xfId="17006"/>
    <cellStyle name="s_Earnings_1_BalanceSheet Landing 4" xfId="17007"/>
    <cellStyle name="s_Earnings_1_BalanceSheet Landing 5" xfId="17008"/>
    <cellStyle name="s_Earnings_1_BalanceSheet Landing 6" xfId="17009"/>
    <cellStyle name="s_Earnings_1_BFD P2R 2009" xfId="17010"/>
    <cellStyle name="s_Earnings_1_BFD P2R 2009 2" xfId="17011"/>
    <cellStyle name="s_Earnings_1_BFD P2R 2009_NOL" xfId="17012"/>
    <cellStyle name="s_Earnings_1_Book1" xfId="17013"/>
    <cellStyle name="s_Earnings_1_BP 2011-13 KPIs Rev 9-16-2010 8pm" xfId="17014"/>
    <cellStyle name="s_Earnings_1_Brenner" xfId="17015"/>
    <cellStyle name="s_Earnings_1_Brenner_Intangible Amortization 6-30-09v" xfId="17016"/>
    <cellStyle name="s_Earnings_1_CA P2R 2009 " xfId="17017"/>
    <cellStyle name="s_Earnings_1_CA P2R 2009  2" xfId="17018"/>
    <cellStyle name="s_Earnings_1_CA P2R 2009 _NOL" xfId="17019"/>
    <cellStyle name="s_Earnings_1_CD - Financial Flash Report - May 2012 Final" xfId="17020"/>
    <cellStyle name="s_Earnings_1_City of Fillmore Annual Maintenance Revised  V-2 3-7-06  MLC" xfId="17021"/>
    <cellStyle name="s_Earnings_1_City of Fillmore Annual Maintenance Revised  V-2 3-7-06  MLC_sand city cost analysis 9-29-09 CalAm Version" xfId="17022"/>
    <cellStyle name="s_Earnings_1_City of Fillmore Annual Maintenance Revised  V-2 3-7-06  MLC_Schedule 3-5 Roark - asset list 071010" xfId="17023"/>
    <cellStyle name="s_Earnings_1_City of Fillmore Annual Maintenance Revised MK" xfId="17024"/>
    <cellStyle name="s_Earnings_1_City of Fillmore Annual Maintenance Revised MK_sand city cost analysis 9-29-09 CalAm Version" xfId="17025"/>
    <cellStyle name="s_Earnings_1_City of Fillmore Annual Maintenance Revised MK_Schedule 3-5 Roark - asset list 071010" xfId="17026"/>
    <cellStyle name="s_Earnings_1_City of Fillmore DBO Financial Model V10" xfId="17027"/>
    <cellStyle name="s_Earnings_1_City of Fillmore DBO Financial Model V10_sand city cost analysis 9-29-09 CalAm Version" xfId="17028"/>
    <cellStyle name="s_Earnings_1_City of Fillmore DBO Financial Model V10_Schedule 3-5 Roark - asset list 071010" xfId="17029"/>
    <cellStyle name="s_Earnings_1_City of Fillmore DBO Financial Model V11" xfId="17030"/>
    <cellStyle name="s_Earnings_1_City of Fillmore DBO Financial Model V11_sand city cost analysis 9-29-09 CalAm Version" xfId="17031"/>
    <cellStyle name="s_Earnings_1_City of Fillmore DBO Financial Model V11_Schedule 3-5 Roark - asset list 071010" xfId="17032"/>
    <cellStyle name="s_Earnings_1_City of Fillmore DBO Financial Model V2" xfId="17033"/>
    <cellStyle name="s_Earnings_1_City of Fillmore DBO Financial Model V2_sand city cost analysis 9-29-09 CalAm Version" xfId="17034"/>
    <cellStyle name="s_Earnings_1_City of Fillmore DBO Financial Model V2_Schedule 3-5 Roark - asset list 071010" xfId="17035"/>
    <cellStyle name="s_Earnings_1_City of Fillmore DBO Financial Model V4" xfId="17036"/>
    <cellStyle name="s_Earnings_1_City of Fillmore DBO Financial Model V4_sand city cost analysis 9-29-09 CalAm Version" xfId="17037"/>
    <cellStyle name="s_Earnings_1_City of Fillmore DBO Financial Model V4_Schedule 3-5 Roark - asset list 071010" xfId="17038"/>
    <cellStyle name="s_Earnings_1_City of Fillmore DBO Financial Model V5" xfId="17039"/>
    <cellStyle name="s_Earnings_1_City of Fillmore DBO Financial Model V5_sand city cost analysis 9-29-09 CalAm Version" xfId="17040"/>
    <cellStyle name="s_Earnings_1_City of Fillmore DBO Financial Model V5_Schedule 3-5 Roark - asset list 071010" xfId="17041"/>
    <cellStyle name="s_Earnings_1_City of Fillmore OpEx Model Start-Up  &amp; Decommissioning   Nov.18, 2005  MLC" xfId="17042"/>
    <cellStyle name="s_Earnings_1_City of Fillmore OpEx Model Start-Up  &amp; Decommissioning   Nov.18, 2005  MLC_sand city cost analysis 9-29-09 CalAm Version" xfId="17043"/>
    <cellStyle name="s_Earnings_1_City of Fillmore OpEx Model Start-Up  &amp; Decommissioning   Nov.18, 2005  MLC_Schedule 3-5 Roark - asset list 071010" xfId="17044"/>
    <cellStyle name="s_Earnings_1_City of Fillmore OpEx Model V. 2  Dec. 19, 2005  MLC" xfId="17045"/>
    <cellStyle name="s_Earnings_1_City of Fillmore OpEx Model V. 2  Dec. 19, 2005  MLC_sand city cost analysis 9-29-09 CalAm Version" xfId="17046"/>
    <cellStyle name="s_Earnings_1_City of Fillmore OpEx Model V. 2  Dec. 19, 2005  MLC_Schedule 3-5 Roark - asset list 071010" xfId="17047"/>
    <cellStyle name="s_Earnings_1_City of Fillmore R &amp; R Schedule    3-13-06  MLC" xfId="17048"/>
    <cellStyle name="s_Earnings_1_City of Fillmore R &amp; R Schedule    3-13-06  MLC_sand city cost analysis 9-29-09 CalAm Version" xfId="17049"/>
    <cellStyle name="s_Earnings_1_City of Fillmore R &amp; R Schedule    3-13-06  MLC_Schedule 3-5 Roark - asset list 071010" xfId="17050"/>
    <cellStyle name="s_Earnings_1_Contract Ops Bus  Plan 2011 -2015_061510" xfId="17051"/>
    <cellStyle name="s_Earnings_1_Contract Ops Bus  Plan 2011 -2015_061510_2011_BPR_MSG_07" xfId="17052"/>
    <cellStyle name="s_Earnings_1_Contract Ops Bus  Plan 2011 -2015_061510_Contract Ops Bus  Plan 2011 -2015_071310_GK" xfId="17053"/>
    <cellStyle name="s_Earnings_1_Contract Ops Bus  Plan 2011 -2015_061510_Contract Ops Bus  Plan 2011 -2015_08.31.10" xfId="17054"/>
    <cellStyle name="s_Earnings_1_Contract Ops Bus  Plan 2011 -2015_061510_Contract Ops Bus  Plan 2011 -2015_08.31.10_~0270095" xfId="17055"/>
    <cellStyle name="s_Earnings_1_Contract Ops Bus  Plan 2011 -2015_061510_Contract Ops Bus  Plan 2011 -2015_08.31.10_Contract Services_Project Contribution Trend" xfId="17056"/>
    <cellStyle name="s_Earnings_1_Contract Ops Bus  Plan 2011 -2015_061510_Contract Ops Bus  Plan 2011 -2015_08.31.10_Contract Services_Project Contribution Trend_091010" xfId="17057"/>
    <cellStyle name="s_Earnings_1_Contract Ops Bus  Plan 2011 -2015_061510_Contribution" xfId="17058"/>
    <cellStyle name="s_Earnings_1_Contract Ops Bus  Plan 2011 -2015_061510_FINAL P12 MSG Contribution Margin" xfId="17059"/>
    <cellStyle name="s_Earnings_1_Contract Ops Bus  Plan 2011 -2015_071310_GK" xfId="17060"/>
    <cellStyle name="s_Earnings_1_Contract Ops Bus  Plan 2011 -2015_08.31.10" xfId="17061"/>
    <cellStyle name="s_Earnings_1_Contract Ops Bus  Plan 2011 -2015_08.31.10_~0270095" xfId="17062"/>
    <cellStyle name="s_Earnings_1_Contract Ops Bus  Plan 2011 -2015_08.31.10_Contract Services_Project Contribution Trend" xfId="17063"/>
    <cellStyle name="s_Earnings_1_Contract Ops Bus  Plan 2011 -2015_08.31.10_Contract Services_Project Contribution Trend_091010" xfId="17064"/>
    <cellStyle name="s_Earnings_1_Contribution" xfId="17065"/>
    <cellStyle name="s_Earnings_1_Control Panel" xfId="17066"/>
    <cellStyle name="s_Earnings_1_Control Panel 2" xfId="17067"/>
    <cellStyle name="s_Earnings_1_Control Panel 3" xfId="17068"/>
    <cellStyle name="s_Earnings_1_Control Panel 4" xfId="17069"/>
    <cellStyle name="s_Earnings_1_Control Panel 5" xfId="17070"/>
    <cellStyle name="s_Earnings_1_Control Panel 6" xfId="17071"/>
    <cellStyle name="s_Earnings_1_Copy of KY 2011 Os &amp; Vs 10-19-11" xfId="17072"/>
    <cellStyle name="s_Earnings_1_Copy of KY 2011 Os &amp; Vs 10-19-11 2" xfId="17073"/>
    <cellStyle name="s_Earnings_1_Copy of KY 2011 Os &amp; Vs 10-19-11 3" xfId="17074"/>
    <cellStyle name="s_Earnings_1_Copy of KY 2011 Os &amp; Vs 10-19-11 4" xfId="17075"/>
    <cellStyle name="s_Earnings_1_Copy of KY 2011 Os &amp; Vs 10-19-11 5" xfId="17076"/>
    <cellStyle name="s_Earnings_1_Copy of KY 2011 Os &amp; Vs 10-19-11 6" xfId="17077"/>
    <cellStyle name="s_Earnings_1_Copy of Twin Oaks DBO Financial Model BAFO FINAL" xfId="17078"/>
    <cellStyle name="s_Earnings_1_Copy of Twin Oaks DBO Financial Model BAFO FINAL_sand city cost analysis 9-29-09 CalAm Version" xfId="17079"/>
    <cellStyle name="s_Earnings_1_Copy of Twin Oaks DBO Financial Model BAFO FINAL_Schedule 3-5 Roark - asset list 071010" xfId="17080"/>
    <cellStyle name="s_Earnings_1_Eastern Divsion O&amp;Vs - Dec 2011 Final" xfId="17081"/>
    <cellStyle name="s_Earnings_1_Eastern Divsion O&amp;Vs - Dec 2011 Final 2" xfId="17082"/>
    <cellStyle name="s_Earnings_1_Eastern Divsion O&amp;Vs - Dec 2011 Final 3" xfId="17083"/>
    <cellStyle name="s_Earnings_1_Eastern Divsion O&amp;Vs - Dec 2011 Final 4" xfId="17084"/>
    <cellStyle name="s_Earnings_1_Eastern Divsion O&amp;Vs - Dec 2011 Final 5" xfId="17085"/>
    <cellStyle name="s_Earnings_1_Eastern Divsion O&amp;Vs - Dec 2011 Final 6" xfId="17086"/>
    <cellStyle name="s_Earnings_1_Eastern Divsion O&amp;Vs - Dec 2011 Final_O&amp;Vs Worksheet" xfId="17087"/>
    <cellStyle name="s_Earnings_1_Eastern Divsion O&amp;Vs - Dec 2011 Final_O&amp;Vs Worksheet 2" xfId="17088"/>
    <cellStyle name="s_Earnings_1_Eastern Divsion O&amp;Vs - Dec 2011 Final_O&amp;Vs Worksheet 3" xfId="17089"/>
    <cellStyle name="s_Earnings_1_Eastern Divsion O&amp;Vs - Dec 2011 Final_O&amp;Vs Worksheet 4" xfId="17090"/>
    <cellStyle name="s_Earnings_1_Eastern Divsion O&amp;Vs - Dec 2011 Final_O&amp;Vs Worksheet 5" xfId="17091"/>
    <cellStyle name="s_Earnings_1_Eastern Divsion O&amp;Vs - Dec 2011 Final_O&amp;Vs Worksheet 6" xfId="17092"/>
    <cellStyle name="s_Earnings_1_Edison P2R 2009" xfId="17093"/>
    <cellStyle name="s_Earnings_1_Edison P2R 2009 2" xfId="17094"/>
    <cellStyle name="s_Earnings_1_Edison P2R 2009_NOL" xfId="17095"/>
    <cellStyle name="s_Earnings_1_EMC P2R 2009" xfId="17096"/>
    <cellStyle name="s_Earnings_1_EMC P2R 2009 2" xfId="17097"/>
    <cellStyle name="s_Earnings_1_EMC P2R 2009_NOL" xfId="17098"/>
    <cellStyle name="s_Earnings_1_ETOWN LLC P2R 2009" xfId="17099"/>
    <cellStyle name="s_Earnings_1_ETOWN LLC P2R 2009 2" xfId="17100"/>
    <cellStyle name="s_Earnings_1_ETOWN LLC P2R 2009_NOL" xfId="17101"/>
    <cellStyle name="s_Earnings_1_ETP P2R 2009" xfId="17102"/>
    <cellStyle name="s_Earnings_1_ETP P2R 2009 2" xfId="17103"/>
    <cellStyle name="s_Earnings_1_ETP P2R 2009_NOL" xfId="17104"/>
    <cellStyle name="s_Earnings_1_Feb Actual vs. Budget" xfId="17105"/>
    <cellStyle name="s_Earnings_1_Feb Actual vs. Budget 2" xfId="17106"/>
    <cellStyle name="s_Earnings_1_Feb Actual vs. Budget 3" xfId="17107"/>
    <cellStyle name="s_Earnings_1_Feb Actual vs. Budget 4" xfId="17108"/>
    <cellStyle name="s_Earnings_1_Feb Actual vs. Budget 5" xfId="17109"/>
    <cellStyle name="s_Earnings_1_Feb Actual vs. Budget 6" xfId="17110"/>
    <cellStyle name="s_Earnings_1_Federal Payable '10" xfId="17111"/>
    <cellStyle name="s_Earnings_1_Fillmore Annual Maintenance" xfId="17112"/>
    <cellStyle name="s_Earnings_1_Fillmore Annual Maintenance_sand city cost analysis 9-29-09 CalAm Version" xfId="17113"/>
    <cellStyle name="s_Earnings_1_Fillmore Annual Maintenance_Schedule 3-5 Roark - asset list 071010" xfId="17114"/>
    <cellStyle name="s_Earnings_1_Fillmore O&amp;M model 032206" xfId="17115"/>
    <cellStyle name="s_Earnings_1_Fillmore O&amp;M model 032206 V1" xfId="17116"/>
    <cellStyle name="s_Earnings_1_Fillmore O&amp;M model 032206 V1_sand city cost analysis 9-29-09 CalAm Version" xfId="17117"/>
    <cellStyle name="s_Earnings_1_Fillmore O&amp;M model 032206 V1_Schedule 3-5 Roark - asset list 071010" xfId="17118"/>
    <cellStyle name="s_Earnings_1_Fillmore O&amp;M model 032206_sand city cost analysis 9-29-09 CalAm Version" xfId="17119"/>
    <cellStyle name="s_Earnings_1_Fillmore O&amp;M model 032206_Schedule 3-5 Roark - asset list 071010" xfId="17120"/>
    <cellStyle name="s_Earnings_1_Fillmore O&amp;M model 110106" xfId="17121"/>
    <cellStyle name="s_Earnings_1_Fillmore O&amp;M model 110106_sand city cost analysis 9-29-09 CalAm Version" xfId="17122"/>
    <cellStyle name="s_Earnings_1_Fillmore O&amp;M model 110106_Schedule 3-5 Roark - asset list 071010" xfId="17123"/>
    <cellStyle name="s_Earnings_1_FINAL P12 MSG Contribution Margin" xfId="17124"/>
    <cellStyle name="s_Earnings_1_Footnote" xfId="17125"/>
    <cellStyle name="s_Earnings_1_GAAP Provision Model - Q3 2011 Consolidated - Hyperion" xfId="17126"/>
    <cellStyle name="s_Earnings_1_HI P2R 2009" xfId="17127"/>
    <cellStyle name="s_Earnings_1_HI P2R 2009 2" xfId="17128"/>
    <cellStyle name="s_Earnings_1_HI P2R 2009_NOL" xfId="17129"/>
    <cellStyle name="s_Earnings_1_HYDRO P2R 2009" xfId="17130"/>
    <cellStyle name="s_Earnings_1_HYDRO P2R 2009 2" xfId="17131"/>
    <cellStyle name="s_Earnings_1_HYDRO P2R 2009_NOL" xfId="17132"/>
    <cellStyle name="s_Earnings_1_Hyperion-JDE Recon" xfId="17133"/>
    <cellStyle name="s_Earnings_1_IA P2R 2009" xfId="17134"/>
    <cellStyle name="s_Earnings_1_IA P2R 2009 2" xfId="17135"/>
    <cellStyle name="s_Earnings_1_IA P2R 2009_NOL" xfId="17136"/>
    <cellStyle name="s_Earnings_1_IL FAS109 2011" xfId="17137"/>
    <cellStyle name="s_Earnings_1_IL P2R 2009 " xfId="17138"/>
    <cellStyle name="s_Earnings_1_IL P2R 2009  2" xfId="17139"/>
    <cellStyle name="s_Earnings_1_IL P2R 2009 _NOL" xfId="17140"/>
    <cellStyle name="s_Earnings_1_IN P2R 2009" xfId="17141"/>
    <cellStyle name="s_Earnings_1_IN P2R 2009 2" xfId="17142"/>
    <cellStyle name="s_Earnings_1_IN P2R 2009_NOL" xfId="17143"/>
    <cellStyle name="s_Earnings_1_Income Statement_revised capex 05.28.09_060309" xfId="17144"/>
    <cellStyle name="s_Earnings_1_Income Statement_revised capex 05.28.09_060309 2" xfId="17145"/>
    <cellStyle name="s_Earnings_1_Input" xfId="17146"/>
    <cellStyle name="s_Earnings_1_Input Sheet" xfId="17147"/>
    <cellStyle name="s_Earnings_1_Input Sheet_Hyperion-JDE Recon" xfId="17148"/>
    <cellStyle name="s_Earnings_1_Input Sheet_Journal Entries Calculation" xfId="17149"/>
    <cellStyle name="s_Earnings_1_Inputs" xfId="17150"/>
    <cellStyle name="s_Earnings_1_Inputs_1" xfId="17151"/>
    <cellStyle name="s_Earnings_1_Intangible Amortization 6-30-09v" xfId="17152"/>
    <cellStyle name="s_Earnings_1_I-OPEB" xfId="17153"/>
    <cellStyle name="s_Earnings_1_I-OPEB_Hyperion-JDE Recon" xfId="17154"/>
    <cellStyle name="s_Earnings_1_I-OPEB_Input Sheet" xfId="17155"/>
    <cellStyle name="s_Earnings_1_I-OPEB_Journal Entries Calculation" xfId="17156"/>
    <cellStyle name="s_Earnings_1_Journal Entries Calculation" xfId="17157"/>
    <cellStyle name="s_Earnings_1_KY P2R 2009" xfId="17158"/>
    <cellStyle name="s_Earnings_1_KY P2R 2009 2" xfId="17159"/>
    <cellStyle name="s_Earnings_1_KY P2R 2009_NOL" xfId="17160"/>
    <cellStyle name="s_Earnings_1_KY-Landing Template-Feb 2012 Final" xfId="17161"/>
    <cellStyle name="s_Earnings_1_KY-Landing Template-Feb 2012 Final 2" xfId="17162"/>
    <cellStyle name="s_Earnings_1_KY-Landing Template-Feb 2012 Final 3" xfId="17163"/>
    <cellStyle name="s_Earnings_1_KY-Landing Template-Feb 2012 Final 4" xfId="17164"/>
    <cellStyle name="s_Earnings_1_KY-Landing Template-Feb 2012 Final 5" xfId="17165"/>
    <cellStyle name="s_Earnings_1_KY-Landing Template-Feb 2012 Final 6" xfId="17166"/>
    <cellStyle name="s_Earnings_1_KY-Landing Template-Feb 2012 Final_O&amp;Vs Worksheet" xfId="17167"/>
    <cellStyle name="s_Earnings_1_KY-Landing Template-Feb 2012 Final_O&amp;Vs Worksheet 2" xfId="17168"/>
    <cellStyle name="s_Earnings_1_KY-Landing Template-Feb 2012 Final_O&amp;Vs Worksheet 3" xfId="17169"/>
    <cellStyle name="s_Earnings_1_KY-Landing Template-Feb 2012 Final_O&amp;Vs Worksheet 4" xfId="17170"/>
    <cellStyle name="s_Earnings_1_KY-Landing Template-Feb 2012 Final_O&amp;Vs Worksheet 5" xfId="17171"/>
    <cellStyle name="s_Earnings_1_KY-Landing Template-Feb 2012 Final_O&amp;Vs Worksheet 6" xfId="17172"/>
    <cellStyle name="s_Earnings_1_LI P2R 2009" xfId="17173"/>
    <cellStyle name="s_Earnings_1_LI P2R 2009 2" xfId="17174"/>
    <cellStyle name="s_Earnings_1_LI P2R 2009_NOL" xfId="17175"/>
    <cellStyle name="s_Earnings_1_LIBERTY P2R 2009" xfId="17176"/>
    <cellStyle name="s_Earnings_1_LIBERTY P2R 2009 2" xfId="17177"/>
    <cellStyle name="s_Earnings_1_LIBERTY P2R 2009_NOL" xfId="17178"/>
    <cellStyle name="s_Earnings_1_LOP P2R 2009" xfId="17179"/>
    <cellStyle name="s_Earnings_1_LOP P2R 2009 2" xfId="17180"/>
    <cellStyle name="s_Earnings_1_LOP P2R 2009_NOL" xfId="17181"/>
    <cellStyle name="s_Earnings_1_MD P2R 2009" xfId="17182"/>
    <cellStyle name="s_Earnings_1_MD P2R 2009 2" xfId="17183"/>
    <cellStyle name="s_Earnings_1_MD P2R 2009_NOL" xfId="17184"/>
    <cellStyle name="s_Earnings_1_MI P2R 2009" xfId="17185"/>
    <cellStyle name="s_Earnings_1_MI P2R 2009 2" xfId="17186"/>
    <cellStyle name="s_Earnings_1_MI P2R 2009_NOL" xfId="17187"/>
    <cellStyle name="s_Earnings_1_MO 2010-2014 Presentation_072709" xfId="17188"/>
    <cellStyle name="s_Earnings_1_MO 2010-2014 Presentation_072709_Schedule 3-5 Roark - asset list 071010" xfId="17189"/>
    <cellStyle name="s_Earnings_1_MO P2R 2009" xfId="17190"/>
    <cellStyle name="s_Earnings_1_MO P2R 2009 2" xfId="17191"/>
    <cellStyle name="s_Earnings_1_MO P2R 2009_NOL" xfId="17192"/>
    <cellStyle name="s_Earnings_1_Mobile Residuals P2R 2009" xfId="17193"/>
    <cellStyle name="s_Earnings_1_Mobile Residuals P2R 2009 2" xfId="17194"/>
    <cellStyle name="s_Earnings_1_Mobile Residuals P2R 2009_NOL" xfId="17195"/>
    <cellStyle name="s_Earnings_1_MO-IL-CA Offset DEF" xfId="17196"/>
    <cellStyle name="s_Earnings_1_MO-IL-CA Offset DEF 2" xfId="17197"/>
    <cellStyle name="s_Earnings_1_MO-IL-CA Offset DEF_2010 Footnote" xfId="17198"/>
    <cellStyle name="s_Earnings_1_MO-IL-CA Offset DEF_2010 Footnote_7 - FAS109 2010 (F2)" xfId="17199"/>
    <cellStyle name="s_Earnings_1_MO-IL-CA Offset DEF_2010 Footnote_Hyperion-JDE Recon" xfId="17200"/>
    <cellStyle name="s_Earnings_1_MO-IL-CA Offset DEF_2010 Footnote_Journal Entries Calculation" xfId="17201"/>
    <cellStyle name="s_Earnings_1_MO-IL-CA Offset DEF_7 - FAS109 2010 (F2)" xfId="17202"/>
    <cellStyle name="s_Earnings_1_MO-IL-CA Offset DEF_AWW Adj Co FAS109 2011" xfId="17203"/>
    <cellStyle name="s_Earnings_1_MO-IL-CA Offset DEF_AZ FAS109 2011" xfId="17204"/>
    <cellStyle name="s_Earnings_1_MO-IL-CA Offset DEF_AZ FAS109 2011_Hyperion-JDE Recon" xfId="17205"/>
    <cellStyle name="s_Earnings_1_MO-IL-CA Offset DEF_AZ FAS109 2011_Journal Entries Calculation" xfId="17206"/>
    <cellStyle name="s_Earnings_1_MO-IL-CA Offset DEF_Current Provision - HYP" xfId="17207"/>
    <cellStyle name="s_Earnings_1_MO-IL-CA Offset DEF_Footnote" xfId="17208"/>
    <cellStyle name="s_Earnings_1_MO-IL-CA Offset DEF_Footnote Walk" xfId="17209"/>
    <cellStyle name="s_Earnings_1_MO-IL-CA Offset DEF_Footnote Walk_7 - FAS109 2010 (F2)" xfId="17210"/>
    <cellStyle name="s_Earnings_1_MO-IL-CA Offset DEF_Footnote Walk_Hyperion-JDE Recon" xfId="17211"/>
    <cellStyle name="s_Earnings_1_MO-IL-CA Offset DEF_Footnote Walk_Journal Entries Calculation" xfId="17212"/>
    <cellStyle name="s_Earnings_1_MO-IL-CA Offset DEF_Hyperion-JDE Recon" xfId="17213"/>
    <cellStyle name="s_Earnings_1_MO-IL-CA Offset DEF_IA FAS109 2011" xfId="17214"/>
    <cellStyle name="s_Earnings_1_MO-IL-CA Offset DEF_IA FAS109 2011_Hyperion-JDE Recon" xfId="17215"/>
    <cellStyle name="s_Earnings_1_MO-IL-CA Offset DEF_IA FAS109 2011_Journal Entries Calculation" xfId="17216"/>
    <cellStyle name="s_Earnings_1_MO-IL-CA Offset DEF_IL FAS109 2011" xfId="17217"/>
    <cellStyle name="s_Earnings_1_MO-IL-CA Offset DEF_IL FAS109 2011_Hyperion-JDE Recon" xfId="17218"/>
    <cellStyle name="s_Earnings_1_MO-IL-CA Offset DEF_IL FAS109 2011_Journal Entries Calculation" xfId="17219"/>
    <cellStyle name="s_Earnings_1_MO-IL-CA Offset DEF_IL Note H Collapsed to Acctg" xfId="17220"/>
    <cellStyle name="s_Earnings_1_MO-IL-CA Offset DEF_IL Note H Collapsed to Acctg_7 - FAS109 2010 (F2)" xfId="17221"/>
    <cellStyle name="s_Earnings_1_MO-IL-CA Offset DEF_IL Note H Collapsed to Acctg_Hyperion-JDE Recon" xfId="17222"/>
    <cellStyle name="s_Earnings_1_MO-IL-CA Offset DEF_IL Note H Collapsed to Acctg_Journal Entries Calculation" xfId="17223"/>
    <cellStyle name="s_Earnings_1_MO-IL-CA Offset DEF_Journal Entries Calculation" xfId="17224"/>
    <cellStyle name="s_Earnings_1_MO-IL-CA Offset DEF_NOL" xfId="17225"/>
    <cellStyle name="s_Earnings_1_MO-IL-CA Offset DEF_Note H" xfId="17226"/>
    <cellStyle name="s_Earnings_1_MO-IL-CA Offset DEF_Note H_7 - FAS109 2010 (F2)" xfId="17227"/>
    <cellStyle name="s_Earnings_1_MO-IL-CA Offset DEF_Note H_Hyperion-JDE Recon" xfId="17228"/>
    <cellStyle name="s_Earnings_1_MO-IL-CA Offset DEF_Note H_Journal Entries Calculation" xfId="17229"/>
    <cellStyle name="s_Earnings_1_MO-IL-CA Offset DEF_PY FN Reclasses" xfId="17230"/>
    <cellStyle name="s_Earnings_1_MO-IL-CA Offset DEF_Summary" xfId="17231"/>
    <cellStyle name="s_Earnings_1_Net Capex Cashflow 2013-2014 8-10-12" xfId="17232"/>
    <cellStyle name="s_Earnings_1_NJ P2R 2009" xfId="17233"/>
    <cellStyle name="s_Earnings_1_NJ P2R 2009 2" xfId="17234"/>
    <cellStyle name="s_Earnings_1_NJ P2R 2009_NOL" xfId="17235"/>
    <cellStyle name="s_Earnings_1_NM P2R 2009" xfId="17236"/>
    <cellStyle name="s_Earnings_1_NM P2R 2009 2" xfId="17237"/>
    <cellStyle name="s_Earnings_1_NM P2R 2009_NOL" xfId="17238"/>
    <cellStyle name="s_Earnings_1_NOL" xfId="17239"/>
    <cellStyle name="s_Earnings_1_O - AFUDC Sch M" xfId="17240"/>
    <cellStyle name="s_Earnings_1_O - AFUDC Sch M_Hyperion-JDE Recon" xfId="17241"/>
    <cellStyle name="s_Earnings_1_O - AFUDC Sch M_Input Sheet" xfId="17242"/>
    <cellStyle name="s_Earnings_1_O - AFUDC Sch M_Journal Entries Calculation" xfId="17243"/>
    <cellStyle name="s_Earnings_1_O&amp;Vs P&amp;L View" xfId="17244"/>
    <cellStyle name="s_Earnings_1_O&amp;Vs P&amp;L View 2" xfId="17245"/>
    <cellStyle name="s_Earnings_1_O&amp;Vs P&amp;L View 3" xfId="17246"/>
    <cellStyle name="s_Earnings_1_O&amp;Vs P&amp;L View 4" xfId="17247"/>
    <cellStyle name="s_Earnings_1_O&amp;Vs P&amp;L View 5" xfId="17248"/>
    <cellStyle name="s_Earnings_1_O&amp;Vs P&amp;L View 6" xfId="17249"/>
    <cellStyle name="s_Earnings_1_O&amp;Vs Worksheet" xfId="17250"/>
    <cellStyle name="s_Earnings_1_O&amp;Vs Worksheet 2" xfId="17251"/>
    <cellStyle name="s_Earnings_1_O&amp;Vs Worksheet 3" xfId="17252"/>
    <cellStyle name="s_Earnings_1_O&amp;Vs Worksheet 4" xfId="17253"/>
    <cellStyle name="s_Earnings_1_O&amp;Vs Worksheet 5" xfId="17254"/>
    <cellStyle name="s_Earnings_1_O&amp;Vs Worksheet 6" xfId="17255"/>
    <cellStyle name="s_Earnings_1_O&amp;Vs Worksheet_1" xfId="17256"/>
    <cellStyle name="s_Earnings_1_O&amp;Vs Worksheet_1 2" xfId="17257"/>
    <cellStyle name="s_Earnings_1_O&amp;Vs Worksheet_1 3" xfId="17258"/>
    <cellStyle name="s_Earnings_1_O&amp;Vs Worksheet_1 4" xfId="17259"/>
    <cellStyle name="s_Earnings_1_O&amp;Vs Worksheet_1 5" xfId="17260"/>
    <cellStyle name="s_Earnings_1_O&amp;Vs Worksheet_1 6" xfId="17261"/>
    <cellStyle name="s_Earnings_1_OH P2R 2009" xfId="17262"/>
    <cellStyle name="s_Earnings_1_OH P2R 2009 2" xfId="17263"/>
    <cellStyle name="s_Earnings_1_OH P2R 2009_NOL" xfId="17264"/>
    <cellStyle name="s_Earnings_1_P&amp;L Landing" xfId="17265"/>
    <cellStyle name="s_Earnings_1_P&amp;L Landing 2" xfId="17266"/>
    <cellStyle name="s_Earnings_1_P&amp;L Landing 3" xfId="17267"/>
    <cellStyle name="s_Earnings_1_P&amp;L Landing 4" xfId="17268"/>
    <cellStyle name="s_Earnings_1_P&amp;L Landing 5" xfId="17269"/>
    <cellStyle name="s_Earnings_1_P&amp;L Landing 6" xfId="17270"/>
    <cellStyle name="s_Earnings_1_PA P2R 2009" xfId="17271"/>
    <cellStyle name="s_Earnings_1_PA P2R 2009 2" xfId="17272"/>
    <cellStyle name="s_Earnings_1_PA P2R 2009_NOL" xfId="17273"/>
    <cellStyle name="s_Earnings_1_Portfolio Optimization - Sale of GW + Neptune v13" xfId="17274"/>
    <cellStyle name="s_Earnings_1_Project Aqua - Financial Models Version 2.0 V2" xfId="17275"/>
    <cellStyle name="s_Earnings_1_Project Aqua - Financial Models Version 2.0 V2_2010 Arnold Sewer - Model v1.1 (preliminary base case)" xfId="17276"/>
    <cellStyle name="s_Earnings_1_Project Aqua - Financial Models Version 2.0 V2_Inputs" xfId="17277"/>
    <cellStyle name="s_Earnings_1_Project Aqua - Financial Models Version 2.0 V2_sand city cost analysis 9-29-09 CalAm Version" xfId="17278"/>
    <cellStyle name="s_Earnings_1_Project Aqua - Financial Models Version 2.0 V2_Schedule 3-5 Roark - asset list 071010" xfId="17279"/>
    <cellStyle name="s_Earnings_1_Project Aqua - Financial Models Version 2.5" xfId="17280"/>
    <cellStyle name="s_Earnings_1_Project Ascot Spain - Version 9.0 16082004" xfId="17281"/>
    <cellStyle name="s_Earnings_1_PY FN Reclasses" xfId="17282"/>
    <cellStyle name="s_Earnings_1_Q1 Workpapers as of 03-12-10" xfId="17283"/>
    <cellStyle name="s_Earnings_1_Q1 Workpapers as of 03-12-10 2" xfId="17284"/>
    <cellStyle name="s_Earnings_1_ROE by State" xfId="17285"/>
    <cellStyle name="s_Earnings_1_sand city cost analysis 9-29-09 CalAm Version" xfId="17286"/>
    <cellStyle name="s_Earnings_1_Schedule 3-5 Roark - asset list 071010" xfId="17287"/>
    <cellStyle name="s_Earnings_1_Sheet1" xfId="17288"/>
    <cellStyle name="s_Earnings_1_Sheet1 2" xfId="17289"/>
    <cellStyle name="s_Earnings_1_Sheet1 3" xfId="17290"/>
    <cellStyle name="s_Earnings_1_Sheet1 4" xfId="17291"/>
    <cellStyle name="s_Earnings_1_Sheet1 5" xfId="17292"/>
    <cellStyle name="s_Earnings_1_Sheet1 6" xfId="17293"/>
    <cellStyle name="s_Earnings_1_Sheet1_O&amp;Vs Worksheet" xfId="17294"/>
    <cellStyle name="s_Earnings_1_Sheet1_O&amp;Vs Worksheet 2" xfId="17295"/>
    <cellStyle name="s_Earnings_1_Sheet1_O&amp;Vs Worksheet 3" xfId="17296"/>
    <cellStyle name="s_Earnings_1_Sheet1_O&amp;Vs Worksheet 4" xfId="17297"/>
    <cellStyle name="s_Earnings_1_Sheet1_O&amp;Vs Worksheet 5" xfId="17298"/>
    <cellStyle name="s_Earnings_1_Sheet1_O&amp;Vs Worksheet 6" xfId="17299"/>
    <cellStyle name="s_Earnings_1_Sheet2" xfId="17300"/>
    <cellStyle name="s_Earnings_1_Sheet2 2" xfId="17301"/>
    <cellStyle name="s_Earnings_1_Sheet2 3" xfId="17302"/>
    <cellStyle name="s_Earnings_1_Sheet2 4" xfId="17303"/>
    <cellStyle name="s_Earnings_1_Sheet2 5" xfId="17304"/>
    <cellStyle name="s_Earnings_1_Sheet2 6" xfId="17305"/>
    <cellStyle name="s_Earnings_1_Sheet2 7" xfId="17306"/>
    <cellStyle name="s_Earnings_1_Sheet2_Input" xfId="17307"/>
    <cellStyle name="s_Earnings_1_Sheet2_Input 2" xfId="17308"/>
    <cellStyle name="s_Earnings_1_Sheet2_Input 3" xfId="17309"/>
    <cellStyle name="s_Earnings_1_Sheet2_Input 4" xfId="17310"/>
    <cellStyle name="s_Earnings_1_Sheet2_Input 5" xfId="17311"/>
    <cellStyle name="s_Earnings_1_Sheet2_Input 6" xfId="17312"/>
    <cellStyle name="s_Earnings_1_Sheet2_Input_O&amp;Vs Worksheet" xfId="17313"/>
    <cellStyle name="s_Earnings_1_Sheet2_Input_O&amp;Vs Worksheet 2" xfId="17314"/>
    <cellStyle name="s_Earnings_1_Sheet2_Input_O&amp;Vs Worksheet 3" xfId="17315"/>
    <cellStyle name="s_Earnings_1_Sheet2_Input_O&amp;Vs Worksheet 4" xfId="17316"/>
    <cellStyle name="s_Earnings_1_Sheet2_Input_O&amp;Vs Worksheet 5" xfId="17317"/>
    <cellStyle name="s_Earnings_1_Sheet2_Input_O&amp;Vs Worksheet 6" xfId="17318"/>
    <cellStyle name="s_Earnings_1_Sheet3" xfId="17319"/>
    <cellStyle name="s_Earnings_1_Sheet3 2" xfId="17320"/>
    <cellStyle name="s_Earnings_1_Sheet3 3" xfId="17321"/>
    <cellStyle name="s_Earnings_1_Sheet3 4" xfId="17322"/>
    <cellStyle name="s_Earnings_1_Sheet3 5" xfId="17323"/>
    <cellStyle name="s_Earnings_1_Sheet3 6" xfId="17324"/>
    <cellStyle name="s_Earnings_1_Smart View_2011-2015_Info from the field V2  from rates 8-18-10 morning" xfId="17325"/>
    <cellStyle name="s_Earnings_1_Smart View_2011-2015_Info from the field V3 8-19-10 from Rates" xfId="17326"/>
    <cellStyle name="s_Earnings_1_Spain headcount 09082004v3" xfId="17327"/>
    <cellStyle name="s_Earnings_1_Start-up Costs" xfId="17328"/>
    <cellStyle name="s_Earnings_1_Start-up Costs_sand city cost analysis 9-29-09 CalAm Version" xfId="17329"/>
    <cellStyle name="s_Earnings_1_Start-up Costs_Schedule 3-5 Roark - asset list 071010" xfId="17330"/>
    <cellStyle name="s_Earnings_1_Summary" xfId="17331"/>
    <cellStyle name="s_Earnings_1_Surprise Financial Services O&amp;M Fin Model 2008" xfId="17332"/>
    <cellStyle name="s_Earnings_1_Surprise Financial Services O&amp;M No Capital 012607" xfId="17333"/>
    <cellStyle name="s_Earnings_1_Surprise Financial Services O&amp;M No Capital 012607_sand city cost analysis 9-29-09 CalAm Version" xfId="17334"/>
    <cellStyle name="s_Earnings_1_Surprise Financial Services O&amp;M No Capital 012607_Schedule 3-5 Roark - asset list 071010" xfId="17335"/>
    <cellStyle name="s_Earnings_1_Temp-Perm Account Map" xfId="17336"/>
    <cellStyle name="s_Earnings_1_TN - BD Model 2011-2015 06.17.10" xfId="17337"/>
    <cellStyle name="s_Earnings_1_TN P2R 2009" xfId="17338"/>
    <cellStyle name="s_Earnings_1_TN P2R 2009 2" xfId="17339"/>
    <cellStyle name="s_Earnings_1_TN P2R 2009_NOL" xfId="17340"/>
    <cellStyle name="s_Earnings_1_Treasury Existing Debt Load" xfId="17341"/>
    <cellStyle name="s_Earnings_1_TWH LLC P2R 2009" xfId="17342"/>
    <cellStyle name="s_Earnings_1_TWH LLC P2R 2009 2" xfId="17343"/>
    <cellStyle name="s_Earnings_1_TWH LLC P2R 2009_NOL" xfId="17344"/>
    <cellStyle name="s_Earnings_1_TWNA P2R 2009" xfId="17345"/>
    <cellStyle name="s_Earnings_1_TWNA P2R 2009 2" xfId="17346"/>
    <cellStyle name="s_Earnings_1_TWNA P2R 2009_NOL" xfId="17347"/>
    <cellStyle name="s_Earnings_1_TX P2R 2009" xfId="17348"/>
    <cellStyle name="s_Earnings_1_TX P2R 2009 2" xfId="17349"/>
    <cellStyle name="s_Earnings_1_TX P2R 2009_NOL" xfId="17350"/>
    <cellStyle name="s_Earnings_1_UESG P2R 2009" xfId="17351"/>
    <cellStyle name="s_Earnings_1_UESG P2R 2009 2" xfId="17352"/>
    <cellStyle name="s_Earnings_1_UESG P2R 2009_NOL" xfId="17353"/>
    <cellStyle name="s_Earnings_1_UWV P2R 2009" xfId="17354"/>
    <cellStyle name="s_Earnings_1_UWV P2R 2009 2" xfId="17355"/>
    <cellStyle name="s_Earnings_1_UWV P2R 2009_NOL" xfId="17356"/>
    <cellStyle name="s_Earnings_1_VA P2R 2009" xfId="17357"/>
    <cellStyle name="s_Earnings_1_VA P2R 2009 2" xfId="17358"/>
    <cellStyle name="s_Earnings_1_VA P2R 2009_NOL" xfId="17359"/>
    <cellStyle name="s_Earnings_1_WV P2R 2009" xfId="17360"/>
    <cellStyle name="s_Earnings_1_WV P2R 2009 2" xfId="17361"/>
    <cellStyle name="s_Earnings_1_WV P2R 2009_NOL" xfId="17362"/>
    <cellStyle name="s_Earnings_2" xfId="17363"/>
    <cellStyle name="s_Earnings_2_AM0909" xfId="17364"/>
    <cellStyle name="s_Earnings_2_Brenner" xfId="17365"/>
    <cellStyle name="s_Earnings_2_Intangible Amortization 6-30-09v" xfId="17366"/>
    <cellStyle name="s_Earnings_2010 Arnold Sewer - Model v1.1 (preliminary base case)" xfId="17367"/>
    <cellStyle name="s_Earnings_2010-2012_AZ BP_09.10.09" xfId="17368"/>
    <cellStyle name="s_Earnings_2011_BPR_MSG_07" xfId="17369"/>
    <cellStyle name="s_Earnings_2011-13 Capex by entity" xfId="17370"/>
    <cellStyle name="s_Earnings_2012_BS_Budget (2)" xfId="17371"/>
    <cellStyle name="s_Earnings_2012_BS_Budget (2) 2" xfId="17372"/>
    <cellStyle name="s_Earnings_2012_BS_Budget (2) 3" xfId="17373"/>
    <cellStyle name="s_Earnings_2012_BS_Budget (2) 4" xfId="17374"/>
    <cellStyle name="s_Earnings_2012_BS_Budget (2) 5" xfId="17375"/>
    <cellStyle name="s_Earnings_2012_BS_Budget (2) 6" xfId="17376"/>
    <cellStyle name="s_Earnings_7 - FAS109 2010 (F2)" xfId="17377"/>
    <cellStyle name="s_Earnings_AAET P2R 2009" xfId="17378"/>
    <cellStyle name="s_Earnings_AAET P2R 2009 2" xfId="17379"/>
    <cellStyle name="s_Earnings_AAET P2R 2009_NOL" xfId="17380"/>
    <cellStyle name="s_Earnings_ACUS P2R 2009" xfId="17381"/>
    <cellStyle name="s_Earnings_ACUS P2R 2009 2" xfId="17382"/>
    <cellStyle name="s_Earnings_ACUS P2R 2009_NOL" xfId="17383"/>
    <cellStyle name="s_Earnings_ALWC P2R 2009" xfId="17384"/>
    <cellStyle name="s_Earnings_ALWC P2R 2009 2" xfId="17385"/>
    <cellStyle name="s_Earnings_ALWC P2R 2009_NOL" xfId="17386"/>
    <cellStyle name="s_Earnings_AM0909" xfId="17387"/>
    <cellStyle name="s_Earnings_AM0909_Intangible Amortization 6-30-09v" xfId="17388"/>
    <cellStyle name="s_Earnings_Apollo 22062005 RR" xfId="17389"/>
    <cellStyle name="s_Earnings_Applied O+M - 2011 - 2015 Bus. Plan" xfId="17390"/>
    <cellStyle name="s_Earnings_Applied O+M - 2011 - 2015 Bus. Plan 2" xfId="17391"/>
    <cellStyle name="s_Earnings_AW Engineering P2R 2009" xfId="17392"/>
    <cellStyle name="s_Earnings_AW Engineering P2R 2009 2" xfId="17393"/>
    <cellStyle name="s_Earnings_AW Engineering P2R 2009_NOL" xfId="17394"/>
    <cellStyle name="s_Earnings_AW Ind OPS P2R 2009" xfId="17395"/>
    <cellStyle name="s_Earnings_AW Ind OPS P2R 2009 2" xfId="17396"/>
    <cellStyle name="s_Earnings_AW Ind OPS P2R 2009_NOL" xfId="17397"/>
    <cellStyle name="s_Earnings_AW Ind P2R 2009" xfId="17398"/>
    <cellStyle name="s_Earnings_AW Ind P2R 2009 2" xfId="17399"/>
    <cellStyle name="s_Earnings_AW Ind P2R 2009_NOL" xfId="17400"/>
    <cellStyle name="s_Earnings_AW O&amp;M P2R 2009" xfId="17401"/>
    <cellStyle name="s_Earnings_AW O&amp;M P2R 2009 2" xfId="17402"/>
    <cellStyle name="s_Earnings_AW O&amp;M P2R 2009_NOL" xfId="17403"/>
    <cellStyle name="s_Earnings_AW(USA) Inc.  P2R 2009" xfId="17404"/>
    <cellStyle name="s_Earnings_AW(USA) Inc.  P2R 2009 2" xfId="17405"/>
    <cellStyle name="s_Earnings_AW(USA) Inc.  P2R 2009_NOL" xfId="17406"/>
    <cellStyle name="s_Earnings_AWCC P2R 2009" xfId="17407"/>
    <cellStyle name="s_Earnings_AWCC P2R 2009 2" xfId="17408"/>
    <cellStyle name="s_Earnings_AWCC P2R 2009_NOL" xfId="17409"/>
    <cellStyle name="s_Earnings_AWE Holding P2R 2009" xfId="17410"/>
    <cellStyle name="s_Earnings_AWE Holding P2R 2009 2" xfId="17411"/>
    <cellStyle name="s_Earnings_AWE Holding P2R 2009_NOL" xfId="17412"/>
    <cellStyle name="s_Earnings_AWE Inc. P2R 2009" xfId="17413"/>
    <cellStyle name="s_Earnings_AWE Inc. P2R 2009 2" xfId="17414"/>
    <cellStyle name="s_Earnings_AWE Inc. P2R 2009_NOL" xfId="17415"/>
    <cellStyle name="s_Earnings_AWM P2R 2009" xfId="17416"/>
    <cellStyle name="s_Earnings_AWM P2R 2009 2" xfId="17417"/>
    <cellStyle name="s_Earnings_AWM P2R 2009_NOL" xfId="17418"/>
    <cellStyle name="s_Earnings_AWM-DE P2R 2009" xfId="17419"/>
    <cellStyle name="s_Earnings_AWM-DE P2R 2009 2" xfId="17420"/>
    <cellStyle name="s_Earnings_AWM-DE P2R 2009_NOL" xfId="17421"/>
    <cellStyle name="s_Earnings_AWR P2R 2009" xfId="17422"/>
    <cellStyle name="s_Earnings_AWR P2R 2009 2" xfId="17423"/>
    <cellStyle name="s_Earnings_AWR P2R 2009_NOL" xfId="17424"/>
    <cellStyle name="s_Earnings_AWS CDM P2R 2009" xfId="17425"/>
    <cellStyle name="s_Earnings_AWS CDM P2R 2009 2" xfId="17426"/>
    <cellStyle name="s_Earnings_AWS CDM P2R 2009_NOL" xfId="17427"/>
    <cellStyle name="s_Earnings_AWS LLC P2R 2009" xfId="17428"/>
    <cellStyle name="s_Earnings_AWS LLC P2R 2009 2" xfId="17429"/>
    <cellStyle name="s_Earnings_AWS LLC P2R 2009_NOL" xfId="17430"/>
    <cellStyle name="s_Earnings_AWW Adj Co FAS109 2011" xfId="17431"/>
    <cellStyle name="s_Earnings_AWWC P2R 2009" xfId="17432"/>
    <cellStyle name="s_Earnings_AWWC P2R 2009 2" xfId="17433"/>
    <cellStyle name="s_Earnings_AWWC P2R 2009_NOL" xfId="17434"/>
    <cellStyle name="s_Earnings_AWWM P2R 2009" xfId="17435"/>
    <cellStyle name="s_Earnings_AWWM P2R 2009 2" xfId="17436"/>
    <cellStyle name="s_Earnings_AWWM P2R 2009_NOL" xfId="17437"/>
    <cellStyle name="s_Earnings_AWWSC P2R 2009" xfId="17438"/>
    <cellStyle name="s_Earnings_AWWSC P2R 2009 2" xfId="17439"/>
    <cellStyle name="s_Earnings_AWWSC P2R 2009_NOL" xfId="17440"/>
    <cellStyle name="s_Earnings_AZ P2R 2009" xfId="17441"/>
    <cellStyle name="s_Earnings_AZ P2R 2009 2" xfId="17442"/>
    <cellStyle name="s_Earnings_AZ P2R 2009_NOL" xfId="17443"/>
    <cellStyle name="s_Earnings_BalanceSheet Landing" xfId="17444"/>
    <cellStyle name="s_Earnings_BalanceSheet Landing 2" xfId="17445"/>
    <cellStyle name="s_Earnings_BalanceSheet Landing 3" xfId="17446"/>
    <cellStyle name="s_Earnings_BalanceSheet Landing 4" xfId="17447"/>
    <cellStyle name="s_Earnings_BalanceSheet Landing 5" xfId="17448"/>
    <cellStyle name="s_Earnings_BalanceSheet Landing 6" xfId="17449"/>
    <cellStyle name="s_Earnings_BFD P2R 2009" xfId="17450"/>
    <cellStyle name="s_Earnings_BFD P2R 2009 2" xfId="17451"/>
    <cellStyle name="s_Earnings_BFD P2R 2009_NOL" xfId="17452"/>
    <cellStyle name="s_Earnings_BMY minimerger (divest.)_v1" xfId="17453"/>
    <cellStyle name="s_Earnings_Book1" xfId="17454"/>
    <cellStyle name="s_Earnings_BP 2011-13 KPIs Rev 9-16-2010 8pm" xfId="17455"/>
    <cellStyle name="s_Earnings_Brenner" xfId="17456"/>
    <cellStyle name="s_Earnings_Brenner_Intangible Amortization 6-30-09v" xfId="17457"/>
    <cellStyle name="s_Earnings_CA P2R 2009 " xfId="17458"/>
    <cellStyle name="s_Earnings_CA P2R 2009  2" xfId="17459"/>
    <cellStyle name="s_Earnings_CA P2R 2009 _NOL" xfId="17460"/>
    <cellStyle name="s_Earnings_CD - Financial Flash Report - May 2012 Final" xfId="17461"/>
    <cellStyle name="s_Earnings_City of Fillmore Annual Maintenance Revised  V-2 3-7-06  MLC" xfId="17462"/>
    <cellStyle name="s_Earnings_City of Fillmore Annual Maintenance Revised  V-2 3-7-06  MLC_sand city cost analysis 9-29-09 CalAm Version" xfId="17463"/>
    <cellStyle name="s_Earnings_City of Fillmore Annual Maintenance Revised  V-2 3-7-06  MLC_Schedule 3-5 Roark - asset list 071010" xfId="17464"/>
    <cellStyle name="s_Earnings_City of Fillmore Annual Maintenance Revised MK" xfId="17465"/>
    <cellStyle name="s_Earnings_City of Fillmore Annual Maintenance Revised MK_sand city cost analysis 9-29-09 CalAm Version" xfId="17466"/>
    <cellStyle name="s_Earnings_City of Fillmore Annual Maintenance Revised MK_Schedule 3-5 Roark - asset list 071010" xfId="17467"/>
    <cellStyle name="s_Earnings_City of Fillmore DBO Financial Model V10" xfId="17468"/>
    <cellStyle name="s_Earnings_City of Fillmore DBO Financial Model V10_sand city cost analysis 9-29-09 CalAm Version" xfId="17469"/>
    <cellStyle name="s_Earnings_City of Fillmore DBO Financial Model V10_Schedule 3-5 Roark - asset list 071010" xfId="17470"/>
    <cellStyle name="s_Earnings_City of Fillmore DBO Financial Model V11" xfId="17471"/>
    <cellStyle name="s_Earnings_City of Fillmore DBO Financial Model V11_sand city cost analysis 9-29-09 CalAm Version" xfId="17472"/>
    <cellStyle name="s_Earnings_City of Fillmore DBO Financial Model V11_Schedule 3-5 Roark - asset list 071010" xfId="17473"/>
    <cellStyle name="s_Earnings_City of Fillmore DBO Financial Model V2" xfId="17474"/>
    <cellStyle name="s_Earnings_City of Fillmore DBO Financial Model V2_sand city cost analysis 9-29-09 CalAm Version" xfId="17475"/>
    <cellStyle name="s_Earnings_City of Fillmore DBO Financial Model V2_Schedule 3-5 Roark - asset list 071010" xfId="17476"/>
    <cellStyle name="s_Earnings_City of Fillmore DBO Financial Model V4" xfId="17477"/>
    <cellStyle name="s_Earnings_City of Fillmore DBO Financial Model V4_sand city cost analysis 9-29-09 CalAm Version" xfId="17478"/>
    <cellStyle name="s_Earnings_City of Fillmore DBO Financial Model V4_Schedule 3-5 Roark - asset list 071010" xfId="17479"/>
    <cellStyle name="s_Earnings_City of Fillmore DBO Financial Model V5" xfId="17480"/>
    <cellStyle name="s_Earnings_City of Fillmore DBO Financial Model V5_sand city cost analysis 9-29-09 CalAm Version" xfId="17481"/>
    <cellStyle name="s_Earnings_City of Fillmore DBO Financial Model V5_Schedule 3-5 Roark - asset list 071010" xfId="17482"/>
    <cellStyle name="s_Earnings_City of Fillmore OpEx Model Start-Up  &amp; Decommissioning   Nov.18, 2005  MLC" xfId="17483"/>
    <cellStyle name="s_Earnings_City of Fillmore OpEx Model Start-Up  &amp; Decommissioning   Nov.18, 2005  MLC_sand city cost analysis 9-29-09 CalAm Version" xfId="17484"/>
    <cellStyle name="s_Earnings_City of Fillmore OpEx Model Start-Up  &amp; Decommissioning   Nov.18, 2005  MLC_Schedule 3-5 Roark - asset list 071010" xfId="17485"/>
    <cellStyle name="s_Earnings_City of Fillmore OpEx Model V. 2  Dec. 19, 2005  MLC" xfId="17486"/>
    <cellStyle name="s_Earnings_City of Fillmore OpEx Model V. 2  Dec. 19, 2005  MLC_sand city cost analysis 9-29-09 CalAm Version" xfId="17487"/>
    <cellStyle name="s_Earnings_City of Fillmore OpEx Model V. 2  Dec. 19, 2005  MLC_Schedule 3-5 Roark - asset list 071010" xfId="17488"/>
    <cellStyle name="s_Earnings_City of Fillmore R &amp; R Schedule    3-13-06  MLC" xfId="17489"/>
    <cellStyle name="s_Earnings_City of Fillmore R &amp; R Schedule    3-13-06  MLC_sand city cost analysis 9-29-09 CalAm Version" xfId="17490"/>
    <cellStyle name="s_Earnings_City of Fillmore R &amp; R Schedule    3-13-06  MLC_Schedule 3-5 Roark - asset list 071010" xfId="17491"/>
    <cellStyle name="s_Earnings_Contract Ops Bus  Plan 2011 -2015_061510" xfId="17492"/>
    <cellStyle name="s_Earnings_Contract Ops Bus  Plan 2011 -2015_061510_2011_BPR_MSG_07" xfId="17493"/>
    <cellStyle name="s_Earnings_Contract Ops Bus  Plan 2011 -2015_061510_Contract Ops Bus  Plan 2011 -2015_071310_GK" xfId="17494"/>
    <cellStyle name="s_Earnings_Contract Ops Bus  Plan 2011 -2015_061510_Contract Ops Bus  Plan 2011 -2015_08.31.10" xfId="17495"/>
    <cellStyle name="s_Earnings_Contract Ops Bus  Plan 2011 -2015_061510_Contract Ops Bus  Plan 2011 -2015_08.31.10_~0270095" xfId="17496"/>
    <cellStyle name="s_Earnings_Contract Ops Bus  Plan 2011 -2015_061510_Contract Ops Bus  Plan 2011 -2015_08.31.10_Contract Services_Project Contribution Trend" xfId="17497"/>
    <cellStyle name="s_Earnings_Contract Ops Bus  Plan 2011 -2015_061510_Contract Ops Bus  Plan 2011 -2015_08.31.10_Contract Services_Project Contribution Trend_091010" xfId="17498"/>
    <cellStyle name="s_Earnings_Contract Ops Bus  Plan 2011 -2015_061510_Contribution" xfId="17499"/>
    <cellStyle name="s_Earnings_Contract Ops Bus  Plan 2011 -2015_061510_FINAL P12 MSG Contribution Margin" xfId="17500"/>
    <cellStyle name="s_Earnings_Contract Ops Bus  Plan 2011 -2015_071310_GK" xfId="17501"/>
    <cellStyle name="s_Earnings_Contract Ops Bus  Plan 2011 -2015_08.31.10" xfId="17502"/>
    <cellStyle name="s_Earnings_Contract Ops Bus  Plan 2011 -2015_08.31.10_~0270095" xfId="17503"/>
    <cellStyle name="s_Earnings_Contract Ops Bus  Plan 2011 -2015_08.31.10_Contract Services_Project Contribution Trend" xfId="17504"/>
    <cellStyle name="s_Earnings_Contract Ops Bus  Plan 2011 -2015_08.31.10_Contract Services_Project Contribution Trend_091010" xfId="17505"/>
    <cellStyle name="s_Earnings_Contribution" xfId="17506"/>
    <cellStyle name="s_Earnings_Control Panel" xfId="17507"/>
    <cellStyle name="s_Earnings_Control Panel 2" xfId="17508"/>
    <cellStyle name="s_Earnings_Control Panel 3" xfId="17509"/>
    <cellStyle name="s_Earnings_Control Panel 4" xfId="17510"/>
    <cellStyle name="s_Earnings_Control Panel 5" xfId="17511"/>
    <cellStyle name="s_Earnings_Control Panel 6" xfId="17512"/>
    <cellStyle name="s_Earnings_COO Mini Merger v8" xfId="17513"/>
    <cellStyle name="s_Earnings_Copy of Twin Oaks DBO Financial Model BAFO FINAL" xfId="17514"/>
    <cellStyle name="s_Earnings_Copy of Twin Oaks DBO Financial Model BAFO FINAL_sand city cost analysis 9-29-09 CalAm Version" xfId="17515"/>
    <cellStyle name="s_Earnings_Copy of Twin Oaks DBO Financial Model BAFO FINAL_Schedule 3-5 Roark - asset list 071010" xfId="17516"/>
    <cellStyle name="s_Earnings_Eastern Divsion O&amp;Vs - Dec 2011 Final" xfId="17517"/>
    <cellStyle name="s_Earnings_Eastern Divsion O&amp;Vs - Dec 2011 Final 2" xfId="17518"/>
    <cellStyle name="s_Earnings_Eastern Divsion O&amp;Vs - Dec 2011 Final 3" xfId="17519"/>
    <cellStyle name="s_Earnings_Eastern Divsion O&amp;Vs - Dec 2011 Final 4" xfId="17520"/>
    <cellStyle name="s_Earnings_Eastern Divsion O&amp;Vs - Dec 2011 Final 5" xfId="17521"/>
    <cellStyle name="s_Earnings_Eastern Divsion O&amp;Vs - Dec 2011 Final 6" xfId="17522"/>
    <cellStyle name="s_Earnings_Edison P2R 2009" xfId="17523"/>
    <cellStyle name="s_Earnings_Edison P2R 2009 2" xfId="17524"/>
    <cellStyle name="s_Earnings_Edison P2R 2009_NOL" xfId="17525"/>
    <cellStyle name="s_Earnings_EMC P2R 2009" xfId="17526"/>
    <cellStyle name="s_Earnings_EMC P2R 2009 2" xfId="17527"/>
    <cellStyle name="s_Earnings_EMC P2R 2009_NOL" xfId="17528"/>
    <cellStyle name="s_Earnings_ETOWN LLC P2R 2009" xfId="17529"/>
    <cellStyle name="s_Earnings_ETOWN LLC P2R 2009 2" xfId="17530"/>
    <cellStyle name="s_Earnings_ETOWN LLC P2R 2009_NOL" xfId="17531"/>
    <cellStyle name="s_Earnings_ETP P2R 2009" xfId="17532"/>
    <cellStyle name="s_Earnings_ETP P2R 2009 2" xfId="17533"/>
    <cellStyle name="s_Earnings_ETP P2R 2009_NOL" xfId="17534"/>
    <cellStyle name="s_Earnings_Fillmore Annual Maintenance" xfId="17535"/>
    <cellStyle name="s_Earnings_Fillmore Annual Maintenance_sand city cost analysis 9-29-09 CalAm Version" xfId="17536"/>
    <cellStyle name="s_Earnings_Fillmore Annual Maintenance_Schedule 3-5 Roark - asset list 071010" xfId="17537"/>
    <cellStyle name="s_Earnings_Fillmore O&amp;M model 032206" xfId="17538"/>
    <cellStyle name="s_Earnings_Fillmore O&amp;M model 032206 V1" xfId="17539"/>
    <cellStyle name="s_Earnings_Fillmore O&amp;M model 032206 V1_sand city cost analysis 9-29-09 CalAm Version" xfId="17540"/>
    <cellStyle name="s_Earnings_Fillmore O&amp;M model 032206 V1_Schedule 3-5 Roark - asset list 071010" xfId="17541"/>
    <cellStyle name="s_Earnings_Fillmore O&amp;M model 032206_sand city cost analysis 9-29-09 CalAm Version" xfId="17542"/>
    <cellStyle name="s_Earnings_Fillmore O&amp;M model 032206_Schedule 3-5 Roark - asset list 071010" xfId="17543"/>
    <cellStyle name="s_Earnings_Fillmore O&amp;M model 110106" xfId="17544"/>
    <cellStyle name="s_Earnings_Fillmore O&amp;M model 110106_sand city cost analysis 9-29-09 CalAm Version" xfId="17545"/>
    <cellStyle name="s_Earnings_Fillmore O&amp;M model 110106_Schedule 3-5 Roark - asset list 071010" xfId="17546"/>
    <cellStyle name="s_Earnings_FINAL P12 MSG Contribution Margin" xfId="17547"/>
    <cellStyle name="s_Earnings_Footnote" xfId="17548"/>
    <cellStyle name="s_Earnings_HI P2R 2009" xfId="17549"/>
    <cellStyle name="s_Earnings_HI P2R 2009 2" xfId="17550"/>
    <cellStyle name="s_Earnings_HI P2R 2009_NOL" xfId="17551"/>
    <cellStyle name="s_Earnings_HYDRO P2R 2009" xfId="17552"/>
    <cellStyle name="s_Earnings_HYDRO P2R 2009 2" xfId="17553"/>
    <cellStyle name="s_Earnings_HYDRO P2R 2009_NOL" xfId="17554"/>
    <cellStyle name="s_Earnings_Hyperion-JDE Recon" xfId="17555"/>
    <cellStyle name="s_Earnings_IA P2R 2009" xfId="17556"/>
    <cellStyle name="s_Earnings_IA P2R 2009 2" xfId="17557"/>
    <cellStyle name="s_Earnings_IA P2R 2009_NOL" xfId="17558"/>
    <cellStyle name="s_Earnings_IL FAS109 2011" xfId="17559"/>
    <cellStyle name="s_Earnings_IL P2R 2009 " xfId="17560"/>
    <cellStyle name="s_Earnings_IL P2R 2009  2" xfId="17561"/>
    <cellStyle name="s_Earnings_IL P2R 2009 _NOL" xfId="17562"/>
    <cellStyle name="s_Earnings_IN P2R 2009" xfId="17563"/>
    <cellStyle name="s_Earnings_IN P2R 2009 2" xfId="17564"/>
    <cellStyle name="s_Earnings_IN P2R 2009_NOL" xfId="17565"/>
    <cellStyle name="s_Earnings_Income Statement_revised capex 05.28.09_060309" xfId="17566"/>
    <cellStyle name="s_Earnings_Income Statement_revised capex 05.28.09_060309 2" xfId="17567"/>
    <cellStyle name="s_Earnings_Input" xfId="17568"/>
    <cellStyle name="s_Earnings_Input Sheet" xfId="17569"/>
    <cellStyle name="s_Earnings_Inputs" xfId="17570"/>
    <cellStyle name="s_Earnings_Inputs_1" xfId="17571"/>
    <cellStyle name="s_Earnings_Journal Entries Calculation" xfId="17572"/>
    <cellStyle name="s_Earnings_KY P2R 2009" xfId="17573"/>
    <cellStyle name="s_Earnings_KY P2R 2009 2" xfId="17574"/>
    <cellStyle name="s_Earnings_KY P2R 2009_NOL" xfId="17575"/>
    <cellStyle name="s_Earnings_KY-Landing Template-Feb 2012 Final" xfId="17576"/>
    <cellStyle name="s_Earnings_KY-Landing Template-Feb 2012 Final 2" xfId="17577"/>
    <cellStyle name="s_Earnings_KY-Landing Template-Feb 2012 Final 3" xfId="17578"/>
    <cellStyle name="s_Earnings_KY-Landing Template-Feb 2012 Final 4" xfId="17579"/>
    <cellStyle name="s_Earnings_KY-Landing Template-Feb 2012 Final 5" xfId="17580"/>
    <cellStyle name="s_Earnings_KY-Landing Template-Feb 2012 Final 6" xfId="17581"/>
    <cellStyle name="s_Earnings_LI P2R 2009" xfId="17582"/>
    <cellStyle name="s_Earnings_LI P2R 2009 2" xfId="17583"/>
    <cellStyle name="s_Earnings_LI P2R 2009_NOL" xfId="17584"/>
    <cellStyle name="s_Earnings_LIBERTY P2R 2009" xfId="17585"/>
    <cellStyle name="s_Earnings_LIBERTY P2R 2009 2" xfId="17586"/>
    <cellStyle name="s_Earnings_LIBERTY P2R 2009_NOL" xfId="17587"/>
    <cellStyle name="s_Earnings_LOP P2R 2009" xfId="17588"/>
    <cellStyle name="s_Earnings_LOP P2R 2009 2" xfId="17589"/>
    <cellStyle name="s_Earnings_LOP P2R 2009_NOL" xfId="17590"/>
    <cellStyle name="s_Earnings_MD P2R 2009" xfId="17591"/>
    <cellStyle name="s_Earnings_MD P2R 2009 2" xfId="17592"/>
    <cellStyle name="s_Earnings_MD P2R 2009_NOL" xfId="17593"/>
    <cellStyle name="s_Earnings_MI P2R 2009" xfId="17594"/>
    <cellStyle name="s_Earnings_MI P2R 2009 2" xfId="17595"/>
    <cellStyle name="s_Earnings_MI P2R 2009_NOL" xfId="17596"/>
    <cellStyle name="s_Earnings_Minimerger v1" xfId="17597"/>
    <cellStyle name="s_Earnings_Minimerger v6" xfId="17598"/>
    <cellStyle name="s_Earnings_Minimerger_v3" xfId="17599"/>
    <cellStyle name="s_Earnings_Minimerger_v4" xfId="17600"/>
    <cellStyle name="s_Earnings_MO 2010-2014 Presentation_072709" xfId="17601"/>
    <cellStyle name="s_Earnings_MO 2010-2014 Presentation_072709_Schedule 3-5 Roark - asset list 071010" xfId="17602"/>
    <cellStyle name="s_Earnings_MO P2R 2009" xfId="17603"/>
    <cellStyle name="s_Earnings_MO P2R 2009 2" xfId="17604"/>
    <cellStyle name="s_Earnings_MO P2R 2009_NOL" xfId="17605"/>
    <cellStyle name="s_Earnings_Mobile Residuals P2R 2009" xfId="17606"/>
    <cellStyle name="s_Earnings_Mobile Residuals P2R 2009 2" xfId="17607"/>
    <cellStyle name="s_Earnings_Mobile Residuals P2R 2009_NOL" xfId="17608"/>
    <cellStyle name="s_Earnings_MO-IL-CA Offset DEF" xfId="17609"/>
    <cellStyle name="s_Earnings_MO-IL-CA Offset DEF 2" xfId="17610"/>
    <cellStyle name="s_Earnings_MO-IL-CA Offset DEF_AWW Adj Co FAS109 2011" xfId="17611"/>
    <cellStyle name="s_Earnings_MO-IL-CA Offset DEF_Current Provision - HYP" xfId="17612"/>
    <cellStyle name="s_Earnings_MO-IL-CA Offset DEF_Footnote" xfId="17613"/>
    <cellStyle name="s_Earnings_MO-IL-CA Offset DEF_Hyperion-JDE Recon" xfId="17614"/>
    <cellStyle name="s_Earnings_MO-IL-CA Offset DEF_Journal Entries Calculation" xfId="17615"/>
    <cellStyle name="s_Earnings_MO-IL-CA Offset DEF_NOL" xfId="17616"/>
    <cellStyle name="s_Earnings_MO-IL-CA Offset DEF_PY FN Reclasses" xfId="17617"/>
    <cellStyle name="s_Earnings_MO-IL-CA Offset DEF_Summary" xfId="17618"/>
    <cellStyle name="s_Earnings_Net Capex Cashflow 2013-2014 8-10-12" xfId="17619"/>
    <cellStyle name="s_Earnings_NJ P2R 2009" xfId="17620"/>
    <cellStyle name="s_Earnings_NJ P2R 2009 2" xfId="17621"/>
    <cellStyle name="s_Earnings_NJ P2R 2009_NOL" xfId="17622"/>
    <cellStyle name="s_Earnings_NM P2R 2009" xfId="17623"/>
    <cellStyle name="s_Earnings_NM P2R 2009 2" xfId="17624"/>
    <cellStyle name="s_Earnings_NM P2R 2009_NOL" xfId="17625"/>
    <cellStyle name="s_Earnings_NOL" xfId="17626"/>
    <cellStyle name="s_Earnings_O&amp;Vs P&amp;L View" xfId="17627"/>
    <cellStyle name="s_Earnings_O&amp;Vs P&amp;L View 2" xfId="17628"/>
    <cellStyle name="s_Earnings_O&amp;Vs P&amp;L View 3" xfId="17629"/>
    <cellStyle name="s_Earnings_O&amp;Vs P&amp;L View 4" xfId="17630"/>
    <cellStyle name="s_Earnings_O&amp;Vs P&amp;L View 5" xfId="17631"/>
    <cellStyle name="s_Earnings_O&amp;Vs P&amp;L View 6" xfId="17632"/>
    <cellStyle name="s_Earnings_O&amp;Vs Worksheet" xfId="17633"/>
    <cellStyle name="s_Earnings_O&amp;Vs Worksheet 2" xfId="17634"/>
    <cellStyle name="s_Earnings_O&amp;Vs Worksheet 3" xfId="17635"/>
    <cellStyle name="s_Earnings_O&amp;Vs Worksheet 4" xfId="17636"/>
    <cellStyle name="s_Earnings_O&amp;Vs Worksheet 5" xfId="17637"/>
    <cellStyle name="s_Earnings_O&amp;Vs Worksheet 6" xfId="17638"/>
    <cellStyle name="s_Earnings_OH P2R 2009" xfId="17639"/>
    <cellStyle name="s_Earnings_OH P2R 2009 2" xfId="17640"/>
    <cellStyle name="s_Earnings_OH P2R 2009_NOL" xfId="17641"/>
    <cellStyle name="s_Earnings_P&amp;L Landing" xfId="17642"/>
    <cellStyle name="s_Earnings_P&amp;L Landing 2" xfId="17643"/>
    <cellStyle name="s_Earnings_P&amp;L Landing 3" xfId="17644"/>
    <cellStyle name="s_Earnings_P&amp;L Landing 4" xfId="17645"/>
    <cellStyle name="s_Earnings_P&amp;L Landing 5" xfId="17646"/>
    <cellStyle name="s_Earnings_P&amp;L Landing 6" xfId="17647"/>
    <cellStyle name="s_Earnings_PA P2R 2009" xfId="17648"/>
    <cellStyle name="s_Earnings_PA P2R 2009 2" xfId="17649"/>
    <cellStyle name="s_Earnings_PA P2R 2009_NOL" xfId="17650"/>
    <cellStyle name="s_Earnings_Portfolio Optimization - Sale of GW + Neptune v13" xfId="17651"/>
    <cellStyle name="s_Earnings_Project Aqua - Financial Models Version 2.0 V2" xfId="17652"/>
    <cellStyle name="s_Earnings_Project Aqua - Financial Models Version 2.0 V2_2010 Arnold Sewer - Model v1.1 (preliminary base case)" xfId="17653"/>
    <cellStyle name="s_Earnings_Project Aqua - Financial Models Version 2.0 V2_Inputs" xfId="17654"/>
    <cellStyle name="s_Earnings_Project Aqua - Financial Models Version 2.0 V2_sand city cost analysis 9-29-09 CalAm Version" xfId="17655"/>
    <cellStyle name="s_Earnings_Project Aqua - Financial Models Version 2.0 V2_Schedule 3-5 Roark - asset list 071010" xfId="17656"/>
    <cellStyle name="s_Earnings_Project Aqua - Financial Models Version 2.5" xfId="17657"/>
    <cellStyle name="s_Earnings_Project Ascot Spain - Version 9.0 16082004" xfId="17658"/>
    <cellStyle name="s_Earnings_PY FN Reclasses" xfId="17659"/>
    <cellStyle name="s_Earnings_Q1 Workpapers as of 03-12-10" xfId="17660"/>
    <cellStyle name="s_Earnings_Q1 Workpapers as of 03-12-10 2" xfId="17661"/>
    <cellStyle name="s_Earnings_ROE by State" xfId="17662"/>
    <cellStyle name="s_Earnings_sand city cost analysis 9-29-09 CalAm Version" xfId="17663"/>
    <cellStyle name="s_Earnings_Schedule 3-5 Roark - asset list 071010" xfId="17664"/>
    <cellStyle name="s_Earnings_Sheet1" xfId="17665"/>
    <cellStyle name="s_Earnings_Sheet1 2" xfId="17666"/>
    <cellStyle name="s_Earnings_Sheet1 3" xfId="17667"/>
    <cellStyle name="s_Earnings_Sheet1 4" xfId="17668"/>
    <cellStyle name="s_Earnings_Sheet1 5" xfId="17669"/>
    <cellStyle name="s_Earnings_Sheet1 6" xfId="17670"/>
    <cellStyle name="s_Earnings_Sheet2" xfId="17671"/>
    <cellStyle name="s_Earnings_Sheet2 2" xfId="17672"/>
    <cellStyle name="s_Earnings_Sheet2 3" xfId="17673"/>
    <cellStyle name="s_Earnings_Sheet2 4" xfId="17674"/>
    <cellStyle name="s_Earnings_Sheet2 5" xfId="17675"/>
    <cellStyle name="s_Earnings_Sheet2 6" xfId="17676"/>
    <cellStyle name="s_Earnings_Sheet2 7" xfId="17677"/>
    <cellStyle name="s_Earnings_Smart View_2011-2015_Info from the field V2  from rates 8-18-10 morning" xfId="17678"/>
    <cellStyle name="s_Earnings_Smart View_2011-2015_Info from the field V3 8-19-10 from Rates" xfId="17679"/>
    <cellStyle name="s_Earnings_Spain headcount 09082004v3" xfId="17680"/>
    <cellStyle name="s_Earnings_Start-up Costs" xfId="17681"/>
    <cellStyle name="s_Earnings_Start-up Costs_sand city cost analysis 9-29-09 CalAm Version" xfId="17682"/>
    <cellStyle name="s_Earnings_Start-up Costs_Schedule 3-5 Roark - asset list 071010" xfId="17683"/>
    <cellStyle name="s_Earnings_Summary" xfId="17684"/>
    <cellStyle name="s_Earnings_Surprise Financial Services O&amp;M Fin Model 2008" xfId="17685"/>
    <cellStyle name="s_Earnings_Surprise Financial Services O&amp;M No Capital 012607" xfId="17686"/>
    <cellStyle name="s_Earnings_Surprise Financial Services O&amp;M No Capital 012607_sand city cost analysis 9-29-09 CalAm Version" xfId="17687"/>
    <cellStyle name="s_Earnings_Surprise Financial Services O&amp;M No Capital 012607_Schedule 3-5 Roark - asset list 071010" xfId="17688"/>
    <cellStyle name="s_Earnings_TN - BD Model 2011-2015 06.17.10" xfId="17689"/>
    <cellStyle name="s_Earnings_TN P2R 2009" xfId="17690"/>
    <cellStyle name="s_Earnings_TN P2R 2009 2" xfId="17691"/>
    <cellStyle name="s_Earnings_TN P2R 2009_NOL" xfId="17692"/>
    <cellStyle name="s_Earnings_Treasury Existing Debt Load" xfId="17693"/>
    <cellStyle name="s_Earnings_TWH LLC P2R 2009" xfId="17694"/>
    <cellStyle name="s_Earnings_TWH LLC P2R 2009 2" xfId="17695"/>
    <cellStyle name="s_Earnings_TWH LLC P2R 2009_NOL" xfId="17696"/>
    <cellStyle name="s_Earnings_TWNA P2R 2009" xfId="17697"/>
    <cellStyle name="s_Earnings_TWNA P2R 2009 2" xfId="17698"/>
    <cellStyle name="s_Earnings_TWNA P2R 2009_NOL" xfId="17699"/>
    <cellStyle name="s_Earnings_TX P2R 2009" xfId="17700"/>
    <cellStyle name="s_Earnings_TX P2R 2009 2" xfId="17701"/>
    <cellStyle name="s_Earnings_TX P2R 2009_NOL" xfId="17702"/>
    <cellStyle name="s_Earnings_UESG P2R 2009" xfId="17703"/>
    <cellStyle name="s_Earnings_UESG P2R 2009 2" xfId="17704"/>
    <cellStyle name="s_Earnings_UESG P2R 2009_NOL" xfId="17705"/>
    <cellStyle name="s_Earnings_UWV P2R 2009" xfId="17706"/>
    <cellStyle name="s_Earnings_UWV P2R 2009 2" xfId="17707"/>
    <cellStyle name="s_Earnings_UWV P2R 2009_NOL" xfId="17708"/>
    <cellStyle name="s_Earnings_VA P2R 2009" xfId="17709"/>
    <cellStyle name="s_Earnings_VA P2R 2009 2" xfId="17710"/>
    <cellStyle name="s_Earnings_VA P2R 2009_NOL" xfId="17711"/>
    <cellStyle name="s_Earnings_Valuation_v1 - TDS" xfId="17712"/>
    <cellStyle name="s_Earnings_WV P2R 2009" xfId="17713"/>
    <cellStyle name="s_Earnings_WV P2R 2009 2" xfId="17714"/>
    <cellStyle name="s_Earnings_WV P2R 2009_NOL" xfId="17715"/>
    <cellStyle name="s_East Coast (2)" xfId="17716"/>
    <cellStyle name="s_East Coast (2)_1" xfId="17717"/>
    <cellStyle name="s_East Coast (2)_1_Intangible Amortization 6-30-09v" xfId="17718"/>
    <cellStyle name="s_East Coast (2)_2" xfId="17719"/>
    <cellStyle name="s_East Coast (2)_2_BMY minimerger (divest.)_v1" xfId="17720"/>
    <cellStyle name="s_East Coast (2)_2_COO Mini Merger v8" xfId="17721"/>
    <cellStyle name="s_East Coast (2)_2_Minimerger v1" xfId="17722"/>
    <cellStyle name="s_East Coast (2)_2_Minimerger v6" xfId="17723"/>
    <cellStyle name="s_East Coast (2)_2_Minimerger_v3" xfId="17724"/>
    <cellStyle name="s_East Coast (2)_2_Minimerger_v4" xfId="17725"/>
    <cellStyle name="s_East Coast (2)_2_Valuation_v1 - TDS" xfId="17726"/>
    <cellStyle name="s_East Coast (2)_Intangible Amortization 6-30-09v" xfId="17727"/>
    <cellStyle name="s_Eastern Divsion O&amp;Vs - Dec 2011 Final" xfId="17728"/>
    <cellStyle name="s_Eastern Divsion O&amp;Vs - Dec 2011 Final 2" xfId="17729"/>
    <cellStyle name="s_Eastern Divsion O&amp;Vs - Dec 2011 Final 3" xfId="17730"/>
    <cellStyle name="s_Eastern Divsion O&amp;Vs - Dec 2011 Final 4" xfId="17731"/>
    <cellStyle name="s_Eastern Divsion O&amp;Vs - Dec 2011 Final 5" xfId="17732"/>
    <cellStyle name="s_Eastern Divsion O&amp;Vs - Dec 2011 Final 6" xfId="17733"/>
    <cellStyle name="s_Edison P2R 2009" xfId="17734"/>
    <cellStyle name="s_Edison P2R 2009 2" xfId="17735"/>
    <cellStyle name="s_Edison P2R 2009_NOL" xfId="17736"/>
    <cellStyle name="s_EMC P2R 2009" xfId="17737"/>
    <cellStyle name="s_EMC P2R 2009 2" xfId="17738"/>
    <cellStyle name="s_EMC P2R 2009_NOL" xfId="17739"/>
    <cellStyle name="s_ETOWN LLC P2R 2009" xfId="17740"/>
    <cellStyle name="s_ETOWN LLC P2R 2009 2" xfId="17741"/>
    <cellStyle name="s_ETOWN LLC P2R 2009_NOL" xfId="17742"/>
    <cellStyle name="s_ETP P2R 2009" xfId="17743"/>
    <cellStyle name="s_ETP P2R 2009 2" xfId="17744"/>
    <cellStyle name="s_ETP P2R 2009_NOL" xfId="17745"/>
    <cellStyle name="s_Fillmore Annual Maintenance" xfId="17746"/>
    <cellStyle name="s_Fillmore Annual Maintenance_sand city cost analysis 9-29-09 CalAm Version" xfId="17747"/>
    <cellStyle name="s_Fillmore Annual Maintenance_Schedule 3-5 Roark - asset list 071010" xfId="17748"/>
    <cellStyle name="s_Fillmore O&amp;M model 032206" xfId="17749"/>
    <cellStyle name="s_Fillmore O&amp;M model 032206 V1" xfId="17750"/>
    <cellStyle name="s_Fillmore O&amp;M model 032206 V1_sand city cost analysis 9-29-09 CalAm Version" xfId="17751"/>
    <cellStyle name="s_Fillmore O&amp;M model 032206 V1_Schedule 3-5 Roark - asset list 071010" xfId="17752"/>
    <cellStyle name="s_Fillmore O&amp;M model 032206_sand city cost analysis 9-29-09 CalAm Version" xfId="17753"/>
    <cellStyle name="s_Fillmore O&amp;M model 032206_Schedule 3-5 Roark - asset list 071010" xfId="17754"/>
    <cellStyle name="s_Fillmore O&amp;M model 110106" xfId="17755"/>
    <cellStyle name="s_Fillmore O&amp;M model 110106_sand city cost analysis 9-29-09 CalAm Version" xfId="17756"/>
    <cellStyle name="s_Fillmore O&amp;M model 110106_Schedule 3-5 Roark - asset list 071010" xfId="17757"/>
    <cellStyle name="s_Fin Graph" xfId="17758"/>
    <cellStyle name="s_Fin Graph_1" xfId="17759"/>
    <cellStyle name="s_Fin Graph_1_Intangible Amortization 6-30-09v" xfId="17760"/>
    <cellStyle name="s_Fin Graph_2" xfId="17761"/>
    <cellStyle name="s_Fin Graph_Intangible Amortization 6-30-09v" xfId="17762"/>
    <cellStyle name="s_FINAL P12 MSG Contribution Margin" xfId="17763"/>
    <cellStyle name="s_Financials_B" xfId="17764"/>
    <cellStyle name="s_Financials_B_Intangible Amortization 6-30-09v" xfId="17765"/>
    <cellStyle name="s_Financials_B_Q2 pipeline" xfId="17766"/>
    <cellStyle name="s_Financials_B_Q2 pipeline_Intangible Amortization 6-30-09v" xfId="17767"/>
    <cellStyle name="s_Financials_T" xfId="17768"/>
    <cellStyle name="s_Financials_T_Intangible Amortization 6-30-09v" xfId="17769"/>
    <cellStyle name="s_Financials_T_Q2 pipeline" xfId="17770"/>
    <cellStyle name="s_Financials_T_Q2 pipeline_Intangible Amortization 6-30-09v" xfId="17771"/>
    <cellStyle name="s_finsumm" xfId="17772"/>
    <cellStyle name="s_finsumm 10" xfId="17773"/>
    <cellStyle name="s_finsumm 2" xfId="17774"/>
    <cellStyle name="s_finsumm 2 2" xfId="17775"/>
    <cellStyle name="s_finsumm 2 2 2" xfId="17776"/>
    <cellStyle name="s_finsumm 2 2 2 2" xfId="17777"/>
    <cellStyle name="s_finsumm 2 2 2 2 2" xfId="17778"/>
    <cellStyle name="s_finsumm 2 2 2 2 3" xfId="17779"/>
    <cellStyle name="s_finsumm 2 2 2 3" xfId="17780"/>
    <cellStyle name="s_finsumm 2 2 3" xfId="17781"/>
    <cellStyle name="s_finsumm 2 2 4" xfId="17782"/>
    <cellStyle name="s_finsumm 2 2 5" xfId="17783"/>
    <cellStyle name="s_finsumm 2 2 6" xfId="17784"/>
    <cellStyle name="s_finsumm 2 3" xfId="17785"/>
    <cellStyle name="s_finsumm 2 3 2" xfId="17786"/>
    <cellStyle name="s_finsumm 2 3 2 2" xfId="17787"/>
    <cellStyle name="s_finsumm 2 3 2 3" xfId="17788"/>
    <cellStyle name="s_finsumm 2 3 3" xfId="17789"/>
    <cellStyle name="s_finsumm 2 4" xfId="17790"/>
    <cellStyle name="s_finsumm 2 5" xfId="17791"/>
    <cellStyle name="s_finsumm 2 6" xfId="17792"/>
    <cellStyle name="s_finsumm 3" xfId="17793"/>
    <cellStyle name="s_finsumm 4" xfId="17794"/>
    <cellStyle name="s_finsumm 5" xfId="17795"/>
    <cellStyle name="s_finsumm 6" xfId="17796"/>
    <cellStyle name="s_finsumm 6 2" xfId="17797"/>
    <cellStyle name="s_finsumm 6 2 2" xfId="17798"/>
    <cellStyle name="s_finsumm 6 2 3" xfId="17799"/>
    <cellStyle name="s_finsumm 6 3" xfId="17800"/>
    <cellStyle name="s_finsumm 7" xfId="17801"/>
    <cellStyle name="s_finsumm 8" xfId="17802"/>
    <cellStyle name="s_finsumm 9" xfId="17803"/>
    <cellStyle name="s_finsumm_1" xfId="17804"/>
    <cellStyle name="s_finsumm_1 10" xfId="17805"/>
    <cellStyle name="s_finsumm_1 2" xfId="17806"/>
    <cellStyle name="s_finsumm_1 2 2" xfId="17807"/>
    <cellStyle name="s_finsumm_1 2 2 2" xfId="17808"/>
    <cellStyle name="s_finsumm_1 2 2 2 2" xfId="17809"/>
    <cellStyle name="s_finsumm_1 2 2 2 2 2" xfId="17810"/>
    <cellStyle name="s_finsumm_1 2 2 2 2 3" xfId="17811"/>
    <cellStyle name="s_finsumm_1 2 2 2 3" xfId="17812"/>
    <cellStyle name="s_finsumm_1 2 2 3" xfId="17813"/>
    <cellStyle name="s_finsumm_1 2 2 4" xfId="17814"/>
    <cellStyle name="s_finsumm_1 2 2 5" xfId="17815"/>
    <cellStyle name="s_finsumm_1 2 2 6" xfId="17816"/>
    <cellStyle name="s_finsumm_1 2 3" xfId="17817"/>
    <cellStyle name="s_finsumm_1 2 3 2" xfId="17818"/>
    <cellStyle name="s_finsumm_1 2 3 2 2" xfId="17819"/>
    <cellStyle name="s_finsumm_1 2 3 2 3" xfId="17820"/>
    <cellStyle name="s_finsumm_1 2 3 3" xfId="17821"/>
    <cellStyle name="s_finsumm_1 2 4" xfId="17822"/>
    <cellStyle name="s_finsumm_1 2 5" xfId="17823"/>
    <cellStyle name="s_finsumm_1 2 6" xfId="17824"/>
    <cellStyle name="s_finsumm_1 3" xfId="17825"/>
    <cellStyle name="s_finsumm_1 4" xfId="17826"/>
    <cellStyle name="s_finsumm_1 5" xfId="17827"/>
    <cellStyle name="s_finsumm_1 6" xfId="17828"/>
    <cellStyle name="s_finsumm_1 6 2" xfId="17829"/>
    <cellStyle name="s_finsumm_1 6 2 2" xfId="17830"/>
    <cellStyle name="s_finsumm_1 6 2 3" xfId="17831"/>
    <cellStyle name="s_finsumm_1 6 3" xfId="17832"/>
    <cellStyle name="s_finsumm_1 7" xfId="17833"/>
    <cellStyle name="s_finsumm_1 8" xfId="17834"/>
    <cellStyle name="s_finsumm_1 9" xfId="17835"/>
    <cellStyle name="s_finsumm_1_2010 Arnold Sewer - Model v1.1 (preliminary base case)" xfId="17836"/>
    <cellStyle name="s_finsumm_1_2010-2012_AZ BP_09.10.09" xfId="17837"/>
    <cellStyle name="s_finsumm_1_2011_BPR_MSG_07" xfId="17838"/>
    <cellStyle name="s_finsumm_1_2011-13 Capex by entity" xfId="17839"/>
    <cellStyle name="s_finsumm_1_2012_BS_Budget (2)" xfId="17840"/>
    <cellStyle name="s_finsumm_1_2012_BS_Budget (2) 2" xfId="17841"/>
    <cellStyle name="s_finsumm_1_2012_BS_Budget (2) 3" xfId="17842"/>
    <cellStyle name="s_finsumm_1_2012_BS_Budget (2) 4" xfId="17843"/>
    <cellStyle name="s_finsumm_1_2012_BS_Budget (2) 5" xfId="17844"/>
    <cellStyle name="s_finsumm_1_2012_BS_Budget (2) 6" xfId="17845"/>
    <cellStyle name="s_finsumm_1_7 - FAS109 2010 (F2)" xfId="17846"/>
    <cellStyle name="s_finsumm_1_AAET P2R 2009" xfId="17847"/>
    <cellStyle name="s_finsumm_1_AAET P2R 2009 2" xfId="17848"/>
    <cellStyle name="s_finsumm_1_AAET P2R 2009_NOL" xfId="17849"/>
    <cellStyle name="s_finsumm_1_ACUS P2R 2009" xfId="17850"/>
    <cellStyle name="s_finsumm_1_ACUS P2R 2009 2" xfId="17851"/>
    <cellStyle name="s_finsumm_1_ACUS P2R 2009_NOL" xfId="17852"/>
    <cellStyle name="s_finsumm_1_ALWC P2R 2009" xfId="17853"/>
    <cellStyle name="s_finsumm_1_ALWC P2R 2009 2" xfId="17854"/>
    <cellStyle name="s_finsumm_1_ALWC P2R 2009_NOL" xfId="17855"/>
    <cellStyle name="s_finsumm_1_Apollo 22062005 RR" xfId="17856"/>
    <cellStyle name="s_finsumm_1_Applied O+M - 2011 - 2015 Bus. Plan" xfId="17857"/>
    <cellStyle name="s_finsumm_1_Applied O+M - 2011 - 2015 Bus. Plan 2" xfId="17858"/>
    <cellStyle name="s_finsumm_1_AW Engineering P2R 2009" xfId="17859"/>
    <cellStyle name="s_finsumm_1_AW Engineering P2R 2009 2" xfId="17860"/>
    <cellStyle name="s_finsumm_1_AW Engineering P2R 2009_NOL" xfId="17861"/>
    <cellStyle name="s_finsumm_1_AW Ind OPS P2R 2009" xfId="17862"/>
    <cellStyle name="s_finsumm_1_AW Ind OPS P2R 2009 2" xfId="17863"/>
    <cellStyle name="s_finsumm_1_AW Ind OPS P2R 2009_NOL" xfId="17864"/>
    <cellStyle name="s_finsumm_1_AW Ind P2R 2009" xfId="17865"/>
    <cellStyle name="s_finsumm_1_AW Ind P2R 2009 2" xfId="17866"/>
    <cellStyle name="s_finsumm_1_AW Ind P2R 2009_NOL" xfId="17867"/>
    <cellStyle name="s_finsumm_1_AW O&amp;M P2R 2009" xfId="17868"/>
    <cellStyle name="s_finsumm_1_AW O&amp;M P2R 2009 2" xfId="17869"/>
    <cellStyle name="s_finsumm_1_AW O&amp;M P2R 2009_NOL" xfId="17870"/>
    <cellStyle name="s_finsumm_1_AW(USA) Inc.  P2R 2009" xfId="17871"/>
    <cellStyle name="s_finsumm_1_AW(USA) Inc.  P2R 2009 2" xfId="17872"/>
    <cellStyle name="s_finsumm_1_AW(USA) Inc.  P2R 2009_NOL" xfId="17873"/>
    <cellStyle name="s_finsumm_1_AWCC P2R 2009" xfId="17874"/>
    <cellStyle name="s_finsumm_1_AWCC P2R 2009 2" xfId="17875"/>
    <cellStyle name="s_finsumm_1_AWCC P2R 2009_NOL" xfId="17876"/>
    <cellStyle name="s_finsumm_1_AWE Holding P2R 2009" xfId="17877"/>
    <cellStyle name="s_finsumm_1_AWE Holding P2R 2009 2" xfId="17878"/>
    <cellStyle name="s_finsumm_1_AWE Holding P2R 2009_NOL" xfId="17879"/>
    <cellStyle name="s_finsumm_1_AWE Inc. P2R 2009" xfId="17880"/>
    <cellStyle name="s_finsumm_1_AWE Inc. P2R 2009 2" xfId="17881"/>
    <cellStyle name="s_finsumm_1_AWE Inc. P2R 2009_NOL" xfId="17882"/>
    <cellStyle name="s_finsumm_1_AWM P2R 2009" xfId="17883"/>
    <cellStyle name="s_finsumm_1_AWM P2R 2009 2" xfId="17884"/>
    <cellStyle name="s_finsumm_1_AWM P2R 2009_NOL" xfId="17885"/>
    <cellStyle name="s_finsumm_1_AWM-DE P2R 2009" xfId="17886"/>
    <cellStyle name="s_finsumm_1_AWM-DE P2R 2009 2" xfId="17887"/>
    <cellStyle name="s_finsumm_1_AWM-DE P2R 2009_NOL" xfId="17888"/>
    <cellStyle name="s_finsumm_1_AWR P2R 2009" xfId="17889"/>
    <cellStyle name="s_finsumm_1_AWR P2R 2009 2" xfId="17890"/>
    <cellStyle name="s_finsumm_1_AWR P2R 2009_NOL" xfId="17891"/>
    <cellStyle name="s_finsumm_1_AWS CDM P2R 2009" xfId="17892"/>
    <cellStyle name="s_finsumm_1_AWS CDM P2R 2009 2" xfId="17893"/>
    <cellStyle name="s_finsumm_1_AWS CDM P2R 2009_NOL" xfId="17894"/>
    <cellStyle name="s_finsumm_1_AWS LLC P2R 2009" xfId="17895"/>
    <cellStyle name="s_finsumm_1_AWS LLC P2R 2009 2" xfId="17896"/>
    <cellStyle name="s_finsumm_1_AWS LLC P2R 2009_NOL" xfId="17897"/>
    <cellStyle name="s_finsumm_1_AWW Adj Co FAS109 2011" xfId="17898"/>
    <cellStyle name="s_finsumm_1_AWWC P2R 2009" xfId="17899"/>
    <cellStyle name="s_finsumm_1_AWWC P2R 2009 2" xfId="17900"/>
    <cellStyle name="s_finsumm_1_AWWC P2R 2009_NOL" xfId="17901"/>
    <cellStyle name="s_finsumm_1_AWWM P2R 2009" xfId="17902"/>
    <cellStyle name="s_finsumm_1_AWWM P2R 2009 2" xfId="17903"/>
    <cellStyle name="s_finsumm_1_AWWM P2R 2009_NOL" xfId="17904"/>
    <cellStyle name="s_finsumm_1_AWWSC P2R 2009" xfId="17905"/>
    <cellStyle name="s_finsumm_1_AWWSC P2R 2009 2" xfId="17906"/>
    <cellStyle name="s_finsumm_1_AWWSC P2R 2009_NOL" xfId="17907"/>
    <cellStyle name="s_finsumm_1_AZ P2R 2009" xfId="17908"/>
    <cellStyle name="s_finsumm_1_AZ P2R 2009 2" xfId="17909"/>
    <cellStyle name="s_finsumm_1_AZ P2R 2009_NOL" xfId="17910"/>
    <cellStyle name="s_finsumm_1_BalanceSheet Landing" xfId="17911"/>
    <cellStyle name="s_finsumm_1_BalanceSheet Landing 2" xfId="17912"/>
    <cellStyle name="s_finsumm_1_BalanceSheet Landing 3" xfId="17913"/>
    <cellStyle name="s_finsumm_1_BalanceSheet Landing 4" xfId="17914"/>
    <cellStyle name="s_finsumm_1_BalanceSheet Landing 5" xfId="17915"/>
    <cellStyle name="s_finsumm_1_BalanceSheet Landing 6" xfId="17916"/>
    <cellStyle name="s_finsumm_1_BFD P2R 2009" xfId="17917"/>
    <cellStyle name="s_finsumm_1_BFD P2R 2009 2" xfId="17918"/>
    <cellStyle name="s_finsumm_1_BFD P2R 2009_NOL" xfId="17919"/>
    <cellStyle name="s_finsumm_1_Book1" xfId="17920"/>
    <cellStyle name="s_finsumm_1_BP 2011-13 KPIs Rev 9-16-2010 8pm" xfId="17921"/>
    <cellStyle name="s_finsumm_1_CA P2R 2009 " xfId="17922"/>
    <cellStyle name="s_finsumm_1_CA P2R 2009  2" xfId="17923"/>
    <cellStyle name="s_finsumm_1_CA P2R 2009 _NOL" xfId="17924"/>
    <cellStyle name="s_finsumm_1_CD - Financial Flash Report - May 2012 Final" xfId="17925"/>
    <cellStyle name="s_finsumm_1_City of Fillmore Annual Maintenance Revised  V-2 3-7-06  MLC" xfId="17926"/>
    <cellStyle name="s_finsumm_1_City of Fillmore Annual Maintenance Revised  V-2 3-7-06  MLC_sand city cost analysis 9-29-09 CalAm Version" xfId="17927"/>
    <cellStyle name="s_finsumm_1_City of Fillmore Annual Maintenance Revised  V-2 3-7-06  MLC_Schedule 3-5 Roark - asset list 071010" xfId="17928"/>
    <cellStyle name="s_finsumm_1_City of Fillmore Annual Maintenance Revised MK" xfId="17929"/>
    <cellStyle name="s_finsumm_1_City of Fillmore Annual Maintenance Revised MK_sand city cost analysis 9-29-09 CalAm Version" xfId="17930"/>
    <cellStyle name="s_finsumm_1_City of Fillmore Annual Maintenance Revised MK_Schedule 3-5 Roark - asset list 071010" xfId="17931"/>
    <cellStyle name="s_finsumm_1_City of Fillmore DBO Financial Model V10" xfId="17932"/>
    <cellStyle name="s_finsumm_1_City of Fillmore DBO Financial Model V10_sand city cost analysis 9-29-09 CalAm Version" xfId="17933"/>
    <cellStyle name="s_finsumm_1_City of Fillmore DBO Financial Model V10_Schedule 3-5 Roark - asset list 071010" xfId="17934"/>
    <cellStyle name="s_finsumm_1_City of Fillmore DBO Financial Model V11" xfId="17935"/>
    <cellStyle name="s_finsumm_1_City of Fillmore DBO Financial Model V11_sand city cost analysis 9-29-09 CalAm Version" xfId="17936"/>
    <cellStyle name="s_finsumm_1_City of Fillmore DBO Financial Model V11_Schedule 3-5 Roark - asset list 071010" xfId="17937"/>
    <cellStyle name="s_finsumm_1_City of Fillmore DBO Financial Model V2" xfId="17938"/>
    <cellStyle name="s_finsumm_1_City of Fillmore DBO Financial Model V2_sand city cost analysis 9-29-09 CalAm Version" xfId="17939"/>
    <cellStyle name="s_finsumm_1_City of Fillmore DBO Financial Model V2_Schedule 3-5 Roark - asset list 071010" xfId="17940"/>
    <cellStyle name="s_finsumm_1_City of Fillmore DBO Financial Model V4" xfId="17941"/>
    <cellStyle name="s_finsumm_1_City of Fillmore DBO Financial Model V4_sand city cost analysis 9-29-09 CalAm Version" xfId="17942"/>
    <cellStyle name="s_finsumm_1_City of Fillmore DBO Financial Model V4_Schedule 3-5 Roark - asset list 071010" xfId="17943"/>
    <cellStyle name="s_finsumm_1_City of Fillmore DBO Financial Model V5" xfId="17944"/>
    <cellStyle name="s_finsumm_1_City of Fillmore DBO Financial Model V5_sand city cost analysis 9-29-09 CalAm Version" xfId="17945"/>
    <cellStyle name="s_finsumm_1_City of Fillmore DBO Financial Model V5_Schedule 3-5 Roark - asset list 071010" xfId="17946"/>
    <cellStyle name="s_finsumm_1_City of Fillmore OpEx Model Start-Up  &amp; Decommissioning   Nov.18, 2005  MLC" xfId="17947"/>
    <cellStyle name="s_finsumm_1_City of Fillmore OpEx Model Start-Up  &amp; Decommissioning   Nov.18, 2005  MLC_sand city cost analysis 9-29-09 CalAm Version" xfId="17948"/>
    <cellStyle name="s_finsumm_1_City of Fillmore OpEx Model Start-Up  &amp; Decommissioning   Nov.18, 2005  MLC_Schedule 3-5 Roark - asset list 071010" xfId="17949"/>
    <cellStyle name="s_finsumm_1_City of Fillmore OpEx Model V. 2  Dec. 19, 2005  MLC" xfId="17950"/>
    <cellStyle name="s_finsumm_1_City of Fillmore OpEx Model V. 2  Dec. 19, 2005  MLC_sand city cost analysis 9-29-09 CalAm Version" xfId="17951"/>
    <cellStyle name="s_finsumm_1_City of Fillmore OpEx Model V. 2  Dec. 19, 2005  MLC_Schedule 3-5 Roark - asset list 071010" xfId="17952"/>
    <cellStyle name="s_finsumm_1_City of Fillmore R &amp; R Schedule    3-13-06  MLC" xfId="17953"/>
    <cellStyle name="s_finsumm_1_City of Fillmore R &amp; R Schedule    3-13-06  MLC_sand city cost analysis 9-29-09 CalAm Version" xfId="17954"/>
    <cellStyle name="s_finsumm_1_City of Fillmore R &amp; R Schedule    3-13-06  MLC_Schedule 3-5 Roark - asset list 071010" xfId="17955"/>
    <cellStyle name="s_finsumm_1_Contract Ops Bus  Plan 2011 -2015_061510" xfId="17956"/>
    <cellStyle name="s_finsumm_1_Contract Ops Bus  Plan 2011 -2015_061510_2011_BPR_MSG_07" xfId="17957"/>
    <cellStyle name="s_finsumm_1_Contract Ops Bus  Plan 2011 -2015_061510_Contract Ops Bus  Plan 2011 -2015_071310_GK" xfId="17958"/>
    <cellStyle name="s_finsumm_1_Contract Ops Bus  Plan 2011 -2015_061510_Contract Ops Bus  Plan 2011 -2015_08.31.10" xfId="17959"/>
    <cellStyle name="s_finsumm_1_Contract Ops Bus  Plan 2011 -2015_061510_Contract Ops Bus  Plan 2011 -2015_08.31.10_~0270095" xfId="17960"/>
    <cellStyle name="s_finsumm_1_Contract Ops Bus  Plan 2011 -2015_061510_Contract Ops Bus  Plan 2011 -2015_08.31.10_Contract Services_Project Contribution Trend" xfId="17961"/>
    <cellStyle name="s_finsumm_1_Contract Ops Bus  Plan 2011 -2015_061510_Contract Ops Bus  Plan 2011 -2015_08.31.10_Contract Services_Project Contribution Trend_091010" xfId="17962"/>
    <cellStyle name="s_finsumm_1_Contract Ops Bus  Plan 2011 -2015_061510_Contribution" xfId="17963"/>
    <cellStyle name="s_finsumm_1_Contract Ops Bus  Plan 2011 -2015_061510_FINAL P12 MSG Contribution Margin" xfId="17964"/>
    <cellStyle name="s_finsumm_1_Contract Ops Bus  Plan 2011 -2015_071310_GK" xfId="17965"/>
    <cellStyle name="s_finsumm_1_Contract Ops Bus  Plan 2011 -2015_08.31.10" xfId="17966"/>
    <cellStyle name="s_finsumm_1_Contract Ops Bus  Plan 2011 -2015_08.31.10_~0270095" xfId="17967"/>
    <cellStyle name="s_finsumm_1_Contract Ops Bus  Plan 2011 -2015_08.31.10_Contract Services_Project Contribution Trend" xfId="17968"/>
    <cellStyle name="s_finsumm_1_Contract Ops Bus  Plan 2011 -2015_08.31.10_Contract Services_Project Contribution Trend_091010" xfId="17969"/>
    <cellStyle name="s_finsumm_1_Contribution" xfId="17970"/>
    <cellStyle name="s_finsumm_1_Control Panel" xfId="17971"/>
    <cellStyle name="s_finsumm_1_Control Panel 2" xfId="17972"/>
    <cellStyle name="s_finsumm_1_Control Panel 3" xfId="17973"/>
    <cellStyle name="s_finsumm_1_Control Panel 4" xfId="17974"/>
    <cellStyle name="s_finsumm_1_Control Panel 5" xfId="17975"/>
    <cellStyle name="s_finsumm_1_Control Panel 6" xfId="17976"/>
    <cellStyle name="s_finsumm_1_Copy of KY 2011 Os &amp; Vs 10-19-11" xfId="17977"/>
    <cellStyle name="s_finsumm_1_Copy of KY 2011 Os &amp; Vs 10-19-11 2" xfId="17978"/>
    <cellStyle name="s_finsumm_1_Copy of KY 2011 Os &amp; Vs 10-19-11 3" xfId="17979"/>
    <cellStyle name="s_finsumm_1_Copy of KY 2011 Os &amp; Vs 10-19-11 4" xfId="17980"/>
    <cellStyle name="s_finsumm_1_Copy of KY 2011 Os &amp; Vs 10-19-11 5" xfId="17981"/>
    <cellStyle name="s_finsumm_1_Copy of KY 2011 Os &amp; Vs 10-19-11 6" xfId="17982"/>
    <cellStyle name="s_finsumm_1_Copy of Twin Oaks DBO Financial Model BAFO FINAL" xfId="17983"/>
    <cellStyle name="s_finsumm_1_Copy of Twin Oaks DBO Financial Model BAFO FINAL_sand city cost analysis 9-29-09 CalAm Version" xfId="17984"/>
    <cellStyle name="s_finsumm_1_Copy of Twin Oaks DBO Financial Model BAFO FINAL_Schedule 3-5 Roark - asset list 071010" xfId="17985"/>
    <cellStyle name="s_finsumm_1_Eastern Divsion O&amp;Vs - Dec 2011 Final" xfId="17986"/>
    <cellStyle name="s_finsumm_1_Eastern Divsion O&amp;Vs - Dec 2011 Final 2" xfId="17987"/>
    <cellStyle name="s_finsumm_1_Eastern Divsion O&amp;Vs - Dec 2011 Final 3" xfId="17988"/>
    <cellStyle name="s_finsumm_1_Eastern Divsion O&amp;Vs - Dec 2011 Final 4" xfId="17989"/>
    <cellStyle name="s_finsumm_1_Eastern Divsion O&amp;Vs - Dec 2011 Final 5" xfId="17990"/>
    <cellStyle name="s_finsumm_1_Eastern Divsion O&amp;Vs - Dec 2011 Final 6" xfId="17991"/>
    <cellStyle name="s_finsumm_1_Eastern Divsion O&amp;Vs - Dec 2011 Final_O&amp;Vs Worksheet" xfId="17992"/>
    <cellStyle name="s_finsumm_1_Eastern Divsion O&amp;Vs - Dec 2011 Final_O&amp;Vs Worksheet 2" xfId="17993"/>
    <cellStyle name="s_finsumm_1_Eastern Divsion O&amp;Vs - Dec 2011 Final_O&amp;Vs Worksheet 3" xfId="17994"/>
    <cellStyle name="s_finsumm_1_Eastern Divsion O&amp;Vs - Dec 2011 Final_O&amp;Vs Worksheet 4" xfId="17995"/>
    <cellStyle name="s_finsumm_1_Eastern Divsion O&amp;Vs - Dec 2011 Final_O&amp;Vs Worksheet 5" xfId="17996"/>
    <cellStyle name="s_finsumm_1_Eastern Divsion O&amp;Vs - Dec 2011 Final_O&amp;Vs Worksheet 6" xfId="17997"/>
    <cellStyle name="s_finsumm_1_Edison P2R 2009" xfId="17998"/>
    <cellStyle name="s_finsumm_1_Edison P2R 2009 2" xfId="17999"/>
    <cellStyle name="s_finsumm_1_Edison P2R 2009_NOL" xfId="18000"/>
    <cellStyle name="s_finsumm_1_EMC P2R 2009" xfId="18001"/>
    <cellStyle name="s_finsumm_1_EMC P2R 2009 2" xfId="18002"/>
    <cellStyle name="s_finsumm_1_EMC P2R 2009_NOL" xfId="18003"/>
    <cellStyle name="s_finsumm_1_ETOWN LLC P2R 2009" xfId="18004"/>
    <cellStyle name="s_finsumm_1_ETOWN LLC P2R 2009 2" xfId="18005"/>
    <cellStyle name="s_finsumm_1_ETOWN LLC P2R 2009_NOL" xfId="18006"/>
    <cellStyle name="s_finsumm_1_ETP P2R 2009" xfId="18007"/>
    <cellStyle name="s_finsumm_1_ETP P2R 2009 2" xfId="18008"/>
    <cellStyle name="s_finsumm_1_ETP P2R 2009_NOL" xfId="18009"/>
    <cellStyle name="s_finsumm_1_Feb Actual vs. Budget" xfId="18010"/>
    <cellStyle name="s_finsumm_1_Feb Actual vs. Budget 2" xfId="18011"/>
    <cellStyle name="s_finsumm_1_Feb Actual vs. Budget 3" xfId="18012"/>
    <cellStyle name="s_finsumm_1_Feb Actual vs. Budget 4" xfId="18013"/>
    <cellStyle name="s_finsumm_1_Feb Actual vs. Budget 5" xfId="18014"/>
    <cellStyle name="s_finsumm_1_Feb Actual vs. Budget 6" xfId="18015"/>
    <cellStyle name="s_finsumm_1_Federal Payable '10" xfId="18016"/>
    <cellStyle name="s_finsumm_1_Fillmore Annual Maintenance" xfId="18017"/>
    <cellStyle name="s_finsumm_1_Fillmore Annual Maintenance_sand city cost analysis 9-29-09 CalAm Version" xfId="18018"/>
    <cellStyle name="s_finsumm_1_Fillmore Annual Maintenance_Schedule 3-5 Roark - asset list 071010" xfId="18019"/>
    <cellStyle name="s_finsumm_1_Fillmore O&amp;M model 032206" xfId="18020"/>
    <cellStyle name="s_finsumm_1_Fillmore O&amp;M model 032206 V1" xfId="18021"/>
    <cellStyle name="s_finsumm_1_Fillmore O&amp;M model 032206 V1_sand city cost analysis 9-29-09 CalAm Version" xfId="18022"/>
    <cellStyle name="s_finsumm_1_Fillmore O&amp;M model 032206 V1_Schedule 3-5 Roark - asset list 071010" xfId="18023"/>
    <cellStyle name="s_finsumm_1_Fillmore O&amp;M model 032206_sand city cost analysis 9-29-09 CalAm Version" xfId="18024"/>
    <cellStyle name="s_finsumm_1_Fillmore O&amp;M model 032206_Schedule 3-5 Roark - asset list 071010" xfId="18025"/>
    <cellStyle name="s_finsumm_1_Fillmore O&amp;M model 110106" xfId="18026"/>
    <cellStyle name="s_finsumm_1_Fillmore O&amp;M model 110106_sand city cost analysis 9-29-09 CalAm Version" xfId="18027"/>
    <cellStyle name="s_finsumm_1_Fillmore O&amp;M model 110106_Schedule 3-5 Roark - asset list 071010" xfId="18028"/>
    <cellStyle name="s_finsumm_1_FINAL P12 MSG Contribution Margin" xfId="18029"/>
    <cellStyle name="s_finsumm_1_Footnote" xfId="18030"/>
    <cellStyle name="s_finsumm_1_GAAP Provision Model - Q3 2011 Consolidated - Hyperion" xfId="18031"/>
    <cellStyle name="s_finsumm_1_HI P2R 2009" xfId="18032"/>
    <cellStyle name="s_finsumm_1_HI P2R 2009 2" xfId="18033"/>
    <cellStyle name="s_finsumm_1_HI P2R 2009_NOL" xfId="18034"/>
    <cellStyle name="s_finsumm_1_HYDRO P2R 2009" xfId="18035"/>
    <cellStyle name="s_finsumm_1_HYDRO P2R 2009 2" xfId="18036"/>
    <cellStyle name="s_finsumm_1_HYDRO P2R 2009_NOL" xfId="18037"/>
    <cellStyle name="s_finsumm_1_Hyperion-JDE Recon" xfId="18038"/>
    <cellStyle name="s_finsumm_1_IA P2R 2009" xfId="18039"/>
    <cellStyle name="s_finsumm_1_IA P2R 2009 2" xfId="18040"/>
    <cellStyle name="s_finsumm_1_IA P2R 2009_NOL" xfId="18041"/>
    <cellStyle name="s_finsumm_1_IL FAS109 2011" xfId="18042"/>
    <cellStyle name="s_finsumm_1_IL P2R 2009 " xfId="18043"/>
    <cellStyle name="s_finsumm_1_IL P2R 2009  2" xfId="18044"/>
    <cellStyle name="s_finsumm_1_IL P2R 2009 _NOL" xfId="18045"/>
    <cellStyle name="s_finsumm_1_IN P2R 2009" xfId="18046"/>
    <cellStyle name="s_finsumm_1_IN P2R 2009 2" xfId="18047"/>
    <cellStyle name="s_finsumm_1_IN P2R 2009_NOL" xfId="18048"/>
    <cellStyle name="s_finsumm_1_Income Statement_revised capex 05.28.09_060309" xfId="18049"/>
    <cellStyle name="s_finsumm_1_Income Statement_revised capex 05.28.09_060309 2" xfId="18050"/>
    <cellStyle name="s_finsumm_1_Input" xfId="18051"/>
    <cellStyle name="s_finsumm_1_Input Sheet" xfId="18052"/>
    <cellStyle name="s_finsumm_1_Input Sheet_Hyperion-JDE Recon" xfId="18053"/>
    <cellStyle name="s_finsumm_1_Input Sheet_Journal Entries Calculation" xfId="18054"/>
    <cellStyle name="s_finsumm_1_Inputs" xfId="18055"/>
    <cellStyle name="s_finsumm_1_Inputs_1" xfId="18056"/>
    <cellStyle name="s_finsumm_1_Intangible Amortization 6-30-09v" xfId="18057"/>
    <cellStyle name="s_finsumm_1_I-OPEB" xfId="18058"/>
    <cellStyle name="s_finsumm_1_I-OPEB_Hyperion-JDE Recon" xfId="18059"/>
    <cellStyle name="s_finsumm_1_I-OPEB_Input Sheet" xfId="18060"/>
    <cellStyle name="s_finsumm_1_I-OPEB_Journal Entries Calculation" xfId="18061"/>
    <cellStyle name="s_finsumm_1_Journal Entries Calculation" xfId="18062"/>
    <cellStyle name="s_finsumm_1_KY P2R 2009" xfId="18063"/>
    <cellStyle name="s_finsumm_1_KY P2R 2009 2" xfId="18064"/>
    <cellStyle name="s_finsumm_1_KY P2R 2009_NOL" xfId="18065"/>
    <cellStyle name="s_finsumm_1_KY-Landing Template-Feb 2012 Final" xfId="18066"/>
    <cellStyle name="s_finsumm_1_KY-Landing Template-Feb 2012 Final 2" xfId="18067"/>
    <cellStyle name="s_finsumm_1_KY-Landing Template-Feb 2012 Final 3" xfId="18068"/>
    <cellStyle name="s_finsumm_1_KY-Landing Template-Feb 2012 Final 4" xfId="18069"/>
    <cellStyle name="s_finsumm_1_KY-Landing Template-Feb 2012 Final 5" xfId="18070"/>
    <cellStyle name="s_finsumm_1_KY-Landing Template-Feb 2012 Final 6" xfId="18071"/>
    <cellStyle name="s_finsumm_1_KY-Landing Template-Feb 2012 Final_O&amp;Vs Worksheet" xfId="18072"/>
    <cellStyle name="s_finsumm_1_KY-Landing Template-Feb 2012 Final_O&amp;Vs Worksheet 2" xfId="18073"/>
    <cellStyle name="s_finsumm_1_KY-Landing Template-Feb 2012 Final_O&amp;Vs Worksheet 3" xfId="18074"/>
    <cellStyle name="s_finsumm_1_KY-Landing Template-Feb 2012 Final_O&amp;Vs Worksheet 4" xfId="18075"/>
    <cellStyle name="s_finsumm_1_KY-Landing Template-Feb 2012 Final_O&amp;Vs Worksheet 5" xfId="18076"/>
    <cellStyle name="s_finsumm_1_KY-Landing Template-Feb 2012 Final_O&amp;Vs Worksheet 6" xfId="18077"/>
    <cellStyle name="s_finsumm_1_LI P2R 2009" xfId="18078"/>
    <cellStyle name="s_finsumm_1_LI P2R 2009 2" xfId="18079"/>
    <cellStyle name="s_finsumm_1_LI P2R 2009_NOL" xfId="18080"/>
    <cellStyle name="s_finsumm_1_LIBERTY P2R 2009" xfId="18081"/>
    <cellStyle name="s_finsumm_1_LIBERTY P2R 2009 2" xfId="18082"/>
    <cellStyle name="s_finsumm_1_LIBERTY P2R 2009_NOL" xfId="18083"/>
    <cellStyle name="s_finsumm_1_LOP P2R 2009" xfId="18084"/>
    <cellStyle name="s_finsumm_1_LOP P2R 2009 2" xfId="18085"/>
    <cellStyle name="s_finsumm_1_LOP P2R 2009_NOL" xfId="18086"/>
    <cellStyle name="s_finsumm_1_MD P2R 2009" xfId="18087"/>
    <cellStyle name="s_finsumm_1_MD P2R 2009 2" xfId="18088"/>
    <cellStyle name="s_finsumm_1_MD P2R 2009_NOL" xfId="18089"/>
    <cellStyle name="s_finsumm_1_MI P2R 2009" xfId="18090"/>
    <cellStyle name="s_finsumm_1_MI P2R 2009 2" xfId="18091"/>
    <cellStyle name="s_finsumm_1_MI P2R 2009_NOL" xfId="18092"/>
    <cellStyle name="s_finsumm_1_MO 2010-2014 Presentation_072709" xfId="18093"/>
    <cellStyle name="s_finsumm_1_MO 2010-2014 Presentation_072709_Schedule 3-5 Roark - asset list 071010" xfId="18094"/>
    <cellStyle name="s_finsumm_1_MO P2R 2009" xfId="18095"/>
    <cellStyle name="s_finsumm_1_MO P2R 2009 2" xfId="18096"/>
    <cellStyle name="s_finsumm_1_MO P2R 2009_NOL" xfId="18097"/>
    <cellStyle name="s_finsumm_1_Mobile Residuals P2R 2009" xfId="18098"/>
    <cellStyle name="s_finsumm_1_Mobile Residuals P2R 2009 2" xfId="18099"/>
    <cellStyle name="s_finsumm_1_Mobile Residuals P2R 2009_NOL" xfId="18100"/>
    <cellStyle name="s_finsumm_1_MO-IL-CA Offset DEF" xfId="18101"/>
    <cellStyle name="s_finsumm_1_MO-IL-CA Offset DEF 2" xfId="18102"/>
    <cellStyle name="s_finsumm_1_MO-IL-CA Offset DEF_2010 Footnote" xfId="18103"/>
    <cellStyle name="s_finsumm_1_MO-IL-CA Offset DEF_2010 Footnote_7 - FAS109 2010 (F2)" xfId="18104"/>
    <cellStyle name="s_finsumm_1_MO-IL-CA Offset DEF_2010 Footnote_Hyperion-JDE Recon" xfId="18105"/>
    <cellStyle name="s_finsumm_1_MO-IL-CA Offset DEF_2010 Footnote_Journal Entries Calculation" xfId="18106"/>
    <cellStyle name="s_finsumm_1_MO-IL-CA Offset DEF_7 - FAS109 2010 (F2)" xfId="18107"/>
    <cellStyle name="s_finsumm_1_MO-IL-CA Offset DEF_AWW Adj Co FAS109 2011" xfId="18108"/>
    <cellStyle name="s_finsumm_1_MO-IL-CA Offset DEF_AZ FAS109 2011" xfId="18109"/>
    <cellStyle name="s_finsumm_1_MO-IL-CA Offset DEF_AZ FAS109 2011_Hyperion-JDE Recon" xfId="18110"/>
    <cellStyle name="s_finsumm_1_MO-IL-CA Offset DEF_AZ FAS109 2011_Journal Entries Calculation" xfId="18111"/>
    <cellStyle name="s_finsumm_1_MO-IL-CA Offset DEF_Current Provision - HYP" xfId="18112"/>
    <cellStyle name="s_finsumm_1_MO-IL-CA Offset DEF_Footnote" xfId="18113"/>
    <cellStyle name="s_finsumm_1_MO-IL-CA Offset DEF_Footnote Walk" xfId="18114"/>
    <cellStyle name="s_finsumm_1_MO-IL-CA Offset DEF_Footnote Walk_7 - FAS109 2010 (F2)" xfId="18115"/>
    <cellStyle name="s_finsumm_1_MO-IL-CA Offset DEF_Footnote Walk_Hyperion-JDE Recon" xfId="18116"/>
    <cellStyle name="s_finsumm_1_MO-IL-CA Offset DEF_Footnote Walk_Journal Entries Calculation" xfId="18117"/>
    <cellStyle name="s_finsumm_1_MO-IL-CA Offset DEF_Hyperion-JDE Recon" xfId="18118"/>
    <cellStyle name="s_finsumm_1_MO-IL-CA Offset DEF_IA FAS109 2011" xfId="18119"/>
    <cellStyle name="s_finsumm_1_MO-IL-CA Offset DEF_IA FAS109 2011_Hyperion-JDE Recon" xfId="18120"/>
    <cellStyle name="s_finsumm_1_MO-IL-CA Offset DEF_IA FAS109 2011_Journal Entries Calculation" xfId="18121"/>
    <cellStyle name="s_finsumm_1_MO-IL-CA Offset DEF_IL FAS109 2011" xfId="18122"/>
    <cellStyle name="s_finsumm_1_MO-IL-CA Offset DEF_IL FAS109 2011_Hyperion-JDE Recon" xfId="18123"/>
    <cellStyle name="s_finsumm_1_MO-IL-CA Offset DEF_IL FAS109 2011_Journal Entries Calculation" xfId="18124"/>
    <cellStyle name="s_finsumm_1_MO-IL-CA Offset DEF_IL Note H Collapsed to Acctg" xfId="18125"/>
    <cellStyle name="s_finsumm_1_MO-IL-CA Offset DEF_IL Note H Collapsed to Acctg_7 - FAS109 2010 (F2)" xfId="18126"/>
    <cellStyle name="s_finsumm_1_MO-IL-CA Offset DEF_IL Note H Collapsed to Acctg_Hyperion-JDE Recon" xfId="18127"/>
    <cellStyle name="s_finsumm_1_MO-IL-CA Offset DEF_IL Note H Collapsed to Acctg_Journal Entries Calculation" xfId="18128"/>
    <cellStyle name="s_finsumm_1_MO-IL-CA Offset DEF_Journal Entries Calculation" xfId="18129"/>
    <cellStyle name="s_finsumm_1_MO-IL-CA Offset DEF_NOL" xfId="18130"/>
    <cellStyle name="s_finsumm_1_MO-IL-CA Offset DEF_Note H" xfId="18131"/>
    <cellStyle name="s_finsumm_1_MO-IL-CA Offset DEF_Note H_7 - FAS109 2010 (F2)" xfId="18132"/>
    <cellStyle name="s_finsumm_1_MO-IL-CA Offset DEF_Note H_Hyperion-JDE Recon" xfId="18133"/>
    <cellStyle name="s_finsumm_1_MO-IL-CA Offset DEF_Note H_Journal Entries Calculation" xfId="18134"/>
    <cellStyle name="s_finsumm_1_MO-IL-CA Offset DEF_PY FN Reclasses" xfId="18135"/>
    <cellStyle name="s_finsumm_1_MO-IL-CA Offset DEF_Summary" xfId="18136"/>
    <cellStyle name="s_finsumm_1_Net Capex Cashflow 2013-2014 8-10-12" xfId="18137"/>
    <cellStyle name="s_finsumm_1_NJ P2R 2009" xfId="18138"/>
    <cellStyle name="s_finsumm_1_NJ P2R 2009 2" xfId="18139"/>
    <cellStyle name="s_finsumm_1_NJ P2R 2009_NOL" xfId="18140"/>
    <cellStyle name="s_finsumm_1_NM P2R 2009" xfId="18141"/>
    <cellStyle name="s_finsumm_1_NM P2R 2009 2" xfId="18142"/>
    <cellStyle name="s_finsumm_1_NM P2R 2009_NOL" xfId="18143"/>
    <cellStyle name="s_finsumm_1_NOL" xfId="18144"/>
    <cellStyle name="s_finsumm_1_O - AFUDC Sch M" xfId="18145"/>
    <cellStyle name="s_finsumm_1_O - AFUDC Sch M_Hyperion-JDE Recon" xfId="18146"/>
    <cellStyle name="s_finsumm_1_O - AFUDC Sch M_Input Sheet" xfId="18147"/>
    <cellStyle name="s_finsumm_1_O - AFUDC Sch M_Journal Entries Calculation" xfId="18148"/>
    <cellStyle name="s_finsumm_1_O&amp;Vs P&amp;L View" xfId="18149"/>
    <cellStyle name="s_finsumm_1_O&amp;Vs P&amp;L View 2" xfId="18150"/>
    <cellStyle name="s_finsumm_1_O&amp;Vs P&amp;L View 3" xfId="18151"/>
    <cellStyle name="s_finsumm_1_O&amp;Vs P&amp;L View 4" xfId="18152"/>
    <cellStyle name="s_finsumm_1_O&amp;Vs P&amp;L View 5" xfId="18153"/>
    <cellStyle name="s_finsumm_1_O&amp;Vs P&amp;L View 6" xfId="18154"/>
    <cellStyle name="s_finsumm_1_O&amp;Vs Worksheet" xfId="18155"/>
    <cellStyle name="s_finsumm_1_O&amp;Vs Worksheet 2" xfId="18156"/>
    <cellStyle name="s_finsumm_1_O&amp;Vs Worksheet 3" xfId="18157"/>
    <cellStyle name="s_finsumm_1_O&amp;Vs Worksheet 4" xfId="18158"/>
    <cellStyle name="s_finsumm_1_O&amp;Vs Worksheet 5" xfId="18159"/>
    <cellStyle name="s_finsumm_1_O&amp;Vs Worksheet 6" xfId="18160"/>
    <cellStyle name="s_finsumm_1_O&amp;Vs Worksheet_1" xfId="18161"/>
    <cellStyle name="s_finsumm_1_O&amp;Vs Worksheet_1 2" xfId="18162"/>
    <cellStyle name="s_finsumm_1_O&amp;Vs Worksheet_1 3" xfId="18163"/>
    <cellStyle name="s_finsumm_1_O&amp;Vs Worksheet_1 4" xfId="18164"/>
    <cellStyle name="s_finsumm_1_O&amp;Vs Worksheet_1 5" xfId="18165"/>
    <cellStyle name="s_finsumm_1_O&amp;Vs Worksheet_1 6" xfId="18166"/>
    <cellStyle name="s_finsumm_1_OH P2R 2009" xfId="18167"/>
    <cellStyle name="s_finsumm_1_OH P2R 2009 2" xfId="18168"/>
    <cellStyle name="s_finsumm_1_OH P2R 2009_NOL" xfId="18169"/>
    <cellStyle name="s_finsumm_1_P&amp;L Landing" xfId="18170"/>
    <cellStyle name="s_finsumm_1_P&amp;L Landing 2" xfId="18171"/>
    <cellStyle name="s_finsumm_1_P&amp;L Landing 3" xfId="18172"/>
    <cellStyle name="s_finsumm_1_P&amp;L Landing 4" xfId="18173"/>
    <cellStyle name="s_finsumm_1_P&amp;L Landing 5" xfId="18174"/>
    <cellStyle name="s_finsumm_1_P&amp;L Landing 6" xfId="18175"/>
    <cellStyle name="s_finsumm_1_PA P2R 2009" xfId="18176"/>
    <cellStyle name="s_finsumm_1_PA P2R 2009 2" xfId="18177"/>
    <cellStyle name="s_finsumm_1_PA P2R 2009_NOL" xfId="18178"/>
    <cellStyle name="s_finsumm_1_Portfolio Optimization - Sale of GW + Neptune v13" xfId="18179"/>
    <cellStyle name="s_finsumm_1_Project Aqua - Financial Models Version 2.0 V2" xfId="18180"/>
    <cellStyle name="s_finsumm_1_Project Aqua - Financial Models Version 2.0 V2_2010 Arnold Sewer - Model v1.1 (preliminary base case)" xfId="18181"/>
    <cellStyle name="s_finsumm_1_Project Aqua - Financial Models Version 2.0 V2_Inputs" xfId="18182"/>
    <cellStyle name="s_finsumm_1_Project Aqua - Financial Models Version 2.0 V2_sand city cost analysis 9-29-09 CalAm Version" xfId="18183"/>
    <cellStyle name="s_finsumm_1_Project Aqua - Financial Models Version 2.0 V2_Schedule 3-5 Roark - asset list 071010" xfId="18184"/>
    <cellStyle name="s_finsumm_1_Project Aqua - Financial Models Version 2.5" xfId="18185"/>
    <cellStyle name="s_finsumm_1_Project Ascot Spain - Version 9.0 16082004" xfId="18186"/>
    <cellStyle name="s_finsumm_1_PY FN Reclasses" xfId="18187"/>
    <cellStyle name="s_finsumm_1_Q1 Workpapers as of 03-12-10" xfId="18188"/>
    <cellStyle name="s_finsumm_1_Q1 Workpapers as of 03-12-10 2" xfId="18189"/>
    <cellStyle name="s_finsumm_1_ROE by State" xfId="18190"/>
    <cellStyle name="s_finsumm_1_sand city cost analysis 9-29-09 CalAm Version" xfId="18191"/>
    <cellStyle name="s_finsumm_1_Schedule 3-5 Roark - asset list 071010" xfId="18192"/>
    <cellStyle name="s_finsumm_1_Sheet1" xfId="18193"/>
    <cellStyle name="s_finsumm_1_Sheet1 2" xfId="18194"/>
    <cellStyle name="s_finsumm_1_Sheet1 3" xfId="18195"/>
    <cellStyle name="s_finsumm_1_Sheet1 4" xfId="18196"/>
    <cellStyle name="s_finsumm_1_Sheet1 5" xfId="18197"/>
    <cellStyle name="s_finsumm_1_Sheet1 6" xfId="18198"/>
    <cellStyle name="s_finsumm_1_Sheet1_O&amp;Vs Worksheet" xfId="18199"/>
    <cellStyle name="s_finsumm_1_Sheet1_O&amp;Vs Worksheet 2" xfId="18200"/>
    <cellStyle name="s_finsumm_1_Sheet1_O&amp;Vs Worksheet 3" xfId="18201"/>
    <cellStyle name="s_finsumm_1_Sheet1_O&amp;Vs Worksheet 4" xfId="18202"/>
    <cellStyle name="s_finsumm_1_Sheet1_O&amp;Vs Worksheet 5" xfId="18203"/>
    <cellStyle name="s_finsumm_1_Sheet1_O&amp;Vs Worksheet 6" xfId="18204"/>
    <cellStyle name="s_finsumm_1_Sheet2" xfId="18205"/>
    <cellStyle name="s_finsumm_1_Sheet2 2" xfId="18206"/>
    <cellStyle name="s_finsumm_1_Sheet2 3" xfId="18207"/>
    <cellStyle name="s_finsumm_1_Sheet2 4" xfId="18208"/>
    <cellStyle name="s_finsumm_1_Sheet2 5" xfId="18209"/>
    <cellStyle name="s_finsumm_1_Sheet2 6" xfId="18210"/>
    <cellStyle name="s_finsumm_1_Sheet2 7" xfId="18211"/>
    <cellStyle name="s_finsumm_1_Sheet2_Input" xfId="18212"/>
    <cellStyle name="s_finsumm_1_Sheet2_Input 2" xfId="18213"/>
    <cellStyle name="s_finsumm_1_Sheet2_Input 3" xfId="18214"/>
    <cellStyle name="s_finsumm_1_Sheet2_Input 4" xfId="18215"/>
    <cellStyle name="s_finsumm_1_Sheet2_Input 5" xfId="18216"/>
    <cellStyle name="s_finsumm_1_Sheet2_Input 6" xfId="18217"/>
    <cellStyle name="s_finsumm_1_Sheet2_Input_O&amp;Vs Worksheet" xfId="18218"/>
    <cellStyle name="s_finsumm_1_Sheet2_Input_O&amp;Vs Worksheet 2" xfId="18219"/>
    <cellStyle name="s_finsumm_1_Sheet2_Input_O&amp;Vs Worksheet 3" xfId="18220"/>
    <cellStyle name="s_finsumm_1_Sheet2_Input_O&amp;Vs Worksheet 4" xfId="18221"/>
    <cellStyle name="s_finsumm_1_Sheet2_Input_O&amp;Vs Worksheet 5" xfId="18222"/>
    <cellStyle name="s_finsumm_1_Sheet2_Input_O&amp;Vs Worksheet 6" xfId="18223"/>
    <cellStyle name="s_finsumm_1_Sheet3" xfId="18224"/>
    <cellStyle name="s_finsumm_1_Sheet3 2" xfId="18225"/>
    <cellStyle name="s_finsumm_1_Sheet3 3" xfId="18226"/>
    <cellStyle name="s_finsumm_1_Sheet3 4" xfId="18227"/>
    <cellStyle name="s_finsumm_1_Sheet3 5" xfId="18228"/>
    <cellStyle name="s_finsumm_1_Sheet3 6" xfId="18229"/>
    <cellStyle name="s_finsumm_1_Smart View_2011-2015_Info from the field V2  from rates 8-18-10 morning" xfId="18230"/>
    <cellStyle name="s_finsumm_1_Smart View_2011-2015_Info from the field V3 8-19-10 from Rates" xfId="18231"/>
    <cellStyle name="s_finsumm_1_Spain headcount 09082004v3" xfId="18232"/>
    <cellStyle name="s_finsumm_1_Start-up Costs" xfId="18233"/>
    <cellStyle name="s_finsumm_1_Start-up Costs_sand city cost analysis 9-29-09 CalAm Version" xfId="18234"/>
    <cellStyle name="s_finsumm_1_Start-up Costs_Schedule 3-5 Roark - asset list 071010" xfId="18235"/>
    <cellStyle name="s_finsumm_1_Summary" xfId="18236"/>
    <cellStyle name="s_finsumm_1_Surprise Financial Services O&amp;M Fin Model 2008" xfId="18237"/>
    <cellStyle name="s_finsumm_1_Surprise Financial Services O&amp;M No Capital 012607" xfId="18238"/>
    <cellStyle name="s_finsumm_1_Surprise Financial Services O&amp;M No Capital 012607_sand city cost analysis 9-29-09 CalAm Version" xfId="18239"/>
    <cellStyle name="s_finsumm_1_Surprise Financial Services O&amp;M No Capital 012607_Schedule 3-5 Roark - asset list 071010" xfId="18240"/>
    <cellStyle name="s_finsumm_1_Temp-Perm Account Map" xfId="18241"/>
    <cellStyle name="s_finsumm_1_TN - BD Model 2011-2015 06.17.10" xfId="18242"/>
    <cellStyle name="s_finsumm_1_TN P2R 2009" xfId="18243"/>
    <cellStyle name="s_finsumm_1_TN P2R 2009 2" xfId="18244"/>
    <cellStyle name="s_finsumm_1_TN P2R 2009_NOL" xfId="18245"/>
    <cellStyle name="s_finsumm_1_Treasury Existing Debt Load" xfId="18246"/>
    <cellStyle name="s_finsumm_1_TWH LLC P2R 2009" xfId="18247"/>
    <cellStyle name="s_finsumm_1_TWH LLC P2R 2009 2" xfId="18248"/>
    <cellStyle name="s_finsumm_1_TWH LLC P2R 2009_NOL" xfId="18249"/>
    <cellStyle name="s_finsumm_1_TWNA P2R 2009" xfId="18250"/>
    <cellStyle name="s_finsumm_1_TWNA P2R 2009 2" xfId="18251"/>
    <cellStyle name="s_finsumm_1_TWNA P2R 2009_NOL" xfId="18252"/>
    <cellStyle name="s_finsumm_1_TX P2R 2009" xfId="18253"/>
    <cellStyle name="s_finsumm_1_TX P2R 2009 2" xfId="18254"/>
    <cellStyle name="s_finsumm_1_TX P2R 2009_NOL" xfId="18255"/>
    <cellStyle name="s_finsumm_1_UESG P2R 2009" xfId="18256"/>
    <cellStyle name="s_finsumm_1_UESG P2R 2009 2" xfId="18257"/>
    <cellStyle name="s_finsumm_1_UESG P2R 2009_NOL" xfId="18258"/>
    <cellStyle name="s_finsumm_1_UWV P2R 2009" xfId="18259"/>
    <cellStyle name="s_finsumm_1_UWV P2R 2009 2" xfId="18260"/>
    <cellStyle name="s_finsumm_1_UWV P2R 2009_NOL" xfId="18261"/>
    <cellStyle name="s_finsumm_1_VA P2R 2009" xfId="18262"/>
    <cellStyle name="s_finsumm_1_VA P2R 2009 2" xfId="18263"/>
    <cellStyle name="s_finsumm_1_VA P2R 2009_NOL" xfId="18264"/>
    <cellStyle name="s_finsumm_1_WV P2R 2009" xfId="18265"/>
    <cellStyle name="s_finsumm_1_WV P2R 2009 2" xfId="18266"/>
    <cellStyle name="s_finsumm_1_WV P2R 2009_NOL" xfId="18267"/>
    <cellStyle name="s_finsumm_2" xfId="18268"/>
    <cellStyle name="s_finsumm_2 10" xfId="18269"/>
    <cellStyle name="s_finsumm_2 2" xfId="18270"/>
    <cellStyle name="s_finsumm_2 2 2" xfId="18271"/>
    <cellStyle name="s_finsumm_2 2 2 2" xfId="18272"/>
    <cellStyle name="s_finsumm_2 2 2 2 2" xfId="18273"/>
    <cellStyle name="s_finsumm_2 2 2 2 2 2" xfId="18274"/>
    <cellStyle name="s_finsumm_2 2 2 2 2 3" xfId="18275"/>
    <cellStyle name="s_finsumm_2 2 2 2 3" xfId="18276"/>
    <cellStyle name="s_finsumm_2 2 2 3" xfId="18277"/>
    <cellStyle name="s_finsumm_2 2 2 4" xfId="18278"/>
    <cellStyle name="s_finsumm_2 2 2 5" xfId="18279"/>
    <cellStyle name="s_finsumm_2 2 2 6" xfId="18280"/>
    <cellStyle name="s_finsumm_2 2 3" xfId="18281"/>
    <cellStyle name="s_finsumm_2 2 3 2" xfId="18282"/>
    <cellStyle name="s_finsumm_2 2 3 2 2" xfId="18283"/>
    <cellStyle name="s_finsumm_2 2 3 2 3" xfId="18284"/>
    <cellStyle name="s_finsumm_2 2 3 3" xfId="18285"/>
    <cellStyle name="s_finsumm_2 2 4" xfId="18286"/>
    <cellStyle name="s_finsumm_2 2 5" xfId="18287"/>
    <cellStyle name="s_finsumm_2 2 6" xfId="18288"/>
    <cellStyle name="s_finsumm_2 3" xfId="18289"/>
    <cellStyle name="s_finsumm_2 4" xfId="18290"/>
    <cellStyle name="s_finsumm_2 5" xfId="18291"/>
    <cellStyle name="s_finsumm_2 6" xfId="18292"/>
    <cellStyle name="s_finsumm_2 6 2" xfId="18293"/>
    <cellStyle name="s_finsumm_2 6 2 2" xfId="18294"/>
    <cellStyle name="s_finsumm_2 6 2 3" xfId="18295"/>
    <cellStyle name="s_finsumm_2 6 3" xfId="18296"/>
    <cellStyle name="s_finsumm_2 7" xfId="18297"/>
    <cellStyle name="s_finsumm_2 8" xfId="18298"/>
    <cellStyle name="s_finsumm_2 9" xfId="18299"/>
    <cellStyle name="s_finsumm_2_2010 Arnold Sewer - Model v1.1 (preliminary base case)" xfId="18300"/>
    <cellStyle name="s_finsumm_2_2010-2012_AZ BP_09.10.09" xfId="18301"/>
    <cellStyle name="s_finsumm_2_2011_BPR_MSG_07" xfId="18302"/>
    <cellStyle name="s_finsumm_2_2011-13 Capex by entity" xfId="18303"/>
    <cellStyle name="s_finsumm_2_2012_BS_Budget (2)" xfId="18304"/>
    <cellStyle name="s_finsumm_2_2012_BS_Budget (2) 2" xfId="18305"/>
    <cellStyle name="s_finsumm_2_2012_BS_Budget (2) 3" xfId="18306"/>
    <cellStyle name="s_finsumm_2_2012_BS_Budget (2) 4" xfId="18307"/>
    <cellStyle name="s_finsumm_2_2012_BS_Budget (2) 5" xfId="18308"/>
    <cellStyle name="s_finsumm_2_2012_BS_Budget (2) 6" xfId="18309"/>
    <cellStyle name="s_finsumm_2_7 - FAS109 2010 (F2)" xfId="18310"/>
    <cellStyle name="s_finsumm_2_AAET P2R 2009" xfId="18311"/>
    <cellStyle name="s_finsumm_2_AAET P2R 2009 2" xfId="18312"/>
    <cellStyle name="s_finsumm_2_AAET P2R 2009_NOL" xfId="18313"/>
    <cellStyle name="s_finsumm_2_ACUS P2R 2009" xfId="18314"/>
    <cellStyle name="s_finsumm_2_ACUS P2R 2009 2" xfId="18315"/>
    <cellStyle name="s_finsumm_2_ACUS P2R 2009_NOL" xfId="18316"/>
    <cellStyle name="s_finsumm_2_ALWC P2R 2009" xfId="18317"/>
    <cellStyle name="s_finsumm_2_ALWC P2R 2009 2" xfId="18318"/>
    <cellStyle name="s_finsumm_2_ALWC P2R 2009_NOL" xfId="18319"/>
    <cellStyle name="s_finsumm_2_Apollo 22062005 RR" xfId="18320"/>
    <cellStyle name="s_finsumm_2_Applied O+M - 2011 - 2015 Bus. Plan" xfId="18321"/>
    <cellStyle name="s_finsumm_2_Applied O+M - 2011 - 2015 Bus. Plan 2" xfId="18322"/>
    <cellStyle name="s_finsumm_2_AW Engineering P2R 2009" xfId="18323"/>
    <cellStyle name="s_finsumm_2_AW Engineering P2R 2009 2" xfId="18324"/>
    <cellStyle name="s_finsumm_2_AW Engineering P2R 2009_NOL" xfId="18325"/>
    <cellStyle name="s_finsumm_2_AW Ind OPS P2R 2009" xfId="18326"/>
    <cellStyle name="s_finsumm_2_AW Ind OPS P2R 2009 2" xfId="18327"/>
    <cellStyle name="s_finsumm_2_AW Ind OPS P2R 2009_NOL" xfId="18328"/>
    <cellStyle name="s_finsumm_2_AW Ind P2R 2009" xfId="18329"/>
    <cellStyle name="s_finsumm_2_AW Ind P2R 2009 2" xfId="18330"/>
    <cellStyle name="s_finsumm_2_AW Ind P2R 2009_NOL" xfId="18331"/>
    <cellStyle name="s_finsumm_2_AW O&amp;M P2R 2009" xfId="18332"/>
    <cellStyle name="s_finsumm_2_AW O&amp;M P2R 2009 2" xfId="18333"/>
    <cellStyle name="s_finsumm_2_AW O&amp;M P2R 2009_NOL" xfId="18334"/>
    <cellStyle name="s_finsumm_2_AW(USA) Inc.  P2R 2009" xfId="18335"/>
    <cellStyle name="s_finsumm_2_AW(USA) Inc.  P2R 2009 2" xfId="18336"/>
    <cellStyle name="s_finsumm_2_AW(USA) Inc.  P2R 2009_NOL" xfId="18337"/>
    <cellStyle name="s_finsumm_2_AWCC P2R 2009" xfId="18338"/>
    <cellStyle name="s_finsumm_2_AWCC P2R 2009 2" xfId="18339"/>
    <cellStyle name="s_finsumm_2_AWCC P2R 2009_NOL" xfId="18340"/>
    <cellStyle name="s_finsumm_2_AWE Holding P2R 2009" xfId="18341"/>
    <cellStyle name="s_finsumm_2_AWE Holding P2R 2009 2" xfId="18342"/>
    <cellStyle name="s_finsumm_2_AWE Holding P2R 2009_NOL" xfId="18343"/>
    <cellStyle name="s_finsumm_2_AWE Inc. P2R 2009" xfId="18344"/>
    <cellStyle name="s_finsumm_2_AWE Inc. P2R 2009 2" xfId="18345"/>
    <cellStyle name="s_finsumm_2_AWE Inc. P2R 2009_NOL" xfId="18346"/>
    <cellStyle name="s_finsumm_2_AWM P2R 2009" xfId="18347"/>
    <cellStyle name="s_finsumm_2_AWM P2R 2009 2" xfId="18348"/>
    <cellStyle name="s_finsumm_2_AWM P2R 2009_NOL" xfId="18349"/>
    <cellStyle name="s_finsumm_2_AWM-DE P2R 2009" xfId="18350"/>
    <cellStyle name="s_finsumm_2_AWM-DE P2R 2009 2" xfId="18351"/>
    <cellStyle name="s_finsumm_2_AWM-DE P2R 2009_NOL" xfId="18352"/>
    <cellStyle name="s_finsumm_2_AWR P2R 2009" xfId="18353"/>
    <cellStyle name="s_finsumm_2_AWR P2R 2009 2" xfId="18354"/>
    <cellStyle name="s_finsumm_2_AWR P2R 2009_NOL" xfId="18355"/>
    <cellStyle name="s_finsumm_2_AWS CDM P2R 2009" xfId="18356"/>
    <cellStyle name="s_finsumm_2_AWS CDM P2R 2009 2" xfId="18357"/>
    <cellStyle name="s_finsumm_2_AWS CDM P2R 2009_NOL" xfId="18358"/>
    <cellStyle name="s_finsumm_2_AWS LLC P2R 2009" xfId="18359"/>
    <cellStyle name="s_finsumm_2_AWS LLC P2R 2009 2" xfId="18360"/>
    <cellStyle name="s_finsumm_2_AWS LLC P2R 2009_NOL" xfId="18361"/>
    <cellStyle name="s_finsumm_2_AWW Adj Co FAS109 2011" xfId="18362"/>
    <cellStyle name="s_finsumm_2_AWWC P2R 2009" xfId="18363"/>
    <cellStyle name="s_finsumm_2_AWWC P2R 2009 2" xfId="18364"/>
    <cellStyle name="s_finsumm_2_AWWC P2R 2009_NOL" xfId="18365"/>
    <cellStyle name="s_finsumm_2_AWWM P2R 2009" xfId="18366"/>
    <cellStyle name="s_finsumm_2_AWWM P2R 2009 2" xfId="18367"/>
    <cellStyle name="s_finsumm_2_AWWM P2R 2009_NOL" xfId="18368"/>
    <cellStyle name="s_finsumm_2_AWWSC P2R 2009" xfId="18369"/>
    <cellStyle name="s_finsumm_2_AWWSC P2R 2009 2" xfId="18370"/>
    <cellStyle name="s_finsumm_2_AWWSC P2R 2009_NOL" xfId="18371"/>
    <cellStyle name="s_finsumm_2_AZ P2R 2009" xfId="18372"/>
    <cellStyle name="s_finsumm_2_AZ P2R 2009 2" xfId="18373"/>
    <cellStyle name="s_finsumm_2_AZ P2R 2009_NOL" xfId="18374"/>
    <cellStyle name="s_finsumm_2_BalanceSheet Landing" xfId="18375"/>
    <cellStyle name="s_finsumm_2_BalanceSheet Landing 2" xfId="18376"/>
    <cellStyle name="s_finsumm_2_BalanceSheet Landing 3" xfId="18377"/>
    <cellStyle name="s_finsumm_2_BalanceSheet Landing 4" xfId="18378"/>
    <cellStyle name="s_finsumm_2_BalanceSheet Landing 5" xfId="18379"/>
    <cellStyle name="s_finsumm_2_BalanceSheet Landing 6" xfId="18380"/>
    <cellStyle name="s_finsumm_2_BFD P2R 2009" xfId="18381"/>
    <cellStyle name="s_finsumm_2_BFD P2R 2009 2" xfId="18382"/>
    <cellStyle name="s_finsumm_2_BFD P2R 2009_NOL" xfId="18383"/>
    <cellStyle name="s_finsumm_2_Book1" xfId="18384"/>
    <cellStyle name="s_finsumm_2_BP 2011-13 KPIs Rev 9-16-2010 8pm" xfId="18385"/>
    <cellStyle name="s_finsumm_2_CA P2R 2009 " xfId="18386"/>
    <cellStyle name="s_finsumm_2_CA P2R 2009  2" xfId="18387"/>
    <cellStyle name="s_finsumm_2_CA P2R 2009 _NOL" xfId="18388"/>
    <cellStyle name="s_finsumm_2_CD - Financial Flash Report - May 2012 Final" xfId="18389"/>
    <cellStyle name="s_finsumm_2_City of Fillmore Annual Maintenance Revised  V-2 3-7-06  MLC" xfId="18390"/>
    <cellStyle name="s_finsumm_2_City of Fillmore Annual Maintenance Revised  V-2 3-7-06  MLC_sand city cost analysis 9-29-09 CalAm Version" xfId="18391"/>
    <cellStyle name="s_finsumm_2_City of Fillmore Annual Maintenance Revised  V-2 3-7-06  MLC_Schedule 3-5 Roark - asset list 071010" xfId="18392"/>
    <cellStyle name="s_finsumm_2_City of Fillmore Annual Maintenance Revised MK" xfId="18393"/>
    <cellStyle name="s_finsumm_2_City of Fillmore Annual Maintenance Revised MK_sand city cost analysis 9-29-09 CalAm Version" xfId="18394"/>
    <cellStyle name="s_finsumm_2_City of Fillmore Annual Maintenance Revised MK_Schedule 3-5 Roark - asset list 071010" xfId="18395"/>
    <cellStyle name="s_finsumm_2_City of Fillmore DBO Financial Model V10" xfId="18396"/>
    <cellStyle name="s_finsumm_2_City of Fillmore DBO Financial Model V10_sand city cost analysis 9-29-09 CalAm Version" xfId="18397"/>
    <cellStyle name="s_finsumm_2_City of Fillmore DBO Financial Model V10_Schedule 3-5 Roark - asset list 071010" xfId="18398"/>
    <cellStyle name="s_finsumm_2_City of Fillmore DBO Financial Model V11" xfId="18399"/>
    <cellStyle name="s_finsumm_2_City of Fillmore DBO Financial Model V11_sand city cost analysis 9-29-09 CalAm Version" xfId="18400"/>
    <cellStyle name="s_finsumm_2_City of Fillmore DBO Financial Model V11_Schedule 3-5 Roark - asset list 071010" xfId="18401"/>
    <cellStyle name="s_finsumm_2_City of Fillmore DBO Financial Model V2" xfId="18402"/>
    <cellStyle name="s_finsumm_2_City of Fillmore DBO Financial Model V2_sand city cost analysis 9-29-09 CalAm Version" xfId="18403"/>
    <cellStyle name="s_finsumm_2_City of Fillmore DBO Financial Model V2_Schedule 3-5 Roark - asset list 071010" xfId="18404"/>
    <cellStyle name="s_finsumm_2_City of Fillmore DBO Financial Model V4" xfId="18405"/>
    <cellStyle name="s_finsumm_2_City of Fillmore DBO Financial Model V4_sand city cost analysis 9-29-09 CalAm Version" xfId="18406"/>
    <cellStyle name="s_finsumm_2_City of Fillmore DBO Financial Model V4_Schedule 3-5 Roark - asset list 071010" xfId="18407"/>
    <cellStyle name="s_finsumm_2_City of Fillmore DBO Financial Model V5" xfId="18408"/>
    <cellStyle name="s_finsumm_2_City of Fillmore DBO Financial Model V5_sand city cost analysis 9-29-09 CalAm Version" xfId="18409"/>
    <cellStyle name="s_finsumm_2_City of Fillmore DBO Financial Model V5_Schedule 3-5 Roark - asset list 071010" xfId="18410"/>
    <cellStyle name="s_finsumm_2_City of Fillmore OpEx Model Start-Up  &amp; Decommissioning   Nov.18, 2005  MLC" xfId="18411"/>
    <cellStyle name="s_finsumm_2_City of Fillmore OpEx Model Start-Up  &amp; Decommissioning   Nov.18, 2005  MLC_sand city cost analysis 9-29-09 CalAm Version" xfId="18412"/>
    <cellStyle name="s_finsumm_2_City of Fillmore OpEx Model Start-Up  &amp; Decommissioning   Nov.18, 2005  MLC_Schedule 3-5 Roark - asset list 071010" xfId="18413"/>
    <cellStyle name="s_finsumm_2_City of Fillmore OpEx Model V. 2  Dec. 19, 2005  MLC" xfId="18414"/>
    <cellStyle name="s_finsumm_2_City of Fillmore OpEx Model V. 2  Dec. 19, 2005  MLC_sand city cost analysis 9-29-09 CalAm Version" xfId="18415"/>
    <cellStyle name="s_finsumm_2_City of Fillmore OpEx Model V. 2  Dec. 19, 2005  MLC_Schedule 3-5 Roark - asset list 071010" xfId="18416"/>
    <cellStyle name="s_finsumm_2_City of Fillmore R &amp; R Schedule    3-13-06  MLC" xfId="18417"/>
    <cellStyle name="s_finsumm_2_City of Fillmore R &amp; R Schedule    3-13-06  MLC_sand city cost analysis 9-29-09 CalAm Version" xfId="18418"/>
    <cellStyle name="s_finsumm_2_City of Fillmore R &amp; R Schedule    3-13-06  MLC_Schedule 3-5 Roark - asset list 071010" xfId="18419"/>
    <cellStyle name="s_finsumm_2_Contract Ops Bus  Plan 2011 -2015_061510" xfId="18420"/>
    <cellStyle name="s_finsumm_2_Contract Ops Bus  Plan 2011 -2015_061510_2011_BPR_MSG_07" xfId="18421"/>
    <cellStyle name="s_finsumm_2_Contract Ops Bus  Plan 2011 -2015_061510_Contract Ops Bus  Plan 2011 -2015_071310_GK" xfId="18422"/>
    <cellStyle name="s_finsumm_2_Contract Ops Bus  Plan 2011 -2015_061510_Contract Ops Bus  Plan 2011 -2015_08.31.10" xfId="18423"/>
    <cellStyle name="s_finsumm_2_Contract Ops Bus  Plan 2011 -2015_061510_Contract Ops Bus  Plan 2011 -2015_08.31.10_~0270095" xfId="18424"/>
    <cellStyle name="s_finsumm_2_Contract Ops Bus  Plan 2011 -2015_061510_Contract Ops Bus  Plan 2011 -2015_08.31.10_Contract Services_Project Contribution Trend" xfId="18425"/>
    <cellStyle name="s_finsumm_2_Contract Ops Bus  Plan 2011 -2015_061510_Contract Ops Bus  Plan 2011 -2015_08.31.10_Contract Services_Project Contribution Trend_091010" xfId="18426"/>
    <cellStyle name="s_finsumm_2_Contract Ops Bus  Plan 2011 -2015_061510_Contribution" xfId="18427"/>
    <cellStyle name="s_finsumm_2_Contract Ops Bus  Plan 2011 -2015_061510_FINAL P12 MSG Contribution Margin" xfId="18428"/>
    <cellStyle name="s_finsumm_2_Contract Ops Bus  Plan 2011 -2015_071310_GK" xfId="18429"/>
    <cellStyle name="s_finsumm_2_Contract Ops Bus  Plan 2011 -2015_08.31.10" xfId="18430"/>
    <cellStyle name="s_finsumm_2_Contract Ops Bus  Plan 2011 -2015_08.31.10_~0270095" xfId="18431"/>
    <cellStyle name="s_finsumm_2_Contract Ops Bus  Plan 2011 -2015_08.31.10_Contract Services_Project Contribution Trend" xfId="18432"/>
    <cellStyle name="s_finsumm_2_Contract Ops Bus  Plan 2011 -2015_08.31.10_Contract Services_Project Contribution Trend_091010" xfId="18433"/>
    <cellStyle name="s_finsumm_2_Contribution" xfId="18434"/>
    <cellStyle name="s_finsumm_2_Control Panel" xfId="18435"/>
    <cellStyle name="s_finsumm_2_Control Panel 2" xfId="18436"/>
    <cellStyle name="s_finsumm_2_Control Panel 3" xfId="18437"/>
    <cellStyle name="s_finsumm_2_Control Panel 4" xfId="18438"/>
    <cellStyle name="s_finsumm_2_Control Panel 5" xfId="18439"/>
    <cellStyle name="s_finsumm_2_Control Panel 6" xfId="18440"/>
    <cellStyle name="s_finsumm_2_Copy of KY 2011 Os &amp; Vs 10-19-11" xfId="18441"/>
    <cellStyle name="s_finsumm_2_Copy of KY 2011 Os &amp; Vs 10-19-11 2" xfId="18442"/>
    <cellStyle name="s_finsumm_2_Copy of KY 2011 Os &amp; Vs 10-19-11 3" xfId="18443"/>
    <cellStyle name="s_finsumm_2_Copy of KY 2011 Os &amp; Vs 10-19-11 4" xfId="18444"/>
    <cellStyle name="s_finsumm_2_Copy of KY 2011 Os &amp; Vs 10-19-11 5" xfId="18445"/>
    <cellStyle name="s_finsumm_2_Copy of KY 2011 Os &amp; Vs 10-19-11 6" xfId="18446"/>
    <cellStyle name="s_finsumm_2_Copy of Twin Oaks DBO Financial Model BAFO FINAL" xfId="18447"/>
    <cellStyle name="s_finsumm_2_Copy of Twin Oaks DBO Financial Model BAFO FINAL_sand city cost analysis 9-29-09 CalAm Version" xfId="18448"/>
    <cellStyle name="s_finsumm_2_Copy of Twin Oaks DBO Financial Model BAFO FINAL_Schedule 3-5 Roark - asset list 071010" xfId="18449"/>
    <cellStyle name="s_finsumm_2_Eastern Divsion O&amp;Vs - Dec 2011 Final" xfId="18450"/>
    <cellStyle name="s_finsumm_2_Eastern Divsion O&amp;Vs - Dec 2011 Final 2" xfId="18451"/>
    <cellStyle name="s_finsumm_2_Eastern Divsion O&amp;Vs - Dec 2011 Final 3" xfId="18452"/>
    <cellStyle name="s_finsumm_2_Eastern Divsion O&amp;Vs - Dec 2011 Final 4" xfId="18453"/>
    <cellStyle name="s_finsumm_2_Eastern Divsion O&amp;Vs - Dec 2011 Final 5" xfId="18454"/>
    <cellStyle name="s_finsumm_2_Eastern Divsion O&amp;Vs - Dec 2011 Final 6" xfId="18455"/>
    <cellStyle name="s_finsumm_2_Eastern Divsion O&amp;Vs - Dec 2011 Final_O&amp;Vs Worksheet" xfId="18456"/>
    <cellStyle name="s_finsumm_2_Eastern Divsion O&amp;Vs - Dec 2011 Final_O&amp;Vs Worksheet 2" xfId="18457"/>
    <cellStyle name="s_finsumm_2_Eastern Divsion O&amp;Vs - Dec 2011 Final_O&amp;Vs Worksheet 3" xfId="18458"/>
    <cellStyle name="s_finsumm_2_Eastern Divsion O&amp;Vs - Dec 2011 Final_O&amp;Vs Worksheet 4" xfId="18459"/>
    <cellStyle name="s_finsumm_2_Eastern Divsion O&amp;Vs - Dec 2011 Final_O&amp;Vs Worksheet 5" xfId="18460"/>
    <cellStyle name="s_finsumm_2_Eastern Divsion O&amp;Vs - Dec 2011 Final_O&amp;Vs Worksheet 6" xfId="18461"/>
    <cellStyle name="s_finsumm_2_Edison P2R 2009" xfId="18462"/>
    <cellStyle name="s_finsumm_2_Edison P2R 2009 2" xfId="18463"/>
    <cellStyle name="s_finsumm_2_Edison P2R 2009_NOL" xfId="18464"/>
    <cellStyle name="s_finsumm_2_EMC P2R 2009" xfId="18465"/>
    <cellStyle name="s_finsumm_2_EMC P2R 2009 2" xfId="18466"/>
    <cellStyle name="s_finsumm_2_EMC P2R 2009_NOL" xfId="18467"/>
    <cellStyle name="s_finsumm_2_ETOWN LLC P2R 2009" xfId="18468"/>
    <cellStyle name="s_finsumm_2_ETOWN LLC P2R 2009 2" xfId="18469"/>
    <cellStyle name="s_finsumm_2_ETOWN LLC P2R 2009_NOL" xfId="18470"/>
    <cellStyle name="s_finsumm_2_ETP P2R 2009" xfId="18471"/>
    <cellStyle name="s_finsumm_2_ETP P2R 2009 2" xfId="18472"/>
    <cellStyle name="s_finsumm_2_ETP P2R 2009_NOL" xfId="18473"/>
    <cellStyle name="s_finsumm_2_Feb Actual vs. Budget" xfId="18474"/>
    <cellStyle name="s_finsumm_2_Feb Actual vs. Budget 2" xfId="18475"/>
    <cellStyle name="s_finsumm_2_Feb Actual vs. Budget 3" xfId="18476"/>
    <cellStyle name="s_finsumm_2_Feb Actual vs. Budget 4" xfId="18477"/>
    <cellStyle name="s_finsumm_2_Feb Actual vs. Budget 5" xfId="18478"/>
    <cellStyle name="s_finsumm_2_Feb Actual vs. Budget 6" xfId="18479"/>
    <cellStyle name="s_finsumm_2_Federal Payable '10" xfId="18480"/>
    <cellStyle name="s_finsumm_2_Fillmore Annual Maintenance" xfId="18481"/>
    <cellStyle name="s_finsumm_2_Fillmore Annual Maintenance_sand city cost analysis 9-29-09 CalAm Version" xfId="18482"/>
    <cellStyle name="s_finsumm_2_Fillmore Annual Maintenance_Schedule 3-5 Roark - asset list 071010" xfId="18483"/>
    <cellStyle name="s_finsumm_2_Fillmore O&amp;M model 032206" xfId="18484"/>
    <cellStyle name="s_finsumm_2_Fillmore O&amp;M model 032206 V1" xfId="18485"/>
    <cellStyle name="s_finsumm_2_Fillmore O&amp;M model 032206 V1_sand city cost analysis 9-29-09 CalAm Version" xfId="18486"/>
    <cellStyle name="s_finsumm_2_Fillmore O&amp;M model 032206 V1_Schedule 3-5 Roark - asset list 071010" xfId="18487"/>
    <cellStyle name="s_finsumm_2_Fillmore O&amp;M model 032206_sand city cost analysis 9-29-09 CalAm Version" xfId="18488"/>
    <cellStyle name="s_finsumm_2_Fillmore O&amp;M model 032206_Schedule 3-5 Roark - asset list 071010" xfId="18489"/>
    <cellStyle name="s_finsumm_2_Fillmore O&amp;M model 110106" xfId="18490"/>
    <cellStyle name="s_finsumm_2_Fillmore O&amp;M model 110106_sand city cost analysis 9-29-09 CalAm Version" xfId="18491"/>
    <cellStyle name="s_finsumm_2_Fillmore O&amp;M model 110106_Schedule 3-5 Roark - asset list 071010" xfId="18492"/>
    <cellStyle name="s_finsumm_2_FINAL P12 MSG Contribution Margin" xfId="18493"/>
    <cellStyle name="s_finsumm_2_Footnote" xfId="18494"/>
    <cellStyle name="s_finsumm_2_GAAP Provision Model - Q3 2011 Consolidated - Hyperion" xfId="18495"/>
    <cellStyle name="s_finsumm_2_HI P2R 2009" xfId="18496"/>
    <cellStyle name="s_finsumm_2_HI P2R 2009 2" xfId="18497"/>
    <cellStyle name="s_finsumm_2_HI P2R 2009_NOL" xfId="18498"/>
    <cellStyle name="s_finsumm_2_HYDRO P2R 2009" xfId="18499"/>
    <cellStyle name="s_finsumm_2_HYDRO P2R 2009 2" xfId="18500"/>
    <cellStyle name="s_finsumm_2_HYDRO P2R 2009_NOL" xfId="18501"/>
    <cellStyle name="s_finsumm_2_Hyperion-JDE Recon" xfId="18502"/>
    <cellStyle name="s_finsumm_2_IA P2R 2009" xfId="18503"/>
    <cellStyle name="s_finsumm_2_IA P2R 2009 2" xfId="18504"/>
    <cellStyle name="s_finsumm_2_IA P2R 2009_NOL" xfId="18505"/>
    <cellStyle name="s_finsumm_2_IL FAS109 2011" xfId="18506"/>
    <cellStyle name="s_finsumm_2_IL P2R 2009 " xfId="18507"/>
    <cellStyle name="s_finsumm_2_IL P2R 2009  2" xfId="18508"/>
    <cellStyle name="s_finsumm_2_IL P2R 2009 _NOL" xfId="18509"/>
    <cellStyle name="s_finsumm_2_IN P2R 2009" xfId="18510"/>
    <cellStyle name="s_finsumm_2_IN P2R 2009 2" xfId="18511"/>
    <cellStyle name="s_finsumm_2_IN P2R 2009_NOL" xfId="18512"/>
    <cellStyle name="s_finsumm_2_Income Statement_revised capex 05.28.09_060309" xfId="18513"/>
    <cellStyle name="s_finsumm_2_Income Statement_revised capex 05.28.09_060309 2" xfId="18514"/>
    <cellStyle name="s_finsumm_2_Input" xfId="18515"/>
    <cellStyle name="s_finsumm_2_Input Sheet" xfId="18516"/>
    <cellStyle name="s_finsumm_2_Input Sheet_Hyperion-JDE Recon" xfId="18517"/>
    <cellStyle name="s_finsumm_2_Input Sheet_Journal Entries Calculation" xfId="18518"/>
    <cellStyle name="s_finsumm_2_Inputs" xfId="18519"/>
    <cellStyle name="s_finsumm_2_Inputs_1" xfId="18520"/>
    <cellStyle name="s_finsumm_2_Intangible Amortization 6-30-09v" xfId="18521"/>
    <cellStyle name="s_finsumm_2_I-OPEB" xfId="18522"/>
    <cellStyle name="s_finsumm_2_I-OPEB_Hyperion-JDE Recon" xfId="18523"/>
    <cellStyle name="s_finsumm_2_I-OPEB_Input Sheet" xfId="18524"/>
    <cellStyle name="s_finsumm_2_I-OPEB_Journal Entries Calculation" xfId="18525"/>
    <cellStyle name="s_finsumm_2_Journal Entries Calculation" xfId="18526"/>
    <cellStyle name="s_finsumm_2_KY P2R 2009" xfId="18527"/>
    <cellStyle name="s_finsumm_2_KY P2R 2009 2" xfId="18528"/>
    <cellStyle name="s_finsumm_2_KY P2R 2009_NOL" xfId="18529"/>
    <cellStyle name="s_finsumm_2_KY-Landing Template-Feb 2012 Final" xfId="18530"/>
    <cellStyle name="s_finsumm_2_KY-Landing Template-Feb 2012 Final 2" xfId="18531"/>
    <cellStyle name="s_finsumm_2_KY-Landing Template-Feb 2012 Final 3" xfId="18532"/>
    <cellStyle name="s_finsumm_2_KY-Landing Template-Feb 2012 Final 4" xfId="18533"/>
    <cellStyle name="s_finsumm_2_KY-Landing Template-Feb 2012 Final 5" xfId="18534"/>
    <cellStyle name="s_finsumm_2_KY-Landing Template-Feb 2012 Final 6" xfId="18535"/>
    <cellStyle name="s_finsumm_2_KY-Landing Template-Feb 2012 Final_O&amp;Vs Worksheet" xfId="18536"/>
    <cellStyle name="s_finsumm_2_KY-Landing Template-Feb 2012 Final_O&amp;Vs Worksheet 2" xfId="18537"/>
    <cellStyle name="s_finsumm_2_KY-Landing Template-Feb 2012 Final_O&amp;Vs Worksheet 3" xfId="18538"/>
    <cellStyle name="s_finsumm_2_KY-Landing Template-Feb 2012 Final_O&amp;Vs Worksheet 4" xfId="18539"/>
    <cellStyle name="s_finsumm_2_KY-Landing Template-Feb 2012 Final_O&amp;Vs Worksheet 5" xfId="18540"/>
    <cellStyle name="s_finsumm_2_KY-Landing Template-Feb 2012 Final_O&amp;Vs Worksheet 6" xfId="18541"/>
    <cellStyle name="s_finsumm_2_LI P2R 2009" xfId="18542"/>
    <cellStyle name="s_finsumm_2_LI P2R 2009 2" xfId="18543"/>
    <cellStyle name="s_finsumm_2_LI P2R 2009_NOL" xfId="18544"/>
    <cellStyle name="s_finsumm_2_LIBERTY P2R 2009" xfId="18545"/>
    <cellStyle name="s_finsumm_2_LIBERTY P2R 2009 2" xfId="18546"/>
    <cellStyle name="s_finsumm_2_LIBERTY P2R 2009_NOL" xfId="18547"/>
    <cellStyle name="s_finsumm_2_LOP P2R 2009" xfId="18548"/>
    <cellStyle name="s_finsumm_2_LOP P2R 2009 2" xfId="18549"/>
    <cellStyle name="s_finsumm_2_LOP P2R 2009_NOL" xfId="18550"/>
    <cellStyle name="s_finsumm_2_MD P2R 2009" xfId="18551"/>
    <cellStyle name="s_finsumm_2_MD P2R 2009 2" xfId="18552"/>
    <cellStyle name="s_finsumm_2_MD P2R 2009_NOL" xfId="18553"/>
    <cellStyle name="s_finsumm_2_MI P2R 2009" xfId="18554"/>
    <cellStyle name="s_finsumm_2_MI P2R 2009 2" xfId="18555"/>
    <cellStyle name="s_finsumm_2_MI P2R 2009_NOL" xfId="18556"/>
    <cellStyle name="s_finsumm_2_MO 2010-2014 Presentation_072709" xfId="18557"/>
    <cellStyle name="s_finsumm_2_MO 2010-2014 Presentation_072709_Schedule 3-5 Roark - asset list 071010" xfId="18558"/>
    <cellStyle name="s_finsumm_2_MO P2R 2009" xfId="18559"/>
    <cellStyle name="s_finsumm_2_MO P2R 2009 2" xfId="18560"/>
    <cellStyle name="s_finsumm_2_MO P2R 2009_NOL" xfId="18561"/>
    <cellStyle name="s_finsumm_2_Mobile Residuals P2R 2009" xfId="18562"/>
    <cellStyle name="s_finsumm_2_Mobile Residuals P2R 2009 2" xfId="18563"/>
    <cellStyle name="s_finsumm_2_Mobile Residuals P2R 2009_NOL" xfId="18564"/>
    <cellStyle name="s_finsumm_2_MO-IL-CA Offset DEF" xfId="18565"/>
    <cellStyle name="s_finsumm_2_MO-IL-CA Offset DEF 2" xfId="18566"/>
    <cellStyle name="s_finsumm_2_MO-IL-CA Offset DEF_2010 Footnote" xfId="18567"/>
    <cellStyle name="s_finsumm_2_MO-IL-CA Offset DEF_2010 Footnote_7 - FAS109 2010 (F2)" xfId="18568"/>
    <cellStyle name="s_finsumm_2_MO-IL-CA Offset DEF_2010 Footnote_Hyperion-JDE Recon" xfId="18569"/>
    <cellStyle name="s_finsumm_2_MO-IL-CA Offset DEF_2010 Footnote_Journal Entries Calculation" xfId="18570"/>
    <cellStyle name="s_finsumm_2_MO-IL-CA Offset DEF_7 - FAS109 2010 (F2)" xfId="18571"/>
    <cellStyle name="s_finsumm_2_MO-IL-CA Offset DEF_AWW Adj Co FAS109 2011" xfId="18572"/>
    <cellStyle name="s_finsumm_2_MO-IL-CA Offset DEF_AZ FAS109 2011" xfId="18573"/>
    <cellStyle name="s_finsumm_2_MO-IL-CA Offset DEF_AZ FAS109 2011_Hyperion-JDE Recon" xfId="18574"/>
    <cellStyle name="s_finsumm_2_MO-IL-CA Offset DEF_AZ FAS109 2011_Journal Entries Calculation" xfId="18575"/>
    <cellStyle name="s_finsumm_2_MO-IL-CA Offset DEF_Current Provision - HYP" xfId="18576"/>
    <cellStyle name="s_finsumm_2_MO-IL-CA Offset DEF_Footnote" xfId="18577"/>
    <cellStyle name="s_finsumm_2_MO-IL-CA Offset DEF_Footnote Walk" xfId="18578"/>
    <cellStyle name="s_finsumm_2_MO-IL-CA Offset DEF_Footnote Walk_7 - FAS109 2010 (F2)" xfId="18579"/>
    <cellStyle name="s_finsumm_2_MO-IL-CA Offset DEF_Footnote Walk_Hyperion-JDE Recon" xfId="18580"/>
    <cellStyle name="s_finsumm_2_MO-IL-CA Offset DEF_Footnote Walk_Journal Entries Calculation" xfId="18581"/>
    <cellStyle name="s_finsumm_2_MO-IL-CA Offset DEF_Hyperion-JDE Recon" xfId="18582"/>
    <cellStyle name="s_finsumm_2_MO-IL-CA Offset DEF_IA FAS109 2011" xfId="18583"/>
    <cellStyle name="s_finsumm_2_MO-IL-CA Offset DEF_IA FAS109 2011_Hyperion-JDE Recon" xfId="18584"/>
    <cellStyle name="s_finsumm_2_MO-IL-CA Offset DEF_IA FAS109 2011_Journal Entries Calculation" xfId="18585"/>
    <cellStyle name="s_finsumm_2_MO-IL-CA Offset DEF_IL FAS109 2011" xfId="18586"/>
    <cellStyle name="s_finsumm_2_MO-IL-CA Offset DEF_IL FAS109 2011_Hyperion-JDE Recon" xfId="18587"/>
    <cellStyle name="s_finsumm_2_MO-IL-CA Offset DEF_IL FAS109 2011_Journal Entries Calculation" xfId="18588"/>
    <cellStyle name="s_finsumm_2_MO-IL-CA Offset DEF_IL Note H Collapsed to Acctg" xfId="18589"/>
    <cellStyle name="s_finsumm_2_MO-IL-CA Offset DEF_IL Note H Collapsed to Acctg_7 - FAS109 2010 (F2)" xfId="18590"/>
    <cellStyle name="s_finsumm_2_MO-IL-CA Offset DEF_IL Note H Collapsed to Acctg_Hyperion-JDE Recon" xfId="18591"/>
    <cellStyle name="s_finsumm_2_MO-IL-CA Offset DEF_IL Note H Collapsed to Acctg_Journal Entries Calculation" xfId="18592"/>
    <cellStyle name="s_finsumm_2_MO-IL-CA Offset DEF_Journal Entries Calculation" xfId="18593"/>
    <cellStyle name="s_finsumm_2_MO-IL-CA Offset DEF_NOL" xfId="18594"/>
    <cellStyle name="s_finsumm_2_MO-IL-CA Offset DEF_Note H" xfId="18595"/>
    <cellStyle name="s_finsumm_2_MO-IL-CA Offset DEF_Note H_7 - FAS109 2010 (F2)" xfId="18596"/>
    <cellStyle name="s_finsumm_2_MO-IL-CA Offset DEF_Note H_Hyperion-JDE Recon" xfId="18597"/>
    <cellStyle name="s_finsumm_2_MO-IL-CA Offset DEF_Note H_Journal Entries Calculation" xfId="18598"/>
    <cellStyle name="s_finsumm_2_MO-IL-CA Offset DEF_PY FN Reclasses" xfId="18599"/>
    <cellStyle name="s_finsumm_2_MO-IL-CA Offset DEF_Summary" xfId="18600"/>
    <cellStyle name="s_finsumm_2_Net Capex Cashflow 2013-2014 8-10-12" xfId="18601"/>
    <cellStyle name="s_finsumm_2_NJ P2R 2009" xfId="18602"/>
    <cellStyle name="s_finsumm_2_NJ P2R 2009 2" xfId="18603"/>
    <cellStyle name="s_finsumm_2_NJ P2R 2009_NOL" xfId="18604"/>
    <cellStyle name="s_finsumm_2_NM P2R 2009" xfId="18605"/>
    <cellStyle name="s_finsumm_2_NM P2R 2009 2" xfId="18606"/>
    <cellStyle name="s_finsumm_2_NM P2R 2009_NOL" xfId="18607"/>
    <cellStyle name="s_finsumm_2_NOL" xfId="18608"/>
    <cellStyle name="s_finsumm_2_O - AFUDC Sch M" xfId="18609"/>
    <cellStyle name="s_finsumm_2_O - AFUDC Sch M_Hyperion-JDE Recon" xfId="18610"/>
    <cellStyle name="s_finsumm_2_O - AFUDC Sch M_Input Sheet" xfId="18611"/>
    <cellStyle name="s_finsumm_2_O - AFUDC Sch M_Journal Entries Calculation" xfId="18612"/>
    <cellStyle name="s_finsumm_2_O&amp;Vs P&amp;L View" xfId="18613"/>
    <cellStyle name="s_finsumm_2_O&amp;Vs P&amp;L View 2" xfId="18614"/>
    <cellStyle name="s_finsumm_2_O&amp;Vs P&amp;L View 3" xfId="18615"/>
    <cellStyle name="s_finsumm_2_O&amp;Vs P&amp;L View 4" xfId="18616"/>
    <cellStyle name="s_finsumm_2_O&amp;Vs P&amp;L View 5" xfId="18617"/>
    <cellStyle name="s_finsumm_2_O&amp;Vs P&amp;L View 6" xfId="18618"/>
    <cellStyle name="s_finsumm_2_O&amp;Vs Worksheet" xfId="18619"/>
    <cellStyle name="s_finsumm_2_O&amp;Vs Worksheet 2" xfId="18620"/>
    <cellStyle name="s_finsumm_2_O&amp;Vs Worksheet 3" xfId="18621"/>
    <cellStyle name="s_finsumm_2_O&amp;Vs Worksheet 4" xfId="18622"/>
    <cellStyle name="s_finsumm_2_O&amp;Vs Worksheet 5" xfId="18623"/>
    <cellStyle name="s_finsumm_2_O&amp;Vs Worksheet 6" xfId="18624"/>
    <cellStyle name="s_finsumm_2_O&amp;Vs Worksheet_1" xfId="18625"/>
    <cellStyle name="s_finsumm_2_O&amp;Vs Worksheet_1 2" xfId="18626"/>
    <cellStyle name="s_finsumm_2_O&amp;Vs Worksheet_1 3" xfId="18627"/>
    <cellStyle name="s_finsumm_2_O&amp;Vs Worksheet_1 4" xfId="18628"/>
    <cellStyle name="s_finsumm_2_O&amp;Vs Worksheet_1 5" xfId="18629"/>
    <cellStyle name="s_finsumm_2_O&amp;Vs Worksheet_1 6" xfId="18630"/>
    <cellStyle name="s_finsumm_2_OH P2R 2009" xfId="18631"/>
    <cellStyle name="s_finsumm_2_OH P2R 2009 2" xfId="18632"/>
    <cellStyle name="s_finsumm_2_OH P2R 2009_NOL" xfId="18633"/>
    <cellStyle name="s_finsumm_2_P&amp;L Landing" xfId="18634"/>
    <cellStyle name="s_finsumm_2_P&amp;L Landing 2" xfId="18635"/>
    <cellStyle name="s_finsumm_2_P&amp;L Landing 3" xfId="18636"/>
    <cellStyle name="s_finsumm_2_P&amp;L Landing 4" xfId="18637"/>
    <cellStyle name="s_finsumm_2_P&amp;L Landing 5" xfId="18638"/>
    <cellStyle name="s_finsumm_2_P&amp;L Landing 6" xfId="18639"/>
    <cellStyle name="s_finsumm_2_PA P2R 2009" xfId="18640"/>
    <cellStyle name="s_finsumm_2_PA P2R 2009 2" xfId="18641"/>
    <cellStyle name="s_finsumm_2_PA P2R 2009_NOL" xfId="18642"/>
    <cellStyle name="s_finsumm_2_Portfolio Optimization - Sale of GW + Neptune v13" xfId="18643"/>
    <cellStyle name="s_finsumm_2_Project Aqua - Financial Models Version 2.0 V2" xfId="18644"/>
    <cellStyle name="s_finsumm_2_Project Aqua - Financial Models Version 2.0 V2_2010 Arnold Sewer - Model v1.1 (preliminary base case)" xfId="18645"/>
    <cellStyle name="s_finsumm_2_Project Aqua - Financial Models Version 2.0 V2_Inputs" xfId="18646"/>
    <cellStyle name="s_finsumm_2_Project Aqua - Financial Models Version 2.0 V2_sand city cost analysis 9-29-09 CalAm Version" xfId="18647"/>
    <cellStyle name="s_finsumm_2_Project Aqua - Financial Models Version 2.0 V2_Schedule 3-5 Roark - asset list 071010" xfId="18648"/>
    <cellStyle name="s_finsumm_2_Project Aqua - Financial Models Version 2.5" xfId="18649"/>
    <cellStyle name="s_finsumm_2_Project Ascot Spain - Version 9.0 16082004" xfId="18650"/>
    <cellStyle name="s_finsumm_2_PY FN Reclasses" xfId="18651"/>
    <cellStyle name="s_finsumm_2_Q1 Workpapers as of 03-12-10" xfId="18652"/>
    <cellStyle name="s_finsumm_2_Q1 Workpapers as of 03-12-10 2" xfId="18653"/>
    <cellStyle name="s_finsumm_2_ROE by State" xfId="18654"/>
    <cellStyle name="s_finsumm_2_sand city cost analysis 9-29-09 CalAm Version" xfId="18655"/>
    <cellStyle name="s_finsumm_2_Schedule 3-5 Roark - asset list 071010" xfId="18656"/>
    <cellStyle name="s_finsumm_2_Sheet1" xfId="18657"/>
    <cellStyle name="s_finsumm_2_Sheet1 2" xfId="18658"/>
    <cellStyle name="s_finsumm_2_Sheet1 3" xfId="18659"/>
    <cellStyle name="s_finsumm_2_Sheet1 4" xfId="18660"/>
    <cellStyle name="s_finsumm_2_Sheet1 5" xfId="18661"/>
    <cellStyle name="s_finsumm_2_Sheet1 6" xfId="18662"/>
    <cellStyle name="s_finsumm_2_Sheet1_O&amp;Vs Worksheet" xfId="18663"/>
    <cellStyle name="s_finsumm_2_Sheet1_O&amp;Vs Worksheet 2" xfId="18664"/>
    <cellStyle name="s_finsumm_2_Sheet1_O&amp;Vs Worksheet 3" xfId="18665"/>
    <cellStyle name="s_finsumm_2_Sheet1_O&amp;Vs Worksheet 4" xfId="18666"/>
    <cellStyle name="s_finsumm_2_Sheet1_O&amp;Vs Worksheet 5" xfId="18667"/>
    <cellStyle name="s_finsumm_2_Sheet1_O&amp;Vs Worksheet 6" xfId="18668"/>
    <cellStyle name="s_finsumm_2_Sheet2" xfId="18669"/>
    <cellStyle name="s_finsumm_2_Sheet2 2" xfId="18670"/>
    <cellStyle name="s_finsumm_2_Sheet2 3" xfId="18671"/>
    <cellStyle name="s_finsumm_2_Sheet2 4" xfId="18672"/>
    <cellStyle name="s_finsumm_2_Sheet2 5" xfId="18673"/>
    <cellStyle name="s_finsumm_2_Sheet2 6" xfId="18674"/>
    <cellStyle name="s_finsumm_2_Sheet2 7" xfId="18675"/>
    <cellStyle name="s_finsumm_2_Sheet2_Input" xfId="18676"/>
    <cellStyle name="s_finsumm_2_Sheet2_Input 2" xfId="18677"/>
    <cellStyle name="s_finsumm_2_Sheet2_Input 3" xfId="18678"/>
    <cellStyle name="s_finsumm_2_Sheet2_Input 4" xfId="18679"/>
    <cellStyle name="s_finsumm_2_Sheet2_Input 5" xfId="18680"/>
    <cellStyle name="s_finsumm_2_Sheet2_Input 6" xfId="18681"/>
    <cellStyle name="s_finsumm_2_Sheet2_Input_O&amp;Vs Worksheet" xfId="18682"/>
    <cellStyle name="s_finsumm_2_Sheet2_Input_O&amp;Vs Worksheet 2" xfId="18683"/>
    <cellStyle name="s_finsumm_2_Sheet2_Input_O&amp;Vs Worksheet 3" xfId="18684"/>
    <cellStyle name="s_finsumm_2_Sheet2_Input_O&amp;Vs Worksheet 4" xfId="18685"/>
    <cellStyle name="s_finsumm_2_Sheet2_Input_O&amp;Vs Worksheet 5" xfId="18686"/>
    <cellStyle name="s_finsumm_2_Sheet2_Input_O&amp;Vs Worksheet 6" xfId="18687"/>
    <cellStyle name="s_finsumm_2_Sheet3" xfId="18688"/>
    <cellStyle name="s_finsumm_2_Sheet3 2" xfId="18689"/>
    <cellStyle name="s_finsumm_2_Sheet3 3" xfId="18690"/>
    <cellStyle name="s_finsumm_2_Sheet3 4" xfId="18691"/>
    <cellStyle name="s_finsumm_2_Sheet3 5" xfId="18692"/>
    <cellStyle name="s_finsumm_2_Sheet3 6" xfId="18693"/>
    <cellStyle name="s_finsumm_2_Smart View_2011-2015_Info from the field V2  from rates 8-18-10 morning" xfId="18694"/>
    <cellStyle name="s_finsumm_2_Smart View_2011-2015_Info from the field V3 8-19-10 from Rates" xfId="18695"/>
    <cellStyle name="s_finsumm_2_Spain headcount 09082004v3" xfId="18696"/>
    <cellStyle name="s_finsumm_2_Start-up Costs" xfId="18697"/>
    <cellStyle name="s_finsumm_2_Start-up Costs_sand city cost analysis 9-29-09 CalAm Version" xfId="18698"/>
    <cellStyle name="s_finsumm_2_Start-up Costs_Schedule 3-5 Roark - asset list 071010" xfId="18699"/>
    <cellStyle name="s_finsumm_2_Summary" xfId="18700"/>
    <cellStyle name="s_finsumm_2_Surprise Financial Services O&amp;M Fin Model 2008" xfId="18701"/>
    <cellStyle name="s_finsumm_2_Surprise Financial Services O&amp;M No Capital 012607" xfId="18702"/>
    <cellStyle name="s_finsumm_2_Surprise Financial Services O&amp;M No Capital 012607_sand city cost analysis 9-29-09 CalAm Version" xfId="18703"/>
    <cellStyle name="s_finsumm_2_Surprise Financial Services O&amp;M No Capital 012607_Schedule 3-5 Roark - asset list 071010" xfId="18704"/>
    <cellStyle name="s_finsumm_2_Temp-Perm Account Map" xfId="18705"/>
    <cellStyle name="s_finsumm_2_TN - BD Model 2011-2015 06.17.10" xfId="18706"/>
    <cellStyle name="s_finsumm_2_TN P2R 2009" xfId="18707"/>
    <cellStyle name="s_finsumm_2_TN P2R 2009 2" xfId="18708"/>
    <cellStyle name="s_finsumm_2_TN P2R 2009_NOL" xfId="18709"/>
    <cellStyle name="s_finsumm_2_Treasury Existing Debt Load" xfId="18710"/>
    <cellStyle name="s_finsumm_2_TWH LLC P2R 2009" xfId="18711"/>
    <cellStyle name="s_finsumm_2_TWH LLC P2R 2009 2" xfId="18712"/>
    <cellStyle name="s_finsumm_2_TWH LLC P2R 2009_NOL" xfId="18713"/>
    <cellStyle name="s_finsumm_2_TWNA P2R 2009" xfId="18714"/>
    <cellStyle name="s_finsumm_2_TWNA P2R 2009 2" xfId="18715"/>
    <cellStyle name="s_finsumm_2_TWNA P2R 2009_NOL" xfId="18716"/>
    <cellStyle name="s_finsumm_2_TX P2R 2009" xfId="18717"/>
    <cellStyle name="s_finsumm_2_TX P2R 2009 2" xfId="18718"/>
    <cellStyle name="s_finsumm_2_TX P2R 2009_NOL" xfId="18719"/>
    <cellStyle name="s_finsumm_2_UESG P2R 2009" xfId="18720"/>
    <cellStyle name="s_finsumm_2_UESG P2R 2009 2" xfId="18721"/>
    <cellStyle name="s_finsumm_2_UESG P2R 2009_NOL" xfId="18722"/>
    <cellStyle name="s_finsumm_2_UWV P2R 2009" xfId="18723"/>
    <cellStyle name="s_finsumm_2_UWV P2R 2009 2" xfId="18724"/>
    <cellStyle name="s_finsumm_2_UWV P2R 2009_NOL" xfId="18725"/>
    <cellStyle name="s_finsumm_2_VA P2R 2009" xfId="18726"/>
    <cellStyle name="s_finsumm_2_VA P2R 2009 2" xfId="18727"/>
    <cellStyle name="s_finsumm_2_VA P2R 2009_NOL" xfId="18728"/>
    <cellStyle name="s_finsumm_2_WV P2R 2009" xfId="18729"/>
    <cellStyle name="s_finsumm_2_WV P2R 2009 2" xfId="18730"/>
    <cellStyle name="s_finsumm_2_WV P2R 2009_NOL" xfId="18731"/>
    <cellStyle name="s_finsumm_2010 Arnold Sewer - Model v1.1 (preliminary base case)" xfId="18732"/>
    <cellStyle name="s_finsumm_2010-2012_AZ BP_09.10.09" xfId="18733"/>
    <cellStyle name="s_finsumm_2011_BPR_MSG_07" xfId="18734"/>
    <cellStyle name="s_finsumm_2011-13 Capex by entity" xfId="18735"/>
    <cellStyle name="s_finsumm_2012_BS_Budget (2)" xfId="18736"/>
    <cellStyle name="s_finsumm_2012_BS_Budget (2) 2" xfId="18737"/>
    <cellStyle name="s_finsumm_2012_BS_Budget (2) 3" xfId="18738"/>
    <cellStyle name="s_finsumm_2012_BS_Budget (2) 4" xfId="18739"/>
    <cellStyle name="s_finsumm_2012_BS_Budget (2) 5" xfId="18740"/>
    <cellStyle name="s_finsumm_2012_BS_Budget (2) 6" xfId="18741"/>
    <cellStyle name="s_finsumm_7 - FAS109 2010 (F2)" xfId="18742"/>
    <cellStyle name="s_finsumm_AAET P2R 2009" xfId="18743"/>
    <cellStyle name="s_finsumm_AAET P2R 2009 2" xfId="18744"/>
    <cellStyle name="s_finsumm_AAET P2R 2009_NOL" xfId="18745"/>
    <cellStyle name="s_finsumm_ACUS P2R 2009" xfId="18746"/>
    <cellStyle name="s_finsumm_ACUS P2R 2009 2" xfId="18747"/>
    <cellStyle name="s_finsumm_ACUS P2R 2009_NOL" xfId="18748"/>
    <cellStyle name="s_finsumm_ALWC P2R 2009" xfId="18749"/>
    <cellStyle name="s_finsumm_ALWC P2R 2009 2" xfId="18750"/>
    <cellStyle name="s_finsumm_ALWC P2R 2009_NOL" xfId="18751"/>
    <cellStyle name="s_finsumm_Apollo 22062005 RR" xfId="18752"/>
    <cellStyle name="s_finsumm_Applied O+M - 2011 - 2015 Bus. Plan" xfId="18753"/>
    <cellStyle name="s_finsumm_Applied O+M - 2011 - 2015 Bus. Plan 2" xfId="18754"/>
    <cellStyle name="s_finsumm_AW Engineering P2R 2009" xfId="18755"/>
    <cellStyle name="s_finsumm_AW Engineering P2R 2009 2" xfId="18756"/>
    <cellStyle name="s_finsumm_AW Engineering P2R 2009_NOL" xfId="18757"/>
    <cellStyle name="s_finsumm_AW Ind OPS P2R 2009" xfId="18758"/>
    <cellStyle name="s_finsumm_AW Ind OPS P2R 2009 2" xfId="18759"/>
    <cellStyle name="s_finsumm_AW Ind OPS P2R 2009_NOL" xfId="18760"/>
    <cellStyle name="s_finsumm_AW Ind P2R 2009" xfId="18761"/>
    <cellStyle name="s_finsumm_AW Ind P2R 2009 2" xfId="18762"/>
    <cellStyle name="s_finsumm_AW Ind P2R 2009_NOL" xfId="18763"/>
    <cellStyle name="s_finsumm_AW O&amp;M P2R 2009" xfId="18764"/>
    <cellStyle name="s_finsumm_AW O&amp;M P2R 2009 2" xfId="18765"/>
    <cellStyle name="s_finsumm_AW O&amp;M P2R 2009_NOL" xfId="18766"/>
    <cellStyle name="s_finsumm_AW(USA) Inc.  P2R 2009" xfId="18767"/>
    <cellStyle name="s_finsumm_AW(USA) Inc.  P2R 2009 2" xfId="18768"/>
    <cellStyle name="s_finsumm_AW(USA) Inc.  P2R 2009_NOL" xfId="18769"/>
    <cellStyle name="s_finsumm_AWCC P2R 2009" xfId="18770"/>
    <cellStyle name="s_finsumm_AWCC P2R 2009 2" xfId="18771"/>
    <cellStyle name="s_finsumm_AWCC P2R 2009_NOL" xfId="18772"/>
    <cellStyle name="s_finsumm_AWE Holding P2R 2009" xfId="18773"/>
    <cellStyle name="s_finsumm_AWE Holding P2R 2009 2" xfId="18774"/>
    <cellStyle name="s_finsumm_AWE Holding P2R 2009_NOL" xfId="18775"/>
    <cellStyle name="s_finsumm_AWE Inc. P2R 2009" xfId="18776"/>
    <cellStyle name="s_finsumm_AWE Inc. P2R 2009 2" xfId="18777"/>
    <cellStyle name="s_finsumm_AWE Inc. P2R 2009_NOL" xfId="18778"/>
    <cellStyle name="s_finsumm_AWM P2R 2009" xfId="18779"/>
    <cellStyle name="s_finsumm_AWM P2R 2009 2" xfId="18780"/>
    <cellStyle name="s_finsumm_AWM P2R 2009_NOL" xfId="18781"/>
    <cellStyle name="s_finsumm_AWM-DE P2R 2009" xfId="18782"/>
    <cellStyle name="s_finsumm_AWM-DE P2R 2009 2" xfId="18783"/>
    <cellStyle name="s_finsumm_AWM-DE P2R 2009_NOL" xfId="18784"/>
    <cellStyle name="s_finsumm_AWR P2R 2009" xfId="18785"/>
    <cellStyle name="s_finsumm_AWR P2R 2009 2" xfId="18786"/>
    <cellStyle name="s_finsumm_AWR P2R 2009_NOL" xfId="18787"/>
    <cellStyle name="s_finsumm_AWS CDM P2R 2009" xfId="18788"/>
    <cellStyle name="s_finsumm_AWS CDM P2R 2009 2" xfId="18789"/>
    <cellStyle name="s_finsumm_AWS CDM P2R 2009_NOL" xfId="18790"/>
    <cellStyle name="s_finsumm_AWS LLC P2R 2009" xfId="18791"/>
    <cellStyle name="s_finsumm_AWS LLC P2R 2009 2" xfId="18792"/>
    <cellStyle name="s_finsumm_AWS LLC P2R 2009_NOL" xfId="18793"/>
    <cellStyle name="s_finsumm_AWW Adj Co FAS109 2011" xfId="18794"/>
    <cellStyle name="s_finsumm_AWWC P2R 2009" xfId="18795"/>
    <cellStyle name="s_finsumm_AWWC P2R 2009 2" xfId="18796"/>
    <cellStyle name="s_finsumm_AWWC P2R 2009_NOL" xfId="18797"/>
    <cellStyle name="s_finsumm_AWWM P2R 2009" xfId="18798"/>
    <cellStyle name="s_finsumm_AWWM P2R 2009 2" xfId="18799"/>
    <cellStyle name="s_finsumm_AWWM P2R 2009_NOL" xfId="18800"/>
    <cellStyle name="s_finsumm_AWWSC P2R 2009" xfId="18801"/>
    <cellStyle name="s_finsumm_AWWSC P2R 2009 2" xfId="18802"/>
    <cellStyle name="s_finsumm_AWWSC P2R 2009_NOL" xfId="18803"/>
    <cellStyle name="s_finsumm_AZ P2R 2009" xfId="18804"/>
    <cellStyle name="s_finsumm_AZ P2R 2009 2" xfId="18805"/>
    <cellStyle name="s_finsumm_AZ P2R 2009_NOL" xfId="18806"/>
    <cellStyle name="s_finsumm_BalanceSheet Landing" xfId="18807"/>
    <cellStyle name="s_finsumm_BalanceSheet Landing 2" xfId="18808"/>
    <cellStyle name="s_finsumm_BalanceSheet Landing 3" xfId="18809"/>
    <cellStyle name="s_finsumm_BalanceSheet Landing 4" xfId="18810"/>
    <cellStyle name="s_finsumm_BalanceSheet Landing 5" xfId="18811"/>
    <cellStyle name="s_finsumm_BalanceSheet Landing 6" xfId="18812"/>
    <cellStyle name="s_finsumm_BFD P2R 2009" xfId="18813"/>
    <cellStyle name="s_finsumm_BFD P2R 2009 2" xfId="18814"/>
    <cellStyle name="s_finsumm_BFD P2R 2009_NOL" xfId="18815"/>
    <cellStyle name="s_finsumm_Book1" xfId="18816"/>
    <cellStyle name="s_finsumm_BP 2011-13 KPIs Rev 9-16-2010 8pm" xfId="18817"/>
    <cellStyle name="s_finsumm_CA P2R 2009 " xfId="18818"/>
    <cellStyle name="s_finsumm_CA P2R 2009  2" xfId="18819"/>
    <cellStyle name="s_finsumm_CA P2R 2009 _NOL" xfId="18820"/>
    <cellStyle name="s_finsumm_CD - Financial Flash Report - May 2012 Final" xfId="18821"/>
    <cellStyle name="s_finsumm_City of Fillmore Annual Maintenance Revised  V-2 3-7-06  MLC" xfId="18822"/>
    <cellStyle name="s_finsumm_City of Fillmore Annual Maintenance Revised  V-2 3-7-06  MLC_sand city cost analysis 9-29-09 CalAm Version" xfId="18823"/>
    <cellStyle name="s_finsumm_City of Fillmore Annual Maintenance Revised  V-2 3-7-06  MLC_Schedule 3-5 Roark - asset list 071010" xfId="18824"/>
    <cellStyle name="s_finsumm_City of Fillmore Annual Maintenance Revised MK" xfId="18825"/>
    <cellStyle name="s_finsumm_City of Fillmore Annual Maintenance Revised MK_sand city cost analysis 9-29-09 CalAm Version" xfId="18826"/>
    <cellStyle name="s_finsumm_City of Fillmore Annual Maintenance Revised MK_Schedule 3-5 Roark - asset list 071010" xfId="18827"/>
    <cellStyle name="s_finsumm_City of Fillmore DBO Financial Model V10" xfId="18828"/>
    <cellStyle name="s_finsumm_City of Fillmore DBO Financial Model V10_sand city cost analysis 9-29-09 CalAm Version" xfId="18829"/>
    <cellStyle name="s_finsumm_City of Fillmore DBO Financial Model V10_Schedule 3-5 Roark - asset list 071010" xfId="18830"/>
    <cellStyle name="s_finsumm_City of Fillmore DBO Financial Model V11" xfId="18831"/>
    <cellStyle name="s_finsumm_City of Fillmore DBO Financial Model V11_sand city cost analysis 9-29-09 CalAm Version" xfId="18832"/>
    <cellStyle name="s_finsumm_City of Fillmore DBO Financial Model V11_Schedule 3-5 Roark - asset list 071010" xfId="18833"/>
    <cellStyle name="s_finsumm_City of Fillmore DBO Financial Model V2" xfId="18834"/>
    <cellStyle name="s_finsumm_City of Fillmore DBO Financial Model V2_sand city cost analysis 9-29-09 CalAm Version" xfId="18835"/>
    <cellStyle name="s_finsumm_City of Fillmore DBO Financial Model V2_Schedule 3-5 Roark - asset list 071010" xfId="18836"/>
    <cellStyle name="s_finsumm_City of Fillmore DBO Financial Model V4" xfId="18837"/>
    <cellStyle name="s_finsumm_City of Fillmore DBO Financial Model V4_sand city cost analysis 9-29-09 CalAm Version" xfId="18838"/>
    <cellStyle name="s_finsumm_City of Fillmore DBO Financial Model V4_Schedule 3-5 Roark - asset list 071010" xfId="18839"/>
    <cellStyle name="s_finsumm_City of Fillmore DBO Financial Model V5" xfId="18840"/>
    <cellStyle name="s_finsumm_City of Fillmore DBO Financial Model V5_sand city cost analysis 9-29-09 CalAm Version" xfId="18841"/>
    <cellStyle name="s_finsumm_City of Fillmore DBO Financial Model V5_Schedule 3-5 Roark - asset list 071010" xfId="18842"/>
    <cellStyle name="s_finsumm_City of Fillmore OpEx Model Start-Up  &amp; Decommissioning   Nov.18, 2005  MLC" xfId="18843"/>
    <cellStyle name="s_finsumm_City of Fillmore OpEx Model Start-Up  &amp; Decommissioning   Nov.18, 2005  MLC_sand city cost analysis 9-29-09 CalAm Version" xfId="18844"/>
    <cellStyle name="s_finsumm_City of Fillmore OpEx Model Start-Up  &amp; Decommissioning   Nov.18, 2005  MLC_Schedule 3-5 Roark - asset list 071010" xfId="18845"/>
    <cellStyle name="s_finsumm_City of Fillmore OpEx Model V. 2  Dec. 19, 2005  MLC" xfId="18846"/>
    <cellStyle name="s_finsumm_City of Fillmore OpEx Model V. 2  Dec. 19, 2005  MLC_sand city cost analysis 9-29-09 CalAm Version" xfId="18847"/>
    <cellStyle name="s_finsumm_City of Fillmore OpEx Model V. 2  Dec. 19, 2005  MLC_Schedule 3-5 Roark - asset list 071010" xfId="18848"/>
    <cellStyle name="s_finsumm_City of Fillmore R &amp; R Schedule    3-13-06  MLC" xfId="18849"/>
    <cellStyle name="s_finsumm_City of Fillmore R &amp; R Schedule    3-13-06  MLC_sand city cost analysis 9-29-09 CalAm Version" xfId="18850"/>
    <cellStyle name="s_finsumm_City of Fillmore R &amp; R Schedule    3-13-06  MLC_Schedule 3-5 Roark - asset list 071010" xfId="18851"/>
    <cellStyle name="s_finsumm_Contract Ops Bus  Plan 2011 -2015_061510" xfId="18852"/>
    <cellStyle name="s_finsumm_Contract Ops Bus  Plan 2011 -2015_061510_2011_BPR_MSG_07" xfId="18853"/>
    <cellStyle name="s_finsumm_Contract Ops Bus  Plan 2011 -2015_061510_Contract Ops Bus  Plan 2011 -2015_071310_GK" xfId="18854"/>
    <cellStyle name="s_finsumm_Contract Ops Bus  Plan 2011 -2015_061510_Contract Ops Bus  Plan 2011 -2015_08.31.10" xfId="18855"/>
    <cellStyle name="s_finsumm_Contract Ops Bus  Plan 2011 -2015_061510_Contract Ops Bus  Plan 2011 -2015_08.31.10_~0270095" xfId="18856"/>
    <cellStyle name="s_finsumm_Contract Ops Bus  Plan 2011 -2015_061510_Contract Ops Bus  Plan 2011 -2015_08.31.10_Contract Services_Project Contribution Trend" xfId="18857"/>
    <cellStyle name="s_finsumm_Contract Ops Bus  Plan 2011 -2015_061510_Contract Ops Bus  Plan 2011 -2015_08.31.10_Contract Services_Project Contribution Trend_091010" xfId="18858"/>
    <cellStyle name="s_finsumm_Contract Ops Bus  Plan 2011 -2015_061510_Contribution" xfId="18859"/>
    <cellStyle name="s_finsumm_Contract Ops Bus  Plan 2011 -2015_061510_FINAL P12 MSG Contribution Margin" xfId="18860"/>
    <cellStyle name="s_finsumm_Contract Ops Bus  Plan 2011 -2015_071310_GK" xfId="18861"/>
    <cellStyle name="s_finsumm_Contract Ops Bus  Plan 2011 -2015_08.31.10" xfId="18862"/>
    <cellStyle name="s_finsumm_Contract Ops Bus  Plan 2011 -2015_08.31.10_~0270095" xfId="18863"/>
    <cellStyle name="s_finsumm_Contract Ops Bus  Plan 2011 -2015_08.31.10_Contract Services_Project Contribution Trend" xfId="18864"/>
    <cellStyle name="s_finsumm_Contract Ops Bus  Plan 2011 -2015_08.31.10_Contract Services_Project Contribution Trend_091010" xfId="18865"/>
    <cellStyle name="s_finsumm_Contribution" xfId="18866"/>
    <cellStyle name="s_finsumm_Control Panel" xfId="18867"/>
    <cellStyle name="s_finsumm_Control Panel 2" xfId="18868"/>
    <cellStyle name="s_finsumm_Control Panel 3" xfId="18869"/>
    <cellStyle name="s_finsumm_Control Panel 4" xfId="18870"/>
    <cellStyle name="s_finsumm_Control Panel 5" xfId="18871"/>
    <cellStyle name="s_finsumm_Control Panel 6" xfId="18872"/>
    <cellStyle name="s_finsumm_Copy of Twin Oaks DBO Financial Model BAFO FINAL" xfId="18873"/>
    <cellStyle name="s_finsumm_Copy of Twin Oaks DBO Financial Model BAFO FINAL_sand city cost analysis 9-29-09 CalAm Version" xfId="18874"/>
    <cellStyle name="s_finsumm_Copy of Twin Oaks DBO Financial Model BAFO FINAL_Schedule 3-5 Roark - asset list 071010" xfId="18875"/>
    <cellStyle name="s_finsumm_Eastern Divsion O&amp;Vs - Dec 2011 Final" xfId="18876"/>
    <cellStyle name="s_finsumm_Eastern Divsion O&amp;Vs - Dec 2011 Final 2" xfId="18877"/>
    <cellStyle name="s_finsumm_Eastern Divsion O&amp;Vs - Dec 2011 Final 3" xfId="18878"/>
    <cellStyle name="s_finsumm_Eastern Divsion O&amp;Vs - Dec 2011 Final 4" xfId="18879"/>
    <cellStyle name="s_finsumm_Eastern Divsion O&amp;Vs - Dec 2011 Final 5" xfId="18880"/>
    <cellStyle name="s_finsumm_Eastern Divsion O&amp;Vs - Dec 2011 Final 6" xfId="18881"/>
    <cellStyle name="s_finsumm_Edison P2R 2009" xfId="18882"/>
    <cellStyle name="s_finsumm_Edison P2R 2009 2" xfId="18883"/>
    <cellStyle name="s_finsumm_Edison P2R 2009_NOL" xfId="18884"/>
    <cellStyle name="s_finsumm_EMC P2R 2009" xfId="18885"/>
    <cellStyle name="s_finsumm_EMC P2R 2009 2" xfId="18886"/>
    <cellStyle name="s_finsumm_EMC P2R 2009_NOL" xfId="18887"/>
    <cellStyle name="s_finsumm_ETOWN LLC P2R 2009" xfId="18888"/>
    <cellStyle name="s_finsumm_ETOWN LLC P2R 2009 2" xfId="18889"/>
    <cellStyle name="s_finsumm_ETOWN LLC P2R 2009_NOL" xfId="18890"/>
    <cellStyle name="s_finsumm_ETP P2R 2009" xfId="18891"/>
    <cellStyle name="s_finsumm_ETP P2R 2009 2" xfId="18892"/>
    <cellStyle name="s_finsumm_ETP P2R 2009_NOL" xfId="18893"/>
    <cellStyle name="s_finsumm_Fillmore Annual Maintenance" xfId="18894"/>
    <cellStyle name="s_finsumm_Fillmore Annual Maintenance_sand city cost analysis 9-29-09 CalAm Version" xfId="18895"/>
    <cellStyle name="s_finsumm_Fillmore Annual Maintenance_Schedule 3-5 Roark - asset list 071010" xfId="18896"/>
    <cellStyle name="s_finsumm_Fillmore O&amp;M model 032206" xfId="18897"/>
    <cellStyle name="s_finsumm_Fillmore O&amp;M model 032206 V1" xfId="18898"/>
    <cellStyle name="s_finsumm_Fillmore O&amp;M model 032206 V1_sand city cost analysis 9-29-09 CalAm Version" xfId="18899"/>
    <cellStyle name="s_finsumm_Fillmore O&amp;M model 032206 V1_Schedule 3-5 Roark - asset list 071010" xfId="18900"/>
    <cellStyle name="s_finsumm_Fillmore O&amp;M model 032206_sand city cost analysis 9-29-09 CalAm Version" xfId="18901"/>
    <cellStyle name="s_finsumm_Fillmore O&amp;M model 032206_Schedule 3-5 Roark - asset list 071010" xfId="18902"/>
    <cellStyle name="s_finsumm_Fillmore O&amp;M model 110106" xfId="18903"/>
    <cellStyle name="s_finsumm_Fillmore O&amp;M model 110106_sand city cost analysis 9-29-09 CalAm Version" xfId="18904"/>
    <cellStyle name="s_finsumm_Fillmore O&amp;M model 110106_Schedule 3-5 Roark - asset list 071010" xfId="18905"/>
    <cellStyle name="s_finsumm_FINAL P12 MSG Contribution Margin" xfId="18906"/>
    <cellStyle name="s_finsumm_Footnote" xfId="18907"/>
    <cellStyle name="s_finsumm_HI P2R 2009" xfId="18908"/>
    <cellStyle name="s_finsumm_HI P2R 2009 2" xfId="18909"/>
    <cellStyle name="s_finsumm_HI P2R 2009_NOL" xfId="18910"/>
    <cellStyle name="s_finsumm_HYDRO P2R 2009" xfId="18911"/>
    <cellStyle name="s_finsumm_HYDRO P2R 2009 2" xfId="18912"/>
    <cellStyle name="s_finsumm_HYDRO P2R 2009_NOL" xfId="18913"/>
    <cellStyle name="s_finsumm_Hyperion-JDE Recon" xfId="18914"/>
    <cellStyle name="s_finsumm_IA P2R 2009" xfId="18915"/>
    <cellStyle name="s_finsumm_IA P2R 2009 2" xfId="18916"/>
    <cellStyle name="s_finsumm_IA P2R 2009_NOL" xfId="18917"/>
    <cellStyle name="s_finsumm_IL FAS109 2011" xfId="18918"/>
    <cellStyle name="s_finsumm_IL P2R 2009 " xfId="18919"/>
    <cellStyle name="s_finsumm_IL P2R 2009  2" xfId="18920"/>
    <cellStyle name="s_finsumm_IL P2R 2009 _NOL" xfId="18921"/>
    <cellStyle name="s_finsumm_IN P2R 2009" xfId="18922"/>
    <cellStyle name="s_finsumm_IN P2R 2009 2" xfId="18923"/>
    <cellStyle name="s_finsumm_IN P2R 2009_NOL" xfId="18924"/>
    <cellStyle name="s_finsumm_Income Statement_revised capex 05.28.09_060309" xfId="18925"/>
    <cellStyle name="s_finsumm_Income Statement_revised capex 05.28.09_060309 2" xfId="18926"/>
    <cellStyle name="s_finsumm_Input" xfId="18927"/>
    <cellStyle name="s_finsumm_Input Sheet" xfId="18928"/>
    <cellStyle name="s_finsumm_Inputs" xfId="18929"/>
    <cellStyle name="s_finsumm_Inputs_1" xfId="18930"/>
    <cellStyle name="s_finsumm_Journal Entries Calculation" xfId="18931"/>
    <cellStyle name="s_finsumm_KY P2R 2009" xfId="18932"/>
    <cellStyle name="s_finsumm_KY P2R 2009 2" xfId="18933"/>
    <cellStyle name="s_finsumm_KY P2R 2009_NOL" xfId="18934"/>
    <cellStyle name="s_finsumm_KY-Landing Template-Feb 2012 Final" xfId="18935"/>
    <cellStyle name="s_finsumm_KY-Landing Template-Feb 2012 Final 2" xfId="18936"/>
    <cellStyle name="s_finsumm_KY-Landing Template-Feb 2012 Final 3" xfId="18937"/>
    <cellStyle name="s_finsumm_KY-Landing Template-Feb 2012 Final 4" xfId="18938"/>
    <cellStyle name="s_finsumm_KY-Landing Template-Feb 2012 Final 5" xfId="18939"/>
    <cellStyle name="s_finsumm_KY-Landing Template-Feb 2012 Final 6" xfId="18940"/>
    <cellStyle name="s_finsumm_LI P2R 2009" xfId="18941"/>
    <cellStyle name="s_finsumm_LI P2R 2009 2" xfId="18942"/>
    <cellStyle name="s_finsumm_LI P2R 2009_NOL" xfId="18943"/>
    <cellStyle name="s_finsumm_LIBERTY P2R 2009" xfId="18944"/>
    <cellStyle name="s_finsumm_LIBERTY P2R 2009 2" xfId="18945"/>
    <cellStyle name="s_finsumm_LIBERTY P2R 2009_NOL" xfId="18946"/>
    <cellStyle name="s_finsumm_LOP P2R 2009" xfId="18947"/>
    <cellStyle name="s_finsumm_LOP P2R 2009 2" xfId="18948"/>
    <cellStyle name="s_finsumm_LOP P2R 2009_NOL" xfId="18949"/>
    <cellStyle name="s_finsumm_MD P2R 2009" xfId="18950"/>
    <cellStyle name="s_finsumm_MD P2R 2009 2" xfId="18951"/>
    <cellStyle name="s_finsumm_MD P2R 2009_NOL" xfId="18952"/>
    <cellStyle name="s_finsumm_MI P2R 2009" xfId="18953"/>
    <cellStyle name="s_finsumm_MI P2R 2009 2" xfId="18954"/>
    <cellStyle name="s_finsumm_MI P2R 2009_NOL" xfId="18955"/>
    <cellStyle name="s_finsumm_MO 2010-2014 Presentation_072709" xfId="18956"/>
    <cellStyle name="s_finsumm_MO 2010-2014 Presentation_072709_Schedule 3-5 Roark - asset list 071010" xfId="18957"/>
    <cellStyle name="s_finsumm_MO P2R 2009" xfId="18958"/>
    <cellStyle name="s_finsumm_MO P2R 2009 2" xfId="18959"/>
    <cellStyle name="s_finsumm_MO P2R 2009_NOL" xfId="18960"/>
    <cellStyle name="s_finsumm_Mobile Residuals P2R 2009" xfId="18961"/>
    <cellStyle name="s_finsumm_Mobile Residuals P2R 2009 2" xfId="18962"/>
    <cellStyle name="s_finsumm_Mobile Residuals P2R 2009_NOL" xfId="18963"/>
    <cellStyle name="s_finsumm_MO-IL-CA Offset DEF" xfId="18964"/>
    <cellStyle name="s_finsumm_MO-IL-CA Offset DEF 2" xfId="18965"/>
    <cellStyle name="s_finsumm_MO-IL-CA Offset DEF_AWW Adj Co FAS109 2011" xfId="18966"/>
    <cellStyle name="s_finsumm_MO-IL-CA Offset DEF_Current Provision - HYP" xfId="18967"/>
    <cellStyle name="s_finsumm_MO-IL-CA Offset DEF_Footnote" xfId="18968"/>
    <cellStyle name="s_finsumm_MO-IL-CA Offset DEF_Hyperion-JDE Recon" xfId="18969"/>
    <cellStyle name="s_finsumm_MO-IL-CA Offset DEF_Journal Entries Calculation" xfId="18970"/>
    <cellStyle name="s_finsumm_MO-IL-CA Offset DEF_NOL" xfId="18971"/>
    <cellStyle name="s_finsumm_MO-IL-CA Offset DEF_PY FN Reclasses" xfId="18972"/>
    <cellStyle name="s_finsumm_MO-IL-CA Offset DEF_Summary" xfId="18973"/>
    <cellStyle name="s_finsumm_Net Capex Cashflow 2013-2014 8-10-12" xfId="18974"/>
    <cellStyle name="s_finsumm_NJ P2R 2009" xfId="18975"/>
    <cellStyle name="s_finsumm_NJ P2R 2009 2" xfId="18976"/>
    <cellStyle name="s_finsumm_NJ P2R 2009_NOL" xfId="18977"/>
    <cellStyle name="s_finsumm_NM P2R 2009" xfId="18978"/>
    <cellStyle name="s_finsumm_NM P2R 2009 2" xfId="18979"/>
    <cellStyle name="s_finsumm_NM P2R 2009_NOL" xfId="18980"/>
    <cellStyle name="s_finsumm_NOL" xfId="18981"/>
    <cellStyle name="s_finsumm_O&amp;Vs P&amp;L View" xfId="18982"/>
    <cellStyle name="s_finsumm_O&amp;Vs P&amp;L View 2" xfId="18983"/>
    <cellStyle name="s_finsumm_O&amp;Vs P&amp;L View 3" xfId="18984"/>
    <cellStyle name="s_finsumm_O&amp;Vs P&amp;L View 4" xfId="18985"/>
    <cellStyle name="s_finsumm_O&amp;Vs P&amp;L View 5" xfId="18986"/>
    <cellStyle name="s_finsumm_O&amp;Vs P&amp;L View 6" xfId="18987"/>
    <cellStyle name="s_finsumm_O&amp;Vs Worksheet" xfId="18988"/>
    <cellStyle name="s_finsumm_O&amp;Vs Worksheet 2" xfId="18989"/>
    <cellStyle name="s_finsumm_O&amp;Vs Worksheet 3" xfId="18990"/>
    <cellStyle name="s_finsumm_O&amp;Vs Worksheet 4" xfId="18991"/>
    <cellStyle name="s_finsumm_O&amp;Vs Worksheet 5" xfId="18992"/>
    <cellStyle name="s_finsumm_O&amp;Vs Worksheet 6" xfId="18993"/>
    <cellStyle name="s_finsumm_OH P2R 2009" xfId="18994"/>
    <cellStyle name="s_finsumm_OH P2R 2009 2" xfId="18995"/>
    <cellStyle name="s_finsumm_OH P2R 2009_NOL" xfId="18996"/>
    <cellStyle name="s_finsumm_P&amp;L Landing" xfId="18997"/>
    <cellStyle name="s_finsumm_P&amp;L Landing 2" xfId="18998"/>
    <cellStyle name="s_finsumm_P&amp;L Landing 3" xfId="18999"/>
    <cellStyle name="s_finsumm_P&amp;L Landing 4" xfId="19000"/>
    <cellStyle name="s_finsumm_P&amp;L Landing 5" xfId="19001"/>
    <cellStyle name="s_finsumm_P&amp;L Landing 6" xfId="19002"/>
    <cellStyle name="s_finsumm_PA P2R 2009" xfId="19003"/>
    <cellStyle name="s_finsumm_PA P2R 2009 2" xfId="19004"/>
    <cellStyle name="s_finsumm_PA P2R 2009_NOL" xfId="19005"/>
    <cellStyle name="s_finsumm_Portfolio Optimization - Sale of GW + Neptune v13" xfId="19006"/>
    <cellStyle name="s_finsumm_Project Aqua - Financial Models Version 2.0 V2" xfId="19007"/>
    <cellStyle name="s_finsumm_Project Aqua - Financial Models Version 2.0 V2_2010 Arnold Sewer - Model v1.1 (preliminary base case)" xfId="19008"/>
    <cellStyle name="s_finsumm_Project Aqua - Financial Models Version 2.0 V2_Inputs" xfId="19009"/>
    <cellStyle name="s_finsumm_Project Aqua - Financial Models Version 2.0 V2_sand city cost analysis 9-29-09 CalAm Version" xfId="19010"/>
    <cellStyle name="s_finsumm_Project Aqua - Financial Models Version 2.0 V2_Schedule 3-5 Roark - asset list 071010" xfId="19011"/>
    <cellStyle name="s_finsumm_Project Aqua - Financial Models Version 2.5" xfId="19012"/>
    <cellStyle name="s_finsumm_Project Ascot Spain - Version 9.0 16082004" xfId="19013"/>
    <cellStyle name="s_finsumm_PY FN Reclasses" xfId="19014"/>
    <cellStyle name="s_finsumm_Q1 Workpapers as of 03-12-10" xfId="19015"/>
    <cellStyle name="s_finsumm_Q1 Workpapers as of 03-12-10 2" xfId="19016"/>
    <cellStyle name="s_finsumm_ROE by State" xfId="19017"/>
    <cellStyle name="s_finsumm_sand city cost analysis 9-29-09 CalAm Version" xfId="19018"/>
    <cellStyle name="s_finsumm_Schedule 3-5 Roark - asset list 071010" xfId="19019"/>
    <cellStyle name="s_finsumm_Sheet1" xfId="19020"/>
    <cellStyle name="s_finsumm_Sheet1 2" xfId="19021"/>
    <cellStyle name="s_finsumm_Sheet1 3" xfId="19022"/>
    <cellStyle name="s_finsumm_Sheet1 4" xfId="19023"/>
    <cellStyle name="s_finsumm_Sheet1 5" xfId="19024"/>
    <cellStyle name="s_finsumm_Sheet1 6" xfId="19025"/>
    <cellStyle name="s_finsumm_Sheet2" xfId="19026"/>
    <cellStyle name="s_finsumm_Sheet2 2" xfId="19027"/>
    <cellStyle name="s_finsumm_Sheet2 3" xfId="19028"/>
    <cellStyle name="s_finsumm_Sheet2 4" xfId="19029"/>
    <cellStyle name="s_finsumm_Sheet2 5" xfId="19030"/>
    <cellStyle name="s_finsumm_Sheet2 6" xfId="19031"/>
    <cellStyle name="s_finsumm_Sheet2 7" xfId="19032"/>
    <cellStyle name="s_finsumm_Smart View_2011-2015_Info from the field V2  from rates 8-18-10 morning" xfId="19033"/>
    <cellStyle name="s_finsumm_Smart View_2011-2015_Info from the field V3 8-19-10 from Rates" xfId="19034"/>
    <cellStyle name="s_finsumm_Spain headcount 09082004v3" xfId="19035"/>
    <cellStyle name="s_finsumm_Start-up Costs" xfId="19036"/>
    <cellStyle name="s_finsumm_Start-up Costs_sand city cost analysis 9-29-09 CalAm Version" xfId="19037"/>
    <cellStyle name="s_finsumm_Start-up Costs_Schedule 3-5 Roark - asset list 071010" xfId="19038"/>
    <cellStyle name="s_finsumm_Summary" xfId="19039"/>
    <cellStyle name="s_finsumm_Surprise Financial Services O&amp;M Fin Model 2008" xfId="19040"/>
    <cellStyle name="s_finsumm_Surprise Financial Services O&amp;M No Capital 012607" xfId="19041"/>
    <cellStyle name="s_finsumm_Surprise Financial Services O&amp;M No Capital 012607_sand city cost analysis 9-29-09 CalAm Version" xfId="19042"/>
    <cellStyle name="s_finsumm_Surprise Financial Services O&amp;M No Capital 012607_Schedule 3-5 Roark - asset list 071010" xfId="19043"/>
    <cellStyle name="s_finsumm_TN - BD Model 2011-2015 06.17.10" xfId="19044"/>
    <cellStyle name="s_finsumm_TN P2R 2009" xfId="19045"/>
    <cellStyle name="s_finsumm_TN P2R 2009 2" xfId="19046"/>
    <cellStyle name="s_finsumm_TN P2R 2009_NOL" xfId="19047"/>
    <cellStyle name="s_finsumm_Treasury Existing Debt Load" xfId="19048"/>
    <cellStyle name="s_finsumm_TWH LLC P2R 2009" xfId="19049"/>
    <cellStyle name="s_finsumm_TWH LLC P2R 2009 2" xfId="19050"/>
    <cellStyle name="s_finsumm_TWH LLC P2R 2009_NOL" xfId="19051"/>
    <cellStyle name="s_finsumm_TWNA P2R 2009" xfId="19052"/>
    <cellStyle name="s_finsumm_TWNA P2R 2009 2" xfId="19053"/>
    <cellStyle name="s_finsumm_TWNA P2R 2009_NOL" xfId="19054"/>
    <cellStyle name="s_finsumm_TX P2R 2009" xfId="19055"/>
    <cellStyle name="s_finsumm_TX P2R 2009 2" xfId="19056"/>
    <cellStyle name="s_finsumm_TX P2R 2009_NOL" xfId="19057"/>
    <cellStyle name="s_finsumm_UESG P2R 2009" xfId="19058"/>
    <cellStyle name="s_finsumm_UESG P2R 2009 2" xfId="19059"/>
    <cellStyle name="s_finsumm_UESG P2R 2009_NOL" xfId="19060"/>
    <cellStyle name="s_finsumm_UWV P2R 2009" xfId="19061"/>
    <cellStyle name="s_finsumm_UWV P2R 2009 2" xfId="19062"/>
    <cellStyle name="s_finsumm_UWV P2R 2009_NOL" xfId="19063"/>
    <cellStyle name="s_finsumm_VA P2R 2009" xfId="19064"/>
    <cellStyle name="s_finsumm_VA P2R 2009 2" xfId="19065"/>
    <cellStyle name="s_finsumm_VA P2R 2009_NOL" xfId="19066"/>
    <cellStyle name="s_finsumm_WV P2R 2009" xfId="19067"/>
    <cellStyle name="s_finsumm_WV P2R 2009 2" xfId="19068"/>
    <cellStyle name="s_finsumm_WV P2R 2009_NOL" xfId="19069"/>
    <cellStyle name="s_Florida (2)" xfId="19070"/>
    <cellStyle name="s_Florida (2)_1" xfId="19071"/>
    <cellStyle name="s_Florida (2)_1_Intangible Amortization 6-30-09v" xfId="19072"/>
    <cellStyle name="s_Florida (2)_2" xfId="19073"/>
    <cellStyle name="s_Florida (2)_2_BMY minimerger (divest.)_v1" xfId="19074"/>
    <cellStyle name="s_Florida (2)_2_COO Mini Merger v8" xfId="19075"/>
    <cellStyle name="s_Florida (2)_2_Minimerger v1" xfId="19076"/>
    <cellStyle name="s_Florida (2)_2_Minimerger v6" xfId="19077"/>
    <cellStyle name="s_Florida (2)_2_Minimerger_v3" xfId="19078"/>
    <cellStyle name="s_Florida (2)_2_Minimerger_v4" xfId="19079"/>
    <cellStyle name="s_Florida (2)_2_Valuation_v1 - TDS" xfId="19080"/>
    <cellStyle name="s_Florida (2)_Intangible Amortization 6-30-09v" xfId="19081"/>
    <cellStyle name="s_Footnote" xfId="19082"/>
    <cellStyle name="s_G" xfId="19083"/>
    <cellStyle name="s_G_1" xfId="19084"/>
    <cellStyle name="s_G_Intangible Amortization 6-30-09v" xfId="19085"/>
    <cellStyle name="s_Georgia (2)" xfId="19086"/>
    <cellStyle name="s_Georgia (2)_1" xfId="19087"/>
    <cellStyle name="s_Georgia (2)_1_Intangible Amortization 6-30-09v" xfId="19088"/>
    <cellStyle name="s_Georgia (2)_Intangible Amortization 6-30-09v" xfId="19089"/>
    <cellStyle name="s_GoroWipTax-to2050_fromCo_Oct21_99" xfId="19090"/>
    <cellStyle name="s_GoroWipTax-to2050_fromCo_Oct21_99 10" xfId="19091"/>
    <cellStyle name="s_GoroWipTax-to2050_fromCo_Oct21_99 2" xfId="19092"/>
    <cellStyle name="s_GoroWipTax-to2050_fromCo_Oct21_99 2 2" xfId="19093"/>
    <cellStyle name="s_GoroWipTax-to2050_fromCo_Oct21_99 2 2 2" xfId="19094"/>
    <cellStyle name="s_GoroWipTax-to2050_fromCo_Oct21_99 2 2 2 2" xfId="19095"/>
    <cellStyle name="s_GoroWipTax-to2050_fromCo_Oct21_99 2 2 2 2 2" xfId="19096"/>
    <cellStyle name="s_GoroWipTax-to2050_fromCo_Oct21_99 2 2 2 2 3" xfId="19097"/>
    <cellStyle name="s_GoroWipTax-to2050_fromCo_Oct21_99 2 2 2 3" xfId="19098"/>
    <cellStyle name="s_GoroWipTax-to2050_fromCo_Oct21_99 2 2 3" xfId="19099"/>
    <cellStyle name="s_GoroWipTax-to2050_fromCo_Oct21_99 2 2 4" xfId="19100"/>
    <cellStyle name="s_GoroWipTax-to2050_fromCo_Oct21_99 2 2 5" xfId="19101"/>
    <cellStyle name="s_GoroWipTax-to2050_fromCo_Oct21_99 2 2 6" xfId="19102"/>
    <cellStyle name="s_GoroWipTax-to2050_fromCo_Oct21_99 2 3" xfId="19103"/>
    <cellStyle name="s_GoroWipTax-to2050_fromCo_Oct21_99 2 3 2" xfId="19104"/>
    <cellStyle name="s_GoroWipTax-to2050_fromCo_Oct21_99 2 3 2 2" xfId="19105"/>
    <cellStyle name="s_GoroWipTax-to2050_fromCo_Oct21_99 2 3 2 3" xfId="19106"/>
    <cellStyle name="s_GoroWipTax-to2050_fromCo_Oct21_99 2 3 3" xfId="19107"/>
    <cellStyle name="s_GoroWipTax-to2050_fromCo_Oct21_99 2 4" xfId="19108"/>
    <cellStyle name="s_GoroWipTax-to2050_fromCo_Oct21_99 2 5" xfId="19109"/>
    <cellStyle name="s_GoroWipTax-to2050_fromCo_Oct21_99 2 6" xfId="19110"/>
    <cellStyle name="s_GoroWipTax-to2050_fromCo_Oct21_99 3" xfId="19111"/>
    <cellStyle name="s_GoroWipTax-to2050_fromCo_Oct21_99 4" xfId="19112"/>
    <cellStyle name="s_GoroWipTax-to2050_fromCo_Oct21_99 5" xfId="19113"/>
    <cellStyle name="s_GoroWipTax-to2050_fromCo_Oct21_99 6" xfId="19114"/>
    <cellStyle name="s_GoroWipTax-to2050_fromCo_Oct21_99 6 2" xfId="19115"/>
    <cellStyle name="s_GoroWipTax-to2050_fromCo_Oct21_99 6 2 2" xfId="19116"/>
    <cellStyle name="s_GoroWipTax-to2050_fromCo_Oct21_99 6 2 3" xfId="19117"/>
    <cellStyle name="s_GoroWipTax-to2050_fromCo_Oct21_99 6 3" xfId="19118"/>
    <cellStyle name="s_GoroWipTax-to2050_fromCo_Oct21_99 7" xfId="19119"/>
    <cellStyle name="s_GoroWipTax-to2050_fromCo_Oct21_99 8" xfId="19120"/>
    <cellStyle name="s_GoroWipTax-to2050_fromCo_Oct21_99 9" xfId="19121"/>
    <cellStyle name="s_GoroWipTax-to2050_fromCo_Oct21_99_2010 Arnold Sewer - Model v1.1 (preliminary base case)" xfId="19122"/>
    <cellStyle name="s_GoroWipTax-to2050_fromCo_Oct21_99_2010-2012_AZ BP_09.10.09" xfId="19123"/>
    <cellStyle name="s_GoroWipTax-to2050_fromCo_Oct21_99_2011_BPR_MSG_07" xfId="19124"/>
    <cellStyle name="s_GoroWipTax-to2050_fromCo_Oct21_99_2011-13 Capex by entity" xfId="19125"/>
    <cellStyle name="s_GoroWipTax-to2050_fromCo_Oct21_99_2012_BS_Budget (2)" xfId="19126"/>
    <cellStyle name="s_GoroWipTax-to2050_fromCo_Oct21_99_2012_BS_Budget (2) 2" xfId="19127"/>
    <cellStyle name="s_GoroWipTax-to2050_fromCo_Oct21_99_2012_BS_Budget (2) 3" xfId="19128"/>
    <cellStyle name="s_GoroWipTax-to2050_fromCo_Oct21_99_2012_BS_Budget (2) 4" xfId="19129"/>
    <cellStyle name="s_GoroWipTax-to2050_fromCo_Oct21_99_2012_BS_Budget (2) 5" xfId="19130"/>
    <cellStyle name="s_GoroWipTax-to2050_fromCo_Oct21_99_2012_BS_Budget (2) 6" xfId="19131"/>
    <cellStyle name="s_GoroWipTax-to2050_fromCo_Oct21_99_7 - FAS109 2010 (F2)" xfId="19132"/>
    <cellStyle name="s_GoroWipTax-to2050_fromCo_Oct21_99_AAET P2R 2009" xfId="19133"/>
    <cellStyle name="s_GoroWipTax-to2050_fromCo_Oct21_99_AAET P2R 2009 2" xfId="19134"/>
    <cellStyle name="s_GoroWipTax-to2050_fromCo_Oct21_99_AAET P2R 2009_NOL" xfId="19135"/>
    <cellStyle name="s_GoroWipTax-to2050_fromCo_Oct21_99_ACUS P2R 2009" xfId="19136"/>
    <cellStyle name="s_GoroWipTax-to2050_fromCo_Oct21_99_ACUS P2R 2009 2" xfId="19137"/>
    <cellStyle name="s_GoroWipTax-to2050_fromCo_Oct21_99_ACUS P2R 2009_NOL" xfId="19138"/>
    <cellStyle name="s_GoroWipTax-to2050_fromCo_Oct21_99_ALWC P2R 2009" xfId="19139"/>
    <cellStyle name="s_GoroWipTax-to2050_fromCo_Oct21_99_ALWC P2R 2009 2" xfId="19140"/>
    <cellStyle name="s_GoroWipTax-to2050_fromCo_Oct21_99_ALWC P2R 2009_NOL" xfId="19141"/>
    <cellStyle name="s_GoroWipTax-to2050_fromCo_Oct21_99_Apollo 22062005 RR" xfId="19142"/>
    <cellStyle name="s_GoroWipTax-to2050_fromCo_Oct21_99_Applied O+M - 2011 - 2015 Bus. Plan" xfId="19143"/>
    <cellStyle name="s_GoroWipTax-to2050_fromCo_Oct21_99_Applied O+M - 2011 - 2015 Bus. Plan 2" xfId="19144"/>
    <cellStyle name="s_GoroWipTax-to2050_fromCo_Oct21_99_AW Engineering P2R 2009" xfId="19145"/>
    <cellStyle name="s_GoroWipTax-to2050_fromCo_Oct21_99_AW Engineering P2R 2009 2" xfId="19146"/>
    <cellStyle name="s_GoroWipTax-to2050_fromCo_Oct21_99_AW Engineering P2R 2009_NOL" xfId="19147"/>
    <cellStyle name="s_GoroWipTax-to2050_fromCo_Oct21_99_AW Ind OPS P2R 2009" xfId="19148"/>
    <cellStyle name="s_GoroWipTax-to2050_fromCo_Oct21_99_AW Ind OPS P2R 2009 2" xfId="19149"/>
    <cellStyle name="s_GoroWipTax-to2050_fromCo_Oct21_99_AW Ind OPS P2R 2009_NOL" xfId="19150"/>
    <cellStyle name="s_GoroWipTax-to2050_fromCo_Oct21_99_AW Ind P2R 2009" xfId="19151"/>
    <cellStyle name="s_GoroWipTax-to2050_fromCo_Oct21_99_AW Ind P2R 2009 2" xfId="19152"/>
    <cellStyle name="s_GoroWipTax-to2050_fromCo_Oct21_99_AW Ind P2R 2009_NOL" xfId="19153"/>
    <cellStyle name="s_GoroWipTax-to2050_fromCo_Oct21_99_AW O&amp;M P2R 2009" xfId="19154"/>
    <cellStyle name="s_GoroWipTax-to2050_fromCo_Oct21_99_AW O&amp;M P2R 2009 2" xfId="19155"/>
    <cellStyle name="s_GoroWipTax-to2050_fromCo_Oct21_99_AW O&amp;M P2R 2009_NOL" xfId="19156"/>
    <cellStyle name="s_GoroWipTax-to2050_fromCo_Oct21_99_AW(USA) Inc.  P2R 2009" xfId="19157"/>
    <cellStyle name="s_GoroWipTax-to2050_fromCo_Oct21_99_AW(USA) Inc.  P2R 2009 2" xfId="19158"/>
    <cellStyle name="s_GoroWipTax-to2050_fromCo_Oct21_99_AW(USA) Inc.  P2R 2009_NOL" xfId="19159"/>
    <cellStyle name="s_GoroWipTax-to2050_fromCo_Oct21_99_AWCC P2R 2009" xfId="19160"/>
    <cellStyle name="s_GoroWipTax-to2050_fromCo_Oct21_99_AWCC P2R 2009 2" xfId="19161"/>
    <cellStyle name="s_GoroWipTax-to2050_fromCo_Oct21_99_AWCC P2R 2009_NOL" xfId="19162"/>
    <cellStyle name="s_GoroWipTax-to2050_fromCo_Oct21_99_AWE Holding P2R 2009" xfId="19163"/>
    <cellStyle name="s_GoroWipTax-to2050_fromCo_Oct21_99_AWE Holding P2R 2009 2" xfId="19164"/>
    <cellStyle name="s_GoroWipTax-to2050_fromCo_Oct21_99_AWE Holding P2R 2009_NOL" xfId="19165"/>
    <cellStyle name="s_GoroWipTax-to2050_fromCo_Oct21_99_AWE Inc. P2R 2009" xfId="19166"/>
    <cellStyle name="s_GoroWipTax-to2050_fromCo_Oct21_99_AWE Inc. P2R 2009 2" xfId="19167"/>
    <cellStyle name="s_GoroWipTax-to2050_fromCo_Oct21_99_AWE Inc. P2R 2009_NOL" xfId="19168"/>
    <cellStyle name="s_GoroWipTax-to2050_fromCo_Oct21_99_AWM P2R 2009" xfId="19169"/>
    <cellStyle name="s_GoroWipTax-to2050_fromCo_Oct21_99_AWM P2R 2009 2" xfId="19170"/>
    <cellStyle name="s_GoroWipTax-to2050_fromCo_Oct21_99_AWM P2R 2009_NOL" xfId="19171"/>
    <cellStyle name="s_GoroWipTax-to2050_fromCo_Oct21_99_AWM-DE P2R 2009" xfId="19172"/>
    <cellStyle name="s_GoroWipTax-to2050_fromCo_Oct21_99_AWM-DE P2R 2009 2" xfId="19173"/>
    <cellStyle name="s_GoroWipTax-to2050_fromCo_Oct21_99_AWM-DE P2R 2009_NOL" xfId="19174"/>
    <cellStyle name="s_GoroWipTax-to2050_fromCo_Oct21_99_AWR P2R 2009" xfId="19175"/>
    <cellStyle name="s_GoroWipTax-to2050_fromCo_Oct21_99_AWR P2R 2009 2" xfId="19176"/>
    <cellStyle name="s_GoroWipTax-to2050_fromCo_Oct21_99_AWR P2R 2009_NOL" xfId="19177"/>
    <cellStyle name="s_GoroWipTax-to2050_fromCo_Oct21_99_AWS CDM P2R 2009" xfId="19178"/>
    <cellStyle name="s_GoroWipTax-to2050_fromCo_Oct21_99_AWS CDM P2R 2009 2" xfId="19179"/>
    <cellStyle name="s_GoroWipTax-to2050_fromCo_Oct21_99_AWS CDM P2R 2009_NOL" xfId="19180"/>
    <cellStyle name="s_GoroWipTax-to2050_fromCo_Oct21_99_AWS LLC P2R 2009" xfId="19181"/>
    <cellStyle name="s_GoroWipTax-to2050_fromCo_Oct21_99_AWS LLC P2R 2009 2" xfId="19182"/>
    <cellStyle name="s_GoroWipTax-to2050_fromCo_Oct21_99_AWS LLC P2R 2009_NOL" xfId="19183"/>
    <cellStyle name="s_GoroWipTax-to2050_fromCo_Oct21_99_AWW Adj Co FAS109 2011" xfId="19184"/>
    <cellStyle name="s_GoroWipTax-to2050_fromCo_Oct21_99_AWWC P2R 2009" xfId="19185"/>
    <cellStyle name="s_GoroWipTax-to2050_fromCo_Oct21_99_AWWC P2R 2009 2" xfId="19186"/>
    <cellStyle name="s_GoroWipTax-to2050_fromCo_Oct21_99_AWWC P2R 2009_NOL" xfId="19187"/>
    <cellStyle name="s_GoroWipTax-to2050_fromCo_Oct21_99_AWWM P2R 2009" xfId="19188"/>
    <cellStyle name="s_GoroWipTax-to2050_fromCo_Oct21_99_AWWM P2R 2009 2" xfId="19189"/>
    <cellStyle name="s_GoroWipTax-to2050_fromCo_Oct21_99_AWWM P2R 2009_NOL" xfId="19190"/>
    <cellStyle name="s_GoroWipTax-to2050_fromCo_Oct21_99_AWWSC P2R 2009" xfId="19191"/>
    <cellStyle name="s_GoroWipTax-to2050_fromCo_Oct21_99_AWWSC P2R 2009 2" xfId="19192"/>
    <cellStyle name="s_GoroWipTax-to2050_fromCo_Oct21_99_AWWSC P2R 2009_NOL" xfId="19193"/>
    <cellStyle name="s_GoroWipTax-to2050_fromCo_Oct21_99_AZ P2R 2009" xfId="19194"/>
    <cellStyle name="s_GoroWipTax-to2050_fromCo_Oct21_99_AZ P2R 2009 2" xfId="19195"/>
    <cellStyle name="s_GoroWipTax-to2050_fromCo_Oct21_99_AZ P2R 2009_NOL" xfId="19196"/>
    <cellStyle name="s_GoroWipTax-to2050_fromCo_Oct21_99_BalanceSheet Landing" xfId="19197"/>
    <cellStyle name="s_GoroWipTax-to2050_fromCo_Oct21_99_BalanceSheet Landing 2" xfId="19198"/>
    <cellStyle name="s_GoroWipTax-to2050_fromCo_Oct21_99_BalanceSheet Landing 3" xfId="19199"/>
    <cellStyle name="s_GoroWipTax-to2050_fromCo_Oct21_99_BalanceSheet Landing 4" xfId="19200"/>
    <cellStyle name="s_GoroWipTax-to2050_fromCo_Oct21_99_BalanceSheet Landing 5" xfId="19201"/>
    <cellStyle name="s_GoroWipTax-to2050_fromCo_Oct21_99_BalanceSheet Landing 6" xfId="19202"/>
    <cellStyle name="s_GoroWipTax-to2050_fromCo_Oct21_99_BFD P2R 2009" xfId="19203"/>
    <cellStyle name="s_GoroWipTax-to2050_fromCo_Oct21_99_BFD P2R 2009 2" xfId="19204"/>
    <cellStyle name="s_GoroWipTax-to2050_fromCo_Oct21_99_BFD P2R 2009_NOL" xfId="19205"/>
    <cellStyle name="s_GoroWipTax-to2050_fromCo_Oct21_99_Book1" xfId="19206"/>
    <cellStyle name="s_GoroWipTax-to2050_fromCo_Oct21_99_BP 2011-13 KPIs Rev 9-16-2010 8pm" xfId="19207"/>
    <cellStyle name="s_GoroWipTax-to2050_fromCo_Oct21_99_CA P2R 2009 " xfId="19208"/>
    <cellStyle name="s_GoroWipTax-to2050_fromCo_Oct21_99_CA P2R 2009  2" xfId="19209"/>
    <cellStyle name="s_GoroWipTax-to2050_fromCo_Oct21_99_CA P2R 2009 _NOL" xfId="19210"/>
    <cellStyle name="s_GoroWipTax-to2050_fromCo_Oct21_99_CD - Financial Flash Report - May 2012 Final" xfId="19211"/>
    <cellStyle name="s_GoroWipTax-to2050_fromCo_Oct21_99_City of Fillmore Annual Maintenance Revised  V-2 3-7-06  MLC" xfId="19212"/>
    <cellStyle name="s_GoroWipTax-to2050_fromCo_Oct21_99_City of Fillmore Annual Maintenance Revised  V-2 3-7-06  MLC_sand city cost analysis 9-29-09 CalAm Version" xfId="19213"/>
    <cellStyle name="s_GoroWipTax-to2050_fromCo_Oct21_99_City of Fillmore Annual Maintenance Revised  V-2 3-7-06  MLC_Schedule 3-5 Roark - asset list 071010" xfId="19214"/>
    <cellStyle name="s_GoroWipTax-to2050_fromCo_Oct21_99_City of Fillmore Annual Maintenance Revised MK" xfId="19215"/>
    <cellStyle name="s_GoroWipTax-to2050_fromCo_Oct21_99_City of Fillmore Annual Maintenance Revised MK_sand city cost analysis 9-29-09 CalAm Version" xfId="19216"/>
    <cellStyle name="s_GoroWipTax-to2050_fromCo_Oct21_99_City of Fillmore Annual Maintenance Revised MK_Schedule 3-5 Roark - asset list 071010" xfId="19217"/>
    <cellStyle name="s_GoroWipTax-to2050_fromCo_Oct21_99_City of Fillmore DBO Financial Model V10" xfId="19218"/>
    <cellStyle name="s_GoroWipTax-to2050_fromCo_Oct21_99_City of Fillmore DBO Financial Model V10_sand city cost analysis 9-29-09 CalAm Version" xfId="19219"/>
    <cellStyle name="s_GoroWipTax-to2050_fromCo_Oct21_99_City of Fillmore DBO Financial Model V10_Schedule 3-5 Roark - asset list 071010" xfId="19220"/>
    <cellStyle name="s_GoroWipTax-to2050_fromCo_Oct21_99_City of Fillmore DBO Financial Model V11" xfId="19221"/>
    <cellStyle name="s_GoroWipTax-to2050_fromCo_Oct21_99_City of Fillmore DBO Financial Model V11_sand city cost analysis 9-29-09 CalAm Version" xfId="19222"/>
    <cellStyle name="s_GoroWipTax-to2050_fromCo_Oct21_99_City of Fillmore DBO Financial Model V11_Schedule 3-5 Roark - asset list 071010" xfId="19223"/>
    <cellStyle name="s_GoroWipTax-to2050_fromCo_Oct21_99_City of Fillmore DBO Financial Model V2" xfId="19224"/>
    <cellStyle name="s_GoroWipTax-to2050_fromCo_Oct21_99_City of Fillmore DBO Financial Model V2_sand city cost analysis 9-29-09 CalAm Version" xfId="19225"/>
    <cellStyle name="s_GoroWipTax-to2050_fromCo_Oct21_99_City of Fillmore DBO Financial Model V2_Schedule 3-5 Roark - asset list 071010" xfId="19226"/>
    <cellStyle name="s_GoroWipTax-to2050_fromCo_Oct21_99_City of Fillmore DBO Financial Model V4" xfId="19227"/>
    <cellStyle name="s_GoroWipTax-to2050_fromCo_Oct21_99_City of Fillmore DBO Financial Model V4_sand city cost analysis 9-29-09 CalAm Version" xfId="19228"/>
    <cellStyle name="s_GoroWipTax-to2050_fromCo_Oct21_99_City of Fillmore DBO Financial Model V4_Schedule 3-5 Roark - asset list 071010" xfId="19229"/>
    <cellStyle name="s_GoroWipTax-to2050_fromCo_Oct21_99_City of Fillmore DBO Financial Model V5" xfId="19230"/>
    <cellStyle name="s_GoroWipTax-to2050_fromCo_Oct21_99_City of Fillmore DBO Financial Model V5_sand city cost analysis 9-29-09 CalAm Version" xfId="19231"/>
    <cellStyle name="s_GoroWipTax-to2050_fromCo_Oct21_99_City of Fillmore DBO Financial Model V5_Schedule 3-5 Roark - asset list 071010" xfId="19232"/>
    <cellStyle name="s_GoroWipTax-to2050_fromCo_Oct21_99_City of Fillmore OpEx Model Start-Up  &amp; Decommissioning   Nov.18, 2005  MLC" xfId="19233"/>
    <cellStyle name="s_GoroWipTax-to2050_fromCo_Oct21_99_City of Fillmore OpEx Model Start-Up  &amp; Decommissioning   Nov.18, 2005  MLC_sand city cost analysis 9-29-09 CalAm Version" xfId="19234"/>
    <cellStyle name="s_GoroWipTax-to2050_fromCo_Oct21_99_City of Fillmore OpEx Model Start-Up  &amp; Decommissioning   Nov.18, 2005  MLC_Schedule 3-5 Roark - asset list 071010" xfId="19235"/>
    <cellStyle name="s_GoroWipTax-to2050_fromCo_Oct21_99_City of Fillmore OpEx Model V. 2  Dec. 19, 2005  MLC" xfId="19236"/>
    <cellStyle name="s_GoroWipTax-to2050_fromCo_Oct21_99_City of Fillmore OpEx Model V. 2  Dec. 19, 2005  MLC_sand city cost analysis 9-29-09 CalAm Version" xfId="19237"/>
    <cellStyle name="s_GoroWipTax-to2050_fromCo_Oct21_99_City of Fillmore OpEx Model V. 2  Dec. 19, 2005  MLC_Schedule 3-5 Roark - asset list 071010" xfId="19238"/>
    <cellStyle name="s_GoroWipTax-to2050_fromCo_Oct21_99_City of Fillmore R &amp; R Schedule    3-13-06  MLC" xfId="19239"/>
    <cellStyle name="s_GoroWipTax-to2050_fromCo_Oct21_99_City of Fillmore R &amp; R Schedule    3-13-06  MLC_sand city cost analysis 9-29-09 CalAm Version" xfId="19240"/>
    <cellStyle name="s_GoroWipTax-to2050_fromCo_Oct21_99_City of Fillmore R &amp; R Schedule    3-13-06  MLC_Schedule 3-5 Roark - asset list 071010" xfId="19241"/>
    <cellStyle name="s_GoroWipTax-to2050_fromCo_Oct21_99_Contract Ops Bus  Plan 2011 -2015_061510" xfId="19242"/>
    <cellStyle name="s_GoroWipTax-to2050_fromCo_Oct21_99_Contract Ops Bus  Plan 2011 -2015_061510_2011_BPR_MSG_07" xfId="19243"/>
    <cellStyle name="s_GoroWipTax-to2050_fromCo_Oct21_99_Contract Ops Bus  Plan 2011 -2015_061510_Contract Ops Bus  Plan 2011 -2015_071310_GK" xfId="19244"/>
    <cellStyle name="s_GoroWipTax-to2050_fromCo_Oct21_99_Contract Ops Bus  Plan 2011 -2015_061510_Contract Ops Bus  Plan 2011 -2015_08.31.10" xfId="19245"/>
    <cellStyle name="s_GoroWipTax-to2050_fromCo_Oct21_99_Contract Ops Bus  Plan 2011 -2015_061510_Contract Ops Bus  Plan 2011 -2015_08.31.10_~0270095" xfId="19246"/>
    <cellStyle name="s_GoroWipTax-to2050_fromCo_Oct21_99_Contract Ops Bus  Plan 2011 -2015_061510_Contract Ops Bus  Plan 2011 -2015_08.31.10_Contract Services_Project Contribution Trend" xfId="19247"/>
    <cellStyle name="s_GoroWipTax-to2050_fromCo_Oct21_99_Contract Ops Bus  Plan 2011 -2015_061510_Contract Ops Bus  Plan 2011 -2015_08.31.10_Contract Services_Project Contribution Trend_091010" xfId="19248"/>
    <cellStyle name="s_GoroWipTax-to2050_fromCo_Oct21_99_Contract Ops Bus  Plan 2011 -2015_061510_Contribution" xfId="19249"/>
    <cellStyle name="s_GoroWipTax-to2050_fromCo_Oct21_99_Contract Ops Bus  Plan 2011 -2015_061510_FINAL P12 MSG Contribution Margin" xfId="19250"/>
    <cellStyle name="s_GoroWipTax-to2050_fromCo_Oct21_99_Contract Ops Bus  Plan 2011 -2015_071310_GK" xfId="19251"/>
    <cellStyle name="s_GoroWipTax-to2050_fromCo_Oct21_99_Contract Ops Bus  Plan 2011 -2015_08.31.10" xfId="19252"/>
    <cellStyle name="s_GoroWipTax-to2050_fromCo_Oct21_99_Contract Ops Bus  Plan 2011 -2015_08.31.10_~0270095" xfId="19253"/>
    <cellStyle name="s_GoroWipTax-to2050_fromCo_Oct21_99_Contract Ops Bus  Plan 2011 -2015_08.31.10_Contract Services_Project Contribution Trend" xfId="19254"/>
    <cellStyle name="s_GoroWipTax-to2050_fromCo_Oct21_99_Contract Ops Bus  Plan 2011 -2015_08.31.10_Contract Services_Project Contribution Trend_091010" xfId="19255"/>
    <cellStyle name="s_GoroWipTax-to2050_fromCo_Oct21_99_Contribution" xfId="19256"/>
    <cellStyle name="s_GoroWipTax-to2050_fromCo_Oct21_99_Control Panel" xfId="19257"/>
    <cellStyle name="s_GoroWipTax-to2050_fromCo_Oct21_99_Control Panel 2" xfId="19258"/>
    <cellStyle name="s_GoroWipTax-to2050_fromCo_Oct21_99_Control Panel 3" xfId="19259"/>
    <cellStyle name="s_GoroWipTax-to2050_fromCo_Oct21_99_Control Panel 4" xfId="19260"/>
    <cellStyle name="s_GoroWipTax-to2050_fromCo_Oct21_99_Control Panel 5" xfId="19261"/>
    <cellStyle name="s_GoroWipTax-to2050_fromCo_Oct21_99_Control Panel 6" xfId="19262"/>
    <cellStyle name="s_GoroWipTax-to2050_fromCo_Oct21_99_Copy of Twin Oaks DBO Financial Model BAFO FINAL" xfId="19263"/>
    <cellStyle name="s_GoroWipTax-to2050_fromCo_Oct21_99_Copy of Twin Oaks DBO Financial Model BAFO FINAL_sand city cost analysis 9-29-09 CalAm Version" xfId="19264"/>
    <cellStyle name="s_GoroWipTax-to2050_fromCo_Oct21_99_Copy of Twin Oaks DBO Financial Model BAFO FINAL_Schedule 3-5 Roark - asset list 071010" xfId="19265"/>
    <cellStyle name="s_GoroWipTax-to2050_fromCo_Oct21_99_Eastern Divsion O&amp;Vs - Dec 2011 Final" xfId="19266"/>
    <cellStyle name="s_GoroWipTax-to2050_fromCo_Oct21_99_Eastern Divsion O&amp;Vs - Dec 2011 Final 2" xfId="19267"/>
    <cellStyle name="s_GoroWipTax-to2050_fromCo_Oct21_99_Eastern Divsion O&amp;Vs - Dec 2011 Final 3" xfId="19268"/>
    <cellStyle name="s_GoroWipTax-to2050_fromCo_Oct21_99_Eastern Divsion O&amp;Vs - Dec 2011 Final 4" xfId="19269"/>
    <cellStyle name="s_GoroWipTax-to2050_fromCo_Oct21_99_Eastern Divsion O&amp;Vs - Dec 2011 Final 5" xfId="19270"/>
    <cellStyle name="s_GoroWipTax-to2050_fromCo_Oct21_99_Eastern Divsion O&amp;Vs - Dec 2011 Final 6" xfId="19271"/>
    <cellStyle name="s_GoroWipTax-to2050_fromCo_Oct21_99_Edison P2R 2009" xfId="19272"/>
    <cellStyle name="s_GoroWipTax-to2050_fromCo_Oct21_99_Edison P2R 2009 2" xfId="19273"/>
    <cellStyle name="s_GoroWipTax-to2050_fromCo_Oct21_99_Edison P2R 2009_NOL" xfId="19274"/>
    <cellStyle name="s_GoroWipTax-to2050_fromCo_Oct21_99_EMC P2R 2009" xfId="19275"/>
    <cellStyle name="s_GoroWipTax-to2050_fromCo_Oct21_99_EMC P2R 2009 2" xfId="19276"/>
    <cellStyle name="s_GoroWipTax-to2050_fromCo_Oct21_99_EMC P2R 2009_NOL" xfId="19277"/>
    <cellStyle name="s_GoroWipTax-to2050_fromCo_Oct21_99_ETOWN LLC P2R 2009" xfId="19278"/>
    <cellStyle name="s_GoroWipTax-to2050_fromCo_Oct21_99_ETOWN LLC P2R 2009 2" xfId="19279"/>
    <cellStyle name="s_GoroWipTax-to2050_fromCo_Oct21_99_ETOWN LLC P2R 2009_NOL" xfId="19280"/>
    <cellStyle name="s_GoroWipTax-to2050_fromCo_Oct21_99_ETP P2R 2009" xfId="19281"/>
    <cellStyle name="s_GoroWipTax-to2050_fromCo_Oct21_99_ETP P2R 2009 2" xfId="19282"/>
    <cellStyle name="s_GoroWipTax-to2050_fromCo_Oct21_99_ETP P2R 2009_NOL" xfId="19283"/>
    <cellStyle name="s_GoroWipTax-to2050_fromCo_Oct21_99_Fillmore Annual Maintenance" xfId="19284"/>
    <cellStyle name="s_GoroWipTax-to2050_fromCo_Oct21_99_Fillmore Annual Maintenance_sand city cost analysis 9-29-09 CalAm Version" xfId="19285"/>
    <cellStyle name="s_GoroWipTax-to2050_fromCo_Oct21_99_Fillmore Annual Maintenance_Schedule 3-5 Roark - asset list 071010" xfId="19286"/>
    <cellStyle name="s_GoroWipTax-to2050_fromCo_Oct21_99_Fillmore O&amp;M model 032206" xfId="19287"/>
    <cellStyle name="s_GoroWipTax-to2050_fromCo_Oct21_99_Fillmore O&amp;M model 032206 V1" xfId="19288"/>
    <cellStyle name="s_GoroWipTax-to2050_fromCo_Oct21_99_Fillmore O&amp;M model 032206 V1_sand city cost analysis 9-29-09 CalAm Version" xfId="19289"/>
    <cellStyle name="s_GoroWipTax-to2050_fromCo_Oct21_99_Fillmore O&amp;M model 032206 V1_Schedule 3-5 Roark - asset list 071010" xfId="19290"/>
    <cellStyle name="s_GoroWipTax-to2050_fromCo_Oct21_99_Fillmore O&amp;M model 032206_sand city cost analysis 9-29-09 CalAm Version" xfId="19291"/>
    <cellStyle name="s_GoroWipTax-to2050_fromCo_Oct21_99_Fillmore O&amp;M model 032206_Schedule 3-5 Roark - asset list 071010" xfId="19292"/>
    <cellStyle name="s_GoroWipTax-to2050_fromCo_Oct21_99_Fillmore O&amp;M model 110106" xfId="19293"/>
    <cellStyle name="s_GoroWipTax-to2050_fromCo_Oct21_99_Fillmore O&amp;M model 110106_sand city cost analysis 9-29-09 CalAm Version" xfId="19294"/>
    <cellStyle name="s_GoroWipTax-to2050_fromCo_Oct21_99_Fillmore O&amp;M model 110106_Schedule 3-5 Roark - asset list 071010" xfId="19295"/>
    <cellStyle name="s_GoroWipTax-to2050_fromCo_Oct21_99_FINAL P12 MSG Contribution Margin" xfId="19296"/>
    <cellStyle name="s_GoroWipTax-to2050_fromCo_Oct21_99_Footnote" xfId="19297"/>
    <cellStyle name="s_GoroWipTax-to2050_fromCo_Oct21_99_HI P2R 2009" xfId="19298"/>
    <cellStyle name="s_GoroWipTax-to2050_fromCo_Oct21_99_HI P2R 2009 2" xfId="19299"/>
    <cellStyle name="s_GoroWipTax-to2050_fromCo_Oct21_99_HI P2R 2009_NOL" xfId="19300"/>
    <cellStyle name="s_GoroWipTax-to2050_fromCo_Oct21_99_HYDRO P2R 2009" xfId="19301"/>
    <cellStyle name="s_GoroWipTax-to2050_fromCo_Oct21_99_HYDRO P2R 2009 2" xfId="19302"/>
    <cellStyle name="s_GoroWipTax-to2050_fromCo_Oct21_99_HYDRO P2R 2009_NOL" xfId="19303"/>
    <cellStyle name="s_GoroWipTax-to2050_fromCo_Oct21_99_Hyperion-JDE Recon" xfId="19304"/>
    <cellStyle name="s_GoroWipTax-to2050_fromCo_Oct21_99_IA P2R 2009" xfId="19305"/>
    <cellStyle name="s_GoroWipTax-to2050_fromCo_Oct21_99_IA P2R 2009 2" xfId="19306"/>
    <cellStyle name="s_GoroWipTax-to2050_fromCo_Oct21_99_IA P2R 2009_NOL" xfId="19307"/>
    <cellStyle name="s_GoroWipTax-to2050_fromCo_Oct21_99_IL FAS109 2011" xfId="19308"/>
    <cellStyle name="s_GoroWipTax-to2050_fromCo_Oct21_99_IL P2R 2009 " xfId="19309"/>
    <cellStyle name="s_GoroWipTax-to2050_fromCo_Oct21_99_IL P2R 2009  2" xfId="19310"/>
    <cellStyle name="s_GoroWipTax-to2050_fromCo_Oct21_99_IL P2R 2009 _NOL" xfId="19311"/>
    <cellStyle name="s_GoroWipTax-to2050_fromCo_Oct21_99_IN P2R 2009" xfId="19312"/>
    <cellStyle name="s_GoroWipTax-to2050_fromCo_Oct21_99_IN P2R 2009 2" xfId="19313"/>
    <cellStyle name="s_GoroWipTax-to2050_fromCo_Oct21_99_IN P2R 2009_NOL" xfId="19314"/>
    <cellStyle name="s_GoroWipTax-to2050_fromCo_Oct21_99_Income Statement_revised capex 05.28.09_060309" xfId="19315"/>
    <cellStyle name="s_GoroWipTax-to2050_fromCo_Oct21_99_Income Statement_revised capex 05.28.09_060309 2" xfId="19316"/>
    <cellStyle name="s_GoroWipTax-to2050_fromCo_Oct21_99_Input" xfId="19317"/>
    <cellStyle name="s_GoroWipTax-to2050_fromCo_Oct21_99_Input Sheet" xfId="19318"/>
    <cellStyle name="s_GoroWipTax-to2050_fromCo_Oct21_99_Inputs" xfId="19319"/>
    <cellStyle name="s_GoroWipTax-to2050_fromCo_Oct21_99_Inputs_1" xfId="19320"/>
    <cellStyle name="s_GoroWipTax-to2050_fromCo_Oct21_99_Journal Entries Calculation" xfId="19321"/>
    <cellStyle name="s_GoroWipTax-to2050_fromCo_Oct21_99_KY P2R 2009" xfId="19322"/>
    <cellStyle name="s_GoroWipTax-to2050_fromCo_Oct21_99_KY P2R 2009 2" xfId="19323"/>
    <cellStyle name="s_GoroWipTax-to2050_fromCo_Oct21_99_KY P2R 2009_NOL" xfId="19324"/>
    <cellStyle name="s_GoroWipTax-to2050_fromCo_Oct21_99_KY-Landing Template-Feb 2012 Final" xfId="19325"/>
    <cellStyle name="s_GoroWipTax-to2050_fromCo_Oct21_99_KY-Landing Template-Feb 2012 Final 2" xfId="19326"/>
    <cellStyle name="s_GoroWipTax-to2050_fromCo_Oct21_99_KY-Landing Template-Feb 2012 Final 3" xfId="19327"/>
    <cellStyle name="s_GoroWipTax-to2050_fromCo_Oct21_99_KY-Landing Template-Feb 2012 Final 4" xfId="19328"/>
    <cellStyle name="s_GoroWipTax-to2050_fromCo_Oct21_99_KY-Landing Template-Feb 2012 Final 5" xfId="19329"/>
    <cellStyle name="s_GoroWipTax-to2050_fromCo_Oct21_99_KY-Landing Template-Feb 2012 Final 6" xfId="19330"/>
    <cellStyle name="s_GoroWipTax-to2050_fromCo_Oct21_99_LI P2R 2009" xfId="19331"/>
    <cellStyle name="s_GoroWipTax-to2050_fromCo_Oct21_99_LI P2R 2009 2" xfId="19332"/>
    <cellStyle name="s_GoroWipTax-to2050_fromCo_Oct21_99_LI P2R 2009_NOL" xfId="19333"/>
    <cellStyle name="s_GoroWipTax-to2050_fromCo_Oct21_99_LIBERTY P2R 2009" xfId="19334"/>
    <cellStyle name="s_GoroWipTax-to2050_fromCo_Oct21_99_LIBERTY P2R 2009 2" xfId="19335"/>
    <cellStyle name="s_GoroWipTax-to2050_fromCo_Oct21_99_LIBERTY P2R 2009_NOL" xfId="19336"/>
    <cellStyle name="s_GoroWipTax-to2050_fromCo_Oct21_99_LOP P2R 2009" xfId="19337"/>
    <cellStyle name="s_GoroWipTax-to2050_fromCo_Oct21_99_LOP P2R 2009 2" xfId="19338"/>
    <cellStyle name="s_GoroWipTax-to2050_fromCo_Oct21_99_LOP P2R 2009_NOL" xfId="19339"/>
    <cellStyle name="s_GoroWipTax-to2050_fromCo_Oct21_99_MD P2R 2009" xfId="19340"/>
    <cellStyle name="s_GoroWipTax-to2050_fromCo_Oct21_99_MD P2R 2009 2" xfId="19341"/>
    <cellStyle name="s_GoroWipTax-to2050_fromCo_Oct21_99_MD P2R 2009_NOL" xfId="19342"/>
    <cellStyle name="s_GoroWipTax-to2050_fromCo_Oct21_99_MI P2R 2009" xfId="19343"/>
    <cellStyle name="s_GoroWipTax-to2050_fromCo_Oct21_99_MI P2R 2009 2" xfId="19344"/>
    <cellStyle name="s_GoroWipTax-to2050_fromCo_Oct21_99_MI P2R 2009_NOL" xfId="19345"/>
    <cellStyle name="s_GoroWipTax-to2050_fromCo_Oct21_99_MO 2010-2014 Presentation_072709" xfId="19346"/>
    <cellStyle name="s_GoroWipTax-to2050_fromCo_Oct21_99_MO 2010-2014 Presentation_072709_Schedule 3-5 Roark - asset list 071010" xfId="19347"/>
    <cellStyle name="s_GoroWipTax-to2050_fromCo_Oct21_99_MO P2R 2009" xfId="19348"/>
    <cellStyle name="s_GoroWipTax-to2050_fromCo_Oct21_99_MO P2R 2009 2" xfId="19349"/>
    <cellStyle name="s_GoroWipTax-to2050_fromCo_Oct21_99_MO P2R 2009_NOL" xfId="19350"/>
    <cellStyle name="s_GoroWipTax-to2050_fromCo_Oct21_99_Mobile Residuals P2R 2009" xfId="19351"/>
    <cellStyle name="s_GoroWipTax-to2050_fromCo_Oct21_99_Mobile Residuals P2R 2009 2" xfId="19352"/>
    <cellStyle name="s_GoroWipTax-to2050_fromCo_Oct21_99_Mobile Residuals P2R 2009_NOL" xfId="19353"/>
    <cellStyle name="s_GoroWipTax-to2050_fromCo_Oct21_99_MO-IL-CA Offset DEF" xfId="19354"/>
    <cellStyle name="s_GoroWipTax-to2050_fromCo_Oct21_99_MO-IL-CA Offset DEF 2" xfId="19355"/>
    <cellStyle name="s_GoroWipTax-to2050_fromCo_Oct21_99_MO-IL-CA Offset DEF_AWW Adj Co FAS109 2011" xfId="19356"/>
    <cellStyle name="s_GoroWipTax-to2050_fromCo_Oct21_99_MO-IL-CA Offset DEF_Current Provision - HYP" xfId="19357"/>
    <cellStyle name="s_GoroWipTax-to2050_fromCo_Oct21_99_MO-IL-CA Offset DEF_Footnote" xfId="19358"/>
    <cellStyle name="s_GoroWipTax-to2050_fromCo_Oct21_99_MO-IL-CA Offset DEF_Hyperion-JDE Recon" xfId="19359"/>
    <cellStyle name="s_GoroWipTax-to2050_fromCo_Oct21_99_MO-IL-CA Offset DEF_Journal Entries Calculation" xfId="19360"/>
    <cellStyle name="s_GoroWipTax-to2050_fromCo_Oct21_99_MO-IL-CA Offset DEF_NOL" xfId="19361"/>
    <cellStyle name="s_GoroWipTax-to2050_fromCo_Oct21_99_MO-IL-CA Offset DEF_PY FN Reclasses" xfId="19362"/>
    <cellStyle name="s_GoroWipTax-to2050_fromCo_Oct21_99_MO-IL-CA Offset DEF_Summary" xfId="19363"/>
    <cellStyle name="s_GoroWipTax-to2050_fromCo_Oct21_99_Net Capex Cashflow 2013-2014 8-10-12" xfId="19364"/>
    <cellStyle name="s_GoroWipTax-to2050_fromCo_Oct21_99_NJ P2R 2009" xfId="19365"/>
    <cellStyle name="s_GoroWipTax-to2050_fromCo_Oct21_99_NJ P2R 2009 2" xfId="19366"/>
    <cellStyle name="s_GoroWipTax-to2050_fromCo_Oct21_99_NJ P2R 2009_NOL" xfId="19367"/>
    <cellStyle name="s_GoroWipTax-to2050_fromCo_Oct21_99_NM P2R 2009" xfId="19368"/>
    <cellStyle name="s_GoroWipTax-to2050_fromCo_Oct21_99_NM P2R 2009 2" xfId="19369"/>
    <cellStyle name="s_GoroWipTax-to2050_fromCo_Oct21_99_NM P2R 2009_NOL" xfId="19370"/>
    <cellStyle name="s_GoroWipTax-to2050_fromCo_Oct21_99_NOL" xfId="19371"/>
    <cellStyle name="s_GoroWipTax-to2050_fromCo_Oct21_99_O&amp;Vs P&amp;L View" xfId="19372"/>
    <cellStyle name="s_GoroWipTax-to2050_fromCo_Oct21_99_O&amp;Vs P&amp;L View 2" xfId="19373"/>
    <cellStyle name="s_GoroWipTax-to2050_fromCo_Oct21_99_O&amp;Vs P&amp;L View 3" xfId="19374"/>
    <cellStyle name="s_GoroWipTax-to2050_fromCo_Oct21_99_O&amp;Vs P&amp;L View 4" xfId="19375"/>
    <cellStyle name="s_GoroWipTax-to2050_fromCo_Oct21_99_O&amp;Vs P&amp;L View 5" xfId="19376"/>
    <cellStyle name="s_GoroWipTax-to2050_fromCo_Oct21_99_O&amp;Vs P&amp;L View 6" xfId="19377"/>
    <cellStyle name="s_GoroWipTax-to2050_fromCo_Oct21_99_O&amp;Vs Worksheet" xfId="19378"/>
    <cellStyle name="s_GoroWipTax-to2050_fromCo_Oct21_99_O&amp;Vs Worksheet 2" xfId="19379"/>
    <cellStyle name="s_GoroWipTax-to2050_fromCo_Oct21_99_O&amp;Vs Worksheet 3" xfId="19380"/>
    <cellStyle name="s_GoroWipTax-to2050_fromCo_Oct21_99_O&amp;Vs Worksheet 4" xfId="19381"/>
    <cellStyle name="s_GoroWipTax-to2050_fromCo_Oct21_99_O&amp;Vs Worksheet 5" xfId="19382"/>
    <cellStyle name="s_GoroWipTax-to2050_fromCo_Oct21_99_O&amp;Vs Worksheet 6" xfId="19383"/>
    <cellStyle name="s_GoroWipTax-to2050_fromCo_Oct21_99_OH P2R 2009" xfId="19384"/>
    <cellStyle name="s_GoroWipTax-to2050_fromCo_Oct21_99_OH P2R 2009 2" xfId="19385"/>
    <cellStyle name="s_GoroWipTax-to2050_fromCo_Oct21_99_OH P2R 2009_NOL" xfId="19386"/>
    <cellStyle name="s_GoroWipTax-to2050_fromCo_Oct21_99_P&amp;L Landing" xfId="19387"/>
    <cellStyle name="s_GoroWipTax-to2050_fromCo_Oct21_99_P&amp;L Landing 2" xfId="19388"/>
    <cellStyle name="s_GoroWipTax-to2050_fromCo_Oct21_99_P&amp;L Landing 3" xfId="19389"/>
    <cellStyle name="s_GoroWipTax-to2050_fromCo_Oct21_99_P&amp;L Landing 4" xfId="19390"/>
    <cellStyle name="s_GoroWipTax-to2050_fromCo_Oct21_99_P&amp;L Landing 5" xfId="19391"/>
    <cellStyle name="s_GoroWipTax-to2050_fromCo_Oct21_99_P&amp;L Landing 6" xfId="19392"/>
    <cellStyle name="s_GoroWipTax-to2050_fromCo_Oct21_99_PA P2R 2009" xfId="19393"/>
    <cellStyle name="s_GoroWipTax-to2050_fromCo_Oct21_99_PA P2R 2009 2" xfId="19394"/>
    <cellStyle name="s_GoroWipTax-to2050_fromCo_Oct21_99_PA P2R 2009_NOL" xfId="19395"/>
    <cellStyle name="s_GoroWipTax-to2050_fromCo_Oct21_99_Portfolio Optimization - Sale of GW + Neptune v13" xfId="19396"/>
    <cellStyle name="s_GoroWipTax-to2050_fromCo_Oct21_99_Project Aqua - Financial Models Version 2.0 V2" xfId="19397"/>
    <cellStyle name="s_GoroWipTax-to2050_fromCo_Oct21_99_Project Aqua - Financial Models Version 2.0 V2_2010 Arnold Sewer - Model v1.1 (preliminary base case)" xfId="19398"/>
    <cellStyle name="s_GoroWipTax-to2050_fromCo_Oct21_99_Project Aqua - Financial Models Version 2.0 V2_Inputs" xfId="19399"/>
    <cellStyle name="s_GoroWipTax-to2050_fromCo_Oct21_99_Project Aqua - Financial Models Version 2.0 V2_sand city cost analysis 9-29-09 CalAm Version" xfId="19400"/>
    <cellStyle name="s_GoroWipTax-to2050_fromCo_Oct21_99_Project Aqua - Financial Models Version 2.0 V2_Schedule 3-5 Roark - asset list 071010" xfId="19401"/>
    <cellStyle name="s_GoroWipTax-to2050_fromCo_Oct21_99_Project Aqua - Financial Models Version 2.5" xfId="19402"/>
    <cellStyle name="s_GoroWipTax-to2050_fromCo_Oct21_99_Project Ascot Spain - Version 9.0 16082004" xfId="19403"/>
    <cellStyle name="s_GoroWipTax-to2050_fromCo_Oct21_99_PY FN Reclasses" xfId="19404"/>
    <cellStyle name="s_GoroWipTax-to2050_fromCo_Oct21_99_Q1 Workpapers as of 03-12-10" xfId="19405"/>
    <cellStyle name="s_GoroWipTax-to2050_fromCo_Oct21_99_Q1 Workpapers as of 03-12-10 2" xfId="19406"/>
    <cellStyle name="s_GoroWipTax-to2050_fromCo_Oct21_99_ROE by State" xfId="19407"/>
    <cellStyle name="s_GoroWipTax-to2050_fromCo_Oct21_99_sand city cost analysis 9-29-09 CalAm Version" xfId="19408"/>
    <cellStyle name="s_GoroWipTax-to2050_fromCo_Oct21_99_Schedule 3-5 Roark - asset list 071010" xfId="19409"/>
    <cellStyle name="s_GoroWipTax-to2050_fromCo_Oct21_99_Sheet1" xfId="19410"/>
    <cellStyle name="s_GoroWipTax-to2050_fromCo_Oct21_99_Sheet1 2" xfId="19411"/>
    <cellStyle name="s_GoroWipTax-to2050_fromCo_Oct21_99_Sheet1 3" xfId="19412"/>
    <cellStyle name="s_GoroWipTax-to2050_fromCo_Oct21_99_Sheet1 4" xfId="19413"/>
    <cellStyle name="s_GoroWipTax-to2050_fromCo_Oct21_99_Sheet1 5" xfId="19414"/>
    <cellStyle name="s_GoroWipTax-to2050_fromCo_Oct21_99_Sheet1 6" xfId="19415"/>
    <cellStyle name="s_GoroWipTax-to2050_fromCo_Oct21_99_Sheet2" xfId="19416"/>
    <cellStyle name="s_GoroWipTax-to2050_fromCo_Oct21_99_Sheet2 2" xfId="19417"/>
    <cellStyle name="s_GoroWipTax-to2050_fromCo_Oct21_99_Sheet2 3" xfId="19418"/>
    <cellStyle name="s_GoroWipTax-to2050_fromCo_Oct21_99_Sheet2 4" xfId="19419"/>
    <cellStyle name="s_GoroWipTax-to2050_fromCo_Oct21_99_Sheet2 5" xfId="19420"/>
    <cellStyle name="s_GoroWipTax-to2050_fromCo_Oct21_99_Sheet2 6" xfId="19421"/>
    <cellStyle name="s_GoroWipTax-to2050_fromCo_Oct21_99_Sheet2 7" xfId="19422"/>
    <cellStyle name="s_GoroWipTax-to2050_fromCo_Oct21_99_Smart View_2011-2015_Info from the field V2  from rates 8-18-10 morning" xfId="19423"/>
    <cellStyle name="s_GoroWipTax-to2050_fromCo_Oct21_99_Smart View_2011-2015_Info from the field V3 8-19-10 from Rates" xfId="19424"/>
    <cellStyle name="s_GoroWipTax-to2050_fromCo_Oct21_99_Spain headcount 09082004v3" xfId="19425"/>
    <cellStyle name="s_GoroWipTax-to2050_fromCo_Oct21_99_Start-up Costs" xfId="19426"/>
    <cellStyle name="s_GoroWipTax-to2050_fromCo_Oct21_99_Start-up Costs_sand city cost analysis 9-29-09 CalAm Version" xfId="19427"/>
    <cellStyle name="s_GoroWipTax-to2050_fromCo_Oct21_99_Start-up Costs_Schedule 3-5 Roark - asset list 071010" xfId="19428"/>
    <cellStyle name="s_GoroWipTax-to2050_fromCo_Oct21_99_Summary" xfId="19429"/>
    <cellStyle name="s_GoroWipTax-to2050_fromCo_Oct21_99_Surprise Financial Services O&amp;M Fin Model 2008" xfId="19430"/>
    <cellStyle name="s_GoroWipTax-to2050_fromCo_Oct21_99_Surprise Financial Services O&amp;M No Capital 012607" xfId="19431"/>
    <cellStyle name="s_GoroWipTax-to2050_fromCo_Oct21_99_Surprise Financial Services O&amp;M No Capital 012607_sand city cost analysis 9-29-09 CalAm Version" xfId="19432"/>
    <cellStyle name="s_GoroWipTax-to2050_fromCo_Oct21_99_Surprise Financial Services O&amp;M No Capital 012607_Schedule 3-5 Roark - asset list 071010" xfId="19433"/>
    <cellStyle name="s_GoroWipTax-to2050_fromCo_Oct21_99_TN - BD Model 2011-2015 06.17.10" xfId="19434"/>
    <cellStyle name="s_GoroWipTax-to2050_fromCo_Oct21_99_TN P2R 2009" xfId="19435"/>
    <cellStyle name="s_GoroWipTax-to2050_fromCo_Oct21_99_TN P2R 2009 2" xfId="19436"/>
    <cellStyle name="s_GoroWipTax-to2050_fromCo_Oct21_99_TN P2R 2009_NOL" xfId="19437"/>
    <cellStyle name="s_GoroWipTax-to2050_fromCo_Oct21_99_Treasury Existing Debt Load" xfId="19438"/>
    <cellStyle name="s_GoroWipTax-to2050_fromCo_Oct21_99_TWH LLC P2R 2009" xfId="19439"/>
    <cellStyle name="s_GoroWipTax-to2050_fromCo_Oct21_99_TWH LLC P2R 2009 2" xfId="19440"/>
    <cellStyle name="s_GoroWipTax-to2050_fromCo_Oct21_99_TWH LLC P2R 2009_NOL" xfId="19441"/>
    <cellStyle name="s_GoroWipTax-to2050_fromCo_Oct21_99_TWNA P2R 2009" xfId="19442"/>
    <cellStyle name="s_GoroWipTax-to2050_fromCo_Oct21_99_TWNA P2R 2009 2" xfId="19443"/>
    <cellStyle name="s_GoroWipTax-to2050_fromCo_Oct21_99_TWNA P2R 2009_NOL" xfId="19444"/>
    <cellStyle name="s_GoroWipTax-to2050_fromCo_Oct21_99_TX P2R 2009" xfId="19445"/>
    <cellStyle name="s_GoroWipTax-to2050_fromCo_Oct21_99_TX P2R 2009 2" xfId="19446"/>
    <cellStyle name="s_GoroWipTax-to2050_fromCo_Oct21_99_TX P2R 2009_NOL" xfId="19447"/>
    <cellStyle name="s_GoroWipTax-to2050_fromCo_Oct21_99_UESG P2R 2009" xfId="19448"/>
    <cellStyle name="s_GoroWipTax-to2050_fromCo_Oct21_99_UESG P2R 2009 2" xfId="19449"/>
    <cellStyle name="s_GoroWipTax-to2050_fromCo_Oct21_99_UESG P2R 2009_NOL" xfId="19450"/>
    <cellStyle name="s_GoroWipTax-to2050_fromCo_Oct21_99_UWV P2R 2009" xfId="19451"/>
    <cellStyle name="s_GoroWipTax-to2050_fromCo_Oct21_99_UWV P2R 2009 2" xfId="19452"/>
    <cellStyle name="s_GoroWipTax-to2050_fromCo_Oct21_99_UWV P2R 2009_NOL" xfId="19453"/>
    <cellStyle name="s_GoroWipTax-to2050_fromCo_Oct21_99_VA P2R 2009" xfId="19454"/>
    <cellStyle name="s_GoroWipTax-to2050_fromCo_Oct21_99_VA P2R 2009 2" xfId="19455"/>
    <cellStyle name="s_GoroWipTax-to2050_fromCo_Oct21_99_VA P2R 2009_NOL" xfId="19456"/>
    <cellStyle name="s_GoroWipTax-to2050_fromCo_Oct21_99_WV P2R 2009" xfId="19457"/>
    <cellStyle name="s_GoroWipTax-to2050_fromCo_Oct21_99_WV P2R 2009 2" xfId="19458"/>
    <cellStyle name="s_GoroWipTax-to2050_fromCo_Oct21_99_WV P2R 2009_NOL" xfId="19459"/>
    <cellStyle name="s_Grouse+Pelican" xfId="19460"/>
    <cellStyle name="s_Hard Rock" xfId="19461"/>
    <cellStyle name="s_Hard Rock (2)" xfId="19462"/>
    <cellStyle name="s_Hard Rock (2)_1" xfId="19463"/>
    <cellStyle name="s_Hard Rock (2)_1_Intangible Amortization 6-30-09v" xfId="19464"/>
    <cellStyle name="s_Hard Rock (2)_Celtic DCF" xfId="19465"/>
    <cellStyle name="s_Hard Rock (2)_Celtic DCF Inputs" xfId="19466"/>
    <cellStyle name="s_Hard Rock (2)_Celtic DCF Inputs_BMY minimerger (divest.)_v1" xfId="19467"/>
    <cellStyle name="s_Hard Rock (2)_Celtic DCF Inputs_COO Mini Merger v8" xfId="19468"/>
    <cellStyle name="s_Hard Rock (2)_Celtic DCF Inputs_Minimerger v1" xfId="19469"/>
    <cellStyle name="s_Hard Rock (2)_Celtic DCF Inputs_Minimerger v6" xfId="19470"/>
    <cellStyle name="s_Hard Rock (2)_Celtic DCF Inputs_Minimerger_v3" xfId="19471"/>
    <cellStyle name="s_Hard Rock (2)_Celtic DCF Inputs_Minimerger_v4" xfId="19472"/>
    <cellStyle name="s_Hard Rock (2)_Celtic DCF Inputs_Valuation_v1 - TDS" xfId="19473"/>
    <cellStyle name="s_Hard Rock (2)_Celtic DCF_BMY minimerger (divest.)_v1" xfId="19474"/>
    <cellStyle name="s_Hard Rock (2)_Celtic DCF_COO Mini Merger v8" xfId="19475"/>
    <cellStyle name="s_Hard Rock (2)_Celtic DCF_Minimerger v1" xfId="19476"/>
    <cellStyle name="s_Hard Rock (2)_Celtic DCF_Minimerger v6" xfId="19477"/>
    <cellStyle name="s_Hard Rock (2)_Celtic DCF_Minimerger_v3" xfId="19478"/>
    <cellStyle name="s_Hard Rock (2)_Celtic DCF_Minimerger_v4" xfId="19479"/>
    <cellStyle name="s_Hard Rock (2)_Celtic DCF_Valuation_v1 - TDS" xfId="19480"/>
    <cellStyle name="s_Hard Rock (2)_Valuation Summary" xfId="19481"/>
    <cellStyle name="s_Hard Rock (2)_Valuation Summary_BMY minimerger (divest.)_v1" xfId="19482"/>
    <cellStyle name="s_Hard Rock (2)_Valuation Summary_COO Mini Merger v8" xfId="19483"/>
    <cellStyle name="s_Hard Rock (2)_Valuation Summary_Minimerger v1" xfId="19484"/>
    <cellStyle name="s_Hard Rock (2)_Valuation Summary_Minimerger v6" xfId="19485"/>
    <cellStyle name="s_Hard Rock (2)_Valuation Summary_Minimerger_v3" xfId="19486"/>
    <cellStyle name="s_Hard Rock (2)_Valuation Summary_Minimerger_v4" xfId="19487"/>
    <cellStyle name="s_Hard Rock (2)_Valuation Summary_Valuation_v1 - TDS" xfId="19488"/>
    <cellStyle name="s_Hard Rock_1" xfId="19489"/>
    <cellStyle name="s_Hard Rock_1_Celtic DCF" xfId="19490"/>
    <cellStyle name="s_Hard Rock_1_Celtic DCF Inputs" xfId="19491"/>
    <cellStyle name="s_Hard Rock_1_Celtic DCF Inputs_BMY minimerger (divest.)_v1" xfId="19492"/>
    <cellStyle name="s_Hard Rock_1_Celtic DCF Inputs_COO Mini Merger v8" xfId="19493"/>
    <cellStyle name="s_Hard Rock_1_Celtic DCF Inputs_Minimerger v1" xfId="19494"/>
    <cellStyle name="s_Hard Rock_1_Celtic DCF Inputs_Minimerger v6" xfId="19495"/>
    <cellStyle name="s_Hard Rock_1_Celtic DCF Inputs_Minimerger_v3" xfId="19496"/>
    <cellStyle name="s_Hard Rock_1_Celtic DCF Inputs_Minimerger_v4" xfId="19497"/>
    <cellStyle name="s_Hard Rock_1_Celtic DCF Inputs_Valuation_v1 - TDS" xfId="19498"/>
    <cellStyle name="s_Hard Rock_1_Celtic DCF_BMY minimerger (divest.)_v1" xfId="19499"/>
    <cellStyle name="s_Hard Rock_1_Celtic DCF_COO Mini Merger v8" xfId="19500"/>
    <cellStyle name="s_Hard Rock_1_Celtic DCF_Minimerger v1" xfId="19501"/>
    <cellStyle name="s_Hard Rock_1_Celtic DCF_Minimerger v6" xfId="19502"/>
    <cellStyle name="s_Hard Rock_1_Celtic DCF_Minimerger_v3" xfId="19503"/>
    <cellStyle name="s_Hard Rock_1_Celtic DCF_Minimerger_v4" xfId="19504"/>
    <cellStyle name="s_Hard Rock_1_Celtic DCF_Valuation_v1 - TDS" xfId="19505"/>
    <cellStyle name="s_Hard Rock_1_Intangible Amortization 6-30-09v" xfId="19506"/>
    <cellStyle name="s_Hard Rock_1_Valuation Summary" xfId="19507"/>
    <cellStyle name="s_Hard Rock_1_Valuation Summary_BMY minimerger (divest.)_v1" xfId="19508"/>
    <cellStyle name="s_Hard Rock_1_Valuation Summary_COO Mini Merger v8" xfId="19509"/>
    <cellStyle name="s_Hard Rock_1_Valuation Summary_Minimerger v1" xfId="19510"/>
    <cellStyle name="s_Hard Rock_1_Valuation Summary_Minimerger v6" xfId="19511"/>
    <cellStyle name="s_Hard Rock_1_Valuation Summary_Minimerger_v3" xfId="19512"/>
    <cellStyle name="s_Hard Rock_1_Valuation Summary_Minimerger_v4" xfId="19513"/>
    <cellStyle name="s_Hard Rock_1_Valuation Summary_Valuation_v1 - TDS" xfId="19514"/>
    <cellStyle name="s_Hard Rock_2" xfId="19515"/>
    <cellStyle name="s_Hard Rock_2_Intangible Amortization 6-30-09v" xfId="19516"/>
    <cellStyle name="s_Hard Rock_Intangible Amortization 6-30-09v" xfId="19517"/>
    <cellStyle name="s_HardInc " xfId="19518"/>
    <cellStyle name="s_HardInc  (2)" xfId="19519"/>
    <cellStyle name="s_HardInc  (2)_1" xfId="19520"/>
    <cellStyle name="s_HardInc  (2)_1_Intangible Amortization 6-30-09v" xfId="19521"/>
    <cellStyle name="s_HardInc  (2)_2" xfId="19522"/>
    <cellStyle name="s_HardInc  (2)_2_Intangible Amortization 6-30-09v" xfId="19523"/>
    <cellStyle name="s_HardInc  (2)_Celtic DCF" xfId="19524"/>
    <cellStyle name="s_HardInc  (2)_Celtic DCF Inputs" xfId="19525"/>
    <cellStyle name="s_HardInc  (2)_Celtic DCF Inputs_BMY minimerger (divest.)_v1" xfId="19526"/>
    <cellStyle name="s_HardInc  (2)_Celtic DCF Inputs_COO Mini Merger v8" xfId="19527"/>
    <cellStyle name="s_HardInc  (2)_Celtic DCF Inputs_Minimerger v1" xfId="19528"/>
    <cellStyle name="s_HardInc  (2)_Celtic DCF Inputs_Minimerger v6" xfId="19529"/>
    <cellStyle name="s_HardInc  (2)_Celtic DCF Inputs_Minimerger_v3" xfId="19530"/>
    <cellStyle name="s_HardInc  (2)_Celtic DCF Inputs_Minimerger_v4" xfId="19531"/>
    <cellStyle name="s_HardInc  (2)_Celtic DCF Inputs_Valuation_v1 - TDS" xfId="19532"/>
    <cellStyle name="s_HardInc  (2)_Celtic DCF_BMY minimerger (divest.)_v1" xfId="19533"/>
    <cellStyle name="s_HardInc  (2)_Celtic DCF_COO Mini Merger v8" xfId="19534"/>
    <cellStyle name="s_HardInc  (2)_Celtic DCF_Minimerger v1" xfId="19535"/>
    <cellStyle name="s_HardInc  (2)_Celtic DCF_Minimerger v6" xfId="19536"/>
    <cellStyle name="s_HardInc  (2)_Celtic DCF_Minimerger_v3" xfId="19537"/>
    <cellStyle name="s_HardInc  (2)_Celtic DCF_Minimerger_v4" xfId="19538"/>
    <cellStyle name="s_HardInc  (2)_Celtic DCF_Valuation_v1 - TDS" xfId="19539"/>
    <cellStyle name="s_HardInc  (2)_Valuation Summary" xfId="19540"/>
    <cellStyle name="s_HardInc  (2)_Valuation Summary_BMY minimerger (divest.)_v1" xfId="19541"/>
    <cellStyle name="s_HardInc  (2)_Valuation Summary_COO Mini Merger v8" xfId="19542"/>
    <cellStyle name="s_HardInc  (2)_Valuation Summary_Minimerger v1" xfId="19543"/>
    <cellStyle name="s_HardInc  (2)_Valuation Summary_Minimerger v6" xfId="19544"/>
    <cellStyle name="s_HardInc  (2)_Valuation Summary_Minimerger_v3" xfId="19545"/>
    <cellStyle name="s_HardInc  (2)_Valuation Summary_Minimerger_v4" xfId="19546"/>
    <cellStyle name="s_HardInc  (2)_Valuation Summary_Valuation_v1 - TDS" xfId="19547"/>
    <cellStyle name="s_HardInc _Celtic DCF" xfId="19548"/>
    <cellStyle name="s_HardInc _Celtic DCF Inputs" xfId="19549"/>
    <cellStyle name="s_HardInc _Celtic DCF Inputs_BMY minimerger (divest.)_v1" xfId="19550"/>
    <cellStyle name="s_HardInc _Celtic DCF Inputs_COO Mini Merger v8" xfId="19551"/>
    <cellStyle name="s_HardInc _Celtic DCF Inputs_Minimerger v1" xfId="19552"/>
    <cellStyle name="s_HardInc _Celtic DCF Inputs_Minimerger v6" xfId="19553"/>
    <cellStyle name="s_HardInc _Celtic DCF Inputs_Minimerger_v3" xfId="19554"/>
    <cellStyle name="s_HardInc _Celtic DCF Inputs_Minimerger_v4" xfId="19555"/>
    <cellStyle name="s_HardInc _Celtic DCF Inputs_Valuation_v1 - TDS" xfId="19556"/>
    <cellStyle name="s_HardInc _Celtic DCF_BMY minimerger (divest.)_v1" xfId="19557"/>
    <cellStyle name="s_HardInc _Celtic DCF_COO Mini Merger v8" xfId="19558"/>
    <cellStyle name="s_HardInc _Celtic DCF_Minimerger v1" xfId="19559"/>
    <cellStyle name="s_HardInc _Celtic DCF_Minimerger v6" xfId="19560"/>
    <cellStyle name="s_HardInc _Celtic DCF_Minimerger_v3" xfId="19561"/>
    <cellStyle name="s_HardInc _Celtic DCF_Minimerger_v4" xfId="19562"/>
    <cellStyle name="s_HardInc _Celtic DCF_Valuation_v1 - TDS" xfId="19563"/>
    <cellStyle name="s_HardInc _Valuation Summary" xfId="19564"/>
    <cellStyle name="s_HardInc _Valuation Summary_BMY minimerger (divest.)_v1" xfId="19565"/>
    <cellStyle name="s_HardInc _Valuation Summary_COO Mini Merger v8" xfId="19566"/>
    <cellStyle name="s_HardInc _Valuation Summary_Minimerger v1" xfId="19567"/>
    <cellStyle name="s_HardInc _Valuation Summary_Minimerger v6" xfId="19568"/>
    <cellStyle name="s_HardInc _Valuation Summary_Minimerger_v3" xfId="19569"/>
    <cellStyle name="s_HardInc _Valuation Summary_Minimerger_v4" xfId="19570"/>
    <cellStyle name="s_HardInc _Valuation Summary_Valuation_v1 - TDS" xfId="19571"/>
    <cellStyle name="s_Has-Gets (2)" xfId="19572"/>
    <cellStyle name="s_Has-Gets (2)_1" xfId="19573"/>
    <cellStyle name="s_Has-Gets (2)_1_BMY minimerger (divest.)_v1" xfId="19574"/>
    <cellStyle name="s_Has-Gets (2)_1_COO Mini Merger v8" xfId="19575"/>
    <cellStyle name="s_Has-Gets (2)_1_Minimerger v1" xfId="19576"/>
    <cellStyle name="s_Has-Gets (2)_1_Minimerger v6" xfId="19577"/>
    <cellStyle name="s_Has-Gets (2)_1_Minimerger_v3" xfId="19578"/>
    <cellStyle name="s_Has-Gets (2)_1_Minimerger_v4" xfId="19579"/>
    <cellStyle name="s_Has-Gets (2)_1_Valuation_v1 - TDS" xfId="19580"/>
    <cellStyle name="s_Has-Gets (2)_Intangible Amortization 6-30-09v" xfId="19581"/>
    <cellStyle name="s_HI P2R 2009" xfId="19582"/>
    <cellStyle name="s_HI P2R 2009 2" xfId="19583"/>
    <cellStyle name="s_HI P2R 2009_NOL" xfId="19584"/>
    <cellStyle name="s_Hist Graph" xfId="19585"/>
    <cellStyle name="s_Hist Graph_1" xfId="19586"/>
    <cellStyle name="s_Hist Graph_1_Intangible Amortization 6-30-09v" xfId="19587"/>
    <cellStyle name="s_Hist Graph_2" xfId="19588"/>
    <cellStyle name="s_Hist Graph_Intangible Amortization 6-30-09v" xfId="19589"/>
    <cellStyle name="s_Hist Inputs" xfId="19590"/>
    <cellStyle name="s_Hist Inputs (2)" xfId="19591"/>
    <cellStyle name="s_Hist Inputs (2) 10" xfId="19592"/>
    <cellStyle name="s_Hist Inputs (2) 2" xfId="19593"/>
    <cellStyle name="s_Hist Inputs (2) 2 2" xfId="19594"/>
    <cellStyle name="s_Hist Inputs (2) 2 2 2" xfId="19595"/>
    <cellStyle name="s_Hist Inputs (2) 2 2 2 2" xfId="19596"/>
    <cellStyle name="s_Hist Inputs (2) 2 2 2 2 2" xfId="19597"/>
    <cellStyle name="s_Hist Inputs (2) 2 2 2 2 3" xfId="19598"/>
    <cellStyle name="s_Hist Inputs (2) 2 2 2 3" xfId="19599"/>
    <cellStyle name="s_Hist Inputs (2) 2 2 3" xfId="19600"/>
    <cellStyle name="s_Hist Inputs (2) 2 2 4" xfId="19601"/>
    <cellStyle name="s_Hist Inputs (2) 2 2 5" xfId="19602"/>
    <cellStyle name="s_Hist Inputs (2) 2 2 6" xfId="19603"/>
    <cellStyle name="s_Hist Inputs (2) 2 3" xfId="19604"/>
    <cellStyle name="s_Hist Inputs (2) 2 3 2" xfId="19605"/>
    <cellStyle name="s_Hist Inputs (2) 2 3 2 2" xfId="19606"/>
    <cellStyle name="s_Hist Inputs (2) 2 3 2 3" xfId="19607"/>
    <cellStyle name="s_Hist Inputs (2) 2 3 3" xfId="19608"/>
    <cellStyle name="s_Hist Inputs (2) 2 4" xfId="19609"/>
    <cellStyle name="s_Hist Inputs (2) 2 5" xfId="19610"/>
    <cellStyle name="s_Hist Inputs (2) 2 6" xfId="19611"/>
    <cellStyle name="s_Hist Inputs (2) 3" xfId="19612"/>
    <cellStyle name="s_Hist Inputs (2) 4" xfId="19613"/>
    <cellStyle name="s_Hist Inputs (2) 5" xfId="19614"/>
    <cellStyle name="s_Hist Inputs (2) 6" xfId="19615"/>
    <cellStyle name="s_Hist Inputs (2) 6 2" xfId="19616"/>
    <cellStyle name="s_Hist Inputs (2) 6 2 2" xfId="19617"/>
    <cellStyle name="s_Hist Inputs (2) 6 2 3" xfId="19618"/>
    <cellStyle name="s_Hist Inputs (2) 6 3" xfId="19619"/>
    <cellStyle name="s_Hist Inputs (2) 7" xfId="19620"/>
    <cellStyle name="s_Hist Inputs (2) 8" xfId="19621"/>
    <cellStyle name="s_Hist Inputs (2) 9" xfId="19622"/>
    <cellStyle name="s_Hist Inputs (2)_1" xfId="19623"/>
    <cellStyle name="s_Hist Inputs (2)_1 10" xfId="19624"/>
    <cellStyle name="s_Hist Inputs (2)_1 2" xfId="19625"/>
    <cellStyle name="s_Hist Inputs (2)_1 2 2" xfId="19626"/>
    <cellStyle name="s_Hist Inputs (2)_1 2 2 2" xfId="19627"/>
    <cellStyle name="s_Hist Inputs (2)_1 2 2 2 2" xfId="19628"/>
    <cellStyle name="s_Hist Inputs (2)_1 2 2 2 2 2" xfId="19629"/>
    <cellStyle name="s_Hist Inputs (2)_1 2 2 2 2 3" xfId="19630"/>
    <cellStyle name="s_Hist Inputs (2)_1 2 2 2 3" xfId="19631"/>
    <cellStyle name="s_Hist Inputs (2)_1 2 2 3" xfId="19632"/>
    <cellStyle name="s_Hist Inputs (2)_1 2 2 4" xfId="19633"/>
    <cellStyle name="s_Hist Inputs (2)_1 2 2 5" xfId="19634"/>
    <cellStyle name="s_Hist Inputs (2)_1 2 2 6" xfId="19635"/>
    <cellStyle name="s_Hist Inputs (2)_1 2 3" xfId="19636"/>
    <cellStyle name="s_Hist Inputs (2)_1 2 3 2" xfId="19637"/>
    <cellStyle name="s_Hist Inputs (2)_1 2 3 2 2" xfId="19638"/>
    <cellStyle name="s_Hist Inputs (2)_1 2 3 2 3" xfId="19639"/>
    <cellStyle name="s_Hist Inputs (2)_1 2 3 3" xfId="19640"/>
    <cellStyle name="s_Hist Inputs (2)_1 2 4" xfId="19641"/>
    <cellStyle name="s_Hist Inputs (2)_1 2 5" xfId="19642"/>
    <cellStyle name="s_Hist Inputs (2)_1 2 6" xfId="19643"/>
    <cellStyle name="s_Hist Inputs (2)_1 3" xfId="19644"/>
    <cellStyle name="s_Hist Inputs (2)_1 4" xfId="19645"/>
    <cellStyle name="s_Hist Inputs (2)_1 5" xfId="19646"/>
    <cellStyle name="s_Hist Inputs (2)_1 6" xfId="19647"/>
    <cellStyle name="s_Hist Inputs (2)_1 6 2" xfId="19648"/>
    <cellStyle name="s_Hist Inputs (2)_1 6 2 2" xfId="19649"/>
    <cellStyle name="s_Hist Inputs (2)_1 6 2 3" xfId="19650"/>
    <cellStyle name="s_Hist Inputs (2)_1 6 3" xfId="19651"/>
    <cellStyle name="s_Hist Inputs (2)_1 7" xfId="19652"/>
    <cellStyle name="s_Hist Inputs (2)_1 8" xfId="19653"/>
    <cellStyle name="s_Hist Inputs (2)_1 9" xfId="19654"/>
    <cellStyle name="s_Hist Inputs (2)_1_2010 Arnold Sewer - Model v1.1 (preliminary base case)" xfId="19655"/>
    <cellStyle name="s_Hist Inputs (2)_1_2010-2012_AZ BP_09.10.09" xfId="19656"/>
    <cellStyle name="s_Hist Inputs (2)_1_2011_BPR_MSG_07" xfId="19657"/>
    <cellStyle name="s_Hist Inputs (2)_1_2011-13 Capex by entity" xfId="19658"/>
    <cellStyle name="s_Hist Inputs (2)_1_2012_BS_Budget (2)" xfId="19659"/>
    <cellStyle name="s_Hist Inputs (2)_1_2012_BS_Budget (2) 2" xfId="19660"/>
    <cellStyle name="s_Hist Inputs (2)_1_2012_BS_Budget (2) 3" xfId="19661"/>
    <cellStyle name="s_Hist Inputs (2)_1_2012_BS_Budget (2) 4" xfId="19662"/>
    <cellStyle name="s_Hist Inputs (2)_1_2012_BS_Budget (2) 5" xfId="19663"/>
    <cellStyle name="s_Hist Inputs (2)_1_2012_BS_Budget (2) 6" xfId="19664"/>
    <cellStyle name="s_Hist Inputs (2)_1_7 - FAS109 2010 (F2)" xfId="19665"/>
    <cellStyle name="s_Hist Inputs (2)_1_AAET P2R 2009" xfId="19666"/>
    <cellStyle name="s_Hist Inputs (2)_1_AAET P2R 2009 2" xfId="19667"/>
    <cellStyle name="s_Hist Inputs (2)_1_AAET P2R 2009_NOL" xfId="19668"/>
    <cellStyle name="s_Hist Inputs (2)_1_ACUS P2R 2009" xfId="19669"/>
    <cellStyle name="s_Hist Inputs (2)_1_ACUS P2R 2009 2" xfId="19670"/>
    <cellStyle name="s_Hist Inputs (2)_1_ACUS P2R 2009_NOL" xfId="19671"/>
    <cellStyle name="s_Hist Inputs (2)_1_ALWC P2R 2009" xfId="19672"/>
    <cellStyle name="s_Hist Inputs (2)_1_ALWC P2R 2009 2" xfId="19673"/>
    <cellStyle name="s_Hist Inputs (2)_1_ALWC P2R 2009_NOL" xfId="19674"/>
    <cellStyle name="s_Hist Inputs (2)_1_Apollo 22062005 RR" xfId="19675"/>
    <cellStyle name="s_Hist Inputs (2)_1_Applied O+M - 2011 - 2015 Bus. Plan" xfId="19676"/>
    <cellStyle name="s_Hist Inputs (2)_1_Applied O+M - 2011 - 2015 Bus. Plan 2" xfId="19677"/>
    <cellStyle name="s_Hist Inputs (2)_1_AW Engineering P2R 2009" xfId="19678"/>
    <cellStyle name="s_Hist Inputs (2)_1_AW Engineering P2R 2009 2" xfId="19679"/>
    <cellStyle name="s_Hist Inputs (2)_1_AW Engineering P2R 2009_NOL" xfId="19680"/>
    <cellStyle name="s_Hist Inputs (2)_1_AW Ind OPS P2R 2009" xfId="19681"/>
    <cellStyle name="s_Hist Inputs (2)_1_AW Ind OPS P2R 2009 2" xfId="19682"/>
    <cellStyle name="s_Hist Inputs (2)_1_AW Ind OPS P2R 2009_NOL" xfId="19683"/>
    <cellStyle name="s_Hist Inputs (2)_1_AW Ind P2R 2009" xfId="19684"/>
    <cellStyle name="s_Hist Inputs (2)_1_AW Ind P2R 2009 2" xfId="19685"/>
    <cellStyle name="s_Hist Inputs (2)_1_AW Ind P2R 2009_NOL" xfId="19686"/>
    <cellStyle name="s_Hist Inputs (2)_1_AW O&amp;M P2R 2009" xfId="19687"/>
    <cellStyle name="s_Hist Inputs (2)_1_AW O&amp;M P2R 2009 2" xfId="19688"/>
    <cellStyle name="s_Hist Inputs (2)_1_AW O&amp;M P2R 2009_NOL" xfId="19689"/>
    <cellStyle name="s_Hist Inputs (2)_1_AW(USA) Inc.  P2R 2009" xfId="19690"/>
    <cellStyle name="s_Hist Inputs (2)_1_AW(USA) Inc.  P2R 2009 2" xfId="19691"/>
    <cellStyle name="s_Hist Inputs (2)_1_AW(USA) Inc.  P2R 2009_NOL" xfId="19692"/>
    <cellStyle name="s_Hist Inputs (2)_1_AWCC P2R 2009" xfId="19693"/>
    <cellStyle name="s_Hist Inputs (2)_1_AWCC P2R 2009 2" xfId="19694"/>
    <cellStyle name="s_Hist Inputs (2)_1_AWCC P2R 2009_NOL" xfId="19695"/>
    <cellStyle name="s_Hist Inputs (2)_1_AWE Holding P2R 2009" xfId="19696"/>
    <cellStyle name="s_Hist Inputs (2)_1_AWE Holding P2R 2009 2" xfId="19697"/>
    <cellStyle name="s_Hist Inputs (2)_1_AWE Holding P2R 2009_NOL" xfId="19698"/>
    <cellStyle name="s_Hist Inputs (2)_1_AWE Inc. P2R 2009" xfId="19699"/>
    <cellStyle name="s_Hist Inputs (2)_1_AWE Inc. P2R 2009 2" xfId="19700"/>
    <cellStyle name="s_Hist Inputs (2)_1_AWE Inc. P2R 2009_NOL" xfId="19701"/>
    <cellStyle name="s_Hist Inputs (2)_1_AWM P2R 2009" xfId="19702"/>
    <cellStyle name="s_Hist Inputs (2)_1_AWM P2R 2009 2" xfId="19703"/>
    <cellStyle name="s_Hist Inputs (2)_1_AWM P2R 2009_NOL" xfId="19704"/>
    <cellStyle name="s_Hist Inputs (2)_1_AWM-DE P2R 2009" xfId="19705"/>
    <cellStyle name="s_Hist Inputs (2)_1_AWM-DE P2R 2009 2" xfId="19706"/>
    <cellStyle name="s_Hist Inputs (2)_1_AWM-DE P2R 2009_NOL" xfId="19707"/>
    <cellStyle name="s_Hist Inputs (2)_1_AWR P2R 2009" xfId="19708"/>
    <cellStyle name="s_Hist Inputs (2)_1_AWR P2R 2009 2" xfId="19709"/>
    <cellStyle name="s_Hist Inputs (2)_1_AWR P2R 2009_NOL" xfId="19710"/>
    <cellStyle name="s_Hist Inputs (2)_1_AWS CDM P2R 2009" xfId="19711"/>
    <cellStyle name="s_Hist Inputs (2)_1_AWS CDM P2R 2009 2" xfId="19712"/>
    <cellStyle name="s_Hist Inputs (2)_1_AWS CDM P2R 2009_NOL" xfId="19713"/>
    <cellStyle name="s_Hist Inputs (2)_1_AWS LLC P2R 2009" xfId="19714"/>
    <cellStyle name="s_Hist Inputs (2)_1_AWS LLC P2R 2009 2" xfId="19715"/>
    <cellStyle name="s_Hist Inputs (2)_1_AWS LLC P2R 2009_NOL" xfId="19716"/>
    <cellStyle name="s_Hist Inputs (2)_1_AWW Adj Co FAS109 2011" xfId="19717"/>
    <cellStyle name="s_Hist Inputs (2)_1_AWWC P2R 2009" xfId="19718"/>
    <cellStyle name="s_Hist Inputs (2)_1_AWWC P2R 2009 2" xfId="19719"/>
    <cellStyle name="s_Hist Inputs (2)_1_AWWC P2R 2009_NOL" xfId="19720"/>
    <cellStyle name="s_Hist Inputs (2)_1_AWWM P2R 2009" xfId="19721"/>
    <cellStyle name="s_Hist Inputs (2)_1_AWWM P2R 2009 2" xfId="19722"/>
    <cellStyle name="s_Hist Inputs (2)_1_AWWM P2R 2009_NOL" xfId="19723"/>
    <cellStyle name="s_Hist Inputs (2)_1_AWWSC P2R 2009" xfId="19724"/>
    <cellStyle name="s_Hist Inputs (2)_1_AWWSC P2R 2009 2" xfId="19725"/>
    <cellStyle name="s_Hist Inputs (2)_1_AWWSC P2R 2009_NOL" xfId="19726"/>
    <cellStyle name="s_Hist Inputs (2)_1_AZ P2R 2009" xfId="19727"/>
    <cellStyle name="s_Hist Inputs (2)_1_AZ P2R 2009 2" xfId="19728"/>
    <cellStyle name="s_Hist Inputs (2)_1_AZ P2R 2009_NOL" xfId="19729"/>
    <cellStyle name="s_Hist Inputs (2)_1_BalanceSheet Landing" xfId="19730"/>
    <cellStyle name="s_Hist Inputs (2)_1_BalanceSheet Landing 2" xfId="19731"/>
    <cellStyle name="s_Hist Inputs (2)_1_BalanceSheet Landing 3" xfId="19732"/>
    <cellStyle name="s_Hist Inputs (2)_1_BalanceSheet Landing 4" xfId="19733"/>
    <cellStyle name="s_Hist Inputs (2)_1_BalanceSheet Landing 5" xfId="19734"/>
    <cellStyle name="s_Hist Inputs (2)_1_BalanceSheet Landing 6" xfId="19735"/>
    <cellStyle name="s_Hist Inputs (2)_1_BFD P2R 2009" xfId="19736"/>
    <cellStyle name="s_Hist Inputs (2)_1_BFD P2R 2009 2" xfId="19737"/>
    <cellStyle name="s_Hist Inputs (2)_1_BFD P2R 2009_NOL" xfId="19738"/>
    <cellStyle name="s_Hist Inputs (2)_1_Book1" xfId="19739"/>
    <cellStyle name="s_Hist Inputs (2)_1_BP 2011-13 KPIs Rev 9-16-2010 8pm" xfId="19740"/>
    <cellStyle name="s_Hist Inputs (2)_1_CA P2R 2009 " xfId="19741"/>
    <cellStyle name="s_Hist Inputs (2)_1_CA P2R 2009  2" xfId="19742"/>
    <cellStyle name="s_Hist Inputs (2)_1_CA P2R 2009 _NOL" xfId="19743"/>
    <cellStyle name="s_Hist Inputs (2)_1_CD - Financial Flash Report - May 2012 Final" xfId="19744"/>
    <cellStyle name="s_Hist Inputs (2)_1_City of Fillmore Annual Maintenance Revised  V-2 3-7-06  MLC" xfId="19745"/>
    <cellStyle name="s_Hist Inputs (2)_1_City of Fillmore Annual Maintenance Revised  V-2 3-7-06  MLC_sand city cost analysis 9-29-09 CalAm Version" xfId="19746"/>
    <cellStyle name="s_Hist Inputs (2)_1_City of Fillmore Annual Maintenance Revised  V-2 3-7-06  MLC_Schedule 3-5 Roark - asset list 071010" xfId="19747"/>
    <cellStyle name="s_Hist Inputs (2)_1_City of Fillmore Annual Maintenance Revised MK" xfId="19748"/>
    <cellStyle name="s_Hist Inputs (2)_1_City of Fillmore Annual Maintenance Revised MK_sand city cost analysis 9-29-09 CalAm Version" xfId="19749"/>
    <cellStyle name="s_Hist Inputs (2)_1_City of Fillmore Annual Maintenance Revised MK_Schedule 3-5 Roark - asset list 071010" xfId="19750"/>
    <cellStyle name="s_Hist Inputs (2)_1_City of Fillmore DBO Financial Model V10" xfId="19751"/>
    <cellStyle name="s_Hist Inputs (2)_1_City of Fillmore DBO Financial Model V10_sand city cost analysis 9-29-09 CalAm Version" xfId="19752"/>
    <cellStyle name="s_Hist Inputs (2)_1_City of Fillmore DBO Financial Model V10_Schedule 3-5 Roark - asset list 071010" xfId="19753"/>
    <cellStyle name="s_Hist Inputs (2)_1_City of Fillmore DBO Financial Model V11" xfId="19754"/>
    <cellStyle name="s_Hist Inputs (2)_1_City of Fillmore DBO Financial Model V11_sand city cost analysis 9-29-09 CalAm Version" xfId="19755"/>
    <cellStyle name="s_Hist Inputs (2)_1_City of Fillmore DBO Financial Model V11_Schedule 3-5 Roark - asset list 071010" xfId="19756"/>
    <cellStyle name="s_Hist Inputs (2)_1_City of Fillmore DBO Financial Model V2" xfId="19757"/>
    <cellStyle name="s_Hist Inputs (2)_1_City of Fillmore DBO Financial Model V2_sand city cost analysis 9-29-09 CalAm Version" xfId="19758"/>
    <cellStyle name="s_Hist Inputs (2)_1_City of Fillmore DBO Financial Model V2_Schedule 3-5 Roark - asset list 071010" xfId="19759"/>
    <cellStyle name="s_Hist Inputs (2)_1_City of Fillmore DBO Financial Model V4" xfId="19760"/>
    <cellStyle name="s_Hist Inputs (2)_1_City of Fillmore DBO Financial Model V4_sand city cost analysis 9-29-09 CalAm Version" xfId="19761"/>
    <cellStyle name="s_Hist Inputs (2)_1_City of Fillmore DBO Financial Model V4_Schedule 3-5 Roark - asset list 071010" xfId="19762"/>
    <cellStyle name="s_Hist Inputs (2)_1_City of Fillmore DBO Financial Model V5" xfId="19763"/>
    <cellStyle name="s_Hist Inputs (2)_1_City of Fillmore DBO Financial Model V5_sand city cost analysis 9-29-09 CalAm Version" xfId="19764"/>
    <cellStyle name="s_Hist Inputs (2)_1_City of Fillmore DBO Financial Model V5_Schedule 3-5 Roark - asset list 071010" xfId="19765"/>
    <cellStyle name="s_Hist Inputs (2)_1_City of Fillmore OpEx Model Start-Up  &amp; Decommissioning   Nov.18, 2005  MLC" xfId="19766"/>
    <cellStyle name="s_Hist Inputs (2)_1_City of Fillmore OpEx Model Start-Up  &amp; Decommissioning   Nov.18, 2005  MLC_sand city cost analysis 9-29-09 CalAm Version" xfId="19767"/>
    <cellStyle name="s_Hist Inputs (2)_1_City of Fillmore OpEx Model Start-Up  &amp; Decommissioning   Nov.18, 2005  MLC_Schedule 3-5 Roark - asset list 071010" xfId="19768"/>
    <cellStyle name="s_Hist Inputs (2)_1_City of Fillmore OpEx Model V. 2  Dec. 19, 2005  MLC" xfId="19769"/>
    <cellStyle name="s_Hist Inputs (2)_1_City of Fillmore OpEx Model V. 2  Dec. 19, 2005  MLC_sand city cost analysis 9-29-09 CalAm Version" xfId="19770"/>
    <cellStyle name="s_Hist Inputs (2)_1_City of Fillmore OpEx Model V. 2  Dec. 19, 2005  MLC_Schedule 3-5 Roark - asset list 071010" xfId="19771"/>
    <cellStyle name="s_Hist Inputs (2)_1_City of Fillmore R &amp; R Schedule    3-13-06  MLC" xfId="19772"/>
    <cellStyle name="s_Hist Inputs (2)_1_City of Fillmore R &amp; R Schedule    3-13-06  MLC_sand city cost analysis 9-29-09 CalAm Version" xfId="19773"/>
    <cellStyle name="s_Hist Inputs (2)_1_City of Fillmore R &amp; R Schedule    3-13-06  MLC_Schedule 3-5 Roark - asset list 071010" xfId="19774"/>
    <cellStyle name="s_Hist Inputs (2)_1_Contract Ops Bus  Plan 2011 -2015_061510" xfId="19775"/>
    <cellStyle name="s_Hist Inputs (2)_1_Contract Ops Bus  Plan 2011 -2015_061510_2011_BPR_MSG_07" xfId="19776"/>
    <cellStyle name="s_Hist Inputs (2)_1_Contract Ops Bus  Plan 2011 -2015_061510_Contract Ops Bus  Plan 2011 -2015_071310_GK" xfId="19777"/>
    <cellStyle name="s_Hist Inputs (2)_1_Contract Ops Bus  Plan 2011 -2015_061510_Contract Ops Bus  Plan 2011 -2015_08.31.10" xfId="19778"/>
    <cellStyle name="s_Hist Inputs (2)_1_Contract Ops Bus  Plan 2011 -2015_061510_Contract Ops Bus  Plan 2011 -2015_08.31.10_~0270095" xfId="19779"/>
    <cellStyle name="s_Hist Inputs (2)_1_Contract Ops Bus  Plan 2011 -2015_061510_Contract Ops Bus  Plan 2011 -2015_08.31.10_Contract Services_Project Contribution Trend" xfId="19780"/>
    <cellStyle name="s_Hist Inputs (2)_1_Contract Ops Bus  Plan 2011 -2015_061510_Contract Ops Bus  Plan 2011 -2015_08.31.10_Contract Services_Project Contribution Trend_091010" xfId="19781"/>
    <cellStyle name="s_Hist Inputs (2)_1_Contract Ops Bus  Plan 2011 -2015_061510_Contribution" xfId="19782"/>
    <cellStyle name="s_Hist Inputs (2)_1_Contract Ops Bus  Plan 2011 -2015_061510_FINAL P12 MSG Contribution Margin" xfId="19783"/>
    <cellStyle name="s_Hist Inputs (2)_1_Contract Ops Bus  Plan 2011 -2015_071310_GK" xfId="19784"/>
    <cellStyle name="s_Hist Inputs (2)_1_Contract Ops Bus  Plan 2011 -2015_08.31.10" xfId="19785"/>
    <cellStyle name="s_Hist Inputs (2)_1_Contract Ops Bus  Plan 2011 -2015_08.31.10_~0270095" xfId="19786"/>
    <cellStyle name="s_Hist Inputs (2)_1_Contract Ops Bus  Plan 2011 -2015_08.31.10_Contract Services_Project Contribution Trend" xfId="19787"/>
    <cellStyle name="s_Hist Inputs (2)_1_Contract Ops Bus  Plan 2011 -2015_08.31.10_Contract Services_Project Contribution Trend_091010" xfId="19788"/>
    <cellStyle name="s_Hist Inputs (2)_1_Contribution" xfId="19789"/>
    <cellStyle name="s_Hist Inputs (2)_1_Control Panel" xfId="19790"/>
    <cellStyle name="s_Hist Inputs (2)_1_Control Panel 2" xfId="19791"/>
    <cellStyle name="s_Hist Inputs (2)_1_Control Panel 3" xfId="19792"/>
    <cellStyle name="s_Hist Inputs (2)_1_Control Panel 4" xfId="19793"/>
    <cellStyle name="s_Hist Inputs (2)_1_Control Panel 5" xfId="19794"/>
    <cellStyle name="s_Hist Inputs (2)_1_Control Panel 6" xfId="19795"/>
    <cellStyle name="s_Hist Inputs (2)_1_Copy of KY 2011 Os &amp; Vs 10-19-11" xfId="19796"/>
    <cellStyle name="s_Hist Inputs (2)_1_Copy of KY 2011 Os &amp; Vs 10-19-11 2" xfId="19797"/>
    <cellStyle name="s_Hist Inputs (2)_1_Copy of KY 2011 Os &amp; Vs 10-19-11 3" xfId="19798"/>
    <cellStyle name="s_Hist Inputs (2)_1_Copy of KY 2011 Os &amp; Vs 10-19-11 4" xfId="19799"/>
    <cellStyle name="s_Hist Inputs (2)_1_Copy of KY 2011 Os &amp; Vs 10-19-11 5" xfId="19800"/>
    <cellStyle name="s_Hist Inputs (2)_1_Copy of KY 2011 Os &amp; Vs 10-19-11 6" xfId="19801"/>
    <cellStyle name="s_Hist Inputs (2)_1_Copy of Twin Oaks DBO Financial Model BAFO FINAL" xfId="19802"/>
    <cellStyle name="s_Hist Inputs (2)_1_Copy of Twin Oaks DBO Financial Model BAFO FINAL_sand city cost analysis 9-29-09 CalAm Version" xfId="19803"/>
    <cellStyle name="s_Hist Inputs (2)_1_Copy of Twin Oaks DBO Financial Model BAFO FINAL_Schedule 3-5 Roark - asset list 071010" xfId="19804"/>
    <cellStyle name="s_Hist Inputs (2)_1_Eastern Divsion O&amp;Vs - Dec 2011 Final" xfId="19805"/>
    <cellStyle name="s_Hist Inputs (2)_1_Eastern Divsion O&amp;Vs - Dec 2011 Final 2" xfId="19806"/>
    <cellStyle name="s_Hist Inputs (2)_1_Eastern Divsion O&amp;Vs - Dec 2011 Final 3" xfId="19807"/>
    <cellStyle name="s_Hist Inputs (2)_1_Eastern Divsion O&amp;Vs - Dec 2011 Final 4" xfId="19808"/>
    <cellStyle name="s_Hist Inputs (2)_1_Eastern Divsion O&amp;Vs - Dec 2011 Final 5" xfId="19809"/>
    <cellStyle name="s_Hist Inputs (2)_1_Eastern Divsion O&amp;Vs - Dec 2011 Final 6" xfId="19810"/>
    <cellStyle name="s_Hist Inputs (2)_1_Eastern Divsion O&amp;Vs - Dec 2011 Final_O&amp;Vs Worksheet" xfId="19811"/>
    <cellStyle name="s_Hist Inputs (2)_1_Eastern Divsion O&amp;Vs - Dec 2011 Final_O&amp;Vs Worksheet 2" xfId="19812"/>
    <cellStyle name="s_Hist Inputs (2)_1_Eastern Divsion O&amp;Vs - Dec 2011 Final_O&amp;Vs Worksheet 3" xfId="19813"/>
    <cellStyle name="s_Hist Inputs (2)_1_Eastern Divsion O&amp;Vs - Dec 2011 Final_O&amp;Vs Worksheet 4" xfId="19814"/>
    <cellStyle name="s_Hist Inputs (2)_1_Eastern Divsion O&amp;Vs - Dec 2011 Final_O&amp;Vs Worksheet 5" xfId="19815"/>
    <cellStyle name="s_Hist Inputs (2)_1_Eastern Divsion O&amp;Vs - Dec 2011 Final_O&amp;Vs Worksheet 6" xfId="19816"/>
    <cellStyle name="s_Hist Inputs (2)_1_Edison P2R 2009" xfId="19817"/>
    <cellStyle name="s_Hist Inputs (2)_1_Edison P2R 2009 2" xfId="19818"/>
    <cellStyle name="s_Hist Inputs (2)_1_Edison P2R 2009_NOL" xfId="19819"/>
    <cellStyle name="s_Hist Inputs (2)_1_EMC P2R 2009" xfId="19820"/>
    <cellStyle name="s_Hist Inputs (2)_1_EMC P2R 2009 2" xfId="19821"/>
    <cellStyle name="s_Hist Inputs (2)_1_EMC P2R 2009_NOL" xfId="19822"/>
    <cellStyle name="s_Hist Inputs (2)_1_ETOWN LLC P2R 2009" xfId="19823"/>
    <cellStyle name="s_Hist Inputs (2)_1_ETOWN LLC P2R 2009 2" xfId="19824"/>
    <cellStyle name="s_Hist Inputs (2)_1_ETOWN LLC P2R 2009_NOL" xfId="19825"/>
    <cellStyle name="s_Hist Inputs (2)_1_ETP P2R 2009" xfId="19826"/>
    <cellStyle name="s_Hist Inputs (2)_1_ETP P2R 2009 2" xfId="19827"/>
    <cellStyle name="s_Hist Inputs (2)_1_ETP P2R 2009_NOL" xfId="19828"/>
    <cellStyle name="s_Hist Inputs (2)_1_Feb Actual vs. Budget" xfId="19829"/>
    <cellStyle name="s_Hist Inputs (2)_1_Feb Actual vs. Budget 2" xfId="19830"/>
    <cellStyle name="s_Hist Inputs (2)_1_Feb Actual vs. Budget 3" xfId="19831"/>
    <cellStyle name="s_Hist Inputs (2)_1_Feb Actual vs. Budget 4" xfId="19832"/>
    <cellStyle name="s_Hist Inputs (2)_1_Feb Actual vs. Budget 5" xfId="19833"/>
    <cellStyle name="s_Hist Inputs (2)_1_Feb Actual vs. Budget 6" xfId="19834"/>
    <cellStyle name="s_Hist Inputs (2)_1_Federal Payable '10" xfId="19835"/>
    <cellStyle name="s_Hist Inputs (2)_1_Fillmore Annual Maintenance" xfId="19836"/>
    <cellStyle name="s_Hist Inputs (2)_1_Fillmore Annual Maintenance_sand city cost analysis 9-29-09 CalAm Version" xfId="19837"/>
    <cellStyle name="s_Hist Inputs (2)_1_Fillmore Annual Maintenance_Schedule 3-5 Roark - asset list 071010" xfId="19838"/>
    <cellStyle name="s_Hist Inputs (2)_1_Fillmore O&amp;M model 032206" xfId="19839"/>
    <cellStyle name="s_Hist Inputs (2)_1_Fillmore O&amp;M model 032206 V1" xfId="19840"/>
    <cellStyle name="s_Hist Inputs (2)_1_Fillmore O&amp;M model 032206 V1_sand city cost analysis 9-29-09 CalAm Version" xfId="19841"/>
    <cellStyle name="s_Hist Inputs (2)_1_Fillmore O&amp;M model 032206 V1_Schedule 3-5 Roark - asset list 071010" xfId="19842"/>
    <cellStyle name="s_Hist Inputs (2)_1_Fillmore O&amp;M model 032206_sand city cost analysis 9-29-09 CalAm Version" xfId="19843"/>
    <cellStyle name="s_Hist Inputs (2)_1_Fillmore O&amp;M model 032206_Schedule 3-5 Roark - asset list 071010" xfId="19844"/>
    <cellStyle name="s_Hist Inputs (2)_1_Fillmore O&amp;M model 110106" xfId="19845"/>
    <cellStyle name="s_Hist Inputs (2)_1_Fillmore O&amp;M model 110106_sand city cost analysis 9-29-09 CalAm Version" xfId="19846"/>
    <cellStyle name="s_Hist Inputs (2)_1_Fillmore O&amp;M model 110106_Schedule 3-5 Roark - asset list 071010" xfId="19847"/>
    <cellStyle name="s_Hist Inputs (2)_1_FINAL P12 MSG Contribution Margin" xfId="19848"/>
    <cellStyle name="s_Hist Inputs (2)_1_Footnote" xfId="19849"/>
    <cellStyle name="s_Hist Inputs (2)_1_GAAP Provision Model - Q3 2011 Consolidated - Hyperion" xfId="19850"/>
    <cellStyle name="s_Hist Inputs (2)_1_HI P2R 2009" xfId="19851"/>
    <cellStyle name="s_Hist Inputs (2)_1_HI P2R 2009 2" xfId="19852"/>
    <cellStyle name="s_Hist Inputs (2)_1_HI P2R 2009_NOL" xfId="19853"/>
    <cellStyle name="s_Hist Inputs (2)_1_HYDRO P2R 2009" xfId="19854"/>
    <cellStyle name="s_Hist Inputs (2)_1_HYDRO P2R 2009 2" xfId="19855"/>
    <cellStyle name="s_Hist Inputs (2)_1_HYDRO P2R 2009_NOL" xfId="19856"/>
    <cellStyle name="s_Hist Inputs (2)_1_Hyperion-JDE Recon" xfId="19857"/>
    <cellStyle name="s_Hist Inputs (2)_1_IA P2R 2009" xfId="19858"/>
    <cellStyle name="s_Hist Inputs (2)_1_IA P2R 2009 2" xfId="19859"/>
    <cellStyle name="s_Hist Inputs (2)_1_IA P2R 2009_NOL" xfId="19860"/>
    <cellStyle name="s_Hist Inputs (2)_1_IL FAS109 2011" xfId="19861"/>
    <cellStyle name="s_Hist Inputs (2)_1_IL P2R 2009 " xfId="19862"/>
    <cellStyle name="s_Hist Inputs (2)_1_IL P2R 2009  2" xfId="19863"/>
    <cellStyle name="s_Hist Inputs (2)_1_IL P2R 2009 _NOL" xfId="19864"/>
    <cellStyle name="s_Hist Inputs (2)_1_IN P2R 2009" xfId="19865"/>
    <cellStyle name="s_Hist Inputs (2)_1_IN P2R 2009 2" xfId="19866"/>
    <cellStyle name="s_Hist Inputs (2)_1_IN P2R 2009_NOL" xfId="19867"/>
    <cellStyle name="s_Hist Inputs (2)_1_Income Statement_revised capex 05.28.09_060309" xfId="19868"/>
    <cellStyle name="s_Hist Inputs (2)_1_Income Statement_revised capex 05.28.09_060309 2" xfId="19869"/>
    <cellStyle name="s_Hist Inputs (2)_1_Input" xfId="19870"/>
    <cellStyle name="s_Hist Inputs (2)_1_Input Sheet" xfId="19871"/>
    <cellStyle name="s_Hist Inputs (2)_1_Input Sheet_Hyperion-JDE Recon" xfId="19872"/>
    <cellStyle name="s_Hist Inputs (2)_1_Input Sheet_Journal Entries Calculation" xfId="19873"/>
    <cellStyle name="s_Hist Inputs (2)_1_Inputs" xfId="19874"/>
    <cellStyle name="s_Hist Inputs (2)_1_Inputs_1" xfId="19875"/>
    <cellStyle name="s_Hist Inputs (2)_1_Intangible Amortization 6-30-09v" xfId="19876"/>
    <cellStyle name="s_Hist Inputs (2)_1_I-OPEB" xfId="19877"/>
    <cellStyle name="s_Hist Inputs (2)_1_I-OPEB_Hyperion-JDE Recon" xfId="19878"/>
    <cellStyle name="s_Hist Inputs (2)_1_I-OPEB_Input Sheet" xfId="19879"/>
    <cellStyle name="s_Hist Inputs (2)_1_I-OPEB_Journal Entries Calculation" xfId="19880"/>
    <cellStyle name="s_Hist Inputs (2)_1_Journal Entries Calculation" xfId="19881"/>
    <cellStyle name="s_Hist Inputs (2)_1_KY P2R 2009" xfId="19882"/>
    <cellStyle name="s_Hist Inputs (2)_1_KY P2R 2009 2" xfId="19883"/>
    <cellStyle name="s_Hist Inputs (2)_1_KY P2R 2009_NOL" xfId="19884"/>
    <cellStyle name="s_Hist Inputs (2)_1_KY-Landing Template-Feb 2012 Final" xfId="19885"/>
    <cellStyle name="s_Hist Inputs (2)_1_KY-Landing Template-Feb 2012 Final 2" xfId="19886"/>
    <cellStyle name="s_Hist Inputs (2)_1_KY-Landing Template-Feb 2012 Final 3" xfId="19887"/>
    <cellStyle name="s_Hist Inputs (2)_1_KY-Landing Template-Feb 2012 Final 4" xfId="19888"/>
    <cellStyle name="s_Hist Inputs (2)_1_KY-Landing Template-Feb 2012 Final 5" xfId="19889"/>
    <cellStyle name="s_Hist Inputs (2)_1_KY-Landing Template-Feb 2012 Final 6" xfId="19890"/>
    <cellStyle name="s_Hist Inputs (2)_1_KY-Landing Template-Feb 2012 Final_O&amp;Vs Worksheet" xfId="19891"/>
    <cellStyle name="s_Hist Inputs (2)_1_KY-Landing Template-Feb 2012 Final_O&amp;Vs Worksheet 2" xfId="19892"/>
    <cellStyle name="s_Hist Inputs (2)_1_KY-Landing Template-Feb 2012 Final_O&amp;Vs Worksheet 3" xfId="19893"/>
    <cellStyle name="s_Hist Inputs (2)_1_KY-Landing Template-Feb 2012 Final_O&amp;Vs Worksheet 4" xfId="19894"/>
    <cellStyle name="s_Hist Inputs (2)_1_KY-Landing Template-Feb 2012 Final_O&amp;Vs Worksheet 5" xfId="19895"/>
    <cellStyle name="s_Hist Inputs (2)_1_KY-Landing Template-Feb 2012 Final_O&amp;Vs Worksheet 6" xfId="19896"/>
    <cellStyle name="s_Hist Inputs (2)_1_LI P2R 2009" xfId="19897"/>
    <cellStyle name="s_Hist Inputs (2)_1_LI P2R 2009 2" xfId="19898"/>
    <cellStyle name="s_Hist Inputs (2)_1_LI P2R 2009_NOL" xfId="19899"/>
    <cellStyle name="s_Hist Inputs (2)_1_LIBERTY P2R 2009" xfId="19900"/>
    <cellStyle name="s_Hist Inputs (2)_1_LIBERTY P2R 2009 2" xfId="19901"/>
    <cellStyle name="s_Hist Inputs (2)_1_LIBERTY P2R 2009_NOL" xfId="19902"/>
    <cellStyle name="s_Hist Inputs (2)_1_LOP P2R 2009" xfId="19903"/>
    <cellStyle name="s_Hist Inputs (2)_1_LOP P2R 2009 2" xfId="19904"/>
    <cellStyle name="s_Hist Inputs (2)_1_LOP P2R 2009_NOL" xfId="19905"/>
    <cellStyle name="s_Hist Inputs (2)_1_MD P2R 2009" xfId="19906"/>
    <cellStyle name="s_Hist Inputs (2)_1_MD P2R 2009 2" xfId="19907"/>
    <cellStyle name="s_Hist Inputs (2)_1_MD P2R 2009_NOL" xfId="19908"/>
    <cellStyle name="s_Hist Inputs (2)_1_MI P2R 2009" xfId="19909"/>
    <cellStyle name="s_Hist Inputs (2)_1_MI P2R 2009 2" xfId="19910"/>
    <cellStyle name="s_Hist Inputs (2)_1_MI P2R 2009_NOL" xfId="19911"/>
    <cellStyle name="s_Hist Inputs (2)_1_MO 2010-2014 Presentation_072709" xfId="19912"/>
    <cellStyle name="s_Hist Inputs (2)_1_MO 2010-2014 Presentation_072709_Schedule 3-5 Roark - asset list 071010" xfId="19913"/>
    <cellStyle name="s_Hist Inputs (2)_1_MO P2R 2009" xfId="19914"/>
    <cellStyle name="s_Hist Inputs (2)_1_MO P2R 2009 2" xfId="19915"/>
    <cellStyle name="s_Hist Inputs (2)_1_MO P2R 2009_NOL" xfId="19916"/>
    <cellStyle name="s_Hist Inputs (2)_1_Mobile Residuals P2R 2009" xfId="19917"/>
    <cellStyle name="s_Hist Inputs (2)_1_Mobile Residuals P2R 2009 2" xfId="19918"/>
    <cellStyle name="s_Hist Inputs (2)_1_Mobile Residuals P2R 2009_NOL" xfId="19919"/>
    <cellStyle name="s_Hist Inputs (2)_1_MO-IL-CA Offset DEF" xfId="19920"/>
    <cellStyle name="s_Hist Inputs (2)_1_MO-IL-CA Offset DEF 2" xfId="19921"/>
    <cellStyle name="s_Hist Inputs (2)_1_MO-IL-CA Offset DEF_2010 Footnote" xfId="19922"/>
    <cellStyle name="s_Hist Inputs (2)_1_MO-IL-CA Offset DEF_2010 Footnote_7 - FAS109 2010 (F2)" xfId="19923"/>
    <cellStyle name="s_Hist Inputs (2)_1_MO-IL-CA Offset DEF_2010 Footnote_Hyperion-JDE Recon" xfId="19924"/>
    <cellStyle name="s_Hist Inputs (2)_1_MO-IL-CA Offset DEF_2010 Footnote_Journal Entries Calculation" xfId="19925"/>
    <cellStyle name="s_Hist Inputs (2)_1_MO-IL-CA Offset DEF_7 - FAS109 2010 (F2)" xfId="19926"/>
    <cellStyle name="s_Hist Inputs (2)_1_MO-IL-CA Offset DEF_AWW Adj Co FAS109 2011" xfId="19927"/>
    <cellStyle name="s_Hist Inputs (2)_1_MO-IL-CA Offset DEF_AZ FAS109 2011" xfId="19928"/>
    <cellStyle name="s_Hist Inputs (2)_1_MO-IL-CA Offset DEF_AZ FAS109 2011_Hyperion-JDE Recon" xfId="19929"/>
    <cellStyle name="s_Hist Inputs (2)_1_MO-IL-CA Offset DEF_AZ FAS109 2011_Journal Entries Calculation" xfId="19930"/>
    <cellStyle name="s_Hist Inputs (2)_1_MO-IL-CA Offset DEF_Current Provision - HYP" xfId="19931"/>
    <cellStyle name="s_Hist Inputs (2)_1_MO-IL-CA Offset DEF_Footnote" xfId="19932"/>
    <cellStyle name="s_Hist Inputs (2)_1_MO-IL-CA Offset DEF_Footnote Walk" xfId="19933"/>
    <cellStyle name="s_Hist Inputs (2)_1_MO-IL-CA Offset DEF_Footnote Walk_7 - FAS109 2010 (F2)" xfId="19934"/>
    <cellStyle name="s_Hist Inputs (2)_1_MO-IL-CA Offset DEF_Footnote Walk_Hyperion-JDE Recon" xfId="19935"/>
    <cellStyle name="s_Hist Inputs (2)_1_MO-IL-CA Offset DEF_Footnote Walk_Journal Entries Calculation" xfId="19936"/>
    <cellStyle name="s_Hist Inputs (2)_1_MO-IL-CA Offset DEF_Hyperion-JDE Recon" xfId="19937"/>
    <cellStyle name="s_Hist Inputs (2)_1_MO-IL-CA Offset DEF_IA FAS109 2011" xfId="19938"/>
    <cellStyle name="s_Hist Inputs (2)_1_MO-IL-CA Offset DEF_IA FAS109 2011_Hyperion-JDE Recon" xfId="19939"/>
    <cellStyle name="s_Hist Inputs (2)_1_MO-IL-CA Offset DEF_IA FAS109 2011_Journal Entries Calculation" xfId="19940"/>
    <cellStyle name="s_Hist Inputs (2)_1_MO-IL-CA Offset DEF_IL FAS109 2011" xfId="19941"/>
    <cellStyle name="s_Hist Inputs (2)_1_MO-IL-CA Offset DEF_IL FAS109 2011_Hyperion-JDE Recon" xfId="19942"/>
    <cellStyle name="s_Hist Inputs (2)_1_MO-IL-CA Offset DEF_IL FAS109 2011_Journal Entries Calculation" xfId="19943"/>
    <cellStyle name="s_Hist Inputs (2)_1_MO-IL-CA Offset DEF_IL Note H Collapsed to Acctg" xfId="19944"/>
    <cellStyle name="s_Hist Inputs (2)_1_MO-IL-CA Offset DEF_IL Note H Collapsed to Acctg_7 - FAS109 2010 (F2)" xfId="19945"/>
    <cellStyle name="s_Hist Inputs (2)_1_MO-IL-CA Offset DEF_IL Note H Collapsed to Acctg_Hyperion-JDE Recon" xfId="19946"/>
    <cellStyle name="s_Hist Inputs (2)_1_MO-IL-CA Offset DEF_IL Note H Collapsed to Acctg_Journal Entries Calculation" xfId="19947"/>
    <cellStyle name="s_Hist Inputs (2)_1_MO-IL-CA Offset DEF_Journal Entries Calculation" xfId="19948"/>
    <cellStyle name="s_Hist Inputs (2)_1_MO-IL-CA Offset DEF_NOL" xfId="19949"/>
    <cellStyle name="s_Hist Inputs (2)_1_MO-IL-CA Offset DEF_Note H" xfId="19950"/>
    <cellStyle name="s_Hist Inputs (2)_1_MO-IL-CA Offset DEF_Note H_7 - FAS109 2010 (F2)" xfId="19951"/>
    <cellStyle name="s_Hist Inputs (2)_1_MO-IL-CA Offset DEF_Note H_Hyperion-JDE Recon" xfId="19952"/>
    <cellStyle name="s_Hist Inputs (2)_1_MO-IL-CA Offset DEF_Note H_Journal Entries Calculation" xfId="19953"/>
    <cellStyle name="s_Hist Inputs (2)_1_MO-IL-CA Offset DEF_PY FN Reclasses" xfId="19954"/>
    <cellStyle name="s_Hist Inputs (2)_1_MO-IL-CA Offset DEF_Summary" xfId="19955"/>
    <cellStyle name="s_Hist Inputs (2)_1_Net Capex Cashflow 2013-2014 8-10-12" xfId="19956"/>
    <cellStyle name="s_Hist Inputs (2)_1_NJ P2R 2009" xfId="19957"/>
    <cellStyle name="s_Hist Inputs (2)_1_NJ P2R 2009 2" xfId="19958"/>
    <cellStyle name="s_Hist Inputs (2)_1_NJ P2R 2009_NOL" xfId="19959"/>
    <cellStyle name="s_Hist Inputs (2)_1_NM P2R 2009" xfId="19960"/>
    <cellStyle name="s_Hist Inputs (2)_1_NM P2R 2009 2" xfId="19961"/>
    <cellStyle name="s_Hist Inputs (2)_1_NM P2R 2009_NOL" xfId="19962"/>
    <cellStyle name="s_Hist Inputs (2)_1_NOL" xfId="19963"/>
    <cellStyle name="s_Hist Inputs (2)_1_O - AFUDC Sch M" xfId="19964"/>
    <cellStyle name="s_Hist Inputs (2)_1_O - AFUDC Sch M_Hyperion-JDE Recon" xfId="19965"/>
    <cellStyle name="s_Hist Inputs (2)_1_O - AFUDC Sch M_Input Sheet" xfId="19966"/>
    <cellStyle name="s_Hist Inputs (2)_1_O - AFUDC Sch M_Journal Entries Calculation" xfId="19967"/>
    <cellStyle name="s_Hist Inputs (2)_1_O&amp;Vs P&amp;L View" xfId="19968"/>
    <cellStyle name="s_Hist Inputs (2)_1_O&amp;Vs P&amp;L View 2" xfId="19969"/>
    <cellStyle name="s_Hist Inputs (2)_1_O&amp;Vs P&amp;L View 3" xfId="19970"/>
    <cellStyle name="s_Hist Inputs (2)_1_O&amp;Vs P&amp;L View 4" xfId="19971"/>
    <cellStyle name="s_Hist Inputs (2)_1_O&amp;Vs P&amp;L View 5" xfId="19972"/>
    <cellStyle name="s_Hist Inputs (2)_1_O&amp;Vs P&amp;L View 6" xfId="19973"/>
    <cellStyle name="s_Hist Inputs (2)_1_O&amp;Vs Worksheet" xfId="19974"/>
    <cellStyle name="s_Hist Inputs (2)_1_O&amp;Vs Worksheet 2" xfId="19975"/>
    <cellStyle name="s_Hist Inputs (2)_1_O&amp;Vs Worksheet 3" xfId="19976"/>
    <cellStyle name="s_Hist Inputs (2)_1_O&amp;Vs Worksheet 4" xfId="19977"/>
    <cellStyle name="s_Hist Inputs (2)_1_O&amp;Vs Worksheet 5" xfId="19978"/>
    <cellStyle name="s_Hist Inputs (2)_1_O&amp;Vs Worksheet 6" xfId="19979"/>
    <cellStyle name="s_Hist Inputs (2)_1_O&amp;Vs Worksheet_1" xfId="19980"/>
    <cellStyle name="s_Hist Inputs (2)_1_O&amp;Vs Worksheet_1 2" xfId="19981"/>
    <cellStyle name="s_Hist Inputs (2)_1_O&amp;Vs Worksheet_1 3" xfId="19982"/>
    <cellStyle name="s_Hist Inputs (2)_1_O&amp;Vs Worksheet_1 4" xfId="19983"/>
    <cellStyle name="s_Hist Inputs (2)_1_O&amp;Vs Worksheet_1 5" xfId="19984"/>
    <cellStyle name="s_Hist Inputs (2)_1_O&amp;Vs Worksheet_1 6" xfId="19985"/>
    <cellStyle name="s_Hist Inputs (2)_1_OH P2R 2009" xfId="19986"/>
    <cellStyle name="s_Hist Inputs (2)_1_OH P2R 2009 2" xfId="19987"/>
    <cellStyle name="s_Hist Inputs (2)_1_OH P2R 2009_NOL" xfId="19988"/>
    <cellStyle name="s_Hist Inputs (2)_1_P&amp;L Landing" xfId="19989"/>
    <cellStyle name="s_Hist Inputs (2)_1_P&amp;L Landing 2" xfId="19990"/>
    <cellStyle name="s_Hist Inputs (2)_1_P&amp;L Landing 3" xfId="19991"/>
    <cellStyle name="s_Hist Inputs (2)_1_P&amp;L Landing 4" xfId="19992"/>
    <cellStyle name="s_Hist Inputs (2)_1_P&amp;L Landing 5" xfId="19993"/>
    <cellStyle name="s_Hist Inputs (2)_1_P&amp;L Landing 6" xfId="19994"/>
    <cellStyle name="s_Hist Inputs (2)_1_PA P2R 2009" xfId="19995"/>
    <cellStyle name="s_Hist Inputs (2)_1_PA P2R 2009 2" xfId="19996"/>
    <cellStyle name="s_Hist Inputs (2)_1_PA P2R 2009_NOL" xfId="19997"/>
    <cellStyle name="s_Hist Inputs (2)_1_Portfolio Optimization - Sale of GW + Neptune v13" xfId="19998"/>
    <cellStyle name="s_Hist Inputs (2)_1_Project Aqua - Financial Models Version 2.0 V2" xfId="19999"/>
    <cellStyle name="s_Hist Inputs (2)_1_Project Aqua - Financial Models Version 2.0 V2_2010 Arnold Sewer - Model v1.1 (preliminary base case)" xfId="20000"/>
    <cellStyle name="s_Hist Inputs (2)_1_Project Aqua - Financial Models Version 2.0 V2_Inputs" xfId="20001"/>
    <cellStyle name="s_Hist Inputs (2)_1_Project Aqua - Financial Models Version 2.0 V2_sand city cost analysis 9-29-09 CalAm Version" xfId="20002"/>
    <cellStyle name="s_Hist Inputs (2)_1_Project Aqua - Financial Models Version 2.0 V2_Schedule 3-5 Roark - asset list 071010" xfId="20003"/>
    <cellStyle name="s_Hist Inputs (2)_1_Project Aqua - Financial Models Version 2.5" xfId="20004"/>
    <cellStyle name="s_Hist Inputs (2)_1_Project Ascot Spain - Version 9.0 16082004" xfId="20005"/>
    <cellStyle name="s_Hist Inputs (2)_1_PY FN Reclasses" xfId="20006"/>
    <cellStyle name="s_Hist Inputs (2)_1_Q1 Workpapers as of 03-12-10" xfId="20007"/>
    <cellStyle name="s_Hist Inputs (2)_1_Q1 Workpapers as of 03-12-10 2" xfId="20008"/>
    <cellStyle name="s_Hist Inputs (2)_1_ROE by State" xfId="20009"/>
    <cellStyle name="s_Hist Inputs (2)_1_sand city cost analysis 9-29-09 CalAm Version" xfId="20010"/>
    <cellStyle name="s_Hist Inputs (2)_1_Schedule 3-5 Roark - asset list 071010" xfId="20011"/>
    <cellStyle name="s_Hist Inputs (2)_1_Sheet1" xfId="20012"/>
    <cellStyle name="s_Hist Inputs (2)_1_Sheet1 2" xfId="20013"/>
    <cellStyle name="s_Hist Inputs (2)_1_Sheet1 3" xfId="20014"/>
    <cellStyle name="s_Hist Inputs (2)_1_Sheet1 4" xfId="20015"/>
    <cellStyle name="s_Hist Inputs (2)_1_Sheet1 5" xfId="20016"/>
    <cellStyle name="s_Hist Inputs (2)_1_Sheet1 6" xfId="20017"/>
    <cellStyle name="s_Hist Inputs (2)_1_Sheet1_O&amp;Vs Worksheet" xfId="20018"/>
    <cellStyle name="s_Hist Inputs (2)_1_Sheet1_O&amp;Vs Worksheet 2" xfId="20019"/>
    <cellStyle name="s_Hist Inputs (2)_1_Sheet1_O&amp;Vs Worksheet 3" xfId="20020"/>
    <cellStyle name="s_Hist Inputs (2)_1_Sheet1_O&amp;Vs Worksheet 4" xfId="20021"/>
    <cellStyle name="s_Hist Inputs (2)_1_Sheet1_O&amp;Vs Worksheet 5" xfId="20022"/>
    <cellStyle name="s_Hist Inputs (2)_1_Sheet1_O&amp;Vs Worksheet 6" xfId="20023"/>
    <cellStyle name="s_Hist Inputs (2)_1_Sheet2" xfId="20024"/>
    <cellStyle name="s_Hist Inputs (2)_1_Sheet2 2" xfId="20025"/>
    <cellStyle name="s_Hist Inputs (2)_1_Sheet2 3" xfId="20026"/>
    <cellStyle name="s_Hist Inputs (2)_1_Sheet2 4" xfId="20027"/>
    <cellStyle name="s_Hist Inputs (2)_1_Sheet2 5" xfId="20028"/>
    <cellStyle name="s_Hist Inputs (2)_1_Sheet2 6" xfId="20029"/>
    <cellStyle name="s_Hist Inputs (2)_1_Sheet2 7" xfId="20030"/>
    <cellStyle name="s_Hist Inputs (2)_1_Sheet2_Input" xfId="20031"/>
    <cellStyle name="s_Hist Inputs (2)_1_Sheet2_Input 2" xfId="20032"/>
    <cellStyle name="s_Hist Inputs (2)_1_Sheet2_Input 3" xfId="20033"/>
    <cellStyle name="s_Hist Inputs (2)_1_Sheet2_Input 4" xfId="20034"/>
    <cellStyle name="s_Hist Inputs (2)_1_Sheet2_Input 5" xfId="20035"/>
    <cellStyle name="s_Hist Inputs (2)_1_Sheet2_Input 6" xfId="20036"/>
    <cellStyle name="s_Hist Inputs (2)_1_Sheet2_Input_O&amp;Vs Worksheet" xfId="20037"/>
    <cellStyle name="s_Hist Inputs (2)_1_Sheet2_Input_O&amp;Vs Worksheet 2" xfId="20038"/>
    <cellStyle name="s_Hist Inputs (2)_1_Sheet2_Input_O&amp;Vs Worksheet 3" xfId="20039"/>
    <cellStyle name="s_Hist Inputs (2)_1_Sheet2_Input_O&amp;Vs Worksheet 4" xfId="20040"/>
    <cellStyle name="s_Hist Inputs (2)_1_Sheet2_Input_O&amp;Vs Worksheet 5" xfId="20041"/>
    <cellStyle name="s_Hist Inputs (2)_1_Sheet2_Input_O&amp;Vs Worksheet 6" xfId="20042"/>
    <cellStyle name="s_Hist Inputs (2)_1_Sheet3" xfId="20043"/>
    <cellStyle name="s_Hist Inputs (2)_1_Sheet3 2" xfId="20044"/>
    <cellStyle name="s_Hist Inputs (2)_1_Sheet3 3" xfId="20045"/>
    <cellStyle name="s_Hist Inputs (2)_1_Sheet3 4" xfId="20046"/>
    <cellStyle name="s_Hist Inputs (2)_1_Sheet3 5" xfId="20047"/>
    <cellStyle name="s_Hist Inputs (2)_1_Sheet3 6" xfId="20048"/>
    <cellStyle name="s_Hist Inputs (2)_1_Smart View_2011-2015_Info from the field V2  from rates 8-18-10 morning" xfId="20049"/>
    <cellStyle name="s_Hist Inputs (2)_1_Smart View_2011-2015_Info from the field V3 8-19-10 from Rates" xfId="20050"/>
    <cellStyle name="s_Hist Inputs (2)_1_Spain headcount 09082004v3" xfId="20051"/>
    <cellStyle name="s_Hist Inputs (2)_1_Start-up Costs" xfId="20052"/>
    <cellStyle name="s_Hist Inputs (2)_1_Start-up Costs_sand city cost analysis 9-29-09 CalAm Version" xfId="20053"/>
    <cellStyle name="s_Hist Inputs (2)_1_Start-up Costs_Schedule 3-5 Roark - asset list 071010" xfId="20054"/>
    <cellStyle name="s_Hist Inputs (2)_1_Summary" xfId="20055"/>
    <cellStyle name="s_Hist Inputs (2)_1_Surprise Financial Services O&amp;M Fin Model 2008" xfId="20056"/>
    <cellStyle name="s_Hist Inputs (2)_1_Surprise Financial Services O&amp;M No Capital 012607" xfId="20057"/>
    <cellStyle name="s_Hist Inputs (2)_1_Surprise Financial Services O&amp;M No Capital 012607_sand city cost analysis 9-29-09 CalAm Version" xfId="20058"/>
    <cellStyle name="s_Hist Inputs (2)_1_Surprise Financial Services O&amp;M No Capital 012607_Schedule 3-5 Roark - asset list 071010" xfId="20059"/>
    <cellStyle name="s_Hist Inputs (2)_1_Temp-Perm Account Map" xfId="20060"/>
    <cellStyle name="s_Hist Inputs (2)_1_TN - BD Model 2011-2015 06.17.10" xfId="20061"/>
    <cellStyle name="s_Hist Inputs (2)_1_TN P2R 2009" xfId="20062"/>
    <cellStyle name="s_Hist Inputs (2)_1_TN P2R 2009 2" xfId="20063"/>
    <cellStyle name="s_Hist Inputs (2)_1_TN P2R 2009_NOL" xfId="20064"/>
    <cellStyle name="s_Hist Inputs (2)_1_Treasury Existing Debt Load" xfId="20065"/>
    <cellStyle name="s_Hist Inputs (2)_1_TWH LLC P2R 2009" xfId="20066"/>
    <cellStyle name="s_Hist Inputs (2)_1_TWH LLC P2R 2009 2" xfId="20067"/>
    <cellStyle name="s_Hist Inputs (2)_1_TWH LLC P2R 2009_NOL" xfId="20068"/>
    <cellStyle name="s_Hist Inputs (2)_1_TWNA P2R 2009" xfId="20069"/>
    <cellStyle name="s_Hist Inputs (2)_1_TWNA P2R 2009 2" xfId="20070"/>
    <cellStyle name="s_Hist Inputs (2)_1_TWNA P2R 2009_NOL" xfId="20071"/>
    <cellStyle name="s_Hist Inputs (2)_1_TX P2R 2009" xfId="20072"/>
    <cellStyle name="s_Hist Inputs (2)_1_TX P2R 2009 2" xfId="20073"/>
    <cellStyle name="s_Hist Inputs (2)_1_TX P2R 2009_NOL" xfId="20074"/>
    <cellStyle name="s_Hist Inputs (2)_1_UESG P2R 2009" xfId="20075"/>
    <cellStyle name="s_Hist Inputs (2)_1_UESG P2R 2009 2" xfId="20076"/>
    <cellStyle name="s_Hist Inputs (2)_1_UESG P2R 2009_NOL" xfId="20077"/>
    <cellStyle name="s_Hist Inputs (2)_1_UWV P2R 2009" xfId="20078"/>
    <cellStyle name="s_Hist Inputs (2)_1_UWV P2R 2009 2" xfId="20079"/>
    <cellStyle name="s_Hist Inputs (2)_1_UWV P2R 2009_NOL" xfId="20080"/>
    <cellStyle name="s_Hist Inputs (2)_1_VA P2R 2009" xfId="20081"/>
    <cellStyle name="s_Hist Inputs (2)_1_VA P2R 2009 2" xfId="20082"/>
    <cellStyle name="s_Hist Inputs (2)_1_VA P2R 2009_NOL" xfId="20083"/>
    <cellStyle name="s_Hist Inputs (2)_1_WV P2R 2009" xfId="20084"/>
    <cellStyle name="s_Hist Inputs (2)_1_WV P2R 2009 2" xfId="20085"/>
    <cellStyle name="s_Hist Inputs (2)_1_WV P2R 2009_NOL" xfId="20086"/>
    <cellStyle name="s_Hist Inputs (2)_2010 Arnold Sewer - Model v1.1 (preliminary base case)" xfId="20087"/>
    <cellStyle name="s_Hist Inputs (2)_2010-2012_AZ BP_09.10.09" xfId="20088"/>
    <cellStyle name="s_Hist Inputs (2)_2011_BPR_MSG_07" xfId="20089"/>
    <cellStyle name="s_Hist Inputs (2)_2011-13 Capex by entity" xfId="20090"/>
    <cellStyle name="s_Hist Inputs (2)_2012_BS_Budget (2)" xfId="20091"/>
    <cellStyle name="s_Hist Inputs (2)_2012_BS_Budget (2) 2" xfId="20092"/>
    <cellStyle name="s_Hist Inputs (2)_2012_BS_Budget (2) 3" xfId="20093"/>
    <cellStyle name="s_Hist Inputs (2)_2012_BS_Budget (2) 4" xfId="20094"/>
    <cellStyle name="s_Hist Inputs (2)_2012_BS_Budget (2) 5" xfId="20095"/>
    <cellStyle name="s_Hist Inputs (2)_2012_BS_Budget (2) 6" xfId="20096"/>
    <cellStyle name="s_Hist Inputs (2)_7 - FAS109 2010 (F2)" xfId="20097"/>
    <cellStyle name="s_Hist Inputs (2)_AAET P2R 2009" xfId="20098"/>
    <cellStyle name="s_Hist Inputs (2)_AAET P2R 2009 2" xfId="20099"/>
    <cellStyle name="s_Hist Inputs (2)_AAET P2R 2009_NOL" xfId="20100"/>
    <cellStyle name="s_Hist Inputs (2)_ACUS P2R 2009" xfId="20101"/>
    <cellStyle name="s_Hist Inputs (2)_ACUS P2R 2009 2" xfId="20102"/>
    <cellStyle name="s_Hist Inputs (2)_ACUS P2R 2009_NOL" xfId="20103"/>
    <cellStyle name="s_Hist Inputs (2)_ALWC P2R 2009" xfId="20104"/>
    <cellStyle name="s_Hist Inputs (2)_ALWC P2R 2009 2" xfId="20105"/>
    <cellStyle name="s_Hist Inputs (2)_ALWC P2R 2009_NOL" xfId="20106"/>
    <cellStyle name="s_Hist Inputs (2)_Apollo 22062005 RR" xfId="20107"/>
    <cellStyle name="s_Hist Inputs (2)_Applied O+M - 2011 - 2015 Bus. Plan" xfId="20108"/>
    <cellStyle name="s_Hist Inputs (2)_Applied O+M - 2011 - 2015 Bus. Plan 2" xfId="20109"/>
    <cellStyle name="s_Hist Inputs (2)_AW Engineering P2R 2009" xfId="20110"/>
    <cellStyle name="s_Hist Inputs (2)_AW Engineering P2R 2009 2" xfId="20111"/>
    <cellStyle name="s_Hist Inputs (2)_AW Engineering P2R 2009_NOL" xfId="20112"/>
    <cellStyle name="s_Hist Inputs (2)_AW Ind OPS P2R 2009" xfId="20113"/>
    <cellStyle name="s_Hist Inputs (2)_AW Ind OPS P2R 2009 2" xfId="20114"/>
    <cellStyle name="s_Hist Inputs (2)_AW Ind OPS P2R 2009_NOL" xfId="20115"/>
    <cellStyle name="s_Hist Inputs (2)_AW Ind P2R 2009" xfId="20116"/>
    <cellStyle name="s_Hist Inputs (2)_AW Ind P2R 2009 2" xfId="20117"/>
    <cellStyle name="s_Hist Inputs (2)_AW Ind P2R 2009_NOL" xfId="20118"/>
    <cellStyle name="s_Hist Inputs (2)_AW O&amp;M P2R 2009" xfId="20119"/>
    <cellStyle name="s_Hist Inputs (2)_AW O&amp;M P2R 2009 2" xfId="20120"/>
    <cellStyle name="s_Hist Inputs (2)_AW O&amp;M P2R 2009_NOL" xfId="20121"/>
    <cellStyle name="s_Hist Inputs (2)_AW(USA) Inc.  P2R 2009" xfId="20122"/>
    <cellStyle name="s_Hist Inputs (2)_AW(USA) Inc.  P2R 2009 2" xfId="20123"/>
    <cellStyle name="s_Hist Inputs (2)_AW(USA) Inc.  P2R 2009_NOL" xfId="20124"/>
    <cellStyle name="s_Hist Inputs (2)_AWCC P2R 2009" xfId="20125"/>
    <cellStyle name="s_Hist Inputs (2)_AWCC P2R 2009 2" xfId="20126"/>
    <cellStyle name="s_Hist Inputs (2)_AWCC P2R 2009_NOL" xfId="20127"/>
    <cellStyle name="s_Hist Inputs (2)_AWE Holding P2R 2009" xfId="20128"/>
    <cellStyle name="s_Hist Inputs (2)_AWE Holding P2R 2009 2" xfId="20129"/>
    <cellStyle name="s_Hist Inputs (2)_AWE Holding P2R 2009_NOL" xfId="20130"/>
    <cellStyle name="s_Hist Inputs (2)_AWE Inc. P2R 2009" xfId="20131"/>
    <cellStyle name="s_Hist Inputs (2)_AWE Inc. P2R 2009 2" xfId="20132"/>
    <cellStyle name="s_Hist Inputs (2)_AWE Inc. P2R 2009_NOL" xfId="20133"/>
    <cellStyle name="s_Hist Inputs (2)_AWM P2R 2009" xfId="20134"/>
    <cellStyle name="s_Hist Inputs (2)_AWM P2R 2009 2" xfId="20135"/>
    <cellStyle name="s_Hist Inputs (2)_AWM P2R 2009_NOL" xfId="20136"/>
    <cellStyle name="s_Hist Inputs (2)_AWM-DE P2R 2009" xfId="20137"/>
    <cellStyle name="s_Hist Inputs (2)_AWM-DE P2R 2009 2" xfId="20138"/>
    <cellStyle name="s_Hist Inputs (2)_AWM-DE P2R 2009_NOL" xfId="20139"/>
    <cellStyle name="s_Hist Inputs (2)_AWR P2R 2009" xfId="20140"/>
    <cellStyle name="s_Hist Inputs (2)_AWR P2R 2009 2" xfId="20141"/>
    <cellStyle name="s_Hist Inputs (2)_AWR P2R 2009_NOL" xfId="20142"/>
    <cellStyle name="s_Hist Inputs (2)_AWS CDM P2R 2009" xfId="20143"/>
    <cellStyle name="s_Hist Inputs (2)_AWS CDM P2R 2009 2" xfId="20144"/>
    <cellStyle name="s_Hist Inputs (2)_AWS CDM P2R 2009_NOL" xfId="20145"/>
    <cellStyle name="s_Hist Inputs (2)_AWS LLC P2R 2009" xfId="20146"/>
    <cellStyle name="s_Hist Inputs (2)_AWS LLC P2R 2009 2" xfId="20147"/>
    <cellStyle name="s_Hist Inputs (2)_AWS LLC P2R 2009_NOL" xfId="20148"/>
    <cellStyle name="s_Hist Inputs (2)_AWW Adj Co FAS109 2011" xfId="20149"/>
    <cellStyle name="s_Hist Inputs (2)_AWWC P2R 2009" xfId="20150"/>
    <cellStyle name="s_Hist Inputs (2)_AWWC P2R 2009 2" xfId="20151"/>
    <cellStyle name="s_Hist Inputs (2)_AWWC P2R 2009_NOL" xfId="20152"/>
    <cellStyle name="s_Hist Inputs (2)_AWWM P2R 2009" xfId="20153"/>
    <cellStyle name="s_Hist Inputs (2)_AWWM P2R 2009 2" xfId="20154"/>
    <cellStyle name="s_Hist Inputs (2)_AWWM P2R 2009_NOL" xfId="20155"/>
    <cellStyle name="s_Hist Inputs (2)_AWWSC P2R 2009" xfId="20156"/>
    <cellStyle name="s_Hist Inputs (2)_AWWSC P2R 2009 2" xfId="20157"/>
    <cellStyle name="s_Hist Inputs (2)_AWWSC P2R 2009_NOL" xfId="20158"/>
    <cellStyle name="s_Hist Inputs (2)_AZ P2R 2009" xfId="20159"/>
    <cellStyle name="s_Hist Inputs (2)_AZ P2R 2009 2" xfId="20160"/>
    <cellStyle name="s_Hist Inputs (2)_AZ P2R 2009_NOL" xfId="20161"/>
    <cellStyle name="s_Hist Inputs (2)_BalanceSheet Landing" xfId="20162"/>
    <cellStyle name="s_Hist Inputs (2)_BalanceSheet Landing 2" xfId="20163"/>
    <cellStyle name="s_Hist Inputs (2)_BalanceSheet Landing 3" xfId="20164"/>
    <cellStyle name="s_Hist Inputs (2)_BalanceSheet Landing 4" xfId="20165"/>
    <cellStyle name="s_Hist Inputs (2)_BalanceSheet Landing 5" xfId="20166"/>
    <cellStyle name="s_Hist Inputs (2)_BalanceSheet Landing 6" xfId="20167"/>
    <cellStyle name="s_Hist Inputs (2)_BFD P2R 2009" xfId="20168"/>
    <cellStyle name="s_Hist Inputs (2)_BFD P2R 2009 2" xfId="20169"/>
    <cellStyle name="s_Hist Inputs (2)_BFD P2R 2009_NOL" xfId="20170"/>
    <cellStyle name="s_Hist Inputs (2)_BMY minimerger (divest.)_v1" xfId="20171"/>
    <cellStyle name="s_Hist Inputs (2)_Book1" xfId="20172"/>
    <cellStyle name="s_Hist Inputs (2)_BP 2011-13 KPIs Rev 9-16-2010 8pm" xfId="20173"/>
    <cellStyle name="s_Hist Inputs (2)_CA P2R 2009 " xfId="20174"/>
    <cellStyle name="s_Hist Inputs (2)_CA P2R 2009  2" xfId="20175"/>
    <cellStyle name="s_Hist Inputs (2)_CA P2R 2009 _NOL" xfId="20176"/>
    <cellStyle name="s_Hist Inputs (2)_CD - Financial Flash Report - May 2012 Final" xfId="20177"/>
    <cellStyle name="s_Hist Inputs (2)_City of Fillmore Annual Maintenance Revised  V-2 3-7-06  MLC" xfId="20178"/>
    <cellStyle name="s_Hist Inputs (2)_City of Fillmore Annual Maintenance Revised  V-2 3-7-06  MLC_sand city cost analysis 9-29-09 CalAm Version" xfId="20179"/>
    <cellStyle name="s_Hist Inputs (2)_City of Fillmore Annual Maintenance Revised  V-2 3-7-06  MLC_Schedule 3-5 Roark - asset list 071010" xfId="20180"/>
    <cellStyle name="s_Hist Inputs (2)_City of Fillmore Annual Maintenance Revised MK" xfId="20181"/>
    <cellStyle name="s_Hist Inputs (2)_City of Fillmore Annual Maintenance Revised MK_sand city cost analysis 9-29-09 CalAm Version" xfId="20182"/>
    <cellStyle name="s_Hist Inputs (2)_City of Fillmore Annual Maintenance Revised MK_Schedule 3-5 Roark - asset list 071010" xfId="20183"/>
    <cellStyle name="s_Hist Inputs (2)_City of Fillmore DBO Financial Model V10" xfId="20184"/>
    <cellStyle name="s_Hist Inputs (2)_City of Fillmore DBO Financial Model V10_sand city cost analysis 9-29-09 CalAm Version" xfId="20185"/>
    <cellStyle name="s_Hist Inputs (2)_City of Fillmore DBO Financial Model V10_Schedule 3-5 Roark - asset list 071010" xfId="20186"/>
    <cellStyle name="s_Hist Inputs (2)_City of Fillmore DBO Financial Model V11" xfId="20187"/>
    <cellStyle name="s_Hist Inputs (2)_City of Fillmore DBO Financial Model V11_sand city cost analysis 9-29-09 CalAm Version" xfId="20188"/>
    <cellStyle name="s_Hist Inputs (2)_City of Fillmore DBO Financial Model V11_Schedule 3-5 Roark - asset list 071010" xfId="20189"/>
    <cellStyle name="s_Hist Inputs (2)_City of Fillmore DBO Financial Model V2" xfId="20190"/>
    <cellStyle name="s_Hist Inputs (2)_City of Fillmore DBO Financial Model V2_sand city cost analysis 9-29-09 CalAm Version" xfId="20191"/>
    <cellStyle name="s_Hist Inputs (2)_City of Fillmore DBO Financial Model V2_Schedule 3-5 Roark - asset list 071010" xfId="20192"/>
    <cellStyle name="s_Hist Inputs (2)_City of Fillmore DBO Financial Model V4" xfId="20193"/>
    <cellStyle name="s_Hist Inputs (2)_City of Fillmore DBO Financial Model V4_sand city cost analysis 9-29-09 CalAm Version" xfId="20194"/>
    <cellStyle name="s_Hist Inputs (2)_City of Fillmore DBO Financial Model V4_Schedule 3-5 Roark - asset list 071010" xfId="20195"/>
    <cellStyle name="s_Hist Inputs (2)_City of Fillmore DBO Financial Model V5" xfId="20196"/>
    <cellStyle name="s_Hist Inputs (2)_City of Fillmore DBO Financial Model V5_sand city cost analysis 9-29-09 CalAm Version" xfId="20197"/>
    <cellStyle name="s_Hist Inputs (2)_City of Fillmore DBO Financial Model V5_Schedule 3-5 Roark - asset list 071010" xfId="20198"/>
    <cellStyle name="s_Hist Inputs (2)_City of Fillmore OpEx Model Start-Up  &amp; Decommissioning   Nov.18, 2005  MLC" xfId="20199"/>
    <cellStyle name="s_Hist Inputs (2)_City of Fillmore OpEx Model Start-Up  &amp; Decommissioning   Nov.18, 2005  MLC_sand city cost analysis 9-29-09 CalAm Version" xfId="20200"/>
    <cellStyle name="s_Hist Inputs (2)_City of Fillmore OpEx Model Start-Up  &amp; Decommissioning   Nov.18, 2005  MLC_Schedule 3-5 Roark - asset list 071010" xfId="20201"/>
    <cellStyle name="s_Hist Inputs (2)_City of Fillmore OpEx Model V. 2  Dec. 19, 2005  MLC" xfId="20202"/>
    <cellStyle name="s_Hist Inputs (2)_City of Fillmore OpEx Model V. 2  Dec. 19, 2005  MLC_sand city cost analysis 9-29-09 CalAm Version" xfId="20203"/>
    <cellStyle name="s_Hist Inputs (2)_City of Fillmore OpEx Model V. 2  Dec. 19, 2005  MLC_Schedule 3-5 Roark - asset list 071010" xfId="20204"/>
    <cellStyle name="s_Hist Inputs (2)_City of Fillmore R &amp; R Schedule    3-13-06  MLC" xfId="20205"/>
    <cellStyle name="s_Hist Inputs (2)_City of Fillmore R &amp; R Schedule    3-13-06  MLC_sand city cost analysis 9-29-09 CalAm Version" xfId="20206"/>
    <cellStyle name="s_Hist Inputs (2)_City of Fillmore R &amp; R Schedule    3-13-06  MLC_Schedule 3-5 Roark - asset list 071010" xfId="20207"/>
    <cellStyle name="s_Hist Inputs (2)_Contract Ops Bus  Plan 2011 -2015_061510" xfId="20208"/>
    <cellStyle name="s_Hist Inputs (2)_Contract Ops Bus  Plan 2011 -2015_061510_2011_BPR_MSG_07" xfId="20209"/>
    <cellStyle name="s_Hist Inputs (2)_Contract Ops Bus  Plan 2011 -2015_061510_Contract Ops Bus  Plan 2011 -2015_071310_GK" xfId="20210"/>
    <cellStyle name="s_Hist Inputs (2)_Contract Ops Bus  Plan 2011 -2015_061510_Contract Ops Bus  Plan 2011 -2015_08.31.10" xfId="20211"/>
    <cellStyle name="s_Hist Inputs (2)_Contract Ops Bus  Plan 2011 -2015_061510_Contract Ops Bus  Plan 2011 -2015_08.31.10_~0270095" xfId="20212"/>
    <cellStyle name="s_Hist Inputs (2)_Contract Ops Bus  Plan 2011 -2015_061510_Contract Ops Bus  Plan 2011 -2015_08.31.10_Contract Services_Project Contribution Trend" xfId="20213"/>
    <cellStyle name="s_Hist Inputs (2)_Contract Ops Bus  Plan 2011 -2015_061510_Contract Ops Bus  Plan 2011 -2015_08.31.10_Contract Services_Project Contribution Trend_091010" xfId="20214"/>
    <cellStyle name="s_Hist Inputs (2)_Contract Ops Bus  Plan 2011 -2015_061510_Contribution" xfId="20215"/>
    <cellStyle name="s_Hist Inputs (2)_Contract Ops Bus  Plan 2011 -2015_061510_FINAL P12 MSG Contribution Margin" xfId="20216"/>
    <cellStyle name="s_Hist Inputs (2)_Contract Ops Bus  Plan 2011 -2015_071310_GK" xfId="20217"/>
    <cellStyle name="s_Hist Inputs (2)_Contract Ops Bus  Plan 2011 -2015_08.31.10" xfId="20218"/>
    <cellStyle name="s_Hist Inputs (2)_Contract Ops Bus  Plan 2011 -2015_08.31.10_~0270095" xfId="20219"/>
    <cellStyle name="s_Hist Inputs (2)_Contract Ops Bus  Plan 2011 -2015_08.31.10_Contract Services_Project Contribution Trend" xfId="20220"/>
    <cellStyle name="s_Hist Inputs (2)_Contract Ops Bus  Plan 2011 -2015_08.31.10_Contract Services_Project Contribution Trend_091010" xfId="20221"/>
    <cellStyle name="s_Hist Inputs (2)_Contribution" xfId="20222"/>
    <cellStyle name="s_Hist Inputs (2)_Control Panel" xfId="20223"/>
    <cellStyle name="s_Hist Inputs (2)_Control Panel 2" xfId="20224"/>
    <cellStyle name="s_Hist Inputs (2)_Control Panel 3" xfId="20225"/>
    <cellStyle name="s_Hist Inputs (2)_Control Panel 4" xfId="20226"/>
    <cellStyle name="s_Hist Inputs (2)_Control Panel 5" xfId="20227"/>
    <cellStyle name="s_Hist Inputs (2)_Control Panel 6" xfId="20228"/>
    <cellStyle name="s_Hist Inputs (2)_COO Mini Merger v8" xfId="20229"/>
    <cellStyle name="s_Hist Inputs (2)_Copy of Twin Oaks DBO Financial Model BAFO FINAL" xfId="20230"/>
    <cellStyle name="s_Hist Inputs (2)_Copy of Twin Oaks DBO Financial Model BAFO FINAL_sand city cost analysis 9-29-09 CalAm Version" xfId="20231"/>
    <cellStyle name="s_Hist Inputs (2)_Copy of Twin Oaks DBO Financial Model BAFO FINAL_Schedule 3-5 Roark - asset list 071010" xfId="20232"/>
    <cellStyle name="s_Hist Inputs (2)_Eastern Divsion O&amp;Vs - Dec 2011 Final" xfId="20233"/>
    <cellStyle name="s_Hist Inputs (2)_Eastern Divsion O&amp;Vs - Dec 2011 Final 2" xfId="20234"/>
    <cellStyle name="s_Hist Inputs (2)_Eastern Divsion O&amp;Vs - Dec 2011 Final 3" xfId="20235"/>
    <cellStyle name="s_Hist Inputs (2)_Eastern Divsion O&amp;Vs - Dec 2011 Final 4" xfId="20236"/>
    <cellStyle name="s_Hist Inputs (2)_Eastern Divsion O&amp;Vs - Dec 2011 Final 5" xfId="20237"/>
    <cellStyle name="s_Hist Inputs (2)_Eastern Divsion O&amp;Vs - Dec 2011 Final 6" xfId="20238"/>
    <cellStyle name="s_Hist Inputs (2)_Edison P2R 2009" xfId="20239"/>
    <cellStyle name="s_Hist Inputs (2)_Edison P2R 2009 2" xfId="20240"/>
    <cellStyle name="s_Hist Inputs (2)_Edison P2R 2009_NOL" xfId="20241"/>
    <cellStyle name="s_Hist Inputs (2)_EMC P2R 2009" xfId="20242"/>
    <cellStyle name="s_Hist Inputs (2)_EMC P2R 2009 2" xfId="20243"/>
    <cellStyle name="s_Hist Inputs (2)_EMC P2R 2009_NOL" xfId="20244"/>
    <cellStyle name="s_Hist Inputs (2)_ETOWN LLC P2R 2009" xfId="20245"/>
    <cellStyle name="s_Hist Inputs (2)_ETOWN LLC P2R 2009 2" xfId="20246"/>
    <cellStyle name="s_Hist Inputs (2)_ETOWN LLC P2R 2009_NOL" xfId="20247"/>
    <cellStyle name="s_Hist Inputs (2)_ETP P2R 2009" xfId="20248"/>
    <cellStyle name="s_Hist Inputs (2)_ETP P2R 2009 2" xfId="20249"/>
    <cellStyle name="s_Hist Inputs (2)_ETP P2R 2009_NOL" xfId="20250"/>
    <cellStyle name="s_Hist Inputs (2)_Fillmore Annual Maintenance" xfId="20251"/>
    <cellStyle name="s_Hist Inputs (2)_Fillmore Annual Maintenance_sand city cost analysis 9-29-09 CalAm Version" xfId="20252"/>
    <cellStyle name="s_Hist Inputs (2)_Fillmore Annual Maintenance_Schedule 3-5 Roark - asset list 071010" xfId="20253"/>
    <cellStyle name="s_Hist Inputs (2)_Fillmore O&amp;M model 032206" xfId="20254"/>
    <cellStyle name="s_Hist Inputs (2)_Fillmore O&amp;M model 032206 V1" xfId="20255"/>
    <cellStyle name="s_Hist Inputs (2)_Fillmore O&amp;M model 032206 V1_sand city cost analysis 9-29-09 CalAm Version" xfId="20256"/>
    <cellStyle name="s_Hist Inputs (2)_Fillmore O&amp;M model 032206 V1_Schedule 3-5 Roark - asset list 071010" xfId="20257"/>
    <cellStyle name="s_Hist Inputs (2)_Fillmore O&amp;M model 032206_sand city cost analysis 9-29-09 CalAm Version" xfId="20258"/>
    <cellStyle name="s_Hist Inputs (2)_Fillmore O&amp;M model 032206_Schedule 3-5 Roark - asset list 071010" xfId="20259"/>
    <cellStyle name="s_Hist Inputs (2)_Fillmore O&amp;M model 110106" xfId="20260"/>
    <cellStyle name="s_Hist Inputs (2)_Fillmore O&amp;M model 110106_sand city cost analysis 9-29-09 CalAm Version" xfId="20261"/>
    <cellStyle name="s_Hist Inputs (2)_Fillmore O&amp;M model 110106_Schedule 3-5 Roark - asset list 071010" xfId="20262"/>
    <cellStyle name="s_Hist Inputs (2)_FINAL P12 MSG Contribution Margin" xfId="20263"/>
    <cellStyle name="s_Hist Inputs (2)_Footnote" xfId="20264"/>
    <cellStyle name="s_Hist Inputs (2)_HI P2R 2009" xfId="20265"/>
    <cellStyle name="s_Hist Inputs (2)_HI P2R 2009 2" xfId="20266"/>
    <cellStyle name="s_Hist Inputs (2)_HI P2R 2009_NOL" xfId="20267"/>
    <cellStyle name="s_Hist Inputs (2)_HYDRO P2R 2009" xfId="20268"/>
    <cellStyle name="s_Hist Inputs (2)_HYDRO P2R 2009 2" xfId="20269"/>
    <cellStyle name="s_Hist Inputs (2)_HYDRO P2R 2009_NOL" xfId="20270"/>
    <cellStyle name="s_Hist Inputs (2)_Hyperion-JDE Recon" xfId="20271"/>
    <cellStyle name="s_Hist Inputs (2)_IA P2R 2009" xfId="20272"/>
    <cellStyle name="s_Hist Inputs (2)_IA P2R 2009 2" xfId="20273"/>
    <cellStyle name="s_Hist Inputs (2)_IA P2R 2009_NOL" xfId="20274"/>
    <cellStyle name="s_Hist Inputs (2)_IL FAS109 2011" xfId="20275"/>
    <cellStyle name="s_Hist Inputs (2)_IL P2R 2009 " xfId="20276"/>
    <cellStyle name="s_Hist Inputs (2)_IL P2R 2009  2" xfId="20277"/>
    <cellStyle name="s_Hist Inputs (2)_IL P2R 2009 _NOL" xfId="20278"/>
    <cellStyle name="s_Hist Inputs (2)_IN P2R 2009" xfId="20279"/>
    <cellStyle name="s_Hist Inputs (2)_IN P2R 2009 2" xfId="20280"/>
    <cellStyle name="s_Hist Inputs (2)_IN P2R 2009_NOL" xfId="20281"/>
    <cellStyle name="s_Hist Inputs (2)_Income Statement_revised capex 05.28.09_060309" xfId="20282"/>
    <cellStyle name="s_Hist Inputs (2)_Income Statement_revised capex 05.28.09_060309 2" xfId="20283"/>
    <cellStyle name="s_Hist Inputs (2)_Input" xfId="20284"/>
    <cellStyle name="s_Hist Inputs (2)_Input Sheet" xfId="20285"/>
    <cellStyle name="s_Hist Inputs (2)_Inputs" xfId="20286"/>
    <cellStyle name="s_Hist Inputs (2)_Inputs_1" xfId="20287"/>
    <cellStyle name="s_Hist Inputs (2)_Journal Entries Calculation" xfId="20288"/>
    <cellStyle name="s_Hist Inputs (2)_KY P2R 2009" xfId="20289"/>
    <cellStyle name="s_Hist Inputs (2)_KY P2R 2009 2" xfId="20290"/>
    <cellStyle name="s_Hist Inputs (2)_KY P2R 2009_NOL" xfId="20291"/>
    <cellStyle name="s_Hist Inputs (2)_KY-Landing Template-Feb 2012 Final" xfId="20292"/>
    <cellStyle name="s_Hist Inputs (2)_KY-Landing Template-Feb 2012 Final 2" xfId="20293"/>
    <cellStyle name="s_Hist Inputs (2)_KY-Landing Template-Feb 2012 Final 3" xfId="20294"/>
    <cellStyle name="s_Hist Inputs (2)_KY-Landing Template-Feb 2012 Final 4" xfId="20295"/>
    <cellStyle name="s_Hist Inputs (2)_KY-Landing Template-Feb 2012 Final 5" xfId="20296"/>
    <cellStyle name="s_Hist Inputs (2)_KY-Landing Template-Feb 2012 Final 6" xfId="20297"/>
    <cellStyle name="s_Hist Inputs (2)_LI P2R 2009" xfId="20298"/>
    <cellStyle name="s_Hist Inputs (2)_LI P2R 2009 2" xfId="20299"/>
    <cellStyle name="s_Hist Inputs (2)_LI P2R 2009_NOL" xfId="20300"/>
    <cellStyle name="s_Hist Inputs (2)_LIBERTY P2R 2009" xfId="20301"/>
    <cellStyle name="s_Hist Inputs (2)_LIBERTY P2R 2009 2" xfId="20302"/>
    <cellStyle name="s_Hist Inputs (2)_LIBERTY P2R 2009_NOL" xfId="20303"/>
    <cellStyle name="s_Hist Inputs (2)_LOP P2R 2009" xfId="20304"/>
    <cellStyle name="s_Hist Inputs (2)_LOP P2R 2009 2" xfId="20305"/>
    <cellStyle name="s_Hist Inputs (2)_LOP P2R 2009_NOL" xfId="20306"/>
    <cellStyle name="s_Hist Inputs (2)_MD P2R 2009" xfId="20307"/>
    <cellStyle name="s_Hist Inputs (2)_MD P2R 2009 2" xfId="20308"/>
    <cellStyle name="s_Hist Inputs (2)_MD P2R 2009_NOL" xfId="20309"/>
    <cellStyle name="s_Hist Inputs (2)_MI P2R 2009" xfId="20310"/>
    <cellStyle name="s_Hist Inputs (2)_MI P2R 2009 2" xfId="20311"/>
    <cellStyle name="s_Hist Inputs (2)_MI P2R 2009_NOL" xfId="20312"/>
    <cellStyle name="s_Hist Inputs (2)_Minimerger v1" xfId="20313"/>
    <cellStyle name="s_Hist Inputs (2)_Minimerger v6" xfId="20314"/>
    <cellStyle name="s_Hist Inputs (2)_Minimerger_v3" xfId="20315"/>
    <cellStyle name="s_Hist Inputs (2)_Minimerger_v4" xfId="20316"/>
    <cellStyle name="s_Hist Inputs (2)_MO 2010-2014 Presentation_072709" xfId="20317"/>
    <cellStyle name="s_Hist Inputs (2)_MO 2010-2014 Presentation_072709_Schedule 3-5 Roark - asset list 071010" xfId="20318"/>
    <cellStyle name="s_Hist Inputs (2)_MO P2R 2009" xfId="20319"/>
    <cellStyle name="s_Hist Inputs (2)_MO P2R 2009 2" xfId="20320"/>
    <cellStyle name="s_Hist Inputs (2)_MO P2R 2009_NOL" xfId="20321"/>
    <cellStyle name="s_Hist Inputs (2)_Mobile Residuals P2R 2009" xfId="20322"/>
    <cellStyle name="s_Hist Inputs (2)_Mobile Residuals P2R 2009 2" xfId="20323"/>
    <cellStyle name="s_Hist Inputs (2)_Mobile Residuals P2R 2009_NOL" xfId="20324"/>
    <cellStyle name="s_Hist Inputs (2)_MO-IL-CA Offset DEF" xfId="20325"/>
    <cellStyle name="s_Hist Inputs (2)_MO-IL-CA Offset DEF 2" xfId="20326"/>
    <cellStyle name="s_Hist Inputs (2)_MO-IL-CA Offset DEF_AWW Adj Co FAS109 2011" xfId="20327"/>
    <cellStyle name="s_Hist Inputs (2)_MO-IL-CA Offset DEF_Current Provision - HYP" xfId="20328"/>
    <cellStyle name="s_Hist Inputs (2)_MO-IL-CA Offset DEF_Footnote" xfId="20329"/>
    <cellStyle name="s_Hist Inputs (2)_MO-IL-CA Offset DEF_Hyperion-JDE Recon" xfId="20330"/>
    <cellStyle name="s_Hist Inputs (2)_MO-IL-CA Offset DEF_Journal Entries Calculation" xfId="20331"/>
    <cellStyle name="s_Hist Inputs (2)_MO-IL-CA Offset DEF_NOL" xfId="20332"/>
    <cellStyle name="s_Hist Inputs (2)_MO-IL-CA Offset DEF_PY FN Reclasses" xfId="20333"/>
    <cellStyle name="s_Hist Inputs (2)_MO-IL-CA Offset DEF_Summary" xfId="20334"/>
    <cellStyle name="s_Hist Inputs (2)_Net Capex Cashflow 2013-2014 8-10-12" xfId="20335"/>
    <cellStyle name="s_Hist Inputs (2)_NJ P2R 2009" xfId="20336"/>
    <cellStyle name="s_Hist Inputs (2)_NJ P2R 2009 2" xfId="20337"/>
    <cellStyle name="s_Hist Inputs (2)_NJ P2R 2009_NOL" xfId="20338"/>
    <cellStyle name="s_Hist Inputs (2)_NM P2R 2009" xfId="20339"/>
    <cellStyle name="s_Hist Inputs (2)_NM P2R 2009 2" xfId="20340"/>
    <cellStyle name="s_Hist Inputs (2)_NM P2R 2009_NOL" xfId="20341"/>
    <cellStyle name="s_Hist Inputs (2)_NOL" xfId="20342"/>
    <cellStyle name="s_Hist Inputs (2)_O&amp;Vs P&amp;L View" xfId="20343"/>
    <cellStyle name="s_Hist Inputs (2)_O&amp;Vs P&amp;L View 2" xfId="20344"/>
    <cellStyle name="s_Hist Inputs (2)_O&amp;Vs P&amp;L View 3" xfId="20345"/>
    <cellStyle name="s_Hist Inputs (2)_O&amp;Vs P&amp;L View 4" xfId="20346"/>
    <cellStyle name="s_Hist Inputs (2)_O&amp;Vs P&amp;L View 5" xfId="20347"/>
    <cellStyle name="s_Hist Inputs (2)_O&amp;Vs P&amp;L View 6" xfId="20348"/>
    <cellStyle name="s_Hist Inputs (2)_O&amp;Vs Worksheet" xfId="20349"/>
    <cellStyle name="s_Hist Inputs (2)_O&amp;Vs Worksheet 2" xfId="20350"/>
    <cellStyle name="s_Hist Inputs (2)_O&amp;Vs Worksheet 3" xfId="20351"/>
    <cellStyle name="s_Hist Inputs (2)_O&amp;Vs Worksheet 4" xfId="20352"/>
    <cellStyle name="s_Hist Inputs (2)_O&amp;Vs Worksheet 5" xfId="20353"/>
    <cellStyle name="s_Hist Inputs (2)_O&amp;Vs Worksheet 6" xfId="20354"/>
    <cellStyle name="s_Hist Inputs (2)_OH P2R 2009" xfId="20355"/>
    <cellStyle name="s_Hist Inputs (2)_OH P2R 2009 2" xfId="20356"/>
    <cellStyle name="s_Hist Inputs (2)_OH P2R 2009_NOL" xfId="20357"/>
    <cellStyle name="s_Hist Inputs (2)_P&amp;L Landing" xfId="20358"/>
    <cellStyle name="s_Hist Inputs (2)_P&amp;L Landing 2" xfId="20359"/>
    <cellStyle name="s_Hist Inputs (2)_P&amp;L Landing 3" xfId="20360"/>
    <cellStyle name="s_Hist Inputs (2)_P&amp;L Landing 4" xfId="20361"/>
    <cellStyle name="s_Hist Inputs (2)_P&amp;L Landing 5" xfId="20362"/>
    <cellStyle name="s_Hist Inputs (2)_P&amp;L Landing 6" xfId="20363"/>
    <cellStyle name="s_Hist Inputs (2)_PA P2R 2009" xfId="20364"/>
    <cellStyle name="s_Hist Inputs (2)_PA P2R 2009 2" xfId="20365"/>
    <cellStyle name="s_Hist Inputs (2)_PA P2R 2009_NOL" xfId="20366"/>
    <cellStyle name="s_Hist Inputs (2)_Portfolio Optimization - Sale of GW + Neptune v13" xfId="20367"/>
    <cellStyle name="s_Hist Inputs (2)_Project Aqua - Financial Models Version 2.0 V2" xfId="20368"/>
    <cellStyle name="s_Hist Inputs (2)_Project Aqua - Financial Models Version 2.0 V2_2010 Arnold Sewer - Model v1.1 (preliminary base case)" xfId="20369"/>
    <cellStyle name="s_Hist Inputs (2)_Project Aqua - Financial Models Version 2.0 V2_Inputs" xfId="20370"/>
    <cellStyle name="s_Hist Inputs (2)_Project Aqua - Financial Models Version 2.0 V2_sand city cost analysis 9-29-09 CalAm Version" xfId="20371"/>
    <cellStyle name="s_Hist Inputs (2)_Project Aqua - Financial Models Version 2.0 V2_Schedule 3-5 Roark - asset list 071010" xfId="20372"/>
    <cellStyle name="s_Hist Inputs (2)_Project Aqua - Financial Models Version 2.5" xfId="20373"/>
    <cellStyle name="s_Hist Inputs (2)_Project Ascot Spain - Version 9.0 16082004" xfId="20374"/>
    <cellStyle name="s_Hist Inputs (2)_PY FN Reclasses" xfId="20375"/>
    <cellStyle name="s_Hist Inputs (2)_Q1 Workpapers as of 03-12-10" xfId="20376"/>
    <cellStyle name="s_Hist Inputs (2)_Q1 Workpapers as of 03-12-10 2" xfId="20377"/>
    <cellStyle name="s_Hist Inputs (2)_ROE by State" xfId="20378"/>
    <cellStyle name="s_Hist Inputs (2)_sand city cost analysis 9-29-09 CalAm Version" xfId="20379"/>
    <cellStyle name="s_Hist Inputs (2)_Schedule 3-5 Roark - asset list 071010" xfId="20380"/>
    <cellStyle name="s_Hist Inputs (2)_Sheet1" xfId="20381"/>
    <cellStyle name="s_Hist Inputs (2)_Sheet1 2" xfId="20382"/>
    <cellStyle name="s_Hist Inputs (2)_Sheet1 3" xfId="20383"/>
    <cellStyle name="s_Hist Inputs (2)_Sheet1 4" xfId="20384"/>
    <cellStyle name="s_Hist Inputs (2)_Sheet1 5" xfId="20385"/>
    <cellStyle name="s_Hist Inputs (2)_Sheet1 6" xfId="20386"/>
    <cellStyle name="s_Hist Inputs (2)_Sheet2" xfId="20387"/>
    <cellStyle name="s_Hist Inputs (2)_Sheet2 2" xfId="20388"/>
    <cellStyle name="s_Hist Inputs (2)_Sheet2 3" xfId="20389"/>
    <cellStyle name="s_Hist Inputs (2)_Sheet2 4" xfId="20390"/>
    <cellStyle name="s_Hist Inputs (2)_Sheet2 5" xfId="20391"/>
    <cellStyle name="s_Hist Inputs (2)_Sheet2 6" xfId="20392"/>
    <cellStyle name="s_Hist Inputs (2)_Sheet2 7" xfId="20393"/>
    <cellStyle name="s_Hist Inputs (2)_Smart View_2011-2015_Info from the field V2  from rates 8-18-10 morning" xfId="20394"/>
    <cellStyle name="s_Hist Inputs (2)_Smart View_2011-2015_Info from the field V3 8-19-10 from Rates" xfId="20395"/>
    <cellStyle name="s_Hist Inputs (2)_Spain headcount 09082004v3" xfId="20396"/>
    <cellStyle name="s_Hist Inputs (2)_Start-up Costs" xfId="20397"/>
    <cellStyle name="s_Hist Inputs (2)_Start-up Costs_sand city cost analysis 9-29-09 CalAm Version" xfId="20398"/>
    <cellStyle name="s_Hist Inputs (2)_Start-up Costs_Schedule 3-5 Roark - asset list 071010" xfId="20399"/>
    <cellStyle name="s_Hist Inputs (2)_Summary" xfId="20400"/>
    <cellStyle name="s_Hist Inputs (2)_Surprise Financial Services O&amp;M Fin Model 2008" xfId="20401"/>
    <cellStyle name="s_Hist Inputs (2)_Surprise Financial Services O&amp;M No Capital 012607" xfId="20402"/>
    <cellStyle name="s_Hist Inputs (2)_Surprise Financial Services O&amp;M No Capital 012607_sand city cost analysis 9-29-09 CalAm Version" xfId="20403"/>
    <cellStyle name="s_Hist Inputs (2)_Surprise Financial Services O&amp;M No Capital 012607_Schedule 3-5 Roark - asset list 071010" xfId="20404"/>
    <cellStyle name="s_Hist Inputs (2)_TN - BD Model 2011-2015 06.17.10" xfId="20405"/>
    <cellStyle name="s_Hist Inputs (2)_TN P2R 2009" xfId="20406"/>
    <cellStyle name="s_Hist Inputs (2)_TN P2R 2009 2" xfId="20407"/>
    <cellStyle name="s_Hist Inputs (2)_TN P2R 2009_NOL" xfId="20408"/>
    <cellStyle name="s_Hist Inputs (2)_Treasury Existing Debt Load" xfId="20409"/>
    <cellStyle name="s_Hist Inputs (2)_TWH LLC P2R 2009" xfId="20410"/>
    <cellStyle name="s_Hist Inputs (2)_TWH LLC P2R 2009 2" xfId="20411"/>
    <cellStyle name="s_Hist Inputs (2)_TWH LLC P2R 2009_NOL" xfId="20412"/>
    <cellStyle name="s_Hist Inputs (2)_TWNA P2R 2009" xfId="20413"/>
    <cellStyle name="s_Hist Inputs (2)_TWNA P2R 2009 2" xfId="20414"/>
    <cellStyle name="s_Hist Inputs (2)_TWNA P2R 2009_NOL" xfId="20415"/>
    <cellStyle name="s_Hist Inputs (2)_TX P2R 2009" xfId="20416"/>
    <cellStyle name="s_Hist Inputs (2)_TX P2R 2009 2" xfId="20417"/>
    <cellStyle name="s_Hist Inputs (2)_TX P2R 2009_NOL" xfId="20418"/>
    <cellStyle name="s_Hist Inputs (2)_UESG P2R 2009" xfId="20419"/>
    <cellStyle name="s_Hist Inputs (2)_UESG P2R 2009 2" xfId="20420"/>
    <cellStyle name="s_Hist Inputs (2)_UESG P2R 2009_NOL" xfId="20421"/>
    <cellStyle name="s_Hist Inputs (2)_UWV P2R 2009" xfId="20422"/>
    <cellStyle name="s_Hist Inputs (2)_UWV P2R 2009 2" xfId="20423"/>
    <cellStyle name="s_Hist Inputs (2)_UWV P2R 2009_NOL" xfId="20424"/>
    <cellStyle name="s_Hist Inputs (2)_VA P2R 2009" xfId="20425"/>
    <cellStyle name="s_Hist Inputs (2)_VA P2R 2009 2" xfId="20426"/>
    <cellStyle name="s_Hist Inputs (2)_VA P2R 2009_NOL" xfId="20427"/>
    <cellStyle name="s_Hist Inputs (2)_Valuation_v1 - TDS" xfId="20428"/>
    <cellStyle name="s_Hist Inputs (2)_WV P2R 2009" xfId="20429"/>
    <cellStyle name="s_Hist Inputs (2)_WV P2R 2009 2" xfId="20430"/>
    <cellStyle name="s_Hist Inputs (2)_WV P2R 2009_NOL" xfId="20431"/>
    <cellStyle name="s_Hist Inputs_1" xfId="20432"/>
    <cellStyle name="s_Hist Inputs_1_AM0909" xfId="20433"/>
    <cellStyle name="s_Hist Inputs_1_AM0909_Intangible Amortization 6-30-09v" xfId="20434"/>
    <cellStyle name="s_Hist Inputs_1_BMY minimerger (divest.)_v1" xfId="20435"/>
    <cellStyle name="s_Hist Inputs_1_Brenner" xfId="20436"/>
    <cellStyle name="s_Hist Inputs_1_Brenner_Intangible Amortization 6-30-09v" xfId="20437"/>
    <cellStyle name="s_Hist Inputs_1_COO Mini Merger v8" xfId="20438"/>
    <cellStyle name="s_Hist Inputs_1_Minimerger v1" xfId="20439"/>
    <cellStyle name="s_Hist Inputs_1_Minimerger v6" xfId="20440"/>
    <cellStyle name="s_Hist Inputs_1_Minimerger_v3" xfId="20441"/>
    <cellStyle name="s_Hist Inputs_1_Minimerger_v4" xfId="20442"/>
    <cellStyle name="s_Hist Inputs_1_Valuation_v1 - TDS" xfId="20443"/>
    <cellStyle name="s_Hist Inputs_2" xfId="20444"/>
    <cellStyle name="s_Hist Inputs_AM0909" xfId="20445"/>
    <cellStyle name="s_Hist Inputs_AM0909_Intangible Amortization 6-30-09v" xfId="20446"/>
    <cellStyle name="s_Hist Inputs_Brenner" xfId="20447"/>
    <cellStyle name="s_Hist Inputs_Brenner_Intangible Amortization 6-30-09v" xfId="20448"/>
    <cellStyle name="s_Hist Inputs_Intangible Amortization 6-30-09v" xfId="20449"/>
    <cellStyle name="s_HYDRO P2R 2009" xfId="20450"/>
    <cellStyle name="s_HYDRO P2R 2009 2" xfId="20451"/>
    <cellStyle name="s_HYDRO P2R 2009_NOL" xfId="20452"/>
    <cellStyle name="s_Hyperion-JDE Recon" xfId="20453"/>
    <cellStyle name="s_IA P2R 2009" xfId="20454"/>
    <cellStyle name="s_IA P2R 2009 2" xfId="20455"/>
    <cellStyle name="s_IA P2R 2009_NOL" xfId="20456"/>
    <cellStyle name="s_IEL_finsumm" xfId="20457"/>
    <cellStyle name="s_IEL_finsumm 10" xfId="20458"/>
    <cellStyle name="s_IEL_finsumm 2" xfId="20459"/>
    <cellStyle name="s_IEL_finsumm 2 2" xfId="20460"/>
    <cellStyle name="s_IEL_finsumm 2 2 2" xfId="20461"/>
    <cellStyle name="s_IEL_finsumm 2 2 2 2" xfId="20462"/>
    <cellStyle name="s_IEL_finsumm 2 2 2 2 2" xfId="20463"/>
    <cellStyle name="s_IEL_finsumm 2 2 2 2 3" xfId="20464"/>
    <cellStyle name="s_IEL_finsumm 2 2 2 3" xfId="20465"/>
    <cellStyle name="s_IEL_finsumm 2 2 3" xfId="20466"/>
    <cellStyle name="s_IEL_finsumm 2 2 4" xfId="20467"/>
    <cellStyle name="s_IEL_finsumm 2 2 5" xfId="20468"/>
    <cellStyle name="s_IEL_finsumm 2 2 6" xfId="20469"/>
    <cellStyle name="s_IEL_finsumm 2 3" xfId="20470"/>
    <cellStyle name="s_IEL_finsumm 2 3 2" xfId="20471"/>
    <cellStyle name="s_IEL_finsumm 2 3 2 2" xfId="20472"/>
    <cellStyle name="s_IEL_finsumm 2 3 2 3" xfId="20473"/>
    <cellStyle name="s_IEL_finsumm 2 3 3" xfId="20474"/>
    <cellStyle name="s_IEL_finsumm 2 4" xfId="20475"/>
    <cellStyle name="s_IEL_finsumm 2 5" xfId="20476"/>
    <cellStyle name="s_IEL_finsumm 2 6" xfId="20477"/>
    <cellStyle name="s_IEL_finsumm 3" xfId="20478"/>
    <cellStyle name="s_IEL_finsumm 4" xfId="20479"/>
    <cellStyle name="s_IEL_finsumm 5" xfId="20480"/>
    <cellStyle name="s_IEL_finsumm 6" xfId="20481"/>
    <cellStyle name="s_IEL_finsumm 6 2" xfId="20482"/>
    <cellStyle name="s_IEL_finsumm 6 2 2" xfId="20483"/>
    <cellStyle name="s_IEL_finsumm 6 2 3" xfId="20484"/>
    <cellStyle name="s_IEL_finsumm 6 3" xfId="20485"/>
    <cellStyle name="s_IEL_finsumm 7" xfId="20486"/>
    <cellStyle name="s_IEL_finsumm 8" xfId="20487"/>
    <cellStyle name="s_IEL_finsumm 9" xfId="20488"/>
    <cellStyle name="s_IEL_finsumm_1" xfId="20489"/>
    <cellStyle name="s_IEL_finsumm_1 10" xfId="20490"/>
    <cellStyle name="s_IEL_finsumm_1 2" xfId="20491"/>
    <cellStyle name="s_IEL_finsumm_1 2 2" xfId="20492"/>
    <cellStyle name="s_IEL_finsumm_1 2 2 2" xfId="20493"/>
    <cellStyle name="s_IEL_finsumm_1 2 2 2 2" xfId="20494"/>
    <cellStyle name="s_IEL_finsumm_1 2 2 2 2 2" xfId="20495"/>
    <cellStyle name="s_IEL_finsumm_1 2 2 2 2 3" xfId="20496"/>
    <cellStyle name="s_IEL_finsumm_1 2 2 2 3" xfId="20497"/>
    <cellStyle name="s_IEL_finsumm_1 2 2 3" xfId="20498"/>
    <cellStyle name="s_IEL_finsumm_1 2 2 4" xfId="20499"/>
    <cellStyle name="s_IEL_finsumm_1 2 2 5" xfId="20500"/>
    <cellStyle name="s_IEL_finsumm_1 2 2 6" xfId="20501"/>
    <cellStyle name="s_IEL_finsumm_1 2 3" xfId="20502"/>
    <cellStyle name="s_IEL_finsumm_1 2 3 2" xfId="20503"/>
    <cellStyle name="s_IEL_finsumm_1 2 3 2 2" xfId="20504"/>
    <cellStyle name="s_IEL_finsumm_1 2 3 2 3" xfId="20505"/>
    <cellStyle name="s_IEL_finsumm_1 2 3 3" xfId="20506"/>
    <cellStyle name="s_IEL_finsumm_1 2 4" xfId="20507"/>
    <cellStyle name="s_IEL_finsumm_1 2 5" xfId="20508"/>
    <cellStyle name="s_IEL_finsumm_1 2 6" xfId="20509"/>
    <cellStyle name="s_IEL_finsumm_1 3" xfId="20510"/>
    <cellStyle name="s_IEL_finsumm_1 4" xfId="20511"/>
    <cellStyle name="s_IEL_finsumm_1 5" xfId="20512"/>
    <cellStyle name="s_IEL_finsumm_1 6" xfId="20513"/>
    <cellStyle name="s_IEL_finsumm_1 6 2" xfId="20514"/>
    <cellStyle name="s_IEL_finsumm_1 6 2 2" xfId="20515"/>
    <cellStyle name="s_IEL_finsumm_1 6 2 3" xfId="20516"/>
    <cellStyle name="s_IEL_finsumm_1 6 3" xfId="20517"/>
    <cellStyle name="s_IEL_finsumm_1 7" xfId="20518"/>
    <cellStyle name="s_IEL_finsumm_1 8" xfId="20519"/>
    <cellStyle name="s_IEL_finsumm_1 9" xfId="20520"/>
    <cellStyle name="s_IEL_finsumm_1_2010 Arnold Sewer - Model v1.1 (preliminary base case)" xfId="20521"/>
    <cellStyle name="s_IEL_finsumm_1_2010-2012_AZ BP_09.10.09" xfId="20522"/>
    <cellStyle name="s_IEL_finsumm_1_2011_BPR_MSG_07" xfId="20523"/>
    <cellStyle name="s_IEL_finsumm_1_2011-13 Capex by entity" xfId="20524"/>
    <cellStyle name="s_IEL_finsumm_1_2012_BS_Budget (2)" xfId="20525"/>
    <cellStyle name="s_IEL_finsumm_1_2012_BS_Budget (2) 2" xfId="20526"/>
    <cellStyle name="s_IEL_finsumm_1_2012_BS_Budget (2) 3" xfId="20527"/>
    <cellStyle name="s_IEL_finsumm_1_2012_BS_Budget (2) 4" xfId="20528"/>
    <cellStyle name="s_IEL_finsumm_1_2012_BS_Budget (2) 5" xfId="20529"/>
    <cellStyle name="s_IEL_finsumm_1_2012_BS_Budget (2) 6" xfId="20530"/>
    <cellStyle name="s_IEL_finsumm_1_7 - FAS109 2010 (F2)" xfId="20531"/>
    <cellStyle name="s_IEL_finsumm_1_AAET P2R 2009" xfId="20532"/>
    <cellStyle name="s_IEL_finsumm_1_AAET P2R 2009 2" xfId="20533"/>
    <cellStyle name="s_IEL_finsumm_1_AAET P2R 2009_NOL" xfId="20534"/>
    <cellStyle name="s_IEL_finsumm_1_ACUS P2R 2009" xfId="20535"/>
    <cellStyle name="s_IEL_finsumm_1_ACUS P2R 2009 2" xfId="20536"/>
    <cellStyle name="s_IEL_finsumm_1_ACUS P2R 2009_NOL" xfId="20537"/>
    <cellStyle name="s_IEL_finsumm_1_ALWC P2R 2009" xfId="20538"/>
    <cellStyle name="s_IEL_finsumm_1_ALWC P2R 2009 2" xfId="20539"/>
    <cellStyle name="s_IEL_finsumm_1_ALWC P2R 2009_NOL" xfId="20540"/>
    <cellStyle name="s_IEL_finsumm_1_Apollo 22062005 RR" xfId="20541"/>
    <cellStyle name="s_IEL_finsumm_1_Applied O+M - 2011 - 2015 Bus. Plan" xfId="20542"/>
    <cellStyle name="s_IEL_finsumm_1_Applied O+M - 2011 - 2015 Bus. Plan 2" xfId="20543"/>
    <cellStyle name="s_IEL_finsumm_1_AW Engineering P2R 2009" xfId="20544"/>
    <cellStyle name="s_IEL_finsumm_1_AW Engineering P2R 2009 2" xfId="20545"/>
    <cellStyle name="s_IEL_finsumm_1_AW Engineering P2R 2009_NOL" xfId="20546"/>
    <cellStyle name="s_IEL_finsumm_1_AW Ind OPS P2R 2009" xfId="20547"/>
    <cellStyle name="s_IEL_finsumm_1_AW Ind OPS P2R 2009 2" xfId="20548"/>
    <cellStyle name="s_IEL_finsumm_1_AW Ind OPS P2R 2009_NOL" xfId="20549"/>
    <cellStyle name="s_IEL_finsumm_1_AW Ind P2R 2009" xfId="20550"/>
    <cellStyle name="s_IEL_finsumm_1_AW Ind P2R 2009 2" xfId="20551"/>
    <cellStyle name="s_IEL_finsumm_1_AW Ind P2R 2009_NOL" xfId="20552"/>
    <cellStyle name="s_IEL_finsumm_1_AW O&amp;M P2R 2009" xfId="20553"/>
    <cellStyle name="s_IEL_finsumm_1_AW O&amp;M P2R 2009 2" xfId="20554"/>
    <cellStyle name="s_IEL_finsumm_1_AW O&amp;M P2R 2009_NOL" xfId="20555"/>
    <cellStyle name="s_IEL_finsumm_1_AW(USA) Inc.  P2R 2009" xfId="20556"/>
    <cellStyle name="s_IEL_finsumm_1_AW(USA) Inc.  P2R 2009 2" xfId="20557"/>
    <cellStyle name="s_IEL_finsumm_1_AW(USA) Inc.  P2R 2009_NOL" xfId="20558"/>
    <cellStyle name="s_IEL_finsumm_1_AWCC P2R 2009" xfId="20559"/>
    <cellStyle name="s_IEL_finsumm_1_AWCC P2R 2009 2" xfId="20560"/>
    <cellStyle name="s_IEL_finsumm_1_AWCC P2R 2009_NOL" xfId="20561"/>
    <cellStyle name="s_IEL_finsumm_1_AWE Holding P2R 2009" xfId="20562"/>
    <cellStyle name="s_IEL_finsumm_1_AWE Holding P2R 2009 2" xfId="20563"/>
    <cellStyle name="s_IEL_finsumm_1_AWE Holding P2R 2009_NOL" xfId="20564"/>
    <cellStyle name="s_IEL_finsumm_1_AWE Inc. P2R 2009" xfId="20565"/>
    <cellStyle name="s_IEL_finsumm_1_AWE Inc. P2R 2009 2" xfId="20566"/>
    <cellStyle name="s_IEL_finsumm_1_AWE Inc. P2R 2009_NOL" xfId="20567"/>
    <cellStyle name="s_IEL_finsumm_1_AWM P2R 2009" xfId="20568"/>
    <cellStyle name="s_IEL_finsumm_1_AWM P2R 2009 2" xfId="20569"/>
    <cellStyle name="s_IEL_finsumm_1_AWM P2R 2009_NOL" xfId="20570"/>
    <cellStyle name="s_IEL_finsumm_1_AWM-DE P2R 2009" xfId="20571"/>
    <cellStyle name="s_IEL_finsumm_1_AWM-DE P2R 2009 2" xfId="20572"/>
    <cellStyle name="s_IEL_finsumm_1_AWM-DE P2R 2009_NOL" xfId="20573"/>
    <cellStyle name="s_IEL_finsumm_1_AWR P2R 2009" xfId="20574"/>
    <cellStyle name="s_IEL_finsumm_1_AWR P2R 2009 2" xfId="20575"/>
    <cellStyle name="s_IEL_finsumm_1_AWR P2R 2009_NOL" xfId="20576"/>
    <cellStyle name="s_IEL_finsumm_1_AWS CDM P2R 2009" xfId="20577"/>
    <cellStyle name="s_IEL_finsumm_1_AWS CDM P2R 2009 2" xfId="20578"/>
    <cellStyle name="s_IEL_finsumm_1_AWS CDM P2R 2009_NOL" xfId="20579"/>
    <cellStyle name="s_IEL_finsumm_1_AWS LLC P2R 2009" xfId="20580"/>
    <cellStyle name="s_IEL_finsumm_1_AWS LLC P2R 2009 2" xfId="20581"/>
    <cellStyle name="s_IEL_finsumm_1_AWS LLC P2R 2009_NOL" xfId="20582"/>
    <cellStyle name="s_IEL_finsumm_1_AWW Adj Co FAS109 2011" xfId="20583"/>
    <cellStyle name="s_IEL_finsumm_1_AWWC P2R 2009" xfId="20584"/>
    <cellStyle name="s_IEL_finsumm_1_AWWC P2R 2009 2" xfId="20585"/>
    <cellStyle name="s_IEL_finsumm_1_AWWC P2R 2009_NOL" xfId="20586"/>
    <cellStyle name="s_IEL_finsumm_1_AWWM P2R 2009" xfId="20587"/>
    <cellStyle name="s_IEL_finsumm_1_AWWM P2R 2009 2" xfId="20588"/>
    <cellStyle name="s_IEL_finsumm_1_AWWM P2R 2009_NOL" xfId="20589"/>
    <cellStyle name="s_IEL_finsumm_1_AWWSC P2R 2009" xfId="20590"/>
    <cellStyle name="s_IEL_finsumm_1_AWWSC P2R 2009 2" xfId="20591"/>
    <cellStyle name="s_IEL_finsumm_1_AWWSC P2R 2009_NOL" xfId="20592"/>
    <cellStyle name="s_IEL_finsumm_1_AZ P2R 2009" xfId="20593"/>
    <cellStyle name="s_IEL_finsumm_1_AZ P2R 2009 2" xfId="20594"/>
    <cellStyle name="s_IEL_finsumm_1_AZ P2R 2009_NOL" xfId="20595"/>
    <cellStyle name="s_IEL_finsumm_1_BalanceSheet Landing" xfId="20596"/>
    <cellStyle name="s_IEL_finsumm_1_BalanceSheet Landing 2" xfId="20597"/>
    <cellStyle name="s_IEL_finsumm_1_BalanceSheet Landing 3" xfId="20598"/>
    <cellStyle name="s_IEL_finsumm_1_BalanceSheet Landing 4" xfId="20599"/>
    <cellStyle name="s_IEL_finsumm_1_BalanceSheet Landing 5" xfId="20600"/>
    <cellStyle name="s_IEL_finsumm_1_BalanceSheet Landing 6" xfId="20601"/>
    <cellStyle name="s_IEL_finsumm_1_BFD P2R 2009" xfId="20602"/>
    <cellStyle name="s_IEL_finsumm_1_BFD P2R 2009 2" xfId="20603"/>
    <cellStyle name="s_IEL_finsumm_1_BFD P2R 2009_NOL" xfId="20604"/>
    <cellStyle name="s_IEL_finsumm_1_Book1" xfId="20605"/>
    <cellStyle name="s_IEL_finsumm_1_BP 2011-13 KPIs Rev 9-16-2010 8pm" xfId="20606"/>
    <cellStyle name="s_IEL_finsumm_1_CA P2R 2009 " xfId="20607"/>
    <cellStyle name="s_IEL_finsumm_1_CA P2R 2009  2" xfId="20608"/>
    <cellStyle name="s_IEL_finsumm_1_CA P2R 2009 _NOL" xfId="20609"/>
    <cellStyle name="s_IEL_finsumm_1_CD - Financial Flash Report - May 2012 Final" xfId="20610"/>
    <cellStyle name="s_IEL_finsumm_1_City of Fillmore Annual Maintenance Revised  V-2 3-7-06  MLC" xfId="20611"/>
    <cellStyle name="s_IEL_finsumm_1_City of Fillmore Annual Maintenance Revised  V-2 3-7-06  MLC_sand city cost analysis 9-29-09 CalAm Version" xfId="20612"/>
    <cellStyle name="s_IEL_finsumm_1_City of Fillmore Annual Maintenance Revised  V-2 3-7-06  MLC_Schedule 3-5 Roark - asset list 071010" xfId="20613"/>
    <cellStyle name="s_IEL_finsumm_1_City of Fillmore Annual Maintenance Revised MK" xfId="20614"/>
    <cellStyle name="s_IEL_finsumm_1_City of Fillmore Annual Maintenance Revised MK_sand city cost analysis 9-29-09 CalAm Version" xfId="20615"/>
    <cellStyle name="s_IEL_finsumm_1_City of Fillmore Annual Maintenance Revised MK_Schedule 3-5 Roark - asset list 071010" xfId="20616"/>
    <cellStyle name="s_IEL_finsumm_1_City of Fillmore DBO Financial Model V10" xfId="20617"/>
    <cellStyle name="s_IEL_finsumm_1_City of Fillmore DBO Financial Model V10_sand city cost analysis 9-29-09 CalAm Version" xfId="20618"/>
    <cellStyle name="s_IEL_finsumm_1_City of Fillmore DBO Financial Model V10_Schedule 3-5 Roark - asset list 071010" xfId="20619"/>
    <cellStyle name="s_IEL_finsumm_1_City of Fillmore DBO Financial Model V11" xfId="20620"/>
    <cellStyle name="s_IEL_finsumm_1_City of Fillmore DBO Financial Model V11_sand city cost analysis 9-29-09 CalAm Version" xfId="20621"/>
    <cellStyle name="s_IEL_finsumm_1_City of Fillmore DBO Financial Model V11_Schedule 3-5 Roark - asset list 071010" xfId="20622"/>
    <cellStyle name="s_IEL_finsumm_1_City of Fillmore DBO Financial Model V2" xfId="20623"/>
    <cellStyle name="s_IEL_finsumm_1_City of Fillmore DBO Financial Model V2_sand city cost analysis 9-29-09 CalAm Version" xfId="20624"/>
    <cellStyle name="s_IEL_finsumm_1_City of Fillmore DBO Financial Model V2_Schedule 3-5 Roark - asset list 071010" xfId="20625"/>
    <cellStyle name="s_IEL_finsumm_1_City of Fillmore DBO Financial Model V4" xfId="20626"/>
    <cellStyle name="s_IEL_finsumm_1_City of Fillmore DBO Financial Model V4_sand city cost analysis 9-29-09 CalAm Version" xfId="20627"/>
    <cellStyle name="s_IEL_finsumm_1_City of Fillmore DBO Financial Model V4_Schedule 3-5 Roark - asset list 071010" xfId="20628"/>
    <cellStyle name="s_IEL_finsumm_1_City of Fillmore DBO Financial Model V5" xfId="20629"/>
    <cellStyle name="s_IEL_finsumm_1_City of Fillmore DBO Financial Model V5_sand city cost analysis 9-29-09 CalAm Version" xfId="20630"/>
    <cellStyle name="s_IEL_finsumm_1_City of Fillmore DBO Financial Model V5_Schedule 3-5 Roark - asset list 071010" xfId="20631"/>
    <cellStyle name="s_IEL_finsumm_1_City of Fillmore OpEx Model Start-Up  &amp; Decommissioning   Nov.18, 2005  MLC" xfId="20632"/>
    <cellStyle name="s_IEL_finsumm_1_City of Fillmore OpEx Model Start-Up  &amp; Decommissioning   Nov.18, 2005  MLC_sand city cost analysis 9-29-09 CalAm Version" xfId="20633"/>
    <cellStyle name="s_IEL_finsumm_1_City of Fillmore OpEx Model Start-Up  &amp; Decommissioning   Nov.18, 2005  MLC_Schedule 3-5 Roark - asset list 071010" xfId="20634"/>
    <cellStyle name="s_IEL_finsumm_1_City of Fillmore OpEx Model V. 2  Dec. 19, 2005  MLC" xfId="20635"/>
    <cellStyle name="s_IEL_finsumm_1_City of Fillmore OpEx Model V. 2  Dec. 19, 2005  MLC_sand city cost analysis 9-29-09 CalAm Version" xfId="20636"/>
    <cellStyle name="s_IEL_finsumm_1_City of Fillmore OpEx Model V. 2  Dec. 19, 2005  MLC_Schedule 3-5 Roark - asset list 071010" xfId="20637"/>
    <cellStyle name="s_IEL_finsumm_1_City of Fillmore R &amp; R Schedule    3-13-06  MLC" xfId="20638"/>
    <cellStyle name="s_IEL_finsumm_1_City of Fillmore R &amp; R Schedule    3-13-06  MLC_sand city cost analysis 9-29-09 CalAm Version" xfId="20639"/>
    <cellStyle name="s_IEL_finsumm_1_City of Fillmore R &amp; R Schedule    3-13-06  MLC_Schedule 3-5 Roark - asset list 071010" xfId="20640"/>
    <cellStyle name="s_IEL_finsumm_1_Contract Ops Bus  Plan 2011 -2015_061510" xfId="20641"/>
    <cellStyle name="s_IEL_finsumm_1_Contract Ops Bus  Plan 2011 -2015_061510_2011_BPR_MSG_07" xfId="20642"/>
    <cellStyle name="s_IEL_finsumm_1_Contract Ops Bus  Plan 2011 -2015_061510_Contract Ops Bus  Plan 2011 -2015_071310_GK" xfId="20643"/>
    <cellStyle name="s_IEL_finsumm_1_Contract Ops Bus  Plan 2011 -2015_061510_Contract Ops Bus  Plan 2011 -2015_08.31.10" xfId="20644"/>
    <cellStyle name="s_IEL_finsumm_1_Contract Ops Bus  Plan 2011 -2015_061510_Contract Ops Bus  Plan 2011 -2015_08.31.10_~0270095" xfId="20645"/>
    <cellStyle name="s_IEL_finsumm_1_Contract Ops Bus  Plan 2011 -2015_061510_Contract Ops Bus  Plan 2011 -2015_08.31.10_Contract Services_Project Contribution Trend" xfId="20646"/>
    <cellStyle name="s_IEL_finsumm_1_Contract Ops Bus  Plan 2011 -2015_061510_Contract Ops Bus  Plan 2011 -2015_08.31.10_Contract Services_Project Contribution Trend_091010" xfId="20647"/>
    <cellStyle name="s_IEL_finsumm_1_Contract Ops Bus  Plan 2011 -2015_061510_Contribution" xfId="20648"/>
    <cellStyle name="s_IEL_finsumm_1_Contract Ops Bus  Plan 2011 -2015_061510_FINAL P12 MSG Contribution Margin" xfId="20649"/>
    <cellStyle name="s_IEL_finsumm_1_Contract Ops Bus  Plan 2011 -2015_071310_GK" xfId="20650"/>
    <cellStyle name="s_IEL_finsumm_1_Contract Ops Bus  Plan 2011 -2015_08.31.10" xfId="20651"/>
    <cellStyle name="s_IEL_finsumm_1_Contract Ops Bus  Plan 2011 -2015_08.31.10_~0270095" xfId="20652"/>
    <cellStyle name="s_IEL_finsumm_1_Contract Ops Bus  Plan 2011 -2015_08.31.10_Contract Services_Project Contribution Trend" xfId="20653"/>
    <cellStyle name="s_IEL_finsumm_1_Contract Ops Bus  Plan 2011 -2015_08.31.10_Contract Services_Project Contribution Trend_091010" xfId="20654"/>
    <cellStyle name="s_IEL_finsumm_1_Contribution" xfId="20655"/>
    <cellStyle name="s_IEL_finsumm_1_Control Panel" xfId="20656"/>
    <cellStyle name="s_IEL_finsumm_1_Control Panel 2" xfId="20657"/>
    <cellStyle name="s_IEL_finsumm_1_Control Panel 3" xfId="20658"/>
    <cellStyle name="s_IEL_finsumm_1_Control Panel 4" xfId="20659"/>
    <cellStyle name="s_IEL_finsumm_1_Control Panel 5" xfId="20660"/>
    <cellStyle name="s_IEL_finsumm_1_Control Panel 6" xfId="20661"/>
    <cellStyle name="s_IEL_finsumm_1_Copy of Twin Oaks DBO Financial Model BAFO FINAL" xfId="20662"/>
    <cellStyle name="s_IEL_finsumm_1_Copy of Twin Oaks DBO Financial Model BAFO FINAL_sand city cost analysis 9-29-09 CalAm Version" xfId="20663"/>
    <cellStyle name="s_IEL_finsumm_1_Copy of Twin Oaks DBO Financial Model BAFO FINAL_Schedule 3-5 Roark - asset list 071010" xfId="20664"/>
    <cellStyle name="s_IEL_finsumm_1_Eastern Divsion O&amp;Vs - Dec 2011 Final" xfId="20665"/>
    <cellStyle name="s_IEL_finsumm_1_Eastern Divsion O&amp;Vs - Dec 2011 Final 2" xfId="20666"/>
    <cellStyle name="s_IEL_finsumm_1_Eastern Divsion O&amp;Vs - Dec 2011 Final 3" xfId="20667"/>
    <cellStyle name="s_IEL_finsumm_1_Eastern Divsion O&amp;Vs - Dec 2011 Final 4" xfId="20668"/>
    <cellStyle name="s_IEL_finsumm_1_Eastern Divsion O&amp;Vs - Dec 2011 Final 5" xfId="20669"/>
    <cellStyle name="s_IEL_finsumm_1_Eastern Divsion O&amp;Vs - Dec 2011 Final 6" xfId="20670"/>
    <cellStyle name="s_IEL_finsumm_1_Edison P2R 2009" xfId="20671"/>
    <cellStyle name="s_IEL_finsumm_1_Edison P2R 2009 2" xfId="20672"/>
    <cellStyle name="s_IEL_finsumm_1_Edison P2R 2009_NOL" xfId="20673"/>
    <cellStyle name="s_IEL_finsumm_1_EMC P2R 2009" xfId="20674"/>
    <cellStyle name="s_IEL_finsumm_1_EMC P2R 2009 2" xfId="20675"/>
    <cellStyle name="s_IEL_finsumm_1_EMC P2R 2009_NOL" xfId="20676"/>
    <cellStyle name="s_IEL_finsumm_1_ETOWN LLC P2R 2009" xfId="20677"/>
    <cellStyle name="s_IEL_finsumm_1_ETOWN LLC P2R 2009 2" xfId="20678"/>
    <cellStyle name="s_IEL_finsumm_1_ETOWN LLC P2R 2009_NOL" xfId="20679"/>
    <cellStyle name="s_IEL_finsumm_1_ETP P2R 2009" xfId="20680"/>
    <cellStyle name="s_IEL_finsumm_1_ETP P2R 2009 2" xfId="20681"/>
    <cellStyle name="s_IEL_finsumm_1_ETP P2R 2009_NOL" xfId="20682"/>
    <cellStyle name="s_IEL_finsumm_1_Fillmore Annual Maintenance" xfId="20683"/>
    <cellStyle name="s_IEL_finsumm_1_Fillmore Annual Maintenance_sand city cost analysis 9-29-09 CalAm Version" xfId="20684"/>
    <cellStyle name="s_IEL_finsumm_1_Fillmore Annual Maintenance_Schedule 3-5 Roark - asset list 071010" xfId="20685"/>
    <cellStyle name="s_IEL_finsumm_1_Fillmore O&amp;M model 032206" xfId="20686"/>
    <cellStyle name="s_IEL_finsumm_1_Fillmore O&amp;M model 032206 V1" xfId="20687"/>
    <cellStyle name="s_IEL_finsumm_1_Fillmore O&amp;M model 032206 V1_sand city cost analysis 9-29-09 CalAm Version" xfId="20688"/>
    <cellStyle name="s_IEL_finsumm_1_Fillmore O&amp;M model 032206 V1_Schedule 3-5 Roark - asset list 071010" xfId="20689"/>
    <cellStyle name="s_IEL_finsumm_1_Fillmore O&amp;M model 032206_sand city cost analysis 9-29-09 CalAm Version" xfId="20690"/>
    <cellStyle name="s_IEL_finsumm_1_Fillmore O&amp;M model 032206_Schedule 3-5 Roark - asset list 071010" xfId="20691"/>
    <cellStyle name="s_IEL_finsumm_1_Fillmore O&amp;M model 110106" xfId="20692"/>
    <cellStyle name="s_IEL_finsumm_1_Fillmore O&amp;M model 110106_sand city cost analysis 9-29-09 CalAm Version" xfId="20693"/>
    <cellStyle name="s_IEL_finsumm_1_Fillmore O&amp;M model 110106_Schedule 3-5 Roark - asset list 071010" xfId="20694"/>
    <cellStyle name="s_IEL_finsumm_1_FINAL P12 MSG Contribution Margin" xfId="20695"/>
    <cellStyle name="s_IEL_finsumm_1_Footnote" xfId="20696"/>
    <cellStyle name="s_IEL_finsumm_1_HI P2R 2009" xfId="20697"/>
    <cellStyle name="s_IEL_finsumm_1_HI P2R 2009 2" xfId="20698"/>
    <cellStyle name="s_IEL_finsumm_1_HI P2R 2009_NOL" xfId="20699"/>
    <cellStyle name="s_IEL_finsumm_1_HYDRO P2R 2009" xfId="20700"/>
    <cellStyle name="s_IEL_finsumm_1_HYDRO P2R 2009 2" xfId="20701"/>
    <cellStyle name="s_IEL_finsumm_1_HYDRO P2R 2009_NOL" xfId="20702"/>
    <cellStyle name="s_IEL_finsumm_1_Hyperion-JDE Recon" xfId="20703"/>
    <cellStyle name="s_IEL_finsumm_1_IA P2R 2009" xfId="20704"/>
    <cellStyle name="s_IEL_finsumm_1_IA P2R 2009 2" xfId="20705"/>
    <cellStyle name="s_IEL_finsumm_1_IA P2R 2009_NOL" xfId="20706"/>
    <cellStyle name="s_IEL_finsumm_1_IL FAS109 2011" xfId="20707"/>
    <cellStyle name="s_IEL_finsumm_1_IL P2R 2009 " xfId="20708"/>
    <cellStyle name="s_IEL_finsumm_1_IL P2R 2009  2" xfId="20709"/>
    <cellStyle name="s_IEL_finsumm_1_IL P2R 2009 _NOL" xfId="20710"/>
    <cellStyle name="s_IEL_finsumm_1_IN P2R 2009" xfId="20711"/>
    <cellStyle name="s_IEL_finsumm_1_IN P2R 2009 2" xfId="20712"/>
    <cellStyle name="s_IEL_finsumm_1_IN P2R 2009_NOL" xfId="20713"/>
    <cellStyle name="s_IEL_finsumm_1_Income Statement_revised capex 05.28.09_060309" xfId="20714"/>
    <cellStyle name="s_IEL_finsumm_1_Income Statement_revised capex 05.28.09_060309 2" xfId="20715"/>
    <cellStyle name="s_IEL_finsumm_1_Input" xfId="20716"/>
    <cellStyle name="s_IEL_finsumm_1_Input Sheet" xfId="20717"/>
    <cellStyle name="s_IEL_finsumm_1_Inputs" xfId="20718"/>
    <cellStyle name="s_IEL_finsumm_1_Inputs_1" xfId="20719"/>
    <cellStyle name="s_IEL_finsumm_1_Journal Entries Calculation" xfId="20720"/>
    <cellStyle name="s_IEL_finsumm_1_KY P2R 2009" xfId="20721"/>
    <cellStyle name="s_IEL_finsumm_1_KY P2R 2009 2" xfId="20722"/>
    <cellStyle name="s_IEL_finsumm_1_KY P2R 2009_NOL" xfId="20723"/>
    <cellStyle name="s_IEL_finsumm_1_KY-Landing Template-Feb 2012 Final" xfId="20724"/>
    <cellStyle name="s_IEL_finsumm_1_KY-Landing Template-Feb 2012 Final 2" xfId="20725"/>
    <cellStyle name="s_IEL_finsumm_1_KY-Landing Template-Feb 2012 Final 3" xfId="20726"/>
    <cellStyle name="s_IEL_finsumm_1_KY-Landing Template-Feb 2012 Final 4" xfId="20727"/>
    <cellStyle name="s_IEL_finsumm_1_KY-Landing Template-Feb 2012 Final 5" xfId="20728"/>
    <cellStyle name="s_IEL_finsumm_1_KY-Landing Template-Feb 2012 Final 6" xfId="20729"/>
    <cellStyle name="s_IEL_finsumm_1_LI P2R 2009" xfId="20730"/>
    <cellStyle name="s_IEL_finsumm_1_LI P2R 2009 2" xfId="20731"/>
    <cellStyle name="s_IEL_finsumm_1_LI P2R 2009_NOL" xfId="20732"/>
    <cellStyle name="s_IEL_finsumm_1_LIBERTY P2R 2009" xfId="20733"/>
    <cellStyle name="s_IEL_finsumm_1_LIBERTY P2R 2009 2" xfId="20734"/>
    <cellStyle name="s_IEL_finsumm_1_LIBERTY P2R 2009_NOL" xfId="20735"/>
    <cellStyle name="s_IEL_finsumm_1_LOP P2R 2009" xfId="20736"/>
    <cellStyle name="s_IEL_finsumm_1_LOP P2R 2009 2" xfId="20737"/>
    <cellStyle name="s_IEL_finsumm_1_LOP P2R 2009_NOL" xfId="20738"/>
    <cellStyle name="s_IEL_finsumm_1_MD P2R 2009" xfId="20739"/>
    <cellStyle name="s_IEL_finsumm_1_MD P2R 2009 2" xfId="20740"/>
    <cellStyle name="s_IEL_finsumm_1_MD P2R 2009_NOL" xfId="20741"/>
    <cellStyle name="s_IEL_finsumm_1_MI P2R 2009" xfId="20742"/>
    <cellStyle name="s_IEL_finsumm_1_MI P2R 2009 2" xfId="20743"/>
    <cellStyle name="s_IEL_finsumm_1_MI P2R 2009_NOL" xfId="20744"/>
    <cellStyle name="s_IEL_finsumm_1_MO 2010-2014 Presentation_072709" xfId="20745"/>
    <cellStyle name="s_IEL_finsumm_1_MO 2010-2014 Presentation_072709_Schedule 3-5 Roark - asset list 071010" xfId="20746"/>
    <cellStyle name="s_IEL_finsumm_1_MO P2R 2009" xfId="20747"/>
    <cellStyle name="s_IEL_finsumm_1_MO P2R 2009 2" xfId="20748"/>
    <cellStyle name="s_IEL_finsumm_1_MO P2R 2009_NOL" xfId="20749"/>
    <cellStyle name="s_IEL_finsumm_1_Mobile Residuals P2R 2009" xfId="20750"/>
    <cellStyle name="s_IEL_finsumm_1_Mobile Residuals P2R 2009 2" xfId="20751"/>
    <cellStyle name="s_IEL_finsumm_1_Mobile Residuals P2R 2009_NOL" xfId="20752"/>
    <cellStyle name="s_IEL_finsumm_1_MO-IL-CA Offset DEF" xfId="20753"/>
    <cellStyle name="s_IEL_finsumm_1_MO-IL-CA Offset DEF 2" xfId="20754"/>
    <cellStyle name="s_IEL_finsumm_1_MO-IL-CA Offset DEF_AWW Adj Co FAS109 2011" xfId="20755"/>
    <cellStyle name="s_IEL_finsumm_1_MO-IL-CA Offset DEF_Current Provision - HYP" xfId="20756"/>
    <cellStyle name="s_IEL_finsumm_1_MO-IL-CA Offset DEF_Footnote" xfId="20757"/>
    <cellStyle name="s_IEL_finsumm_1_MO-IL-CA Offset DEF_Hyperion-JDE Recon" xfId="20758"/>
    <cellStyle name="s_IEL_finsumm_1_MO-IL-CA Offset DEF_Journal Entries Calculation" xfId="20759"/>
    <cellStyle name="s_IEL_finsumm_1_MO-IL-CA Offset DEF_NOL" xfId="20760"/>
    <cellStyle name="s_IEL_finsumm_1_MO-IL-CA Offset DEF_PY FN Reclasses" xfId="20761"/>
    <cellStyle name="s_IEL_finsumm_1_MO-IL-CA Offset DEF_Summary" xfId="20762"/>
    <cellStyle name="s_IEL_finsumm_1_Net Capex Cashflow 2013-2014 8-10-12" xfId="20763"/>
    <cellStyle name="s_IEL_finsumm_1_NJ P2R 2009" xfId="20764"/>
    <cellStyle name="s_IEL_finsumm_1_NJ P2R 2009 2" xfId="20765"/>
    <cellStyle name="s_IEL_finsumm_1_NJ P2R 2009_NOL" xfId="20766"/>
    <cellStyle name="s_IEL_finsumm_1_NM P2R 2009" xfId="20767"/>
    <cellStyle name="s_IEL_finsumm_1_NM P2R 2009 2" xfId="20768"/>
    <cellStyle name="s_IEL_finsumm_1_NM P2R 2009_NOL" xfId="20769"/>
    <cellStyle name="s_IEL_finsumm_1_NOL" xfId="20770"/>
    <cellStyle name="s_IEL_finsumm_1_O&amp;Vs P&amp;L View" xfId="20771"/>
    <cellStyle name="s_IEL_finsumm_1_O&amp;Vs P&amp;L View 2" xfId="20772"/>
    <cellStyle name="s_IEL_finsumm_1_O&amp;Vs P&amp;L View 3" xfId="20773"/>
    <cellStyle name="s_IEL_finsumm_1_O&amp;Vs P&amp;L View 4" xfId="20774"/>
    <cellStyle name="s_IEL_finsumm_1_O&amp;Vs P&amp;L View 5" xfId="20775"/>
    <cellStyle name="s_IEL_finsumm_1_O&amp;Vs P&amp;L View 6" xfId="20776"/>
    <cellStyle name="s_IEL_finsumm_1_O&amp;Vs Worksheet" xfId="20777"/>
    <cellStyle name="s_IEL_finsumm_1_O&amp;Vs Worksheet 2" xfId="20778"/>
    <cellStyle name="s_IEL_finsumm_1_O&amp;Vs Worksheet 3" xfId="20779"/>
    <cellStyle name="s_IEL_finsumm_1_O&amp;Vs Worksheet 4" xfId="20780"/>
    <cellStyle name="s_IEL_finsumm_1_O&amp;Vs Worksheet 5" xfId="20781"/>
    <cellStyle name="s_IEL_finsumm_1_O&amp;Vs Worksheet 6" xfId="20782"/>
    <cellStyle name="s_IEL_finsumm_1_OH P2R 2009" xfId="20783"/>
    <cellStyle name="s_IEL_finsumm_1_OH P2R 2009 2" xfId="20784"/>
    <cellStyle name="s_IEL_finsumm_1_OH P2R 2009_NOL" xfId="20785"/>
    <cellStyle name="s_IEL_finsumm_1_P&amp;L Landing" xfId="20786"/>
    <cellStyle name="s_IEL_finsumm_1_P&amp;L Landing 2" xfId="20787"/>
    <cellStyle name="s_IEL_finsumm_1_P&amp;L Landing 3" xfId="20788"/>
    <cellStyle name="s_IEL_finsumm_1_P&amp;L Landing 4" xfId="20789"/>
    <cellStyle name="s_IEL_finsumm_1_P&amp;L Landing 5" xfId="20790"/>
    <cellStyle name="s_IEL_finsumm_1_P&amp;L Landing 6" xfId="20791"/>
    <cellStyle name="s_IEL_finsumm_1_PA P2R 2009" xfId="20792"/>
    <cellStyle name="s_IEL_finsumm_1_PA P2R 2009 2" xfId="20793"/>
    <cellStyle name="s_IEL_finsumm_1_PA P2R 2009_NOL" xfId="20794"/>
    <cellStyle name="s_IEL_finsumm_1_Portfolio Optimization - Sale of GW + Neptune v13" xfId="20795"/>
    <cellStyle name="s_IEL_finsumm_1_Project Aqua - Financial Models Version 2.0 V2" xfId="20796"/>
    <cellStyle name="s_IEL_finsumm_1_Project Aqua - Financial Models Version 2.0 V2_2010 Arnold Sewer - Model v1.1 (preliminary base case)" xfId="20797"/>
    <cellStyle name="s_IEL_finsumm_1_Project Aqua - Financial Models Version 2.0 V2_Inputs" xfId="20798"/>
    <cellStyle name="s_IEL_finsumm_1_Project Aqua - Financial Models Version 2.0 V2_sand city cost analysis 9-29-09 CalAm Version" xfId="20799"/>
    <cellStyle name="s_IEL_finsumm_1_Project Aqua - Financial Models Version 2.0 V2_Schedule 3-5 Roark - asset list 071010" xfId="20800"/>
    <cellStyle name="s_IEL_finsumm_1_Project Aqua - Financial Models Version 2.5" xfId="20801"/>
    <cellStyle name="s_IEL_finsumm_1_Project Ascot Spain - Version 9.0 16082004" xfId="20802"/>
    <cellStyle name="s_IEL_finsumm_1_PY FN Reclasses" xfId="20803"/>
    <cellStyle name="s_IEL_finsumm_1_Q1 Workpapers as of 03-12-10" xfId="20804"/>
    <cellStyle name="s_IEL_finsumm_1_Q1 Workpapers as of 03-12-10 2" xfId="20805"/>
    <cellStyle name="s_IEL_finsumm_1_ROE by State" xfId="20806"/>
    <cellStyle name="s_IEL_finsumm_1_sand city cost analysis 9-29-09 CalAm Version" xfId="20807"/>
    <cellStyle name="s_IEL_finsumm_1_Schedule 3-5 Roark - asset list 071010" xfId="20808"/>
    <cellStyle name="s_IEL_finsumm_1_Sheet1" xfId="20809"/>
    <cellStyle name="s_IEL_finsumm_1_Sheet1 2" xfId="20810"/>
    <cellStyle name="s_IEL_finsumm_1_Sheet1 3" xfId="20811"/>
    <cellStyle name="s_IEL_finsumm_1_Sheet1 4" xfId="20812"/>
    <cellStyle name="s_IEL_finsumm_1_Sheet1 5" xfId="20813"/>
    <cellStyle name="s_IEL_finsumm_1_Sheet1 6" xfId="20814"/>
    <cellStyle name="s_IEL_finsumm_1_Sheet2" xfId="20815"/>
    <cellStyle name="s_IEL_finsumm_1_Sheet2 2" xfId="20816"/>
    <cellStyle name="s_IEL_finsumm_1_Sheet2 3" xfId="20817"/>
    <cellStyle name="s_IEL_finsumm_1_Sheet2 4" xfId="20818"/>
    <cellStyle name="s_IEL_finsumm_1_Sheet2 5" xfId="20819"/>
    <cellStyle name="s_IEL_finsumm_1_Sheet2 6" xfId="20820"/>
    <cellStyle name="s_IEL_finsumm_1_Sheet2 7" xfId="20821"/>
    <cellStyle name="s_IEL_finsumm_1_Smart View_2011-2015_Info from the field V2  from rates 8-18-10 morning" xfId="20822"/>
    <cellStyle name="s_IEL_finsumm_1_Smart View_2011-2015_Info from the field V3 8-19-10 from Rates" xfId="20823"/>
    <cellStyle name="s_IEL_finsumm_1_Spain headcount 09082004v3" xfId="20824"/>
    <cellStyle name="s_IEL_finsumm_1_Start-up Costs" xfId="20825"/>
    <cellStyle name="s_IEL_finsumm_1_Start-up Costs_sand city cost analysis 9-29-09 CalAm Version" xfId="20826"/>
    <cellStyle name="s_IEL_finsumm_1_Start-up Costs_Schedule 3-5 Roark - asset list 071010" xfId="20827"/>
    <cellStyle name="s_IEL_finsumm_1_Summary" xfId="20828"/>
    <cellStyle name="s_IEL_finsumm_1_Surprise Financial Services O&amp;M Fin Model 2008" xfId="20829"/>
    <cellStyle name="s_IEL_finsumm_1_Surprise Financial Services O&amp;M No Capital 012607" xfId="20830"/>
    <cellStyle name="s_IEL_finsumm_1_Surprise Financial Services O&amp;M No Capital 012607_sand city cost analysis 9-29-09 CalAm Version" xfId="20831"/>
    <cellStyle name="s_IEL_finsumm_1_Surprise Financial Services O&amp;M No Capital 012607_Schedule 3-5 Roark - asset list 071010" xfId="20832"/>
    <cellStyle name="s_IEL_finsumm_1_TN - BD Model 2011-2015 06.17.10" xfId="20833"/>
    <cellStyle name="s_IEL_finsumm_1_TN P2R 2009" xfId="20834"/>
    <cellStyle name="s_IEL_finsumm_1_TN P2R 2009 2" xfId="20835"/>
    <cellStyle name="s_IEL_finsumm_1_TN P2R 2009_NOL" xfId="20836"/>
    <cellStyle name="s_IEL_finsumm_1_Treasury Existing Debt Load" xfId="20837"/>
    <cellStyle name="s_IEL_finsumm_1_TWH LLC P2R 2009" xfId="20838"/>
    <cellStyle name="s_IEL_finsumm_1_TWH LLC P2R 2009 2" xfId="20839"/>
    <cellStyle name="s_IEL_finsumm_1_TWH LLC P2R 2009_NOL" xfId="20840"/>
    <cellStyle name="s_IEL_finsumm_1_TWNA P2R 2009" xfId="20841"/>
    <cellStyle name="s_IEL_finsumm_1_TWNA P2R 2009 2" xfId="20842"/>
    <cellStyle name="s_IEL_finsumm_1_TWNA P2R 2009_NOL" xfId="20843"/>
    <cellStyle name="s_IEL_finsumm_1_TX P2R 2009" xfId="20844"/>
    <cellStyle name="s_IEL_finsumm_1_TX P2R 2009 2" xfId="20845"/>
    <cellStyle name="s_IEL_finsumm_1_TX P2R 2009_NOL" xfId="20846"/>
    <cellStyle name="s_IEL_finsumm_1_UESG P2R 2009" xfId="20847"/>
    <cellStyle name="s_IEL_finsumm_1_UESG P2R 2009 2" xfId="20848"/>
    <cellStyle name="s_IEL_finsumm_1_UESG P2R 2009_NOL" xfId="20849"/>
    <cellStyle name="s_IEL_finsumm_1_UWV P2R 2009" xfId="20850"/>
    <cellStyle name="s_IEL_finsumm_1_UWV P2R 2009 2" xfId="20851"/>
    <cellStyle name="s_IEL_finsumm_1_UWV P2R 2009_NOL" xfId="20852"/>
    <cellStyle name="s_IEL_finsumm_1_VA P2R 2009" xfId="20853"/>
    <cellStyle name="s_IEL_finsumm_1_VA P2R 2009 2" xfId="20854"/>
    <cellStyle name="s_IEL_finsumm_1_VA P2R 2009_NOL" xfId="20855"/>
    <cellStyle name="s_IEL_finsumm_1_WV P2R 2009" xfId="20856"/>
    <cellStyle name="s_IEL_finsumm_1_WV P2R 2009 2" xfId="20857"/>
    <cellStyle name="s_IEL_finsumm_1_WV P2R 2009_NOL" xfId="20858"/>
    <cellStyle name="s_IEL_finsumm_2" xfId="20859"/>
    <cellStyle name="s_IEL_finsumm_2 10" xfId="20860"/>
    <cellStyle name="s_IEL_finsumm_2 2" xfId="20861"/>
    <cellStyle name="s_IEL_finsumm_2 2 2" xfId="20862"/>
    <cellStyle name="s_IEL_finsumm_2 2 2 2" xfId="20863"/>
    <cellStyle name="s_IEL_finsumm_2 2 2 2 2" xfId="20864"/>
    <cellStyle name="s_IEL_finsumm_2 2 2 2 2 2" xfId="20865"/>
    <cellStyle name="s_IEL_finsumm_2 2 2 2 2 3" xfId="20866"/>
    <cellStyle name="s_IEL_finsumm_2 2 2 2 3" xfId="20867"/>
    <cellStyle name="s_IEL_finsumm_2 2 2 3" xfId="20868"/>
    <cellStyle name="s_IEL_finsumm_2 2 2 4" xfId="20869"/>
    <cellStyle name="s_IEL_finsumm_2 2 2 5" xfId="20870"/>
    <cellStyle name="s_IEL_finsumm_2 2 2 6" xfId="20871"/>
    <cellStyle name="s_IEL_finsumm_2 2 3" xfId="20872"/>
    <cellStyle name="s_IEL_finsumm_2 2 3 2" xfId="20873"/>
    <cellStyle name="s_IEL_finsumm_2 2 3 2 2" xfId="20874"/>
    <cellStyle name="s_IEL_finsumm_2 2 3 2 3" xfId="20875"/>
    <cellStyle name="s_IEL_finsumm_2 2 3 3" xfId="20876"/>
    <cellStyle name="s_IEL_finsumm_2 2 4" xfId="20877"/>
    <cellStyle name="s_IEL_finsumm_2 2 5" xfId="20878"/>
    <cellStyle name="s_IEL_finsumm_2 2 6" xfId="20879"/>
    <cellStyle name="s_IEL_finsumm_2 3" xfId="20880"/>
    <cellStyle name="s_IEL_finsumm_2 4" xfId="20881"/>
    <cellStyle name="s_IEL_finsumm_2 5" xfId="20882"/>
    <cellStyle name="s_IEL_finsumm_2 6" xfId="20883"/>
    <cellStyle name="s_IEL_finsumm_2 6 2" xfId="20884"/>
    <cellStyle name="s_IEL_finsumm_2 6 2 2" xfId="20885"/>
    <cellStyle name="s_IEL_finsumm_2 6 2 3" xfId="20886"/>
    <cellStyle name="s_IEL_finsumm_2 6 3" xfId="20887"/>
    <cellStyle name="s_IEL_finsumm_2 7" xfId="20888"/>
    <cellStyle name="s_IEL_finsumm_2 8" xfId="20889"/>
    <cellStyle name="s_IEL_finsumm_2 9" xfId="20890"/>
    <cellStyle name="s_IEL_finsumm_2_2010 Arnold Sewer - Model v1.1 (preliminary base case)" xfId="20891"/>
    <cellStyle name="s_IEL_finsumm_2_2010-2012_AZ BP_09.10.09" xfId="20892"/>
    <cellStyle name="s_IEL_finsumm_2_2011_BPR_MSG_07" xfId="20893"/>
    <cellStyle name="s_IEL_finsumm_2_2011-13 Capex by entity" xfId="20894"/>
    <cellStyle name="s_IEL_finsumm_2_2012_BS_Budget (2)" xfId="20895"/>
    <cellStyle name="s_IEL_finsumm_2_2012_BS_Budget (2) 2" xfId="20896"/>
    <cellStyle name="s_IEL_finsumm_2_2012_BS_Budget (2) 3" xfId="20897"/>
    <cellStyle name="s_IEL_finsumm_2_2012_BS_Budget (2) 4" xfId="20898"/>
    <cellStyle name="s_IEL_finsumm_2_2012_BS_Budget (2) 5" xfId="20899"/>
    <cellStyle name="s_IEL_finsumm_2_2012_BS_Budget (2) 6" xfId="20900"/>
    <cellStyle name="s_IEL_finsumm_2_7 - FAS109 2010 (F2)" xfId="20901"/>
    <cellStyle name="s_IEL_finsumm_2_AAET P2R 2009" xfId="20902"/>
    <cellStyle name="s_IEL_finsumm_2_AAET P2R 2009 2" xfId="20903"/>
    <cellStyle name="s_IEL_finsumm_2_AAET P2R 2009_NOL" xfId="20904"/>
    <cellStyle name="s_IEL_finsumm_2_ACUS P2R 2009" xfId="20905"/>
    <cellStyle name="s_IEL_finsumm_2_ACUS P2R 2009 2" xfId="20906"/>
    <cellStyle name="s_IEL_finsumm_2_ACUS P2R 2009_NOL" xfId="20907"/>
    <cellStyle name="s_IEL_finsumm_2_ALWC P2R 2009" xfId="20908"/>
    <cellStyle name="s_IEL_finsumm_2_ALWC P2R 2009 2" xfId="20909"/>
    <cellStyle name="s_IEL_finsumm_2_ALWC P2R 2009_NOL" xfId="20910"/>
    <cellStyle name="s_IEL_finsumm_2_Apollo 22062005 RR" xfId="20911"/>
    <cellStyle name="s_IEL_finsumm_2_Applied O+M - 2011 - 2015 Bus. Plan" xfId="20912"/>
    <cellStyle name="s_IEL_finsumm_2_Applied O+M - 2011 - 2015 Bus. Plan 2" xfId="20913"/>
    <cellStyle name="s_IEL_finsumm_2_AW Engineering P2R 2009" xfId="20914"/>
    <cellStyle name="s_IEL_finsumm_2_AW Engineering P2R 2009 2" xfId="20915"/>
    <cellStyle name="s_IEL_finsumm_2_AW Engineering P2R 2009_NOL" xfId="20916"/>
    <cellStyle name="s_IEL_finsumm_2_AW Ind P2R 2009" xfId="20917"/>
    <cellStyle name="s_IEL_finsumm_2_AW Ind P2R 2009 2" xfId="20918"/>
    <cellStyle name="s_IEL_finsumm_2_AW Ind P2R 2009_NOL" xfId="20919"/>
    <cellStyle name="s_IEL_finsumm_2_AW O&amp;M P2R 2009" xfId="20920"/>
    <cellStyle name="s_IEL_finsumm_2_AW O&amp;M P2R 2009 2" xfId="20921"/>
    <cellStyle name="s_IEL_finsumm_2_AW O&amp;M P2R 2009_NOL" xfId="20922"/>
    <cellStyle name="s_IEL_finsumm_2_AW(USA) Inc.  P2R 2009" xfId="20923"/>
    <cellStyle name="s_IEL_finsumm_2_AW(USA) Inc.  P2R 2009 2" xfId="20924"/>
    <cellStyle name="s_IEL_finsumm_2_AW(USA) Inc.  P2R 2009_NOL" xfId="20925"/>
    <cellStyle name="s_IEL_finsumm_2_AWCC P2R 2009" xfId="20926"/>
    <cellStyle name="s_IEL_finsumm_2_AWCC P2R 2009 2" xfId="20927"/>
    <cellStyle name="s_IEL_finsumm_2_AWCC P2R 2009_NOL" xfId="20928"/>
    <cellStyle name="s_IEL_finsumm_2_AWE Holding P2R 2009" xfId="20929"/>
    <cellStyle name="s_IEL_finsumm_2_AWE Holding P2R 2009 2" xfId="20930"/>
    <cellStyle name="s_IEL_finsumm_2_AWE Holding P2R 2009_NOL" xfId="20931"/>
    <cellStyle name="s_IEL_finsumm_2_AWE Inc. P2R 2009" xfId="20932"/>
    <cellStyle name="s_IEL_finsumm_2_AWE Inc. P2R 2009 2" xfId="20933"/>
    <cellStyle name="s_IEL_finsumm_2_AWE Inc. P2R 2009_NOL" xfId="20934"/>
    <cellStyle name="s_IEL_finsumm_2_AWM P2R 2009" xfId="20935"/>
    <cellStyle name="s_IEL_finsumm_2_AWM P2R 2009 2" xfId="20936"/>
    <cellStyle name="s_IEL_finsumm_2_AWM P2R 2009_NOL" xfId="20937"/>
    <cellStyle name="s_IEL_finsumm_2_AWM-DE P2R 2009" xfId="20938"/>
    <cellStyle name="s_IEL_finsumm_2_AWM-DE P2R 2009 2" xfId="20939"/>
    <cellStyle name="s_IEL_finsumm_2_AWM-DE P2R 2009_NOL" xfId="20940"/>
    <cellStyle name="s_IEL_finsumm_2_AWR P2R 2009" xfId="20941"/>
    <cellStyle name="s_IEL_finsumm_2_AWR P2R 2009 2" xfId="20942"/>
    <cellStyle name="s_IEL_finsumm_2_AWR P2R 2009_NOL" xfId="20943"/>
    <cellStyle name="s_IEL_finsumm_2_AWS CDM P2R 2009" xfId="20944"/>
    <cellStyle name="s_IEL_finsumm_2_AWS CDM P2R 2009 2" xfId="20945"/>
    <cellStyle name="s_IEL_finsumm_2_AWS CDM P2R 2009_NOL" xfId="20946"/>
    <cellStyle name="s_IEL_finsumm_2_AWS LLC P2R 2009" xfId="20947"/>
    <cellStyle name="s_IEL_finsumm_2_AWS LLC P2R 2009 2" xfId="20948"/>
    <cellStyle name="s_IEL_finsumm_2_AWS LLC P2R 2009_NOL" xfId="20949"/>
    <cellStyle name="s_IEL_finsumm_2_AWW Adj Co FAS109 2011" xfId="20950"/>
    <cellStyle name="s_IEL_finsumm_2_AWWC P2R 2009" xfId="20951"/>
    <cellStyle name="s_IEL_finsumm_2_AWWC P2R 2009 2" xfId="20952"/>
    <cellStyle name="s_IEL_finsumm_2_AWWC P2R 2009_NOL" xfId="20953"/>
    <cellStyle name="s_IEL_finsumm_2_AWWM P2R 2009" xfId="20954"/>
    <cellStyle name="s_IEL_finsumm_2_AWWM P2R 2009 2" xfId="20955"/>
    <cellStyle name="s_IEL_finsumm_2_AWWM P2R 2009_NOL" xfId="20956"/>
    <cellStyle name="s_IEL_finsumm_2_AWWSC P2R 2009" xfId="20957"/>
    <cellStyle name="s_IEL_finsumm_2_AWWSC P2R 2009 2" xfId="20958"/>
    <cellStyle name="s_IEL_finsumm_2_AWWSC P2R 2009_NOL" xfId="20959"/>
    <cellStyle name="s_IEL_finsumm_2_AZ P2R 2009" xfId="20960"/>
    <cellStyle name="s_IEL_finsumm_2_AZ P2R 2009 2" xfId="20961"/>
    <cellStyle name="s_IEL_finsumm_2_AZ P2R 2009_NOL" xfId="20962"/>
    <cellStyle name="s_IEL_finsumm_2_BalanceSheet Landing" xfId="20963"/>
    <cellStyle name="s_IEL_finsumm_2_BalanceSheet Landing 2" xfId="20964"/>
    <cellStyle name="s_IEL_finsumm_2_BalanceSheet Landing 3" xfId="20965"/>
    <cellStyle name="s_IEL_finsumm_2_BalanceSheet Landing 4" xfId="20966"/>
    <cellStyle name="s_IEL_finsumm_2_BalanceSheet Landing 5" xfId="20967"/>
    <cellStyle name="s_IEL_finsumm_2_BalanceSheet Landing 6" xfId="20968"/>
    <cellStyle name="s_IEL_finsumm_2_BFD P2R 2009" xfId="20969"/>
    <cellStyle name="s_IEL_finsumm_2_BFD P2R 2009 2" xfId="20970"/>
    <cellStyle name="s_IEL_finsumm_2_BFD P2R 2009_NOL" xfId="20971"/>
    <cellStyle name="s_IEL_finsumm_2_Book1" xfId="20972"/>
    <cellStyle name="s_IEL_finsumm_2_BP 2011-13 KPIs Rev 9-16-2010 8pm" xfId="20973"/>
    <cellStyle name="s_IEL_finsumm_2_CA P2R 2009 " xfId="20974"/>
    <cellStyle name="s_IEL_finsumm_2_CA P2R 2009  2" xfId="20975"/>
    <cellStyle name="s_IEL_finsumm_2_CA P2R 2009 _NOL" xfId="20976"/>
    <cellStyle name="s_IEL_finsumm_2_CD - Financial Flash Report - May 2012 Final" xfId="20977"/>
    <cellStyle name="s_IEL_finsumm_2_City of Fillmore Annual Maintenance Revised  V-2 3-7-06  MLC" xfId="20978"/>
    <cellStyle name="s_IEL_finsumm_2_City of Fillmore Annual Maintenance Revised  V-2 3-7-06  MLC_sand city cost analysis 9-29-09 CalAm Version" xfId="20979"/>
    <cellStyle name="s_IEL_finsumm_2_City of Fillmore Annual Maintenance Revised  V-2 3-7-06  MLC_Schedule 3-5 Roark - asset list 071010" xfId="20980"/>
    <cellStyle name="s_IEL_finsumm_2_City of Fillmore Annual Maintenance Revised MK" xfId="20981"/>
    <cellStyle name="s_IEL_finsumm_2_City of Fillmore Annual Maintenance Revised MK_sand city cost analysis 9-29-09 CalAm Version" xfId="20982"/>
    <cellStyle name="s_IEL_finsumm_2_City of Fillmore Annual Maintenance Revised MK_Schedule 3-5 Roark - asset list 071010" xfId="20983"/>
    <cellStyle name="s_IEL_finsumm_2_City of Fillmore DBO Financial Model V10" xfId="20984"/>
    <cellStyle name="s_IEL_finsumm_2_City of Fillmore DBO Financial Model V10_sand city cost analysis 9-29-09 CalAm Version" xfId="20985"/>
    <cellStyle name="s_IEL_finsumm_2_City of Fillmore DBO Financial Model V10_Schedule 3-5 Roark - asset list 071010" xfId="20986"/>
    <cellStyle name="s_IEL_finsumm_2_City of Fillmore DBO Financial Model V11" xfId="20987"/>
    <cellStyle name="s_IEL_finsumm_2_City of Fillmore DBO Financial Model V11_sand city cost analysis 9-29-09 CalAm Version" xfId="20988"/>
    <cellStyle name="s_IEL_finsumm_2_City of Fillmore DBO Financial Model V11_Schedule 3-5 Roark - asset list 071010" xfId="20989"/>
    <cellStyle name="s_IEL_finsumm_2_City of Fillmore DBO Financial Model V2" xfId="20990"/>
    <cellStyle name="s_IEL_finsumm_2_City of Fillmore DBO Financial Model V2_sand city cost analysis 9-29-09 CalAm Version" xfId="20991"/>
    <cellStyle name="s_IEL_finsumm_2_City of Fillmore DBO Financial Model V2_Schedule 3-5 Roark - asset list 071010" xfId="20992"/>
    <cellStyle name="s_IEL_finsumm_2_City of Fillmore DBO Financial Model V4" xfId="20993"/>
    <cellStyle name="s_IEL_finsumm_2_City of Fillmore DBO Financial Model V4_sand city cost analysis 9-29-09 CalAm Version" xfId="20994"/>
    <cellStyle name="s_IEL_finsumm_2_City of Fillmore DBO Financial Model V4_Schedule 3-5 Roark - asset list 071010" xfId="20995"/>
    <cellStyle name="s_IEL_finsumm_2_City of Fillmore DBO Financial Model V5" xfId="20996"/>
    <cellStyle name="s_IEL_finsumm_2_City of Fillmore DBO Financial Model V5_sand city cost analysis 9-29-09 CalAm Version" xfId="20997"/>
    <cellStyle name="s_IEL_finsumm_2_City of Fillmore DBO Financial Model V5_Schedule 3-5 Roark - asset list 071010" xfId="20998"/>
    <cellStyle name="s_IEL_finsumm_2_City of Fillmore OpEx Model Start-Up  &amp; Decommissioning   Nov.18, 2005  MLC" xfId="20999"/>
    <cellStyle name="s_IEL_finsumm_2_City of Fillmore OpEx Model Start-Up  &amp; Decommissioning   Nov.18, 2005  MLC_sand city cost analysis 9-29-09 CalAm Version" xfId="21000"/>
    <cellStyle name="s_IEL_finsumm_2_City of Fillmore OpEx Model Start-Up  &amp; Decommissioning   Nov.18, 2005  MLC_Schedule 3-5 Roark - asset list 071010" xfId="21001"/>
    <cellStyle name="s_IEL_finsumm_2_City of Fillmore OpEx Model V. 2  Dec. 19, 2005  MLC" xfId="21002"/>
    <cellStyle name="s_IEL_finsumm_2_City of Fillmore OpEx Model V. 2  Dec. 19, 2005  MLC_sand city cost analysis 9-29-09 CalAm Version" xfId="21003"/>
    <cellStyle name="s_IEL_finsumm_2_City of Fillmore OpEx Model V. 2  Dec. 19, 2005  MLC_Schedule 3-5 Roark - asset list 071010" xfId="21004"/>
    <cellStyle name="s_IEL_finsumm_2_City of Fillmore R &amp; R Schedule    3-13-06  MLC" xfId="21005"/>
    <cellStyle name="s_IEL_finsumm_2_City of Fillmore R &amp; R Schedule    3-13-06  MLC_sand city cost analysis 9-29-09 CalAm Version" xfId="21006"/>
    <cellStyle name="s_IEL_finsumm_2_City of Fillmore R &amp; R Schedule    3-13-06  MLC_Schedule 3-5 Roark - asset list 071010" xfId="21007"/>
    <cellStyle name="s_IEL_finsumm_2_Contract Ops Bus  Plan 2011 -2015_061510" xfId="21008"/>
    <cellStyle name="s_IEL_finsumm_2_Contract Ops Bus  Plan 2011 -2015_061510_2011_BPR_MSG_07" xfId="21009"/>
    <cellStyle name="s_IEL_finsumm_2_Contract Ops Bus  Plan 2011 -2015_061510_Contract Ops Bus  Plan 2011 -2015_071310_GK" xfId="21010"/>
    <cellStyle name="s_IEL_finsumm_2_Contract Ops Bus  Plan 2011 -2015_061510_Contract Ops Bus  Plan 2011 -2015_08.31.10" xfId="21011"/>
    <cellStyle name="s_IEL_finsumm_2_Contract Ops Bus  Plan 2011 -2015_061510_Contract Ops Bus  Plan 2011 -2015_08.31.10_~0270095" xfId="21012"/>
    <cellStyle name="s_IEL_finsumm_2_Contract Ops Bus  Plan 2011 -2015_061510_Contract Ops Bus  Plan 2011 -2015_08.31.10_Contract Services_Project Contribution Trend" xfId="21013"/>
    <cellStyle name="s_IEL_finsumm_2_Contract Ops Bus  Plan 2011 -2015_061510_Contract Ops Bus  Plan 2011 -2015_08.31.10_Contract Services_Project Contribution Trend_091010" xfId="21014"/>
    <cellStyle name="s_IEL_finsumm_2_Contract Ops Bus  Plan 2011 -2015_061510_Contribution" xfId="21015"/>
    <cellStyle name="s_IEL_finsumm_2_Contract Ops Bus  Plan 2011 -2015_061510_FINAL P12 MSG Contribution Margin" xfId="21016"/>
    <cellStyle name="s_IEL_finsumm_2_Contract Ops Bus  Plan 2011 -2015_071310_GK" xfId="21017"/>
    <cellStyle name="s_IEL_finsumm_2_Contract Ops Bus  Plan 2011 -2015_08.31.10" xfId="21018"/>
    <cellStyle name="s_IEL_finsumm_2_Contract Ops Bus  Plan 2011 -2015_08.31.10_~0270095" xfId="21019"/>
    <cellStyle name="s_IEL_finsumm_2_Contract Ops Bus  Plan 2011 -2015_08.31.10_Contract Services_Project Contribution Trend" xfId="21020"/>
    <cellStyle name="s_IEL_finsumm_2_Contract Ops Bus  Plan 2011 -2015_08.31.10_Contract Services_Project Contribution Trend_091010" xfId="21021"/>
    <cellStyle name="s_IEL_finsumm_2_Contribution" xfId="21022"/>
    <cellStyle name="s_IEL_finsumm_2_Control Panel" xfId="21023"/>
    <cellStyle name="s_IEL_finsumm_2_Control Panel 2" xfId="21024"/>
    <cellStyle name="s_IEL_finsumm_2_Control Panel 3" xfId="21025"/>
    <cellStyle name="s_IEL_finsumm_2_Control Panel 4" xfId="21026"/>
    <cellStyle name="s_IEL_finsumm_2_Control Panel 5" xfId="21027"/>
    <cellStyle name="s_IEL_finsumm_2_Control Panel 6" xfId="21028"/>
    <cellStyle name="s_IEL_finsumm_2_Copy of KY 2011 Os &amp; Vs 10-19-11" xfId="21029"/>
    <cellStyle name="s_IEL_finsumm_2_Copy of KY 2011 Os &amp; Vs 10-19-11 2" xfId="21030"/>
    <cellStyle name="s_IEL_finsumm_2_Copy of KY 2011 Os &amp; Vs 10-19-11 3" xfId="21031"/>
    <cellStyle name="s_IEL_finsumm_2_Copy of KY 2011 Os &amp; Vs 10-19-11 4" xfId="21032"/>
    <cellStyle name="s_IEL_finsumm_2_Copy of KY 2011 Os &amp; Vs 10-19-11 5" xfId="21033"/>
    <cellStyle name="s_IEL_finsumm_2_Copy of KY 2011 Os &amp; Vs 10-19-11 6" xfId="21034"/>
    <cellStyle name="s_IEL_finsumm_2_Copy of Twin Oaks DBO Financial Model BAFO FINAL" xfId="21035"/>
    <cellStyle name="s_IEL_finsumm_2_Copy of Twin Oaks DBO Financial Model BAFO FINAL_sand city cost analysis 9-29-09 CalAm Version" xfId="21036"/>
    <cellStyle name="s_IEL_finsumm_2_Copy of Twin Oaks DBO Financial Model BAFO FINAL_Schedule 3-5 Roark - asset list 071010" xfId="21037"/>
    <cellStyle name="s_IEL_finsumm_2_Eastern Divsion O&amp;Vs - Dec 2011 Final" xfId="21038"/>
    <cellStyle name="s_IEL_finsumm_2_Eastern Divsion O&amp;Vs - Dec 2011 Final 2" xfId="21039"/>
    <cellStyle name="s_IEL_finsumm_2_Eastern Divsion O&amp;Vs - Dec 2011 Final 3" xfId="21040"/>
    <cellStyle name="s_IEL_finsumm_2_Eastern Divsion O&amp;Vs - Dec 2011 Final 4" xfId="21041"/>
    <cellStyle name="s_IEL_finsumm_2_Eastern Divsion O&amp;Vs - Dec 2011 Final 5" xfId="21042"/>
    <cellStyle name="s_IEL_finsumm_2_Eastern Divsion O&amp;Vs - Dec 2011 Final 6" xfId="21043"/>
    <cellStyle name="s_IEL_finsumm_2_Eastern Divsion O&amp;Vs - Dec 2011 Final_O&amp;Vs Worksheet" xfId="21044"/>
    <cellStyle name="s_IEL_finsumm_2_Eastern Divsion O&amp;Vs - Dec 2011 Final_O&amp;Vs Worksheet 2" xfId="21045"/>
    <cellStyle name="s_IEL_finsumm_2_Eastern Divsion O&amp;Vs - Dec 2011 Final_O&amp;Vs Worksheet 3" xfId="21046"/>
    <cellStyle name="s_IEL_finsumm_2_Eastern Divsion O&amp;Vs - Dec 2011 Final_O&amp;Vs Worksheet 4" xfId="21047"/>
    <cellStyle name="s_IEL_finsumm_2_Eastern Divsion O&amp;Vs - Dec 2011 Final_O&amp;Vs Worksheet 5" xfId="21048"/>
    <cellStyle name="s_IEL_finsumm_2_Eastern Divsion O&amp;Vs - Dec 2011 Final_O&amp;Vs Worksheet 6" xfId="21049"/>
    <cellStyle name="s_IEL_finsumm_2_Edison P2R 2009" xfId="21050"/>
    <cellStyle name="s_IEL_finsumm_2_Edison P2R 2009 2" xfId="21051"/>
    <cellStyle name="s_IEL_finsumm_2_Edison P2R 2009_NOL" xfId="21052"/>
    <cellStyle name="s_IEL_finsumm_2_EMC P2R 2009" xfId="21053"/>
    <cellStyle name="s_IEL_finsumm_2_EMC P2R 2009 2" xfId="21054"/>
    <cellStyle name="s_IEL_finsumm_2_EMC P2R 2009_NOL" xfId="21055"/>
    <cellStyle name="s_IEL_finsumm_2_ETOWN LLC P2R 2009" xfId="21056"/>
    <cellStyle name="s_IEL_finsumm_2_ETOWN LLC P2R 2009 2" xfId="21057"/>
    <cellStyle name="s_IEL_finsumm_2_ETOWN LLC P2R 2009_NOL" xfId="21058"/>
    <cellStyle name="s_IEL_finsumm_2_ETP P2R 2009" xfId="21059"/>
    <cellStyle name="s_IEL_finsumm_2_ETP P2R 2009 2" xfId="21060"/>
    <cellStyle name="s_IEL_finsumm_2_ETP P2R 2009_NOL" xfId="21061"/>
    <cellStyle name="s_IEL_finsumm_2_Feb Actual vs. Budget" xfId="21062"/>
    <cellStyle name="s_IEL_finsumm_2_Feb Actual vs. Budget 2" xfId="21063"/>
    <cellStyle name="s_IEL_finsumm_2_Feb Actual vs. Budget 3" xfId="21064"/>
    <cellStyle name="s_IEL_finsumm_2_Feb Actual vs. Budget 4" xfId="21065"/>
    <cellStyle name="s_IEL_finsumm_2_Feb Actual vs. Budget 5" xfId="21066"/>
    <cellStyle name="s_IEL_finsumm_2_Feb Actual vs. Budget 6" xfId="21067"/>
    <cellStyle name="s_IEL_finsumm_2_Federal Payable '10" xfId="21068"/>
    <cellStyle name="s_IEL_finsumm_2_Fillmore Annual Maintenance" xfId="21069"/>
    <cellStyle name="s_IEL_finsumm_2_Fillmore Annual Maintenance_sand city cost analysis 9-29-09 CalAm Version" xfId="21070"/>
    <cellStyle name="s_IEL_finsumm_2_Fillmore Annual Maintenance_Schedule 3-5 Roark - asset list 071010" xfId="21071"/>
    <cellStyle name="s_IEL_finsumm_2_Fillmore O&amp;M model 032206" xfId="21072"/>
    <cellStyle name="s_IEL_finsumm_2_Fillmore O&amp;M model 032206 V1" xfId="21073"/>
    <cellStyle name="s_IEL_finsumm_2_Fillmore O&amp;M model 032206 V1_sand city cost analysis 9-29-09 CalAm Version" xfId="21074"/>
    <cellStyle name="s_IEL_finsumm_2_Fillmore O&amp;M model 032206 V1_Schedule 3-5 Roark - asset list 071010" xfId="21075"/>
    <cellStyle name="s_IEL_finsumm_2_Fillmore O&amp;M model 032206_sand city cost analysis 9-29-09 CalAm Version" xfId="21076"/>
    <cellStyle name="s_IEL_finsumm_2_Fillmore O&amp;M model 032206_Schedule 3-5 Roark - asset list 071010" xfId="21077"/>
    <cellStyle name="s_IEL_finsumm_2_Fillmore O&amp;M model 110106" xfId="21078"/>
    <cellStyle name="s_IEL_finsumm_2_Fillmore O&amp;M model 110106_sand city cost analysis 9-29-09 CalAm Version" xfId="21079"/>
    <cellStyle name="s_IEL_finsumm_2_Fillmore O&amp;M model 110106_Schedule 3-5 Roark - asset list 071010" xfId="21080"/>
    <cellStyle name="s_IEL_finsumm_2_FINAL P12 MSG Contribution Margin" xfId="21081"/>
    <cellStyle name="s_IEL_finsumm_2_Footnote" xfId="21082"/>
    <cellStyle name="s_IEL_finsumm_2_GAAP Provision Model - Q3 2011 Consolidated - Hyperion" xfId="21083"/>
    <cellStyle name="s_IEL_finsumm_2_HI P2R 2009" xfId="21084"/>
    <cellStyle name="s_IEL_finsumm_2_HI P2R 2009 2" xfId="21085"/>
    <cellStyle name="s_IEL_finsumm_2_HI P2R 2009_NOL" xfId="21086"/>
    <cellStyle name="s_IEL_finsumm_2_HYDRO P2R 2009" xfId="21087"/>
    <cellStyle name="s_IEL_finsumm_2_HYDRO P2R 2009 2" xfId="21088"/>
    <cellStyle name="s_IEL_finsumm_2_HYDRO P2R 2009_NOL" xfId="21089"/>
    <cellStyle name="s_IEL_finsumm_2_Hyperion-JDE Recon" xfId="21090"/>
    <cellStyle name="s_IEL_finsumm_2_IA P2R 2009" xfId="21091"/>
    <cellStyle name="s_IEL_finsumm_2_IA P2R 2009 2" xfId="21092"/>
    <cellStyle name="s_IEL_finsumm_2_IA P2R 2009_NOL" xfId="21093"/>
    <cellStyle name="s_IEL_finsumm_2_IL FAS109 2011" xfId="21094"/>
    <cellStyle name="s_IEL_finsumm_2_IL P2R 2009 " xfId="21095"/>
    <cellStyle name="s_IEL_finsumm_2_IL P2R 2009  2" xfId="21096"/>
    <cellStyle name="s_IEL_finsumm_2_IL P2R 2009 _NOL" xfId="21097"/>
    <cellStyle name="s_IEL_finsumm_2_IN P2R 2009" xfId="21098"/>
    <cellStyle name="s_IEL_finsumm_2_IN P2R 2009 2" xfId="21099"/>
    <cellStyle name="s_IEL_finsumm_2_IN P2R 2009_NOL" xfId="21100"/>
    <cellStyle name="s_IEL_finsumm_2_Income Statement_revised capex 05.28.09_060309" xfId="21101"/>
    <cellStyle name="s_IEL_finsumm_2_Income Statement_revised capex 05.28.09_060309 2" xfId="21102"/>
    <cellStyle name="s_IEL_finsumm_2_Input" xfId="21103"/>
    <cellStyle name="s_IEL_finsumm_2_Input Sheet" xfId="21104"/>
    <cellStyle name="s_IEL_finsumm_2_Input Sheet_Hyperion-JDE Recon" xfId="21105"/>
    <cellStyle name="s_IEL_finsumm_2_Input Sheet_Journal Entries Calculation" xfId="21106"/>
    <cellStyle name="s_IEL_finsumm_2_Inputs" xfId="21107"/>
    <cellStyle name="s_IEL_finsumm_2_Inputs_1" xfId="21108"/>
    <cellStyle name="s_IEL_finsumm_2_Intangible Amortization 6-30-09v" xfId="21109"/>
    <cellStyle name="s_IEL_finsumm_2_I-OPEB" xfId="21110"/>
    <cellStyle name="s_IEL_finsumm_2_I-OPEB_Hyperion-JDE Recon" xfId="21111"/>
    <cellStyle name="s_IEL_finsumm_2_I-OPEB_Input Sheet" xfId="21112"/>
    <cellStyle name="s_IEL_finsumm_2_I-OPEB_Journal Entries Calculation" xfId="21113"/>
    <cellStyle name="s_IEL_finsumm_2_Journal Entries Calculation" xfId="21114"/>
    <cellStyle name="s_IEL_finsumm_2_KY P2R 2009" xfId="21115"/>
    <cellStyle name="s_IEL_finsumm_2_KY P2R 2009 2" xfId="21116"/>
    <cellStyle name="s_IEL_finsumm_2_KY P2R 2009_NOL" xfId="21117"/>
    <cellStyle name="s_IEL_finsumm_2_KY-Landing Template-Feb 2012 Final" xfId="21118"/>
    <cellStyle name="s_IEL_finsumm_2_KY-Landing Template-Feb 2012 Final 2" xfId="21119"/>
    <cellStyle name="s_IEL_finsumm_2_KY-Landing Template-Feb 2012 Final 3" xfId="21120"/>
    <cellStyle name="s_IEL_finsumm_2_KY-Landing Template-Feb 2012 Final 4" xfId="21121"/>
    <cellStyle name="s_IEL_finsumm_2_KY-Landing Template-Feb 2012 Final 5" xfId="21122"/>
    <cellStyle name="s_IEL_finsumm_2_KY-Landing Template-Feb 2012 Final 6" xfId="21123"/>
    <cellStyle name="s_IEL_finsumm_2_KY-Landing Template-Feb 2012 Final_O&amp;Vs Worksheet" xfId="21124"/>
    <cellStyle name="s_IEL_finsumm_2_KY-Landing Template-Feb 2012 Final_O&amp;Vs Worksheet 2" xfId="21125"/>
    <cellStyle name="s_IEL_finsumm_2_KY-Landing Template-Feb 2012 Final_O&amp;Vs Worksheet 3" xfId="21126"/>
    <cellStyle name="s_IEL_finsumm_2_KY-Landing Template-Feb 2012 Final_O&amp;Vs Worksheet 4" xfId="21127"/>
    <cellStyle name="s_IEL_finsumm_2_KY-Landing Template-Feb 2012 Final_O&amp;Vs Worksheet 5" xfId="21128"/>
    <cellStyle name="s_IEL_finsumm_2_KY-Landing Template-Feb 2012 Final_O&amp;Vs Worksheet 6" xfId="21129"/>
    <cellStyle name="s_IEL_finsumm_2_LI P2R 2009" xfId="21130"/>
    <cellStyle name="s_IEL_finsumm_2_LI P2R 2009 2" xfId="21131"/>
    <cellStyle name="s_IEL_finsumm_2_LI P2R 2009_NOL" xfId="21132"/>
    <cellStyle name="s_IEL_finsumm_2_LIBERTY P2R 2009" xfId="21133"/>
    <cellStyle name="s_IEL_finsumm_2_LIBERTY P2R 2009 2" xfId="21134"/>
    <cellStyle name="s_IEL_finsumm_2_LIBERTY P2R 2009_NOL" xfId="21135"/>
    <cellStyle name="s_IEL_finsumm_2_LOP P2R 2009" xfId="21136"/>
    <cellStyle name="s_IEL_finsumm_2_LOP P2R 2009 2" xfId="21137"/>
    <cellStyle name="s_IEL_finsumm_2_LOP P2R 2009_NOL" xfId="21138"/>
    <cellStyle name="s_IEL_finsumm_2_MD P2R 2009" xfId="21139"/>
    <cellStyle name="s_IEL_finsumm_2_MD P2R 2009 2" xfId="21140"/>
    <cellStyle name="s_IEL_finsumm_2_MD P2R 2009_NOL" xfId="21141"/>
    <cellStyle name="s_IEL_finsumm_2_MI P2R 2009" xfId="21142"/>
    <cellStyle name="s_IEL_finsumm_2_MI P2R 2009 2" xfId="21143"/>
    <cellStyle name="s_IEL_finsumm_2_MI P2R 2009_NOL" xfId="21144"/>
    <cellStyle name="s_IEL_finsumm_2_MO 2010-2014 Presentation_072709" xfId="21145"/>
    <cellStyle name="s_IEL_finsumm_2_MO 2010-2014 Presentation_072709_Schedule 3-5 Roark - asset list 071010" xfId="21146"/>
    <cellStyle name="s_IEL_finsumm_2_MO P2R 2009" xfId="21147"/>
    <cellStyle name="s_IEL_finsumm_2_MO P2R 2009 2" xfId="21148"/>
    <cellStyle name="s_IEL_finsumm_2_MO P2R 2009_NOL" xfId="21149"/>
    <cellStyle name="s_IEL_finsumm_2_Mobile Residuals P2R 2009" xfId="21150"/>
    <cellStyle name="s_IEL_finsumm_2_Mobile Residuals P2R 2009 2" xfId="21151"/>
    <cellStyle name="s_IEL_finsumm_2_Mobile Residuals P2R 2009_NOL" xfId="21152"/>
    <cellStyle name="s_IEL_finsumm_2_MO-IL-CA Offset DEF" xfId="21153"/>
    <cellStyle name="s_IEL_finsumm_2_MO-IL-CA Offset DEF 2" xfId="21154"/>
    <cellStyle name="s_IEL_finsumm_2_MO-IL-CA Offset DEF_2010 Footnote" xfId="21155"/>
    <cellStyle name="s_IEL_finsumm_2_MO-IL-CA Offset DEF_2010 Footnote_7 - FAS109 2010 (F2)" xfId="21156"/>
    <cellStyle name="s_IEL_finsumm_2_MO-IL-CA Offset DEF_2010 Footnote_Hyperion-JDE Recon" xfId="21157"/>
    <cellStyle name="s_IEL_finsumm_2_MO-IL-CA Offset DEF_2010 Footnote_Journal Entries Calculation" xfId="21158"/>
    <cellStyle name="s_IEL_finsumm_2_MO-IL-CA Offset DEF_7 - FAS109 2010 (F2)" xfId="21159"/>
    <cellStyle name="s_IEL_finsumm_2_MO-IL-CA Offset DEF_AWW Adj Co FAS109 2011" xfId="21160"/>
    <cellStyle name="s_IEL_finsumm_2_MO-IL-CA Offset DEF_AZ FAS109 2011" xfId="21161"/>
    <cellStyle name="s_IEL_finsumm_2_MO-IL-CA Offset DEF_AZ FAS109 2011_Hyperion-JDE Recon" xfId="21162"/>
    <cellStyle name="s_IEL_finsumm_2_MO-IL-CA Offset DEF_AZ FAS109 2011_Journal Entries Calculation" xfId="21163"/>
    <cellStyle name="s_IEL_finsumm_2_MO-IL-CA Offset DEF_Current Provision - HYP" xfId="21164"/>
    <cellStyle name="s_IEL_finsumm_2_MO-IL-CA Offset DEF_Footnote" xfId="21165"/>
    <cellStyle name="s_IEL_finsumm_2_MO-IL-CA Offset DEF_Footnote Walk" xfId="21166"/>
    <cellStyle name="s_IEL_finsumm_2_MO-IL-CA Offset DEF_Footnote Walk_7 - FAS109 2010 (F2)" xfId="21167"/>
    <cellStyle name="s_IEL_finsumm_2_MO-IL-CA Offset DEF_Footnote Walk_Hyperion-JDE Recon" xfId="21168"/>
    <cellStyle name="s_IEL_finsumm_2_MO-IL-CA Offset DEF_Footnote Walk_Journal Entries Calculation" xfId="21169"/>
    <cellStyle name="s_IEL_finsumm_2_MO-IL-CA Offset DEF_Hyperion-JDE Recon" xfId="21170"/>
    <cellStyle name="s_IEL_finsumm_2_MO-IL-CA Offset DEF_IA FAS109 2011" xfId="21171"/>
    <cellStyle name="s_IEL_finsumm_2_MO-IL-CA Offset DEF_IA FAS109 2011_Hyperion-JDE Recon" xfId="21172"/>
    <cellStyle name="s_IEL_finsumm_2_MO-IL-CA Offset DEF_IA FAS109 2011_Journal Entries Calculation" xfId="21173"/>
    <cellStyle name="s_IEL_finsumm_2_MO-IL-CA Offset DEF_IL FAS109 2011" xfId="21174"/>
    <cellStyle name="s_IEL_finsumm_2_MO-IL-CA Offset DEF_IL FAS109 2011_Hyperion-JDE Recon" xfId="21175"/>
    <cellStyle name="s_IEL_finsumm_2_MO-IL-CA Offset DEF_IL FAS109 2011_Journal Entries Calculation" xfId="21176"/>
    <cellStyle name="s_IEL_finsumm_2_MO-IL-CA Offset DEF_IL Note H Collapsed to Acctg" xfId="21177"/>
    <cellStyle name="s_IEL_finsumm_2_MO-IL-CA Offset DEF_IL Note H Collapsed to Acctg_7 - FAS109 2010 (F2)" xfId="21178"/>
    <cellStyle name="s_IEL_finsumm_2_MO-IL-CA Offset DEF_IL Note H Collapsed to Acctg_Hyperion-JDE Recon" xfId="21179"/>
    <cellStyle name="s_IEL_finsumm_2_MO-IL-CA Offset DEF_IL Note H Collapsed to Acctg_Journal Entries Calculation" xfId="21180"/>
    <cellStyle name="s_IEL_finsumm_2_MO-IL-CA Offset DEF_Journal Entries Calculation" xfId="21181"/>
    <cellStyle name="s_IEL_finsumm_2_MO-IL-CA Offset DEF_NOL" xfId="21182"/>
    <cellStyle name="s_IEL_finsumm_2_MO-IL-CA Offset DEF_Note H" xfId="21183"/>
    <cellStyle name="s_IEL_finsumm_2_MO-IL-CA Offset DEF_Note H_7 - FAS109 2010 (F2)" xfId="21184"/>
    <cellStyle name="s_IEL_finsumm_2_MO-IL-CA Offset DEF_Note H_Hyperion-JDE Recon" xfId="21185"/>
    <cellStyle name="s_IEL_finsumm_2_MO-IL-CA Offset DEF_Note H_Journal Entries Calculation" xfId="21186"/>
    <cellStyle name="s_IEL_finsumm_2_MO-IL-CA Offset DEF_PY FN Reclasses" xfId="21187"/>
    <cellStyle name="s_IEL_finsumm_2_MO-IL-CA Offset DEF_Summary" xfId="21188"/>
    <cellStyle name="s_IEL_finsumm_2_Net Capex Cashflow 2013-2014 8-10-12" xfId="21189"/>
    <cellStyle name="s_IEL_finsumm_2_NJ P2R 2009" xfId="21190"/>
    <cellStyle name="s_IEL_finsumm_2_NJ P2R 2009 2" xfId="21191"/>
    <cellStyle name="s_IEL_finsumm_2_NJ P2R 2009_NOL" xfId="21192"/>
    <cellStyle name="s_IEL_finsumm_2_NM P2R 2009" xfId="21193"/>
    <cellStyle name="s_IEL_finsumm_2_NM P2R 2009 2" xfId="21194"/>
    <cellStyle name="s_IEL_finsumm_2_NM P2R 2009_NOL" xfId="21195"/>
    <cellStyle name="s_IEL_finsumm_2_NOL" xfId="21196"/>
    <cellStyle name="s_IEL_finsumm_2_O - AFUDC Sch M" xfId="21197"/>
    <cellStyle name="s_IEL_finsumm_2_O - AFUDC Sch M_Hyperion-JDE Recon" xfId="21198"/>
    <cellStyle name="s_IEL_finsumm_2_O - AFUDC Sch M_Input Sheet" xfId="21199"/>
    <cellStyle name="s_IEL_finsumm_2_O - AFUDC Sch M_Journal Entries Calculation" xfId="21200"/>
    <cellStyle name="s_IEL_finsumm_2_O&amp;Vs P&amp;L View" xfId="21201"/>
    <cellStyle name="s_IEL_finsumm_2_O&amp;Vs P&amp;L View 2" xfId="21202"/>
    <cellStyle name="s_IEL_finsumm_2_O&amp;Vs P&amp;L View 3" xfId="21203"/>
    <cellStyle name="s_IEL_finsumm_2_O&amp;Vs P&amp;L View 4" xfId="21204"/>
    <cellStyle name="s_IEL_finsumm_2_O&amp;Vs P&amp;L View 5" xfId="21205"/>
    <cellStyle name="s_IEL_finsumm_2_O&amp;Vs P&amp;L View 6" xfId="21206"/>
    <cellStyle name="s_IEL_finsumm_2_O&amp;Vs Worksheet" xfId="21207"/>
    <cellStyle name="s_IEL_finsumm_2_O&amp;Vs Worksheet 2" xfId="21208"/>
    <cellStyle name="s_IEL_finsumm_2_O&amp;Vs Worksheet 3" xfId="21209"/>
    <cellStyle name="s_IEL_finsumm_2_O&amp;Vs Worksheet 4" xfId="21210"/>
    <cellStyle name="s_IEL_finsumm_2_O&amp;Vs Worksheet 5" xfId="21211"/>
    <cellStyle name="s_IEL_finsumm_2_O&amp;Vs Worksheet 6" xfId="21212"/>
    <cellStyle name="s_IEL_finsumm_2_O&amp;Vs Worksheet_1" xfId="21213"/>
    <cellStyle name="s_IEL_finsumm_2_O&amp;Vs Worksheet_1 2" xfId="21214"/>
    <cellStyle name="s_IEL_finsumm_2_O&amp;Vs Worksheet_1 3" xfId="21215"/>
    <cellStyle name="s_IEL_finsumm_2_O&amp;Vs Worksheet_1 4" xfId="21216"/>
    <cellStyle name="s_IEL_finsumm_2_O&amp;Vs Worksheet_1 5" xfId="21217"/>
    <cellStyle name="s_IEL_finsumm_2_O&amp;Vs Worksheet_1 6" xfId="21218"/>
    <cellStyle name="s_IEL_finsumm_2_OH P2R 2009" xfId="21219"/>
    <cellStyle name="s_IEL_finsumm_2_OH P2R 2009 2" xfId="21220"/>
    <cellStyle name="s_IEL_finsumm_2_OH P2R 2009_NOL" xfId="21221"/>
    <cellStyle name="s_IEL_finsumm_2_P&amp;L Landing" xfId="21222"/>
    <cellStyle name="s_IEL_finsumm_2_P&amp;L Landing 2" xfId="21223"/>
    <cellStyle name="s_IEL_finsumm_2_P&amp;L Landing 3" xfId="21224"/>
    <cellStyle name="s_IEL_finsumm_2_P&amp;L Landing 4" xfId="21225"/>
    <cellStyle name="s_IEL_finsumm_2_P&amp;L Landing 5" xfId="21226"/>
    <cellStyle name="s_IEL_finsumm_2_P&amp;L Landing 6" xfId="21227"/>
    <cellStyle name="s_IEL_finsumm_2_PA P2R 2009" xfId="21228"/>
    <cellStyle name="s_IEL_finsumm_2_PA P2R 2009 2" xfId="21229"/>
    <cellStyle name="s_IEL_finsumm_2_PA P2R 2009_NOL" xfId="21230"/>
    <cellStyle name="s_IEL_finsumm_2_Portfolio Optimization - Sale of GW + Neptune v13" xfId="21231"/>
    <cellStyle name="s_IEL_finsumm_2_Project Aqua - Financial Models Version 2.0 V2" xfId="21232"/>
    <cellStyle name="s_IEL_finsumm_2_Project Aqua - Financial Models Version 2.0 V2_2010 Arnold Sewer - Model v1.1 (preliminary base case)" xfId="21233"/>
    <cellStyle name="s_IEL_finsumm_2_Project Aqua - Financial Models Version 2.0 V2_Inputs" xfId="21234"/>
    <cellStyle name="s_IEL_finsumm_2_Project Aqua - Financial Models Version 2.0 V2_sand city cost analysis 9-29-09 CalAm Version" xfId="21235"/>
    <cellStyle name="s_IEL_finsumm_2_Project Aqua - Financial Models Version 2.0 V2_Schedule 3-5 Roark - asset list 071010" xfId="21236"/>
    <cellStyle name="s_IEL_finsumm_2_Project Aqua - Financial Models Version 2.5" xfId="21237"/>
    <cellStyle name="s_IEL_finsumm_2_Project Ascot Spain - Version 9.0 16082004" xfId="21238"/>
    <cellStyle name="s_IEL_finsumm_2_PY FN Reclasses" xfId="21239"/>
    <cellStyle name="s_IEL_finsumm_2_Q1 Workpapers as of 03-12-10" xfId="21240"/>
    <cellStyle name="s_IEL_finsumm_2_Q1 Workpapers as of 03-12-10 2" xfId="21241"/>
    <cellStyle name="s_IEL_finsumm_2_ROE by State" xfId="21242"/>
    <cellStyle name="s_IEL_finsumm_2_sand city cost analysis 9-29-09 CalAm Version" xfId="21243"/>
    <cellStyle name="s_IEL_finsumm_2_Schedule 3-5 Roark - asset list 071010" xfId="21244"/>
    <cellStyle name="s_IEL_finsumm_2_Sheet1" xfId="21245"/>
    <cellStyle name="s_IEL_finsumm_2_Sheet1 2" xfId="21246"/>
    <cellStyle name="s_IEL_finsumm_2_Sheet1 3" xfId="21247"/>
    <cellStyle name="s_IEL_finsumm_2_Sheet1 4" xfId="21248"/>
    <cellStyle name="s_IEL_finsumm_2_Sheet1 5" xfId="21249"/>
    <cellStyle name="s_IEL_finsumm_2_Sheet1 6" xfId="21250"/>
    <cellStyle name="s_IEL_finsumm_2_Sheet1_O&amp;Vs Worksheet" xfId="21251"/>
    <cellStyle name="s_IEL_finsumm_2_Sheet1_O&amp;Vs Worksheet 2" xfId="21252"/>
    <cellStyle name="s_IEL_finsumm_2_Sheet1_O&amp;Vs Worksheet 3" xfId="21253"/>
    <cellStyle name="s_IEL_finsumm_2_Sheet1_O&amp;Vs Worksheet 4" xfId="21254"/>
    <cellStyle name="s_IEL_finsumm_2_Sheet1_O&amp;Vs Worksheet 5" xfId="21255"/>
    <cellStyle name="s_IEL_finsumm_2_Sheet1_O&amp;Vs Worksheet 6" xfId="21256"/>
    <cellStyle name="s_IEL_finsumm_2_Sheet2" xfId="21257"/>
    <cellStyle name="s_IEL_finsumm_2_Sheet2 2" xfId="21258"/>
    <cellStyle name="s_IEL_finsumm_2_Sheet2 3" xfId="21259"/>
    <cellStyle name="s_IEL_finsumm_2_Sheet2 4" xfId="21260"/>
    <cellStyle name="s_IEL_finsumm_2_Sheet2 5" xfId="21261"/>
    <cellStyle name="s_IEL_finsumm_2_Sheet2 6" xfId="21262"/>
    <cellStyle name="s_IEL_finsumm_2_Sheet2 7" xfId="21263"/>
    <cellStyle name="s_IEL_finsumm_2_Sheet2_Input" xfId="21264"/>
    <cellStyle name="s_IEL_finsumm_2_Sheet2_Input 2" xfId="21265"/>
    <cellStyle name="s_IEL_finsumm_2_Sheet2_Input 3" xfId="21266"/>
    <cellStyle name="s_IEL_finsumm_2_Sheet2_Input 4" xfId="21267"/>
    <cellStyle name="s_IEL_finsumm_2_Sheet2_Input 5" xfId="21268"/>
    <cellStyle name="s_IEL_finsumm_2_Sheet2_Input 6" xfId="21269"/>
    <cellStyle name="s_IEL_finsumm_2_Sheet2_Input_O&amp;Vs Worksheet" xfId="21270"/>
    <cellStyle name="s_IEL_finsumm_2_Sheet2_Input_O&amp;Vs Worksheet 2" xfId="21271"/>
    <cellStyle name="s_IEL_finsumm_2_Sheet2_Input_O&amp;Vs Worksheet 3" xfId="21272"/>
    <cellStyle name="s_IEL_finsumm_2_Sheet2_Input_O&amp;Vs Worksheet 4" xfId="21273"/>
    <cellStyle name="s_IEL_finsumm_2_Sheet2_Input_O&amp;Vs Worksheet 5" xfId="21274"/>
    <cellStyle name="s_IEL_finsumm_2_Sheet2_Input_O&amp;Vs Worksheet 6" xfId="21275"/>
    <cellStyle name="s_IEL_finsumm_2_Sheet3" xfId="21276"/>
    <cellStyle name="s_IEL_finsumm_2_Sheet3 2" xfId="21277"/>
    <cellStyle name="s_IEL_finsumm_2_Sheet3 3" xfId="21278"/>
    <cellStyle name="s_IEL_finsumm_2_Sheet3 4" xfId="21279"/>
    <cellStyle name="s_IEL_finsumm_2_Sheet3 5" xfId="21280"/>
    <cellStyle name="s_IEL_finsumm_2_Sheet3 6" xfId="21281"/>
    <cellStyle name="s_IEL_finsumm_2_Smart View_2011-2015_Info from the field V2  from rates 8-18-10 morning" xfId="21282"/>
    <cellStyle name="s_IEL_finsumm_2_Smart View_2011-2015_Info from the field V3 8-19-10 from Rates" xfId="21283"/>
    <cellStyle name="s_IEL_finsumm_2_Spain headcount 09082004v3" xfId="21284"/>
    <cellStyle name="s_IEL_finsumm_2_Start-up Costs" xfId="21285"/>
    <cellStyle name="s_IEL_finsumm_2_Start-up Costs_sand city cost analysis 9-29-09 CalAm Version" xfId="21286"/>
    <cellStyle name="s_IEL_finsumm_2_Start-up Costs_Schedule 3-5 Roark - asset list 071010" xfId="21287"/>
    <cellStyle name="s_IEL_finsumm_2_Summary" xfId="21288"/>
    <cellStyle name="s_IEL_finsumm_2_Surprise Financial Services O&amp;M Fin Model 2008" xfId="21289"/>
    <cellStyle name="s_IEL_finsumm_2_Surprise Financial Services O&amp;M No Capital 012607" xfId="21290"/>
    <cellStyle name="s_IEL_finsumm_2_Surprise Financial Services O&amp;M No Capital 012607_sand city cost analysis 9-29-09 CalAm Version" xfId="21291"/>
    <cellStyle name="s_IEL_finsumm_2_Surprise Financial Services O&amp;M No Capital 012607_Schedule 3-5 Roark - asset list 071010" xfId="21292"/>
    <cellStyle name="s_IEL_finsumm_2_Temp-Perm Account Map" xfId="21293"/>
    <cellStyle name="s_IEL_finsumm_2_TN - BD Model 2011-2015 06.17.10" xfId="21294"/>
    <cellStyle name="s_IEL_finsumm_2_TN P2R 2009" xfId="21295"/>
    <cellStyle name="s_IEL_finsumm_2_TN P2R 2009 2" xfId="21296"/>
    <cellStyle name="s_IEL_finsumm_2_TN P2R 2009_NOL" xfId="21297"/>
    <cellStyle name="s_IEL_finsumm_2_Treasury Existing Debt Load" xfId="21298"/>
    <cellStyle name="s_IEL_finsumm_2_TWH LLC P2R 2009" xfId="21299"/>
    <cellStyle name="s_IEL_finsumm_2_TWH LLC P2R 2009 2" xfId="21300"/>
    <cellStyle name="s_IEL_finsumm_2_TWH LLC P2R 2009_NOL" xfId="21301"/>
    <cellStyle name="s_IEL_finsumm_2_TWNA P2R 2009" xfId="21302"/>
    <cellStyle name="s_IEL_finsumm_2_TWNA P2R 2009 2" xfId="21303"/>
    <cellStyle name="s_IEL_finsumm_2_TWNA P2R 2009_NOL" xfId="21304"/>
    <cellStyle name="s_IEL_finsumm_2_TX P2R 2009" xfId="21305"/>
    <cellStyle name="s_IEL_finsumm_2_TX P2R 2009 2" xfId="21306"/>
    <cellStyle name="s_IEL_finsumm_2_TX P2R 2009_NOL" xfId="21307"/>
    <cellStyle name="s_IEL_finsumm_2_UESG P2R 2009" xfId="21308"/>
    <cellStyle name="s_IEL_finsumm_2_UESG P2R 2009 2" xfId="21309"/>
    <cellStyle name="s_IEL_finsumm_2_UESG P2R 2009_NOL" xfId="21310"/>
    <cellStyle name="s_IEL_finsumm_2_UWV P2R 2009" xfId="21311"/>
    <cellStyle name="s_IEL_finsumm_2_UWV P2R 2009 2" xfId="21312"/>
    <cellStyle name="s_IEL_finsumm_2_UWV P2R 2009_NOL" xfId="21313"/>
    <cellStyle name="s_IEL_finsumm_2_VA P2R 2009" xfId="21314"/>
    <cellStyle name="s_IEL_finsumm_2_VA P2R 2009 2" xfId="21315"/>
    <cellStyle name="s_IEL_finsumm_2_VA P2R 2009_NOL" xfId="21316"/>
    <cellStyle name="s_IEL_finsumm_2_WV P2R 2009" xfId="21317"/>
    <cellStyle name="s_IEL_finsumm_2_WV P2R 2009 2" xfId="21318"/>
    <cellStyle name="s_IEL_finsumm_2_WV P2R 2009_NOL" xfId="21319"/>
    <cellStyle name="s_IEL_finsumm_2010 Arnold Sewer - Model v1.1 (preliminary base case)" xfId="21320"/>
    <cellStyle name="s_IEL_finsumm_2010-2012_AZ BP_09.10.09" xfId="21321"/>
    <cellStyle name="s_IEL_finsumm_2011_BPR_MSG_07" xfId="21322"/>
    <cellStyle name="s_IEL_finsumm_2011-13 Capex by entity" xfId="21323"/>
    <cellStyle name="s_IEL_finsumm_2012_BS_Budget (2)" xfId="21324"/>
    <cellStyle name="s_IEL_finsumm_2012_BS_Budget (2) 2" xfId="21325"/>
    <cellStyle name="s_IEL_finsumm_2012_BS_Budget (2) 3" xfId="21326"/>
    <cellStyle name="s_IEL_finsumm_2012_BS_Budget (2) 4" xfId="21327"/>
    <cellStyle name="s_IEL_finsumm_2012_BS_Budget (2) 5" xfId="21328"/>
    <cellStyle name="s_IEL_finsumm_2012_BS_Budget (2) 6" xfId="21329"/>
    <cellStyle name="s_IEL_finsumm_7 - FAS109 2010 (F2)" xfId="21330"/>
    <cellStyle name="s_IEL_finsumm_AAET P2R 2009" xfId="21331"/>
    <cellStyle name="s_IEL_finsumm_AAET P2R 2009 2" xfId="21332"/>
    <cellStyle name="s_IEL_finsumm_AAET P2R 2009_NOL" xfId="21333"/>
    <cellStyle name="s_IEL_finsumm_ACUS P2R 2009" xfId="21334"/>
    <cellStyle name="s_IEL_finsumm_ACUS P2R 2009 2" xfId="21335"/>
    <cellStyle name="s_IEL_finsumm_ACUS P2R 2009_NOL" xfId="21336"/>
    <cellStyle name="s_IEL_finsumm_ALWC P2R 2009" xfId="21337"/>
    <cellStyle name="s_IEL_finsumm_ALWC P2R 2009 2" xfId="21338"/>
    <cellStyle name="s_IEL_finsumm_ALWC P2R 2009_NOL" xfId="21339"/>
    <cellStyle name="s_IEL_finsumm_Apollo 22062005 RR" xfId="21340"/>
    <cellStyle name="s_IEL_finsumm_Applied O+M - 2011 - 2015 Bus. Plan" xfId="21341"/>
    <cellStyle name="s_IEL_finsumm_Applied O+M - 2011 - 2015 Bus. Plan 2" xfId="21342"/>
    <cellStyle name="s_IEL_finsumm_AW Engineering P2R 2009" xfId="21343"/>
    <cellStyle name="s_IEL_finsumm_AW Engineering P2R 2009 2" xfId="21344"/>
    <cellStyle name="s_IEL_finsumm_AW Engineering P2R 2009_NOL" xfId="21345"/>
    <cellStyle name="s_IEL_finsumm_AW Ind OPS P2R 2009" xfId="21346"/>
    <cellStyle name="s_IEL_finsumm_AW Ind OPS P2R 2009 2" xfId="21347"/>
    <cellStyle name="s_IEL_finsumm_AW Ind OPS P2R 2009_NOL" xfId="21348"/>
    <cellStyle name="s_IEL_finsumm_AW Ind P2R 2009" xfId="21349"/>
    <cellStyle name="s_IEL_finsumm_AW Ind P2R 2009 2" xfId="21350"/>
    <cellStyle name="s_IEL_finsumm_AW Ind P2R 2009_NOL" xfId="21351"/>
    <cellStyle name="s_IEL_finsumm_AW O&amp;M P2R 2009" xfId="21352"/>
    <cellStyle name="s_IEL_finsumm_AW O&amp;M P2R 2009 2" xfId="21353"/>
    <cellStyle name="s_IEL_finsumm_AW O&amp;M P2R 2009_NOL" xfId="21354"/>
    <cellStyle name="s_IEL_finsumm_AW(USA) Inc.  P2R 2009" xfId="21355"/>
    <cellStyle name="s_IEL_finsumm_AW(USA) Inc.  P2R 2009 2" xfId="21356"/>
    <cellStyle name="s_IEL_finsumm_AW(USA) Inc.  P2R 2009_NOL" xfId="21357"/>
    <cellStyle name="s_IEL_finsumm_AWCC P2R 2009" xfId="21358"/>
    <cellStyle name="s_IEL_finsumm_AWCC P2R 2009 2" xfId="21359"/>
    <cellStyle name="s_IEL_finsumm_AWCC P2R 2009_NOL" xfId="21360"/>
    <cellStyle name="s_IEL_finsumm_AWE Holding P2R 2009" xfId="21361"/>
    <cellStyle name="s_IEL_finsumm_AWE Holding P2R 2009 2" xfId="21362"/>
    <cellStyle name="s_IEL_finsumm_AWE Holding P2R 2009_NOL" xfId="21363"/>
    <cellStyle name="s_IEL_finsumm_AWE Inc. P2R 2009" xfId="21364"/>
    <cellStyle name="s_IEL_finsumm_AWE Inc. P2R 2009 2" xfId="21365"/>
    <cellStyle name="s_IEL_finsumm_AWE Inc. P2R 2009_NOL" xfId="21366"/>
    <cellStyle name="s_IEL_finsumm_AWM P2R 2009" xfId="21367"/>
    <cellStyle name="s_IEL_finsumm_AWM P2R 2009 2" xfId="21368"/>
    <cellStyle name="s_IEL_finsumm_AWM P2R 2009_NOL" xfId="21369"/>
    <cellStyle name="s_IEL_finsumm_AWM-DE P2R 2009" xfId="21370"/>
    <cellStyle name="s_IEL_finsumm_AWM-DE P2R 2009 2" xfId="21371"/>
    <cellStyle name="s_IEL_finsumm_AWM-DE P2R 2009_NOL" xfId="21372"/>
    <cellStyle name="s_IEL_finsumm_AWR P2R 2009" xfId="21373"/>
    <cellStyle name="s_IEL_finsumm_AWR P2R 2009 2" xfId="21374"/>
    <cellStyle name="s_IEL_finsumm_AWR P2R 2009_NOL" xfId="21375"/>
    <cellStyle name="s_IEL_finsumm_AWS CDM P2R 2009" xfId="21376"/>
    <cellStyle name="s_IEL_finsumm_AWS CDM P2R 2009 2" xfId="21377"/>
    <cellStyle name="s_IEL_finsumm_AWS CDM P2R 2009_NOL" xfId="21378"/>
    <cellStyle name="s_IEL_finsumm_AWS LLC P2R 2009" xfId="21379"/>
    <cellStyle name="s_IEL_finsumm_AWS LLC P2R 2009 2" xfId="21380"/>
    <cellStyle name="s_IEL_finsumm_AWS LLC P2R 2009_NOL" xfId="21381"/>
    <cellStyle name="s_IEL_finsumm_AWW Adj Co FAS109 2011" xfId="21382"/>
    <cellStyle name="s_IEL_finsumm_AWWC P2R 2009" xfId="21383"/>
    <cellStyle name="s_IEL_finsumm_AWWC P2R 2009 2" xfId="21384"/>
    <cellStyle name="s_IEL_finsumm_AWWC P2R 2009_NOL" xfId="21385"/>
    <cellStyle name="s_IEL_finsumm_AWWM P2R 2009" xfId="21386"/>
    <cellStyle name="s_IEL_finsumm_AWWM P2R 2009 2" xfId="21387"/>
    <cellStyle name="s_IEL_finsumm_AWWM P2R 2009_NOL" xfId="21388"/>
    <cellStyle name="s_IEL_finsumm_AWWSC P2R 2009" xfId="21389"/>
    <cellStyle name="s_IEL_finsumm_AWWSC P2R 2009 2" xfId="21390"/>
    <cellStyle name="s_IEL_finsumm_AWWSC P2R 2009_NOL" xfId="21391"/>
    <cellStyle name="s_IEL_finsumm_AZ P2R 2009" xfId="21392"/>
    <cellStyle name="s_IEL_finsumm_AZ P2R 2009 2" xfId="21393"/>
    <cellStyle name="s_IEL_finsumm_AZ P2R 2009_NOL" xfId="21394"/>
    <cellStyle name="s_IEL_finsumm_BalanceSheet Landing" xfId="21395"/>
    <cellStyle name="s_IEL_finsumm_BalanceSheet Landing 2" xfId="21396"/>
    <cellStyle name="s_IEL_finsumm_BalanceSheet Landing 3" xfId="21397"/>
    <cellStyle name="s_IEL_finsumm_BalanceSheet Landing 4" xfId="21398"/>
    <cellStyle name="s_IEL_finsumm_BalanceSheet Landing 5" xfId="21399"/>
    <cellStyle name="s_IEL_finsumm_BalanceSheet Landing 6" xfId="21400"/>
    <cellStyle name="s_IEL_finsumm_BFD P2R 2009" xfId="21401"/>
    <cellStyle name="s_IEL_finsumm_BFD P2R 2009 2" xfId="21402"/>
    <cellStyle name="s_IEL_finsumm_BFD P2R 2009_NOL" xfId="21403"/>
    <cellStyle name="s_IEL_finsumm_Book1" xfId="21404"/>
    <cellStyle name="s_IEL_finsumm_BP 2011-13 KPIs Rev 9-16-2010 8pm" xfId="21405"/>
    <cellStyle name="s_IEL_finsumm_CA P2R 2009 " xfId="21406"/>
    <cellStyle name="s_IEL_finsumm_CA P2R 2009  2" xfId="21407"/>
    <cellStyle name="s_IEL_finsumm_CA P2R 2009 _NOL" xfId="21408"/>
    <cellStyle name="s_IEL_finsumm_CD - Financial Flash Report - May 2012 Final" xfId="21409"/>
    <cellStyle name="s_IEL_finsumm_City of Fillmore Annual Maintenance Revised  V-2 3-7-06  MLC" xfId="21410"/>
    <cellStyle name="s_IEL_finsumm_City of Fillmore Annual Maintenance Revised  V-2 3-7-06  MLC_sand city cost analysis 9-29-09 CalAm Version" xfId="21411"/>
    <cellStyle name="s_IEL_finsumm_City of Fillmore Annual Maintenance Revised  V-2 3-7-06  MLC_Schedule 3-5 Roark - asset list 071010" xfId="21412"/>
    <cellStyle name="s_IEL_finsumm_City of Fillmore Annual Maintenance Revised MK" xfId="21413"/>
    <cellStyle name="s_IEL_finsumm_City of Fillmore Annual Maintenance Revised MK_sand city cost analysis 9-29-09 CalAm Version" xfId="21414"/>
    <cellStyle name="s_IEL_finsumm_City of Fillmore Annual Maintenance Revised MK_Schedule 3-5 Roark - asset list 071010" xfId="21415"/>
    <cellStyle name="s_IEL_finsumm_City of Fillmore DBO Financial Model V10" xfId="21416"/>
    <cellStyle name="s_IEL_finsumm_City of Fillmore DBO Financial Model V10_sand city cost analysis 9-29-09 CalAm Version" xfId="21417"/>
    <cellStyle name="s_IEL_finsumm_City of Fillmore DBO Financial Model V10_Schedule 3-5 Roark - asset list 071010" xfId="21418"/>
    <cellStyle name="s_IEL_finsumm_City of Fillmore DBO Financial Model V11" xfId="21419"/>
    <cellStyle name="s_IEL_finsumm_City of Fillmore DBO Financial Model V11_sand city cost analysis 9-29-09 CalAm Version" xfId="21420"/>
    <cellStyle name="s_IEL_finsumm_City of Fillmore DBO Financial Model V11_Schedule 3-5 Roark - asset list 071010" xfId="21421"/>
    <cellStyle name="s_IEL_finsumm_City of Fillmore DBO Financial Model V2" xfId="21422"/>
    <cellStyle name="s_IEL_finsumm_City of Fillmore DBO Financial Model V2_sand city cost analysis 9-29-09 CalAm Version" xfId="21423"/>
    <cellStyle name="s_IEL_finsumm_City of Fillmore DBO Financial Model V2_Schedule 3-5 Roark - asset list 071010" xfId="21424"/>
    <cellStyle name="s_IEL_finsumm_City of Fillmore DBO Financial Model V4" xfId="21425"/>
    <cellStyle name="s_IEL_finsumm_City of Fillmore DBO Financial Model V4_sand city cost analysis 9-29-09 CalAm Version" xfId="21426"/>
    <cellStyle name="s_IEL_finsumm_City of Fillmore DBO Financial Model V4_Schedule 3-5 Roark - asset list 071010" xfId="21427"/>
    <cellStyle name="s_IEL_finsumm_City of Fillmore DBO Financial Model V5" xfId="21428"/>
    <cellStyle name="s_IEL_finsumm_City of Fillmore DBO Financial Model V5_sand city cost analysis 9-29-09 CalAm Version" xfId="21429"/>
    <cellStyle name="s_IEL_finsumm_City of Fillmore DBO Financial Model V5_Schedule 3-5 Roark - asset list 071010" xfId="21430"/>
    <cellStyle name="s_IEL_finsumm_City of Fillmore OpEx Model Start-Up  &amp; Decommissioning   Nov.18, 2005  MLC" xfId="21431"/>
    <cellStyle name="s_IEL_finsumm_City of Fillmore OpEx Model Start-Up  &amp; Decommissioning   Nov.18, 2005  MLC_sand city cost analysis 9-29-09 CalAm Version" xfId="21432"/>
    <cellStyle name="s_IEL_finsumm_City of Fillmore OpEx Model Start-Up  &amp; Decommissioning   Nov.18, 2005  MLC_Schedule 3-5 Roark - asset list 071010" xfId="21433"/>
    <cellStyle name="s_IEL_finsumm_City of Fillmore OpEx Model V. 2  Dec. 19, 2005  MLC" xfId="21434"/>
    <cellStyle name="s_IEL_finsumm_City of Fillmore OpEx Model V. 2  Dec. 19, 2005  MLC_sand city cost analysis 9-29-09 CalAm Version" xfId="21435"/>
    <cellStyle name="s_IEL_finsumm_City of Fillmore OpEx Model V. 2  Dec. 19, 2005  MLC_Schedule 3-5 Roark - asset list 071010" xfId="21436"/>
    <cellStyle name="s_IEL_finsumm_City of Fillmore R &amp; R Schedule    3-13-06  MLC" xfId="21437"/>
    <cellStyle name="s_IEL_finsumm_City of Fillmore R &amp; R Schedule    3-13-06  MLC_sand city cost analysis 9-29-09 CalAm Version" xfId="21438"/>
    <cellStyle name="s_IEL_finsumm_City of Fillmore R &amp; R Schedule    3-13-06  MLC_Schedule 3-5 Roark - asset list 071010" xfId="21439"/>
    <cellStyle name="s_IEL_finsumm_Contract Ops Bus  Plan 2011 -2015_061510" xfId="21440"/>
    <cellStyle name="s_IEL_finsumm_Contract Ops Bus  Plan 2011 -2015_061510_2011_BPR_MSG_07" xfId="21441"/>
    <cellStyle name="s_IEL_finsumm_Contract Ops Bus  Plan 2011 -2015_061510_Contract Ops Bus  Plan 2011 -2015_071310_GK" xfId="21442"/>
    <cellStyle name="s_IEL_finsumm_Contract Ops Bus  Plan 2011 -2015_061510_Contract Ops Bus  Plan 2011 -2015_08.31.10" xfId="21443"/>
    <cellStyle name="s_IEL_finsumm_Contract Ops Bus  Plan 2011 -2015_061510_Contract Ops Bus  Plan 2011 -2015_08.31.10_~0270095" xfId="21444"/>
    <cellStyle name="s_IEL_finsumm_Contract Ops Bus  Plan 2011 -2015_061510_Contract Ops Bus  Plan 2011 -2015_08.31.10_Contract Services_Project Contribution Trend" xfId="21445"/>
    <cellStyle name="s_IEL_finsumm_Contract Ops Bus  Plan 2011 -2015_061510_Contract Ops Bus  Plan 2011 -2015_08.31.10_Contract Services_Project Contribution Trend_091010" xfId="21446"/>
    <cellStyle name="s_IEL_finsumm_Contract Ops Bus  Plan 2011 -2015_061510_Contribution" xfId="21447"/>
    <cellStyle name="s_IEL_finsumm_Contract Ops Bus  Plan 2011 -2015_061510_FINAL P12 MSG Contribution Margin" xfId="21448"/>
    <cellStyle name="s_IEL_finsumm_Contract Ops Bus  Plan 2011 -2015_071310_GK" xfId="21449"/>
    <cellStyle name="s_IEL_finsumm_Contract Ops Bus  Plan 2011 -2015_08.31.10" xfId="21450"/>
    <cellStyle name="s_IEL_finsumm_Contract Ops Bus  Plan 2011 -2015_08.31.10_~0270095" xfId="21451"/>
    <cellStyle name="s_IEL_finsumm_Contract Ops Bus  Plan 2011 -2015_08.31.10_Contract Services_Project Contribution Trend" xfId="21452"/>
    <cellStyle name="s_IEL_finsumm_Contract Ops Bus  Plan 2011 -2015_08.31.10_Contract Services_Project Contribution Trend_091010" xfId="21453"/>
    <cellStyle name="s_IEL_finsumm_Contribution" xfId="21454"/>
    <cellStyle name="s_IEL_finsumm_Control Panel" xfId="21455"/>
    <cellStyle name="s_IEL_finsumm_Control Panel 2" xfId="21456"/>
    <cellStyle name="s_IEL_finsumm_Control Panel 3" xfId="21457"/>
    <cellStyle name="s_IEL_finsumm_Control Panel 4" xfId="21458"/>
    <cellStyle name="s_IEL_finsumm_Control Panel 5" xfId="21459"/>
    <cellStyle name="s_IEL_finsumm_Control Panel 6" xfId="21460"/>
    <cellStyle name="s_IEL_finsumm_Copy of KY 2011 Os &amp; Vs 10-19-11" xfId="21461"/>
    <cellStyle name="s_IEL_finsumm_Copy of KY 2011 Os &amp; Vs 10-19-11 2" xfId="21462"/>
    <cellStyle name="s_IEL_finsumm_Copy of KY 2011 Os &amp; Vs 10-19-11 3" xfId="21463"/>
    <cellStyle name="s_IEL_finsumm_Copy of KY 2011 Os &amp; Vs 10-19-11 4" xfId="21464"/>
    <cellStyle name="s_IEL_finsumm_Copy of KY 2011 Os &amp; Vs 10-19-11 5" xfId="21465"/>
    <cellStyle name="s_IEL_finsumm_Copy of KY 2011 Os &amp; Vs 10-19-11 6" xfId="21466"/>
    <cellStyle name="s_IEL_finsumm_Copy of Twin Oaks DBO Financial Model BAFO FINAL" xfId="21467"/>
    <cellStyle name="s_IEL_finsumm_Copy of Twin Oaks DBO Financial Model BAFO FINAL_sand city cost analysis 9-29-09 CalAm Version" xfId="21468"/>
    <cellStyle name="s_IEL_finsumm_Copy of Twin Oaks DBO Financial Model BAFO FINAL_Schedule 3-5 Roark - asset list 071010" xfId="21469"/>
    <cellStyle name="s_IEL_finsumm_Eastern Divsion O&amp;Vs - Dec 2011 Final" xfId="21470"/>
    <cellStyle name="s_IEL_finsumm_Eastern Divsion O&amp;Vs - Dec 2011 Final 2" xfId="21471"/>
    <cellStyle name="s_IEL_finsumm_Eastern Divsion O&amp;Vs - Dec 2011 Final 3" xfId="21472"/>
    <cellStyle name="s_IEL_finsumm_Eastern Divsion O&amp;Vs - Dec 2011 Final 4" xfId="21473"/>
    <cellStyle name="s_IEL_finsumm_Eastern Divsion O&amp;Vs - Dec 2011 Final 5" xfId="21474"/>
    <cellStyle name="s_IEL_finsumm_Eastern Divsion O&amp;Vs - Dec 2011 Final 6" xfId="21475"/>
    <cellStyle name="s_IEL_finsumm_Eastern Divsion O&amp;Vs - Dec 2011 Final_O&amp;Vs Worksheet" xfId="21476"/>
    <cellStyle name="s_IEL_finsumm_Eastern Divsion O&amp;Vs - Dec 2011 Final_O&amp;Vs Worksheet 2" xfId="21477"/>
    <cellStyle name="s_IEL_finsumm_Eastern Divsion O&amp;Vs - Dec 2011 Final_O&amp;Vs Worksheet 3" xfId="21478"/>
    <cellStyle name="s_IEL_finsumm_Eastern Divsion O&amp;Vs - Dec 2011 Final_O&amp;Vs Worksheet 4" xfId="21479"/>
    <cellStyle name="s_IEL_finsumm_Eastern Divsion O&amp;Vs - Dec 2011 Final_O&amp;Vs Worksheet 5" xfId="21480"/>
    <cellStyle name="s_IEL_finsumm_Eastern Divsion O&amp;Vs - Dec 2011 Final_O&amp;Vs Worksheet 6" xfId="21481"/>
    <cellStyle name="s_IEL_finsumm_Edison P2R 2009" xfId="21482"/>
    <cellStyle name="s_IEL_finsumm_Edison P2R 2009 2" xfId="21483"/>
    <cellStyle name="s_IEL_finsumm_Edison P2R 2009_NOL" xfId="21484"/>
    <cellStyle name="s_IEL_finsumm_EMC P2R 2009" xfId="21485"/>
    <cellStyle name="s_IEL_finsumm_EMC P2R 2009 2" xfId="21486"/>
    <cellStyle name="s_IEL_finsumm_EMC P2R 2009_NOL" xfId="21487"/>
    <cellStyle name="s_IEL_finsumm_ETOWN LLC P2R 2009" xfId="21488"/>
    <cellStyle name="s_IEL_finsumm_ETOWN LLC P2R 2009 2" xfId="21489"/>
    <cellStyle name="s_IEL_finsumm_ETOWN LLC P2R 2009_NOL" xfId="21490"/>
    <cellStyle name="s_IEL_finsumm_ETP P2R 2009" xfId="21491"/>
    <cellStyle name="s_IEL_finsumm_ETP P2R 2009 2" xfId="21492"/>
    <cellStyle name="s_IEL_finsumm_ETP P2R 2009_NOL" xfId="21493"/>
    <cellStyle name="s_IEL_finsumm_Feb Actual vs. Budget" xfId="21494"/>
    <cellStyle name="s_IEL_finsumm_Feb Actual vs. Budget 2" xfId="21495"/>
    <cellStyle name="s_IEL_finsumm_Feb Actual vs. Budget 3" xfId="21496"/>
    <cellStyle name="s_IEL_finsumm_Feb Actual vs. Budget 4" xfId="21497"/>
    <cellStyle name="s_IEL_finsumm_Feb Actual vs. Budget 5" xfId="21498"/>
    <cellStyle name="s_IEL_finsumm_Feb Actual vs. Budget 6" xfId="21499"/>
    <cellStyle name="s_IEL_finsumm_Federal Payable '10" xfId="21500"/>
    <cellStyle name="s_IEL_finsumm_Fillmore Annual Maintenance" xfId="21501"/>
    <cellStyle name="s_IEL_finsumm_Fillmore Annual Maintenance_sand city cost analysis 9-29-09 CalAm Version" xfId="21502"/>
    <cellStyle name="s_IEL_finsumm_Fillmore Annual Maintenance_Schedule 3-5 Roark - asset list 071010" xfId="21503"/>
    <cellStyle name="s_IEL_finsumm_Fillmore O&amp;M model 032206" xfId="21504"/>
    <cellStyle name="s_IEL_finsumm_Fillmore O&amp;M model 032206 V1" xfId="21505"/>
    <cellStyle name="s_IEL_finsumm_Fillmore O&amp;M model 032206 V1_sand city cost analysis 9-29-09 CalAm Version" xfId="21506"/>
    <cellStyle name="s_IEL_finsumm_Fillmore O&amp;M model 032206 V1_Schedule 3-5 Roark - asset list 071010" xfId="21507"/>
    <cellStyle name="s_IEL_finsumm_Fillmore O&amp;M model 032206_sand city cost analysis 9-29-09 CalAm Version" xfId="21508"/>
    <cellStyle name="s_IEL_finsumm_Fillmore O&amp;M model 032206_Schedule 3-5 Roark - asset list 071010" xfId="21509"/>
    <cellStyle name="s_IEL_finsumm_Fillmore O&amp;M model 110106" xfId="21510"/>
    <cellStyle name="s_IEL_finsumm_Fillmore O&amp;M model 110106_sand city cost analysis 9-29-09 CalAm Version" xfId="21511"/>
    <cellStyle name="s_IEL_finsumm_Fillmore O&amp;M model 110106_Schedule 3-5 Roark - asset list 071010" xfId="21512"/>
    <cellStyle name="s_IEL_finsumm_FINAL P12 MSG Contribution Margin" xfId="21513"/>
    <cellStyle name="s_IEL_finsumm_Footnote" xfId="21514"/>
    <cellStyle name="s_IEL_finsumm_GAAP Provision Model - Q3 2011 Consolidated - Hyperion" xfId="21515"/>
    <cellStyle name="s_IEL_finsumm_HI P2R 2009" xfId="21516"/>
    <cellStyle name="s_IEL_finsumm_HI P2R 2009 2" xfId="21517"/>
    <cellStyle name="s_IEL_finsumm_HI P2R 2009_NOL" xfId="21518"/>
    <cellStyle name="s_IEL_finsumm_HYDRO P2R 2009" xfId="21519"/>
    <cellStyle name="s_IEL_finsumm_HYDRO P2R 2009 2" xfId="21520"/>
    <cellStyle name="s_IEL_finsumm_HYDRO P2R 2009_NOL" xfId="21521"/>
    <cellStyle name="s_IEL_finsumm_Hyperion-JDE Recon" xfId="21522"/>
    <cellStyle name="s_IEL_finsumm_IA P2R 2009" xfId="21523"/>
    <cellStyle name="s_IEL_finsumm_IA P2R 2009 2" xfId="21524"/>
    <cellStyle name="s_IEL_finsumm_IA P2R 2009_NOL" xfId="21525"/>
    <cellStyle name="s_IEL_finsumm_IL FAS109 2011" xfId="21526"/>
    <cellStyle name="s_IEL_finsumm_IL P2R 2009 " xfId="21527"/>
    <cellStyle name="s_IEL_finsumm_IL P2R 2009  2" xfId="21528"/>
    <cellStyle name="s_IEL_finsumm_IL P2R 2009 _NOL" xfId="21529"/>
    <cellStyle name="s_IEL_finsumm_IN P2R 2009" xfId="21530"/>
    <cellStyle name="s_IEL_finsumm_IN P2R 2009 2" xfId="21531"/>
    <cellStyle name="s_IEL_finsumm_IN P2R 2009_NOL" xfId="21532"/>
    <cellStyle name="s_IEL_finsumm_Income Statement_revised capex 05.28.09_060309" xfId="21533"/>
    <cellStyle name="s_IEL_finsumm_Income Statement_revised capex 05.28.09_060309 2" xfId="21534"/>
    <cellStyle name="s_IEL_finsumm_Input" xfId="21535"/>
    <cellStyle name="s_IEL_finsumm_Input Sheet" xfId="21536"/>
    <cellStyle name="s_IEL_finsumm_Input Sheet_Hyperion-JDE Recon" xfId="21537"/>
    <cellStyle name="s_IEL_finsumm_Input Sheet_Journal Entries Calculation" xfId="21538"/>
    <cellStyle name="s_IEL_finsumm_Inputs" xfId="21539"/>
    <cellStyle name="s_IEL_finsumm_Inputs_1" xfId="21540"/>
    <cellStyle name="s_IEL_finsumm_Intangible Amortization 6-30-09v" xfId="21541"/>
    <cellStyle name="s_IEL_finsumm_I-OPEB" xfId="21542"/>
    <cellStyle name="s_IEL_finsumm_I-OPEB_Hyperion-JDE Recon" xfId="21543"/>
    <cellStyle name="s_IEL_finsumm_I-OPEB_Input Sheet" xfId="21544"/>
    <cellStyle name="s_IEL_finsumm_I-OPEB_Journal Entries Calculation" xfId="21545"/>
    <cellStyle name="s_IEL_finsumm_Journal Entries Calculation" xfId="21546"/>
    <cellStyle name="s_IEL_finsumm_KY P2R 2009" xfId="21547"/>
    <cellStyle name="s_IEL_finsumm_KY P2R 2009 2" xfId="21548"/>
    <cellStyle name="s_IEL_finsumm_KY P2R 2009_NOL" xfId="21549"/>
    <cellStyle name="s_IEL_finsumm_KY-Landing Template-Feb 2012 Final" xfId="21550"/>
    <cellStyle name="s_IEL_finsumm_KY-Landing Template-Feb 2012 Final 2" xfId="21551"/>
    <cellStyle name="s_IEL_finsumm_KY-Landing Template-Feb 2012 Final 3" xfId="21552"/>
    <cellStyle name="s_IEL_finsumm_KY-Landing Template-Feb 2012 Final 4" xfId="21553"/>
    <cellStyle name="s_IEL_finsumm_KY-Landing Template-Feb 2012 Final 5" xfId="21554"/>
    <cellStyle name="s_IEL_finsumm_KY-Landing Template-Feb 2012 Final 6" xfId="21555"/>
    <cellStyle name="s_IEL_finsumm_KY-Landing Template-Feb 2012 Final_O&amp;Vs Worksheet" xfId="21556"/>
    <cellStyle name="s_IEL_finsumm_KY-Landing Template-Feb 2012 Final_O&amp;Vs Worksheet 2" xfId="21557"/>
    <cellStyle name="s_IEL_finsumm_KY-Landing Template-Feb 2012 Final_O&amp;Vs Worksheet 3" xfId="21558"/>
    <cellStyle name="s_IEL_finsumm_KY-Landing Template-Feb 2012 Final_O&amp;Vs Worksheet 4" xfId="21559"/>
    <cellStyle name="s_IEL_finsumm_KY-Landing Template-Feb 2012 Final_O&amp;Vs Worksheet 5" xfId="21560"/>
    <cellStyle name="s_IEL_finsumm_KY-Landing Template-Feb 2012 Final_O&amp;Vs Worksheet 6" xfId="21561"/>
    <cellStyle name="s_IEL_finsumm_LI P2R 2009" xfId="21562"/>
    <cellStyle name="s_IEL_finsumm_LI P2R 2009 2" xfId="21563"/>
    <cellStyle name="s_IEL_finsumm_LI P2R 2009_NOL" xfId="21564"/>
    <cellStyle name="s_IEL_finsumm_LIBERTY P2R 2009" xfId="21565"/>
    <cellStyle name="s_IEL_finsumm_LIBERTY P2R 2009 2" xfId="21566"/>
    <cellStyle name="s_IEL_finsumm_LIBERTY P2R 2009_NOL" xfId="21567"/>
    <cellStyle name="s_IEL_finsumm_LOP P2R 2009" xfId="21568"/>
    <cellStyle name="s_IEL_finsumm_LOP P2R 2009 2" xfId="21569"/>
    <cellStyle name="s_IEL_finsumm_LOP P2R 2009_NOL" xfId="21570"/>
    <cellStyle name="s_IEL_finsumm_MD P2R 2009" xfId="21571"/>
    <cellStyle name="s_IEL_finsumm_MD P2R 2009 2" xfId="21572"/>
    <cellStyle name="s_IEL_finsumm_MD P2R 2009_NOL" xfId="21573"/>
    <cellStyle name="s_IEL_finsumm_MI P2R 2009" xfId="21574"/>
    <cellStyle name="s_IEL_finsumm_MI P2R 2009 2" xfId="21575"/>
    <cellStyle name="s_IEL_finsumm_MI P2R 2009_NOL" xfId="21576"/>
    <cellStyle name="s_IEL_finsumm_MO 2010-2014 Presentation_072709" xfId="21577"/>
    <cellStyle name="s_IEL_finsumm_MO 2010-2014 Presentation_072709_Schedule 3-5 Roark - asset list 071010" xfId="21578"/>
    <cellStyle name="s_IEL_finsumm_MO P2R 2009" xfId="21579"/>
    <cellStyle name="s_IEL_finsumm_MO P2R 2009 2" xfId="21580"/>
    <cellStyle name="s_IEL_finsumm_MO P2R 2009_NOL" xfId="21581"/>
    <cellStyle name="s_IEL_finsumm_Mobile Residuals P2R 2009" xfId="21582"/>
    <cellStyle name="s_IEL_finsumm_Mobile Residuals P2R 2009 2" xfId="21583"/>
    <cellStyle name="s_IEL_finsumm_Mobile Residuals P2R 2009_NOL" xfId="21584"/>
    <cellStyle name="s_IEL_finsumm_MO-IL-CA Offset DEF" xfId="21585"/>
    <cellStyle name="s_IEL_finsumm_MO-IL-CA Offset DEF 2" xfId="21586"/>
    <cellStyle name="s_IEL_finsumm_MO-IL-CA Offset DEF_2010 Footnote" xfId="21587"/>
    <cellStyle name="s_IEL_finsumm_MO-IL-CA Offset DEF_2010 Footnote_7 - FAS109 2010 (F2)" xfId="21588"/>
    <cellStyle name="s_IEL_finsumm_MO-IL-CA Offset DEF_2010 Footnote_Hyperion-JDE Recon" xfId="21589"/>
    <cellStyle name="s_IEL_finsumm_MO-IL-CA Offset DEF_2010 Footnote_Journal Entries Calculation" xfId="21590"/>
    <cellStyle name="s_IEL_finsumm_MO-IL-CA Offset DEF_7 - FAS109 2010 (F2)" xfId="21591"/>
    <cellStyle name="s_IEL_finsumm_MO-IL-CA Offset DEF_AWW Adj Co FAS109 2011" xfId="21592"/>
    <cellStyle name="s_IEL_finsumm_MO-IL-CA Offset DEF_AZ FAS109 2011" xfId="21593"/>
    <cellStyle name="s_IEL_finsumm_MO-IL-CA Offset DEF_AZ FAS109 2011_Hyperion-JDE Recon" xfId="21594"/>
    <cellStyle name="s_IEL_finsumm_MO-IL-CA Offset DEF_AZ FAS109 2011_Journal Entries Calculation" xfId="21595"/>
    <cellStyle name="s_IEL_finsumm_MO-IL-CA Offset DEF_Current Provision - HYP" xfId="21596"/>
    <cellStyle name="s_IEL_finsumm_MO-IL-CA Offset DEF_Footnote" xfId="21597"/>
    <cellStyle name="s_IEL_finsumm_MO-IL-CA Offset DEF_Footnote Walk" xfId="21598"/>
    <cellStyle name="s_IEL_finsumm_MO-IL-CA Offset DEF_Footnote Walk_7 - FAS109 2010 (F2)" xfId="21599"/>
    <cellStyle name="s_IEL_finsumm_MO-IL-CA Offset DEF_Footnote Walk_Hyperion-JDE Recon" xfId="21600"/>
    <cellStyle name="s_IEL_finsumm_MO-IL-CA Offset DEF_Footnote Walk_Journal Entries Calculation" xfId="21601"/>
    <cellStyle name="s_IEL_finsumm_MO-IL-CA Offset DEF_Hyperion-JDE Recon" xfId="21602"/>
    <cellStyle name="s_IEL_finsumm_MO-IL-CA Offset DEF_IA FAS109 2011" xfId="21603"/>
    <cellStyle name="s_IEL_finsumm_MO-IL-CA Offset DEF_IA FAS109 2011_Hyperion-JDE Recon" xfId="21604"/>
    <cellStyle name="s_IEL_finsumm_MO-IL-CA Offset DEF_IA FAS109 2011_Journal Entries Calculation" xfId="21605"/>
    <cellStyle name="s_IEL_finsumm_MO-IL-CA Offset DEF_IL FAS109 2011" xfId="21606"/>
    <cellStyle name="s_IEL_finsumm_MO-IL-CA Offset DEF_IL FAS109 2011_Hyperion-JDE Recon" xfId="21607"/>
    <cellStyle name="s_IEL_finsumm_MO-IL-CA Offset DEF_IL FAS109 2011_Journal Entries Calculation" xfId="21608"/>
    <cellStyle name="s_IEL_finsumm_MO-IL-CA Offset DEF_IL Note H Collapsed to Acctg" xfId="21609"/>
    <cellStyle name="s_IEL_finsumm_MO-IL-CA Offset DEF_IL Note H Collapsed to Acctg_7 - FAS109 2010 (F2)" xfId="21610"/>
    <cellStyle name="s_IEL_finsumm_MO-IL-CA Offset DEF_IL Note H Collapsed to Acctg_Hyperion-JDE Recon" xfId="21611"/>
    <cellStyle name="s_IEL_finsumm_MO-IL-CA Offset DEF_IL Note H Collapsed to Acctg_Journal Entries Calculation" xfId="21612"/>
    <cellStyle name="s_IEL_finsumm_MO-IL-CA Offset DEF_Journal Entries Calculation" xfId="21613"/>
    <cellStyle name="s_IEL_finsumm_MO-IL-CA Offset DEF_NOL" xfId="21614"/>
    <cellStyle name="s_IEL_finsumm_MO-IL-CA Offset DEF_Note H" xfId="21615"/>
    <cellStyle name="s_IEL_finsumm_MO-IL-CA Offset DEF_Note H_7 - FAS109 2010 (F2)" xfId="21616"/>
    <cellStyle name="s_IEL_finsumm_MO-IL-CA Offset DEF_Note H_Hyperion-JDE Recon" xfId="21617"/>
    <cellStyle name="s_IEL_finsumm_MO-IL-CA Offset DEF_Note H_Journal Entries Calculation" xfId="21618"/>
    <cellStyle name="s_IEL_finsumm_MO-IL-CA Offset DEF_PY FN Reclasses" xfId="21619"/>
    <cellStyle name="s_IEL_finsumm_MO-IL-CA Offset DEF_Summary" xfId="21620"/>
    <cellStyle name="s_IEL_finsumm_Net Capex Cashflow 2013-2014 8-10-12" xfId="21621"/>
    <cellStyle name="s_IEL_finsumm_NJ P2R 2009" xfId="21622"/>
    <cellStyle name="s_IEL_finsumm_NJ P2R 2009 2" xfId="21623"/>
    <cellStyle name="s_IEL_finsumm_NJ P2R 2009_NOL" xfId="21624"/>
    <cellStyle name="s_IEL_finsumm_NM P2R 2009" xfId="21625"/>
    <cellStyle name="s_IEL_finsumm_NM P2R 2009 2" xfId="21626"/>
    <cellStyle name="s_IEL_finsumm_NM P2R 2009_NOL" xfId="21627"/>
    <cellStyle name="s_IEL_finsumm_NOL" xfId="21628"/>
    <cellStyle name="s_IEL_finsumm_O - AFUDC Sch M" xfId="21629"/>
    <cellStyle name="s_IEL_finsumm_O - AFUDC Sch M_Hyperion-JDE Recon" xfId="21630"/>
    <cellStyle name="s_IEL_finsumm_O - AFUDC Sch M_Input Sheet" xfId="21631"/>
    <cellStyle name="s_IEL_finsumm_O - AFUDC Sch M_Journal Entries Calculation" xfId="21632"/>
    <cellStyle name="s_IEL_finsumm_O&amp;Vs P&amp;L View" xfId="21633"/>
    <cellStyle name="s_IEL_finsumm_O&amp;Vs P&amp;L View 2" xfId="21634"/>
    <cellStyle name="s_IEL_finsumm_O&amp;Vs P&amp;L View 3" xfId="21635"/>
    <cellStyle name="s_IEL_finsumm_O&amp;Vs P&amp;L View 4" xfId="21636"/>
    <cellStyle name="s_IEL_finsumm_O&amp;Vs P&amp;L View 5" xfId="21637"/>
    <cellStyle name="s_IEL_finsumm_O&amp;Vs P&amp;L View 6" xfId="21638"/>
    <cellStyle name="s_IEL_finsumm_O&amp;Vs Worksheet" xfId="21639"/>
    <cellStyle name="s_IEL_finsumm_O&amp;Vs Worksheet 2" xfId="21640"/>
    <cellStyle name="s_IEL_finsumm_O&amp;Vs Worksheet 3" xfId="21641"/>
    <cellStyle name="s_IEL_finsumm_O&amp;Vs Worksheet 4" xfId="21642"/>
    <cellStyle name="s_IEL_finsumm_O&amp;Vs Worksheet 5" xfId="21643"/>
    <cellStyle name="s_IEL_finsumm_O&amp;Vs Worksheet 6" xfId="21644"/>
    <cellStyle name="s_IEL_finsumm_O&amp;Vs Worksheet_1" xfId="21645"/>
    <cellStyle name="s_IEL_finsumm_O&amp;Vs Worksheet_1 2" xfId="21646"/>
    <cellStyle name="s_IEL_finsumm_O&amp;Vs Worksheet_1 3" xfId="21647"/>
    <cellStyle name="s_IEL_finsumm_O&amp;Vs Worksheet_1 4" xfId="21648"/>
    <cellStyle name="s_IEL_finsumm_O&amp;Vs Worksheet_1 5" xfId="21649"/>
    <cellStyle name="s_IEL_finsumm_O&amp;Vs Worksheet_1 6" xfId="21650"/>
    <cellStyle name="s_IEL_finsumm_OH P2R 2009" xfId="21651"/>
    <cellStyle name="s_IEL_finsumm_OH P2R 2009 2" xfId="21652"/>
    <cellStyle name="s_IEL_finsumm_OH P2R 2009_NOL" xfId="21653"/>
    <cellStyle name="s_IEL_finsumm_P&amp;L Landing" xfId="21654"/>
    <cellStyle name="s_IEL_finsumm_P&amp;L Landing 2" xfId="21655"/>
    <cellStyle name="s_IEL_finsumm_P&amp;L Landing 3" xfId="21656"/>
    <cellStyle name="s_IEL_finsumm_P&amp;L Landing 4" xfId="21657"/>
    <cellStyle name="s_IEL_finsumm_P&amp;L Landing 5" xfId="21658"/>
    <cellStyle name="s_IEL_finsumm_P&amp;L Landing 6" xfId="21659"/>
    <cellStyle name="s_IEL_finsumm_PA P2R 2009" xfId="21660"/>
    <cellStyle name="s_IEL_finsumm_PA P2R 2009 2" xfId="21661"/>
    <cellStyle name="s_IEL_finsumm_PA P2R 2009_NOL" xfId="21662"/>
    <cellStyle name="s_IEL_finsumm_Portfolio Optimization - Sale of GW + Neptune v13" xfId="21663"/>
    <cellStyle name="s_IEL_finsumm_Project Aqua - Financial Models Version 2.0 V2" xfId="21664"/>
    <cellStyle name="s_IEL_finsumm_Project Aqua - Financial Models Version 2.0 V2_2010 Arnold Sewer - Model v1.1 (preliminary base case)" xfId="21665"/>
    <cellStyle name="s_IEL_finsumm_Project Aqua - Financial Models Version 2.0 V2_Inputs" xfId="21666"/>
    <cellStyle name="s_IEL_finsumm_Project Aqua - Financial Models Version 2.0 V2_sand city cost analysis 9-29-09 CalAm Version" xfId="21667"/>
    <cellStyle name="s_IEL_finsumm_Project Aqua - Financial Models Version 2.0 V2_Schedule 3-5 Roark - asset list 071010" xfId="21668"/>
    <cellStyle name="s_IEL_finsumm_Project Aqua - Financial Models Version 2.5" xfId="21669"/>
    <cellStyle name="s_IEL_finsumm_Project Ascot Spain - Version 9.0 16082004" xfId="21670"/>
    <cellStyle name="s_IEL_finsumm_PY FN Reclasses" xfId="21671"/>
    <cellStyle name="s_IEL_finsumm_Q1 Workpapers as of 03-12-10" xfId="21672"/>
    <cellStyle name="s_IEL_finsumm_Q1 Workpapers as of 03-12-10 2" xfId="21673"/>
    <cellStyle name="s_IEL_finsumm_ROE by State" xfId="21674"/>
    <cellStyle name="s_IEL_finsumm_sand city cost analysis 9-29-09 CalAm Version" xfId="21675"/>
    <cellStyle name="s_IEL_finsumm_Schedule 3-5 Roark - asset list 071010" xfId="21676"/>
    <cellStyle name="s_IEL_finsumm_Sheet1" xfId="21677"/>
    <cellStyle name="s_IEL_finsumm_Sheet1 2" xfId="21678"/>
    <cellStyle name="s_IEL_finsumm_Sheet1 3" xfId="21679"/>
    <cellStyle name="s_IEL_finsumm_Sheet1 4" xfId="21680"/>
    <cellStyle name="s_IEL_finsumm_Sheet1 5" xfId="21681"/>
    <cellStyle name="s_IEL_finsumm_Sheet1 6" xfId="21682"/>
    <cellStyle name="s_IEL_finsumm_Sheet1_O&amp;Vs Worksheet" xfId="21683"/>
    <cellStyle name="s_IEL_finsumm_Sheet1_O&amp;Vs Worksheet 2" xfId="21684"/>
    <cellStyle name="s_IEL_finsumm_Sheet1_O&amp;Vs Worksheet 3" xfId="21685"/>
    <cellStyle name="s_IEL_finsumm_Sheet1_O&amp;Vs Worksheet 4" xfId="21686"/>
    <cellStyle name="s_IEL_finsumm_Sheet1_O&amp;Vs Worksheet 5" xfId="21687"/>
    <cellStyle name="s_IEL_finsumm_Sheet1_O&amp;Vs Worksheet 6" xfId="21688"/>
    <cellStyle name="s_IEL_finsumm_Sheet2" xfId="21689"/>
    <cellStyle name="s_IEL_finsumm_Sheet2 2" xfId="21690"/>
    <cellStyle name="s_IEL_finsumm_Sheet2 3" xfId="21691"/>
    <cellStyle name="s_IEL_finsumm_Sheet2 4" xfId="21692"/>
    <cellStyle name="s_IEL_finsumm_Sheet2 5" xfId="21693"/>
    <cellStyle name="s_IEL_finsumm_Sheet2 6" xfId="21694"/>
    <cellStyle name="s_IEL_finsumm_Sheet2 7" xfId="21695"/>
    <cellStyle name="s_IEL_finsumm_Sheet2_Input" xfId="21696"/>
    <cellStyle name="s_IEL_finsumm_Sheet2_Input 2" xfId="21697"/>
    <cellStyle name="s_IEL_finsumm_Sheet2_Input 3" xfId="21698"/>
    <cellStyle name="s_IEL_finsumm_Sheet2_Input 4" xfId="21699"/>
    <cellStyle name="s_IEL_finsumm_Sheet2_Input 5" xfId="21700"/>
    <cellStyle name="s_IEL_finsumm_Sheet2_Input 6" xfId="21701"/>
    <cellStyle name="s_IEL_finsumm_Sheet2_Input_O&amp;Vs Worksheet" xfId="21702"/>
    <cellStyle name="s_IEL_finsumm_Sheet2_Input_O&amp;Vs Worksheet 2" xfId="21703"/>
    <cellStyle name="s_IEL_finsumm_Sheet2_Input_O&amp;Vs Worksheet 3" xfId="21704"/>
    <cellStyle name="s_IEL_finsumm_Sheet2_Input_O&amp;Vs Worksheet 4" xfId="21705"/>
    <cellStyle name="s_IEL_finsumm_Sheet2_Input_O&amp;Vs Worksheet 5" xfId="21706"/>
    <cellStyle name="s_IEL_finsumm_Sheet2_Input_O&amp;Vs Worksheet 6" xfId="21707"/>
    <cellStyle name="s_IEL_finsumm_Sheet3" xfId="21708"/>
    <cellStyle name="s_IEL_finsumm_Sheet3 2" xfId="21709"/>
    <cellStyle name="s_IEL_finsumm_Sheet3 3" xfId="21710"/>
    <cellStyle name="s_IEL_finsumm_Sheet3 4" xfId="21711"/>
    <cellStyle name="s_IEL_finsumm_Sheet3 5" xfId="21712"/>
    <cellStyle name="s_IEL_finsumm_Sheet3 6" xfId="21713"/>
    <cellStyle name="s_IEL_finsumm_Smart View_2011-2015_Info from the field V2  from rates 8-18-10 morning" xfId="21714"/>
    <cellStyle name="s_IEL_finsumm_Smart View_2011-2015_Info from the field V3 8-19-10 from Rates" xfId="21715"/>
    <cellStyle name="s_IEL_finsumm_Spain headcount 09082004v3" xfId="21716"/>
    <cellStyle name="s_IEL_finsumm_Start-up Costs" xfId="21717"/>
    <cellStyle name="s_IEL_finsumm_Start-up Costs_sand city cost analysis 9-29-09 CalAm Version" xfId="21718"/>
    <cellStyle name="s_IEL_finsumm_Start-up Costs_Schedule 3-5 Roark - asset list 071010" xfId="21719"/>
    <cellStyle name="s_IEL_finsumm_Summary" xfId="21720"/>
    <cellStyle name="s_IEL_finsumm_Surprise Financial Services O&amp;M Fin Model 2008" xfId="21721"/>
    <cellStyle name="s_IEL_finsumm_Surprise Financial Services O&amp;M No Capital 012607" xfId="21722"/>
    <cellStyle name="s_IEL_finsumm_Surprise Financial Services O&amp;M No Capital 012607_sand city cost analysis 9-29-09 CalAm Version" xfId="21723"/>
    <cellStyle name="s_IEL_finsumm_Surprise Financial Services O&amp;M No Capital 012607_Schedule 3-5 Roark - asset list 071010" xfId="21724"/>
    <cellStyle name="s_IEL_finsumm_Temp-Perm Account Map" xfId="21725"/>
    <cellStyle name="s_IEL_finsumm_TN - BD Model 2011-2015 06.17.10" xfId="21726"/>
    <cellStyle name="s_IEL_finsumm_TN P2R 2009" xfId="21727"/>
    <cellStyle name="s_IEL_finsumm_TN P2R 2009 2" xfId="21728"/>
    <cellStyle name="s_IEL_finsumm_TN P2R 2009_NOL" xfId="21729"/>
    <cellStyle name="s_IEL_finsumm_Treasury Existing Debt Load" xfId="21730"/>
    <cellStyle name="s_IEL_finsumm_TWH LLC P2R 2009" xfId="21731"/>
    <cellStyle name="s_IEL_finsumm_TWH LLC P2R 2009 2" xfId="21732"/>
    <cellStyle name="s_IEL_finsumm_TWH LLC P2R 2009_NOL" xfId="21733"/>
    <cellStyle name="s_IEL_finsumm_TWNA P2R 2009" xfId="21734"/>
    <cellStyle name="s_IEL_finsumm_TWNA P2R 2009 2" xfId="21735"/>
    <cellStyle name="s_IEL_finsumm_TWNA P2R 2009_NOL" xfId="21736"/>
    <cellStyle name="s_IEL_finsumm_TX P2R 2009" xfId="21737"/>
    <cellStyle name="s_IEL_finsumm_TX P2R 2009 2" xfId="21738"/>
    <cellStyle name="s_IEL_finsumm_TX P2R 2009_NOL" xfId="21739"/>
    <cellStyle name="s_IEL_finsumm_UESG P2R 2009" xfId="21740"/>
    <cellStyle name="s_IEL_finsumm_UESG P2R 2009 2" xfId="21741"/>
    <cellStyle name="s_IEL_finsumm_UESG P2R 2009_NOL" xfId="21742"/>
    <cellStyle name="s_IEL_finsumm_UWV P2R 2009" xfId="21743"/>
    <cellStyle name="s_IEL_finsumm_UWV P2R 2009 2" xfId="21744"/>
    <cellStyle name="s_IEL_finsumm_UWV P2R 2009_NOL" xfId="21745"/>
    <cellStyle name="s_IEL_finsumm_VA P2R 2009" xfId="21746"/>
    <cellStyle name="s_IEL_finsumm_VA P2R 2009 2" xfId="21747"/>
    <cellStyle name="s_IEL_finsumm_VA P2R 2009_NOL" xfId="21748"/>
    <cellStyle name="s_IEL_finsumm_WV P2R 2009" xfId="21749"/>
    <cellStyle name="s_IEL_finsumm_WV P2R 2009 2" xfId="21750"/>
    <cellStyle name="s_IEL_finsumm_WV P2R 2009_NOL" xfId="21751"/>
    <cellStyle name="s_IEL_finsumm1" xfId="21752"/>
    <cellStyle name="s_IEL_finsumm1 10" xfId="21753"/>
    <cellStyle name="s_IEL_finsumm1 2" xfId="21754"/>
    <cellStyle name="s_IEL_finsumm1 2 2" xfId="21755"/>
    <cellStyle name="s_IEL_finsumm1 2 2 2" xfId="21756"/>
    <cellStyle name="s_IEL_finsumm1 2 2 2 2" xfId="21757"/>
    <cellStyle name="s_IEL_finsumm1 2 2 2 2 2" xfId="21758"/>
    <cellStyle name="s_IEL_finsumm1 2 2 2 2 3" xfId="21759"/>
    <cellStyle name="s_IEL_finsumm1 2 2 2 3" xfId="21760"/>
    <cellStyle name="s_IEL_finsumm1 2 2 3" xfId="21761"/>
    <cellStyle name="s_IEL_finsumm1 2 2 4" xfId="21762"/>
    <cellStyle name="s_IEL_finsumm1 2 2 5" xfId="21763"/>
    <cellStyle name="s_IEL_finsumm1 2 2 6" xfId="21764"/>
    <cellStyle name="s_IEL_finsumm1 2 3" xfId="21765"/>
    <cellStyle name="s_IEL_finsumm1 2 3 2" xfId="21766"/>
    <cellStyle name="s_IEL_finsumm1 2 3 2 2" xfId="21767"/>
    <cellStyle name="s_IEL_finsumm1 2 3 2 3" xfId="21768"/>
    <cellStyle name="s_IEL_finsumm1 2 3 3" xfId="21769"/>
    <cellStyle name="s_IEL_finsumm1 2 4" xfId="21770"/>
    <cellStyle name="s_IEL_finsumm1 2 5" xfId="21771"/>
    <cellStyle name="s_IEL_finsumm1 2 6" xfId="21772"/>
    <cellStyle name="s_IEL_finsumm1 3" xfId="21773"/>
    <cellStyle name="s_IEL_finsumm1 4" xfId="21774"/>
    <cellStyle name="s_IEL_finsumm1 5" xfId="21775"/>
    <cellStyle name="s_IEL_finsumm1 6" xfId="21776"/>
    <cellStyle name="s_IEL_finsumm1 6 2" xfId="21777"/>
    <cellStyle name="s_IEL_finsumm1 6 2 2" xfId="21778"/>
    <cellStyle name="s_IEL_finsumm1 6 2 3" xfId="21779"/>
    <cellStyle name="s_IEL_finsumm1 6 3" xfId="21780"/>
    <cellStyle name="s_IEL_finsumm1 7" xfId="21781"/>
    <cellStyle name="s_IEL_finsumm1 8" xfId="21782"/>
    <cellStyle name="s_IEL_finsumm1 9" xfId="21783"/>
    <cellStyle name="s_IEL_finsumm1_1" xfId="21784"/>
    <cellStyle name="s_IEL_finsumm1_1 10" xfId="21785"/>
    <cellStyle name="s_IEL_finsumm1_1 2" xfId="21786"/>
    <cellStyle name="s_IEL_finsumm1_1 2 2" xfId="21787"/>
    <cellStyle name="s_IEL_finsumm1_1 2 2 2" xfId="21788"/>
    <cellStyle name="s_IEL_finsumm1_1 2 2 2 2" xfId="21789"/>
    <cellStyle name="s_IEL_finsumm1_1 2 2 2 2 2" xfId="21790"/>
    <cellStyle name="s_IEL_finsumm1_1 2 2 2 2 3" xfId="21791"/>
    <cellStyle name="s_IEL_finsumm1_1 2 2 2 3" xfId="21792"/>
    <cellStyle name="s_IEL_finsumm1_1 2 2 3" xfId="21793"/>
    <cellStyle name="s_IEL_finsumm1_1 2 2 4" xfId="21794"/>
    <cellStyle name="s_IEL_finsumm1_1 2 2 5" xfId="21795"/>
    <cellStyle name="s_IEL_finsumm1_1 2 2 6" xfId="21796"/>
    <cellStyle name="s_IEL_finsumm1_1 2 3" xfId="21797"/>
    <cellStyle name="s_IEL_finsumm1_1 2 3 2" xfId="21798"/>
    <cellStyle name="s_IEL_finsumm1_1 2 3 2 2" xfId="21799"/>
    <cellStyle name="s_IEL_finsumm1_1 2 3 2 3" xfId="21800"/>
    <cellStyle name="s_IEL_finsumm1_1 2 3 3" xfId="21801"/>
    <cellStyle name="s_IEL_finsumm1_1 2 4" xfId="21802"/>
    <cellStyle name="s_IEL_finsumm1_1 2 5" xfId="21803"/>
    <cellStyle name="s_IEL_finsumm1_1 2 6" xfId="21804"/>
    <cellStyle name="s_IEL_finsumm1_1 3" xfId="21805"/>
    <cellStyle name="s_IEL_finsumm1_1 4" xfId="21806"/>
    <cellStyle name="s_IEL_finsumm1_1 5" xfId="21807"/>
    <cellStyle name="s_IEL_finsumm1_1 6" xfId="21808"/>
    <cellStyle name="s_IEL_finsumm1_1 6 2" xfId="21809"/>
    <cellStyle name="s_IEL_finsumm1_1 6 2 2" xfId="21810"/>
    <cellStyle name="s_IEL_finsumm1_1 6 2 3" xfId="21811"/>
    <cellStyle name="s_IEL_finsumm1_1 6 3" xfId="21812"/>
    <cellStyle name="s_IEL_finsumm1_1 7" xfId="21813"/>
    <cellStyle name="s_IEL_finsumm1_1 8" xfId="21814"/>
    <cellStyle name="s_IEL_finsumm1_1 9" xfId="21815"/>
    <cellStyle name="s_IEL_finsumm1_1_2010 Arnold Sewer - Model v1.1 (preliminary base case)" xfId="21816"/>
    <cellStyle name="s_IEL_finsumm1_1_2010-2012_AZ BP_09.10.09" xfId="21817"/>
    <cellStyle name="s_IEL_finsumm1_1_2011_BPR_MSG_07" xfId="21818"/>
    <cellStyle name="s_IEL_finsumm1_1_2011-13 Capex by entity" xfId="21819"/>
    <cellStyle name="s_IEL_finsumm1_1_2012_BS_Budget (2)" xfId="21820"/>
    <cellStyle name="s_IEL_finsumm1_1_2012_BS_Budget (2) 2" xfId="21821"/>
    <cellStyle name="s_IEL_finsumm1_1_2012_BS_Budget (2) 3" xfId="21822"/>
    <cellStyle name="s_IEL_finsumm1_1_2012_BS_Budget (2) 4" xfId="21823"/>
    <cellStyle name="s_IEL_finsumm1_1_2012_BS_Budget (2) 5" xfId="21824"/>
    <cellStyle name="s_IEL_finsumm1_1_2012_BS_Budget (2) 6" xfId="21825"/>
    <cellStyle name="s_IEL_finsumm1_1_7 - FAS109 2010 (F2)" xfId="21826"/>
    <cellStyle name="s_IEL_finsumm1_1_AAET P2R 2009" xfId="21827"/>
    <cellStyle name="s_IEL_finsumm1_1_AAET P2R 2009 2" xfId="21828"/>
    <cellStyle name="s_IEL_finsumm1_1_AAET P2R 2009_NOL" xfId="21829"/>
    <cellStyle name="s_IEL_finsumm1_1_ACUS P2R 2009" xfId="21830"/>
    <cellStyle name="s_IEL_finsumm1_1_ACUS P2R 2009 2" xfId="21831"/>
    <cellStyle name="s_IEL_finsumm1_1_ACUS P2R 2009_NOL" xfId="21832"/>
    <cellStyle name="s_IEL_finsumm1_1_ALWC P2R 2009" xfId="21833"/>
    <cellStyle name="s_IEL_finsumm1_1_ALWC P2R 2009 2" xfId="21834"/>
    <cellStyle name="s_IEL_finsumm1_1_ALWC P2R 2009_NOL" xfId="21835"/>
    <cellStyle name="s_IEL_finsumm1_1_Apollo 22062005 RR" xfId="21836"/>
    <cellStyle name="s_IEL_finsumm1_1_Applied O+M - 2011 - 2015 Bus. Plan" xfId="21837"/>
    <cellStyle name="s_IEL_finsumm1_1_Applied O+M - 2011 - 2015 Bus. Plan 2" xfId="21838"/>
    <cellStyle name="s_IEL_finsumm1_1_AW Engineering P2R 2009" xfId="21839"/>
    <cellStyle name="s_IEL_finsumm1_1_AW Engineering P2R 2009 2" xfId="21840"/>
    <cellStyle name="s_IEL_finsumm1_1_AW Engineering P2R 2009_NOL" xfId="21841"/>
    <cellStyle name="s_IEL_finsumm1_1_AW Ind P2R 2009" xfId="21842"/>
    <cellStyle name="s_IEL_finsumm1_1_AW Ind P2R 2009 2" xfId="21843"/>
    <cellStyle name="s_IEL_finsumm1_1_AW Ind P2R 2009_NOL" xfId="21844"/>
    <cellStyle name="s_IEL_finsumm1_1_AW O&amp;M P2R 2009" xfId="21845"/>
    <cellStyle name="s_IEL_finsumm1_1_AW O&amp;M P2R 2009 2" xfId="21846"/>
    <cellStyle name="s_IEL_finsumm1_1_AW O&amp;M P2R 2009_NOL" xfId="21847"/>
    <cellStyle name="s_IEL_finsumm1_1_AW(USA) Inc.  P2R 2009" xfId="21848"/>
    <cellStyle name="s_IEL_finsumm1_1_AW(USA) Inc.  P2R 2009 2" xfId="21849"/>
    <cellStyle name="s_IEL_finsumm1_1_AW(USA) Inc.  P2R 2009_NOL" xfId="21850"/>
    <cellStyle name="s_IEL_finsumm1_1_AWCC P2R 2009" xfId="21851"/>
    <cellStyle name="s_IEL_finsumm1_1_AWCC P2R 2009 2" xfId="21852"/>
    <cellStyle name="s_IEL_finsumm1_1_AWCC P2R 2009_NOL" xfId="21853"/>
    <cellStyle name="s_IEL_finsumm1_1_AWE Holding P2R 2009" xfId="21854"/>
    <cellStyle name="s_IEL_finsumm1_1_AWE Holding P2R 2009 2" xfId="21855"/>
    <cellStyle name="s_IEL_finsumm1_1_AWE Holding P2R 2009_NOL" xfId="21856"/>
    <cellStyle name="s_IEL_finsumm1_1_AWE Inc. P2R 2009" xfId="21857"/>
    <cellStyle name="s_IEL_finsumm1_1_AWE Inc. P2R 2009 2" xfId="21858"/>
    <cellStyle name="s_IEL_finsumm1_1_AWE Inc. P2R 2009_NOL" xfId="21859"/>
    <cellStyle name="s_IEL_finsumm1_1_AWM P2R 2009" xfId="21860"/>
    <cellStyle name="s_IEL_finsumm1_1_AWM P2R 2009 2" xfId="21861"/>
    <cellStyle name="s_IEL_finsumm1_1_AWM P2R 2009_NOL" xfId="21862"/>
    <cellStyle name="s_IEL_finsumm1_1_AWM-DE P2R 2009" xfId="21863"/>
    <cellStyle name="s_IEL_finsumm1_1_AWM-DE P2R 2009 2" xfId="21864"/>
    <cellStyle name="s_IEL_finsumm1_1_AWM-DE P2R 2009_NOL" xfId="21865"/>
    <cellStyle name="s_IEL_finsumm1_1_AWR P2R 2009" xfId="21866"/>
    <cellStyle name="s_IEL_finsumm1_1_AWR P2R 2009 2" xfId="21867"/>
    <cellStyle name="s_IEL_finsumm1_1_AWR P2R 2009_NOL" xfId="21868"/>
    <cellStyle name="s_IEL_finsumm1_1_AWS CDM P2R 2009" xfId="21869"/>
    <cellStyle name="s_IEL_finsumm1_1_AWS CDM P2R 2009 2" xfId="21870"/>
    <cellStyle name="s_IEL_finsumm1_1_AWS CDM P2R 2009_NOL" xfId="21871"/>
    <cellStyle name="s_IEL_finsumm1_1_AWS LLC P2R 2009" xfId="21872"/>
    <cellStyle name="s_IEL_finsumm1_1_AWS LLC P2R 2009 2" xfId="21873"/>
    <cellStyle name="s_IEL_finsumm1_1_AWS LLC P2R 2009_NOL" xfId="21874"/>
    <cellStyle name="s_IEL_finsumm1_1_AWW Adj Co FAS109 2011" xfId="21875"/>
    <cellStyle name="s_IEL_finsumm1_1_AWWC P2R 2009" xfId="21876"/>
    <cellStyle name="s_IEL_finsumm1_1_AWWC P2R 2009 2" xfId="21877"/>
    <cellStyle name="s_IEL_finsumm1_1_AWWC P2R 2009_NOL" xfId="21878"/>
    <cellStyle name="s_IEL_finsumm1_1_AWWM P2R 2009" xfId="21879"/>
    <cellStyle name="s_IEL_finsumm1_1_AWWM P2R 2009 2" xfId="21880"/>
    <cellStyle name="s_IEL_finsumm1_1_AWWM P2R 2009_NOL" xfId="21881"/>
    <cellStyle name="s_IEL_finsumm1_1_AWWSC P2R 2009" xfId="21882"/>
    <cellStyle name="s_IEL_finsumm1_1_AWWSC P2R 2009 2" xfId="21883"/>
    <cellStyle name="s_IEL_finsumm1_1_AWWSC P2R 2009_NOL" xfId="21884"/>
    <cellStyle name="s_IEL_finsumm1_1_AZ P2R 2009" xfId="21885"/>
    <cellStyle name="s_IEL_finsumm1_1_AZ P2R 2009 2" xfId="21886"/>
    <cellStyle name="s_IEL_finsumm1_1_AZ P2R 2009_NOL" xfId="21887"/>
    <cellStyle name="s_IEL_finsumm1_1_BalanceSheet Landing" xfId="21888"/>
    <cellStyle name="s_IEL_finsumm1_1_BalanceSheet Landing 2" xfId="21889"/>
    <cellStyle name="s_IEL_finsumm1_1_BalanceSheet Landing 3" xfId="21890"/>
    <cellStyle name="s_IEL_finsumm1_1_BalanceSheet Landing 4" xfId="21891"/>
    <cellStyle name="s_IEL_finsumm1_1_BalanceSheet Landing 5" xfId="21892"/>
    <cellStyle name="s_IEL_finsumm1_1_BalanceSheet Landing 6" xfId="21893"/>
    <cellStyle name="s_IEL_finsumm1_1_BFD P2R 2009" xfId="21894"/>
    <cellStyle name="s_IEL_finsumm1_1_BFD P2R 2009 2" xfId="21895"/>
    <cellStyle name="s_IEL_finsumm1_1_BFD P2R 2009_NOL" xfId="21896"/>
    <cellStyle name="s_IEL_finsumm1_1_Book1" xfId="21897"/>
    <cellStyle name="s_IEL_finsumm1_1_BP 2011-13 KPIs Rev 9-16-2010 8pm" xfId="21898"/>
    <cellStyle name="s_IEL_finsumm1_1_CA P2R 2009 " xfId="21899"/>
    <cellStyle name="s_IEL_finsumm1_1_CA P2R 2009  2" xfId="21900"/>
    <cellStyle name="s_IEL_finsumm1_1_CA P2R 2009 _NOL" xfId="21901"/>
    <cellStyle name="s_IEL_finsumm1_1_CD - Financial Flash Report - May 2012 Final" xfId="21902"/>
    <cellStyle name="s_IEL_finsumm1_1_City of Fillmore Annual Maintenance Revised  V-2 3-7-06  MLC" xfId="21903"/>
    <cellStyle name="s_IEL_finsumm1_1_City of Fillmore Annual Maintenance Revised  V-2 3-7-06  MLC_sand city cost analysis 9-29-09 CalAm Version" xfId="21904"/>
    <cellStyle name="s_IEL_finsumm1_1_City of Fillmore Annual Maintenance Revised  V-2 3-7-06  MLC_Schedule 3-5 Roark - asset list 071010" xfId="21905"/>
    <cellStyle name="s_IEL_finsumm1_1_City of Fillmore Annual Maintenance Revised MK" xfId="21906"/>
    <cellStyle name="s_IEL_finsumm1_1_City of Fillmore Annual Maintenance Revised MK_sand city cost analysis 9-29-09 CalAm Version" xfId="21907"/>
    <cellStyle name="s_IEL_finsumm1_1_City of Fillmore Annual Maintenance Revised MK_Schedule 3-5 Roark - asset list 071010" xfId="21908"/>
    <cellStyle name="s_IEL_finsumm1_1_City of Fillmore DBO Financial Model V10" xfId="21909"/>
    <cellStyle name="s_IEL_finsumm1_1_City of Fillmore DBO Financial Model V10_sand city cost analysis 9-29-09 CalAm Version" xfId="21910"/>
    <cellStyle name="s_IEL_finsumm1_1_City of Fillmore DBO Financial Model V10_Schedule 3-5 Roark - asset list 071010" xfId="21911"/>
    <cellStyle name="s_IEL_finsumm1_1_City of Fillmore DBO Financial Model V11" xfId="21912"/>
    <cellStyle name="s_IEL_finsumm1_1_City of Fillmore DBO Financial Model V11_sand city cost analysis 9-29-09 CalAm Version" xfId="21913"/>
    <cellStyle name="s_IEL_finsumm1_1_City of Fillmore DBO Financial Model V11_Schedule 3-5 Roark - asset list 071010" xfId="21914"/>
    <cellStyle name="s_IEL_finsumm1_1_City of Fillmore DBO Financial Model V2" xfId="21915"/>
    <cellStyle name="s_IEL_finsumm1_1_City of Fillmore DBO Financial Model V2_sand city cost analysis 9-29-09 CalAm Version" xfId="21916"/>
    <cellStyle name="s_IEL_finsumm1_1_City of Fillmore DBO Financial Model V2_Schedule 3-5 Roark - asset list 071010" xfId="21917"/>
    <cellStyle name="s_IEL_finsumm1_1_City of Fillmore DBO Financial Model V4" xfId="21918"/>
    <cellStyle name="s_IEL_finsumm1_1_City of Fillmore DBO Financial Model V4_sand city cost analysis 9-29-09 CalAm Version" xfId="21919"/>
    <cellStyle name="s_IEL_finsumm1_1_City of Fillmore DBO Financial Model V4_Schedule 3-5 Roark - asset list 071010" xfId="21920"/>
    <cellStyle name="s_IEL_finsumm1_1_City of Fillmore DBO Financial Model V5" xfId="21921"/>
    <cellStyle name="s_IEL_finsumm1_1_City of Fillmore DBO Financial Model V5_sand city cost analysis 9-29-09 CalAm Version" xfId="21922"/>
    <cellStyle name="s_IEL_finsumm1_1_City of Fillmore DBO Financial Model V5_Schedule 3-5 Roark - asset list 071010" xfId="21923"/>
    <cellStyle name="s_IEL_finsumm1_1_City of Fillmore OpEx Model Start-Up  &amp; Decommissioning   Nov.18, 2005  MLC" xfId="21924"/>
    <cellStyle name="s_IEL_finsumm1_1_City of Fillmore OpEx Model Start-Up  &amp; Decommissioning   Nov.18, 2005  MLC_sand city cost analysis 9-29-09 CalAm Version" xfId="21925"/>
    <cellStyle name="s_IEL_finsumm1_1_City of Fillmore OpEx Model Start-Up  &amp; Decommissioning   Nov.18, 2005  MLC_Schedule 3-5 Roark - asset list 071010" xfId="21926"/>
    <cellStyle name="s_IEL_finsumm1_1_City of Fillmore OpEx Model V. 2  Dec. 19, 2005  MLC" xfId="21927"/>
    <cellStyle name="s_IEL_finsumm1_1_City of Fillmore OpEx Model V. 2  Dec. 19, 2005  MLC_sand city cost analysis 9-29-09 CalAm Version" xfId="21928"/>
    <cellStyle name="s_IEL_finsumm1_1_City of Fillmore OpEx Model V. 2  Dec. 19, 2005  MLC_Schedule 3-5 Roark - asset list 071010" xfId="21929"/>
    <cellStyle name="s_IEL_finsumm1_1_City of Fillmore R &amp; R Schedule    3-13-06  MLC" xfId="21930"/>
    <cellStyle name="s_IEL_finsumm1_1_City of Fillmore R &amp; R Schedule    3-13-06  MLC_sand city cost analysis 9-29-09 CalAm Version" xfId="21931"/>
    <cellStyle name="s_IEL_finsumm1_1_City of Fillmore R &amp; R Schedule    3-13-06  MLC_Schedule 3-5 Roark - asset list 071010" xfId="21932"/>
    <cellStyle name="s_IEL_finsumm1_1_Contract Ops Bus  Plan 2011 -2015_061510" xfId="21933"/>
    <cellStyle name="s_IEL_finsumm1_1_Contract Ops Bus  Plan 2011 -2015_061510_2011_BPR_MSG_07" xfId="21934"/>
    <cellStyle name="s_IEL_finsumm1_1_Contract Ops Bus  Plan 2011 -2015_061510_Contract Ops Bus  Plan 2011 -2015_071310_GK" xfId="21935"/>
    <cellStyle name="s_IEL_finsumm1_1_Contract Ops Bus  Plan 2011 -2015_061510_Contract Ops Bus  Plan 2011 -2015_08.31.10" xfId="21936"/>
    <cellStyle name="s_IEL_finsumm1_1_Contract Ops Bus  Plan 2011 -2015_061510_Contract Ops Bus  Plan 2011 -2015_08.31.10_~0270095" xfId="21937"/>
    <cellStyle name="s_IEL_finsumm1_1_Contract Ops Bus  Plan 2011 -2015_061510_Contract Ops Bus  Plan 2011 -2015_08.31.10_Contract Services_Project Contribution Trend" xfId="21938"/>
    <cellStyle name="s_IEL_finsumm1_1_Contract Ops Bus  Plan 2011 -2015_061510_Contract Ops Bus  Plan 2011 -2015_08.31.10_Contract Services_Project Contribution Trend_091010" xfId="21939"/>
    <cellStyle name="s_IEL_finsumm1_1_Contract Ops Bus  Plan 2011 -2015_061510_Contribution" xfId="21940"/>
    <cellStyle name="s_IEL_finsumm1_1_Contract Ops Bus  Plan 2011 -2015_061510_FINAL P12 MSG Contribution Margin" xfId="21941"/>
    <cellStyle name="s_IEL_finsumm1_1_Contract Ops Bus  Plan 2011 -2015_071310_GK" xfId="21942"/>
    <cellStyle name="s_IEL_finsumm1_1_Contract Ops Bus  Plan 2011 -2015_08.31.10" xfId="21943"/>
    <cellStyle name="s_IEL_finsumm1_1_Contract Ops Bus  Plan 2011 -2015_08.31.10_~0270095" xfId="21944"/>
    <cellStyle name="s_IEL_finsumm1_1_Contract Ops Bus  Plan 2011 -2015_08.31.10_Contract Services_Project Contribution Trend" xfId="21945"/>
    <cellStyle name="s_IEL_finsumm1_1_Contract Ops Bus  Plan 2011 -2015_08.31.10_Contract Services_Project Contribution Trend_091010" xfId="21946"/>
    <cellStyle name="s_IEL_finsumm1_1_Contribution" xfId="21947"/>
    <cellStyle name="s_IEL_finsumm1_1_Control Panel" xfId="21948"/>
    <cellStyle name="s_IEL_finsumm1_1_Control Panel 2" xfId="21949"/>
    <cellStyle name="s_IEL_finsumm1_1_Control Panel 3" xfId="21950"/>
    <cellStyle name="s_IEL_finsumm1_1_Control Panel 4" xfId="21951"/>
    <cellStyle name="s_IEL_finsumm1_1_Control Panel 5" xfId="21952"/>
    <cellStyle name="s_IEL_finsumm1_1_Control Panel 6" xfId="21953"/>
    <cellStyle name="s_IEL_finsumm1_1_Copy of KY 2011 Os &amp; Vs 10-19-11" xfId="21954"/>
    <cellStyle name="s_IEL_finsumm1_1_Copy of KY 2011 Os &amp; Vs 10-19-11 2" xfId="21955"/>
    <cellStyle name="s_IEL_finsumm1_1_Copy of KY 2011 Os &amp; Vs 10-19-11 3" xfId="21956"/>
    <cellStyle name="s_IEL_finsumm1_1_Copy of KY 2011 Os &amp; Vs 10-19-11 4" xfId="21957"/>
    <cellStyle name="s_IEL_finsumm1_1_Copy of KY 2011 Os &amp; Vs 10-19-11 5" xfId="21958"/>
    <cellStyle name="s_IEL_finsumm1_1_Copy of KY 2011 Os &amp; Vs 10-19-11 6" xfId="21959"/>
    <cellStyle name="s_IEL_finsumm1_1_Copy of Twin Oaks DBO Financial Model BAFO FINAL" xfId="21960"/>
    <cellStyle name="s_IEL_finsumm1_1_Copy of Twin Oaks DBO Financial Model BAFO FINAL_sand city cost analysis 9-29-09 CalAm Version" xfId="21961"/>
    <cellStyle name="s_IEL_finsumm1_1_Copy of Twin Oaks DBO Financial Model BAFO FINAL_Schedule 3-5 Roark - asset list 071010" xfId="21962"/>
    <cellStyle name="s_IEL_finsumm1_1_Eastern Divsion O&amp;Vs - Dec 2011 Final" xfId="21963"/>
    <cellStyle name="s_IEL_finsumm1_1_Eastern Divsion O&amp;Vs - Dec 2011 Final 2" xfId="21964"/>
    <cellStyle name="s_IEL_finsumm1_1_Eastern Divsion O&amp;Vs - Dec 2011 Final 3" xfId="21965"/>
    <cellStyle name="s_IEL_finsumm1_1_Eastern Divsion O&amp;Vs - Dec 2011 Final 4" xfId="21966"/>
    <cellStyle name="s_IEL_finsumm1_1_Eastern Divsion O&amp;Vs - Dec 2011 Final 5" xfId="21967"/>
    <cellStyle name="s_IEL_finsumm1_1_Eastern Divsion O&amp;Vs - Dec 2011 Final 6" xfId="21968"/>
    <cellStyle name="s_IEL_finsumm1_1_Eastern Divsion O&amp;Vs - Dec 2011 Final_O&amp;Vs Worksheet" xfId="21969"/>
    <cellStyle name="s_IEL_finsumm1_1_Eastern Divsion O&amp;Vs - Dec 2011 Final_O&amp;Vs Worksheet 2" xfId="21970"/>
    <cellStyle name="s_IEL_finsumm1_1_Eastern Divsion O&amp;Vs - Dec 2011 Final_O&amp;Vs Worksheet 3" xfId="21971"/>
    <cellStyle name="s_IEL_finsumm1_1_Eastern Divsion O&amp;Vs - Dec 2011 Final_O&amp;Vs Worksheet 4" xfId="21972"/>
    <cellStyle name="s_IEL_finsumm1_1_Eastern Divsion O&amp;Vs - Dec 2011 Final_O&amp;Vs Worksheet 5" xfId="21973"/>
    <cellStyle name="s_IEL_finsumm1_1_Eastern Divsion O&amp;Vs - Dec 2011 Final_O&amp;Vs Worksheet 6" xfId="21974"/>
    <cellStyle name="s_IEL_finsumm1_1_Edison P2R 2009" xfId="21975"/>
    <cellStyle name="s_IEL_finsumm1_1_Edison P2R 2009 2" xfId="21976"/>
    <cellStyle name="s_IEL_finsumm1_1_Edison P2R 2009_NOL" xfId="21977"/>
    <cellStyle name="s_IEL_finsumm1_1_EMC P2R 2009" xfId="21978"/>
    <cellStyle name="s_IEL_finsumm1_1_EMC P2R 2009 2" xfId="21979"/>
    <cellStyle name="s_IEL_finsumm1_1_EMC P2R 2009_NOL" xfId="21980"/>
    <cellStyle name="s_IEL_finsumm1_1_ETOWN LLC P2R 2009" xfId="21981"/>
    <cellStyle name="s_IEL_finsumm1_1_ETOWN LLC P2R 2009 2" xfId="21982"/>
    <cellStyle name="s_IEL_finsumm1_1_ETOWN LLC P2R 2009_NOL" xfId="21983"/>
    <cellStyle name="s_IEL_finsumm1_1_ETP P2R 2009" xfId="21984"/>
    <cellStyle name="s_IEL_finsumm1_1_ETP P2R 2009 2" xfId="21985"/>
    <cellStyle name="s_IEL_finsumm1_1_ETP P2R 2009_NOL" xfId="21986"/>
    <cellStyle name="s_IEL_finsumm1_1_Feb Actual vs. Budget" xfId="21987"/>
    <cellStyle name="s_IEL_finsumm1_1_Feb Actual vs. Budget 2" xfId="21988"/>
    <cellStyle name="s_IEL_finsumm1_1_Feb Actual vs. Budget 3" xfId="21989"/>
    <cellStyle name="s_IEL_finsumm1_1_Feb Actual vs. Budget 4" xfId="21990"/>
    <cellStyle name="s_IEL_finsumm1_1_Feb Actual vs. Budget 5" xfId="21991"/>
    <cellStyle name="s_IEL_finsumm1_1_Feb Actual vs. Budget 6" xfId="21992"/>
    <cellStyle name="s_IEL_finsumm1_1_Federal Payable '10" xfId="21993"/>
    <cellStyle name="s_IEL_finsumm1_1_Fillmore Annual Maintenance" xfId="21994"/>
    <cellStyle name="s_IEL_finsumm1_1_Fillmore Annual Maintenance_sand city cost analysis 9-29-09 CalAm Version" xfId="21995"/>
    <cellStyle name="s_IEL_finsumm1_1_Fillmore Annual Maintenance_Schedule 3-5 Roark - asset list 071010" xfId="21996"/>
    <cellStyle name="s_IEL_finsumm1_1_Fillmore O&amp;M model 032206" xfId="21997"/>
    <cellStyle name="s_IEL_finsumm1_1_Fillmore O&amp;M model 032206 V1" xfId="21998"/>
    <cellStyle name="s_IEL_finsumm1_1_Fillmore O&amp;M model 032206 V1_sand city cost analysis 9-29-09 CalAm Version" xfId="21999"/>
    <cellStyle name="s_IEL_finsumm1_1_Fillmore O&amp;M model 032206 V1_Schedule 3-5 Roark - asset list 071010" xfId="22000"/>
    <cellStyle name="s_IEL_finsumm1_1_Fillmore O&amp;M model 032206_sand city cost analysis 9-29-09 CalAm Version" xfId="22001"/>
    <cellStyle name="s_IEL_finsumm1_1_Fillmore O&amp;M model 032206_Schedule 3-5 Roark - asset list 071010" xfId="22002"/>
    <cellStyle name="s_IEL_finsumm1_1_Fillmore O&amp;M model 110106" xfId="22003"/>
    <cellStyle name="s_IEL_finsumm1_1_Fillmore O&amp;M model 110106_sand city cost analysis 9-29-09 CalAm Version" xfId="22004"/>
    <cellStyle name="s_IEL_finsumm1_1_Fillmore O&amp;M model 110106_Schedule 3-5 Roark - asset list 071010" xfId="22005"/>
    <cellStyle name="s_IEL_finsumm1_1_FINAL P12 MSG Contribution Margin" xfId="22006"/>
    <cellStyle name="s_IEL_finsumm1_1_Footnote" xfId="22007"/>
    <cellStyle name="s_IEL_finsumm1_1_GAAP Provision Model - Q3 2011 Consolidated - Hyperion" xfId="22008"/>
    <cellStyle name="s_IEL_finsumm1_1_HI P2R 2009" xfId="22009"/>
    <cellStyle name="s_IEL_finsumm1_1_HI P2R 2009 2" xfId="22010"/>
    <cellStyle name="s_IEL_finsumm1_1_HI P2R 2009_NOL" xfId="22011"/>
    <cellStyle name="s_IEL_finsumm1_1_HYDRO P2R 2009" xfId="22012"/>
    <cellStyle name="s_IEL_finsumm1_1_HYDRO P2R 2009 2" xfId="22013"/>
    <cellStyle name="s_IEL_finsumm1_1_HYDRO P2R 2009_NOL" xfId="22014"/>
    <cellStyle name="s_IEL_finsumm1_1_Hyperion-JDE Recon" xfId="22015"/>
    <cellStyle name="s_IEL_finsumm1_1_IA P2R 2009" xfId="22016"/>
    <cellStyle name="s_IEL_finsumm1_1_IA P2R 2009 2" xfId="22017"/>
    <cellStyle name="s_IEL_finsumm1_1_IA P2R 2009_NOL" xfId="22018"/>
    <cellStyle name="s_IEL_finsumm1_1_IL FAS109 2011" xfId="22019"/>
    <cellStyle name="s_IEL_finsumm1_1_IL P2R 2009 " xfId="22020"/>
    <cellStyle name="s_IEL_finsumm1_1_IL P2R 2009  2" xfId="22021"/>
    <cellStyle name="s_IEL_finsumm1_1_IL P2R 2009 _NOL" xfId="22022"/>
    <cellStyle name="s_IEL_finsumm1_1_IN P2R 2009" xfId="22023"/>
    <cellStyle name="s_IEL_finsumm1_1_IN P2R 2009 2" xfId="22024"/>
    <cellStyle name="s_IEL_finsumm1_1_IN P2R 2009_NOL" xfId="22025"/>
    <cellStyle name="s_IEL_finsumm1_1_Income Statement_revised capex 05.28.09_060309" xfId="22026"/>
    <cellStyle name="s_IEL_finsumm1_1_Income Statement_revised capex 05.28.09_060309 2" xfId="22027"/>
    <cellStyle name="s_IEL_finsumm1_1_Input" xfId="22028"/>
    <cellStyle name="s_IEL_finsumm1_1_Input Sheet" xfId="22029"/>
    <cellStyle name="s_IEL_finsumm1_1_Input Sheet_Hyperion-JDE Recon" xfId="22030"/>
    <cellStyle name="s_IEL_finsumm1_1_Input Sheet_Journal Entries Calculation" xfId="22031"/>
    <cellStyle name="s_IEL_finsumm1_1_Inputs" xfId="22032"/>
    <cellStyle name="s_IEL_finsumm1_1_Inputs_1" xfId="22033"/>
    <cellStyle name="s_IEL_finsumm1_1_Intangible Amortization 6-30-09v" xfId="22034"/>
    <cellStyle name="s_IEL_finsumm1_1_I-OPEB" xfId="22035"/>
    <cellStyle name="s_IEL_finsumm1_1_I-OPEB_Hyperion-JDE Recon" xfId="22036"/>
    <cellStyle name="s_IEL_finsumm1_1_I-OPEB_Input Sheet" xfId="22037"/>
    <cellStyle name="s_IEL_finsumm1_1_I-OPEB_Journal Entries Calculation" xfId="22038"/>
    <cellStyle name="s_IEL_finsumm1_1_Journal Entries Calculation" xfId="22039"/>
    <cellStyle name="s_IEL_finsumm1_1_KY P2R 2009" xfId="22040"/>
    <cellStyle name="s_IEL_finsumm1_1_KY P2R 2009 2" xfId="22041"/>
    <cellStyle name="s_IEL_finsumm1_1_KY P2R 2009_NOL" xfId="22042"/>
    <cellStyle name="s_IEL_finsumm1_1_KY-Landing Template-Feb 2012 Final" xfId="22043"/>
    <cellStyle name="s_IEL_finsumm1_1_KY-Landing Template-Feb 2012 Final 2" xfId="22044"/>
    <cellStyle name="s_IEL_finsumm1_1_KY-Landing Template-Feb 2012 Final 3" xfId="22045"/>
    <cellStyle name="s_IEL_finsumm1_1_KY-Landing Template-Feb 2012 Final 4" xfId="22046"/>
    <cellStyle name="s_IEL_finsumm1_1_KY-Landing Template-Feb 2012 Final 5" xfId="22047"/>
    <cellStyle name="s_IEL_finsumm1_1_KY-Landing Template-Feb 2012 Final 6" xfId="22048"/>
    <cellStyle name="s_IEL_finsumm1_1_KY-Landing Template-Feb 2012 Final_O&amp;Vs Worksheet" xfId="22049"/>
    <cellStyle name="s_IEL_finsumm1_1_KY-Landing Template-Feb 2012 Final_O&amp;Vs Worksheet 2" xfId="22050"/>
    <cellStyle name="s_IEL_finsumm1_1_KY-Landing Template-Feb 2012 Final_O&amp;Vs Worksheet 3" xfId="22051"/>
    <cellStyle name="s_IEL_finsumm1_1_KY-Landing Template-Feb 2012 Final_O&amp;Vs Worksheet 4" xfId="22052"/>
    <cellStyle name="s_IEL_finsumm1_1_KY-Landing Template-Feb 2012 Final_O&amp;Vs Worksheet 5" xfId="22053"/>
    <cellStyle name="s_IEL_finsumm1_1_KY-Landing Template-Feb 2012 Final_O&amp;Vs Worksheet 6" xfId="22054"/>
    <cellStyle name="s_IEL_finsumm1_1_LI P2R 2009" xfId="22055"/>
    <cellStyle name="s_IEL_finsumm1_1_LI P2R 2009 2" xfId="22056"/>
    <cellStyle name="s_IEL_finsumm1_1_LI P2R 2009_NOL" xfId="22057"/>
    <cellStyle name="s_IEL_finsumm1_1_LIBERTY P2R 2009" xfId="22058"/>
    <cellStyle name="s_IEL_finsumm1_1_LIBERTY P2R 2009 2" xfId="22059"/>
    <cellStyle name="s_IEL_finsumm1_1_LIBERTY P2R 2009_NOL" xfId="22060"/>
    <cellStyle name="s_IEL_finsumm1_1_LOP P2R 2009" xfId="22061"/>
    <cellStyle name="s_IEL_finsumm1_1_LOP P2R 2009 2" xfId="22062"/>
    <cellStyle name="s_IEL_finsumm1_1_LOP P2R 2009_NOL" xfId="22063"/>
    <cellStyle name="s_IEL_finsumm1_1_MD P2R 2009" xfId="22064"/>
    <cellStyle name="s_IEL_finsumm1_1_MD P2R 2009 2" xfId="22065"/>
    <cellStyle name="s_IEL_finsumm1_1_MD P2R 2009_NOL" xfId="22066"/>
    <cellStyle name="s_IEL_finsumm1_1_MI P2R 2009" xfId="22067"/>
    <cellStyle name="s_IEL_finsumm1_1_MI P2R 2009 2" xfId="22068"/>
    <cellStyle name="s_IEL_finsumm1_1_MI P2R 2009_NOL" xfId="22069"/>
    <cellStyle name="s_IEL_finsumm1_1_MO 2010-2014 Presentation_072709" xfId="22070"/>
    <cellStyle name="s_IEL_finsumm1_1_MO 2010-2014 Presentation_072709_Schedule 3-5 Roark - asset list 071010" xfId="22071"/>
    <cellStyle name="s_IEL_finsumm1_1_MO P2R 2009" xfId="22072"/>
    <cellStyle name="s_IEL_finsumm1_1_MO P2R 2009 2" xfId="22073"/>
    <cellStyle name="s_IEL_finsumm1_1_MO P2R 2009_NOL" xfId="22074"/>
    <cellStyle name="s_IEL_finsumm1_1_Mobile Residuals P2R 2009" xfId="22075"/>
    <cellStyle name="s_IEL_finsumm1_1_Mobile Residuals P2R 2009 2" xfId="22076"/>
    <cellStyle name="s_IEL_finsumm1_1_Mobile Residuals P2R 2009_NOL" xfId="22077"/>
    <cellStyle name="s_IEL_finsumm1_1_MO-IL-CA Offset DEF" xfId="22078"/>
    <cellStyle name="s_IEL_finsumm1_1_MO-IL-CA Offset DEF 2" xfId="22079"/>
    <cellStyle name="s_IEL_finsumm1_1_MO-IL-CA Offset DEF_2010 Footnote" xfId="22080"/>
    <cellStyle name="s_IEL_finsumm1_1_MO-IL-CA Offset DEF_2010 Footnote_7 - FAS109 2010 (F2)" xfId="22081"/>
    <cellStyle name="s_IEL_finsumm1_1_MO-IL-CA Offset DEF_2010 Footnote_Hyperion-JDE Recon" xfId="22082"/>
    <cellStyle name="s_IEL_finsumm1_1_MO-IL-CA Offset DEF_2010 Footnote_Journal Entries Calculation" xfId="22083"/>
    <cellStyle name="s_IEL_finsumm1_1_MO-IL-CA Offset DEF_7 - FAS109 2010 (F2)" xfId="22084"/>
    <cellStyle name="s_IEL_finsumm1_1_MO-IL-CA Offset DEF_AWW Adj Co FAS109 2011" xfId="22085"/>
    <cellStyle name="s_IEL_finsumm1_1_MO-IL-CA Offset DEF_AZ FAS109 2011" xfId="22086"/>
    <cellStyle name="s_IEL_finsumm1_1_MO-IL-CA Offset DEF_AZ FAS109 2011_Hyperion-JDE Recon" xfId="22087"/>
    <cellStyle name="s_IEL_finsumm1_1_MO-IL-CA Offset DEF_AZ FAS109 2011_Journal Entries Calculation" xfId="22088"/>
    <cellStyle name="s_IEL_finsumm1_1_MO-IL-CA Offset DEF_Current Provision - HYP" xfId="22089"/>
    <cellStyle name="s_IEL_finsumm1_1_MO-IL-CA Offset DEF_Footnote" xfId="22090"/>
    <cellStyle name="s_IEL_finsumm1_1_MO-IL-CA Offset DEF_Footnote Walk" xfId="22091"/>
    <cellStyle name="s_IEL_finsumm1_1_MO-IL-CA Offset DEF_Footnote Walk_7 - FAS109 2010 (F2)" xfId="22092"/>
    <cellStyle name="s_IEL_finsumm1_1_MO-IL-CA Offset DEF_Footnote Walk_Hyperion-JDE Recon" xfId="22093"/>
    <cellStyle name="s_IEL_finsumm1_1_MO-IL-CA Offset DEF_Footnote Walk_Journal Entries Calculation" xfId="22094"/>
    <cellStyle name="s_IEL_finsumm1_1_MO-IL-CA Offset DEF_Hyperion-JDE Recon" xfId="22095"/>
    <cellStyle name="s_IEL_finsumm1_1_MO-IL-CA Offset DEF_IA FAS109 2011" xfId="22096"/>
    <cellStyle name="s_IEL_finsumm1_1_MO-IL-CA Offset DEF_IA FAS109 2011_Hyperion-JDE Recon" xfId="22097"/>
    <cellStyle name="s_IEL_finsumm1_1_MO-IL-CA Offset DEF_IA FAS109 2011_Journal Entries Calculation" xfId="22098"/>
    <cellStyle name="s_IEL_finsumm1_1_MO-IL-CA Offset DEF_IL FAS109 2011" xfId="22099"/>
    <cellStyle name="s_IEL_finsumm1_1_MO-IL-CA Offset DEF_IL FAS109 2011_Hyperion-JDE Recon" xfId="22100"/>
    <cellStyle name="s_IEL_finsumm1_1_MO-IL-CA Offset DEF_IL FAS109 2011_Journal Entries Calculation" xfId="22101"/>
    <cellStyle name="s_IEL_finsumm1_1_MO-IL-CA Offset DEF_IL Note H Collapsed to Acctg" xfId="22102"/>
    <cellStyle name="s_IEL_finsumm1_1_MO-IL-CA Offset DEF_IL Note H Collapsed to Acctg_7 - FAS109 2010 (F2)" xfId="22103"/>
    <cellStyle name="s_IEL_finsumm1_1_MO-IL-CA Offset DEF_IL Note H Collapsed to Acctg_Hyperion-JDE Recon" xfId="22104"/>
    <cellStyle name="s_IEL_finsumm1_1_MO-IL-CA Offset DEF_IL Note H Collapsed to Acctg_Journal Entries Calculation" xfId="22105"/>
    <cellStyle name="s_IEL_finsumm1_1_MO-IL-CA Offset DEF_Journal Entries Calculation" xfId="22106"/>
    <cellStyle name="s_IEL_finsumm1_1_MO-IL-CA Offset DEF_NOL" xfId="22107"/>
    <cellStyle name="s_IEL_finsumm1_1_MO-IL-CA Offset DEF_Note H" xfId="22108"/>
    <cellStyle name="s_IEL_finsumm1_1_MO-IL-CA Offset DEF_Note H_7 - FAS109 2010 (F2)" xfId="22109"/>
    <cellStyle name="s_IEL_finsumm1_1_MO-IL-CA Offset DEF_Note H_Hyperion-JDE Recon" xfId="22110"/>
    <cellStyle name="s_IEL_finsumm1_1_MO-IL-CA Offset DEF_Note H_Journal Entries Calculation" xfId="22111"/>
    <cellStyle name="s_IEL_finsumm1_1_MO-IL-CA Offset DEF_PY FN Reclasses" xfId="22112"/>
    <cellStyle name="s_IEL_finsumm1_1_MO-IL-CA Offset DEF_Summary" xfId="22113"/>
    <cellStyle name="s_IEL_finsumm1_1_Net Capex Cashflow 2013-2014 8-10-12" xfId="22114"/>
    <cellStyle name="s_IEL_finsumm1_1_NJ P2R 2009" xfId="22115"/>
    <cellStyle name="s_IEL_finsumm1_1_NJ P2R 2009 2" xfId="22116"/>
    <cellStyle name="s_IEL_finsumm1_1_NJ P2R 2009_NOL" xfId="22117"/>
    <cellStyle name="s_IEL_finsumm1_1_NM P2R 2009" xfId="22118"/>
    <cellStyle name="s_IEL_finsumm1_1_NM P2R 2009 2" xfId="22119"/>
    <cellStyle name="s_IEL_finsumm1_1_NM P2R 2009_NOL" xfId="22120"/>
    <cellStyle name="s_IEL_finsumm1_1_NOL" xfId="22121"/>
    <cellStyle name="s_IEL_finsumm1_1_O - AFUDC Sch M" xfId="22122"/>
    <cellStyle name="s_IEL_finsumm1_1_O - AFUDC Sch M_Hyperion-JDE Recon" xfId="22123"/>
    <cellStyle name="s_IEL_finsumm1_1_O - AFUDC Sch M_Input Sheet" xfId="22124"/>
    <cellStyle name="s_IEL_finsumm1_1_O - AFUDC Sch M_Journal Entries Calculation" xfId="22125"/>
    <cellStyle name="s_IEL_finsumm1_1_O&amp;Vs P&amp;L View" xfId="22126"/>
    <cellStyle name="s_IEL_finsumm1_1_O&amp;Vs P&amp;L View 2" xfId="22127"/>
    <cellStyle name="s_IEL_finsumm1_1_O&amp;Vs P&amp;L View 3" xfId="22128"/>
    <cellStyle name="s_IEL_finsumm1_1_O&amp;Vs P&amp;L View 4" xfId="22129"/>
    <cellStyle name="s_IEL_finsumm1_1_O&amp;Vs P&amp;L View 5" xfId="22130"/>
    <cellStyle name="s_IEL_finsumm1_1_O&amp;Vs P&amp;L View 6" xfId="22131"/>
    <cellStyle name="s_IEL_finsumm1_1_O&amp;Vs Worksheet" xfId="22132"/>
    <cellStyle name="s_IEL_finsumm1_1_O&amp;Vs Worksheet 2" xfId="22133"/>
    <cellStyle name="s_IEL_finsumm1_1_O&amp;Vs Worksheet 3" xfId="22134"/>
    <cellStyle name="s_IEL_finsumm1_1_O&amp;Vs Worksheet 4" xfId="22135"/>
    <cellStyle name="s_IEL_finsumm1_1_O&amp;Vs Worksheet 5" xfId="22136"/>
    <cellStyle name="s_IEL_finsumm1_1_O&amp;Vs Worksheet 6" xfId="22137"/>
    <cellStyle name="s_IEL_finsumm1_1_O&amp;Vs Worksheet_1" xfId="22138"/>
    <cellStyle name="s_IEL_finsumm1_1_O&amp;Vs Worksheet_1 2" xfId="22139"/>
    <cellStyle name="s_IEL_finsumm1_1_O&amp;Vs Worksheet_1 3" xfId="22140"/>
    <cellStyle name="s_IEL_finsumm1_1_O&amp;Vs Worksheet_1 4" xfId="22141"/>
    <cellStyle name="s_IEL_finsumm1_1_O&amp;Vs Worksheet_1 5" xfId="22142"/>
    <cellStyle name="s_IEL_finsumm1_1_O&amp;Vs Worksheet_1 6" xfId="22143"/>
    <cellStyle name="s_IEL_finsumm1_1_OH P2R 2009" xfId="22144"/>
    <cellStyle name="s_IEL_finsumm1_1_OH P2R 2009 2" xfId="22145"/>
    <cellStyle name="s_IEL_finsumm1_1_OH P2R 2009_NOL" xfId="22146"/>
    <cellStyle name="s_IEL_finsumm1_1_P&amp;L Landing" xfId="22147"/>
    <cellStyle name="s_IEL_finsumm1_1_P&amp;L Landing 2" xfId="22148"/>
    <cellStyle name="s_IEL_finsumm1_1_P&amp;L Landing 3" xfId="22149"/>
    <cellStyle name="s_IEL_finsumm1_1_P&amp;L Landing 4" xfId="22150"/>
    <cellStyle name="s_IEL_finsumm1_1_P&amp;L Landing 5" xfId="22151"/>
    <cellStyle name="s_IEL_finsumm1_1_P&amp;L Landing 6" xfId="22152"/>
    <cellStyle name="s_IEL_finsumm1_1_PA P2R 2009" xfId="22153"/>
    <cellStyle name="s_IEL_finsumm1_1_PA P2R 2009 2" xfId="22154"/>
    <cellStyle name="s_IEL_finsumm1_1_PA P2R 2009_NOL" xfId="22155"/>
    <cellStyle name="s_IEL_finsumm1_1_Portfolio Optimization - Sale of GW + Neptune v13" xfId="22156"/>
    <cellStyle name="s_IEL_finsumm1_1_Project Aqua - Financial Models Version 2.0 V2" xfId="22157"/>
    <cellStyle name="s_IEL_finsumm1_1_Project Aqua - Financial Models Version 2.0 V2_2010 Arnold Sewer - Model v1.1 (preliminary base case)" xfId="22158"/>
    <cellStyle name="s_IEL_finsumm1_1_Project Aqua - Financial Models Version 2.0 V2_Inputs" xfId="22159"/>
    <cellStyle name="s_IEL_finsumm1_1_Project Aqua - Financial Models Version 2.0 V2_sand city cost analysis 9-29-09 CalAm Version" xfId="22160"/>
    <cellStyle name="s_IEL_finsumm1_1_Project Aqua - Financial Models Version 2.0 V2_Schedule 3-5 Roark - asset list 071010" xfId="22161"/>
    <cellStyle name="s_IEL_finsumm1_1_Project Aqua - Financial Models Version 2.5" xfId="22162"/>
    <cellStyle name="s_IEL_finsumm1_1_Project Ascot Spain - Version 9.0 16082004" xfId="22163"/>
    <cellStyle name="s_IEL_finsumm1_1_PY FN Reclasses" xfId="22164"/>
    <cellStyle name="s_IEL_finsumm1_1_Q1 Workpapers as of 03-12-10" xfId="22165"/>
    <cellStyle name="s_IEL_finsumm1_1_Q1 Workpapers as of 03-12-10 2" xfId="22166"/>
    <cellStyle name="s_IEL_finsumm1_1_ROE by State" xfId="22167"/>
    <cellStyle name="s_IEL_finsumm1_1_sand city cost analysis 9-29-09 CalAm Version" xfId="22168"/>
    <cellStyle name="s_IEL_finsumm1_1_Schedule 3-5 Roark - asset list 071010" xfId="22169"/>
    <cellStyle name="s_IEL_finsumm1_1_Sheet1" xfId="22170"/>
    <cellStyle name="s_IEL_finsumm1_1_Sheet1 2" xfId="22171"/>
    <cellStyle name="s_IEL_finsumm1_1_Sheet1 3" xfId="22172"/>
    <cellStyle name="s_IEL_finsumm1_1_Sheet1 4" xfId="22173"/>
    <cellStyle name="s_IEL_finsumm1_1_Sheet1 5" xfId="22174"/>
    <cellStyle name="s_IEL_finsumm1_1_Sheet1 6" xfId="22175"/>
    <cellStyle name="s_IEL_finsumm1_1_Sheet1_O&amp;Vs Worksheet" xfId="22176"/>
    <cellStyle name="s_IEL_finsumm1_1_Sheet1_O&amp;Vs Worksheet 2" xfId="22177"/>
    <cellStyle name="s_IEL_finsumm1_1_Sheet1_O&amp;Vs Worksheet 3" xfId="22178"/>
    <cellStyle name="s_IEL_finsumm1_1_Sheet1_O&amp;Vs Worksheet 4" xfId="22179"/>
    <cellStyle name="s_IEL_finsumm1_1_Sheet1_O&amp;Vs Worksheet 5" xfId="22180"/>
    <cellStyle name="s_IEL_finsumm1_1_Sheet1_O&amp;Vs Worksheet 6" xfId="22181"/>
    <cellStyle name="s_IEL_finsumm1_1_Sheet2" xfId="22182"/>
    <cellStyle name="s_IEL_finsumm1_1_Sheet2 2" xfId="22183"/>
    <cellStyle name="s_IEL_finsumm1_1_Sheet2 3" xfId="22184"/>
    <cellStyle name="s_IEL_finsumm1_1_Sheet2 4" xfId="22185"/>
    <cellStyle name="s_IEL_finsumm1_1_Sheet2 5" xfId="22186"/>
    <cellStyle name="s_IEL_finsumm1_1_Sheet2 6" xfId="22187"/>
    <cellStyle name="s_IEL_finsumm1_1_Sheet2 7" xfId="22188"/>
    <cellStyle name="s_IEL_finsumm1_1_Sheet2_Input" xfId="22189"/>
    <cellStyle name="s_IEL_finsumm1_1_Sheet2_Input 2" xfId="22190"/>
    <cellStyle name="s_IEL_finsumm1_1_Sheet2_Input 3" xfId="22191"/>
    <cellStyle name="s_IEL_finsumm1_1_Sheet2_Input 4" xfId="22192"/>
    <cellStyle name="s_IEL_finsumm1_1_Sheet2_Input 5" xfId="22193"/>
    <cellStyle name="s_IEL_finsumm1_1_Sheet2_Input 6" xfId="22194"/>
    <cellStyle name="s_IEL_finsumm1_1_Sheet2_Input_O&amp;Vs Worksheet" xfId="22195"/>
    <cellStyle name="s_IEL_finsumm1_1_Sheet2_Input_O&amp;Vs Worksheet 2" xfId="22196"/>
    <cellStyle name="s_IEL_finsumm1_1_Sheet2_Input_O&amp;Vs Worksheet 3" xfId="22197"/>
    <cellStyle name="s_IEL_finsumm1_1_Sheet2_Input_O&amp;Vs Worksheet 4" xfId="22198"/>
    <cellStyle name="s_IEL_finsumm1_1_Sheet2_Input_O&amp;Vs Worksheet 5" xfId="22199"/>
    <cellStyle name="s_IEL_finsumm1_1_Sheet2_Input_O&amp;Vs Worksheet 6" xfId="22200"/>
    <cellStyle name="s_IEL_finsumm1_1_Sheet3" xfId="22201"/>
    <cellStyle name="s_IEL_finsumm1_1_Sheet3 2" xfId="22202"/>
    <cellStyle name="s_IEL_finsumm1_1_Sheet3 3" xfId="22203"/>
    <cellStyle name="s_IEL_finsumm1_1_Sheet3 4" xfId="22204"/>
    <cellStyle name="s_IEL_finsumm1_1_Sheet3 5" xfId="22205"/>
    <cellStyle name="s_IEL_finsumm1_1_Sheet3 6" xfId="22206"/>
    <cellStyle name="s_IEL_finsumm1_1_Smart View_2011-2015_Info from the field V2  from rates 8-18-10 morning" xfId="22207"/>
    <cellStyle name="s_IEL_finsumm1_1_Smart View_2011-2015_Info from the field V3 8-19-10 from Rates" xfId="22208"/>
    <cellStyle name="s_IEL_finsumm1_1_Spain headcount 09082004v3" xfId="22209"/>
    <cellStyle name="s_IEL_finsumm1_1_Start-up Costs" xfId="22210"/>
    <cellStyle name="s_IEL_finsumm1_1_Start-up Costs_sand city cost analysis 9-29-09 CalAm Version" xfId="22211"/>
    <cellStyle name="s_IEL_finsumm1_1_Start-up Costs_Schedule 3-5 Roark - asset list 071010" xfId="22212"/>
    <cellStyle name="s_IEL_finsumm1_1_Summary" xfId="22213"/>
    <cellStyle name="s_IEL_finsumm1_1_Surprise Financial Services O&amp;M Fin Model 2008" xfId="22214"/>
    <cellStyle name="s_IEL_finsumm1_1_Surprise Financial Services O&amp;M No Capital 012607" xfId="22215"/>
    <cellStyle name="s_IEL_finsumm1_1_Surprise Financial Services O&amp;M No Capital 012607_sand city cost analysis 9-29-09 CalAm Version" xfId="22216"/>
    <cellStyle name="s_IEL_finsumm1_1_Surprise Financial Services O&amp;M No Capital 012607_Schedule 3-5 Roark - asset list 071010" xfId="22217"/>
    <cellStyle name="s_IEL_finsumm1_1_Temp-Perm Account Map" xfId="22218"/>
    <cellStyle name="s_IEL_finsumm1_1_TN - BD Model 2011-2015 06.17.10" xfId="22219"/>
    <cellStyle name="s_IEL_finsumm1_1_TN P2R 2009" xfId="22220"/>
    <cellStyle name="s_IEL_finsumm1_1_TN P2R 2009 2" xfId="22221"/>
    <cellStyle name="s_IEL_finsumm1_1_TN P2R 2009_NOL" xfId="22222"/>
    <cellStyle name="s_IEL_finsumm1_1_Treasury Existing Debt Load" xfId="22223"/>
    <cellStyle name="s_IEL_finsumm1_1_TWH LLC P2R 2009" xfId="22224"/>
    <cellStyle name="s_IEL_finsumm1_1_TWH LLC P2R 2009 2" xfId="22225"/>
    <cellStyle name="s_IEL_finsumm1_1_TWH LLC P2R 2009_NOL" xfId="22226"/>
    <cellStyle name="s_IEL_finsumm1_1_TWNA P2R 2009" xfId="22227"/>
    <cellStyle name="s_IEL_finsumm1_1_TWNA P2R 2009 2" xfId="22228"/>
    <cellStyle name="s_IEL_finsumm1_1_TWNA P2R 2009_NOL" xfId="22229"/>
    <cellStyle name="s_IEL_finsumm1_1_TX P2R 2009" xfId="22230"/>
    <cellStyle name="s_IEL_finsumm1_1_TX P2R 2009 2" xfId="22231"/>
    <cellStyle name="s_IEL_finsumm1_1_TX P2R 2009_NOL" xfId="22232"/>
    <cellStyle name="s_IEL_finsumm1_1_UESG P2R 2009" xfId="22233"/>
    <cellStyle name="s_IEL_finsumm1_1_UESG P2R 2009 2" xfId="22234"/>
    <cellStyle name="s_IEL_finsumm1_1_UESG P2R 2009_NOL" xfId="22235"/>
    <cellStyle name="s_IEL_finsumm1_1_UWV P2R 2009" xfId="22236"/>
    <cellStyle name="s_IEL_finsumm1_1_UWV P2R 2009 2" xfId="22237"/>
    <cellStyle name="s_IEL_finsumm1_1_UWV P2R 2009_NOL" xfId="22238"/>
    <cellStyle name="s_IEL_finsumm1_1_VA P2R 2009" xfId="22239"/>
    <cellStyle name="s_IEL_finsumm1_1_VA P2R 2009 2" xfId="22240"/>
    <cellStyle name="s_IEL_finsumm1_1_VA P2R 2009_NOL" xfId="22241"/>
    <cellStyle name="s_IEL_finsumm1_1_WV P2R 2009" xfId="22242"/>
    <cellStyle name="s_IEL_finsumm1_1_WV P2R 2009 2" xfId="22243"/>
    <cellStyle name="s_IEL_finsumm1_1_WV P2R 2009_NOL" xfId="22244"/>
    <cellStyle name="s_IEL_finsumm1_2" xfId="22245"/>
    <cellStyle name="s_IEL_finsumm1_2 10" xfId="22246"/>
    <cellStyle name="s_IEL_finsumm1_2 2" xfId="22247"/>
    <cellStyle name="s_IEL_finsumm1_2 2 2" xfId="22248"/>
    <cellStyle name="s_IEL_finsumm1_2 2 2 2" xfId="22249"/>
    <cellStyle name="s_IEL_finsumm1_2 2 2 2 2" xfId="22250"/>
    <cellStyle name="s_IEL_finsumm1_2 2 2 2 2 2" xfId="22251"/>
    <cellStyle name="s_IEL_finsumm1_2 2 2 2 2 3" xfId="22252"/>
    <cellStyle name="s_IEL_finsumm1_2 2 2 2 3" xfId="22253"/>
    <cellStyle name="s_IEL_finsumm1_2 2 2 3" xfId="22254"/>
    <cellStyle name="s_IEL_finsumm1_2 2 2 4" xfId="22255"/>
    <cellStyle name="s_IEL_finsumm1_2 2 2 5" xfId="22256"/>
    <cellStyle name="s_IEL_finsumm1_2 2 2 6" xfId="22257"/>
    <cellStyle name="s_IEL_finsumm1_2 2 3" xfId="22258"/>
    <cellStyle name="s_IEL_finsumm1_2 2 3 2" xfId="22259"/>
    <cellStyle name="s_IEL_finsumm1_2 2 3 2 2" xfId="22260"/>
    <cellStyle name="s_IEL_finsumm1_2 2 3 2 3" xfId="22261"/>
    <cellStyle name="s_IEL_finsumm1_2 2 3 3" xfId="22262"/>
    <cellStyle name="s_IEL_finsumm1_2 2 4" xfId="22263"/>
    <cellStyle name="s_IEL_finsumm1_2 2 5" xfId="22264"/>
    <cellStyle name="s_IEL_finsumm1_2 2 6" xfId="22265"/>
    <cellStyle name="s_IEL_finsumm1_2 3" xfId="22266"/>
    <cellStyle name="s_IEL_finsumm1_2 4" xfId="22267"/>
    <cellStyle name="s_IEL_finsumm1_2 5" xfId="22268"/>
    <cellStyle name="s_IEL_finsumm1_2 6" xfId="22269"/>
    <cellStyle name="s_IEL_finsumm1_2 6 2" xfId="22270"/>
    <cellStyle name="s_IEL_finsumm1_2 6 2 2" xfId="22271"/>
    <cellStyle name="s_IEL_finsumm1_2 6 2 3" xfId="22272"/>
    <cellStyle name="s_IEL_finsumm1_2 6 3" xfId="22273"/>
    <cellStyle name="s_IEL_finsumm1_2 7" xfId="22274"/>
    <cellStyle name="s_IEL_finsumm1_2 8" xfId="22275"/>
    <cellStyle name="s_IEL_finsumm1_2 9" xfId="22276"/>
    <cellStyle name="s_IEL_finsumm1_2_2010 Arnold Sewer - Model v1.1 (preliminary base case)" xfId="22277"/>
    <cellStyle name="s_IEL_finsumm1_2_2010-2012_AZ BP_09.10.09" xfId="22278"/>
    <cellStyle name="s_IEL_finsumm1_2_2011_BPR_MSG_07" xfId="22279"/>
    <cellStyle name="s_IEL_finsumm1_2_2011-13 Capex by entity" xfId="22280"/>
    <cellStyle name="s_IEL_finsumm1_2_2012_BS_Budget (2)" xfId="22281"/>
    <cellStyle name="s_IEL_finsumm1_2_2012_BS_Budget (2) 2" xfId="22282"/>
    <cellStyle name="s_IEL_finsumm1_2_2012_BS_Budget (2) 3" xfId="22283"/>
    <cellStyle name="s_IEL_finsumm1_2_2012_BS_Budget (2) 4" xfId="22284"/>
    <cellStyle name="s_IEL_finsumm1_2_2012_BS_Budget (2) 5" xfId="22285"/>
    <cellStyle name="s_IEL_finsumm1_2_2012_BS_Budget (2) 6" xfId="22286"/>
    <cellStyle name="s_IEL_finsumm1_2_7 - FAS109 2010 (F2)" xfId="22287"/>
    <cellStyle name="s_IEL_finsumm1_2_AAET P2R 2009" xfId="22288"/>
    <cellStyle name="s_IEL_finsumm1_2_AAET P2R 2009 2" xfId="22289"/>
    <cellStyle name="s_IEL_finsumm1_2_AAET P2R 2009_NOL" xfId="22290"/>
    <cellStyle name="s_IEL_finsumm1_2_ACUS P2R 2009" xfId="22291"/>
    <cellStyle name="s_IEL_finsumm1_2_ACUS P2R 2009 2" xfId="22292"/>
    <cellStyle name="s_IEL_finsumm1_2_ACUS P2R 2009_NOL" xfId="22293"/>
    <cellStyle name="s_IEL_finsumm1_2_ALWC P2R 2009" xfId="22294"/>
    <cellStyle name="s_IEL_finsumm1_2_ALWC P2R 2009 2" xfId="22295"/>
    <cellStyle name="s_IEL_finsumm1_2_ALWC P2R 2009_NOL" xfId="22296"/>
    <cellStyle name="s_IEL_finsumm1_2_Apollo 22062005 RR" xfId="22297"/>
    <cellStyle name="s_IEL_finsumm1_2_Applied O+M - 2011 - 2015 Bus. Plan" xfId="22298"/>
    <cellStyle name="s_IEL_finsumm1_2_Applied O+M - 2011 - 2015 Bus. Plan 2" xfId="22299"/>
    <cellStyle name="s_IEL_finsumm1_2_AW Engineering P2R 2009" xfId="22300"/>
    <cellStyle name="s_IEL_finsumm1_2_AW Engineering P2R 2009 2" xfId="22301"/>
    <cellStyle name="s_IEL_finsumm1_2_AW Engineering P2R 2009_NOL" xfId="22302"/>
    <cellStyle name="s_IEL_finsumm1_2_AW Ind P2R 2009" xfId="22303"/>
    <cellStyle name="s_IEL_finsumm1_2_AW Ind P2R 2009 2" xfId="22304"/>
    <cellStyle name="s_IEL_finsumm1_2_AW Ind P2R 2009_NOL" xfId="22305"/>
    <cellStyle name="s_IEL_finsumm1_2_AW O&amp;M P2R 2009" xfId="22306"/>
    <cellStyle name="s_IEL_finsumm1_2_AW O&amp;M P2R 2009 2" xfId="22307"/>
    <cellStyle name="s_IEL_finsumm1_2_AW O&amp;M P2R 2009_NOL" xfId="22308"/>
    <cellStyle name="s_IEL_finsumm1_2_AW(USA) Inc.  P2R 2009" xfId="22309"/>
    <cellStyle name="s_IEL_finsumm1_2_AW(USA) Inc.  P2R 2009 2" xfId="22310"/>
    <cellStyle name="s_IEL_finsumm1_2_AW(USA) Inc.  P2R 2009_NOL" xfId="22311"/>
    <cellStyle name="s_IEL_finsumm1_2_AWCC P2R 2009" xfId="22312"/>
    <cellStyle name="s_IEL_finsumm1_2_AWCC P2R 2009 2" xfId="22313"/>
    <cellStyle name="s_IEL_finsumm1_2_AWCC P2R 2009_NOL" xfId="22314"/>
    <cellStyle name="s_IEL_finsumm1_2_AWE Holding P2R 2009" xfId="22315"/>
    <cellStyle name="s_IEL_finsumm1_2_AWE Holding P2R 2009 2" xfId="22316"/>
    <cellStyle name="s_IEL_finsumm1_2_AWE Holding P2R 2009_NOL" xfId="22317"/>
    <cellStyle name="s_IEL_finsumm1_2_AWE Inc. P2R 2009" xfId="22318"/>
    <cellStyle name="s_IEL_finsumm1_2_AWE Inc. P2R 2009 2" xfId="22319"/>
    <cellStyle name="s_IEL_finsumm1_2_AWE Inc. P2R 2009_NOL" xfId="22320"/>
    <cellStyle name="s_IEL_finsumm1_2_AWM P2R 2009" xfId="22321"/>
    <cellStyle name="s_IEL_finsumm1_2_AWM P2R 2009 2" xfId="22322"/>
    <cellStyle name="s_IEL_finsumm1_2_AWM P2R 2009_NOL" xfId="22323"/>
    <cellStyle name="s_IEL_finsumm1_2_AWM-DE P2R 2009" xfId="22324"/>
    <cellStyle name="s_IEL_finsumm1_2_AWM-DE P2R 2009 2" xfId="22325"/>
    <cellStyle name="s_IEL_finsumm1_2_AWM-DE P2R 2009_NOL" xfId="22326"/>
    <cellStyle name="s_IEL_finsumm1_2_AWR P2R 2009" xfId="22327"/>
    <cellStyle name="s_IEL_finsumm1_2_AWR P2R 2009 2" xfId="22328"/>
    <cellStyle name="s_IEL_finsumm1_2_AWR P2R 2009_NOL" xfId="22329"/>
    <cellStyle name="s_IEL_finsumm1_2_AWS CDM P2R 2009" xfId="22330"/>
    <cellStyle name="s_IEL_finsumm1_2_AWS CDM P2R 2009 2" xfId="22331"/>
    <cellStyle name="s_IEL_finsumm1_2_AWS CDM P2R 2009_NOL" xfId="22332"/>
    <cellStyle name="s_IEL_finsumm1_2_AWS LLC P2R 2009" xfId="22333"/>
    <cellStyle name="s_IEL_finsumm1_2_AWS LLC P2R 2009 2" xfId="22334"/>
    <cellStyle name="s_IEL_finsumm1_2_AWS LLC P2R 2009_NOL" xfId="22335"/>
    <cellStyle name="s_IEL_finsumm1_2_AWW Adj Co FAS109 2011" xfId="22336"/>
    <cellStyle name="s_IEL_finsumm1_2_AWWC P2R 2009" xfId="22337"/>
    <cellStyle name="s_IEL_finsumm1_2_AWWC P2R 2009 2" xfId="22338"/>
    <cellStyle name="s_IEL_finsumm1_2_AWWC P2R 2009_NOL" xfId="22339"/>
    <cellStyle name="s_IEL_finsumm1_2_AWWM P2R 2009" xfId="22340"/>
    <cellStyle name="s_IEL_finsumm1_2_AWWM P2R 2009 2" xfId="22341"/>
    <cellStyle name="s_IEL_finsumm1_2_AWWM P2R 2009_NOL" xfId="22342"/>
    <cellStyle name="s_IEL_finsumm1_2_AWWSC P2R 2009" xfId="22343"/>
    <cellStyle name="s_IEL_finsumm1_2_AWWSC P2R 2009 2" xfId="22344"/>
    <cellStyle name="s_IEL_finsumm1_2_AWWSC P2R 2009_NOL" xfId="22345"/>
    <cellStyle name="s_IEL_finsumm1_2_AZ P2R 2009" xfId="22346"/>
    <cellStyle name="s_IEL_finsumm1_2_AZ P2R 2009 2" xfId="22347"/>
    <cellStyle name="s_IEL_finsumm1_2_AZ P2R 2009_NOL" xfId="22348"/>
    <cellStyle name="s_IEL_finsumm1_2_BalanceSheet Landing" xfId="22349"/>
    <cellStyle name="s_IEL_finsumm1_2_BalanceSheet Landing 2" xfId="22350"/>
    <cellStyle name="s_IEL_finsumm1_2_BalanceSheet Landing 3" xfId="22351"/>
    <cellStyle name="s_IEL_finsumm1_2_BalanceSheet Landing 4" xfId="22352"/>
    <cellStyle name="s_IEL_finsumm1_2_BalanceSheet Landing 5" xfId="22353"/>
    <cellStyle name="s_IEL_finsumm1_2_BalanceSheet Landing 6" xfId="22354"/>
    <cellStyle name="s_IEL_finsumm1_2_BFD P2R 2009" xfId="22355"/>
    <cellStyle name="s_IEL_finsumm1_2_BFD P2R 2009 2" xfId="22356"/>
    <cellStyle name="s_IEL_finsumm1_2_BFD P2R 2009_NOL" xfId="22357"/>
    <cellStyle name="s_IEL_finsumm1_2_Book1" xfId="22358"/>
    <cellStyle name="s_IEL_finsumm1_2_BP 2011-13 KPIs Rev 9-16-2010 8pm" xfId="22359"/>
    <cellStyle name="s_IEL_finsumm1_2_CA P2R 2009 " xfId="22360"/>
    <cellStyle name="s_IEL_finsumm1_2_CA P2R 2009  2" xfId="22361"/>
    <cellStyle name="s_IEL_finsumm1_2_CA P2R 2009 _NOL" xfId="22362"/>
    <cellStyle name="s_IEL_finsumm1_2_CD - Financial Flash Report - May 2012 Final" xfId="22363"/>
    <cellStyle name="s_IEL_finsumm1_2_City of Fillmore Annual Maintenance Revised  V-2 3-7-06  MLC" xfId="22364"/>
    <cellStyle name="s_IEL_finsumm1_2_City of Fillmore Annual Maintenance Revised  V-2 3-7-06  MLC_sand city cost analysis 9-29-09 CalAm Version" xfId="22365"/>
    <cellStyle name="s_IEL_finsumm1_2_City of Fillmore Annual Maintenance Revised  V-2 3-7-06  MLC_Schedule 3-5 Roark - asset list 071010" xfId="22366"/>
    <cellStyle name="s_IEL_finsumm1_2_City of Fillmore Annual Maintenance Revised MK" xfId="22367"/>
    <cellStyle name="s_IEL_finsumm1_2_City of Fillmore Annual Maintenance Revised MK_sand city cost analysis 9-29-09 CalAm Version" xfId="22368"/>
    <cellStyle name="s_IEL_finsumm1_2_City of Fillmore Annual Maintenance Revised MK_Schedule 3-5 Roark - asset list 071010" xfId="22369"/>
    <cellStyle name="s_IEL_finsumm1_2_City of Fillmore DBO Financial Model V10" xfId="22370"/>
    <cellStyle name="s_IEL_finsumm1_2_City of Fillmore DBO Financial Model V10_sand city cost analysis 9-29-09 CalAm Version" xfId="22371"/>
    <cellStyle name="s_IEL_finsumm1_2_City of Fillmore DBO Financial Model V10_Schedule 3-5 Roark - asset list 071010" xfId="22372"/>
    <cellStyle name="s_IEL_finsumm1_2_City of Fillmore DBO Financial Model V11" xfId="22373"/>
    <cellStyle name="s_IEL_finsumm1_2_City of Fillmore DBO Financial Model V11_sand city cost analysis 9-29-09 CalAm Version" xfId="22374"/>
    <cellStyle name="s_IEL_finsumm1_2_City of Fillmore DBO Financial Model V11_Schedule 3-5 Roark - asset list 071010" xfId="22375"/>
    <cellStyle name="s_IEL_finsumm1_2_City of Fillmore DBO Financial Model V2" xfId="22376"/>
    <cellStyle name="s_IEL_finsumm1_2_City of Fillmore DBO Financial Model V2_sand city cost analysis 9-29-09 CalAm Version" xfId="22377"/>
    <cellStyle name="s_IEL_finsumm1_2_City of Fillmore DBO Financial Model V2_Schedule 3-5 Roark - asset list 071010" xfId="22378"/>
    <cellStyle name="s_IEL_finsumm1_2_City of Fillmore DBO Financial Model V4" xfId="22379"/>
    <cellStyle name="s_IEL_finsumm1_2_City of Fillmore DBO Financial Model V4_sand city cost analysis 9-29-09 CalAm Version" xfId="22380"/>
    <cellStyle name="s_IEL_finsumm1_2_City of Fillmore DBO Financial Model V4_Schedule 3-5 Roark - asset list 071010" xfId="22381"/>
    <cellStyle name="s_IEL_finsumm1_2_City of Fillmore DBO Financial Model V5" xfId="22382"/>
    <cellStyle name="s_IEL_finsumm1_2_City of Fillmore DBO Financial Model V5_sand city cost analysis 9-29-09 CalAm Version" xfId="22383"/>
    <cellStyle name="s_IEL_finsumm1_2_City of Fillmore DBO Financial Model V5_Schedule 3-5 Roark - asset list 071010" xfId="22384"/>
    <cellStyle name="s_IEL_finsumm1_2_City of Fillmore OpEx Model Start-Up  &amp; Decommissioning   Nov.18, 2005  MLC" xfId="22385"/>
    <cellStyle name="s_IEL_finsumm1_2_City of Fillmore OpEx Model Start-Up  &amp; Decommissioning   Nov.18, 2005  MLC_sand city cost analysis 9-29-09 CalAm Version" xfId="22386"/>
    <cellStyle name="s_IEL_finsumm1_2_City of Fillmore OpEx Model Start-Up  &amp; Decommissioning   Nov.18, 2005  MLC_Schedule 3-5 Roark - asset list 071010" xfId="22387"/>
    <cellStyle name="s_IEL_finsumm1_2_City of Fillmore OpEx Model V. 2  Dec. 19, 2005  MLC" xfId="22388"/>
    <cellStyle name="s_IEL_finsumm1_2_City of Fillmore OpEx Model V. 2  Dec. 19, 2005  MLC_sand city cost analysis 9-29-09 CalAm Version" xfId="22389"/>
    <cellStyle name="s_IEL_finsumm1_2_City of Fillmore OpEx Model V. 2  Dec. 19, 2005  MLC_Schedule 3-5 Roark - asset list 071010" xfId="22390"/>
    <cellStyle name="s_IEL_finsumm1_2_City of Fillmore R &amp; R Schedule    3-13-06  MLC" xfId="22391"/>
    <cellStyle name="s_IEL_finsumm1_2_City of Fillmore R &amp; R Schedule    3-13-06  MLC_sand city cost analysis 9-29-09 CalAm Version" xfId="22392"/>
    <cellStyle name="s_IEL_finsumm1_2_City of Fillmore R &amp; R Schedule    3-13-06  MLC_Schedule 3-5 Roark - asset list 071010" xfId="22393"/>
    <cellStyle name="s_IEL_finsumm1_2_Contract Ops Bus  Plan 2011 -2015_061510" xfId="22394"/>
    <cellStyle name="s_IEL_finsumm1_2_Contract Ops Bus  Plan 2011 -2015_061510_2011_BPR_MSG_07" xfId="22395"/>
    <cellStyle name="s_IEL_finsumm1_2_Contract Ops Bus  Plan 2011 -2015_061510_Contract Ops Bus  Plan 2011 -2015_071310_GK" xfId="22396"/>
    <cellStyle name="s_IEL_finsumm1_2_Contract Ops Bus  Plan 2011 -2015_061510_Contract Ops Bus  Plan 2011 -2015_08.31.10" xfId="22397"/>
    <cellStyle name="s_IEL_finsumm1_2_Contract Ops Bus  Plan 2011 -2015_061510_Contract Ops Bus  Plan 2011 -2015_08.31.10_~0270095" xfId="22398"/>
    <cellStyle name="s_IEL_finsumm1_2_Contract Ops Bus  Plan 2011 -2015_061510_Contract Ops Bus  Plan 2011 -2015_08.31.10_Contract Services_Project Contribution Trend" xfId="22399"/>
    <cellStyle name="s_IEL_finsumm1_2_Contract Ops Bus  Plan 2011 -2015_061510_Contract Ops Bus  Plan 2011 -2015_08.31.10_Contract Services_Project Contribution Trend_091010" xfId="22400"/>
    <cellStyle name="s_IEL_finsumm1_2_Contract Ops Bus  Plan 2011 -2015_061510_Contribution" xfId="22401"/>
    <cellStyle name="s_IEL_finsumm1_2_Contract Ops Bus  Plan 2011 -2015_061510_FINAL P12 MSG Contribution Margin" xfId="22402"/>
    <cellStyle name="s_IEL_finsumm1_2_Contract Ops Bus  Plan 2011 -2015_071310_GK" xfId="22403"/>
    <cellStyle name="s_IEL_finsumm1_2_Contract Ops Bus  Plan 2011 -2015_08.31.10" xfId="22404"/>
    <cellStyle name="s_IEL_finsumm1_2_Contract Ops Bus  Plan 2011 -2015_08.31.10_~0270095" xfId="22405"/>
    <cellStyle name="s_IEL_finsumm1_2_Contract Ops Bus  Plan 2011 -2015_08.31.10_Contract Services_Project Contribution Trend" xfId="22406"/>
    <cellStyle name="s_IEL_finsumm1_2_Contract Ops Bus  Plan 2011 -2015_08.31.10_Contract Services_Project Contribution Trend_091010" xfId="22407"/>
    <cellStyle name="s_IEL_finsumm1_2_Contribution" xfId="22408"/>
    <cellStyle name="s_IEL_finsumm1_2_Control Panel" xfId="22409"/>
    <cellStyle name="s_IEL_finsumm1_2_Control Panel 2" xfId="22410"/>
    <cellStyle name="s_IEL_finsumm1_2_Control Panel 3" xfId="22411"/>
    <cellStyle name="s_IEL_finsumm1_2_Control Panel 4" xfId="22412"/>
    <cellStyle name="s_IEL_finsumm1_2_Control Panel 5" xfId="22413"/>
    <cellStyle name="s_IEL_finsumm1_2_Control Panel 6" xfId="22414"/>
    <cellStyle name="s_IEL_finsumm1_2_Copy of KY 2011 Os &amp; Vs 10-19-11" xfId="22415"/>
    <cellStyle name="s_IEL_finsumm1_2_Copy of KY 2011 Os &amp; Vs 10-19-11 2" xfId="22416"/>
    <cellStyle name="s_IEL_finsumm1_2_Copy of KY 2011 Os &amp; Vs 10-19-11 3" xfId="22417"/>
    <cellStyle name="s_IEL_finsumm1_2_Copy of KY 2011 Os &amp; Vs 10-19-11 4" xfId="22418"/>
    <cellStyle name="s_IEL_finsumm1_2_Copy of KY 2011 Os &amp; Vs 10-19-11 5" xfId="22419"/>
    <cellStyle name="s_IEL_finsumm1_2_Copy of KY 2011 Os &amp; Vs 10-19-11 6" xfId="22420"/>
    <cellStyle name="s_IEL_finsumm1_2_Copy of Twin Oaks DBO Financial Model BAFO FINAL" xfId="22421"/>
    <cellStyle name="s_IEL_finsumm1_2_Copy of Twin Oaks DBO Financial Model BAFO FINAL_sand city cost analysis 9-29-09 CalAm Version" xfId="22422"/>
    <cellStyle name="s_IEL_finsumm1_2_Copy of Twin Oaks DBO Financial Model BAFO FINAL_Schedule 3-5 Roark - asset list 071010" xfId="22423"/>
    <cellStyle name="s_IEL_finsumm1_2_Eastern Divsion O&amp;Vs - Dec 2011 Final" xfId="22424"/>
    <cellStyle name="s_IEL_finsumm1_2_Eastern Divsion O&amp;Vs - Dec 2011 Final 2" xfId="22425"/>
    <cellStyle name="s_IEL_finsumm1_2_Eastern Divsion O&amp;Vs - Dec 2011 Final 3" xfId="22426"/>
    <cellStyle name="s_IEL_finsumm1_2_Eastern Divsion O&amp;Vs - Dec 2011 Final 4" xfId="22427"/>
    <cellStyle name="s_IEL_finsumm1_2_Eastern Divsion O&amp;Vs - Dec 2011 Final 5" xfId="22428"/>
    <cellStyle name="s_IEL_finsumm1_2_Eastern Divsion O&amp;Vs - Dec 2011 Final 6" xfId="22429"/>
    <cellStyle name="s_IEL_finsumm1_2_Eastern Divsion O&amp;Vs - Dec 2011 Final_O&amp;Vs Worksheet" xfId="22430"/>
    <cellStyle name="s_IEL_finsumm1_2_Eastern Divsion O&amp;Vs - Dec 2011 Final_O&amp;Vs Worksheet 2" xfId="22431"/>
    <cellStyle name="s_IEL_finsumm1_2_Eastern Divsion O&amp;Vs - Dec 2011 Final_O&amp;Vs Worksheet 3" xfId="22432"/>
    <cellStyle name="s_IEL_finsumm1_2_Eastern Divsion O&amp;Vs - Dec 2011 Final_O&amp;Vs Worksheet 4" xfId="22433"/>
    <cellStyle name="s_IEL_finsumm1_2_Eastern Divsion O&amp;Vs - Dec 2011 Final_O&amp;Vs Worksheet 5" xfId="22434"/>
    <cellStyle name="s_IEL_finsumm1_2_Eastern Divsion O&amp;Vs - Dec 2011 Final_O&amp;Vs Worksheet 6" xfId="22435"/>
    <cellStyle name="s_IEL_finsumm1_2_Edison P2R 2009" xfId="22436"/>
    <cellStyle name="s_IEL_finsumm1_2_Edison P2R 2009 2" xfId="22437"/>
    <cellStyle name="s_IEL_finsumm1_2_Edison P2R 2009_NOL" xfId="22438"/>
    <cellStyle name="s_IEL_finsumm1_2_EMC P2R 2009" xfId="22439"/>
    <cellStyle name="s_IEL_finsumm1_2_EMC P2R 2009 2" xfId="22440"/>
    <cellStyle name="s_IEL_finsumm1_2_EMC P2R 2009_NOL" xfId="22441"/>
    <cellStyle name="s_IEL_finsumm1_2_ETOWN LLC P2R 2009" xfId="22442"/>
    <cellStyle name="s_IEL_finsumm1_2_ETOWN LLC P2R 2009 2" xfId="22443"/>
    <cellStyle name="s_IEL_finsumm1_2_ETOWN LLC P2R 2009_NOL" xfId="22444"/>
    <cellStyle name="s_IEL_finsumm1_2_ETP P2R 2009" xfId="22445"/>
    <cellStyle name="s_IEL_finsumm1_2_ETP P2R 2009 2" xfId="22446"/>
    <cellStyle name="s_IEL_finsumm1_2_ETP P2R 2009_NOL" xfId="22447"/>
    <cellStyle name="s_IEL_finsumm1_2_Feb Actual vs. Budget" xfId="22448"/>
    <cellStyle name="s_IEL_finsumm1_2_Feb Actual vs. Budget 2" xfId="22449"/>
    <cellStyle name="s_IEL_finsumm1_2_Feb Actual vs. Budget 3" xfId="22450"/>
    <cellStyle name="s_IEL_finsumm1_2_Feb Actual vs. Budget 4" xfId="22451"/>
    <cellStyle name="s_IEL_finsumm1_2_Feb Actual vs. Budget 5" xfId="22452"/>
    <cellStyle name="s_IEL_finsumm1_2_Feb Actual vs. Budget 6" xfId="22453"/>
    <cellStyle name="s_IEL_finsumm1_2_Federal Payable '10" xfId="22454"/>
    <cellStyle name="s_IEL_finsumm1_2_Fillmore Annual Maintenance" xfId="22455"/>
    <cellStyle name="s_IEL_finsumm1_2_Fillmore Annual Maintenance_sand city cost analysis 9-29-09 CalAm Version" xfId="22456"/>
    <cellStyle name="s_IEL_finsumm1_2_Fillmore Annual Maintenance_Schedule 3-5 Roark - asset list 071010" xfId="22457"/>
    <cellStyle name="s_IEL_finsumm1_2_Fillmore O&amp;M model 032206" xfId="22458"/>
    <cellStyle name="s_IEL_finsumm1_2_Fillmore O&amp;M model 032206 V1" xfId="22459"/>
    <cellStyle name="s_IEL_finsumm1_2_Fillmore O&amp;M model 032206 V1_sand city cost analysis 9-29-09 CalAm Version" xfId="22460"/>
    <cellStyle name="s_IEL_finsumm1_2_Fillmore O&amp;M model 032206 V1_Schedule 3-5 Roark - asset list 071010" xfId="22461"/>
    <cellStyle name="s_IEL_finsumm1_2_Fillmore O&amp;M model 032206_sand city cost analysis 9-29-09 CalAm Version" xfId="22462"/>
    <cellStyle name="s_IEL_finsumm1_2_Fillmore O&amp;M model 032206_Schedule 3-5 Roark - asset list 071010" xfId="22463"/>
    <cellStyle name="s_IEL_finsumm1_2_Fillmore O&amp;M model 110106" xfId="22464"/>
    <cellStyle name="s_IEL_finsumm1_2_Fillmore O&amp;M model 110106_sand city cost analysis 9-29-09 CalAm Version" xfId="22465"/>
    <cellStyle name="s_IEL_finsumm1_2_Fillmore O&amp;M model 110106_Schedule 3-5 Roark - asset list 071010" xfId="22466"/>
    <cellStyle name="s_IEL_finsumm1_2_FINAL P12 MSG Contribution Margin" xfId="22467"/>
    <cellStyle name="s_IEL_finsumm1_2_Footnote" xfId="22468"/>
    <cellStyle name="s_IEL_finsumm1_2_GAAP Provision Model - Q3 2011 Consolidated - Hyperion" xfId="22469"/>
    <cellStyle name="s_IEL_finsumm1_2_HI P2R 2009" xfId="22470"/>
    <cellStyle name="s_IEL_finsumm1_2_HI P2R 2009 2" xfId="22471"/>
    <cellStyle name="s_IEL_finsumm1_2_HI P2R 2009_NOL" xfId="22472"/>
    <cellStyle name="s_IEL_finsumm1_2_HYDRO P2R 2009" xfId="22473"/>
    <cellStyle name="s_IEL_finsumm1_2_HYDRO P2R 2009 2" xfId="22474"/>
    <cellStyle name="s_IEL_finsumm1_2_HYDRO P2R 2009_NOL" xfId="22475"/>
    <cellStyle name="s_IEL_finsumm1_2_Hyperion-JDE Recon" xfId="22476"/>
    <cellStyle name="s_IEL_finsumm1_2_IA P2R 2009" xfId="22477"/>
    <cellStyle name="s_IEL_finsumm1_2_IA P2R 2009 2" xfId="22478"/>
    <cellStyle name="s_IEL_finsumm1_2_IA P2R 2009_NOL" xfId="22479"/>
    <cellStyle name="s_IEL_finsumm1_2_IL FAS109 2011" xfId="22480"/>
    <cellStyle name="s_IEL_finsumm1_2_IL P2R 2009 " xfId="22481"/>
    <cellStyle name="s_IEL_finsumm1_2_IL P2R 2009  2" xfId="22482"/>
    <cellStyle name="s_IEL_finsumm1_2_IL P2R 2009 _NOL" xfId="22483"/>
    <cellStyle name="s_IEL_finsumm1_2_IN P2R 2009" xfId="22484"/>
    <cellStyle name="s_IEL_finsumm1_2_IN P2R 2009 2" xfId="22485"/>
    <cellStyle name="s_IEL_finsumm1_2_IN P2R 2009_NOL" xfId="22486"/>
    <cellStyle name="s_IEL_finsumm1_2_Income Statement_revised capex 05.28.09_060309" xfId="22487"/>
    <cellStyle name="s_IEL_finsumm1_2_Income Statement_revised capex 05.28.09_060309 2" xfId="22488"/>
    <cellStyle name="s_IEL_finsumm1_2_Input" xfId="22489"/>
    <cellStyle name="s_IEL_finsumm1_2_Input Sheet" xfId="22490"/>
    <cellStyle name="s_IEL_finsumm1_2_Input Sheet_Hyperion-JDE Recon" xfId="22491"/>
    <cellStyle name="s_IEL_finsumm1_2_Input Sheet_Journal Entries Calculation" xfId="22492"/>
    <cellStyle name="s_IEL_finsumm1_2_Inputs" xfId="22493"/>
    <cellStyle name="s_IEL_finsumm1_2_Inputs_1" xfId="22494"/>
    <cellStyle name="s_IEL_finsumm1_2_Intangible Amortization 6-30-09v" xfId="22495"/>
    <cellStyle name="s_IEL_finsumm1_2_I-OPEB" xfId="22496"/>
    <cellStyle name="s_IEL_finsumm1_2_I-OPEB_Hyperion-JDE Recon" xfId="22497"/>
    <cellStyle name="s_IEL_finsumm1_2_I-OPEB_Input Sheet" xfId="22498"/>
    <cellStyle name="s_IEL_finsumm1_2_I-OPEB_Journal Entries Calculation" xfId="22499"/>
    <cellStyle name="s_IEL_finsumm1_2_Journal Entries Calculation" xfId="22500"/>
    <cellStyle name="s_IEL_finsumm1_2_KY P2R 2009" xfId="22501"/>
    <cellStyle name="s_IEL_finsumm1_2_KY P2R 2009 2" xfId="22502"/>
    <cellStyle name="s_IEL_finsumm1_2_KY P2R 2009_NOL" xfId="22503"/>
    <cellStyle name="s_IEL_finsumm1_2_KY-Landing Template-Feb 2012 Final" xfId="22504"/>
    <cellStyle name="s_IEL_finsumm1_2_KY-Landing Template-Feb 2012 Final 2" xfId="22505"/>
    <cellStyle name="s_IEL_finsumm1_2_KY-Landing Template-Feb 2012 Final 3" xfId="22506"/>
    <cellStyle name="s_IEL_finsumm1_2_KY-Landing Template-Feb 2012 Final 4" xfId="22507"/>
    <cellStyle name="s_IEL_finsumm1_2_KY-Landing Template-Feb 2012 Final 5" xfId="22508"/>
    <cellStyle name="s_IEL_finsumm1_2_KY-Landing Template-Feb 2012 Final 6" xfId="22509"/>
    <cellStyle name="s_IEL_finsumm1_2_KY-Landing Template-Feb 2012 Final_O&amp;Vs Worksheet" xfId="22510"/>
    <cellStyle name="s_IEL_finsumm1_2_KY-Landing Template-Feb 2012 Final_O&amp;Vs Worksheet 2" xfId="22511"/>
    <cellStyle name="s_IEL_finsumm1_2_KY-Landing Template-Feb 2012 Final_O&amp;Vs Worksheet 3" xfId="22512"/>
    <cellStyle name="s_IEL_finsumm1_2_KY-Landing Template-Feb 2012 Final_O&amp;Vs Worksheet 4" xfId="22513"/>
    <cellStyle name="s_IEL_finsumm1_2_KY-Landing Template-Feb 2012 Final_O&amp;Vs Worksheet 5" xfId="22514"/>
    <cellStyle name="s_IEL_finsumm1_2_KY-Landing Template-Feb 2012 Final_O&amp;Vs Worksheet 6" xfId="22515"/>
    <cellStyle name="s_IEL_finsumm1_2_LI P2R 2009" xfId="22516"/>
    <cellStyle name="s_IEL_finsumm1_2_LI P2R 2009 2" xfId="22517"/>
    <cellStyle name="s_IEL_finsumm1_2_LI P2R 2009_NOL" xfId="22518"/>
    <cellStyle name="s_IEL_finsumm1_2_LIBERTY P2R 2009" xfId="22519"/>
    <cellStyle name="s_IEL_finsumm1_2_LIBERTY P2R 2009 2" xfId="22520"/>
    <cellStyle name="s_IEL_finsumm1_2_LIBERTY P2R 2009_NOL" xfId="22521"/>
    <cellStyle name="s_IEL_finsumm1_2_LOP P2R 2009" xfId="22522"/>
    <cellStyle name="s_IEL_finsumm1_2_LOP P2R 2009 2" xfId="22523"/>
    <cellStyle name="s_IEL_finsumm1_2_LOP P2R 2009_NOL" xfId="22524"/>
    <cellStyle name="s_IEL_finsumm1_2_MD P2R 2009" xfId="22525"/>
    <cellStyle name="s_IEL_finsumm1_2_MD P2R 2009 2" xfId="22526"/>
    <cellStyle name="s_IEL_finsumm1_2_MD P2R 2009_NOL" xfId="22527"/>
    <cellStyle name="s_IEL_finsumm1_2_MI P2R 2009" xfId="22528"/>
    <cellStyle name="s_IEL_finsumm1_2_MI P2R 2009 2" xfId="22529"/>
    <cellStyle name="s_IEL_finsumm1_2_MI P2R 2009_NOL" xfId="22530"/>
    <cellStyle name="s_IEL_finsumm1_2_MO 2010-2014 Presentation_072709" xfId="22531"/>
    <cellStyle name="s_IEL_finsumm1_2_MO 2010-2014 Presentation_072709_Schedule 3-5 Roark - asset list 071010" xfId="22532"/>
    <cellStyle name="s_IEL_finsumm1_2_MO P2R 2009" xfId="22533"/>
    <cellStyle name="s_IEL_finsumm1_2_MO P2R 2009 2" xfId="22534"/>
    <cellStyle name="s_IEL_finsumm1_2_MO P2R 2009_NOL" xfId="22535"/>
    <cellStyle name="s_IEL_finsumm1_2_Mobile Residuals P2R 2009" xfId="22536"/>
    <cellStyle name="s_IEL_finsumm1_2_Mobile Residuals P2R 2009 2" xfId="22537"/>
    <cellStyle name="s_IEL_finsumm1_2_Mobile Residuals P2R 2009_NOL" xfId="22538"/>
    <cellStyle name="s_IEL_finsumm1_2_MO-IL-CA Offset DEF" xfId="22539"/>
    <cellStyle name="s_IEL_finsumm1_2_MO-IL-CA Offset DEF 2" xfId="22540"/>
    <cellStyle name="s_IEL_finsumm1_2_MO-IL-CA Offset DEF_2010 Footnote" xfId="22541"/>
    <cellStyle name="s_IEL_finsumm1_2_MO-IL-CA Offset DEF_2010 Footnote_7 - FAS109 2010 (F2)" xfId="22542"/>
    <cellStyle name="s_IEL_finsumm1_2_MO-IL-CA Offset DEF_2010 Footnote_Hyperion-JDE Recon" xfId="22543"/>
    <cellStyle name="s_IEL_finsumm1_2_MO-IL-CA Offset DEF_2010 Footnote_Journal Entries Calculation" xfId="22544"/>
    <cellStyle name="s_IEL_finsumm1_2_MO-IL-CA Offset DEF_7 - FAS109 2010 (F2)" xfId="22545"/>
    <cellStyle name="s_IEL_finsumm1_2_MO-IL-CA Offset DEF_AWW Adj Co FAS109 2011" xfId="22546"/>
    <cellStyle name="s_IEL_finsumm1_2_MO-IL-CA Offset DEF_AZ FAS109 2011" xfId="22547"/>
    <cellStyle name="s_IEL_finsumm1_2_MO-IL-CA Offset DEF_AZ FAS109 2011_Hyperion-JDE Recon" xfId="22548"/>
    <cellStyle name="s_IEL_finsumm1_2_MO-IL-CA Offset DEF_AZ FAS109 2011_Journal Entries Calculation" xfId="22549"/>
    <cellStyle name="s_IEL_finsumm1_2_MO-IL-CA Offset DEF_Current Provision - HYP" xfId="22550"/>
    <cellStyle name="s_IEL_finsumm1_2_MO-IL-CA Offset DEF_Footnote" xfId="22551"/>
    <cellStyle name="s_IEL_finsumm1_2_MO-IL-CA Offset DEF_Footnote Walk" xfId="22552"/>
    <cellStyle name="s_IEL_finsumm1_2_MO-IL-CA Offset DEF_Footnote Walk_7 - FAS109 2010 (F2)" xfId="22553"/>
    <cellStyle name="s_IEL_finsumm1_2_MO-IL-CA Offset DEF_Footnote Walk_Hyperion-JDE Recon" xfId="22554"/>
    <cellStyle name="s_IEL_finsumm1_2_MO-IL-CA Offset DEF_Footnote Walk_Journal Entries Calculation" xfId="22555"/>
    <cellStyle name="s_IEL_finsumm1_2_MO-IL-CA Offset DEF_Hyperion-JDE Recon" xfId="22556"/>
    <cellStyle name="s_IEL_finsumm1_2_MO-IL-CA Offset DEF_IA FAS109 2011" xfId="22557"/>
    <cellStyle name="s_IEL_finsumm1_2_MO-IL-CA Offset DEF_IA FAS109 2011_Hyperion-JDE Recon" xfId="22558"/>
    <cellStyle name="s_IEL_finsumm1_2_MO-IL-CA Offset DEF_IA FAS109 2011_Journal Entries Calculation" xfId="22559"/>
    <cellStyle name="s_IEL_finsumm1_2_MO-IL-CA Offset DEF_IL FAS109 2011" xfId="22560"/>
    <cellStyle name="s_IEL_finsumm1_2_MO-IL-CA Offset DEF_IL FAS109 2011_Hyperion-JDE Recon" xfId="22561"/>
    <cellStyle name="s_IEL_finsumm1_2_MO-IL-CA Offset DEF_IL FAS109 2011_Journal Entries Calculation" xfId="22562"/>
    <cellStyle name="s_IEL_finsumm1_2_MO-IL-CA Offset DEF_IL Note H Collapsed to Acctg" xfId="22563"/>
    <cellStyle name="s_IEL_finsumm1_2_MO-IL-CA Offset DEF_IL Note H Collapsed to Acctg_7 - FAS109 2010 (F2)" xfId="22564"/>
    <cellStyle name="s_IEL_finsumm1_2_MO-IL-CA Offset DEF_IL Note H Collapsed to Acctg_Hyperion-JDE Recon" xfId="22565"/>
    <cellStyle name="s_IEL_finsumm1_2_MO-IL-CA Offset DEF_IL Note H Collapsed to Acctg_Journal Entries Calculation" xfId="22566"/>
    <cellStyle name="s_IEL_finsumm1_2_MO-IL-CA Offset DEF_Journal Entries Calculation" xfId="22567"/>
    <cellStyle name="s_IEL_finsumm1_2_MO-IL-CA Offset DEF_NOL" xfId="22568"/>
    <cellStyle name="s_IEL_finsumm1_2_MO-IL-CA Offset DEF_Note H" xfId="22569"/>
    <cellStyle name="s_IEL_finsumm1_2_MO-IL-CA Offset DEF_Note H_7 - FAS109 2010 (F2)" xfId="22570"/>
    <cellStyle name="s_IEL_finsumm1_2_MO-IL-CA Offset DEF_Note H_Hyperion-JDE Recon" xfId="22571"/>
    <cellStyle name="s_IEL_finsumm1_2_MO-IL-CA Offset DEF_Note H_Journal Entries Calculation" xfId="22572"/>
    <cellStyle name="s_IEL_finsumm1_2_MO-IL-CA Offset DEF_PY FN Reclasses" xfId="22573"/>
    <cellStyle name="s_IEL_finsumm1_2_MO-IL-CA Offset DEF_Summary" xfId="22574"/>
    <cellStyle name="s_IEL_finsumm1_2_Net Capex Cashflow 2013-2014 8-10-12" xfId="22575"/>
    <cellStyle name="s_IEL_finsumm1_2_NJ P2R 2009" xfId="22576"/>
    <cellStyle name="s_IEL_finsumm1_2_NJ P2R 2009 2" xfId="22577"/>
    <cellStyle name="s_IEL_finsumm1_2_NJ P2R 2009_NOL" xfId="22578"/>
    <cellStyle name="s_IEL_finsumm1_2_NM P2R 2009" xfId="22579"/>
    <cellStyle name="s_IEL_finsumm1_2_NM P2R 2009 2" xfId="22580"/>
    <cellStyle name="s_IEL_finsumm1_2_NM P2R 2009_NOL" xfId="22581"/>
    <cellStyle name="s_IEL_finsumm1_2_NOL" xfId="22582"/>
    <cellStyle name="s_IEL_finsumm1_2_O - AFUDC Sch M" xfId="22583"/>
    <cellStyle name="s_IEL_finsumm1_2_O - AFUDC Sch M_Hyperion-JDE Recon" xfId="22584"/>
    <cellStyle name="s_IEL_finsumm1_2_O - AFUDC Sch M_Input Sheet" xfId="22585"/>
    <cellStyle name="s_IEL_finsumm1_2_O - AFUDC Sch M_Journal Entries Calculation" xfId="22586"/>
    <cellStyle name="s_IEL_finsumm1_2_O&amp;Vs P&amp;L View" xfId="22587"/>
    <cellStyle name="s_IEL_finsumm1_2_O&amp;Vs P&amp;L View 2" xfId="22588"/>
    <cellStyle name="s_IEL_finsumm1_2_O&amp;Vs P&amp;L View 3" xfId="22589"/>
    <cellStyle name="s_IEL_finsumm1_2_O&amp;Vs P&amp;L View 4" xfId="22590"/>
    <cellStyle name="s_IEL_finsumm1_2_O&amp;Vs P&amp;L View 5" xfId="22591"/>
    <cellStyle name="s_IEL_finsumm1_2_O&amp;Vs P&amp;L View 6" xfId="22592"/>
    <cellStyle name="s_IEL_finsumm1_2_O&amp;Vs Worksheet" xfId="22593"/>
    <cellStyle name="s_IEL_finsumm1_2_O&amp;Vs Worksheet 2" xfId="22594"/>
    <cellStyle name="s_IEL_finsumm1_2_O&amp;Vs Worksheet 3" xfId="22595"/>
    <cellStyle name="s_IEL_finsumm1_2_O&amp;Vs Worksheet 4" xfId="22596"/>
    <cellStyle name="s_IEL_finsumm1_2_O&amp;Vs Worksheet 5" xfId="22597"/>
    <cellStyle name="s_IEL_finsumm1_2_O&amp;Vs Worksheet 6" xfId="22598"/>
    <cellStyle name="s_IEL_finsumm1_2_O&amp;Vs Worksheet_1" xfId="22599"/>
    <cellStyle name="s_IEL_finsumm1_2_O&amp;Vs Worksheet_1 2" xfId="22600"/>
    <cellStyle name="s_IEL_finsumm1_2_O&amp;Vs Worksheet_1 3" xfId="22601"/>
    <cellStyle name="s_IEL_finsumm1_2_O&amp;Vs Worksheet_1 4" xfId="22602"/>
    <cellStyle name="s_IEL_finsumm1_2_O&amp;Vs Worksheet_1 5" xfId="22603"/>
    <cellStyle name="s_IEL_finsumm1_2_O&amp;Vs Worksheet_1 6" xfId="22604"/>
    <cellStyle name="s_IEL_finsumm1_2_OH P2R 2009" xfId="22605"/>
    <cellStyle name="s_IEL_finsumm1_2_OH P2R 2009 2" xfId="22606"/>
    <cellStyle name="s_IEL_finsumm1_2_OH P2R 2009_NOL" xfId="22607"/>
    <cellStyle name="s_IEL_finsumm1_2_P&amp;L Landing" xfId="22608"/>
    <cellStyle name="s_IEL_finsumm1_2_P&amp;L Landing 2" xfId="22609"/>
    <cellStyle name="s_IEL_finsumm1_2_P&amp;L Landing 3" xfId="22610"/>
    <cellStyle name="s_IEL_finsumm1_2_P&amp;L Landing 4" xfId="22611"/>
    <cellStyle name="s_IEL_finsumm1_2_P&amp;L Landing 5" xfId="22612"/>
    <cellStyle name="s_IEL_finsumm1_2_P&amp;L Landing 6" xfId="22613"/>
    <cellStyle name="s_IEL_finsumm1_2_PA P2R 2009" xfId="22614"/>
    <cellStyle name="s_IEL_finsumm1_2_PA P2R 2009 2" xfId="22615"/>
    <cellStyle name="s_IEL_finsumm1_2_PA P2R 2009_NOL" xfId="22616"/>
    <cellStyle name="s_IEL_finsumm1_2_Portfolio Optimization - Sale of GW + Neptune v13" xfId="22617"/>
    <cellStyle name="s_IEL_finsumm1_2_Project Aqua - Financial Models Version 2.0 V2" xfId="22618"/>
    <cellStyle name="s_IEL_finsumm1_2_Project Aqua - Financial Models Version 2.0 V2_2010 Arnold Sewer - Model v1.1 (preliminary base case)" xfId="22619"/>
    <cellStyle name="s_IEL_finsumm1_2_Project Aqua - Financial Models Version 2.0 V2_Inputs" xfId="22620"/>
    <cellStyle name="s_IEL_finsumm1_2_Project Aqua - Financial Models Version 2.0 V2_sand city cost analysis 9-29-09 CalAm Version" xfId="22621"/>
    <cellStyle name="s_IEL_finsumm1_2_Project Aqua - Financial Models Version 2.0 V2_Schedule 3-5 Roark - asset list 071010" xfId="22622"/>
    <cellStyle name="s_IEL_finsumm1_2_Project Aqua - Financial Models Version 2.5" xfId="22623"/>
    <cellStyle name="s_IEL_finsumm1_2_Project Ascot Spain - Version 9.0 16082004" xfId="22624"/>
    <cellStyle name="s_IEL_finsumm1_2_PY FN Reclasses" xfId="22625"/>
    <cellStyle name="s_IEL_finsumm1_2_Q1 Workpapers as of 03-12-10" xfId="22626"/>
    <cellStyle name="s_IEL_finsumm1_2_Q1 Workpapers as of 03-12-10 2" xfId="22627"/>
    <cellStyle name="s_IEL_finsumm1_2_ROE by State" xfId="22628"/>
    <cellStyle name="s_IEL_finsumm1_2_sand city cost analysis 9-29-09 CalAm Version" xfId="22629"/>
    <cellStyle name="s_IEL_finsumm1_2_Schedule 3-5 Roark - asset list 071010" xfId="22630"/>
    <cellStyle name="s_IEL_finsumm1_2_Sheet1" xfId="22631"/>
    <cellStyle name="s_IEL_finsumm1_2_Sheet1 2" xfId="22632"/>
    <cellStyle name="s_IEL_finsumm1_2_Sheet1 3" xfId="22633"/>
    <cellStyle name="s_IEL_finsumm1_2_Sheet1 4" xfId="22634"/>
    <cellStyle name="s_IEL_finsumm1_2_Sheet1 5" xfId="22635"/>
    <cellStyle name="s_IEL_finsumm1_2_Sheet1 6" xfId="22636"/>
    <cellStyle name="s_IEL_finsumm1_2_Sheet1_O&amp;Vs Worksheet" xfId="22637"/>
    <cellStyle name="s_IEL_finsumm1_2_Sheet1_O&amp;Vs Worksheet 2" xfId="22638"/>
    <cellStyle name="s_IEL_finsumm1_2_Sheet1_O&amp;Vs Worksheet 3" xfId="22639"/>
    <cellStyle name="s_IEL_finsumm1_2_Sheet1_O&amp;Vs Worksheet 4" xfId="22640"/>
    <cellStyle name="s_IEL_finsumm1_2_Sheet1_O&amp;Vs Worksheet 5" xfId="22641"/>
    <cellStyle name="s_IEL_finsumm1_2_Sheet1_O&amp;Vs Worksheet 6" xfId="22642"/>
    <cellStyle name="s_IEL_finsumm1_2_Sheet2" xfId="22643"/>
    <cellStyle name="s_IEL_finsumm1_2_Sheet2 2" xfId="22644"/>
    <cellStyle name="s_IEL_finsumm1_2_Sheet2 3" xfId="22645"/>
    <cellStyle name="s_IEL_finsumm1_2_Sheet2 4" xfId="22646"/>
    <cellStyle name="s_IEL_finsumm1_2_Sheet2 5" xfId="22647"/>
    <cellStyle name="s_IEL_finsumm1_2_Sheet2 6" xfId="22648"/>
    <cellStyle name="s_IEL_finsumm1_2_Sheet2 7" xfId="22649"/>
    <cellStyle name="s_IEL_finsumm1_2_Sheet2_Input" xfId="22650"/>
    <cellStyle name="s_IEL_finsumm1_2_Sheet2_Input 2" xfId="22651"/>
    <cellStyle name="s_IEL_finsumm1_2_Sheet2_Input 3" xfId="22652"/>
    <cellStyle name="s_IEL_finsumm1_2_Sheet2_Input 4" xfId="22653"/>
    <cellStyle name="s_IEL_finsumm1_2_Sheet2_Input 5" xfId="22654"/>
    <cellStyle name="s_IEL_finsumm1_2_Sheet2_Input 6" xfId="22655"/>
    <cellStyle name="s_IEL_finsumm1_2_Sheet2_Input_O&amp;Vs Worksheet" xfId="22656"/>
    <cellStyle name="s_IEL_finsumm1_2_Sheet2_Input_O&amp;Vs Worksheet 2" xfId="22657"/>
    <cellStyle name="s_IEL_finsumm1_2_Sheet2_Input_O&amp;Vs Worksheet 3" xfId="22658"/>
    <cellStyle name="s_IEL_finsumm1_2_Sheet2_Input_O&amp;Vs Worksheet 4" xfId="22659"/>
    <cellStyle name="s_IEL_finsumm1_2_Sheet2_Input_O&amp;Vs Worksheet 5" xfId="22660"/>
    <cellStyle name="s_IEL_finsumm1_2_Sheet2_Input_O&amp;Vs Worksheet 6" xfId="22661"/>
    <cellStyle name="s_IEL_finsumm1_2_Sheet3" xfId="22662"/>
    <cellStyle name="s_IEL_finsumm1_2_Sheet3 2" xfId="22663"/>
    <cellStyle name="s_IEL_finsumm1_2_Sheet3 3" xfId="22664"/>
    <cellStyle name="s_IEL_finsumm1_2_Sheet3 4" xfId="22665"/>
    <cellStyle name="s_IEL_finsumm1_2_Sheet3 5" xfId="22666"/>
    <cellStyle name="s_IEL_finsumm1_2_Sheet3 6" xfId="22667"/>
    <cellStyle name="s_IEL_finsumm1_2_Smart View_2011-2015_Info from the field V2  from rates 8-18-10 morning" xfId="22668"/>
    <cellStyle name="s_IEL_finsumm1_2_Smart View_2011-2015_Info from the field V3 8-19-10 from Rates" xfId="22669"/>
    <cellStyle name="s_IEL_finsumm1_2_Spain headcount 09082004v3" xfId="22670"/>
    <cellStyle name="s_IEL_finsumm1_2_Start-up Costs" xfId="22671"/>
    <cellStyle name="s_IEL_finsumm1_2_Start-up Costs_sand city cost analysis 9-29-09 CalAm Version" xfId="22672"/>
    <cellStyle name="s_IEL_finsumm1_2_Start-up Costs_Schedule 3-5 Roark - asset list 071010" xfId="22673"/>
    <cellStyle name="s_IEL_finsumm1_2_Summary" xfId="22674"/>
    <cellStyle name="s_IEL_finsumm1_2_Surprise Financial Services O&amp;M Fin Model 2008" xfId="22675"/>
    <cellStyle name="s_IEL_finsumm1_2_Surprise Financial Services O&amp;M No Capital 012607" xfId="22676"/>
    <cellStyle name="s_IEL_finsumm1_2_Surprise Financial Services O&amp;M No Capital 012607_sand city cost analysis 9-29-09 CalAm Version" xfId="22677"/>
    <cellStyle name="s_IEL_finsumm1_2_Surprise Financial Services O&amp;M No Capital 012607_Schedule 3-5 Roark - asset list 071010" xfId="22678"/>
    <cellStyle name="s_IEL_finsumm1_2_Temp-Perm Account Map" xfId="22679"/>
    <cellStyle name="s_IEL_finsumm1_2_TN - BD Model 2011-2015 06.17.10" xfId="22680"/>
    <cellStyle name="s_IEL_finsumm1_2_TN P2R 2009" xfId="22681"/>
    <cellStyle name="s_IEL_finsumm1_2_TN P2R 2009 2" xfId="22682"/>
    <cellStyle name="s_IEL_finsumm1_2_TN P2R 2009_NOL" xfId="22683"/>
    <cellStyle name="s_IEL_finsumm1_2_Treasury Existing Debt Load" xfId="22684"/>
    <cellStyle name="s_IEL_finsumm1_2_TWH LLC P2R 2009" xfId="22685"/>
    <cellStyle name="s_IEL_finsumm1_2_TWH LLC P2R 2009 2" xfId="22686"/>
    <cellStyle name="s_IEL_finsumm1_2_TWH LLC P2R 2009_NOL" xfId="22687"/>
    <cellStyle name="s_IEL_finsumm1_2_TWNA P2R 2009" xfId="22688"/>
    <cellStyle name="s_IEL_finsumm1_2_TWNA P2R 2009 2" xfId="22689"/>
    <cellStyle name="s_IEL_finsumm1_2_TWNA P2R 2009_NOL" xfId="22690"/>
    <cellStyle name="s_IEL_finsumm1_2_TX P2R 2009" xfId="22691"/>
    <cellStyle name="s_IEL_finsumm1_2_TX P2R 2009 2" xfId="22692"/>
    <cellStyle name="s_IEL_finsumm1_2_TX P2R 2009_NOL" xfId="22693"/>
    <cellStyle name="s_IEL_finsumm1_2_UESG P2R 2009" xfId="22694"/>
    <cellStyle name="s_IEL_finsumm1_2_UESG P2R 2009 2" xfId="22695"/>
    <cellStyle name="s_IEL_finsumm1_2_UESG P2R 2009_NOL" xfId="22696"/>
    <cellStyle name="s_IEL_finsumm1_2_UWV P2R 2009" xfId="22697"/>
    <cellStyle name="s_IEL_finsumm1_2_UWV P2R 2009 2" xfId="22698"/>
    <cellStyle name="s_IEL_finsumm1_2_UWV P2R 2009_NOL" xfId="22699"/>
    <cellStyle name="s_IEL_finsumm1_2_VA P2R 2009" xfId="22700"/>
    <cellStyle name="s_IEL_finsumm1_2_VA P2R 2009 2" xfId="22701"/>
    <cellStyle name="s_IEL_finsumm1_2_VA P2R 2009_NOL" xfId="22702"/>
    <cellStyle name="s_IEL_finsumm1_2_WV P2R 2009" xfId="22703"/>
    <cellStyle name="s_IEL_finsumm1_2_WV P2R 2009 2" xfId="22704"/>
    <cellStyle name="s_IEL_finsumm1_2_WV P2R 2009_NOL" xfId="22705"/>
    <cellStyle name="s_IEL_finsumm1_2010 Arnold Sewer - Model v1.1 (preliminary base case)" xfId="22706"/>
    <cellStyle name="s_IEL_finsumm1_2010-2012_AZ BP_09.10.09" xfId="22707"/>
    <cellStyle name="s_IEL_finsumm1_2011_BPR_MSG_07" xfId="22708"/>
    <cellStyle name="s_IEL_finsumm1_2011-13 Capex by entity" xfId="22709"/>
    <cellStyle name="s_IEL_finsumm1_2012_BS_Budget (2)" xfId="22710"/>
    <cellStyle name="s_IEL_finsumm1_2012_BS_Budget (2) 2" xfId="22711"/>
    <cellStyle name="s_IEL_finsumm1_2012_BS_Budget (2) 3" xfId="22712"/>
    <cellStyle name="s_IEL_finsumm1_2012_BS_Budget (2) 4" xfId="22713"/>
    <cellStyle name="s_IEL_finsumm1_2012_BS_Budget (2) 5" xfId="22714"/>
    <cellStyle name="s_IEL_finsumm1_2012_BS_Budget (2) 6" xfId="22715"/>
    <cellStyle name="s_IEL_finsumm1_7 - FAS109 2010 (F2)" xfId="22716"/>
    <cellStyle name="s_IEL_finsumm1_AAET P2R 2009" xfId="22717"/>
    <cellStyle name="s_IEL_finsumm1_AAET P2R 2009 2" xfId="22718"/>
    <cellStyle name="s_IEL_finsumm1_AAET P2R 2009_NOL" xfId="22719"/>
    <cellStyle name="s_IEL_finsumm1_ACUS P2R 2009" xfId="22720"/>
    <cellStyle name="s_IEL_finsumm1_ACUS P2R 2009 2" xfId="22721"/>
    <cellStyle name="s_IEL_finsumm1_ACUS P2R 2009_NOL" xfId="22722"/>
    <cellStyle name="s_IEL_finsumm1_ALWC P2R 2009" xfId="22723"/>
    <cellStyle name="s_IEL_finsumm1_ALWC P2R 2009 2" xfId="22724"/>
    <cellStyle name="s_IEL_finsumm1_ALWC P2R 2009_NOL" xfId="22725"/>
    <cellStyle name="s_IEL_finsumm1_Apollo 22062005 RR" xfId="22726"/>
    <cellStyle name="s_IEL_finsumm1_Applied O+M - 2011 - 2015 Bus. Plan" xfId="22727"/>
    <cellStyle name="s_IEL_finsumm1_Applied O+M - 2011 - 2015 Bus. Plan 2" xfId="22728"/>
    <cellStyle name="s_IEL_finsumm1_AW Engineering P2R 2009" xfId="22729"/>
    <cellStyle name="s_IEL_finsumm1_AW Engineering P2R 2009 2" xfId="22730"/>
    <cellStyle name="s_IEL_finsumm1_AW Engineering P2R 2009_NOL" xfId="22731"/>
    <cellStyle name="s_IEL_finsumm1_AW Ind P2R 2009" xfId="22732"/>
    <cellStyle name="s_IEL_finsumm1_AW Ind P2R 2009 2" xfId="22733"/>
    <cellStyle name="s_IEL_finsumm1_AW Ind P2R 2009_NOL" xfId="22734"/>
    <cellStyle name="s_IEL_finsumm1_AW O&amp;M P2R 2009" xfId="22735"/>
    <cellStyle name="s_IEL_finsumm1_AW O&amp;M P2R 2009 2" xfId="22736"/>
    <cellStyle name="s_IEL_finsumm1_AW O&amp;M P2R 2009_NOL" xfId="22737"/>
    <cellStyle name="s_IEL_finsumm1_AW(USA) Inc.  P2R 2009" xfId="22738"/>
    <cellStyle name="s_IEL_finsumm1_AW(USA) Inc.  P2R 2009 2" xfId="22739"/>
    <cellStyle name="s_IEL_finsumm1_AW(USA) Inc.  P2R 2009_NOL" xfId="22740"/>
    <cellStyle name="s_IEL_finsumm1_AWCC P2R 2009" xfId="22741"/>
    <cellStyle name="s_IEL_finsumm1_AWCC P2R 2009 2" xfId="22742"/>
    <cellStyle name="s_IEL_finsumm1_AWCC P2R 2009_NOL" xfId="22743"/>
    <cellStyle name="s_IEL_finsumm1_AWE Holding P2R 2009" xfId="22744"/>
    <cellStyle name="s_IEL_finsumm1_AWE Holding P2R 2009 2" xfId="22745"/>
    <cellStyle name="s_IEL_finsumm1_AWE Holding P2R 2009_NOL" xfId="22746"/>
    <cellStyle name="s_IEL_finsumm1_AWE Inc. P2R 2009" xfId="22747"/>
    <cellStyle name="s_IEL_finsumm1_AWE Inc. P2R 2009 2" xfId="22748"/>
    <cellStyle name="s_IEL_finsumm1_AWE Inc. P2R 2009_NOL" xfId="22749"/>
    <cellStyle name="s_IEL_finsumm1_AWM P2R 2009" xfId="22750"/>
    <cellStyle name="s_IEL_finsumm1_AWM P2R 2009 2" xfId="22751"/>
    <cellStyle name="s_IEL_finsumm1_AWM P2R 2009_NOL" xfId="22752"/>
    <cellStyle name="s_IEL_finsumm1_AWM-DE P2R 2009" xfId="22753"/>
    <cellStyle name="s_IEL_finsumm1_AWM-DE P2R 2009 2" xfId="22754"/>
    <cellStyle name="s_IEL_finsumm1_AWM-DE P2R 2009_NOL" xfId="22755"/>
    <cellStyle name="s_IEL_finsumm1_AWR P2R 2009" xfId="22756"/>
    <cellStyle name="s_IEL_finsumm1_AWR P2R 2009 2" xfId="22757"/>
    <cellStyle name="s_IEL_finsumm1_AWR P2R 2009_NOL" xfId="22758"/>
    <cellStyle name="s_IEL_finsumm1_AWS CDM P2R 2009" xfId="22759"/>
    <cellStyle name="s_IEL_finsumm1_AWS CDM P2R 2009 2" xfId="22760"/>
    <cellStyle name="s_IEL_finsumm1_AWS CDM P2R 2009_NOL" xfId="22761"/>
    <cellStyle name="s_IEL_finsumm1_AWS LLC P2R 2009" xfId="22762"/>
    <cellStyle name="s_IEL_finsumm1_AWS LLC P2R 2009 2" xfId="22763"/>
    <cellStyle name="s_IEL_finsumm1_AWS LLC P2R 2009_NOL" xfId="22764"/>
    <cellStyle name="s_IEL_finsumm1_AWW Adj Co FAS109 2011" xfId="22765"/>
    <cellStyle name="s_IEL_finsumm1_AWWC P2R 2009" xfId="22766"/>
    <cellStyle name="s_IEL_finsumm1_AWWC P2R 2009 2" xfId="22767"/>
    <cellStyle name="s_IEL_finsumm1_AWWC P2R 2009_NOL" xfId="22768"/>
    <cellStyle name="s_IEL_finsumm1_AWWM P2R 2009" xfId="22769"/>
    <cellStyle name="s_IEL_finsumm1_AWWM P2R 2009 2" xfId="22770"/>
    <cellStyle name="s_IEL_finsumm1_AWWM P2R 2009_NOL" xfId="22771"/>
    <cellStyle name="s_IEL_finsumm1_AWWSC P2R 2009" xfId="22772"/>
    <cellStyle name="s_IEL_finsumm1_AWWSC P2R 2009 2" xfId="22773"/>
    <cellStyle name="s_IEL_finsumm1_AWWSC P2R 2009_NOL" xfId="22774"/>
    <cellStyle name="s_IEL_finsumm1_AZ P2R 2009" xfId="22775"/>
    <cellStyle name="s_IEL_finsumm1_AZ P2R 2009 2" xfId="22776"/>
    <cellStyle name="s_IEL_finsumm1_AZ P2R 2009_NOL" xfId="22777"/>
    <cellStyle name="s_IEL_finsumm1_BalanceSheet Landing" xfId="22778"/>
    <cellStyle name="s_IEL_finsumm1_BalanceSheet Landing 2" xfId="22779"/>
    <cellStyle name="s_IEL_finsumm1_BalanceSheet Landing 3" xfId="22780"/>
    <cellStyle name="s_IEL_finsumm1_BalanceSheet Landing 4" xfId="22781"/>
    <cellStyle name="s_IEL_finsumm1_BalanceSheet Landing 5" xfId="22782"/>
    <cellStyle name="s_IEL_finsumm1_BalanceSheet Landing 6" xfId="22783"/>
    <cellStyle name="s_IEL_finsumm1_BFD P2R 2009" xfId="22784"/>
    <cellStyle name="s_IEL_finsumm1_BFD P2R 2009 2" xfId="22785"/>
    <cellStyle name="s_IEL_finsumm1_BFD P2R 2009_NOL" xfId="22786"/>
    <cellStyle name="s_IEL_finsumm1_Book1" xfId="22787"/>
    <cellStyle name="s_IEL_finsumm1_BP 2011-13 KPIs Rev 9-16-2010 8pm" xfId="22788"/>
    <cellStyle name="s_IEL_finsumm1_CA P2R 2009 " xfId="22789"/>
    <cellStyle name="s_IEL_finsumm1_CA P2R 2009  2" xfId="22790"/>
    <cellStyle name="s_IEL_finsumm1_CA P2R 2009 _NOL" xfId="22791"/>
    <cellStyle name="s_IEL_finsumm1_CD - Financial Flash Report - May 2012 Final" xfId="22792"/>
    <cellStyle name="s_IEL_finsumm1_City of Fillmore Annual Maintenance Revised  V-2 3-7-06  MLC" xfId="22793"/>
    <cellStyle name="s_IEL_finsumm1_City of Fillmore Annual Maintenance Revised  V-2 3-7-06  MLC_sand city cost analysis 9-29-09 CalAm Version" xfId="22794"/>
    <cellStyle name="s_IEL_finsumm1_City of Fillmore Annual Maintenance Revised  V-2 3-7-06  MLC_Schedule 3-5 Roark - asset list 071010" xfId="22795"/>
    <cellStyle name="s_IEL_finsumm1_City of Fillmore Annual Maintenance Revised MK" xfId="22796"/>
    <cellStyle name="s_IEL_finsumm1_City of Fillmore Annual Maintenance Revised MK_sand city cost analysis 9-29-09 CalAm Version" xfId="22797"/>
    <cellStyle name="s_IEL_finsumm1_City of Fillmore Annual Maintenance Revised MK_Schedule 3-5 Roark - asset list 071010" xfId="22798"/>
    <cellStyle name="s_IEL_finsumm1_City of Fillmore DBO Financial Model V10" xfId="22799"/>
    <cellStyle name="s_IEL_finsumm1_City of Fillmore DBO Financial Model V10_sand city cost analysis 9-29-09 CalAm Version" xfId="22800"/>
    <cellStyle name="s_IEL_finsumm1_City of Fillmore DBO Financial Model V10_Schedule 3-5 Roark - asset list 071010" xfId="22801"/>
    <cellStyle name="s_IEL_finsumm1_City of Fillmore DBO Financial Model V11" xfId="22802"/>
    <cellStyle name="s_IEL_finsumm1_City of Fillmore DBO Financial Model V11_sand city cost analysis 9-29-09 CalAm Version" xfId="22803"/>
    <cellStyle name="s_IEL_finsumm1_City of Fillmore DBO Financial Model V11_Schedule 3-5 Roark - asset list 071010" xfId="22804"/>
    <cellStyle name="s_IEL_finsumm1_City of Fillmore DBO Financial Model V2" xfId="22805"/>
    <cellStyle name="s_IEL_finsumm1_City of Fillmore DBO Financial Model V2_sand city cost analysis 9-29-09 CalAm Version" xfId="22806"/>
    <cellStyle name="s_IEL_finsumm1_City of Fillmore DBO Financial Model V2_Schedule 3-5 Roark - asset list 071010" xfId="22807"/>
    <cellStyle name="s_IEL_finsumm1_City of Fillmore DBO Financial Model V4" xfId="22808"/>
    <cellStyle name="s_IEL_finsumm1_City of Fillmore DBO Financial Model V4_sand city cost analysis 9-29-09 CalAm Version" xfId="22809"/>
    <cellStyle name="s_IEL_finsumm1_City of Fillmore DBO Financial Model V4_Schedule 3-5 Roark - asset list 071010" xfId="22810"/>
    <cellStyle name="s_IEL_finsumm1_City of Fillmore DBO Financial Model V5" xfId="22811"/>
    <cellStyle name="s_IEL_finsumm1_City of Fillmore DBO Financial Model V5_sand city cost analysis 9-29-09 CalAm Version" xfId="22812"/>
    <cellStyle name="s_IEL_finsumm1_City of Fillmore DBO Financial Model V5_Schedule 3-5 Roark - asset list 071010" xfId="22813"/>
    <cellStyle name="s_IEL_finsumm1_City of Fillmore OpEx Model Start-Up  &amp; Decommissioning   Nov.18, 2005  MLC" xfId="22814"/>
    <cellStyle name="s_IEL_finsumm1_City of Fillmore OpEx Model Start-Up  &amp; Decommissioning   Nov.18, 2005  MLC_sand city cost analysis 9-29-09 CalAm Version" xfId="22815"/>
    <cellStyle name="s_IEL_finsumm1_City of Fillmore OpEx Model Start-Up  &amp; Decommissioning   Nov.18, 2005  MLC_Schedule 3-5 Roark - asset list 071010" xfId="22816"/>
    <cellStyle name="s_IEL_finsumm1_City of Fillmore OpEx Model V. 2  Dec. 19, 2005  MLC" xfId="22817"/>
    <cellStyle name="s_IEL_finsumm1_City of Fillmore OpEx Model V. 2  Dec. 19, 2005  MLC_sand city cost analysis 9-29-09 CalAm Version" xfId="22818"/>
    <cellStyle name="s_IEL_finsumm1_City of Fillmore OpEx Model V. 2  Dec. 19, 2005  MLC_Schedule 3-5 Roark - asset list 071010" xfId="22819"/>
    <cellStyle name="s_IEL_finsumm1_City of Fillmore R &amp; R Schedule    3-13-06  MLC" xfId="22820"/>
    <cellStyle name="s_IEL_finsumm1_City of Fillmore R &amp; R Schedule    3-13-06  MLC_sand city cost analysis 9-29-09 CalAm Version" xfId="22821"/>
    <cellStyle name="s_IEL_finsumm1_City of Fillmore R &amp; R Schedule    3-13-06  MLC_Schedule 3-5 Roark - asset list 071010" xfId="22822"/>
    <cellStyle name="s_IEL_finsumm1_Contract Ops Bus  Plan 2011 -2015_061510" xfId="22823"/>
    <cellStyle name="s_IEL_finsumm1_Contract Ops Bus  Plan 2011 -2015_061510_2011_BPR_MSG_07" xfId="22824"/>
    <cellStyle name="s_IEL_finsumm1_Contract Ops Bus  Plan 2011 -2015_061510_Contract Ops Bus  Plan 2011 -2015_071310_GK" xfId="22825"/>
    <cellStyle name="s_IEL_finsumm1_Contract Ops Bus  Plan 2011 -2015_061510_Contract Ops Bus  Plan 2011 -2015_08.31.10" xfId="22826"/>
    <cellStyle name="s_IEL_finsumm1_Contract Ops Bus  Plan 2011 -2015_061510_Contract Ops Bus  Plan 2011 -2015_08.31.10_~0270095" xfId="22827"/>
    <cellStyle name="s_IEL_finsumm1_Contract Ops Bus  Plan 2011 -2015_061510_Contract Ops Bus  Plan 2011 -2015_08.31.10_Contract Services_Project Contribution Trend" xfId="22828"/>
    <cellStyle name="s_IEL_finsumm1_Contract Ops Bus  Plan 2011 -2015_061510_Contract Ops Bus  Plan 2011 -2015_08.31.10_Contract Services_Project Contribution Trend_091010" xfId="22829"/>
    <cellStyle name="s_IEL_finsumm1_Contract Ops Bus  Plan 2011 -2015_061510_Contribution" xfId="22830"/>
    <cellStyle name="s_IEL_finsumm1_Contract Ops Bus  Plan 2011 -2015_061510_FINAL P12 MSG Contribution Margin" xfId="22831"/>
    <cellStyle name="s_IEL_finsumm1_Contract Ops Bus  Plan 2011 -2015_071310_GK" xfId="22832"/>
    <cellStyle name="s_IEL_finsumm1_Contract Ops Bus  Plan 2011 -2015_08.31.10" xfId="22833"/>
    <cellStyle name="s_IEL_finsumm1_Contract Ops Bus  Plan 2011 -2015_08.31.10_~0270095" xfId="22834"/>
    <cellStyle name="s_IEL_finsumm1_Contract Ops Bus  Plan 2011 -2015_08.31.10_Contract Services_Project Contribution Trend" xfId="22835"/>
    <cellStyle name="s_IEL_finsumm1_Contract Ops Bus  Plan 2011 -2015_08.31.10_Contract Services_Project Contribution Trend_091010" xfId="22836"/>
    <cellStyle name="s_IEL_finsumm1_Contribution" xfId="22837"/>
    <cellStyle name="s_IEL_finsumm1_Control Panel" xfId="22838"/>
    <cellStyle name="s_IEL_finsumm1_Control Panel 2" xfId="22839"/>
    <cellStyle name="s_IEL_finsumm1_Control Panel 3" xfId="22840"/>
    <cellStyle name="s_IEL_finsumm1_Control Panel 4" xfId="22841"/>
    <cellStyle name="s_IEL_finsumm1_Control Panel 5" xfId="22842"/>
    <cellStyle name="s_IEL_finsumm1_Control Panel 6" xfId="22843"/>
    <cellStyle name="s_IEL_finsumm1_Copy of KY 2011 Os &amp; Vs 10-19-11" xfId="22844"/>
    <cellStyle name="s_IEL_finsumm1_Copy of KY 2011 Os &amp; Vs 10-19-11 2" xfId="22845"/>
    <cellStyle name="s_IEL_finsumm1_Copy of KY 2011 Os &amp; Vs 10-19-11 3" xfId="22846"/>
    <cellStyle name="s_IEL_finsumm1_Copy of KY 2011 Os &amp; Vs 10-19-11 4" xfId="22847"/>
    <cellStyle name="s_IEL_finsumm1_Copy of KY 2011 Os &amp; Vs 10-19-11 5" xfId="22848"/>
    <cellStyle name="s_IEL_finsumm1_Copy of KY 2011 Os &amp; Vs 10-19-11 6" xfId="22849"/>
    <cellStyle name="s_IEL_finsumm1_Copy of Twin Oaks DBO Financial Model BAFO FINAL" xfId="22850"/>
    <cellStyle name="s_IEL_finsumm1_Copy of Twin Oaks DBO Financial Model BAFO FINAL_sand city cost analysis 9-29-09 CalAm Version" xfId="22851"/>
    <cellStyle name="s_IEL_finsumm1_Copy of Twin Oaks DBO Financial Model BAFO FINAL_Schedule 3-5 Roark - asset list 071010" xfId="22852"/>
    <cellStyle name="s_IEL_finsumm1_Eastern Divsion O&amp;Vs - Dec 2011 Final" xfId="22853"/>
    <cellStyle name="s_IEL_finsumm1_Eastern Divsion O&amp;Vs - Dec 2011 Final 2" xfId="22854"/>
    <cellStyle name="s_IEL_finsumm1_Eastern Divsion O&amp;Vs - Dec 2011 Final 3" xfId="22855"/>
    <cellStyle name="s_IEL_finsumm1_Eastern Divsion O&amp;Vs - Dec 2011 Final 4" xfId="22856"/>
    <cellStyle name="s_IEL_finsumm1_Eastern Divsion O&amp;Vs - Dec 2011 Final 5" xfId="22857"/>
    <cellStyle name="s_IEL_finsumm1_Eastern Divsion O&amp;Vs - Dec 2011 Final 6" xfId="22858"/>
    <cellStyle name="s_IEL_finsumm1_Eastern Divsion O&amp;Vs - Dec 2011 Final_O&amp;Vs Worksheet" xfId="22859"/>
    <cellStyle name="s_IEL_finsumm1_Eastern Divsion O&amp;Vs - Dec 2011 Final_O&amp;Vs Worksheet 2" xfId="22860"/>
    <cellStyle name="s_IEL_finsumm1_Eastern Divsion O&amp;Vs - Dec 2011 Final_O&amp;Vs Worksheet 3" xfId="22861"/>
    <cellStyle name="s_IEL_finsumm1_Eastern Divsion O&amp;Vs - Dec 2011 Final_O&amp;Vs Worksheet 4" xfId="22862"/>
    <cellStyle name="s_IEL_finsumm1_Eastern Divsion O&amp;Vs - Dec 2011 Final_O&amp;Vs Worksheet 5" xfId="22863"/>
    <cellStyle name="s_IEL_finsumm1_Eastern Divsion O&amp;Vs - Dec 2011 Final_O&amp;Vs Worksheet 6" xfId="22864"/>
    <cellStyle name="s_IEL_finsumm1_Edison P2R 2009" xfId="22865"/>
    <cellStyle name="s_IEL_finsumm1_Edison P2R 2009 2" xfId="22866"/>
    <cellStyle name="s_IEL_finsumm1_Edison P2R 2009_NOL" xfId="22867"/>
    <cellStyle name="s_IEL_finsumm1_EMC P2R 2009" xfId="22868"/>
    <cellStyle name="s_IEL_finsumm1_EMC P2R 2009 2" xfId="22869"/>
    <cellStyle name="s_IEL_finsumm1_EMC P2R 2009_NOL" xfId="22870"/>
    <cellStyle name="s_IEL_finsumm1_ETOWN LLC P2R 2009" xfId="22871"/>
    <cellStyle name="s_IEL_finsumm1_ETOWN LLC P2R 2009 2" xfId="22872"/>
    <cellStyle name="s_IEL_finsumm1_ETOWN LLC P2R 2009_NOL" xfId="22873"/>
    <cellStyle name="s_IEL_finsumm1_ETP P2R 2009" xfId="22874"/>
    <cellStyle name="s_IEL_finsumm1_ETP P2R 2009 2" xfId="22875"/>
    <cellStyle name="s_IEL_finsumm1_ETP P2R 2009_NOL" xfId="22876"/>
    <cellStyle name="s_IEL_finsumm1_Feb Actual vs. Budget" xfId="22877"/>
    <cellStyle name="s_IEL_finsumm1_Feb Actual vs. Budget 2" xfId="22878"/>
    <cellStyle name="s_IEL_finsumm1_Feb Actual vs. Budget 3" xfId="22879"/>
    <cellStyle name="s_IEL_finsumm1_Feb Actual vs. Budget 4" xfId="22880"/>
    <cellStyle name="s_IEL_finsumm1_Feb Actual vs. Budget 5" xfId="22881"/>
    <cellStyle name="s_IEL_finsumm1_Feb Actual vs. Budget 6" xfId="22882"/>
    <cellStyle name="s_IEL_finsumm1_Federal Payable '10" xfId="22883"/>
    <cellStyle name="s_IEL_finsumm1_Fillmore Annual Maintenance" xfId="22884"/>
    <cellStyle name="s_IEL_finsumm1_Fillmore Annual Maintenance_sand city cost analysis 9-29-09 CalAm Version" xfId="22885"/>
    <cellStyle name="s_IEL_finsumm1_Fillmore Annual Maintenance_Schedule 3-5 Roark - asset list 071010" xfId="22886"/>
    <cellStyle name="s_IEL_finsumm1_Fillmore O&amp;M model 032206" xfId="22887"/>
    <cellStyle name="s_IEL_finsumm1_Fillmore O&amp;M model 032206 V1" xfId="22888"/>
    <cellStyle name="s_IEL_finsumm1_Fillmore O&amp;M model 032206 V1_sand city cost analysis 9-29-09 CalAm Version" xfId="22889"/>
    <cellStyle name="s_IEL_finsumm1_Fillmore O&amp;M model 032206 V1_Schedule 3-5 Roark - asset list 071010" xfId="22890"/>
    <cellStyle name="s_IEL_finsumm1_Fillmore O&amp;M model 032206_sand city cost analysis 9-29-09 CalAm Version" xfId="22891"/>
    <cellStyle name="s_IEL_finsumm1_Fillmore O&amp;M model 032206_Schedule 3-5 Roark - asset list 071010" xfId="22892"/>
    <cellStyle name="s_IEL_finsumm1_Fillmore O&amp;M model 110106" xfId="22893"/>
    <cellStyle name="s_IEL_finsumm1_Fillmore O&amp;M model 110106_sand city cost analysis 9-29-09 CalAm Version" xfId="22894"/>
    <cellStyle name="s_IEL_finsumm1_Fillmore O&amp;M model 110106_Schedule 3-5 Roark - asset list 071010" xfId="22895"/>
    <cellStyle name="s_IEL_finsumm1_FINAL P12 MSG Contribution Margin" xfId="22896"/>
    <cellStyle name="s_IEL_finsumm1_Footnote" xfId="22897"/>
    <cellStyle name="s_IEL_finsumm1_GAAP Provision Model - Q3 2011 Consolidated - Hyperion" xfId="22898"/>
    <cellStyle name="s_IEL_finsumm1_HI P2R 2009" xfId="22899"/>
    <cellStyle name="s_IEL_finsumm1_HI P2R 2009 2" xfId="22900"/>
    <cellStyle name="s_IEL_finsumm1_HI P2R 2009_NOL" xfId="22901"/>
    <cellStyle name="s_IEL_finsumm1_HYDRO P2R 2009" xfId="22902"/>
    <cellStyle name="s_IEL_finsumm1_HYDRO P2R 2009 2" xfId="22903"/>
    <cellStyle name="s_IEL_finsumm1_HYDRO P2R 2009_NOL" xfId="22904"/>
    <cellStyle name="s_IEL_finsumm1_Hyperion-JDE Recon" xfId="22905"/>
    <cellStyle name="s_IEL_finsumm1_IA P2R 2009" xfId="22906"/>
    <cellStyle name="s_IEL_finsumm1_IA P2R 2009 2" xfId="22907"/>
    <cellStyle name="s_IEL_finsumm1_IA P2R 2009_NOL" xfId="22908"/>
    <cellStyle name="s_IEL_finsumm1_IL FAS109 2011" xfId="22909"/>
    <cellStyle name="s_IEL_finsumm1_IL P2R 2009 " xfId="22910"/>
    <cellStyle name="s_IEL_finsumm1_IL P2R 2009  2" xfId="22911"/>
    <cellStyle name="s_IEL_finsumm1_IL P2R 2009 _NOL" xfId="22912"/>
    <cellStyle name="s_IEL_finsumm1_IN P2R 2009" xfId="22913"/>
    <cellStyle name="s_IEL_finsumm1_IN P2R 2009 2" xfId="22914"/>
    <cellStyle name="s_IEL_finsumm1_IN P2R 2009_NOL" xfId="22915"/>
    <cellStyle name="s_IEL_finsumm1_Income Statement_revised capex 05.28.09_060309" xfId="22916"/>
    <cellStyle name="s_IEL_finsumm1_Income Statement_revised capex 05.28.09_060309 2" xfId="22917"/>
    <cellStyle name="s_IEL_finsumm1_Input" xfId="22918"/>
    <cellStyle name="s_IEL_finsumm1_Input Sheet" xfId="22919"/>
    <cellStyle name="s_IEL_finsumm1_Input Sheet_Hyperion-JDE Recon" xfId="22920"/>
    <cellStyle name="s_IEL_finsumm1_Input Sheet_Journal Entries Calculation" xfId="22921"/>
    <cellStyle name="s_IEL_finsumm1_Inputs" xfId="22922"/>
    <cellStyle name="s_IEL_finsumm1_Inputs_1" xfId="22923"/>
    <cellStyle name="s_IEL_finsumm1_Intangible Amortization 6-30-09v" xfId="22924"/>
    <cellStyle name="s_IEL_finsumm1_I-OPEB" xfId="22925"/>
    <cellStyle name="s_IEL_finsumm1_I-OPEB_Hyperion-JDE Recon" xfId="22926"/>
    <cellStyle name="s_IEL_finsumm1_I-OPEB_Input Sheet" xfId="22927"/>
    <cellStyle name="s_IEL_finsumm1_I-OPEB_Journal Entries Calculation" xfId="22928"/>
    <cellStyle name="s_IEL_finsumm1_Journal Entries Calculation" xfId="22929"/>
    <cellStyle name="s_IEL_finsumm1_KY P2R 2009" xfId="22930"/>
    <cellStyle name="s_IEL_finsumm1_KY P2R 2009 2" xfId="22931"/>
    <cellStyle name="s_IEL_finsumm1_KY P2R 2009_NOL" xfId="22932"/>
    <cellStyle name="s_IEL_finsumm1_KY-Landing Template-Feb 2012 Final" xfId="22933"/>
    <cellStyle name="s_IEL_finsumm1_KY-Landing Template-Feb 2012 Final 2" xfId="22934"/>
    <cellStyle name="s_IEL_finsumm1_KY-Landing Template-Feb 2012 Final 3" xfId="22935"/>
    <cellStyle name="s_IEL_finsumm1_KY-Landing Template-Feb 2012 Final 4" xfId="22936"/>
    <cellStyle name="s_IEL_finsumm1_KY-Landing Template-Feb 2012 Final 5" xfId="22937"/>
    <cellStyle name="s_IEL_finsumm1_KY-Landing Template-Feb 2012 Final 6" xfId="22938"/>
    <cellStyle name="s_IEL_finsumm1_KY-Landing Template-Feb 2012 Final_O&amp;Vs Worksheet" xfId="22939"/>
    <cellStyle name="s_IEL_finsumm1_KY-Landing Template-Feb 2012 Final_O&amp;Vs Worksheet 2" xfId="22940"/>
    <cellStyle name="s_IEL_finsumm1_KY-Landing Template-Feb 2012 Final_O&amp;Vs Worksheet 3" xfId="22941"/>
    <cellStyle name="s_IEL_finsumm1_KY-Landing Template-Feb 2012 Final_O&amp;Vs Worksheet 4" xfId="22942"/>
    <cellStyle name="s_IEL_finsumm1_KY-Landing Template-Feb 2012 Final_O&amp;Vs Worksheet 5" xfId="22943"/>
    <cellStyle name="s_IEL_finsumm1_KY-Landing Template-Feb 2012 Final_O&amp;Vs Worksheet 6" xfId="22944"/>
    <cellStyle name="s_IEL_finsumm1_LI P2R 2009" xfId="22945"/>
    <cellStyle name="s_IEL_finsumm1_LI P2R 2009 2" xfId="22946"/>
    <cellStyle name="s_IEL_finsumm1_LI P2R 2009_NOL" xfId="22947"/>
    <cellStyle name="s_IEL_finsumm1_LIBERTY P2R 2009" xfId="22948"/>
    <cellStyle name="s_IEL_finsumm1_LIBERTY P2R 2009 2" xfId="22949"/>
    <cellStyle name="s_IEL_finsumm1_LIBERTY P2R 2009_NOL" xfId="22950"/>
    <cellStyle name="s_IEL_finsumm1_LOP P2R 2009" xfId="22951"/>
    <cellStyle name="s_IEL_finsumm1_LOP P2R 2009 2" xfId="22952"/>
    <cellStyle name="s_IEL_finsumm1_LOP P2R 2009_NOL" xfId="22953"/>
    <cellStyle name="s_IEL_finsumm1_MD P2R 2009" xfId="22954"/>
    <cellStyle name="s_IEL_finsumm1_MD P2R 2009 2" xfId="22955"/>
    <cellStyle name="s_IEL_finsumm1_MD P2R 2009_NOL" xfId="22956"/>
    <cellStyle name="s_IEL_finsumm1_MI P2R 2009" xfId="22957"/>
    <cellStyle name="s_IEL_finsumm1_MI P2R 2009 2" xfId="22958"/>
    <cellStyle name="s_IEL_finsumm1_MI P2R 2009_NOL" xfId="22959"/>
    <cellStyle name="s_IEL_finsumm1_MO 2010-2014 Presentation_072709" xfId="22960"/>
    <cellStyle name="s_IEL_finsumm1_MO 2010-2014 Presentation_072709_Schedule 3-5 Roark - asset list 071010" xfId="22961"/>
    <cellStyle name="s_IEL_finsumm1_MO P2R 2009" xfId="22962"/>
    <cellStyle name="s_IEL_finsumm1_MO P2R 2009 2" xfId="22963"/>
    <cellStyle name="s_IEL_finsumm1_MO P2R 2009_NOL" xfId="22964"/>
    <cellStyle name="s_IEL_finsumm1_Mobile Residuals P2R 2009" xfId="22965"/>
    <cellStyle name="s_IEL_finsumm1_Mobile Residuals P2R 2009 2" xfId="22966"/>
    <cellStyle name="s_IEL_finsumm1_Mobile Residuals P2R 2009_NOL" xfId="22967"/>
    <cellStyle name="s_IEL_finsumm1_MO-IL-CA Offset DEF" xfId="22968"/>
    <cellStyle name="s_IEL_finsumm1_MO-IL-CA Offset DEF 2" xfId="22969"/>
    <cellStyle name="s_IEL_finsumm1_MO-IL-CA Offset DEF_2010 Footnote" xfId="22970"/>
    <cellStyle name="s_IEL_finsumm1_MO-IL-CA Offset DEF_2010 Footnote_7 - FAS109 2010 (F2)" xfId="22971"/>
    <cellStyle name="s_IEL_finsumm1_MO-IL-CA Offset DEF_2010 Footnote_Hyperion-JDE Recon" xfId="22972"/>
    <cellStyle name="s_IEL_finsumm1_MO-IL-CA Offset DEF_2010 Footnote_Journal Entries Calculation" xfId="22973"/>
    <cellStyle name="s_IEL_finsumm1_MO-IL-CA Offset DEF_7 - FAS109 2010 (F2)" xfId="22974"/>
    <cellStyle name="s_IEL_finsumm1_MO-IL-CA Offset DEF_AWW Adj Co FAS109 2011" xfId="22975"/>
    <cellStyle name="s_IEL_finsumm1_MO-IL-CA Offset DEF_AZ FAS109 2011" xfId="22976"/>
    <cellStyle name="s_IEL_finsumm1_MO-IL-CA Offset DEF_AZ FAS109 2011_Hyperion-JDE Recon" xfId="22977"/>
    <cellStyle name="s_IEL_finsumm1_MO-IL-CA Offset DEF_AZ FAS109 2011_Journal Entries Calculation" xfId="22978"/>
    <cellStyle name="s_IEL_finsumm1_MO-IL-CA Offset DEF_Current Provision - HYP" xfId="22979"/>
    <cellStyle name="s_IEL_finsumm1_MO-IL-CA Offset DEF_Footnote" xfId="22980"/>
    <cellStyle name="s_IEL_finsumm1_MO-IL-CA Offset DEF_Footnote Walk" xfId="22981"/>
    <cellStyle name="s_IEL_finsumm1_MO-IL-CA Offset DEF_Footnote Walk_7 - FAS109 2010 (F2)" xfId="22982"/>
    <cellStyle name="s_IEL_finsumm1_MO-IL-CA Offset DEF_Footnote Walk_Hyperion-JDE Recon" xfId="22983"/>
    <cellStyle name="s_IEL_finsumm1_MO-IL-CA Offset DEF_Footnote Walk_Journal Entries Calculation" xfId="22984"/>
    <cellStyle name="s_IEL_finsumm1_MO-IL-CA Offset DEF_Hyperion-JDE Recon" xfId="22985"/>
    <cellStyle name="s_IEL_finsumm1_MO-IL-CA Offset DEF_IA FAS109 2011" xfId="22986"/>
    <cellStyle name="s_IEL_finsumm1_MO-IL-CA Offset DEF_IA FAS109 2011_Hyperion-JDE Recon" xfId="22987"/>
    <cellStyle name="s_IEL_finsumm1_MO-IL-CA Offset DEF_IA FAS109 2011_Journal Entries Calculation" xfId="22988"/>
    <cellStyle name="s_IEL_finsumm1_MO-IL-CA Offset DEF_IL FAS109 2011" xfId="22989"/>
    <cellStyle name="s_IEL_finsumm1_MO-IL-CA Offset DEF_IL FAS109 2011_Hyperion-JDE Recon" xfId="22990"/>
    <cellStyle name="s_IEL_finsumm1_MO-IL-CA Offset DEF_IL FAS109 2011_Journal Entries Calculation" xfId="22991"/>
    <cellStyle name="s_IEL_finsumm1_MO-IL-CA Offset DEF_IL Note H Collapsed to Acctg" xfId="22992"/>
    <cellStyle name="s_IEL_finsumm1_MO-IL-CA Offset DEF_IL Note H Collapsed to Acctg_7 - FAS109 2010 (F2)" xfId="22993"/>
    <cellStyle name="s_IEL_finsumm1_MO-IL-CA Offset DEF_IL Note H Collapsed to Acctg_Hyperion-JDE Recon" xfId="22994"/>
    <cellStyle name="s_IEL_finsumm1_MO-IL-CA Offset DEF_IL Note H Collapsed to Acctg_Journal Entries Calculation" xfId="22995"/>
    <cellStyle name="s_IEL_finsumm1_MO-IL-CA Offset DEF_Journal Entries Calculation" xfId="22996"/>
    <cellStyle name="s_IEL_finsumm1_MO-IL-CA Offset DEF_NOL" xfId="22997"/>
    <cellStyle name="s_IEL_finsumm1_MO-IL-CA Offset DEF_Note H" xfId="22998"/>
    <cellStyle name="s_IEL_finsumm1_MO-IL-CA Offset DEF_Note H_7 - FAS109 2010 (F2)" xfId="22999"/>
    <cellStyle name="s_IEL_finsumm1_MO-IL-CA Offset DEF_Note H_Hyperion-JDE Recon" xfId="23000"/>
    <cellStyle name="s_IEL_finsumm1_MO-IL-CA Offset DEF_Note H_Journal Entries Calculation" xfId="23001"/>
    <cellStyle name="s_IEL_finsumm1_MO-IL-CA Offset DEF_PY FN Reclasses" xfId="23002"/>
    <cellStyle name="s_IEL_finsumm1_MO-IL-CA Offset DEF_Summary" xfId="23003"/>
    <cellStyle name="s_IEL_finsumm1_Net Capex Cashflow 2013-2014 8-10-12" xfId="23004"/>
    <cellStyle name="s_IEL_finsumm1_NJ P2R 2009" xfId="23005"/>
    <cellStyle name="s_IEL_finsumm1_NJ P2R 2009 2" xfId="23006"/>
    <cellStyle name="s_IEL_finsumm1_NJ P2R 2009_NOL" xfId="23007"/>
    <cellStyle name="s_IEL_finsumm1_NM P2R 2009" xfId="23008"/>
    <cellStyle name="s_IEL_finsumm1_NM P2R 2009 2" xfId="23009"/>
    <cellStyle name="s_IEL_finsumm1_NM P2R 2009_NOL" xfId="23010"/>
    <cellStyle name="s_IEL_finsumm1_NOL" xfId="23011"/>
    <cellStyle name="s_IEL_finsumm1_O - AFUDC Sch M" xfId="23012"/>
    <cellStyle name="s_IEL_finsumm1_O - AFUDC Sch M_Hyperion-JDE Recon" xfId="23013"/>
    <cellStyle name="s_IEL_finsumm1_O - AFUDC Sch M_Input Sheet" xfId="23014"/>
    <cellStyle name="s_IEL_finsumm1_O - AFUDC Sch M_Journal Entries Calculation" xfId="23015"/>
    <cellStyle name="s_IEL_finsumm1_O&amp;Vs P&amp;L View" xfId="23016"/>
    <cellStyle name="s_IEL_finsumm1_O&amp;Vs P&amp;L View 2" xfId="23017"/>
    <cellStyle name="s_IEL_finsumm1_O&amp;Vs P&amp;L View 3" xfId="23018"/>
    <cellStyle name="s_IEL_finsumm1_O&amp;Vs P&amp;L View 4" xfId="23019"/>
    <cellStyle name="s_IEL_finsumm1_O&amp;Vs P&amp;L View 5" xfId="23020"/>
    <cellStyle name="s_IEL_finsumm1_O&amp;Vs P&amp;L View 6" xfId="23021"/>
    <cellStyle name="s_IEL_finsumm1_O&amp;Vs Worksheet" xfId="23022"/>
    <cellStyle name="s_IEL_finsumm1_O&amp;Vs Worksheet 2" xfId="23023"/>
    <cellStyle name="s_IEL_finsumm1_O&amp;Vs Worksheet 3" xfId="23024"/>
    <cellStyle name="s_IEL_finsumm1_O&amp;Vs Worksheet 4" xfId="23025"/>
    <cellStyle name="s_IEL_finsumm1_O&amp;Vs Worksheet 5" xfId="23026"/>
    <cellStyle name="s_IEL_finsumm1_O&amp;Vs Worksheet 6" xfId="23027"/>
    <cellStyle name="s_IEL_finsumm1_O&amp;Vs Worksheet_1" xfId="23028"/>
    <cellStyle name="s_IEL_finsumm1_O&amp;Vs Worksheet_1 2" xfId="23029"/>
    <cellStyle name="s_IEL_finsumm1_O&amp;Vs Worksheet_1 3" xfId="23030"/>
    <cellStyle name="s_IEL_finsumm1_O&amp;Vs Worksheet_1 4" xfId="23031"/>
    <cellStyle name="s_IEL_finsumm1_O&amp;Vs Worksheet_1 5" xfId="23032"/>
    <cellStyle name="s_IEL_finsumm1_O&amp;Vs Worksheet_1 6" xfId="23033"/>
    <cellStyle name="s_IEL_finsumm1_OH P2R 2009" xfId="23034"/>
    <cellStyle name="s_IEL_finsumm1_OH P2R 2009 2" xfId="23035"/>
    <cellStyle name="s_IEL_finsumm1_OH P2R 2009_NOL" xfId="23036"/>
    <cellStyle name="s_IEL_finsumm1_P&amp;L Landing" xfId="23037"/>
    <cellStyle name="s_IEL_finsumm1_P&amp;L Landing 2" xfId="23038"/>
    <cellStyle name="s_IEL_finsumm1_P&amp;L Landing 3" xfId="23039"/>
    <cellStyle name="s_IEL_finsumm1_P&amp;L Landing 4" xfId="23040"/>
    <cellStyle name="s_IEL_finsumm1_P&amp;L Landing 5" xfId="23041"/>
    <cellStyle name="s_IEL_finsumm1_P&amp;L Landing 6" xfId="23042"/>
    <cellStyle name="s_IEL_finsumm1_PA P2R 2009" xfId="23043"/>
    <cellStyle name="s_IEL_finsumm1_PA P2R 2009 2" xfId="23044"/>
    <cellStyle name="s_IEL_finsumm1_PA P2R 2009_NOL" xfId="23045"/>
    <cellStyle name="s_IEL_finsumm1_Portfolio Optimization - Sale of GW + Neptune v13" xfId="23046"/>
    <cellStyle name="s_IEL_finsumm1_Project Aqua - Financial Models Version 2.0 V2" xfId="23047"/>
    <cellStyle name="s_IEL_finsumm1_Project Aqua - Financial Models Version 2.0 V2_2010 Arnold Sewer - Model v1.1 (preliminary base case)" xfId="23048"/>
    <cellStyle name="s_IEL_finsumm1_Project Aqua - Financial Models Version 2.0 V2_Inputs" xfId="23049"/>
    <cellStyle name="s_IEL_finsumm1_Project Aqua - Financial Models Version 2.0 V2_sand city cost analysis 9-29-09 CalAm Version" xfId="23050"/>
    <cellStyle name="s_IEL_finsumm1_Project Aqua - Financial Models Version 2.0 V2_Schedule 3-5 Roark - asset list 071010" xfId="23051"/>
    <cellStyle name="s_IEL_finsumm1_Project Aqua - Financial Models Version 2.5" xfId="23052"/>
    <cellStyle name="s_IEL_finsumm1_Project Ascot Spain - Version 9.0 16082004" xfId="23053"/>
    <cellStyle name="s_IEL_finsumm1_PY FN Reclasses" xfId="23054"/>
    <cellStyle name="s_IEL_finsumm1_Q1 Workpapers as of 03-12-10" xfId="23055"/>
    <cellStyle name="s_IEL_finsumm1_Q1 Workpapers as of 03-12-10 2" xfId="23056"/>
    <cellStyle name="s_IEL_finsumm1_ROE by State" xfId="23057"/>
    <cellStyle name="s_IEL_finsumm1_sand city cost analysis 9-29-09 CalAm Version" xfId="23058"/>
    <cellStyle name="s_IEL_finsumm1_Schedule 3-5 Roark - asset list 071010" xfId="23059"/>
    <cellStyle name="s_IEL_finsumm1_Sheet1" xfId="23060"/>
    <cellStyle name="s_IEL_finsumm1_Sheet1 2" xfId="23061"/>
    <cellStyle name="s_IEL_finsumm1_Sheet1 3" xfId="23062"/>
    <cellStyle name="s_IEL_finsumm1_Sheet1 4" xfId="23063"/>
    <cellStyle name="s_IEL_finsumm1_Sheet1 5" xfId="23064"/>
    <cellStyle name="s_IEL_finsumm1_Sheet1 6" xfId="23065"/>
    <cellStyle name="s_IEL_finsumm1_Sheet1_O&amp;Vs Worksheet" xfId="23066"/>
    <cellStyle name="s_IEL_finsumm1_Sheet1_O&amp;Vs Worksheet 2" xfId="23067"/>
    <cellStyle name="s_IEL_finsumm1_Sheet1_O&amp;Vs Worksheet 3" xfId="23068"/>
    <cellStyle name="s_IEL_finsumm1_Sheet1_O&amp;Vs Worksheet 4" xfId="23069"/>
    <cellStyle name="s_IEL_finsumm1_Sheet1_O&amp;Vs Worksheet 5" xfId="23070"/>
    <cellStyle name="s_IEL_finsumm1_Sheet1_O&amp;Vs Worksheet 6" xfId="23071"/>
    <cellStyle name="s_IEL_finsumm1_Sheet2" xfId="23072"/>
    <cellStyle name="s_IEL_finsumm1_Sheet2 2" xfId="23073"/>
    <cellStyle name="s_IEL_finsumm1_Sheet2 3" xfId="23074"/>
    <cellStyle name="s_IEL_finsumm1_Sheet2 4" xfId="23075"/>
    <cellStyle name="s_IEL_finsumm1_Sheet2 5" xfId="23076"/>
    <cellStyle name="s_IEL_finsumm1_Sheet2 6" xfId="23077"/>
    <cellStyle name="s_IEL_finsumm1_Sheet2 7" xfId="23078"/>
    <cellStyle name="s_IEL_finsumm1_Sheet2_Input" xfId="23079"/>
    <cellStyle name="s_IEL_finsumm1_Sheet2_Input 2" xfId="23080"/>
    <cellStyle name="s_IEL_finsumm1_Sheet2_Input 3" xfId="23081"/>
    <cellStyle name="s_IEL_finsumm1_Sheet2_Input 4" xfId="23082"/>
    <cellStyle name="s_IEL_finsumm1_Sheet2_Input 5" xfId="23083"/>
    <cellStyle name="s_IEL_finsumm1_Sheet2_Input 6" xfId="23084"/>
    <cellStyle name="s_IEL_finsumm1_Sheet2_Input_O&amp;Vs Worksheet" xfId="23085"/>
    <cellStyle name="s_IEL_finsumm1_Sheet2_Input_O&amp;Vs Worksheet 2" xfId="23086"/>
    <cellStyle name="s_IEL_finsumm1_Sheet2_Input_O&amp;Vs Worksheet 3" xfId="23087"/>
    <cellStyle name="s_IEL_finsumm1_Sheet2_Input_O&amp;Vs Worksheet 4" xfId="23088"/>
    <cellStyle name="s_IEL_finsumm1_Sheet2_Input_O&amp;Vs Worksheet 5" xfId="23089"/>
    <cellStyle name="s_IEL_finsumm1_Sheet2_Input_O&amp;Vs Worksheet 6" xfId="23090"/>
    <cellStyle name="s_IEL_finsumm1_Sheet3" xfId="23091"/>
    <cellStyle name="s_IEL_finsumm1_Sheet3 2" xfId="23092"/>
    <cellStyle name="s_IEL_finsumm1_Sheet3 3" xfId="23093"/>
    <cellStyle name="s_IEL_finsumm1_Sheet3 4" xfId="23094"/>
    <cellStyle name="s_IEL_finsumm1_Sheet3 5" xfId="23095"/>
    <cellStyle name="s_IEL_finsumm1_Sheet3 6" xfId="23096"/>
    <cellStyle name="s_IEL_finsumm1_Smart View_2011-2015_Info from the field V2  from rates 8-18-10 morning" xfId="23097"/>
    <cellStyle name="s_IEL_finsumm1_Smart View_2011-2015_Info from the field V3 8-19-10 from Rates" xfId="23098"/>
    <cellStyle name="s_IEL_finsumm1_Spain headcount 09082004v3" xfId="23099"/>
    <cellStyle name="s_IEL_finsumm1_Start-up Costs" xfId="23100"/>
    <cellStyle name="s_IEL_finsumm1_Start-up Costs_sand city cost analysis 9-29-09 CalAm Version" xfId="23101"/>
    <cellStyle name="s_IEL_finsumm1_Start-up Costs_Schedule 3-5 Roark - asset list 071010" xfId="23102"/>
    <cellStyle name="s_IEL_finsumm1_Summary" xfId="23103"/>
    <cellStyle name="s_IEL_finsumm1_Surprise Financial Services O&amp;M Fin Model 2008" xfId="23104"/>
    <cellStyle name="s_IEL_finsumm1_Surprise Financial Services O&amp;M No Capital 012607" xfId="23105"/>
    <cellStyle name="s_IEL_finsumm1_Surprise Financial Services O&amp;M No Capital 012607_sand city cost analysis 9-29-09 CalAm Version" xfId="23106"/>
    <cellStyle name="s_IEL_finsumm1_Surprise Financial Services O&amp;M No Capital 012607_Schedule 3-5 Roark - asset list 071010" xfId="23107"/>
    <cellStyle name="s_IEL_finsumm1_Temp-Perm Account Map" xfId="23108"/>
    <cellStyle name="s_IEL_finsumm1_TN - BD Model 2011-2015 06.17.10" xfId="23109"/>
    <cellStyle name="s_IEL_finsumm1_TN P2R 2009" xfId="23110"/>
    <cellStyle name="s_IEL_finsumm1_TN P2R 2009 2" xfId="23111"/>
    <cellStyle name="s_IEL_finsumm1_TN P2R 2009_NOL" xfId="23112"/>
    <cellStyle name="s_IEL_finsumm1_Treasury Existing Debt Load" xfId="23113"/>
    <cellStyle name="s_IEL_finsumm1_TWH LLC P2R 2009" xfId="23114"/>
    <cellStyle name="s_IEL_finsumm1_TWH LLC P2R 2009 2" xfId="23115"/>
    <cellStyle name="s_IEL_finsumm1_TWH LLC P2R 2009_NOL" xfId="23116"/>
    <cellStyle name="s_IEL_finsumm1_TWNA P2R 2009" xfId="23117"/>
    <cellStyle name="s_IEL_finsumm1_TWNA P2R 2009 2" xfId="23118"/>
    <cellStyle name="s_IEL_finsumm1_TWNA P2R 2009_NOL" xfId="23119"/>
    <cellStyle name="s_IEL_finsumm1_TX P2R 2009" xfId="23120"/>
    <cellStyle name="s_IEL_finsumm1_TX P2R 2009 2" xfId="23121"/>
    <cellStyle name="s_IEL_finsumm1_TX P2R 2009_NOL" xfId="23122"/>
    <cellStyle name="s_IEL_finsumm1_UESG P2R 2009" xfId="23123"/>
    <cellStyle name="s_IEL_finsumm1_UESG P2R 2009 2" xfId="23124"/>
    <cellStyle name="s_IEL_finsumm1_UESG P2R 2009_NOL" xfId="23125"/>
    <cellStyle name="s_IEL_finsumm1_UWV P2R 2009" xfId="23126"/>
    <cellStyle name="s_IEL_finsumm1_UWV P2R 2009 2" xfId="23127"/>
    <cellStyle name="s_IEL_finsumm1_UWV P2R 2009_NOL" xfId="23128"/>
    <cellStyle name="s_IEL_finsumm1_VA P2R 2009" xfId="23129"/>
    <cellStyle name="s_IEL_finsumm1_VA P2R 2009 2" xfId="23130"/>
    <cellStyle name="s_IEL_finsumm1_VA P2R 2009_NOL" xfId="23131"/>
    <cellStyle name="s_IEL_finsumm1_WV P2R 2009" xfId="23132"/>
    <cellStyle name="s_IEL_finsumm1_WV P2R 2009 2" xfId="23133"/>
    <cellStyle name="s_IEL_finsumm1_WV P2R 2009_NOL" xfId="23134"/>
    <cellStyle name="s_IL FAS109 2011" xfId="23135"/>
    <cellStyle name="s_IL P2R 2009 " xfId="23136"/>
    <cellStyle name="s_IL P2R 2009  2" xfId="23137"/>
    <cellStyle name="s_IL P2R 2009 _NOL" xfId="23138"/>
    <cellStyle name="s_IN P2R 2009" xfId="23139"/>
    <cellStyle name="s_IN P2R 2009 2" xfId="23140"/>
    <cellStyle name="s_IN P2R 2009_NOL" xfId="23141"/>
    <cellStyle name="s_Income Statement_revised capex 05.28.09_060309" xfId="23142"/>
    <cellStyle name="s_Income Statement_revised capex 05.28.09_060309 2" xfId="23143"/>
    <cellStyle name="s_Input" xfId="23144"/>
    <cellStyle name="s_Input Sheet" xfId="23145"/>
    <cellStyle name="s_Inputs" xfId="23146"/>
    <cellStyle name="s_Inputs_1" xfId="23147"/>
    <cellStyle name="s_Intangible Amortization 6-30-09v" xfId="23148"/>
    <cellStyle name="s_IPO" xfId="23149"/>
    <cellStyle name="s_IPO_Intangible Amortization 6-30-09v" xfId="23150"/>
    <cellStyle name="s_IRR Sensitivity (2)" xfId="23151"/>
    <cellStyle name="s_IRR Sensitivity (2)_1" xfId="23152"/>
    <cellStyle name="s_IRR Sensitivity (2)_1_Intangible Amortization 6-30-09v" xfId="23153"/>
    <cellStyle name="s_IRR Sensitivity (2)_2" xfId="23154"/>
    <cellStyle name="s_IRR Sensitivity (2)_2_Intangible Amortization 6-30-09v" xfId="23155"/>
    <cellStyle name="s_IRR Sensitivity (2)_BMY minimerger (divest.)_v1" xfId="23156"/>
    <cellStyle name="s_IRR Sensitivity (2)_COO Mini Merger v8" xfId="23157"/>
    <cellStyle name="s_IRR Sensitivity (2)_Minimerger v1" xfId="23158"/>
    <cellStyle name="s_IRR Sensitivity (2)_Minimerger v6" xfId="23159"/>
    <cellStyle name="s_IRR Sensitivity (2)_Minimerger_v3" xfId="23160"/>
    <cellStyle name="s_IRR Sensitivity (2)_Minimerger_v4" xfId="23161"/>
    <cellStyle name="s_IRR Sensitivity (2)_Valuation_v1 - TDS" xfId="23162"/>
    <cellStyle name="s_Journal Entries Calculation" xfId="23163"/>
    <cellStyle name="s_KY P2R 2009" xfId="23164"/>
    <cellStyle name="s_KY P2R 2009 2" xfId="23165"/>
    <cellStyle name="s_KY P2R 2009_NOL" xfId="23166"/>
    <cellStyle name="s_KY-Landing Template-Feb 2012 Final" xfId="23167"/>
    <cellStyle name="s_KY-Landing Template-Feb 2012 Final 2" xfId="23168"/>
    <cellStyle name="s_KY-Landing Template-Feb 2012 Final 3" xfId="23169"/>
    <cellStyle name="s_KY-Landing Template-Feb 2012 Final 4" xfId="23170"/>
    <cellStyle name="s_KY-Landing Template-Feb 2012 Final 5" xfId="23171"/>
    <cellStyle name="s_KY-Landing Template-Feb 2012 Final 6" xfId="23172"/>
    <cellStyle name="s_LambSum_link_a" xfId="23173"/>
    <cellStyle name="s_LambSum_link_a_Intangible Amortization 6-30-09v" xfId="23174"/>
    <cellStyle name="s_Lbo" xfId="23175"/>
    <cellStyle name="s_Lbo 10" xfId="23176"/>
    <cellStyle name="s_Lbo 2" xfId="23177"/>
    <cellStyle name="s_Lbo 2 2" xfId="23178"/>
    <cellStyle name="s_Lbo 2 2 2" xfId="23179"/>
    <cellStyle name="s_Lbo 2 2 2 2" xfId="23180"/>
    <cellStyle name="s_Lbo 2 2 2 2 2" xfId="23181"/>
    <cellStyle name="s_Lbo 2 2 2 2 3" xfId="23182"/>
    <cellStyle name="s_Lbo 2 2 2 3" xfId="23183"/>
    <cellStyle name="s_Lbo 2 2 3" xfId="23184"/>
    <cellStyle name="s_Lbo 2 2 4" xfId="23185"/>
    <cellStyle name="s_Lbo 2 2 5" xfId="23186"/>
    <cellStyle name="s_Lbo 2 2 6" xfId="23187"/>
    <cellStyle name="s_Lbo 2 3" xfId="23188"/>
    <cellStyle name="s_Lbo 2 3 2" xfId="23189"/>
    <cellStyle name="s_Lbo 2 3 2 2" xfId="23190"/>
    <cellStyle name="s_Lbo 2 3 2 3" xfId="23191"/>
    <cellStyle name="s_Lbo 2 3 3" xfId="23192"/>
    <cellStyle name="s_Lbo 2 4" xfId="23193"/>
    <cellStyle name="s_Lbo 2 5" xfId="23194"/>
    <cellStyle name="s_Lbo 2 6" xfId="23195"/>
    <cellStyle name="s_Lbo 3" xfId="23196"/>
    <cellStyle name="s_Lbo 4" xfId="23197"/>
    <cellStyle name="s_Lbo 5" xfId="23198"/>
    <cellStyle name="s_Lbo 6" xfId="23199"/>
    <cellStyle name="s_Lbo 6 2" xfId="23200"/>
    <cellStyle name="s_Lbo 6 2 2" xfId="23201"/>
    <cellStyle name="s_Lbo 6 2 3" xfId="23202"/>
    <cellStyle name="s_Lbo 6 3" xfId="23203"/>
    <cellStyle name="s_Lbo 7" xfId="23204"/>
    <cellStyle name="s_Lbo 8" xfId="23205"/>
    <cellStyle name="s_Lbo 9" xfId="23206"/>
    <cellStyle name="s_LBO IRR" xfId="23207"/>
    <cellStyle name="s_LBO IRR_1" xfId="23208"/>
    <cellStyle name="s_LBO IRR_1_Intangible Amortization 6-30-09v" xfId="23209"/>
    <cellStyle name="s_LBO IRR_2" xfId="23210"/>
    <cellStyle name="s_LBO IRR_Intangible Amortization 6-30-09v" xfId="23211"/>
    <cellStyle name="s_LBO Sens" xfId="23212"/>
    <cellStyle name="s_LBO Sens_1" xfId="23213"/>
    <cellStyle name="s_LBO Sens_1_Intangible Amortization 6-30-09v" xfId="23214"/>
    <cellStyle name="s_LBO Sens_2" xfId="23215"/>
    <cellStyle name="s_LBO Sens_Intangible Amortization 6-30-09v" xfId="23216"/>
    <cellStyle name="s_LBO Summary" xfId="23217"/>
    <cellStyle name="s_LBO Summary (2)" xfId="23218"/>
    <cellStyle name="s_LBO Summary (2)_1" xfId="23219"/>
    <cellStyle name="s_LBO Summary (2)_1_Intangible Amortization 6-30-09v" xfId="23220"/>
    <cellStyle name="s_LBO Summary 10" xfId="23221"/>
    <cellStyle name="s_LBO Summary 2" xfId="23222"/>
    <cellStyle name="s_LBO Summary 2 2" xfId="23223"/>
    <cellStyle name="s_LBO Summary 2 2 2" xfId="23224"/>
    <cellStyle name="s_LBO Summary 2 2 2 2" xfId="23225"/>
    <cellStyle name="s_LBO Summary 2 2 2 2 2" xfId="23226"/>
    <cellStyle name="s_LBO Summary 2 2 2 2 3" xfId="23227"/>
    <cellStyle name="s_LBO Summary 2 2 2 3" xfId="23228"/>
    <cellStyle name="s_LBO Summary 2 2 3" xfId="23229"/>
    <cellStyle name="s_LBO Summary 2 2 4" xfId="23230"/>
    <cellStyle name="s_LBO Summary 2 2 5" xfId="23231"/>
    <cellStyle name="s_LBO Summary 2 2 6" xfId="23232"/>
    <cellStyle name="s_LBO Summary 2 3" xfId="23233"/>
    <cellStyle name="s_LBO Summary 2 3 2" xfId="23234"/>
    <cellStyle name="s_LBO Summary 2 3 2 2" xfId="23235"/>
    <cellStyle name="s_LBO Summary 2 3 2 3" xfId="23236"/>
    <cellStyle name="s_LBO Summary 2 3 3" xfId="23237"/>
    <cellStyle name="s_LBO Summary 2 4" xfId="23238"/>
    <cellStyle name="s_LBO Summary 2 5" xfId="23239"/>
    <cellStyle name="s_LBO Summary 2 6" xfId="23240"/>
    <cellStyle name="s_LBO Summary 3" xfId="23241"/>
    <cellStyle name="s_LBO Summary 4" xfId="23242"/>
    <cellStyle name="s_LBO Summary 5" xfId="23243"/>
    <cellStyle name="s_LBO Summary 6" xfId="23244"/>
    <cellStyle name="s_LBO Summary 6 2" xfId="23245"/>
    <cellStyle name="s_LBO Summary 6 2 2" xfId="23246"/>
    <cellStyle name="s_LBO Summary 6 2 3" xfId="23247"/>
    <cellStyle name="s_LBO Summary 6 3" xfId="23248"/>
    <cellStyle name="s_LBO Summary 7" xfId="23249"/>
    <cellStyle name="s_LBO Summary 8" xfId="23250"/>
    <cellStyle name="s_LBO Summary 9" xfId="23251"/>
    <cellStyle name="s_LBO Summary_1" xfId="23252"/>
    <cellStyle name="s_LBO Summary_1 10" xfId="23253"/>
    <cellStyle name="s_LBO Summary_1 2" xfId="23254"/>
    <cellStyle name="s_LBO Summary_1 2 2" xfId="23255"/>
    <cellStyle name="s_LBO Summary_1 2 2 2" xfId="23256"/>
    <cellStyle name="s_LBO Summary_1 2 2 2 2" xfId="23257"/>
    <cellStyle name="s_LBO Summary_1 2 2 2 2 2" xfId="23258"/>
    <cellStyle name="s_LBO Summary_1 2 2 2 2 3" xfId="23259"/>
    <cellStyle name="s_LBO Summary_1 2 2 2 3" xfId="23260"/>
    <cellStyle name="s_LBO Summary_1 2 2 3" xfId="23261"/>
    <cellStyle name="s_LBO Summary_1 2 2 4" xfId="23262"/>
    <cellStyle name="s_LBO Summary_1 2 2 5" xfId="23263"/>
    <cellStyle name="s_LBO Summary_1 2 2 6" xfId="23264"/>
    <cellStyle name="s_LBO Summary_1 2 3" xfId="23265"/>
    <cellStyle name="s_LBO Summary_1 2 3 2" xfId="23266"/>
    <cellStyle name="s_LBO Summary_1 2 3 2 2" xfId="23267"/>
    <cellStyle name="s_LBO Summary_1 2 3 2 3" xfId="23268"/>
    <cellStyle name="s_LBO Summary_1 2 3 3" xfId="23269"/>
    <cellStyle name="s_LBO Summary_1 2 4" xfId="23270"/>
    <cellStyle name="s_LBO Summary_1 2 5" xfId="23271"/>
    <cellStyle name="s_LBO Summary_1 2 6" xfId="23272"/>
    <cellStyle name="s_LBO Summary_1 3" xfId="23273"/>
    <cellStyle name="s_LBO Summary_1 4" xfId="23274"/>
    <cellStyle name="s_LBO Summary_1 5" xfId="23275"/>
    <cellStyle name="s_LBO Summary_1 6" xfId="23276"/>
    <cellStyle name="s_LBO Summary_1 6 2" xfId="23277"/>
    <cellStyle name="s_LBO Summary_1 6 2 2" xfId="23278"/>
    <cellStyle name="s_LBO Summary_1 6 2 3" xfId="23279"/>
    <cellStyle name="s_LBO Summary_1 6 3" xfId="23280"/>
    <cellStyle name="s_LBO Summary_1 7" xfId="23281"/>
    <cellStyle name="s_LBO Summary_1 8" xfId="23282"/>
    <cellStyle name="s_LBO Summary_1 9" xfId="23283"/>
    <cellStyle name="s_LBO Summary_1_2010 Arnold Sewer - Model v1.1 (preliminary base case)" xfId="23284"/>
    <cellStyle name="s_LBO Summary_1_2010-2012_AZ BP_09.10.09" xfId="23285"/>
    <cellStyle name="s_LBO Summary_1_2011_BPR_MSG_07" xfId="23286"/>
    <cellStyle name="s_LBO Summary_1_2011-13 Capex by entity" xfId="23287"/>
    <cellStyle name="s_LBO Summary_1_2012_BS_Budget (2)" xfId="23288"/>
    <cellStyle name="s_LBO Summary_1_2012_BS_Budget (2) 2" xfId="23289"/>
    <cellStyle name="s_LBO Summary_1_2012_BS_Budget (2) 3" xfId="23290"/>
    <cellStyle name="s_LBO Summary_1_2012_BS_Budget (2) 4" xfId="23291"/>
    <cellStyle name="s_LBO Summary_1_2012_BS_Budget (2) 5" xfId="23292"/>
    <cellStyle name="s_LBO Summary_1_2012_BS_Budget (2) 6" xfId="23293"/>
    <cellStyle name="s_LBO Summary_1_7 - FAS109 2010 (F2)" xfId="23294"/>
    <cellStyle name="s_LBO Summary_1_AAET P2R 2009" xfId="23295"/>
    <cellStyle name="s_LBO Summary_1_AAET P2R 2009 2" xfId="23296"/>
    <cellStyle name="s_LBO Summary_1_AAET P2R 2009_NOL" xfId="23297"/>
    <cellStyle name="s_LBO Summary_1_ACUS P2R 2009" xfId="23298"/>
    <cellStyle name="s_LBO Summary_1_ACUS P2R 2009 2" xfId="23299"/>
    <cellStyle name="s_LBO Summary_1_ACUS P2R 2009_NOL" xfId="23300"/>
    <cellStyle name="s_LBO Summary_1_ALWC P2R 2009" xfId="23301"/>
    <cellStyle name="s_LBO Summary_1_ALWC P2R 2009 2" xfId="23302"/>
    <cellStyle name="s_LBO Summary_1_ALWC P2R 2009_NOL" xfId="23303"/>
    <cellStyle name="s_LBO Summary_1_Apollo 22062005 RR" xfId="23304"/>
    <cellStyle name="s_LBO Summary_1_Applied O+M - 2011 - 2015 Bus. Plan" xfId="23305"/>
    <cellStyle name="s_LBO Summary_1_Applied O+M - 2011 - 2015 Bus. Plan 2" xfId="23306"/>
    <cellStyle name="s_LBO Summary_1_AW Engineering P2R 2009" xfId="23307"/>
    <cellStyle name="s_LBO Summary_1_AW Engineering P2R 2009 2" xfId="23308"/>
    <cellStyle name="s_LBO Summary_1_AW Engineering P2R 2009_NOL" xfId="23309"/>
    <cellStyle name="s_LBO Summary_1_AW Ind P2R 2009" xfId="23310"/>
    <cellStyle name="s_LBO Summary_1_AW Ind P2R 2009 2" xfId="23311"/>
    <cellStyle name="s_LBO Summary_1_AW Ind P2R 2009_NOL" xfId="23312"/>
    <cellStyle name="s_LBO Summary_1_AW O&amp;M P2R 2009" xfId="23313"/>
    <cellStyle name="s_LBO Summary_1_AW O&amp;M P2R 2009 2" xfId="23314"/>
    <cellStyle name="s_LBO Summary_1_AW O&amp;M P2R 2009_NOL" xfId="23315"/>
    <cellStyle name="s_LBO Summary_1_AW(USA) Inc.  P2R 2009" xfId="23316"/>
    <cellStyle name="s_LBO Summary_1_AW(USA) Inc.  P2R 2009 2" xfId="23317"/>
    <cellStyle name="s_LBO Summary_1_AW(USA) Inc.  P2R 2009_NOL" xfId="23318"/>
    <cellStyle name="s_LBO Summary_1_AWCC P2R 2009" xfId="23319"/>
    <cellStyle name="s_LBO Summary_1_AWCC P2R 2009 2" xfId="23320"/>
    <cellStyle name="s_LBO Summary_1_AWCC P2R 2009_NOL" xfId="23321"/>
    <cellStyle name="s_LBO Summary_1_AWE Holding P2R 2009" xfId="23322"/>
    <cellStyle name="s_LBO Summary_1_AWE Holding P2R 2009 2" xfId="23323"/>
    <cellStyle name="s_LBO Summary_1_AWE Holding P2R 2009_NOL" xfId="23324"/>
    <cellStyle name="s_LBO Summary_1_AWE Inc. P2R 2009" xfId="23325"/>
    <cellStyle name="s_LBO Summary_1_AWE Inc. P2R 2009 2" xfId="23326"/>
    <cellStyle name="s_LBO Summary_1_AWE Inc. P2R 2009_NOL" xfId="23327"/>
    <cellStyle name="s_LBO Summary_1_AWM P2R 2009" xfId="23328"/>
    <cellStyle name="s_LBO Summary_1_AWM P2R 2009 2" xfId="23329"/>
    <cellStyle name="s_LBO Summary_1_AWM P2R 2009_NOL" xfId="23330"/>
    <cellStyle name="s_LBO Summary_1_AWM-DE P2R 2009" xfId="23331"/>
    <cellStyle name="s_LBO Summary_1_AWM-DE P2R 2009 2" xfId="23332"/>
    <cellStyle name="s_LBO Summary_1_AWM-DE P2R 2009_NOL" xfId="23333"/>
    <cellStyle name="s_LBO Summary_1_AWR P2R 2009" xfId="23334"/>
    <cellStyle name="s_LBO Summary_1_AWR P2R 2009 2" xfId="23335"/>
    <cellStyle name="s_LBO Summary_1_AWR P2R 2009_NOL" xfId="23336"/>
    <cellStyle name="s_LBO Summary_1_AWS CDM P2R 2009" xfId="23337"/>
    <cellStyle name="s_LBO Summary_1_AWS CDM P2R 2009 2" xfId="23338"/>
    <cellStyle name="s_LBO Summary_1_AWS CDM P2R 2009_NOL" xfId="23339"/>
    <cellStyle name="s_LBO Summary_1_AWS LLC P2R 2009" xfId="23340"/>
    <cellStyle name="s_LBO Summary_1_AWS LLC P2R 2009 2" xfId="23341"/>
    <cellStyle name="s_LBO Summary_1_AWS LLC P2R 2009_NOL" xfId="23342"/>
    <cellStyle name="s_LBO Summary_1_AWW Adj Co FAS109 2011" xfId="23343"/>
    <cellStyle name="s_LBO Summary_1_AWWC P2R 2009" xfId="23344"/>
    <cellStyle name="s_LBO Summary_1_AWWC P2R 2009 2" xfId="23345"/>
    <cellStyle name="s_LBO Summary_1_AWWC P2R 2009_NOL" xfId="23346"/>
    <cellStyle name="s_LBO Summary_1_AWWM P2R 2009" xfId="23347"/>
    <cellStyle name="s_LBO Summary_1_AWWM P2R 2009 2" xfId="23348"/>
    <cellStyle name="s_LBO Summary_1_AWWM P2R 2009_NOL" xfId="23349"/>
    <cellStyle name="s_LBO Summary_1_AWWSC P2R 2009" xfId="23350"/>
    <cellStyle name="s_LBO Summary_1_AWWSC P2R 2009 2" xfId="23351"/>
    <cellStyle name="s_LBO Summary_1_AWWSC P2R 2009_NOL" xfId="23352"/>
    <cellStyle name="s_LBO Summary_1_AZ P2R 2009" xfId="23353"/>
    <cellStyle name="s_LBO Summary_1_AZ P2R 2009 2" xfId="23354"/>
    <cellStyle name="s_LBO Summary_1_AZ P2R 2009_NOL" xfId="23355"/>
    <cellStyle name="s_LBO Summary_1_BalanceSheet Landing" xfId="23356"/>
    <cellStyle name="s_LBO Summary_1_BalanceSheet Landing 2" xfId="23357"/>
    <cellStyle name="s_LBO Summary_1_BalanceSheet Landing 3" xfId="23358"/>
    <cellStyle name="s_LBO Summary_1_BalanceSheet Landing 4" xfId="23359"/>
    <cellStyle name="s_LBO Summary_1_BalanceSheet Landing 5" xfId="23360"/>
    <cellStyle name="s_LBO Summary_1_BalanceSheet Landing 6" xfId="23361"/>
    <cellStyle name="s_LBO Summary_1_BFD P2R 2009" xfId="23362"/>
    <cellStyle name="s_LBO Summary_1_BFD P2R 2009 2" xfId="23363"/>
    <cellStyle name="s_LBO Summary_1_BFD P2R 2009_NOL" xfId="23364"/>
    <cellStyle name="s_LBO Summary_1_Book1" xfId="23365"/>
    <cellStyle name="s_LBO Summary_1_BP 2011-13 KPIs Rev 9-16-2010 8pm" xfId="23366"/>
    <cellStyle name="s_LBO Summary_1_CA P2R 2009 " xfId="23367"/>
    <cellStyle name="s_LBO Summary_1_CA P2R 2009  2" xfId="23368"/>
    <cellStyle name="s_LBO Summary_1_CA P2R 2009 _NOL" xfId="23369"/>
    <cellStyle name="s_LBO Summary_1_CD - Financial Flash Report - May 2012 Final" xfId="23370"/>
    <cellStyle name="s_LBO Summary_1_City of Fillmore Annual Maintenance Revised  V-2 3-7-06  MLC" xfId="23371"/>
    <cellStyle name="s_LBO Summary_1_City of Fillmore Annual Maintenance Revised  V-2 3-7-06  MLC_sand city cost analysis 9-29-09 CalAm Version" xfId="23372"/>
    <cellStyle name="s_LBO Summary_1_City of Fillmore Annual Maintenance Revised  V-2 3-7-06  MLC_Schedule 3-5 Roark - asset list 071010" xfId="23373"/>
    <cellStyle name="s_LBO Summary_1_City of Fillmore Annual Maintenance Revised MK" xfId="23374"/>
    <cellStyle name="s_LBO Summary_1_City of Fillmore Annual Maintenance Revised MK_sand city cost analysis 9-29-09 CalAm Version" xfId="23375"/>
    <cellStyle name="s_LBO Summary_1_City of Fillmore Annual Maintenance Revised MK_Schedule 3-5 Roark - asset list 071010" xfId="23376"/>
    <cellStyle name="s_LBO Summary_1_City of Fillmore DBO Financial Model V10" xfId="23377"/>
    <cellStyle name="s_LBO Summary_1_City of Fillmore DBO Financial Model V10_sand city cost analysis 9-29-09 CalAm Version" xfId="23378"/>
    <cellStyle name="s_LBO Summary_1_City of Fillmore DBO Financial Model V10_Schedule 3-5 Roark - asset list 071010" xfId="23379"/>
    <cellStyle name="s_LBO Summary_1_City of Fillmore DBO Financial Model V11" xfId="23380"/>
    <cellStyle name="s_LBO Summary_1_City of Fillmore DBO Financial Model V11_sand city cost analysis 9-29-09 CalAm Version" xfId="23381"/>
    <cellStyle name="s_LBO Summary_1_City of Fillmore DBO Financial Model V11_Schedule 3-5 Roark - asset list 071010" xfId="23382"/>
    <cellStyle name="s_LBO Summary_1_City of Fillmore DBO Financial Model V2" xfId="23383"/>
    <cellStyle name="s_LBO Summary_1_City of Fillmore DBO Financial Model V2_sand city cost analysis 9-29-09 CalAm Version" xfId="23384"/>
    <cellStyle name="s_LBO Summary_1_City of Fillmore DBO Financial Model V2_Schedule 3-5 Roark - asset list 071010" xfId="23385"/>
    <cellStyle name="s_LBO Summary_1_City of Fillmore DBO Financial Model V4" xfId="23386"/>
    <cellStyle name="s_LBO Summary_1_City of Fillmore DBO Financial Model V4_sand city cost analysis 9-29-09 CalAm Version" xfId="23387"/>
    <cellStyle name="s_LBO Summary_1_City of Fillmore DBO Financial Model V4_Schedule 3-5 Roark - asset list 071010" xfId="23388"/>
    <cellStyle name="s_LBO Summary_1_City of Fillmore DBO Financial Model V5" xfId="23389"/>
    <cellStyle name="s_LBO Summary_1_City of Fillmore DBO Financial Model V5_sand city cost analysis 9-29-09 CalAm Version" xfId="23390"/>
    <cellStyle name="s_LBO Summary_1_City of Fillmore DBO Financial Model V5_Schedule 3-5 Roark - asset list 071010" xfId="23391"/>
    <cellStyle name="s_LBO Summary_1_City of Fillmore OpEx Model Start-Up  &amp; Decommissioning   Nov.18, 2005  MLC" xfId="23392"/>
    <cellStyle name="s_LBO Summary_1_City of Fillmore OpEx Model Start-Up  &amp; Decommissioning   Nov.18, 2005  MLC_sand city cost analysis 9-29-09 CalAm Version" xfId="23393"/>
    <cellStyle name="s_LBO Summary_1_City of Fillmore OpEx Model Start-Up  &amp; Decommissioning   Nov.18, 2005  MLC_Schedule 3-5 Roark - asset list 071010" xfId="23394"/>
    <cellStyle name="s_LBO Summary_1_City of Fillmore OpEx Model V. 2  Dec. 19, 2005  MLC" xfId="23395"/>
    <cellStyle name="s_LBO Summary_1_City of Fillmore OpEx Model V. 2  Dec. 19, 2005  MLC_sand city cost analysis 9-29-09 CalAm Version" xfId="23396"/>
    <cellStyle name="s_LBO Summary_1_City of Fillmore OpEx Model V. 2  Dec. 19, 2005  MLC_Schedule 3-5 Roark - asset list 071010" xfId="23397"/>
    <cellStyle name="s_LBO Summary_1_City of Fillmore R &amp; R Schedule    3-13-06  MLC" xfId="23398"/>
    <cellStyle name="s_LBO Summary_1_City of Fillmore R &amp; R Schedule    3-13-06  MLC_sand city cost analysis 9-29-09 CalAm Version" xfId="23399"/>
    <cellStyle name="s_LBO Summary_1_City of Fillmore R &amp; R Schedule    3-13-06  MLC_Schedule 3-5 Roark - asset list 071010" xfId="23400"/>
    <cellStyle name="s_LBO Summary_1_Contract Ops Bus  Plan 2011 -2015_061510" xfId="23401"/>
    <cellStyle name="s_LBO Summary_1_Contract Ops Bus  Plan 2011 -2015_061510_2011_BPR_MSG_07" xfId="23402"/>
    <cellStyle name="s_LBO Summary_1_Contract Ops Bus  Plan 2011 -2015_061510_Contract Ops Bus  Plan 2011 -2015_071310_GK" xfId="23403"/>
    <cellStyle name="s_LBO Summary_1_Contract Ops Bus  Plan 2011 -2015_061510_Contract Ops Bus  Plan 2011 -2015_08.31.10" xfId="23404"/>
    <cellStyle name="s_LBO Summary_1_Contract Ops Bus  Plan 2011 -2015_061510_Contract Ops Bus  Plan 2011 -2015_08.31.10_~0270095" xfId="23405"/>
    <cellStyle name="s_LBO Summary_1_Contract Ops Bus  Plan 2011 -2015_061510_Contract Ops Bus  Plan 2011 -2015_08.31.10_Contract Services_Project Contribution Trend" xfId="23406"/>
    <cellStyle name="s_LBO Summary_1_Contract Ops Bus  Plan 2011 -2015_061510_Contract Ops Bus  Plan 2011 -2015_08.31.10_Contract Services_Project Contribution Trend_091010" xfId="23407"/>
    <cellStyle name="s_LBO Summary_1_Contract Ops Bus  Plan 2011 -2015_061510_Contribution" xfId="23408"/>
    <cellStyle name="s_LBO Summary_1_Contract Ops Bus  Plan 2011 -2015_061510_FINAL P12 MSG Contribution Margin" xfId="23409"/>
    <cellStyle name="s_LBO Summary_1_Contract Ops Bus  Plan 2011 -2015_071310_GK" xfId="23410"/>
    <cellStyle name="s_LBO Summary_1_Contract Ops Bus  Plan 2011 -2015_08.31.10" xfId="23411"/>
    <cellStyle name="s_LBO Summary_1_Contract Ops Bus  Plan 2011 -2015_08.31.10_~0270095" xfId="23412"/>
    <cellStyle name="s_LBO Summary_1_Contract Ops Bus  Plan 2011 -2015_08.31.10_Contract Services_Project Contribution Trend" xfId="23413"/>
    <cellStyle name="s_LBO Summary_1_Contract Ops Bus  Plan 2011 -2015_08.31.10_Contract Services_Project Contribution Trend_091010" xfId="23414"/>
    <cellStyle name="s_LBO Summary_1_Contribution" xfId="23415"/>
    <cellStyle name="s_LBO Summary_1_Control Panel" xfId="23416"/>
    <cellStyle name="s_LBO Summary_1_Control Panel 2" xfId="23417"/>
    <cellStyle name="s_LBO Summary_1_Control Panel 3" xfId="23418"/>
    <cellStyle name="s_LBO Summary_1_Control Panel 4" xfId="23419"/>
    <cellStyle name="s_LBO Summary_1_Control Panel 5" xfId="23420"/>
    <cellStyle name="s_LBO Summary_1_Control Panel 6" xfId="23421"/>
    <cellStyle name="s_LBO Summary_1_Copy of KY 2011 Os &amp; Vs 10-19-11" xfId="23422"/>
    <cellStyle name="s_LBO Summary_1_Copy of KY 2011 Os &amp; Vs 10-19-11 2" xfId="23423"/>
    <cellStyle name="s_LBO Summary_1_Copy of KY 2011 Os &amp; Vs 10-19-11 3" xfId="23424"/>
    <cellStyle name="s_LBO Summary_1_Copy of KY 2011 Os &amp; Vs 10-19-11 4" xfId="23425"/>
    <cellStyle name="s_LBO Summary_1_Copy of KY 2011 Os &amp; Vs 10-19-11 5" xfId="23426"/>
    <cellStyle name="s_LBO Summary_1_Copy of KY 2011 Os &amp; Vs 10-19-11 6" xfId="23427"/>
    <cellStyle name="s_LBO Summary_1_Copy of Twin Oaks DBO Financial Model BAFO FINAL" xfId="23428"/>
    <cellStyle name="s_LBO Summary_1_Copy of Twin Oaks DBO Financial Model BAFO FINAL_sand city cost analysis 9-29-09 CalAm Version" xfId="23429"/>
    <cellStyle name="s_LBO Summary_1_Copy of Twin Oaks DBO Financial Model BAFO FINAL_Schedule 3-5 Roark - asset list 071010" xfId="23430"/>
    <cellStyle name="s_LBO Summary_1_Eastern Divsion O&amp;Vs - Dec 2011 Final" xfId="23431"/>
    <cellStyle name="s_LBO Summary_1_Eastern Divsion O&amp;Vs - Dec 2011 Final 2" xfId="23432"/>
    <cellStyle name="s_LBO Summary_1_Eastern Divsion O&amp;Vs - Dec 2011 Final 3" xfId="23433"/>
    <cellStyle name="s_LBO Summary_1_Eastern Divsion O&amp;Vs - Dec 2011 Final 4" xfId="23434"/>
    <cellStyle name="s_LBO Summary_1_Eastern Divsion O&amp;Vs - Dec 2011 Final 5" xfId="23435"/>
    <cellStyle name="s_LBO Summary_1_Eastern Divsion O&amp;Vs - Dec 2011 Final 6" xfId="23436"/>
    <cellStyle name="s_LBO Summary_1_Eastern Divsion O&amp;Vs - Dec 2011 Final_O&amp;Vs Worksheet" xfId="23437"/>
    <cellStyle name="s_LBO Summary_1_Eastern Divsion O&amp;Vs - Dec 2011 Final_O&amp;Vs Worksheet 2" xfId="23438"/>
    <cellStyle name="s_LBO Summary_1_Eastern Divsion O&amp;Vs - Dec 2011 Final_O&amp;Vs Worksheet 3" xfId="23439"/>
    <cellStyle name="s_LBO Summary_1_Eastern Divsion O&amp;Vs - Dec 2011 Final_O&amp;Vs Worksheet 4" xfId="23440"/>
    <cellStyle name="s_LBO Summary_1_Eastern Divsion O&amp;Vs - Dec 2011 Final_O&amp;Vs Worksheet 5" xfId="23441"/>
    <cellStyle name="s_LBO Summary_1_Eastern Divsion O&amp;Vs - Dec 2011 Final_O&amp;Vs Worksheet 6" xfId="23442"/>
    <cellStyle name="s_LBO Summary_1_Edison P2R 2009" xfId="23443"/>
    <cellStyle name="s_LBO Summary_1_Edison P2R 2009 2" xfId="23444"/>
    <cellStyle name="s_LBO Summary_1_Edison P2R 2009_NOL" xfId="23445"/>
    <cellStyle name="s_LBO Summary_1_EMC P2R 2009" xfId="23446"/>
    <cellStyle name="s_LBO Summary_1_EMC P2R 2009 2" xfId="23447"/>
    <cellStyle name="s_LBO Summary_1_EMC P2R 2009_NOL" xfId="23448"/>
    <cellStyle name="s_LBO Summary_1_ETOWN LLC P2R 2009" xfId="23449"/>
    <cellStyle name="s_LBO Summary_1_ETOWN LLC P2R 2009 2" xfId="23450"/>
    <cellStyle name="s_LBO Summary_1_ETOWN LLC P2R 2009_NOL" xfId="23451"/>
    <cellStyle name="s_LBO Summary_1_ETP P2R 2009" xfId="23452"/>
    <cellStyle name="s_LBO Summary_1_ETP P2R 2009 2" xfId="23453"/>
    <cellStyle name="s_LBO Summary_1_ETP P2R 2009_NOL" xfId="23454"/>
    <cellStyle name="s_LBO Summary_1_Feb Actual vs. Budget" xfId="23455"/>
    <cellStyle name="s_LBO Summary_1_Feb Actual vs. Budget 2" xfId="23456"/>
    <cellStyle name="s_LBO Summary_1_Feb Actual vs. Budget 3" xfId="23457"/>
    <cellStyle name="s_LBO Summary_1_Feb Actual vs. Budget 4" xfId="23458"/>
    <cellStyle name="s_LBO Summary_1_Feb Actual vs. Budget 5" xfId="23459"/>
    <cellStyle name="s_LBO Summary_1_Feb Actual vs. Budget 6" xfId="23460"/>
    <cellStyle name="s_LBO Summary_1_Federal Payable '10" xfId="23461"/>
    <cellStyle name="s_LBO Summary_1_Fillmore Annual Maintenance" xfId="23462"/>
    <cellStyle name="s_LBO Summary_1_Fillmore Annual Maintenance_sand city cost analysis 9-29-09 CalAm Version" xfId="23463"/>
    <cellStyle name="s_LBO Summary_1_Fillmore Annual Maintenance_Schedule 3-5 Roark - asset list 071010" xfId="23464"/>
    <cellStyle name="s_LBO Summary_1_Fillmore O&amp;M model 032206" xfId="23465"/>
    <cellStyle name="s_LBO Summary_1_Fillmore O&amp;M model 032206 V1" xfId="23466"/>
    <cellStyle name="s_LBO Summary_1_Fillmore O&amp;M model 032206 V1_sand city cost analysis 9-29-09 CalAm Version" xfId="23467"/>
    <cellStyle name="s_LBO Summary_1_Fillmore O&amp;M model 032206 V1_Schedule 3-5 Roark - asset list 071010" xfId="23468"/>
    <cellStyle name="s_LBO Summary_1_Fillmore O&amp;M model 032206_sand city cost analysis 9-29-09 CalAm Version" xfId="23469"/>
    <cellStyle name="s_LBO Summary_1_Fillmore O&amp;M model 032206_Schedule 3-5 Roark - asset list 071010" xfId="23470"/>
    <cellStyle name="s_LBO Summary_1_Fillmore O&amp;M model 110106" xfId="23471"/>
    <cellStyle name="s_LBO Summary_1_Fillmore O&amp;M model 110106_sand city cost analysis 9-29-09 CalAm Version" xfId="23472"/>
    <cellStyle name="s_LBO Summary_1_Fillmore O&amp;M model 110106_Schedule 3-5 Roark - asset list 071010" xfId="23473"/>
    <cellStyle name="s_LBO Summary_1_FINAL P12 MSG Contribution Margin" xfId="23474"/>
    <cellStyle name="s_LBO Summary_1_Footnote" xfId="23475"/>
    <cellStyle name="s_LBO Summary_1_GAAP Provision Model - Q3 2011 Consolidated - Hyperion" xfId="23476"/>
    <cellStyle name="s_LBO Summary_1_HI P2R 2009" xfId="23477"/>
    <cellStyle name="s_LBO Summary_1_HI P2R 2009 2" xfId="23478"/>
    <cellStyle name="s_LBO Summary_1_HI P2R 2009_NOL" xfId="23479"/>
    <cellStyle name="s_LBO Summary_1_HYDRO P2R 2009" xfId="23480"/>
    <cellStyle name="s_LBO Summary_1_HYDRO P2R 2009 2" xfId="23481"/>
    <cellStyle name="s_LBO Summary_1_HYDRO P2R 2009_NOL" xfId="23482"/>
    <cellStyle name="s_LBO Summary_1_Hyperion-JDE Recon" xfId="23483"/>
    <cellStyle name="s_LBO Summary_1_IA P2R 2009" xfId="23484"/>
    <cellStyle name="s_LBO Summary_1_IA P2R 2009 2" xfId="23485"/>
    <cellStyle name="s_LBO Summary_1_IA P2R 2009_NOL" xfId="23486"/>
    <cellStyle name="s_LBO Summary_1_IL FAS109 2011" xfId="23487"/>
    <cellStyle name="s_LBO Summary_1_IL P2R 2009 " xfId="23488"/>
    <cellStyle name="s_LBO Summary_1_IL P2R 2009  2" xfId="23489"/>
    <cellStyle name="s_LBO Summary_1_IL P2R 2009 _NOL" xfId="23490"/>
    <cellStyle name="s_LBO Summary_1_IN P2R 2009" xfId="23491"/>
    <cellStyle name="s_LBO Summary_1_IN P2R 2009 2" xfId="23492"/>
    <cellStyle name="s_LBO Summary_1_IN P2R 2009_NOL" xfId="23493"/>
    <cellStyle name="s_LBO Summary_1_Income Statement_revised capex 05.28.09_060309" xfId="23494"/>
    <cellStyle name="s_LBO Summary_1_Income Statement_revised capex 05.28.09_060309 2" xfId="23495"/>
    <cellStyle name="s_LBO Summary_1_Input" xfId="23496"/>
    <cellStyle name="s_LBO Summary_1_Input Sheet" xfId="23497"/>
    <cellStyle name="s_LBO Summary_1_Input Sheet_Hyperion-JDE Recon" xfId="23498"/>
    <cellStyle name="s_LBO Summary_1_Input Sheet_Journal Entries Calculation" xfId="23499"/>
    <cellStyle name="s_LBO Summary_1_Inputs" xfId="23500"/>
    <cellStyle name="s_LBO Summary_1_Inputs_1" xfId="23501"/>
    <cellStyle name="s_LBO Summary_1_Intangible Amortization 6-30-09v" xfId="23502"/>
    <cellStyle name="s_LBO Summary_1_I-OPEB" xfId="23503"/>
    <cellStyle name="s_LBO Summary_1_I-OPEB_Hyperion-JDE Recon" xfId="23504"/>
    <cellStyle name="s_LBO Summary_1_I-OPEB_Input Sheet" xfId="23505"/>
    <cellStyle name="s_LBO Summary_1_I-OPEB_Journal Entries Calculation" xfId="23506"/>
    <cellStyle name="s_LBO Summary_1_Journal Entries Calculation" xfId="23507"/>
    <cellStyle name="s_LBO Summary_1_KY P2R 2009" xfId="23508"/>
    <cellStyle name="s_LBO Summary_1_KY P2R 2009 2" xfId="23509"/>
    <cellStyle name="s_LBO Summary_1_KY P2R 2009_NOL" xfId="23510"/>
    <cellStyle name="s_LBO Summary_1_KY-Landing Template-Feb 2012 Final" xfId="23511"/>
    <cellStyle name="s_LBO Summary_1_KY-Landing Template-Feb 2012 Final 2" xfId="23512"/>
    <cellStyle name="s_LBO Summary_1_KY-Landing Template-Feb 2012 Final 3" xfId="23513"/>
    <cellStyle name="s_LBO Summary_1_KY-Landing Template-Feb 2012 Final 4" xfId="23514"/>
    <cellStyle name="s_LBO Summary_1_KY-Landing Template-Feb 2012 Final 5" xfId="23515"/>
    <cellStyle name="s_LBO Summary_1_KY-Landing Template-Feb 2012 Final 6" xfId="23516"/>
    <cellStyle name="s_LBO Summary_1_KY-Landing Template-Feb 2012 Final_O&amp;Vs Worksheet" xfId="23517"/>
    <cellStyle name="s_LBO Summary_1_KY-Landing Template-Feb 2012 Final_O&amp;Vs Worksheet 2" xfId="23518"/>
    <cellStyle name="s_LBO Summary_1_KY-Landing Template-Feb 2012 Final_O&amp;Vs Worksheet 3" xfId="23519"/>
    <cellStyle name="s_LBO Summary_1_KY-Landing Template-Feb 2012 Final_O&amp;Vs Worksheet 4" xfId="23520"/>
    <cellStyle name="s_LBO Summary_1_KY-Landing Template-Feb 2012 Final_O&amp;Vs Worksheet 5" xfId="23521"/>
    <cellStyle name="s_LBO Summary_1_KY-Landing Template-Feb 2012 Final_O&amp;Vs Worksheet 6" xfId="23522"/>
    <cellStyle name="s_LBO Summary_1_LI P2R 2009" xfId="23523"/>
    <cellStyle name="s_LBO Summary_1_LI P2R 2009 2" xfId="23524"/>
    <cellStyle name="s_LBO Summary_1_LI P2R 2009_NOL" xfId="23525"/>
    <cellStyle name="s_LBO Summary_1_LIBERTY P2R 2009" xfId="23526"/>
    <cellStyle name="s_LBO Summary_1_LIBERTY P2R 2009 2" xfId="23527"/>
    <cellStyle name="s_LBO Summary_1_LIBERTY P2R 2009_NOL" xfId="23528"/>
    <cellStyle name="s_LBO Summary_1_LOP P2R 2009" xfId="23529"/>
    <cellStyle name="s_LBO Summary_1_LOP P2R 2009 2" xfId="23530"/>
    <cellStyle name="s_LBO Summary_1_LOP P2R 2009_NOL" xfId="23531"/>
    <cellStyle name="s_LBO Summary_1_Mary911" xfId="23532"/>
    <cellStyle name="s_LBO Summary_1_MD P2R 2009" xfId="23533"/>
    <cellStyle name="s_LBO Summary_1_MD P2R 2009 2" xfId="23534"/>
    <cellStyle name="s_LBO Summary_1_MD P2R 2009_NOL" xfId="23535"/>
    <cellStyle name="s_LBO Summary_1_MI P2R 2009" xfId="23536"/>
    <cellStyle name="s_LBO Summary_1_MI P2R 2009 2" xfId="23537"/>
    <cellStyle name="s_LBO Summary_1_MI P2R 2009_NOL" xfId="23538"/>
    <cellStyle name="s_LBO Summary_1_MO 2010-2014 Presentation_072709" xfId="23539"/>
    <cellStyle name="s_LBO Summary_1_MO 2010-2014 Presentation_072709_Schedule 3-5 Roark - asset list 071010" xfId="23540"/>
    <cellStyle name="s_LBO Summary_1_MO P2R 2009" xfId="23541"/>
    <cellStyle name="s_LBO Summary_1_MO P2R 2009 2" xfId="23542"/>
    <cellStyle name="s_LBO Summary_1_MO P2R 2009_NOL" xfId="23543"/>
    <cellStyle name="s_LBO Summary_1_Mobile Residuals P2R 2009" xfId="23544"/>
    <cellStyle name="s_LBO Summary_1_Mobile Residuals P2R 2009 2" xfId="23545"/>
    <cellStyle name="s_LBO Summary_1_Mobile Residuals P2R 2009_NOL" xfId="23546"/>
    <cellStyle name="s_LBO Summary_1_MO-IL-CA Offset DEF" xfId="23547"/>
    <cellStyle name="s_LBO Summary_1_MO-IL-CA Offset DEF 2" xfId="23548"/>
    <cellStyle name="s_LBO Summary_1_MO-IL-CA Offset DEF_2010 Footnote" xfId="23549"/>
    <cellStyle name="s_LBO Summary_1_MO-IL-CA Offset DEF_2010 Footnote_7 - FAS109 2010 (F2)" xfId="23550"/>
    <cellStyle name="s_LBO Summary_1_MO-IL-CA Offset DEF_2010 Footnote_Hyperion-JDE Recon" xfId="23551"/>
    <cellStyle name="s_LBO Summary_1_MO-IL-CA Offset DEF_2010 Footnote_Journal Entries Calculation" xfId="23552"/>
    <cellStyle name="s_LBO Summary_1_MO-IL-CA Offset DEF_7 - FAS109 2010 (F2)" xfId="23553"/>
    <cellStyle name="s_LBO Summary_1_MO-IL-CA Offset DEF_AWW Adj Co FAS109 2011" xfId="23554"/>
    <cellStyle name="s_LBO Summary_1_MO-IL-CA Offset DEF_AZ FAS109 2011" xfId="23555"/>
    <cellStyle name="s_LBO Summary_1_MO-IL-CA Offset DEF_AZ FAS109 2011_Hyperion-JDE Recon" xfId="23556"/>
    <cellStyle name="s_LBO Summary_1_MO-IL-CA Offset DEF_AZ FAS109 2011_Journal Entries Calculation" xfId="23557"/>
    <cellStyle name="s_LBO Summary_1_MO-IL-CA Offset DEF_Current Provision - HYP" xfId="23558"/>
    <cellStyle name="s_LBO Summary_1_MO-IL-CA Offset DEF_Footnote" xfId="23559"/>
    <cellStyle name="s_LBO Summary_1_MO-IL-CA Offset DEF_Footnote Walk" xfId="23560"/>
    <cellStyle name="s_LBO Summary_1_MO-IL-CA Offset DEF_Footnote Walk_7 - FAS109 2010 (F2)" xfId="23561"/>
    <cellStyle name="s_LBO Summary_1_MO-IL-CA Offset DEF_Footnote Walk_Hyperion-JDE Recon" xfId="23562"/>
    <cellStyle name="s_LBO Summary_1_MO-IL-CA Offset DEF_Footnote Walk_Journal Entries Calculation" xfId="23563"/>
    <cellStyle name="s_LBO Summary_1_MO-IL-CA Offset DEF_Hyperion-JDE Recon" xfId="23564"/>
    <cellStyle name="s_LBO Summary_1_MO-IL-CA Offset DEF_IA FAS109 2011" xfId="23565"/>
    <cellStyle name="s_LBO Summary_1_MO-IL-CA Offset DEF_IA FAS109 2011_Hyperion-JDE Recon" xfId="23566"/>
    <cellStyle name="s_LBO Summary_1_MO-IL-CA Offset DEF_IA FAS109 2011_Journal Entries Calculation" xfId="23567"/>
    <cellStyle name="s_LBO Summary_1_MO-IL-CA Offset DEF_IL FAS109 2011" xfId="23568"/>
    <cellStyle name="s_LBO Summary_1_MO-IL-CA Offset DEF_IL FAS109 2011_Hyperion-JDE Recon" xfId="23569"/>
    <cellStyle name="s_LBO Summary_1_MO-IL-CA Offset DEF_IL FAS109 2011_Journal Entries Calculation" xfId="23570"/>
    <cellStyle name="s_LBO Summary_1_MO-IL-CA Offset DEF_IL Note H Collapsed to Acctg" xfId="23571"/>
    <cellStyle name="s_LBO Summary_1_MO-IL-CA Offset DEF_IL Note H Collapsed to Acctg_7 - FAS109 2010 (F2)" xfId="23572"/>
    <cellStyle name="s_LBO Summary_1_MO-IL-CA Offset DEF_IL Note H Collapsed to Acctg_Hyperion-JDE Recon" xfId="23573"/>
    <cellStyle name="s_LBO Summary_1_MO-IL-CA Offset DEF_IL Note H Collapsed to Acctg_Journal Entries Calculation" xfId="23574"/>
    <cellStyle name="s_LBO Summary_1_MO-IL-CA Offset DEF_Journal Entries Calculation" xfId="23575"/>
    <cellStyle name="s_LBO Summary_1_MO-IL-CA Offset DEF_NOL" xfId="23576"/>
    <cellStyle name="s_LBO Summary_1_MO-IL-CA Offset DEF_Note H" xfId="23577"/>
    <cellStyle name="s_LBO Summary_1_MO-IL-CA Offset DEF_Note H_7 - FAS109 2010 (F2)" xfId="23578"/>
    <cellStyle name="s_LBO Summary_1_MO-IL-CA Offset DEF_Note H_Hyperion-JDE Recon" xfId="23579"/>
    <cellStyle name="s_LBO Summary_1_MO-IL-CA Offset DEF_Note H_Journal Entries Calculation" xfId="23580"/>
    <cellStyle name="s_LBO Summary_1_MO-IL-CA Offset DEF_PY FN Reclasses" xfId="23581"/>
    <cellStyle name="s_LBO Summary_1_MO-IL-CA Offset DEF_Summary" xfId="23582"/>
    <cellStyle name="s_LBO Summary_1_mona0915a" xfId="23583"/>
    <cellStyle name="s_LBO Summary_1_mona0915b" xfId="23584"/>
    <cellStyle name="s_LBO Summary_1_Net Capex Cashflow 2013-2014 8-10-12" xfId="23585"/>
    <cellStyle name="s_LBO Summary_1_NJ P2R 2009" xfId="23586"/>
    <cellStyle name="s_LBO Summary_1_NJ P2R 2009 2" xfId="23587"/>
    <cellStyle name="s_LBO Summary_1_NJ P2R 2009_NOL" xfId="23588"/>
    <cellStyle name="s_LBO Summary_1_NM P2R 2009" xfId="23589"/>
    <cellStyle name="s_LBO Summary_1_NM P2R 2009 2" xfId="23590"/>
    <cellStyle name="s_LBO Summary_1_NM P2R 2009_NOL" xfId="23591"/>
    <cellStyle name="s_LBO Summary_1_NOL" xfId="23592"/>
    <cellStyle name="s_LBO Summary_1_O - AFUDC Sch M" xfId="23593"/>
    <cellStyle name="s_LBO Summary_1_O - AFUDC Sch M_Hyperion-JDE Recon" xfId="23594"/>
    <cellStyle name="s_LBO Summary_1_O - AFUDC Sch M_Input Sheet" xfId="23595"/>
    <cellStyle name="s_LBO Summary_1_O - AFUDC Sch M_Journal Entries Calculation" xfId="23596"/>
    <cellStyle name="s_LBO Summary_1_O&amp;Vs P&amp;L View" xfId="23597"/>
    <cellStyle name="s_LBO Summary_1_O&amp;Vs P&amp;L View 2" xfId="23598"/>
    <cellStyle name="s_LBO Summary_1_O&amp;Vs P&amp;L View 3" xfId="23599"/>
    <cellStyle name="s_LBO Summary_1_O&amp;Vs P&amp;L View 4" xfId="23600"/>
    <cellStyle name="s_LBO Summary_1_O&amp;Vs P&amp;L View 5" xfId="23601"/>
    <cellStyle name="s_LBO Summary_1_O&amp;Vs P&amp;L View 6" xfId="23602"/>
    <cellStyle name="s_LBO Summary_1_O&amp;Vs Worksheet" xfId="23603"/>
    <cellStyle name="s_LBO Summary_1_O&amp;Vs Worksheet 2" xfId="23604"/>
    <cellStyle name="s_LBO Summary_1_O&amp;Vs Worksheet 3" xfId="23605"/>
    <cellStyle name="s_LBO Summary_1_O&amp;Vs Worksheet 4" xfId="23606"/>
    <cellStyle name="s_LBO Summary_1_O&amp;Vs Worksheet 5" xfId="23607"/>
    <cellStyle name="s_LBO Summary_1_O&amp;Vs Worksheet 6" xfId="23608"/>
    <cellStyle name="s_LBO Summary_1_O&amp;Vs Worksheet_1" xfId="23609"/>
    <cellStyle name="s_LBO Summary_1_O&amp;Vs Worksheet_1 2" xfId="23610"/>
    <cellStyle name="s_LBO Summary_1_O&amp;Vs Worksheet_1 3" xfId="23611"/>
    <cellStyle name="s_LBO Summary_1_O&amp;Vs Worksheet_1 4" xfId="23612"/>
    <cellStyle name="s_LBO Summary_1_O&amp;Vs Worksheet_1 5" xfId="23613"/>
    <cellStyle name="s_LBO Summary_1_O&amp;Vs Worksheet_1 6" xfId="23614"/>
    <cellStyle name="s_LBO Summary_1_OH P2R 2009" xfId="23615"/>
    <cellStyle name="s_LBO Summary_1_OH P2R 2009 2" xfId="23616"/>
    <cellStyle name="s_LBO Summary_1_OH P2R 2009_NOL" xfId="23617"/>
    <cellStyle name="s_LBO Summary_1_P&amp;L Landing" xfId="23618"/>
    <cellStyle name="s_LBO Summary_1_P&amp;L Landing 2" xfId="23619"/>
    <cellStyle name="s_LBO Summary_1_P&amp;L Landing 3" xfId="23620"/>
    <cellStyle name="s_LBO Summary_1_P&amp;L Landing 4" xfId="23621"/>
    <cellStyle name="s_LBO Summary_1_P&amp;L Landing 5" xfId="23622"/>
    <cellStyle name="s_LBO Summary_1_P&amp;L Landing 6" xfId="23623"/>
    <cellStyle name="s_LBO Summary_1_PA P2R 2009" xfId="23624"/>
    <cellStyle name="s_LBO Summary_1_PA P2R 2009 2" xfId="23625"/>
    <cellStyle name="s_LBO Summary_1_PA P2R 2009_NOL" xfId="23626"/>
    <cellStyle name="s_LBO Summary_1_Portfolio Optimization - Sale of GW + Neptune v13" xfId="23627"/>
    <cellStyle name="s_LBO Summary_1_Project Aqua - Financial Models Version 2.0 V2" xfId="23628"/>
    <cellStyle name="s_LBO Summary_1_Project Aqua - Financial Models Version 2.0 V2_2010 Arnold Sewer - Model v1.1 (preliminary base case)" xfId="23629"/>
    <cellStyle name="s_LBO Summary_1_Project Aqua - Financial Models Version 2.0 V2_Inputs" xfId="23630"/>
    <cellStyle name="s_LBO Summary_1_Project Aqua - Financial Models Version 2.0 V2_sand city cost analysis 9-29-09 CalAm Version" xfId="23631"/>
    <cellStyle name="s_LBO Summary_1_Project Aqua - Financial Models Version 2.0 V2_Schedule 3-5 Roark - asset list 071010" xfId="23632"/>
    <cellStyle name="s_LBO Summary_1_Project Aqua - Financial Models Version 2.5" xfId="23633"/>
    <cellStyle name="s_LBO Summary_1_Project Ascot Spain - Version 9.0 16082004" xfId="23634"/>
    <cellStyle name="s_LBO Summary_1_PY FN Reclasses" xfId="23635"/>
    <cellStyle name="s_LBO Summary_1_Q1 Workpapers as of 03-12-10" xfId="23636"/>
    <cellStyle name="s_LBO Summary_1_Q1 Workpapers as of 03-12-10 2" xfId="23637"/>
    <cellStyle name="s_LBO Summary_1_ROE by State" xfId="23638"/>
    <cellStyle name="s_LBO Summary_1_sand city cost analysis 9-29-09 CalAm Version" xfId="23639"/>
    <cellStyle name="s_LBO Summary_1_Schedule 3-5 Roark - asset list 071010" xfId="23640"/>
    <cellStyle name="s_LBO Summary_1_Sheet1" xfId="23641"/>
    <cellStyle name="s_LBO Summary_1_Sheet1 2" xfId="23642"/>
    <cellStyle name="s_LBO Summary_1_Sheet1 3" xfId="23643"/>
    <cellStyle name="s_LBO Summary_1_Sheet1 4" xfId="23644"/>
    <cellStyle name="s_LBO Summary_1_Sheet1 5" xfId="23645"/>
    <cellStyle name="s_LBO Summary_1_Sheet1 6" xfId="23646"/>
    <cellStyle name="s_LBO Summary_1_Sheet1_O&amp;Vs Worksheet" xfId="23647"/>
    <cellStyle name="s_LBO Summary_1_Sheet1_O&amp;Vs Worksheet 2" xfId="23648"/>
    <cellStyle name="s_LBO Summary_1_Sheet1_O&amp;Vs Worksheet 3" xfId="23649"/>
    <cellStyle name="s_LBO Summary_1_Sheet1_O&amp;Vs Worksheet 4" xfId="23650"/>
    <cellStyle name="s_LBO Summary_1_Sheet1_O&amp;Vs Worksheet 5" xfId="23651"/>
    <cellStyle name="s_LBO Summary_1_Sheet1_O&amp;Vs Worksheet 6" xfId="23652"/>
    <cellStyle name="s_LBO Summary_1_Sheet2" xfId="23653"/>
    <cellStyle name="s_LBO Summary_1_Sheet2 2" xfId="23654"/>
    <cellStyle name="s_LBO Summary_1_Sheet2 3" xfId="23655"/>
    <cellStyle name="s_LBO Summary_1_Sheet2 4" xfId="23656"/>
    <cellStyle name="s_LBO Summary_1_Sheet2 5" xfId="23657"/>
    <cellStyle name="s_LBO Summary_1_Sheet2 6" xfId="23658"/>
    <cellStyle name="s_LBO Summary_1_Sheet2 7" xfId="23659"/>
    <cellStyle name="s_LBO Summary_1_Sheet2_Input" xfId="23660"/>
    <cellStyle name="s_LBO Summary_1_Sheet2_Input 2" xfId="23661"/>
    <cellStyle name="s_LBO Summary_1_Sheet2_Input 3" xfId="23662"/>
    <cellStyle name="s_LBO Summary_1_Sheet2_Input 4" xfId="23663"/>
    <cellStyle name="s_LBO Summary_1_Sheet2_Input 5" xfId="23664"/>
    <cellStyle name="s_LBO Summary_1_Sheet2_Input 6" xfId="23665"/>
    <cellStyle name="s_LBO Summary_1_Sheet2_Input_O&amp;Vs Worksheet" xfId="23666"/>
    <cellStyle name="s_LBO Summary_1_Sheet2_Input_O&amp;Vs Worksheet 2" xfId="23667"/>
    <cellStyle name="s_LBO Summary_1_Sheet2_Input_O&amp;Vs Worksheet 3" xfId="23668"/>
    <cellStyle name="s_LBO Summary_1_Sheet2_Input_O&amp;Vs Worksheet 4" xfId="23669"/>
    <cellStyle name="s_LBO Summary_1_Sheet2_Input_O&amp;Vs Worksheet 5" xfId="23670"/>
    <cellStyle name="s_LBO Summary_1_Sheet2_Input_O&amp;Vs Worksheet 6" xfId="23671"/>
    <cellStyle name="s_LBO Summary_1_Sheet3" xfId="23672"/>
    <cellStyle name="s_LBO Summary_1_Sheet3 2" xfId="23673"/>
    <cellStyle name="s_LBO Summary_1_Sheet3 3" xfId="23674"/>
    <cellStyle name="s_LBO Summary_1_Sheet3 4" xfId="23675"/>
    <cellStyle name="s_LBO Summary_1_Sheet3 5" xfId="23676"/>
    <cellStyle name="s_LBO Summary_1_Sheet3 6" xfId="23677"/>
    <cellStyle name="s_LBO Summary_1_Smart View_2011-2015_Info from the field V2  from rates 8-18-10 morning" xfId="23678"/>
    <cellStyle name="s_LBO Summary_1_Smart View_2011-2015_Info from the field V3 8-19-10 from Rates" xfId="23679"/>
    <cellStyle name="s_LBO Summary_1_Spain headcount 09082004v3" xfId="23680"/>
    <cellStyle name="s_LBO Summary_1_Start-up Costs" xfId="23681"/>
    <cellStyle name="s_LBO Summary_1_Start-up Costs_sand city cost analysis 9-29-09 CalAm Version" xfId="23682"/>
    <cellStyle name="s_LBO Summary_1_Start-up Costs_Schedule 3-5 Roark - asset list 071010" xfId="23683"/>
    <cellStyle name="s_LBO Summary_1_Summary" xfId="23684"/>
    <cellStyle name="s_LBO Summary_1_Surprise Financial Services O&amp;M Fin Model 2008" xfId="23685"/>
    <cellStyle name="s_LBO Summary_1_Surprise Financial Services O&amp;M No Capital 012607" xfId="23686"/>
    <cellStyle name="s_LBO Summary_1_Surprise Financial Services O&amp;M No Capital 012607_sand city cost analysis 9-29-09 CalAm Version" xfId="23687"/>
    <cellStyle name="s_LBO Summary_1_Surprise Financial Services O&amp;M No Capital 012607_Schedule 3-5 Roark - asset list 071010" xfId="23688"/>
    <cellStyle name="s_LBO Summary_1_Temp-Perm Account Map" xfId="23689"/>
    <cellStyle name="s_LBO Summary_1_TN - BD Model 2011-2015 06.17.10" xfId="23690"/>
    <cellStyle name="s_LBO Summary_1_TN P2R 2009" xfId="23691"/>
    <cellStyle name="s_LBO Summary_1_TN P2R 2009 2" xfId="23692"/>
    <cellStyle name="s_LBO Summary_1_TN P2R 2009_NOL" xfId="23693"/>
    <cellStyle name="s_LBO Summary_1_Treasury Existing Debt Load" xfId="23694"/>
    <cellStyle name="s_LBO Summary_1_TWH LLC P2R 2009" xfId="23695"/>
    <cellStyle name="s_LBO Summary_1_TWH LLC P2R 2009 2" xfId="23696"/>
    <cellStyle name="s_LBO Summary_1_TWH LLC P2R 2009_NOL" xfId="23697"/>
    <cellStyle name="s_LBO Summary_1_TWNA P2R 2009" xfId="23698"/>
    <cellStyle name="s_LBO Summary_1_TWNA P2R 2009 2" xfId="23699"/>
    <cellStyle name="s_LBO Summary_1_TWNA P2R 2009_NOL" xfId="23700"/>
    <cellStyle name="s_LBO Summary_1_TX P2R 2009" xfId="23701"/>
    <cellStyle name="s_LBO Summary_1_TX P2R 2009 2" xfId="23702"/>
    <cellStyle name="s_LBO Summary_1_TX P2R 2009_NOL" xfId="23703"/>
    <cellStyle name="s_LBO Summary_1_UESG P2R 2009" xfId="23704"/>
    <cellStyle name="s_LBO Summary_1_UESG P2R 2009 2" xfId="23705"/>
    <cellStyle name="s_LBO Summary_1_UESG P2R 2009_NOL" xfId="23706"/>
    <cellStyle name="s_LBO Summary_1_UWV P2R 2009" xfId="23707"/>
    <cellStyle name="s_LBO Summary_1_UWV P2R 2009 2" xfId="23708"/>
    <cellStyle name="s_LBO Summary_1_UWV P2R 2009_NOL" xfId="23709"/>
    <cellStyle name="s_LBO Summary_1_VA P2R 2009" xfId="23710"/>
    <cellStyle name="s_LBO Summary_1_VA P2R 2009 2" xfId="23711"/>
    <cellStyle name="s_LBO Summary_1_VA P2R 2009_NOL" xfId="23712"/>
    <cellStyle name="s_LBO Summary_1_WV P2R 2009" xfId="23713"/>
    <cellStyle name="s_LBO Summary_1_WV P2R 2009 2" xfId="23714"/>
    <cellStyle name="s_LBO Summary_1_WV P2R 2009_NOL" xfId="23715"/>
    <cellStyle name="s_LBO Summary_2" xfId="23716"/>
    <cellStyle name="s_LBO Summary_2 10" xfId="23717"/>
    <cellStyle name="s_LBO Summary_2 2" xfId="23718"/>
    <cellStyle name="s_LBO Summary_2 2 2" xfId="23719"/>
    <cellStyle name="s_LBO Summary_2 2 2 2" xfId="23720"/>
    <cellStyle name="s_LBO Summary_2 2 2 2 2" xfId="23721"/>
    <cellStyle name="s_LBO Summary_2 2 2 2 2 2" xfId="23722"/>
    <cellStyle name="s_LBO Summary_2 2 2 2 2 3" xfId="23723"/>
    <cellStyle name="s_LBO Summary_2 2 2 2 3" xfId="23724"/>
    <cellStyle name="s_LBO Summary_2 2 2 3" xfId="23725"/>
    <cellStyle name="s_LBO Summary_2 2 2 4" xfId="23726"/>
    <cellStyle name="s_LBO Summary_2 2 2 5" xfId="23727"/>
    <cellStyle name="s_LBO Summary_2 2 2 6" xfId="23728"/>
    <cellStyle name="s_LBO Summary_2 2 3" xfId="23729"/>
    <cellStyle name="s_LBO Summary_2 2 3 2" xfId="23730"/>
    <cellStyle name="s_LBO Summary_2 2 3 2 2" xfId="23731"/>
    <cellStyle name="s_LBO Summary_2 2 3 2 3" xfId="23732"/>
    <cellStyle name="s_LBO Summary_2 2 3 3" xfId="23733"/>
    <cellStyle name="s_LBO Summary_2 2 4" xfId="23734"/>
    <cellStyle name="s_LBO Summary_2 2 5" xfId="23735"/>
    <cellStyle name="s_LBO Summary_2 2 6" xfId="23736"/>
    <cellStyle name="s_LBO Summary_2 3" xfId="23737"/>
    <cellStyle name="s_LBO Summary_2 4" xfId="23738"/>
    <cellStyle name="s_LBO Summary_2 5" xfId="23739"/>
    <cellStyle name="s_LBO Summary_2 6" xfId="23740"/>
    <cellStyle name="s_LBO Summary_2 6 2" xfId="23741"/>
    <cellStyle name="s_LBO Summary_2 6 2 2" xfId="23742"/>
    <cellStyle name="s_LBO Summary_2 6 2 3" xfId="23743"/>
    <cellStyle name="s_LBO Summary_2 6 3" xfId="23744"/>
    <cellStyle name="s_LBO Summary_2 7" xfId="23745"/>
    <cellStyle name="s_LBO Summary_2 8" xfId="23746"/>
    <cellStyle name="s_LBO Summary_2 9" xfId="23747"/>
    <cellStyle name="s_LBO Summary_2_2010 Arnold Sewer - Model v1.1 (preliminary base case)" xfId="23748"/>
    <cellStyle name="s_LBO Summary_2_2010-2012_AZ BP_09.10.09" xfId="23749"/>
    <cellStyle name="s_LBO Summary_2_2011_BPR_MSG_07" xfId="23750"/>
    <cellStyle name="s_LBO Summary_2_2011-13 Capex by entity" xfId="23751"/>
    <cellStyle name="s_LBO Summary_2_2012_BS_Budget (2)" xfId="23752"/>
    <cellStyle name="s_LBO Summary_2_2012_BS_Budget (2) 2" xfId="23753"/>
    <cellStyle name="s_LBO Summary_2_2012_BS_Budget (2) 3" xfId="23754"/>
    <cellStyle name="s_LBO Summary_2_2012_BS_Budget (2) 4" xfId="23755"/>
    <cellStyle name="s_LBO Summary_2_2012_BS_Budget (2) 5" xfId="23756"/>
    <cellStyle name="s_LBO Summary_2_2012_BS_Budget (2) 6" xfId="23757"/>
    <cellStyle name="s_LBO Summary_2_7 - FAS109 2010 (F2)" xfId="23758"/>
    <cellStyle name="s_LBO Summary_2_AAET P2R 2009" xfId="23759"/>
    <cellStyle name="s_LBO Summary_2_AAET P2R 2009 2" xfId="23760"/>
    <cellStyle name="s_LBO Summary_2_AAET P2R 2009_NOL" xfId="23761"/>
    <cellStyle name="s_LBO Summary_2_ACUS P2R 2009" xfId="23762"/>
    <cellStyle name="s_LBO Summary_2_ACUS P2R 2009 2" xfId="23763"/>
    <cellStyle name="s_LBO Summary_2_ACUS P2R 2009_NOL" xfId="23764"/>
    <cellStyle name="s_LBO Summary_2_ALWC P2R 2009" xfId="23765"/>
    <cellStyle name="s_LBO Summary_2_ALWC P2R 2009 2" xfId="23766"/>
    <cellStyle name="s_LBO Summary_2_ALWC P2R 2009_NOL" xfId="23767"/>
    <cellStyle name="s_LBO Summary_2_AM0909" xfId="23768"/>
    <cellStyle name="s_LBO Summary_2_Apollo 22062005 RR" xfId="23769"/>
    <cellStyle name="s_LBO Summary_2_Applied O+M - 2011 - 2015 Bus. Plan" xfId="23770"/>
    <cellStyle name="s_LBO Summary_2_Applied O+M - 2011 - 2015 Bus. Plan 2" xfId="23771"/>
    <cellStyle name="s_LBO Summary_2_AW Engineering P2R 2009" xfId="23772"/>
    <cellStyle name="s_LBO Summary_2_AW Engineering P2R 2009 2" xfId="23773"/>
    <cellStyle name="s_LBO Summary_2_AW Engineering P2R 2009_NOL" xfId="23774"/>
    <cellStyle name="s_LBO Summary_2_AW Ind P2R 2009" xfId="23775"/>
    <cellStyle name="s_LBO Summary_2_AW Ind P2R 2009 2" xfId="23776"/>
    <cellStyle name="s_LBO Summary_2_AW Ind P2R 2009_NOL" xfId="23777"/>
    <cellStyle name="s_LBO Summary_2_AW O&amp;M P2R 2009" xfId="23778"/>
    <cellStyle name="s_LBO Summary_2_AW O&amp;M P2R 2009 2" xfId="23779"/>
    <cellStyle name="s_LBO Summary_2_AW O&amp;M P2R 2009_NOL" xfId="23780"/>
    <cellStyle name="s_LBO Summary_2_AW(USA) Inc.  P2R 2009" xfId="23781"/>
    <cellStyle name="s_LBO Summary_2_AW(USA) Inc.  P2R 2009 2" xfId="23782"/>
    <cellStyle name="s_LBO Summary_2_AW(USA) Inc.  P2R 2009_NOL" xfId="23783"/>
    <cellStyle name="s_LBO Summary_2_AWCC P2R 2009" xfId="23784"/>
    <cellStyle name="s_LBO Summary_2_AWCC P2R 2009 2" xfId="23785"/>
    <cellStyle name="s_LBO Summary_2_AWCC P2R 2009_NOL" xfId="23786"/>
    <cellStyle name="s_LBO Summary_2_AWE Holding P2R 2009" xfId="23787"/>
    <cellStyle name="s_LBO Summary_2_AWE Holding P2R 2009 2" xfId="23788"/>
    <cellStyle name="s_LBO Summary_2_AWE Holding P2R 2009_NOL" xfId="23789"/>
    <cellStyle name="s_LBO Summary_2_AWE Inc. P2R 2009" xfId="23790"/>
    <cellStyle name="s_LBO Summary_2_AWE Inc. P2R 2009 2" xfId="23791"/>
    <cellStyle name="s_LBO Summary_2_AWE Inc. P2R 2009_NOL" xfId="23792"/>
    <cellStyle name="s_LBO Summary_2_AWM P2R 2009" xfId="23793"/>
    <cellStyle name="s_LBO Summary_2_AWM P2R 2009 2" xfId="23794"/>
    <cellStyle name="s_LBO Summary_2_AWM P2R 2009_NOL" xfId="23795"/>
    <cellStyle name="s_LBO Summary_2_AWM-DE P2R 2009" xfId="23796"/>
    <cellStyle name="s_LBO Summary_2_AWM-DE P2R 2009 2" xfId="23797"/>
    <cellStyle name="s_LBO Summary_2_AWM-DE P2R 2009_NOL" xfId="23798"/>
    <cellStyle name="s_LBO Summary_2_AWR P2R 2009" xfId="23799"/>
    <cellStyle name="s_LBO Summary_2_AWR P2R 2009 2" xfId="23800"/>
    <cellStyle name="s_LBO Summary_2_AWR P2R 2009_NOL" xfId="23801"/>
    <cellStyle name="s_LBO Summary_2_AWS CDM P2R 2009" xfId="23802"/>
    <cellStyle name="s_LBO Summary_2_AWS CDM P2R 2009 2" xfId="23803"/>
    <cellStyle name="s_LBO Summary_2_AWS CDM P2R 2009_NOL" xfId="23804"/>
    <cellStyle name="s_LBO Summary_2_AWS LLC P2R 2009" xfId="23805"/>
    <cellStyle name="s_LBO Summary_2_AWS LLC P2R 2009 2" xfId="23806"/>
    <cellStyle name="s_LBO Summary_2_AWS LLC P2R 2009_NOL" xfId="23807"/>
    <cellStyle name="s_LBO Summary_2_AWW Adj Co FAS109 2011" xfId="23808"/>
    <cellStyle name="s_LBO Summary_2_AWWC P2R 2009" xfId="23809"/>
    <cellStyle name="s_LBO Summary_2_AWWC P2R 2009 2" xfId="23810"/>
    <cellStyle name="s_LBO Summary_2_AWWC P2R 2009_NOL" xfId="23811"/>
    <cellStyle name="s_LBO Summary_2_AWWM P2R 2009" xfId="23812"/>
    <cellStyle name="s_LBO Summary_2_AWWM P2R 2009 2" xfId="23813"/>
    <cellStyle name="s_LBO Summary_2_AWWM P2R 2009_NOL" xfId="23814"/>
    <cellStyle name="s_LBO Summary_2_AWWSC P2R 2009" xfId="23815"/>
    <cellStyle name="s_LBO Summary_2_AWWSC P2R 2009 2" xfId="23816"/>
    <cellStyle name="s_LBO Summary_2_AWWSC P2R 2009_NOL" xfId="23817"/>
    <cellStyle name="s_LBO Summary_2_AZ P2R 2009" xfId="23818"/>
    <cellStyle name="s_LBO Summary_2_AZ P2R 2009 2" xfId="23819"/>
    <cellStyle name="s_LBO Summary_2_AZ P2R 2009_NOL" xfId="23820"/>
    <cellStyle name="s_LBO Summary_2_BalanceSheet Landing" xfId="23821"/>
    <cellStyle name="s_LBO Summary_2_BalanceSheet Landing 2" xfId="23822"/>
    <cellStyle name="s_LBO Summary_2_BalanceSheet Landing 3" xfId="23823"/>
    <cellStyle name="s_LBO Summary_2_BalanceSheet Landing 4" xfId="23824"/>
    <cellStyle name="s_LBO Summary_2_BalanceSheet Landing 5" xfId="23825"/>
    <cellStyle name="s_LBO Summary_2_BalanceSheet Landing 6" xfId="23826"/>
    <cellStyle name="s_LBO Summary_2_BFD P2R 2009" xfId="23827"/>
    <cellStyle name="s_LBO Summary_2_BFD P2R 2009 2" xfId="23828"/>
    <cellStyle name="s_LBO Summary_2_BFD P2R 2009_NOL" xfId="23829"/>
    <cellStyle name="s_LBO Summary_2_Book1" xfId="23830"/>
    <cellStyle name="s_LBO Summary_2_BP 2011-13 KPIs Rev 9-16-2010 8pm" xfId="23831"/>
    <cellStyle name="s_LBO Summary_2_Brenner" xfId="23832"/>
    <cellStyle name="s_LBO Summary_2_CA P2R 2009 " xfId="23833"/>
    <cellStyle name="s_LBO Summary_2_CA P2R 2009  2" xfId="23834"/>
    <cellStyle name="s_LBO Summary_2_CA P2R 2009 _NOL" xfId="23835"/>
    <cellStyle name="s_LBO Summary_2_CD - Financial Flash Report - May 2012 Final" xfId="23836"/>
    <cellStyle name="s_LBO Summary_2_City of Fillmore Annual Maintenance Revised  V-2 3-7-06  MLC" xfId="23837"/>
    <cellStyle name="s_LBO Summary_2_City of Fillmore Annual Maintenance Revised  V-2 3-7-06  MLC_sand city cost analysis 9-29-09 CalAm Version" xfId="23838"/>
    <cellStyle name="s_LBO Summary_2_City of Fillmore Annual Maintenance Revised  V-2 3-7-06  MLC_Schedule 3-5 Roark - asset list 071010" xfId="23839"/>
    <cellStyle name="s_LBO Summary_2_City of Fillmore Annual Maintenance Revised MK" xfId="23840"/>
    <cellStyle name="s_LBO Summary_2_City of Fillmore Annual Maintenance Revised MK_sand city cost analysis 9-29-09 CalAm Version" xfId="23841"/>
    <cellStyle name="s_LBO Summary_2_City of Fillmore Annual Maintenance Revised MK_Schedule 3-5 Roark - asset list 071010" xfId="23842"/>
    <cellStyle name="s_LBO Summary_2_City of Fillmore DBO Financial Model V10" xfId="23843"/>
    <cellStyle name="s_LBO Summary_2_City of Fillmore DBO Financial Model V10_sand city cost analysis 9-29-09 CalAm Version" xfId="23844"/>
    <cellStyle name="s_LBO Summary_2_City of Fillmore DBO Financial Model V10_Schedule 3-5 Roark - asset list 071010" xfId="23845"/>
    <cellStyle name="s_LBO Summary_2_City of Fillmore DBO Financial Model V11" xfId="23846"/>
    <cellStyle name="s_LBO Summary_2_City of Fillmore DBO Financial Model V11_sand city cost analysis 9-29-09 CalAm Version" xfId="23847"/>
    <cellStyle name="s_LBO Summary_2_City of Fillmore DBO Financial Model V11_Schedule 3-5 Roark - asset list 071010" xfId="23848"/>
    <cellStyle name="s_LBO Summary_2_City of Fillmore DBO Financial Model V2" xfId="23849"/>
    <cellStyle name="s_LBO Summary_2_City of Fillmore DBO Financial Model V2_sand city cost analysis 9-29-09 CalAm Version" xfId="23850"/>
    <cellStyle name="s_LBO Summary_2_City of Fillmore DBO Financial Model V2_Schedule 3-5 Roark - asset list 071010" xfId="23851"/>
    <cellStyle name="s_LBO Summary_2_City of Fillmore DBO Financial Model V4" xfId="23852"/>
    <cellStyle name="s_LBO Summary_2_City of Fillmore DBO Financial Model V4_sand city cost analysis 9-29-09 CalAm Version" xfId="23853"/>
    <cellStyle name="s_LBO Summary_2_City of Fillmore DBO Financial Model V4_Schedule 3-5 Roark - asset list 071010" xfId="23854"/>
    <cellStyle name="s_LBO Summary_2_City of Fillmore DBO Financial Model V5" xfId="23855"/>
    <cellStyle name="s_LBO Summary_2_City of Fillmore DBO Financial Model V5_sand city cost analysis 9-29-09 CalAm Version" xfId="23856"/>
    <cellStyle name="s_LBO Summary_2_City of Fillmore DBO Financial Model V5_Schedule 3-5 Roark - asset list 071010" xfId="23857"/>
    <cellStyle name="s_LBO Summary_2_City of Fillmore OpEx Model Start-Up  &amp; Decommissioning   Nov.18, 2005  MLC" xfId="23858"/>
    <cellStyle name="s_LBO Summary_2_City of Fillmore OpEx Model Start-Up  &amp; Decommissioning   Nov.18, 2005  MLC_sand city cost analysis 9-29-09 CalAm Version" xfId="23859"/>
    <cellStyle name="s_LBO Summary_2_City of Fillmore OpEx Model Start-Up  &amp; Decommissioning   Nov.18, 2005  MLC_Schedule 3-5 Roark - asset list 071010" xfId="23860"/>
    <cellStyle name="s_LBO Summary_2_City of Fillmore OpEx Model V. 2  Dec. 19, 2005  MLC" xfId="23861"/>
    <cellStyle name="s_LBO Summary_2_City of Fillmore OpEx Model V. 2  Dec. 19, 2005  MLC_sand city cost analysis 9-29-09 CalAm Version" xfId="23862"/>
    <cellStyle name="s_LBO Summary_2_City of Fillmore OpEx Model V. 2  Dec. 19, 2005  MLC_Schedule 3-5 Roark - asset list 071010" xfId="23863"/>
    <cellStyle name="s_LBO Summary_2_City of Fillmore R &amp; R Schedule    3-13-06  MLC" xfId="23864"/>
    <cellStyle name="s_LBO Summary_2_City of Fillmore R &amp; R Schedule    3-13-06  MLC_sand city cost analysis 9-29-09 CalAm Version" xfId="23865"/>
    <cellStyle name="s_LBO Summary_2_City of Fillmore R &amp; R Schedule    3-13-06  MLC_Schedule 3-5 Roark - asset list 071010" xfId="23866"/>
    <cellStyle name="s_LBO Summary_2_Contract Ops Bus  Plan 2011 -2015_061510" xfId="23867"/>
    <cellStyle name="s_LBO Summary_2_Contract Ops Bus  Plan 2011 -2015_061510_2011_BPR_MSG_07" xfId="23868"/>
    <cellStyle name="s_LBO Summary_2_Contract Ops Bus  Plan 2011 -2015_061510_Contract Ops Bus  Plan 2011 -2015_071310_GK" xfId="23869"/>
    <cellStyle name="s_LBO Summary_2_Contract Ops Bus  Plan 2011 -2015_061510_Contract Ops Bus  Plan 2011 -2015_08.31.10" xfId="23870"/>
    <cellStyle name="s_LBO Summary_2_Contract Ops Bus  Plan 2011 -2015_061510_Contract Ops Bus  Plan 2011 -2015_08.31.10_~0270095" xfId="23871"/>
    <cellStyle name="s_LBO Summary_2_Contract Ops Bus  Plan 2011 -2015_061510_Contract Ops Bus  Plan 2011 -2015_08.31.10_Contract Services_Project Contribution Trend" xfId="23872"/>
    <cellStyle name="s_LBO Summary_2_Contract Ops Bus  Plan 2011 -2015_061510_Contract Ops Bus  Plan 2011 -2015_08.31.10_Contract Services_Project Contribution Trend_091010" xfId="23873"/>
    <cellStyle name="s_LBO Summary_2_Contract Ops Bus  Plan 2011 -2015_061510_Contribution" xfId="23874"/>
    <cellStyle name="s_LBO Summary_2_Contract Ops Bus  Plan 2011 -2015_061510_FINAL P12 MSG Contribution Margin" xfId="23875"/>
    <cellStyle name="s_LBO Summary_2_Contract Ops Bus  Plan 2011 -2015_071310_GK" xfId="23876"/>
    <cellStyle name="s_LBO Summary_2_Contract Ops Bus  Plan 2011 -2015_08.31.10" xfId="23877"/>
    <cellStyle name="s_LBO Summary_2_Contract Ops Bus  Plan 2011 -2015_08.31.10_~0270095" xfId="23878"/>
    <cellStyle name="s_LBO Summary_2_Contract Ops Bus  Plan 2011 -2015_08.31.10_Contract Services_Project Contribution Trend" xfId="23879"/>
    <cellStyle name="s_LBO Summary_2_Contract Ops Bus  Plan 2011 -2015_08.31.10_Contract Services_Project Contribution Trend_091010" xfId="23880"/>
    <cellStyle name="s_LBO Summary_2_Contribution" xfId="23881"/>
    <cellStyle name="s_LBO Summary_2_Control Panel" xfId="23882"/>
    <cellStyle name="s_LBO Summary_2_Control Panel 2" xfId="23883"/>
    <cellStyle name="s_LBO Summary_2_Control Panel 3" xfId="23884"/>
    <cellStyle name="s_LBO Summary_2_Control Panel 4" xfId="23885"/>
    <cellStyle name="s_LBO Summary_2_Control Panel 5" xfId="23886"/>
    <cellStyle name="s_LBO Summary_2_Control Panel 6" xfId="23887"/>
    <cellStyle name="s_LBO Summary_2_Copy of KY 2011 Os &amp; Vs 10-19-11" xfId="23888"/>
    <cellStyle name="s_LBO Summary_2_Copy of KY 2011 Os &amp; Vs 10-19-11 2" xfId="23889"/>
    <cellStyle name="s_LBO Summary_2_Copy of KY 2011 Os &amp; Vs 10-19-11 3" xfId="23890"/>
    <cellStyle name="s_LBO Summary_2_Copy of KY 2011 Os &amp; Vs 10-19-11 4" xfId="23891"/>
    <cellStyle name="s_LBO Summary_2_Copy of KY 2011 Os &amp; Vs 10-19-11 5" xfId="23892"/>
    <cellStyle name="s_LBO Summary_2_Copy of KY 2011 Os &amp; Vs 10-19-11 6" xfId="23893"/>
    <cellStyle name="s_LBO Summary_2_Copy of Twin Oaks DBO Financial Model BAFO FINAL" xfId="23894"/>
    <cellStyle name="s_LBO Summary_2_Copy of Twin Oaks DBO Financial Model BAFO FINAL_sand city cost analysis 9-29-09 CalAm Version" xfId="23895"/>
    <cellStyle name="s_LBO Summary_2_Copy of Twin Oaks DBO Financial Model BAFO FINAL_Schedule 3-5 Roark - asset list 071010" xfId="23896"/>
    <cellStyle name="s_LBO Summary_2_Eastern Divsion O&amp;Vs - Dec 2011 Final" xfId="23897"/>
    <cellStyle name="s_LBO Summary_2_Eastern Divsion O&amp;Vs - Dec 2011 Final 2" xfId="23898"/>
    <cellStyle name="s_LBO Summary_2_Eastern Divsion O&amp;Vs - Dec 2011 Final 3" xfId="23899"/>
    <cellStyle name="s_LBO Summary_2_Eastern Divsion O&amp;Vs - Dec 2011 Final 4" xfId="23900"/>
    <cellStyle name="s_LBO Summary_2_Eastern Divsion O&amp;Vs - Dec 2011 Final 5" xfId="23901"/>
    <cellStyle name="s_LBO Summary_2_Eastern Divsion O&amp;Vs - Dec 2011 Final 6" xfId="23902"/>
    <cellStyle name="s_LBO Summary_2_Eastern Divsion O&amp;Vs - Dec 2011 Final_O&amp;Vs Worksheet" xfId="23903"/>
    <cellStyle name="s_LBO Summary_2_Eastern Divsion O&amp;Vs - Dec 2011 Final_O&amp;Vs Worksheet 2" xfId="23904"/>
    <cellStyle name="s_LBO Summary_2_Eastern Divsion O&amp;Vs - Dec 2011 Final_O&amp;Vs Worksheet 3" xfId="23905"/>
    <cellStyle name="s_LBO Summary_2_Eastern Divsion O&amp;Vs - Dec 2011 Final_O&amp;Vs Worksheet 4" xfId="23906"/>
    <cellStyle name="s_LBO Summary_2_Eastern Divsion O&amp;Vs - Dec 2011 Final_O&amp;Vs Worksheet 5" xfId="23907"/>
    <cellStyle name="s_LBO Summary_2_Eastern Divsion O&amp;Vs - Dec 2011 Final_O&amp;Vs Worksheet 6" xfId="23908"/>
    <cellStyle name="s_LBO Summary_2_Edison P2R 2009" xfId="23909"/>
    <cellStyle name="s_LBO Summary_2_Edison P2R 2009 2" xfId="23910"/>
    <cellStyle name="s_LBO Summary_2_Edison P2R 2009_NOL" xfId="23911"/>
    <cellStyle name="s_LBO Summary_2_EMC P2R 2009" xfId="23912"/>
    <cellStyle name="s_LBO Summary_2_EMC P2R 2009 2" xfId="23913"/>
    <cellStyle name="s_LBO Summary_2_EMC P2R 2009_NOL" xfId="23914"/>
    <cellStyle name="s_LBO Summary_2_ETOWN LLC P2R 2009" xfId="23915"/>
    <cellStyle name="s_LBO Summary_2_ETOWN LLC P2R 2009 2" xfId="23916"/>
    <cellStyle name="s_LBO Summary_2_ETOWN LLC P2R 2009_NOL" xfId="23917"/>
    <cellStyle name="s_LBO Summary_2_ETP P2R 2009" xfId="23918"/>
    <cellStyle name="s_LBO Summary_2_ETP P2R 2009 2" xfId="23919"/>
    <cellStyle name="s_LBO Summary_2_ETP P2R 2009_NOL" xfId="23920"/>
    <cellStyle name="s_LBO Summary_2_Feb Actual vs. Budget" xfId="23921"/>
    <cellStyle name="s_LBO Summary_2_Feb Actual vs. Budget 2" xfId="23922"/>
    <cellStyle name="s_LBO Summary_2_Feb Actual vs. Budget 3" xfId="23923"/>
    <cellStyle name="s_LBO Summary_2_Feb Actual vs. Budget 4" xfId="23924"/>
    <cellStyle name="s_LBO Summary_2_Feb Actual vs. Budget 5" xfId="23925"/>
    <cellStyle name="s_LBO Summary_2_Feb Actual vs. Budget 6" xfId="23926"/>
    <cellStyle name="s_LBO Summary_2_Federal Payable '10" xfId="23927"/>
    <cellStyle name="s_LBO Summary_2_Fillmore Annual Maintenance" xfId="23928"/>
    <cellStyle name="s_LBO Summary_2_Fillmore Annual Maintenance_sand city cost analysis 9-29-09 CalAm Version" xfId="23929"/>
    <cellStyle name="s_LBO Summary_2_Fillmore Annual Maintenance_Schedule 3-5 Roark - asset list 071010" xfId="23930"/>
    <cellStyle name="s_LBO Summary_2_Fillmore O&amp;M model 032206" xfId="23931"/>
    <cellStyle name="s_LBO Summary_2_Fillmore O&amp;M model 032206 V1" xfId="23932"/>
    <cellStyle name="s_LBO Summary_2_Fillmore O&amp;M model 032206 V1_sand city cost analysis 9-29-09 CalAm Version" xfId="23933"/>
    <cellStyle name="s_LBO Summary_2_Fillmore O&amp;M model 032206 V1_Schedule 3-5 Roark - asset list 071010" xfId="23934"/>
    <cellStyle name="s_LBO Summary_2_Fillmore O&amp;M model 032206_sand city cost analysis 9-29-09 CalAm Version" xfId="23935"/>
    <cellStyle name="s_LBO Summary_2_Fillmore O&amp;M model 032206_Schedule 3-5 Roark - asset list 071010" xfId="23936"/>
    <cellStyle name="s_LBO Summary_2_Fillmore O&amp;M model 110106" xfId="23937"/>
    <cellStyle name="s_LBO Summary_2_Fillmore O&amp;M model 110106_sand city cost analysis 9-29-09 CalAm Version" xfId="23938"/>
    <cellStyle name="s_LBO Summary_2_Fillmore O&amp;M model 110106_Schedule 3-5 Roark - asset list 071010" xfId="23939"/>
    <cellStyle name="s_LBO Summary_2_FINAL P12 MSG Contribution Margin" xfId="23940"/>
    <cellStyle name="s_LBO Summary_2_Footnote" xfId="23941"/>
    <cellStyle name="s_LBO Summary_2_GAAP Provision Model - Q3 2011 Consolidated - Hyperion" xfId="23942"/>
    <cellStyle name="s_LBO Summary_2_HI P2R 2009" xfId="23943"/>
    <cellStyle name="s_LBO Summary_2_HI P2R 2009 2" xfId="23944"/>
    <cellStyle name="s_LBO Summary_2_HI P2R 2009_NOL" xfId="23945"/>
    <cellStyle name="s_LBO Summary_2_HYDRO P2R 2009" xfId="23946"/>
    <cellStyle name="s_LBO Summary_2_HYDRO P2R 2009 2" xfId="23947"/>
    <cellStyle name="s_LBO Summary_2_HYDRO P2R 2009_NOL" xfId="23948"/>
    <cellStyle name="s_LBO Summary_2_Hyperion-JDE Recon" xfId="23949"/>
    <cellStyle name="s_LBO Summary_2_IA P2R 2009" xfId="23950"/>
    <cellStyle name="s_LBO Summary_2_IA P2R 2009 2" xfId="23951"/>
    <cellStyle name="s_LBO Summary_2_IA P2R 2009_NOL" xfId="23952"/>
    <cellStyle name="s_LBO Summary_2_IL FAS109 2011" xfId="23953"/>
    <cellStyle name="s_LBO Summary_2_IL P2R 2009 " xfId="23954"/>
    <cellStyle name="s_LBO Summary_2_IL P2R 2009  2" xfId="23955"/>
    <cellStyle name="s_LBO Summary_2_IL P2R 2009 _NOL" xfId="23956"/>
    <cellStyle name="s_LBO Summary_2_IN P2R 2009" xfId="23957"/>
    <cellStyle name="s_LBO Summary_2_IN P2R 2009 2" xfId="23958"/>
    <cellStyle name="s_LBO Summary_2_IN P2R 2009_NOL" xfId="23959"/>
    <cellStyle name="s_LBO Summary_2_Income Statement_revised capex 05.28.09_060309" xfId="23960"/>
    <cellStyle name="s_LBO Summary_2_Income Statement_revised capex 05.28.09_060309 2" xfId="23961"/>
    <cellStyle name="s_LBO Summary_2_Input" xfId="23962"/>
    <cellStyle name="s_LBO Summary_2_Input Sheet" xfId="23963"/>
    <cellStyle name="s_LBO Summary_2_Input Sheet_Hyperion-JDE Recon" xfId="23964"/>
    <cellStyle name="s_LBO Summary_2_Input Sheet_Journal Entries Calculation" xfId="23965"/>
    <cellStyle name="s_LBO Summary_2_Inputs" xfId="23966"/>
    <cellStyle name="s_LBO Summary_2_Inputs_1" xfId="23967"/>
    <cellStyle name="s_LBO Summary_2_Intangible Amortization 6-30-09v" xfId="23968"/>
    <cellStyle name="s_LBO Summary_2_I-OPEB" xfId="23969"/>
    <cellStyle name="s_LBO Summary_2_I-OPEB_Hyperion-JDE Recon" xfId="23970"/>
    <cellStyle name="s_LBO Summary_2_I-OPEB_Input Sheet" xfId="23971"/>
    <cellStyle name="s_LBO Summary_2_I-OPEB_Journal Entries Calculation" xfId="23972"/>
    <cellStyle name="s_LBO Summary_2_Journal Entries Calculation" xfId="23973"/>
    <cellStyle name="s_LBO Summary_2_KY P2R 2009" xfId="23974"/>
    <cellStyle name="s_LBO Summary_2_KY P2R 2009 2" xfId="23975"/>
    <cellStyle name="s_LBO Summary_2_KY P2R 2009_NOL" xfId="23976"/>
    <cellStyle name="s_LBO Summary_2_KY-Landing Template-Feb 2012 Final" xfId="23977"/>
    <cellStyle name="s_LBO Summary_2_KY-Landing Template-Feb 2012 Final 2" xfId="23978"/>
    <cellStyle name="s_LBO Summary_2_KY-Landing Template-Feb 2012 Final 3" xfId="23979"/>
    <cellStyle name="s_LBO Summary_2_KY-Landing Template-Feb 2012 Final 4" xfId="23980"/>
    <cellStyle name="s_LBO Summary_2_KY-Landing Template-Feb 2012 Final 5" xfId="23981"/>
    <cellStyle name="s_LBO Summary_2_KY-Landing Template-Feb 2012 Final 6" xfId="23982"/>
    <cellStyle name="s_LBO Summary_2_KY-Landing Template-Feb 2012 Final_O&amp;Vs Worksheet" xfId="23983"/>
    <cellStyle name="s_LBO Summary_2_KY-Landing Template-Feb 2012 Final_O&amp;Vs Worksheet 2" xfId="23984"/>
    <cellStyle name="s_LBO Summary_2_KY-Landing Template-Feb 2012 Final_O&amp;Vs Worksheet 3" xfId="23985"/>
    <cellStyle name="s_LBO Summary_2_KY-Landing Template-Feb 2012 Final_O&amp;Vs Worksheet 4" xfId="23986"/>
    <cellStyle name="s_LBO Summary_2_KY-Landing Template-Feb 2012 Final_O&amp;Vs Worksheet 5" xfId="23987"/>
    <cellStyle name="s_LBO Summary_2_KY-Landing Template-Feb 2012 Final_O&amp;Vs Worksheet 6" xfId="23988"/>
    <cellStyle name="s_LBO Summary_2_LI P2R 2009" xfId="23989"/>
    <cellStyle name="s_LBO Summary_2_LI P2R 2009 2" xfId="23990"/>
    <cellStyle name="s_LBO Summary_2_LI P2R 2009_NOL" xfId="23991"/>
    <cellStyle name="s_LBO Summary_2_LIBERTY P2R 2009" xfId="23992"/>
    <cellStyle name="s_LBO Summary_2_LIBERTY P2R 2009 2" xfId="23993"/>
    <cellStyle name="s_LBO Summary_2_LIBERTY P2R 2009_NOL" xfId="23994"/>
    <cellStyle name="s_LBO Summary_2_LOP P2R 2009" xfId="23995"/>
    <cellStyle name="s_LBO Summary_2_LOP P2R 2009 2" xfId="23996"/>
    <cellStyle name="s_LBO Summary_2_LOP P2R 2009_NOL" xfId="23997"/>
    <cellStyle name="s_LBO Summary_2_MD P2R 2009" xfId="23998"/>
    <cellStyle name="s_LBO Summary_2_MD P2R 2009 2" xfId="23999"/>
    <cellStyle name="s_LBO Summary_2_MD P2R 2009_NOL" xfId="24000"/>
    <cellStyle name="s_LBO Summary_2_MI P2R 2009" xfId="24001"/>
    <cellStyle name="s_LBO Summary_2_MI P2R 2009 2" xfId="24002"/>
    <cellStyle name="s_LBO Summary_2_MI P2R 2009_NOL" xfId="24003"/>
    <cellStyle name="s_LBO Summary_2_MO 2010-2014 Presentation_072709" xfId="24004"/>
    <cellStyle name="s_LBO Summary_2_MO 2010-2014 Presentation_072709_Schedule 3-5 Roark - asset list 071010" xfId="24005"/>
    <cellStyle name="s_LBO Summary_2_MO P2R 2009" xfId="24006"/>
    <cellStyle name="s_LBO Summary_2_MO P2R 2009 2" xfId="24007"/>
    <cellStyle name="s_LBO Summary_2_MO P2R 2009_NOL" xfId="24008"/>
    <cellStyle name="s_LBO Summary_2_Mobile Residuals P2R 2009" xfId="24009"/>
    <cellStyle name="s_LBO Summary_2_Mobile Residuals P2R 2009 2" xfId="24010"/>
    <cellStyle name="s_LBO Summary_2_Mobile Residuals P2R 2009_NOL" xfId="24011"/>
    <cellStyle name="s_LBO Summary_2_MO-IL-CA Offset DEF" xfId="24012"/>
    <cellStyle name="s_LBO Summary_2_MO-IL-CA Offset DEF 2" xfId="24013"/>
    <cellStyle name="s_LBO Summary_2_MO-IL-CA Offset DEF_2010 Footnote" xfId="24014"/>
    <cellStyle name="s_LBO Summary_2_MO-IL-CA Offset DEF_2010 Footnote_7 - FAS109 2010 (F2)" xfId="24015"/>
    <cellStyle name="s_LBO Summary_2_MO-IL-CA Offset DEF_2010 Footnote_Hyperion-JDE Recon" xfId="24016"/>
    <cellStyle name="s_LBO Summary_2_MO-IL-CA Offset DEF_2010 Footnote_Journal Entries Calculation" xfId="24017"/>
    <cellStyle name="s_LBO Summary_2_MO-IL-CA Offset DEF_7 - FAS109 2010 (F2)" xfId="24018"/>
    <cellStyle name="s_LBO Summary_2_MO-IL-CA Offset DEF_AWW Adj Co FAS109 2011" xfId="24019"/>
    <cellStyle name="s_LBO Summary_2_MO-IL-CA Offset DEF_AZ FAS109 2011" xfId="24020"/>
    <cellStyle name="s_LBO Summary_2_MO-IL-CA Offset DEF_AZ FAS109 2011_Hyperion-JDE Recon" xfId="24021"/>
    <cellStyle name="s_LBO Summary_2_MO-IL-CA Offset DEF_AZ FAS109 2011_Journal Entries Calculation" xfId="24022"/>
    <cellStyle name="s_LBO Summary_2_MO-IL-CA Offset DEF_Current Provision - HYP" xfId="24023"/>
    <cellStyle name="s_LBO Summary_2_MO-IL-CA Offset DEF_Footnote" xfId="24024"/>
    <cellStyle name="s_LBO Summary_2_MO-IL-CA Offset DEF_Footnote Walk" xfId="24025"/>
    <cellStyle name="s_LBO Summary_2_MO-IL-CA Offset DEF_Footnote Walk_7 - FAS109 2010 (F2)" xfId="24026"/>
    <cellStyle name="s_LBO Summary_2_MO-IL-CA Offset DEF_Footnote Walk_Hyperion-JDE Recon" xfId="24027"/>
    <cellStyle name="s_LBO Summary_2_MO-IL-CA Offset DEF_Footnote Walk_Journal Entries Calculation" xfId="24028"/>
    <cellStyle name="s_LBO Summary_2_MO-IL-CA Offset DEF_Hyperion-JDE Recon" xfId="24029"/>
    <cellStyle name="s_LBO Summary_2_MO-IL-CA Offset DEF_IA FAS109 2011" xfId="24030"/>
    <cellStyle name="s_LBO Summary_2_MO-IL-CA Offset DEF_IA FAS109 2011_Hyperion-JDE Recon" xfId="24031"/>
    <cellStyle name="s_LBO Summary_2_MO-IL-CA Offset DEF_IA FAS109 2011_Journal Entries Calculation" xfId="24032"/>
    <cellStyle name="s_LBO Summary_2_MO-IL-CA Offset DEF_IL FAS109 2011" xfId="24033"/>
    <cellStyle name="s_LBO Summary_2_MO-IL-CA Offset DEF_IL FAS109 2011_Hyperion-JDE Recon" xfId="24034"/>
    <cellStyle name="s_LBO Summary_2_MO-IL-CA Offset DEF_IL FAS109 2011_Journal Entries Calculation" xfId="24035"/>
    <cellStyle name="s_LBO Summary_2_MO-IL-CA Offset DEF_IL Note H Collapsed to Acctg" xfId="24036"/>
    <cellStyle name="s_LBO Summary_2_MO-IL-CA Offset DEF_IL Note H Collapsed to Acctg_7 - FAS109 2010 (F2)" xfId="24037"/>
    <cellStyle name="s_LBO Summary_2_MO-IL-CA Offset DEF_IL Note H Collapsed to Acctg_Hyperion-JDE Recon" xfId="24038"/>
    <cellStyle name="s_LBO Summary_2_MO-IL-CA Offset DEF_IL Note H Collapsed to Acctg_Journal Entries Calculation" xfId="24039"/>
    <cellStyle name="s_LBO Summary_2_MO-IL-CA Offset DEF_Journal Entries Calculation" xfId="24040"/>
    <cellStyle name="s_LBO Summary_2_MO-IL-CA Offset DEF_NOL" xfId="24041"/>
    <cellStyle name="s_LBO Summary_2_MO-IL-CA Offset DEF_Note H" xfId="24042"/>
    <cellStyle name="s_LBO Summary_2_MO-IL-CA Offset DEF_Note H_7 - FAS109 2010 (F2)" xfId="24043"/>
    <cellStyle name="s_LBO Summary_2_MO-IL-CA Offset DEF_Note H_Hyperion-JDE Recon" xfId="24044"/>
    <cellStyle name="s_LBO Summary_2_MO-IL-CA Offset DEF_Note H_Journal Entries Calculation" xfId="24045"/>
    <cellStyle name="s_LBO Summary_2_MO-IL-CA Offset DEF_PY FN Reclasses" xfId="24046"/>
    <cellStyle name="s_LBO Summary_2_MO-IL-CA Offset DEF_Summary" xfId="24047"/>
    <cellStyle name="s_LBO Summary_2_Net Capex Cashflow 2013-2014 8-10-12" xfId="24048"/>
    <cellStyle name="s_LBO Summary_2_NJ P2R 2009" xfId="24049"/>
    <cellStyle name="s_LBO Summary_2_NJ P2R 2009 2" xfId="24050"/>
    <cellStyle name="s_LBO Summary_2_NJ P2R 2009_NOL" xfId="24051"/>
    <cellStyle name="s_LBO Summary_2_NM P2R 2009" xfId="24052"/>
    <cellStyle name="s_LBO Summary_2_NM P2R 2009 2" xfId="24053"/>
    <cellStyle name="s_LBO Summary_2_NM P2R 2009_NOL" xfId="24054"/>
    <cellStyle name="s_LBO Summary_2_NOL" xfId="24055"/>
    <cellStyle name="s_LBO Summary_2_O - AFUDC Sch M" xfId="24056"/>
    <cellStyle name="s_LBO Summary_2_O - AFUDC Sch M_Hyperion-JDE Recon" xfId="24057"/>
    <cellStyle name="s_LBO Summary_2_O - AFUDC Sch M_Input Sheet" xfId="24058"/>
    <cellStyle name="s_LBO Summary_2_O - AFUDC Sch M_Journal Entries Calculation" xfId="24059"/>
    <cellStyle name="s_LBO Summary_2_O&amp;Vs P&amp;L View" xfId="24060"/>
    <cellStyle name="s_LBO Summary_2_O&amp;Vs P&amp;L View 2" xfId="24061"/>
    <cellStyle name="s_LBO Summary_2_O&amp;Vs P&amp;L View 3" xfId="24062"/>
    <cellStyle name="s_LBO Summary_2_O&amp;Vs P&amp;L View 4" xfId="24063"/>
    <cellStyle name="s_LBO Summary_2_O&amp;Vs P&amp;L View 5" xfId="24064"/>
    <cellStyle name="s_LBO Summary_2_O&amp;Vs P&amp;L View 6" xfId="24065"/>
    <cellStyle name="s_LBO Summary_2_O&amp;Vs Worksheet" xfId="24066"/>
    <cellStyle name="s_LBO Summary_2_O&amp;Vs Worksheet 2" xfId="24067"/>
    <cellStyle name="s_LBO Summary_2_O&amp;Vs Worksheet 3" xfId="24068"/>
    <cellStyle name="s_LBO Summary_2_O&amp;Vs Worksheet 4" xfId="24069"/>
    <cellStyle name="s_LBO Summary_2_O&amp;Vs Worksheet 5" xfId="24070"/>
    <cellStyle name="s_LBO Summary_2_O&amp;Vs Worksheet 6" xfId="24071"/>
    <cellStyle name="s_LBO Summary_2_O&amp;Vs Worksheet_1" xfId="24072"/>
    <cellStyle name="s_LBO Summary_2_O&amp;Vs Worksheet_1 2" xfId="24073"/>
    <cellStyle name="s_LBO Summary_2_O&amp;Vs Worksheet_1 3" xfId="24074"/>
    <cellStyle name="s_LBO Summary_2_O&amp;Vs Worksheet_1 4" xfId="24075"/>
    <cellStyle name="s_LBO Summary_2_O&amp;Vs Worksheet_1 5" xfId="24076"/>
    <cellStyle name="s_LBO Summary_2_O&amp;Vs Worksheet_1 6" xfId="24077"/>
    <cellStyle name="s_LBO Summary_2_OH P2R 2009" xfId="24078"/>
    <cellStyle name="s_LBO Summary_2_OH P2R 2009 2" xfId="24079"/>
    <cellStyle name="s_LBO Summary_2_OH P2R 2009_NOL" xfId="24080"/>
    <cellStyle name="s_LBO Summary_2_P&amp;L Landing" xfId="24081"/>
    <cellStyle name="s_LBO Summary_2_P&amp;L Landing 2" xfId="24082"/>
    <cellStyle name="s_LBO Summary_2_P&amp;L Landing 3" xfId="24083"/>
    <cellStyle name="s_LBO Summary_2_P&amp;L Landing 4" xfId="24084"/>
    <cellStyle name="s_LBO Summary_2_P&amp;L Landing 5" xfId="24085"/>
    <cellStyle name="s_LBO Summary_2_P&amp;L Landing 6" xfId="24086"/>
    <cellStyle name="s_LBO Summary_2_PA P2R 2009" xfId="24087"/>
    <cellStyle name="s_LBO Summary_2_PA P2R 2009 2" xfId="24088"/>
    <cellStyle name="s_LBO Summary_2_PA P2R 2009_NOL" xfId="24089"/>
    <cellStyle name="s_LBO Summary_2_Portfolio Optimization - Sale of GW + Neptune v13" xfId="24090"/>
    <cellStyle name="s_LBO Summary_2_Project Aqua - Financial Models Version 2.0 V2" xfId="24091"/>
    <cellStyle name="s_LBO Summary_2_Project Aqua - Financial Models Version 2.0 V2_2010 Arnold Sewer - Model v1.1 (preliminary base case)" xfId="24092"/>
    <cellStyle name="s_LBO Summary_2_Project Aqua - Financial Models Version 2.0 V2_Inputs" xfId="24093"/>
    <cellStyle name="s_LBO Summary_2_Project Aqua - Financial Models Version 2.0 V2_sand city cost analysis 9-29-09 CalAm Version" xfId="24094"/>
    <cellStyle name="s_LBO Summary_2_Project Aqua - Financial Models Version 2.0 V2_Schedule 3-5 Roark - asset list 071010" xfId="24095"/>
    <cellStyle name="s_LBO Summary_2_Project Aqua - Financial Models Version 2.5" xfId="24096"/>
    <cellStyle name="s_LBO Summary_2_Project Ascot Spain - Version 9.0 16082004" xfId="24097"/>
    <cellStyle name="s_LBO Summary_2_PY FN Reclasses" xfId="24098"/>
    <cellStyle name="s_LBO Summary_2_Q1 Workpapers as of 03-12-10" xfId="24099"/>
    <cellStyle name="s_LBO Summary_2_Q1 Workpapers as of 03-12-10 2" xfId="24100"/>
    <cellStyle name="s_LBO Summary_2_ROE by State" xfId="24101"/>
    <cellStyle name="s_LBO Summary_2_sand city cost analysis 9-29-09 CalAm Version" xfId="24102"/>
    <cellStyle name="s_LBO Summary_2_Schedule 3-5 Roark - asset list 071010" xfId="24103"/>
    <cellStyle name="s_LBO Summary_2_Sheet1" xfId="24104"/>
    <cellStyle name="s_LBO Summary_2_Sheet1 2" xfId="24105"/>
    <cellStyle name="s_LBO Summary_2_Sheet1 3" xfId="24106"/>
    <cellStyle name="s_LBO Summary_2_Sheet1 4" xfId="24107"/>
    <cellStyle name="s_LBO Summary_2_Sheet1 5" xfId="24108"/>
    <cellStyle name="s_LBO Summary_2_Sheet1 6" xfId="24109"/>
    <cellStyle name="s_LBO Summary_2_Sheet1_O&amp;Vs Worksheet" xfId="24110"/>
    <cellStyle name="s_LBO Summary_2_Sheet1_O&amp;Vs Worksheet 2" xfId="24111"/>
    <cellStyle name="s_LBO Summary_2_Sheet1_O&amp;Vs Worksheet 3" xfId="24112"/>
    <cellStyle name="s_LBO Summary_2_Sheet1_O&amp;Vs Worksheet 4" xfId="24113"/>
    <cellStyle name="s_LBO Summary_2_Sheet1_O&amp;Vs Worksheet 5" xfId="24114"/>
    <cellStyle name="s_LBO Summary_2_Sheet1_O&amp;Vs Worksheet 6" xfId="24115"/>
    <cellStyle name="s_LBO Summary_2_Sheet2" xfId="24116"/>
    <cellStyle name="s_LBO Summary_2_Sheet2 2" xfId="24117"/>
    <cellStyle name="s_LBO Summary_2_Sheet2 3" xfId="24118"/>
    <cellStyle name="s_LBO Summary_2_Sheet2 4" xfId="24119"/>
    <cellStyle name="s_LBO Summary_2_Sheet2 5" xfId="24120"/>
    <cellStyle name="s_LBO Summary_2_Sheet2 6" xfId="24121"/>
    <cellStyle name="s_LBO Summary_2_Sheet2 7" xfId="24122"/>
    <cellStyle name="s_LBO Summary_2_Sheet2_Input" xfId="24123"/>
    <cellStyle name="s_LBO Summary_2_Sheet2_Input 2" xfId="24124"/>
    <cellStyle name="s_LBO Summary_2_Sheet2_Input 3" xfId="24125"/>
    <cellStyle name="s_LBO Summary_2_Sheet2_Input 4" xfId="24126"/>
    <cellStyle name="s_LBO Summary_2_Sheet2_Input 5" xfId="24127"/>
    <cellStyle name="s_LBO Summary_2_Sheet2_Input 6" xfId="24128"/>
    <cellStyle name="s_LBO Summary_2_Sheet2_Input_O&amp;Vs Worksheet" xfId="24129"/>
    <cellStyle name="s_LBO Summary_2_Sheet2_Input_O&amp;Vs Worksheet 2" xfId="24130"/>
    <cellStyle name="s_LBO Summary_2_Sheet2_Input_O&amp;Vs Worksheet 3" xfId="24131"/>
    <cellStyle name="s_LBO Summary_2_Sheet2_Input_O&amp;Vs Worksheet 4" xfId="24132"/>
    <cellStyle name="s_LBO Summary_2_Sheet2_Input_O&amp;Vs Worksheet 5" xfId="24133"/>
    <cellStyle name="s_LBO Summary_2_Sheet2_Input_O&amp;Vs Worksheet 6" xfId="24134"/>
    <cellStyle name="s_LBO Summary_2_Sheet3" xfId="24135"/>
    <cellStyle name="s_LBO Summary_2_Sheet3 2" xfId="24136"/>
    <cellStyle name="s_LBO Summary_2_Sheet3 3" xfId="24137"/>
    <cellStyle name="s_LBO Summary_2_Sheet3 4" xfId="24138"/>
    <cellStyle name="s_LBO Summary_2_Sheet3 5" xfId="24139"/>
    <cellStyle name="s_LBO Summary_2_Sheet3 6" xfId="24140"/>
    <cellStyle name="s_LBO Summary_2_Smart View_2011-2015_Info from the field V2  from rates 8-18-10 morning" xfId="24141"/>
    <cellStyle name="s_LBO Summary_2_Smart View_2011-2015_Info from the field V3 8-19-10 from Rates" xfId="24142"/>
    <cellStyle name="s_LBO Summary_2_Spain headcount 09082004v3" xfId="24143"/>
    <cellStyle name="s_LBO Summary_2_Start-up Costs" xfId="24144"/>
    <cellStyle name="s_LBO Summary_2_Start-up Costs_sand city cost analysis 9-29-09 CalAm Version" xfId="24145"/>
    <cellStyle name="s_LBO Summary_2_Start-up Costs_Schedule 3-5 Roark - asset list 071010" xfId="24146"/>
    <cellStyle name="s_LBO Summary_2_Summary" xfId="24147"/>
    <cellStyle name="s_LBO Summary_2_Surprise Financial Services O&amp;M Fin Model 2008" xfId="24148"/>
    <cellStyle name="s_LBO Summary_2_Surprise Financial Services O&amp;M No Capital 012607" xfId="24149"/>
    <cellStyle name="s_LBO Summary_2_Surprise Financial Services O&amp;M No Capital 012607_sand city cost analysis 9-29-09 CalAm Version" xfId="24150"/>
    <cellStyle name="s_LBO Summary_2_Surprise Financial Services O&amp;M No Capital 012607_Schedule 3-5 Roark - asset list 071010" xfId="24151"/>
    <cellStyle name="s_LBO Summary_2_Temp-Perm Account Map" xfId="24152"/>
    <cellStyle name="s_LBO Summary_2_TN - BD Model 2011-2015 06.17.10" xfId="24153"/>
    <cellStyle name="s_LBO Summary_2_TN P2R 2009" xfId="24154"/>
    <cellStyle name="s_LBO Summary_2_TN P2R 2009 2" xfId="24155"/>
    <cellStyle name="s_LBO Summary_2_TN P2R 2009_NOL" xfId="24156"/>
    <cellStyle name="s_LBO Summary_2_Treasury Existing Debt Load" xfId="24157"/>
    <cellStyle name="s_LBO Summary_2_TWH LLC P2R 2009" xfId="24158"/>
    <cellStyle name="s_LBO Summary_2_TWH LLC P2R 2009 2" xfId="24159"/>
    <cellStyle name="s_LBO Summary_2_TWH LLC P2R 2009_NOL" xfId="24160"/>
    <cellStyle name="s_LBO Summary_2_TWNA P2R 2009" xfId="24161"/>
    <cellStyle name="s_LBO Summary_2_TWNA P2R 2009 2" xfId="24162"/>
    <cellStyle name="s_LBO Summary_2_TWNA P2R 2009_NOL" xfId="24163"/>
    <cellStyle name="s_LBO Summary_2_TX P2R 2009" xfId="24164"/>
    <cellStyle name="s_LBO Summary_2_TX P2R 2009 2" xfId="24165"/>
    <cellStyle name="s_LBO Summary_2_TX P2R 2009_NOL" xfId="24166"/>
    <cellStyle name="s_LBO Summary_2_UESG P2R 2009" xfId="24167"/>
    <cellStyle name="s_LBO Summary_2_UESG P2R 2009 2" xfId="24168"/>
    <cellStyle name="s_LBO Summary_2_UESG P2R 2009_NOL" xfId="24169"/>
    <cellStyle name="s_LBO Summary_2_UWV P2R 2009" xfId="24170"/>
    <cellStyle name="s_LBO Summary_2_UWV P2R 2009 2" xfId="24171"/>
    <cellStyle name="s_LBO Summary_2_UWV P2R 2009_NOL" xfId="24172"/>
    <cellStyle name="s_LBO Summary_2_VA P2R 2009" xfId="24173"/>
    <cellStyle name="s_LBO Summary_2_VA P2R 2009 2" xfId="24174"/>
    <cellStyle name="s_LBO Summary_2_VA P2R 2009_NOL" xfId="24175"/>
    <cellStyle name="s_LBO Summary_2_WV P2R 2009" xfId="24176"/>
    <cellStyle name="s_LBO Summary_2_WV P2R 2009 2" xfId="24177"/>
    <cellStyle name="s_LBO Summary_2_WV P2R 2009_NOL" xfId="24178"/>
    <cellStyle name="s_LBO Summary_2010 Arnold Sewer - Model v1.1 (preliminary base case)" xfId="24179"/>
    <cellStyle name="s_LBO Summary_2010-2012_AZ BP_09.10.09" xfId="24180"/>
    <cellStyle name="s_LBO Summary_2011_BPR_MSG_07" xfId="24181"/>
    <cellStyle name="s_LBO Summary_2011-13 Capex by entity" xfId="24182"/>
    <cellStyle name="s_LBO Summary_2012_BS_Budget (2)" xfId="24183"/>
    <cellStyle name="s_LBO Summary_2012_BS_Budget (2) 2" xfId="24184"/>
    <cellStyle name="s_LBO Summary_2012_BS_Budget (2) 3" xfId="24185"/>
    <cellStyle name="s_LBO Summary_2012_BS_Budget (2) 4" xfId="24186"/>
    <cellStyle name="s_LBO Summary_2012_BS_Budget (2) 5" xfId="24187"/>
    <cellStyle name="s_LBO Summary_2012_BS_Budget (2) 6" xfId="24188"/>
    <cellStyle name="s_LBO Summary_7 - FAS109 2010 (F2)" xfId="24189"/>
    <cellStyle name="s_LBO Summary_AAET P2R 2009" xfId="24190"/>
    <cellStyle name="s_LBO Summary_AAET P2R 2009 2" xfId="24191"/>
    <cellStyle name="s_LBO Summary_AAET P2R 2009_NOL" xfId="24192"/>
    <cellStyle name="s_LBO Summary_ACUS P2R 2009" xfId="24193"/>
    <cellStyle name="s_LBO Summary_ACUS P2R 2009 2" xfId="24194"/>
    <cellStyle name="s_LBO Summary_ACUS P2R 2009_NOL" xfId="24195"/>
    <cellStyle name="s_LBO Summary_ALWC P2R 2009" xfId="24196"/>
    <cellStyle name="s_LBO Summary_ALWC P2R 2009 2" xfId="24197"/>
    <cellStyle name="s_LBO Summary_ALWC P2R 2009_NOL" xfId="24198"/>
    <cellStyle name="s_LBO Summary_AM0909" xfId="24199"/>
    <cellStyle name="s_LBO Summary_AM0909_Intangible Amortization 6-30-09v" xfId="24200"/>
    <cellStyle name="s_LBO Summary_Apollo 22062005 RR" xfId="24201"/>
    <cellStyle name="s_LBO Summary_Applied O+M - 2011 - 2015 Bus. Plan" xfId="24202"/>
    <cellStyle name="s_LBO Summary_Applied O+M - 2011 - 2015 Bus. Plan 2" xfId="24203"/>
    <cellStyle name="s_LBO Summary_AW Engineering P2R 2009" xfId="24204"/>
    <cellStyle name="s_LBO Summary_AW Engineering P2R 2009 2" xfId="24205"/>
    <cellStyle name="s_LBO Summary_AW Engineering P2R 2009_NOL" xfId="24206"/>
    <cellStyle name="s_LBO Summary_AW Ind P2R 2009" xfId="24207"/>
    <cellStyle name="s_LBO Summary_AW Ind P2R 2009 2" xfId="24208"/>
    <cellStyle name="s_LBO Summary_AW Ind P2R 2009_NOL" xfId="24209"/>
    <cellStyle name="s_LBO Summary_AW O&amp;M P2R 2009" xfId="24210"/>
    <cellStyle name="s_LBO Summary_AW O&amp;M P2R 2009 2" xfId="24211"/>
    <cellStyle name="s_LBO Summary_AW O&amp;M P2R 2009_NOL" xfId="24212"/>
    <cellStyle name="s_LBO Summary_AW(USA) Inc.  P2R 2009" xfId="24213"/>
    <cellStyle name="s_LBO Summary_AW(USA) Inc.  P2R 2009 2" xfId="24214"/>
    <cellStyle name="s_LBO Summary_AW(USA) Inc.  P2R 2009_NOL" xfId="24215"/>
    <cellStyle name="s_LBO Summary_AWCC P2R 2009" xfId="24216"/>
    <cellStyle name="s_LBO Summary_AWCC P2R 2009 2" xfId="24217"/>
    <cellStyle name="s_LBO Summary_AWCC P2R 2009_NOL" xfId="24218"/>
    <cellStyle name="s_LBO Summary_AWE Holding P2R 2009" xfId="24219"/>
    <cellStyle name="s_LBO Summary_AWE Holding P2R 2009 2" xfId="24220"/>
    <cellStyle name="s_LBO Summary_AWE Holding P2R 2009_NOL" xfId="24221"/>
    <cellStyle name="s_LBO Summary_AWE Inc. P2R 2009" xfId="24222"/>
    <cellStyle name="s_LBO Summary_AWE Inc. P2R 2009 2" xfId="24223"/>
    <cellStyle name="s_LBO Summary_AWE Inc. P2R 2009_NOL" xfId="24224"/>
    <cellStyle name="s_LBO Summary_AWM P2R 2009" xfId="24225"/>
    <cellStyle name="s_LBO Summary_AWM P2R 2009 2" xfId="24226"/>
    <cellStyle name="s_LBO Summary_AWM P2R 2009_NOL" xfId="24227"/>
    <cellStyle name="s_LBO Summary_AWM-DE P2R 2009" xfId="24228"/>
    <cellStyle name="s_LBO Summary_AWM-DE P2R 2009 2" xfId="24229"/>
    <cellStyle name="s_LBO Summary_AWM-DE P2R 2009_NOL" xfId="24230"/>
    <cellStyle name="s_LBO Summary_AWR P2R 2009" xfId="24231"/>
    <cellStyle name="s_LBO Summary_AWR P2R 2009 2" xfId="24232"/>
    <cellStyle name="s_LBO Summary_AWR P2R 2009_NOL" xfId="24233"/>
    <cellStyle name="s_LBO Summary_AWS CDM P2R 2009" xfId="24234"/>
    <cellStyle name="s_LBO Summary_AWS CDM P2R 2009 2" xfId="24235"/>
    <cellStyle name="s_LBO Summary_AWS CDM P2R 2009_NOL" xfId="24236"/>
    <cellStyle name="s_LBO Summary_AWS LLC P2R 2009" xfId="24237"/>
    <cellStyle name="s_LBO Summary_AWS LLC P2R 2009 2" xfId="24238"/>
    <cellStyle name="s_LBO Summary_AWS LLC P2R 2009_NOL" xfId="24239"/>
    <cellStyle name="s_LBO Summary_AWW Adj Co FAS109 2011" xfId="24240"/>
    <cellStyle name="s_LBO Summary_AWWC P2R 2009" xfId="24241"/>
    <cellStyle name="s_LBO Summary_AWWC P2R 2009 2" xfId="24242"/>
    <cellStyle name="s_LBO Summary_AWWC P2R 2009_NOL" xfId="24243"/>
    <cellStyle name="s_LBO Summary_AWWM P2R 2009" xfId="24244"/>
    <cellStyle name="s_LBO Summary_AWWM P2R 2009 2" xfId="24245"/>
    <cellStyle name="s_LBO Summary_AWWM P2R 2009_NOL" xfId="24246"/>
    <cellStyle name="s_LBO Summary_AWWSC P2R 2009" xfId="24247"/>
    <cellStyle name="s_LBO Summary_AWWSC P2R 2009 2" xfId="24248"/>
    <cellStyle name="s_LBO Summary_AWWSC P2R 2009_NOL" xfId="24249"/>
    <cellStyle name="s_LBO Summary_AZ P2R 2009" xfId="24250"/>
    <cellStyle name="s_LBO Summary_AZ P2R 2009 2" xfId="24251"/>
    <cellStyle name="s_LBO Summary_AZ P2R 2009_NOL" xfId="24252"/>
    <cellStyle name="s_LBO Summary_BalanceSheet Landing" xfId="24253"/>
    <cellStyle name="s_LBO Summary_BalanceSheet Landing 2" xfId="24254"/>
    <cellStyle name="s_LBO Summary_BalanceSheet Landing 3" xfId="24255"/>
    <cellStyle name="s_LBO Summary_BalanceSheet Landing 4" xfId="24256"/>
    <cellStyle name="s_LBO Summary_BalanceSheet Landing 5" xfId="24257"/>
    <cellStyle name="s_LBO Summary_BalanceSheet Landing 6" xfId="24258"/>
    <cellStyle name="s_LBO Summary_BFD P2R 2009" xfId="24259"/>
    <cellStyle name="s_LBO Summary_BFD P2R 2009 2" xfId="24260"/>
    <cellStyle name="s_LBO Summary_BFD P2R 2009_NOL" xfId="24261"/>
    <cellStyle name="s_LBO Summary_BMY minimerger (divest.)_v1" xfId="24262"/>
    <cellStyle name="s_LBO Summary_Book1" xfId="24263"/>
    <cellStyle name="s_LBO Summary_BP 2011-13 KPIs Rev 9-16-2010 8pm" xfId="24264"/>
    <cellStyle name="s_LBO Summary_Brenner" xfId="24265"/>
    <cellStyle name="s_LBO Summary_Brenner_Intangible Amortization 6-30-09v" xfId="24266"/>
    <cellStyle name="s_LBO Summary_CA P2R 2009 " xfId="24267"/>
    <cellStyle name="s_LBO Summary_CA P2R 2009  2" xfId="24268"/>
    <cellStyle name="s_LBO Summary_CA P2R 2009 _NOL" xfId="24269"/>
    <cellStyle name="s_LBO Summary_CD - Financial Flash Report - May 2012 Final" xfId="24270"/>
    <cellStyle name="s_LBO Summary_City of Fillmore Annual Maintenance Revised  V-2 3-7-06  MLC" xfId="24271"/>
    <cellStyle name="s_LBO Summary_City of Fillmore Annual Maintenance Revised  V-2 3-7-06  MLC_sand city cost analysis 9-29-09 CalAm Version" xfId="24272"/>
    <cellStyle name="s_LBO Summary_City of Fillmore Annual Maintenance Revised  V-2 3-7-06  MLC_Schedule 3-5 Roark - asset list 071010" xfId="24273"/>
    <cellStyle name="s_LBO Summary_City of Fillmore Annual Maintenance Revised MK" xfId="24274"/>
    <cellStyle name="s_LBO Summary_City of Fillmore Annual Maintenance Revised MK_sand city cost analysis 9-29-09 CalAm Version" xfId="24275"/>
    <cellStyle name="s_LBO Summary_City of Fillmore Annual Maintenance Revised MK_Schedule 3-5 Roark - asset list 071010" xfId="24276"/>
    <cellStyle name="s_LBO Summary_City of Fillmore DBO Financial Model V10" xfId="24277"/>
    <cellStyle name="s_LBO Summary_City of Fillmore DBO Financial Model V10_sand city cost analysis 9-29-09 CalAm Version" xfId="24278"/>
    <cellStyle name="s_LBO Summary_City of Fillmore DBO Financial Model V10_Schedule 3-5 Roark - asset list 071010" xfId="24279"/>
    <cellStyle name="s_LBO Summary_City of Fillmore DBO Financial Model V11" xfId="24280"/>
    <cellStyle name="s_LBO Summary_City of Fillmore DBO Financial Model V11_sand city cost analysis 9-29-09 CalAm Version" xfId="24281"/>
    <cellStyle name="s_LBO Summary_City of Fillmore DBO Financial Model V11_Schedule 3-5 Roark - asset list 071010" xfId="24282"/>
    <cellStyle name="s_LBO Summary_City of Fillmore DBO Financial Model V2" xfId="24283"/>
    <cellStyle name="s_LBO Summary_City of Fillmore DBO Financial Model V2_sand city cost analysis 9-29-09 CalAm Version" xfId="24284"/>
    <cellStyle name="s_LBO Summary_City of Fillmore DBO Financial Model V2_Schedule 3-5 Roark - asset list 071010" xfId="24285"/>
    <cellStyle name="s_LBO Summary_City of Fillmore DBO Financial Model V4" xfId="24286"/>
    <cellStyle name="s_LBO Summary_City of Fillmore DBO Financial Model V4_sand city cost analysis 9-29-09 CalAm Version" xfId="24287"/>
    <cellStyle name="s_LBO Summary_City of Fillmore DBO Financial Model V4_Schedule 3-5 Roark - asset list 071010" xfId="24288"/>
    <cellStyle name="s_LBO Summary_City of Fillmore DBO Financial Model V5" xfId="24289"/>
    <cellStyle name="s_LBO Summary_City of Fillmore DBO Financial Model V5_sand city cost analysis 9-29-09 CalAm Version" xfId="24290"/>
    <cellStyle name="s_LBO Summary_City of Fillmore DBO Financial Model V5_Schedule 3-5 Roark - asset list 071010" xfId="24291"/>
    <cellStyle name="s_LBO Summary_City of Fillmore OpEx Model Start-Up  &amp; Decommissioning   Nov.18, 2005  MLC" xfId="24292"/>
    <cellStyle name="s_LBO Summary_City of Fillmore OpEx Model Start-Up  &amp; Decommissioning   Nov.18, 2005  MLC_sand city cost analysis 9-29-09 CalAm Version" xfId="24293"/>
    <cellStyle name="s_LBO Summary_City of Fillmore OpEx Model Start-Up  &amp; Decommissioning   Nov.18, 2005  MLC_Schedule 3-5 Roark - asset list 071010" xfId="24294"/>
    <cellStyle name="s_LBO Summary_City of Fillmore OpEx Model V. 2  Dec. 19, 2005  MLC" xfId="24295"/>
    <cellStyle name="s_LBO Summary_City of Fillmore OpEx Model V. 2  Dec. 19, 2005  MLC_sand city cost analysis 9-29-09 CalAm Version" xfId="24296"/>
    <cellStyle name="s_LBO Summary_City of Fillmore OpEx Model V. 2  Dec. 19, 2005  MLC_Schedule 3-5 Roark - asset list 071010" xfId="24297"/>
    <cellStyle name="s_LBO Summary_City of Fillmore R &amp; R Schedule    3-13-06  MLC" xfId="24298"/>
    <cellStyle name="s_LBO Summary_City of Fillmore R &amp; R Schedule    3-13-06  MLC_sand city cost analysis 9-29-09 CalAm Version" xfId="24299"/>
    <cellStyle name="s_LBO Summary_City of Fillmore R &amp; R Schedule    3-13-06  MLC_Schedule 3-5 Roark - asset list 071010" xfId="24300"/>
    <cellStyle name="s_LBO Summary_Contract Ops Bus  Plan 2011 -2015_061510" xfId="24301"/>
    <cellStyle name="s_LBO Summary_Contract Ops Bus  Plan 2011 -2015_061510_2011_BPR_MSG_07" xfId="24302"/>
    <cellStyle name="s_LBO Summary_Contract Ops Bus  Plan 2011 -2015_061510_Contract Ops Bus  Plan 2011 -2015_071310_GK" xfId="24303"/>
    <cellStyle name="s_LBO Summary_Contract Ops Bus  Plan 2011 -2015_061510_Contract Ops Bus  Plan 2011 -2015_08.31.10" xfId="24304"/>
    <cellStyle name="s_LBO Summary_Contract Ops Bus  Plan 2011 -2015_061510_Contract Ops Bus  Plan 2011 -2015_08.31.10_~0270095" xfId="24305"/>
    <cellStyle name="s_LBO Summary_Contract Ops Bus  Plan 2011 -2015_061510_Contract Ops Bus  Plan 2011 -2015_08.31.10_Contract Services_Project Contribution Trend" xfId="24306"/>
    <cellStyle name="s_LBO Summary_Contract Ops Bus  Plan 2011 -2015_061510_Contract Ops Bus  Plan 2011 -2015_08.31.10_Contract Services_Project Contribution Trend_091010" xfId="24307"/>
    <cellStyle name="s_LBO Summary_Contract Ops Bus  Plan 2011 -2015_061510_Contribution" xfId="24308"/>
    <cellStyle name="s_LBO Summary_Contract Ops Bus  Plan 2011 -2015_061510_FINAL P12 MSG Contribution Margin" xfId="24309"/>
    <cellStyle name="s_LBO Summary_Contract Ops Bus  Plan 2011 -2015_071310_GK" xfId="24310"/>
    <cellStyle name="s_LBO Summary_Contract Ops Bus  Plan 2011 -2015_08.31.10" xfId="24311"/>
    <cellStyle name="s_LBO Summary_Contract Ops Bus  Plan 2011 -2015_08.31.10_~0270095" xfId="24312"/>
    <cellStyle name="s_LBO Summary_Contract Ops Bus  Plan 2011 -2015_08.31.10_Contract Services_Project Contribution Trend" xfId="24313"/>
    <cellStyle name="s_LBO Summary_Contract Ops Bus  Plan 2011 -2015_08.31.10_Contract Services_Project Contribution Trend_091010" xfId="24314"/>
    <cellStyle name="s_LBO Summary_Contribution" xfId="24315"/>
    <cellStyle name="s_LBO Summary_Control Panel" xfId="24316"/>
    <cellStyle name="s_LBO Summary_Control Panel 2" xfId="24317"/>
    <cellStyle name="s_LBO Summary_Control Panel 3" xfId="24318"/>
    <cellStyle name="s_LBO Summary_Control Panel 4" xfId="24319"/>
    <cellStyle name="s_LBO Summary_Control Panel 5" xfId="24320"/>
    <cellStyle name="s_LBO Summary_Control Panel 6" xfId="24321"/>
    <cellStyle name="s_LBO Summary_COO Mini Merger v8" xfId="24322"/>
    <cellStyle name="s_LBO Summary_Copy of Twin Oaks DBO Financial Model BAFO FINAL" xfId="24323"/>
    <cellStyle name="s_LBO Summary_Copy of Twin Oaks DBO Financial Model BAFO FINAL_sand city cost analysis 9-29-09 CalAm Version" xfId="24324"/>
    <cellStyle name="s_LBO Summary_Copy of Twin Oaks DBO Financial Model BAFO FINAL_Schedule 3-5 Roark - asset list 071010" xfId="24325"/>
    <cellStyle name="s_LBO Summary_Eastern Divsion O&amp;Vs - Dec 2011 Final" xfId="24326"/>
    <cellStyle name="s_LBO Summary_Eastern Divsion O&amp;Vs - Dec 2011 Final 2" xfId="24327"/>
    <cellStyle name="s_LBO Summary_Eastern Divsion O&amp;Vs - Dec 2011 Final 3" xfId="24328"/>
    <cellStyle name="s_LBO Summary_Eastern Divsion O&amp;Vs - Dec 2011 Final 4" xfId="24329"/>
    <cellStyle name="s_LBO Summary_Eastern Divsion O&amp;Vs - Dec 2011 Final 5" xfId="24330"/>
    <cellStyle name="s_LBO Summary_Eastern Divsion O&amp;Vs - Dec 2011 Final 6" xfId="24331"/>
    <cellStyle name="s_LBO Summary_Edison P2R 2009" xfId="24332"/>
    <cellStyle name="s_LBO Summary_Edison P2R 2009 2" xfId="24333"/>
    <cellStyle name="s_LBO Summary_Edison P2R 2009_NOL" xfId="24334"/>
    <cellStyle name="s_LBO Summary_EMC P2R 2009" xfId="24335"/>
    <cellStyle name="s_LBO Summary_EMC P2R 2009 2" xfId="24336"/>
    <cellStyle name="s_LBO Summary_EMC P2R 2009_NOL" xfId="24337"/>
    <cellStyle name="s_LBO Summary_ETOWN LLC P2R 2009" xfId="24338"/>
    <cellStyle name="s_LBO Summary_ETOWN LLC P2R 2009 2" xfId="24339"/>
    <cellStyle name="s_LBO Summary_ETOWN LLC P2R 2009_NOL" xfId="24340"/>
    <cellStyle name="s_LBO Summary_ETP P2R 2009" xfId="24341"/>
    <cellStyle name="s_LBO Summary_ETP P2R 2009 2" xfId="24342"/>
    <cellStyle name="s_LBO Summary_ETP P2R 2009_NOL" xfId="24343"/>
    <cellStyle name="s_LBO Summary_Fillmore Annual Maintenance" xfId="24344"/>
    <cellStyle name="s_LBO Summary_Fillmore Annual Maintenance_sand city cost analysis 9-29-09 CalAm Version" xfId="24345"/>
    <cellStyle name="s_LBO Summary_Fillmore Annual Maintenance_Schedule 3-5 Roark - asset list 071010" xfId="24346"/>
    <cellStyle name="s_LBO Summary_Fillmore O&amp;M model 032206" xfId="24347"/>
    <cellStyle name="s_LBO Summary_Fillmore O&amp;M model 032206 V1" xfId="24348"/>
    <cellStyle name="s_LBO Summary_Fillmore O&amp;M model 032206 V1_sand city cost analysis 9-29-09 CalAm Version" xfId="24349"/>
    <cellStyle name="s_LBO Summary_Fillmore O&amp;M model 032206 V1_Schedule 3-5 Roark - asset list 071010" xfId="24350"/>
    <cellStyle name="s_LBO Summary_Fillmore O&amp;M model 032206_sand city cost analysis 9-29-09 CalAm Version" xfId="24351"/>
    <cellStyle name="s_LBO Summary_Fillmore O&amp;M model 032206_Schedule 3-5 Roark - asset list 071010" xfId="24352"/>
    <cellStyle name="s_LBO Summary_Fillmore O&amp;M model 110106" xfId="24353"/>
    <cellStyle name="s_LBO Summary_Fillmore O&amp;M model 110106_sand city cost analysis 9-29-09 CalAm Version" xfId="24354"/>
    <cellStyle name="s_LBO Summary_Fillmore O&amp;M model 110106_Schedule 3-5 Roark - asset list 071010" xfId="24355"/>
    <cellStyle name="s_LBO Summary_FINAL P12 MSG Contribution Margin" xfId="24356"/>
    <cellStyle name="s_LBO Summary_Footnote" xfId="24357"/>
    <cellStyle name="s_LBO Summary_HI P2R 2009" xfId="24358"/>
    <cellStyle name="s_LBO Summary_HI P2R 2009 2" xfId="24359"/>
    <cellStyle name="s_LBO Summary_HI P2R 2009_NOL" xfId="24360"/>
    <cellStyle name="s_LBO Summary_HYDRO P2R 2009" xfId="24361"/>
    <cellStyle name="s_LBO Summary_HYDRO P2R 2009 2" xfId="24362"/>
    <cellStyle name="s_LBO Summary_HYDRO P2R 2009_NOL" xfId="24363"/>
    <cellStyle name="s_LBO Summary_Hyperion-JDE Recon" xfId="24364"/>
    <cellStyle name="s_LBO Summary_IA P2R 2009" xfId="24365"/>
    <cellStyle name="s_LBO Summary_IA P2R 2009 2" xfId="24366"/>
    <cellStyle name="s_LBO Summary_IA P2R 2009_NOL" xfId="24367"/>
    <cellStyle name="s_LBO Summary_IL FAS109 2011" xfId="24368"/>
    <cellStyle name="s_LBO Summary_IL P2R 2009 " xfId="24369"/>
    <cellStyle name="s_LBO Summary_IL P2R 2009  2" xfId="24370"/>
    <cellStyle name="s_LBO Summary_IL P2R 2009 _NOL" xfId="24371"/>
    <cellStyle name="s_LBO Summary_IN P2R 2009" xfId="24372"/>
    <cellStyle name="s_LBO Summary_IN P2R 2009 2" xfId="24373"/>
    <cellStyle name="s_LBO Summary_IN P2R 2009_NOL" xfId="24374"/>
    <cellStyle name="s_LBO Summary_Income Statement_revised capex 05.28.09_060309" xfId="24375"/>
    <cellStyle name="s_LBO Summary_Income Statement_revised capex 05.28.09_060309 2" xfId="24376"/>
    <cellStyle name="s_LBO Summary_Input" xfId="24377"/>
    <cellStyle name="s_LBO Summary_Input Sheet" xfId="24378"/>
    <cellStyle name="s_LBO Summary_Inputs" xfId="24379"/>
    <cellStyle name="s_LBO Summary_Inputs_1" xfId="24380"/>
    <cellStyle name="s_LBO Summary_Journal Entries Calculation" xfId="24381"/>
    <cellStyle name="s_LBO Summary_KY P2R 2009" xfId="24382"/>
    <cellStyle name="s_LBO Summary_KY P2R 2009 2" xfId="24383"/>
    <cellStyle name="s_LBO Summary_KY P2R 2009_NOL" xfId="24384"/>
    <cellStyle name="s_LBO Summary_KY-Landing Template-Feb 2012 Final" xfId="24385"/>
    <cellStyle name="s_LBO Summary_KY-Landing Template-Feb 2012 Final 2" xfId="24386"/>
    <cellStyle name="s_LBO Summary_KY-Landing Template-Feb 2012 Final 3" xfId="24387"/>
    <cellStyle name="s_LBO Summary_KY-Landing Template-Feb 2012 Final 4" xfId="24388"/>
    <cellStyle name="s_LBO Summary_KY-Landing Template-Feb 2012 Final 5" xfId="24389"/>
    <cellStyle name="s_LBO Summary_KY-Landing Template-Feb 2012 Final 6" xfId="24390"/>
    <cellStyle name="s_LBO Summary_LI P2R 2009" xfId="24391"/>
    <cellStyle name="s_LBO Summary_LI P2R 2009 2" xfId="24392"/>
    <cellStyle name="s_LBO Summary_LI P2R 2009_NOL" xfId="24393"/>
    <cellStyle name="s_LBO Summary_LIBERTY P2R 2009" xfId="24394"/>
    <cellStyle name="s_LBO Summary_LIBERTY P2R 2009 2" xfId="24395"/>
    <cellStyle name="s_LBO Summary_LIBERTY P2R 2009_NOL" xfId="24396"/>
    <cellStyle name="s_LBO Summary_LOP P2R 2009" xfId="24397"/>
    <cellStyle name="s_LBO Summary_LOP P2R 2009 2" xfId="24398"/>
    <cellStyle name="s_LBO Summary_LOP P2R 2009_NOL" xfId="24399"/>
    <cellStyle name="s_LBO Summary_Mary911" xfId="24400"/>
    <cellStyle name="s_LBO Summary_Mary911_Intangible Amortization 6-30-09v" xfId="24401"/>
    <cellStyle name="s_LBO Summary_MD P2R 2009" xfId="24402"/>
    <cellStyle name="s_LBO Summary_MD P2R 2009 2" xfId="24403"/>
    <cellStyle name="s_LBO Summary_MD P2R 2009_NOL" xfId="24404"/>
    <cellStyle name="s_LBO Summary_MI P2R 2009" xfId="24405"/>
    <cellStyle name="s_LBO Summary_MI P2R 2009 2" xfId="24406"/>
    <cellStyle name="s_LBO Summary_MI P2R 2009_NOL" xfId="24407"/>
    <cellStyle name="s_LBO Summary_Minimerger v1" xfId="24408"/>
    <cellStyle name="s_LBO Summary_Minimerger v6" xfId="24409"/>
    <cellStyle name="s_LBO Summary_Minimerger_v3" xfId="24410"/>
    <cellStyle name="s_LBO Summary_Minimerger_v4" xfId="24411"/>
    <cellStyle name="s_LBO Summary_MO 2010-2014 Presentation_072709" xfId="24412"/>
    <cellStyle name="s_LBO Summary_MO 2010-2014 Presentation_072709_Schedule 3-5 Roark - asset list 071010" xfId="24413"/>
    <cellStyle name="s_LBO Summary_MO P2R 2009" xfId="24414"/>
    <cellStyle name="s_LBO Summary_MO P2R 2009 2" xfId="24415"/>
    <cellStyle name="s_LBO Summary_MO P2R 2009_NOL" xfId="24416"/>
    <cellStyle name="s_LBO Summary_Mobile Residuals P2R 2009" xfId="24417"/>
    <cellStyle name="s_LBO Summary_Mobile Residuals P2R 2009 2" xfId="24418"/>
    <cellStyle name="s_LBO Summary_Mobile Residuals P2R 2009_NOL" xfId="24419"/>
    <cellStyle name="s_LBO Summary_MO-IL-CA Offset DEF" xfId="24420"/>
    <cellStyle name="s_LBO Summary_MO-IL-CA Offset DEF 2" xfId="24421"/>
    <cellStyle name="s_LBO Summary_MO-IL-CA Offset DEF_AWW Adj Co FAS109 2011" xfId="24422"/>
    <cellStyle name="s_LBO Summary_MO-IL-CA Offset DEF_Current Provision - HYP" xfId="24423"/>
    <cellStyle name="s_LBO Summary_MO-IL-CA Offset DEF_Footnote" xfId="24424"/>
    <cellStyle name="s_LBO Summary_MO-IL-CA Offset DEF_Hyperion-JDE Recon" xfId="24425"/>
    <cellStyle name="s_LBO Summary_MO-IL-CA Offset DEF_Journal Entries Calculation" xfId="24426"/>
    <cellStyle name="s_LBO Summary_MO-IL-CA Offset DEF_NOL" xfId="24427"/>
    <cellStyle name="s_LBO Summary_MO-IL-CA Offset DEF_PY FN Reclasses" xfId="24428"/>
    <cellStyle name="s_LBO Summary_MO-IL-CA Offset DEF_Summary" xfId="24429"/>
    <cellStyle name="s_LBO Summary_mona0915a" xfId="24430"/>
    <cellStyle name="s_LBO Summary_mona0915a_Intangible Amortization 6-30-09v" xfId="24431"/>
    <cellStyle name="s_LBO Summary_mona0915b" xfId="24432"/>
    <cellStyle name="s_LBO Summary_mona0915b_Intangible Amortization 6-30-09v" xfId="24433"/>
    <cellStyle name="s_LBO Summary_Net Capex Cashflow 2013-2014 8-10-12" xfId="24434"/>
    <cellStyle name="s_LBO Summary_NJ P2R 2009" xfId="24435"/>
    <cellStyle name="s_LBO Summary_NJ P2R 2009 2" xfId="24436"/>
    <cellStyle name="s_LBO Summary_NJ P2R 2009_NOL" xfId="24437"/>
    <cellStyle name="s_LBO Summary_NM P2R 2009" xfId="24438"/>
    <cellStyle name="s_LBO Summary_NM P2R 2009 2" xfId="24439"/>
    <cellStyle name="s_LBO Summary_NM P2R 2009_NOL" xfId="24440"/>
    <cellStyle name="s_LBO Summary_NOL" xfId="24441"/>
    <cellStyle name="s_LBO Summary_O&amp;Vs P&amp;L View" xfId="24442"/>
    <cellStyle name="s_LBO Summary_O&amp;Vs P&amp;L View 2" xfId="24443"/>
    <cellStyle name="s_LBO Summary_O&amp;Vs P&amp;L View 3" xfId="24444"/>
    <cellStyle name="s_LBO Summary_O&amp;Vs P&amp;L View 4" xfId="24445"/>
    <cellStyle name="s_LBO Summary_O&amp;Vs P&amp;L View 5" xfId="24446"/>
    <cellStyle name="s_LBO Summary_O&amp;Vs P&amp;L View 6" xfId="24447"/>
    <cellStyle name="s_LBO Summary_O&amp;Vs Worksheet" xfId="24448"/>
    <cellStyle name="s_LBO Summary_O&amp;Vs Worksheet 2" xfId="24449"/>
    <cellStyle name="s_LBO Summary_O&amp;Vs Worksheet 3" xfId="24450"/>
    <cellStyle name="s_LBO Summary_O&amp;Vs Worksheet 4" xfId="24451"/>
    <cellStyle name="s_LBO Summary_O&amp;Vs Worksheet 5" xfId="24452"/>
    <cellStyle name="s_LBO Summary_O&amp;Vs Worksheet 6" xfId="24453"/>
    <cellStyle name="s_LBO Summary_OH P2R 2009" xfId="24454"/>
    <cellStyle name="s_LBO Summary_OH P2R 2009 2" xfId="24455"/>
    <cellStyle name="s_LBO Summary_OH P2R 2009_NOL" xfId="24456"/>
    <cellStyle name="s_LBO Summary_P&amp;L Landing" xfId="24457"/>
    <cellStyle name="s_LBO Summary_P&amp;L Landing 2" xfId="24458"/>
    <cellStyle name="s_LBO Summary_P&amp;L Landing 3" xfId="24459"/>
    <cellStyle name="s_LBO Summary_P&amp;L Landing 4" xfId="24460"/>
    <cellStyle name="s_LBO Summary_P&amp;L Landing 5" xfId="24461"/>
    <cellStyle name="s_LBO Summary_P&amp;L Landing 6" xfId="24462"/>
    <cellStyle name="s_LBO Summary_PA P2R 2009" xfId="24463"/>
    <cellStyle name="s_LBO Summary_PA P2R 2009 2" xfId="24464"/>
    <cellStyle name="s_LBO Summary_PA P2R 2009_NOL" xfId="24465"/>
    <cellStyle name="s_LBO Summary_Portfolio Optimization - Sale of GW + Neptune v13" xfId="24466"/>
    <cellStyle name="s_LBO Summary_Project Aqua - Financial Models Version 2.0 V2" xfId="24467"/>
    <cellStyle name="s_LBO Summary_Project Aqua - Financial Models Version 2.0 V2_2010 Arnold Sewer - Model v1.1 (preliminary base case)" xfId="24468"/>
    <cellStyle name="s_LBO Summary_Project Aqua - Financial Models Version 2.0 V2_Inputs" xfId="24469"/>
    <cellStyle name="s_LBO Summary_Project Aqua - Financial Models Version 2.0 V2_sand city cost analysis 9-29-09 CalAm Version" xfId="24470"/>
    <cellStyle name="s_LBO Summary_Project Aqua - Financial Models Version 2.0 V2_Schedule 3-5 Roark - asset list 071010" xfId="24471"/>
    <cellStyle name="s_LBO Summary_Project Aqua - Financial Models Version 2.5" xfId="24472"/>
    <cellStyle name="s_LBO Summary_Project Ascot Spain - Version 9.0 16082004" xfId="24473"/>
    <cellStyle name="s_LBO Summary_PY FN Reclasses" xfId="24474"/>
    <cellStyle name="s_LBO Summary_Q1 Workpapers as of 03-12-10" xfId="24475"/>
    <cellStyle name="s_LBO Summary_Q1 Workpapers as of 03-12-10 2" xfId="24476"/>
    <cellStyle name="s_LBO Summary_ROE by State" xfId="24477"/>
    <cellStyle name="s_LBO Summary_sand city cost analysis 9-29-09 CalAm Version" xfId="24478"/>
    <cellStyle name="s_LBO Summary_Schedule 3-5 Roark - asset list 071010" xfId="24479"/>
    <cellStyle name="s_LBO Summary_Sheet1" xfId="24480"/>
    <cellStyle name="s_LBO Summary_Sheet1 2" xfId="24481"/>
    <cellStyle name="s_LBO Summary_Sheet1 3" xfId="24482"/>
    <cellStyle name="s_LBO Summary_Sheet1 4" xfId="24483"/>
    <cellStyle name="s_LBO Summary_Sheet1 5" xfId="24484"/>
    <cellStyle name="s_LBO Summary_Sheet1 6" xfId="24485"/>
    <cellStyle name="s_LBO Summary_Sheet2" xfId="24486"/>
    <cellStyle name="s_LBO Summary_Sheet2 2" xfId="24487"/>
    <cellStyle name="s_LBO Summary_Sheet2 3" xfId="24488"/>
    <cellStyle name="s_LBO Summary_Sheet2 4" xfId="24489"/>
    <cellStyle name="s_LBO Summary_Sheet2 5" xfId="24490"/>
    <cellStyle name="s_LBO Summary_Sheet2 6" xfId="24491"/>
    <cellStyle name="s_LBO Summary_Sheet2 7" xfId="24492"/>
    <cellStyle name="s_LBO Summary_Smart View_2011-2015_Info from the field V2  from rates 8-18-10 morning" xfId="24493"/>
    <cellStyle name="s_LBO Summary_Smart View_2011-2015_Info from the field V3 8-19-10 from Rates" xfId="24494"/>
    <cellStyle name="s_LBO Summary_Spain headcount 09082004v3" xfId="24495"/>
    <cellStyle name="s_LBO Summary_Start-up Costs" xfId="24496"/>
    <cellStyle name="s_LBO Summary_Start-up Costs_sand city cost analysis 9-29-09 CalAm Version" xfId="24497"/>
    <cellStyle name="s_LBO Summary_Start-up Costs_Schedule 3-5 Roark - asset list 071010" xfId="24498"/>
    <cellStyle name="s_LBO Summary_Summary" xfId="24499"/>
    <cellStyle name="s_LBO Summary_Surprise Financial Services O&amp;M Fin Model 2008" xfId="24500"/>
    <cellStyle name="s_LBO Summary_Surprise Financial Services O&amp;M No Capital 012607" xfId="24501"/>
    <cellStyle name="s_LBO Summary_Surprise Financial Services O&amp;M No Capital 012607_sand city cost analysis 9-29-09 CalAm Version" xfId="24502"/>
    <cellStyle name="s_LBO Summary_Surprise Financial Services O&amp;M No Capital 012607_Schedule 3-5 Roark - asset list 071010" xfId="24503"/>
    <cellStyle name="s_LBO Summary_TN - BD Model 2011-2015 06.17.10" xfId="24504"/>
    <cellStyle name="s_LBO Summary_TN P2R 2009" xfId="24505"/>
    <cellStyle name="s_LBO Summary_TN P2R 2009 2" xfId="24506"/>
    <cellStyle name="s_LBO Summary_TN P2R 2009_NOL" xfId="24507"/>
    <cellStyle name="s_LBO Summary_Treasury Existing Debt Load" xfId="24508"/>
    <cellStyle name="s_LBO Summary_TWH LLC P2R 2009" xfId="24509"/>
    <cellStyle name="s_LBO Summary_TWH LLC P2R 2009 2" xfId="24510"/>
    <cellStyle name="s_LBO Summary_TWH LLC P2R 2009_NOL" xfId="24511"/>
    <cellStyle name="s_LBO Summary_TWNA P2R 2009" xfId="24512"/>
    <cellStyle name="s_LBO Summary_TWNA P2R 2009 2" xfId="24513"/>
    <cellStyle name="s_LBO Summary_TWNA P2R 2009_NOL" xfId="24514"/>
    <cellStyle name="s_LBO Summary_TX P2R 2009" xfId="24515"/>
    <cellStyle name="s_LBO Summary_TX P2R 2009 2" xfId="24516"/>
    <cellStyle name="s_LBO Summary_TX P2R 2009_NOL" xfId="24517"/>
    <cellStyle name="s_LBO Summary_UESG P2R 2009" xfId="24518"/>
    <cellStyle name="s_LBO Summary_UESG P2R 2009 2" xfId="24519"/>
    <cellStyle name="s_LBO Summary_UESG P2R 2009_NOL" xfId="24520"/>
    <cellStyle name="s_LBO Summary_UWV P2R 2009" xfId="24521"/>
    <cellStyle name="s_LBO Summary_UWV P2R 2009 2" xfId="24522"/>
    <cellStyle name="s_LBO Summary_UWV P2R 2009_NOL" xfId="24523"/>
    <cellStyle name="s_LBO Summary_VA P2R 2009" xfId="24524"/>
    <cellStyle name="s_LBO Summary_VA P2R 2009 2" xfId="24525"/>
    <cellStyle name="s_LBO Summary_VA P2R 2009_NOL" xfId="24526"/>
    <cellStyle name="s_LBO Summary_Valuation_v1 - TDS" xfId="24527"/>
    <cellStyle name="s_LBO Summary_WV P2R 2009" xfId="24528"/>
    <cellStyle name="s_LBO Summary_WV P2R 2009 2" xfId="24529"/>
    <cellStyle name="s_LBO Summary_WV P2R 2009_NOL" xfId="24530"/>
    <cellStyle name="s_Lbo_1" xfId="24531"/>
    <cellStyle name="s_Lbo_1 10" xfId="24532"/>
    <cellStyle name="s_Lbo_1 2" xfId="24533"/>
    <cellStyle name="s_Lbo_1 2 2" xfId="24534"/>
    <cellStyle name="s_Lbo_1 2 2 2" xfId="24535"/>
    <cellStyle name="s_Lbo_1 2 2 2 2" xfId="24536"/>
    <cellStyle name="s_Lbo_1 2 2 2 2 2" xfId="24537"/>
    <cellStyle name="s_Lbo_1 2 2 2 2 3" xfId="24538"/>
    <cellStyle name="s_Lbo_1 2 2 2 3" xfId="24539"/>
    <cellStyle name="s_Lbo_1 2 2 3" xfId="24540"/>
    <cellStyle name="s_Lbo_1 2 2 4" xfId="24541"/>
    <cellStyle name="s_Lbo_1 2 2 5" xfId="24542"/>
    <cellStyle name="s_Lbo_1 2 2 6" xfId="24543"/>
    <cellStyle name="s_Lbo_1 2 3" xfId="24544"/>
    <cellStyle name="s_Lbo_1 2 3 2" xfId="24545"/>
    <cellStyle name="s_Lbo_1 2 3 2 2" xfId="24546"/>
    <cellStyle name="s_Lbo_1 2 3 2 3" xfId="24547"/>
    <cellStyle name="s_Lbo_1 2 3 3" xfId="24548"/>
    <cellStyle name="s_Lbo_1 2 4" xfId="24549"/>
    <cellStyle name="s_Lbo_1 2 5" xfId="24550"/>
    <cellStyle name="s_Lbo_1 2 6" xfId="24551"/>
    <cellStyle name="s_Lbo_1 3" xfId="24552"/>
    <cellStyle name="s_Lbo_1 4" xfId="24553"/>
    <cellStyle name="s_Lbo_1 5" xfId="24554"/>
    <cellStyle name="s_Lbo_1 6" xfId="24555"/>
    <cellStyle name="s_Lbo_1 6 2" xfId="24556"/>
    <cellStyle name="s_Lbo_1 6 2 2" xfId="24557"/>
    <cellStyle name="s_Lbo_1 6 2 3" xfId="24558"/>
    <cellStyle name="s_Lbo_1 6 3" xfId="24559"/>
    <cellStyle name="s_Lbo_1 7" xfId="24560"/>
    <cellStyle name="s_Lbo_1 8" xfId="24561"/>
    <cellStyle name="s_Lbo_1 9" xfId="24562"/>
    <cellStyle name="s_Lbo_1_2010 Arnold Sewer - Model v1.1 (preliminary base case)" xfId="24563"/>
    <cellStyle name="s_Lbo_1_2010-2012_AZ BP_09.10.09" xfId="24564"/>
    <cellStyle name="s_Lbo_1_2011_BPR_MSG_07" xfId="24565"/>
    <cellStyle name="s_Lbo_1_2011-13 Capex by entity" xfId="24566"/>
    <cellStyle name="s_Lbo_1_2012_BS_Budget (2)" xfId="24567"/>
    <cellStyle name="s_Lbo_1_2012_BS_Budget (2) 2" xfId="24568"/>
    <cellStyle name="s_Lbo_1_2012_BS_Budget (2) 3" xfId="24569"/>
    <cellStyle name="s_Lbo_1_2012_BS_Budget (2) 4" xfId="24570"/>
    <cellStyle name="s_Lbo_1_2012_BS_Budget (2) 5" xfId="24571"/>
    <cellStyle name="s_Lbo_1_2012_BS_Budget (2) 6" xfId="24572"/>
    <cellStyle name="s_Lbo_1_7 - FAS109 2010 (F2)" xfId="24573"/>
    <cellStyle name="s_Lbo_1_AAET P2R 2009" xfId="24574"/>
    <cellStyle name="s_Lbo_1_AAET P2R 2009 2" xfId="24575"/>
    <cellStyle name="s_Lbo_1_AAET P2R 2009_NOL" xfId="24576"/>
    <cellStyle name="s_Lbo_1_ACUS P2R 2009" xfId="24577"/>
    <cellStyle name="s_Lbo_1_ACUS P2R 2009 2" xfId="24578"/>
    <cellStyle name="s_Lbo_1_ACUS P2R 2009_NOL" xfId="24579"/>
    <cellStyle name="s_Lbo_1_ALWC P2R 2009" xfId="24580"/>
    <cellStyle name="s_Lbo_1_ALWC P2R 2009 2" xfId="24581"/>
    <cellStyle name="s_Lbo_1_ALWC P2R 2009_NOL" xfId="24582"/>
    <cellStyle name="s_Lbo_1_Apollo 22062005 RR" xfId="24583"/>
    <cellStyle name="s_Lbo_1_Applied O+M - 2011 - 2015 Bus. Plan" xfId="24584"/>
    <cellStyle name="s_Lbo_1_Applied O+M - 2011 - 2015 Bus. Plan 2" xfId="24585"/>
    <cellStyle name="s_Lbo_1_AW Engineering P2R 2009" xfId="24586"/>
    <cellStyle name="s_Lbo_1_AW Engineering P2R 2009 2" xfId="24587"/>
    <cellStyle name="s_Lbo_1_AW Engineering P2R 2009_NOL" xfId="24588"/>
    <cellStyle name="s_Lbo_1_AW Ind P2R 2009" xfId="24589"/>
    <cellStyle name="s_Lbo_1_AW Ind P2R 2009 2" xfId="24590"/>
    <cellStyle name="s_Lbo_1_AW Ind P2R 2009_NOL" xfId="24591"/>
    <cellStyle name="s_Lbo_1_AW O&amp;M P2R 2009" xfId="24592"/>
    <cellStyle name="s_Lbo_1_AW O&amp;M P2R 2009 2" xfId="24593"/>
    <cellStyle name="s_Lbo_1_AW O&amp;M P2R 2009_NOL" xfId="24594"/>
    <cellStyle name="s_Lbo_1_AW(USA) Inc.  P2R 2009" xfId="24595"/>
    <cellStyle name="s_Lbo_1_AW(USA) Inc.  P2R 2009 2" xfId="24596"/>
    <cellStyle name="s_Lbo_1_AW(USA) Inc.  P2R 2009_NOL" xfId="24597"/>
    <cellStyle name="s_Lbo_1_AWCC P2R 2009" xfId="24598"/>
    <cellStyle name="s_Lbo_1_AWCC P2R 2009 2" xfId="24599"/>
    <cellStyle name="s_Lbo_1_AWCC P2R 2009_NOL" xfId="24600"/>
    <cellStyle name="s_Lbo_1_AWE Holding P2R 2009" xfId="24601"/>
    <cellStyle name="s_Lbo_1_AWE Holding P2R 2009 2" xfId="24602"/>
    <cellStyle name="s_Lbo_1_AWE Holding P2R 2009_NOL" xfId="24603"/>
    <cellStyle name="s_Lbo_1_AWE Inc. P2R 2009" xfId="24604"/>
    <cellStyle name="s_Lbo_1_AWE Inc. P2R 2009 2" xfId="24605"/>
    <cellStyle name="s_Lbo_1_AWE Inc. P2R 2009_NOL" xfId="24606"/>
    <cellStyle name="s_Lbo_1_AWM P2R 2009" xfId="24607"/>
    <cellStyle name="s_Lbo_1_AWM P2R 2009 2" xfId="24608"/>
    <cellStyle name="s_Lbo_1_AWM P2R 2009_NOL" xfId="24609"/>
    <cellStyle name="s_Lbo_1_AWM-DE P2R 2009" xfId="24610"/>
    <cellStyle name="s_Lbo_1_AWM-DE P2R 2009 2" xfId="24611"/>
    <cellStyle name="s_Lbo_1_AWM-DE P2R 2009_NOL" xfId="24612"/>
    <cellStyle name="s_Lbo_1_AWR P2R 2009" xfId="24613"/>
    <cellStyle name="s_Lbo_1_AWR P2R 2009 2" xfId="24614"/>
    <cellStyle name="s_Lbo_1_AWR P2R 2009_NOL" xfId="24615"/>
    <cellStyle name="s_Lbo_1_AWS CDM P2R 2009" xfId="24616"/>
    <cellStyle name="s_Lbo_1_AWS CDM P2R 2009 2" xfId="24617"/>
    <cellStyle name="s_Lbo_1_AWS CDM P2R 2009_NOL" xfId="24618"/>
    <cellStyle name="s_Lbo_1_AWS LLC P2R 2009" xfId="24619"/>
    <cellStyle name="s_Lbo_1_AWS LLC P2R 2009 2" xfId="24620"/>
    <cellStyle name="s_Lbo_1_AWS LLC P2R 2009_NOL" xfId="24621"/>
    <cellStyle name="s_Lbo_1_AWW Adj Co FAS109 2011" xfId="24622"/>
    <cellStyle name="s_Lbo_1_AWWC P2R 2009" xfId="24623"/>
    <cellStyle name="s_Lbo_1_AWWC P2R 2009 2" xfId="24624"/>
    <cellStyle name="s_Lbo_1_AWWC P2R 2009_NOL" xfId="24625"/>
    <cellStyle name="s_Lbo_1_AWWM P2R 2009" xfId="24626"/>
    <cellStyle name="s_Lbo_1_AWWM P2R 2009 2" xfId="24627"/>
    <cellStyle name="s_Lbo_1_AWWM P2R 2009_NOL" xfId="24628"/>
    <cellStyle name="s_Lbo_1_AWWSC P2R 2009" xfId="24629"/>
    <cellStyle name="s_Lbo_1_AWWSC P2R 2009 2" xfId="24630"/>
    <cellStyle name="s_Lbo_1_AWWSC P2R 2009_NOL" xfId="24631"/>
    <cellStyle name="s_Lbo_1_AZ P2R 2009" xfId="24632"/>
    <cellStyle name="s_Lbo_1_AZ P2R 2009 2" xfId="24633"/>
    <cellStyle name="s_Lbo_1_AZ P2R 2009_NOL" xfId="24634"/>
    <cellStyle name="s_Lbo_1_BalanceSheet Landing" xfId="24635"/>
    <cellStyle name="s_Lbo_1_BalanceSheet Landing 2" xfId="24636"/>
    <cellStyle name="s_Lbo_1_BalanceSheet Landing 3" xfId="24637"/>
    <cellStyle name="s_Lbo_1_BalanceSheet Landing 4" xfId="24638"/>
    <cellStyle name="s_Lbo_1_BalanceSheet Landing 5" xfId="24639"/>
    <cellStyle name="s_Lbo_1_BalanceSheet Landing 6" xfId="24640"/>
    <cellStyle name="s_Lbo_1_BFD P2R 2009" xfId="24641"/>
    <cellStyle name="s_Lbo_1_BFD P2R 2009 2" xfId="24642"/>
    <cellStyle name="s_Lbo_1_BFD P2R 2009_NOL" xfId="24643"/>
    <cellStyle name="s_Lbo_1_Book1" xfId="24644"/>
    <cellStyle name="s_Lbo_1_BP 2011-13 KPIs Rev 9-16-2010 8pm" xfId="24645"/>
    <cellStyle name="s_Lbo_1_CA P2R 2009 " xfId="24646"/>
    <cellStyle name="s_Lbo_1_CA P2R 2009  2" xfId="24647"/>
    <cellStyle name="s_Lbo_1_CA P2R 2009 _NOL" xfId="24648"/>
    <cellStyle name="s_Lbo_1_CD - Financial Flash Report - May 2012 Final" xfId="24649"/>
    <cellStyle name="s_Lbo_1_City of Fillmore Annual Maintenance Revised  V-2 3-7-06  MLC" xfId="24650"/>
    <cellStyle name="s_Lbo_1_City of Fillmore Annual Maintenance Revised  V-2 3-7-06  MLC_sand city cost analysis 9-29-09 CalAm Version" xfId="24651"/>
    <cellStyle name="s_Lbo_1_City of Fillmore Annual Maintenance Revised  V-2 3-7-06  MLC_Schedule 3-5 Roark - asset list 071010" xfId="24652"/>
    <cellStyle name="s_Lbo_1_City of Fillmore Annual Maintenance Revised MK" xfId="24653"/>
    <cellStyle name="s_Lbo_1_City of Fillmore Annual Maintenance Revised MK_sand city cost analysis 9-29-09 CalAm Version" xfId="24654"/>
    <cellStyle name="s_Lbo_1_City of Fillmore Annual Maintenance Revised MK_Schedule 3-5 Roark - asset list 071010" xfId="24655"/>
    <cellStyle name="s_Lbo_1_City of Fillmore DBO Financial Model V10" xfId="24656"/>
    <cellStyle name="s_Lbo_1_City of Fillmore DBO Financial Model V10_sand city cost analysis 9-29-09 CalAm Version" xfId="24657"/>
    <cellStyle name="s_Lbo_1_City of Fillmore DBO Financial Model V10_Schedule 3-5 Roark - asset list 071010" xfId="24658"/>
    <cellStyle name="s_Lbo_1_City of Fillmore DBO Financial Model V11" xfId="24659"/>
    <cellStyle name="s_Lbo_1_City of Fillmore DBO Financial Model V11_sand city cost analysis 9-29-09 CalAm Version" xfId="24660"/>
    <cellStyle name="s_Lbo_1_City of Fillmore DBO Financial Model V11_Schedule 3-5 Roark - asset list 071010" xfId="24661"/>
    <cellStyle name="s_Lbo_1_City of Fillmore DBO Financial Model V2" xfId="24662"/>
    <cellStyle name="s_Lbo_1_City of Fillmore DBO Financial Model V2_sand city cost analysis 9-29-09 CalAm Version" xfId="24663"/>
    <cellStyle name="s_Lbo_1_City of Fillmore DBO Financial Model V2_Schedule 3-5 Roark - asset list 071010" xfId="24664"/>
    <cellStyle name="s_Lbo_1_City of Fillmore DBO Financial Model V4" xfId="24665"/>
    <cellStyle name="s_Lbo_1_City of Fillmore DBO Financial Model V4_sand city cost analysis 9-29-09 CalAm Version" xfId="24666"/>
    <cellStyle name="s_Lbo_1_City of Fillmore DBO Financial Model V4_Schedule 3-5 Roark - asset list 071010" xfId="24667"/>
    <cellStyle name="s_Lbo_1_City of Fillmore DBO Financial Model V5" xfId="24668"/>
    <cellStyle name="s_Lbo_1_City of Fillmore DBO Financial Model V5_sand city cost analysis 9-29-09 CalAm Version" xfId="24669"/>
    <cellStyle name="s_Lbo_1_City of Fillmore DBO Financial Model V5_Schedule 3-5 Roark - asset list 071010" xfId="24670"/>
    <cellStyle name="s_Lbo_1_City of Fillmore OpEx Model Start-Up  &amp; Decommissioning   Nov.18, 2005  MLC" xfId="24671"/>
    <cellStyle name="s_Lbo_1_City of Fillmore OpEx Model Start-Up  &amp; Decommissioning   Nov.18, 2005  MLC_sand city cost analysis 9-29-09 CalAm Version" xfId="24672"/>
    <cellStyle name="s_Lbo_1_City of Fillmore OpEx Model Start-Up  &amp; Decommissioning   Nov.18, 2005  MLC_Schedule 3-5 Roark - asset list 071010" xfId="24673"/>
    <cellStyle name="s_Lbo_1_City of Fillmore OpEx Model V. 2  Dec. 19, 2005  MLC" xfId="24674"/>
    <cellStyle name="s_Lbo_1_City of Fillmore OpEx Model V. 2  Dec. 19, 2005  MLC_sand city cost analysis 9-29-09 CalAm Version" xfId="24675"/>
    <cellStyle name="s_Lbo_1_City of Fillmore OpEx Model V. 2  Dec. 19, 2005  MLC_Schedule 3-5 Roark - asset list 071010" xfId="24676"/>
    <cellStyle name="s_Lbo_1_City of Fillmore R &amp; R Schedule    3-13-06  MLC" xfId="24677"/>
    <cellStyle name="s_Lbo_1_City of Fillmore R &amp; R Schedule    3-13-06  MLC_sand city cost analysis 9-29-09 CalAm Version" xfId="24678"/>
    <cellStyle name="s_Lbo_1_City of Fillmore R &amp; R Schedule    3-13-06  MLC_Schedule 3-5 Roark - asset list 071010" xfId="24679"/>
    <cellStyle name="s_Lbo_1_Contract Ops Bus  Plan 2011 -2015_061510" xfId="24680"/>
    <cellStyle name="s_Lbo_1_Contract Ops Bus  Plan 2011 -2015_061510_2011_BPR_MSG_07" xfId="24681"/>
    <cellStyle name="s_Lbo_1_Contract Ops Bus  Plan 2011 -2015_061510_Contract Ops Bus  Plan 2011 -2015_071310_GK" xfId="24682"/>
    <cellStyle name="s_Lbo_1_Contract Ops Bus  Plan 2011 -2015_061510_Contract Ops Bus  Plan 2011 -2015_08.31.10" xfId="24683"/>
    <cellStyle name="s_Lbo_1_Contract Ops Bus  Plan 2011 -2015_061510_Contract Ops Bus  Plan 2011 -2015_08.31.10_~0270095" xfId="24684"/>
    <cellStyle name="s_Lbo_1_Contract Ops Bus  Plan 2011 -2015_061510_Contract Ops Bus  Plan 2011 -2015_08.31.10_Contract Services_Project Contribution Trend" xfId="24685"/>
    <cellStyle name="s_Lbo_1_Contract Ops Bus  Plan 2011 -2015_061510_Contract Ops Bus  Plan 2011 -2015_08.31.10_Contract Services_Project Contribution Trend_091010" xfId="24686"/>
    <cellStyle name="s_Lbo_1_Contract Ops Bus  Plan 2011 -2015_061510_Contribution" xfId="24687"/>
    <cellStyle name="s_Lbo_1_Contract Ops Bus  Plan 2011 -2015_061510_FINAL P12 MSG Contribution Margin" xfId="24688"/>
    <cellStyle name="s_Lbo_1_Contract Ops Bus  Plan 2011 -2015_071310_GK" xfId="24689"/>
    <cellStyle name="s_Lbo_1_Contract Ops Bus  Plan 2011 -2015_08.31.10" xfId="24690"/>
    <cellStyle name="s_Lbo_1_Contract Ops Bus  Plan 2011 -2015_08.31.10_~0270095" xfId="24691"/>
    <cellStyle name="s_Lbo_1_Contract Ops Bus  Plan 2011 -2015_08.31.10_Contract Services_Project Contribution Trend" xfId="24692"/>
    <cellStyle name="s_Lbo_1_Contract Ops Bus  Plan 2011 -2015_08.31.10_Contract Services_Project Contribution Trend_091010" xfId="24693"/>
    <cellStyle name="s_Lbo_1_Contribution" xfId="24694"/>
    <cellStyle name="s_Lbo_1_Control Panel" xfId="24695"/>
    <cellStyle name="s_Lbo_1_Control Panel 2" xfId="24696"/>
    <cellStyle name="s_Lbo_1_Control Panel 3" xfId="24697"/>
    <cellStyle name="s_Lbo_1_Control Panel 4" xfId="24698"/>
    <cellStyle name="s_Lbo_1_Control Panel 5" xfId="24699"/>
    <cellStyle name="s_Lbo_1_Control Panel 6" xfId="24700"/>
    <cellStyle name="s_Lbo_1_Copy of KY 2011 Os &amp; Vs 10-19-11" xfId="24701"/>
    <cellStyle name="s_Lbo_1_Copy of KY 2011 Os &amp; Vs 10-19-11 2" xfId="24702"/>
    <cellStyle name="s_Lbo_1_Copy of KY 2011 Os &amp; Vs 10-19-11 3" xfId="24703"/>
    <cellStyle name="s_Lbo_1_Copy of KY 2011 Os &amp; Vs 10-19-11 4" xfId="24704"/>
    <cellStyle name="s_Lbo_1_Copy of KY 2011 Os &amp; Vs 10-19-11 5" xfId="24705"/>
    <cellStyle name="s_Lbo_1_Copy of KY 2011 Os &amp; Vs 10-19-11 6" xfId="24706"/>
    <cellStyle name="s_Lbo_1_Copy of Twin Oaks DBO Financial Model BAFO FINAL" xfId="24707"/>
    <cellStyle name="s_Lbo_1_Copy of Twin Oaks DBO Financial Model BAFO FINAL_sand city cost analysis 9-29-09 CalAm Version" xfId="24708"/>
    <cellStyle name="s_Lbo_1_Copy of Twin Oaks DBO Financial Model BAFO FINAL_Schedule 3-5 Roark - asset list 071010" xfId="24709"/>
    <cellStyle name="s_Lbo_1_Eastern Divsion O&amp;Vs - Dec 2011 Final" xfId="24710"/>
    <cellStyle name="s_Lbo_1_Eastern Divsion O&amp;Vs - Dec 2011 Final 2" xfId="24711"/>
    <cellStyle name="s_Lbo_1_Eastern Divsion O&amp;Vs - Dec 2011 Final 3" xfId="24712"/>
    <cellStyle name="s_Lbo_1_Eastern Divsion O&amp;Vs - Dec 2011 Final 4" xfId="24713"/>
    <cellStyle name="s_Lbo_1_Eastern Divsion O&amp;Vs - Dec 2011 Final 5" xfId="24714"/>
    <cellStyle name="s_Lbo_1_Eastern Divsion O&amp;Vs - Dec 2011 Final 6" xfId="24715"/>
    <cellStyle name="s_Lbo_1_Eastern Divsion O&amp;Vs - Dec 2011 Final_O&amp;Vs Worksheet" xfId="24716"/>
    <cellStyle name="s_Lbo_1_Eastern Divsion O&amp;Vs - Dec 2011 Final_O&amp;Vs Worksheet 2" xfId="24717"/>
    <cellStyle name="s_Lbo_1_Eastern Divsion O&amp;Vs - Dec 2011 Final_O&amp;Vs Worksheet 3" xfId="24718"/>
    <cellStyle name="s_Lbo_1_Eastern Divsion O&amp;Vs - Dec 2011 Final_O&amp;Vs Worksheet 4" xfId="24719"/>
    <cellStyle name="s_Lbo_1_Eastern Divsion O&amp;Vs - Dec 2011 Final_O&amp;Vs Worksheet 5" xfId="24720"/>
    <cellStyle name="s_Lbo_1_Eastern Divsion O&amp;Vs - Dec 2011 Final_O&amp;Vs Worksheet 6" xfId="24721"/>
    <cellStyle name="s_Lbo_1_Edison P2R 2009" xfId="24722"/>
    <cellStyle name="s_Lbo_1_Edison P2R 2009 2" xfId="24723"/>
    <cellStyle name="s_Lbo_1_Edison P2R 2009_NOL" xfId="24724"/>
    <cellStyle name="s_Lbo_1_EMC P2R 2009" xfId="24725"/>
    <cellStyle name="s_Lbo_1_EMC P2R 2009 2" xfId="24726"/>
    <cellStyle name="s_Lbo_1_EMC P2R 2009_NOL" xfId="24727"/>
    <cellStyle name="s_Lbo_1_ETOWN LLC P2R 2009" xfId="24728"/>
    <cellStyle name="s_Lbo_1_ETOWN LLC P2R 2009 2" xfId="24729"/>
    <cellStyle name="s_Lbo_1_ETOWN LLC P2R 2009_NOL" xfId="24730"/>
    <cellStyle name="s_Lbo_1_ETP P2R 2009" xfId="24731"/>
    <cellStyle name="s_Lbo_1_ETP P2R 2009 2" xfId="24732"/>
    <cellStyle name="s_Lbo_1_ETP P2R 2009_NOL" xfId="24733"/>
    <cellStyle name="s_Lbo_1_Feb Actual vs. Budget" xfId="24734"/>
    <cellStyle name="s_Lbo_1_Feb Actual vs. Budget 2" xfId="24735"/>
    <cellStyle name="s_Lbo_1_Feb Actual vs. Budget 3" xfId="24736"/>
    <cellStyle name="s_Lbo_1_Feb Actual vs. Budget 4" xfId="24737"/>
    <cellStyle name="s_Lbo_1_Feb Actual vs. Budget 5" xfId="24738"/>
    <cellStyle name="s_Lbo_1_Feb Actual vs. Budget 6" xfId="24739"/>
    <cellStyle name="s_Lbo_1_Federal Payable '10" xfId="24740"/>
    <cellStyle name="s_Lbo_1_Fillmore Annual Maintenance" xfId="24741"/>
    <cellStyle name="s_Lbo_1_Fillmore Annual Maintenance_sand city cost analysis 9-29-09 CalAm Version" xfId="24742"/>
    <cellStyle name="s_Lbo_1_Fillmore Annual Maintenance_Schedule 3-5 Roark - asset list 071010" xfId="24743"/>
    <cellStyle name="s_Lbo_1_Fillmore O&amp;M model 032206" xfId="24744"/>
    <cellStyle name="s_Lbo_1_Fillmore O&amp;M model 032206 V1" xfId="24745"/>
    <cellStyle name="s_Lbo_1_Fillmore O&amp;M model 032206 V1_sand city cost analysis 9-29-09 CalAm Version" xfId="24746"/>
    <cellStyle name="s_Lbo_1_Fillmore O&amp;M model 032206 V1_Schedule 3-5 Roark - asset list 071010" xfId="24747"/>
    <cellStyle name="s_Lbo_1_Fillmore O&amp;M model 032206_sand city cost analysis 9-29-09 CalAm Version" xfId="24748"/>
    <cellStyle name="s_Lbo_1_Fillmore O&amp;M model 032206_Schedule 3-5 Roark - asset list 071010" xfId="24749"/>
    <cellStyle name="s_Lbo_1_Fillmore O&amp;M model 110106" xfId="24750"/>
    <cellStyle name="s_Lbo_1_Fillmore O&amp;M model 110106_sand city cost analysis 9-29-09 CalAm Version" xfId="24751"/>
    <cellStyle name="s_Lbo_1_Fillmore O&amp;M model 110106_Schedule 3-5 Roark - asset list 071010" xfId="24752"/>
    <cellStyle name="s_Lbo_1_FINAL P12 MSG Contribution Margin" xfId="24753"/>
    <cellStyle name="s_Lbo_1_Footnote" xfId="24754"/>
    <cellStyle name="s_Lbo_1_GAAP Provision Model - Q3 2011 Consolidated - Hyperion" xfId="24755"/>
    <cellStyle name="s_Lbo_1_HI P2R 2009" xfId="24756"/>
    <cellStyle name="s_Lbo_1_HI P2R 2009 2" xfId="24757"/>
    <cellStyle name="s_Lbo_1_HI P2R 2009_NOL" xfId="24758"/>
    <cellStyle name="s_Lbo_1_HYDRO P2R 2009" xfId="24759"/>
    <cellStyle name="s_Lbo_1_HYDRO P2R 2009 2" xfId="24760"/>
    <cellStyle name="s_Lbo_1_HYDRO P2R 2009_NOL" xfId="24761"/>
    <cellStyle name="s_Lbo_1_Hyperion-JDE Recon" xfId="24762"/>
    <cellStyle name="s_Lbo_1_IA P2R 2009" xfId="24763"/>
    <cellStyle name="s_Lbo_1_IA P2R 2009 2" xfId="24764"/>
    <cellStyle name="s_Lbo_1_IA P2R 2009_NOL" xfId="24765"/>
    <cellStyle name="s_Lbo_1_IL FAS109 2011" xfId="24766"/>
    <cellStyle name="s_Lbo_1_IL P2R 2009 " xfId="24767"/>
    <cellStyle name="s_Lbo_1_IL P2R 2009  2" xfId="24768"/>
    <cellStyle name="s_Lbo_1_IL P2R 2009 _NOL" xfId="24769"/>
    <cellStyle name="s_Lbo_1_IN P2R 2009" xfId="24770"/>
    <cellStyle name="s_Lbo_1_IN P2R 2009 2" xfId="24771"/>
    <cellStyle name="s_Lbo_1_IN P2R 2009_NOL" xfId="24772"/>
    <cellStyle name="s_Lbo_1_Income Statement_revised capex 05.28.09_060309" xfId="24773"/>
    <cellStyle name="s_Lbo_1_Income Statement_revised capex 05.28.09_060309 2" xfId="24774"/>
    <cellStyle name="s_Lbo_1_Input" xfId="24775"/>
    <cellStyle name="s_Lbo_1_Input Sheet" xfId="24776"/>
    <cellStyle name="s_Lbo_1_Input Sheet_Hyperion-JDE Recon" xfId="24777"/>
    <cellStyle name="s_Lbo_1_Input Sheet_Journal Entries Calculation" xfId="24778"/>
    <cellStyle name="s_Lbo_1_Inputs" xfId="24779"/>
    <cellStyle name="s_Lbo_1_Inputs_1" xfId="24780"/>
    <cellStyle name="s_LBO_1_Intangible Amortization 6-30-09v" xfId="24781"/>
    <cellStyle name="s_Lbo_1_I-OPEB" xfId="24782"/>
    <cellStyle name="s_Lbo_1_I-OPEB_Hyperion-JDE Recon" xfId="24783"/>
    <cellStyle name="s_Lbo_1_I-OPEB_Input Sheet" xfId="24784"/>
    <cellStyle name="s_Lbo_1_I-OPEB_Journal Entries Calculation" xfId="24785"/>
    <cellStyle name="s_Lbo_1_Journal Entries Calculation" xfId="24786"/>
    <cellStyle name="s_Lbo_1_KY P2R 2009" xfId="24787"/>
    <cellStyle name="s_Lbo_1_KY P2R 2009 2" xfId="24788"/>
    <cellStyle name="s_Lbo_1_KY P2R 2009_NOL" xfId="24789"/>
    <cellStyle name="s_Lbo_1_KY-Landing Template-Feb 2012 Final" xfId="24790"/>
    <cellStyle name="s_Lbo_1_KY-Landing Template-Feb 2012 Final 2" xfId="24791"/>
    <cellStyle name="s_Lbo_1_KY-Landing Template-Feb 2012 Final 3" xfId="24792"/>
    <cellStyle name="s_Lbo_1_KY-Landing Template-Feb 2012 Final 4" xfId="24793"/>
    <cellStyle name="s_Lbo_1_KY-Landing Template-Feb 2012 Final 5" xfId="24794"/>
    <cellStyle name="s_Lbo_1_KY-Landing Template-Feb 2012 Final 6" xfId="24795"/>
    <cellStyle name="s_Lbo_1_KY-Landing Template-Feb 2012 Final_O&amp;Vs Worksheet" xfId="24796"/>
    <cellStyle name="s_Lbo_1_KY-Landing Template-Feb 2012 Final_O&amp;Vs Worksheet 2" xfId="24797"/>
    <cellStyle name="s_Lbo_1_KY-Landing Template-Feb 2012 Final_O&amp;Vs Worksheet 3" xfId="24798"/>
    <cellStyle name="s_Lbo_1_KY-Landing Template-Feb 2012 Final_O&amp;Vs Worksheet 4" xfId="24799"/>
    <cellStyle name="s_Lbo_1_KY-Landing Template-Feb 2012 Final_O&amp;Vs Worksheet 5" xfId="24800"/>
    <cellStyle name="s_Lbo_1_KY-Landing Template-Feb 2012 Final_O&amp;Vs Worksheet 6" xfId="24801"/>
    <cellStyle name="s_Lbo_1_LI P2R 2009" xfId="24802"/>
    <cellStyle name="s_Lbo_1_LI P2R 2009 2" xfId="24803"/>
    <cellStyle name="s_Lbo_1_LI P2R 2009_NOL" xfId="24804"/>
    <cellStyle name="s_Lbo_1_LIBERTY P2R 2009" xfId="24805"/>
    <cellStyle name="s_Lbo_1_LIBERTY P2R 2009 2" xfId="24806"/>
    <cellStyle name="s_Lbo_1_LIBERTY P2R 2009_NOL" xfId="24807"/>
    <cellStyle name="s_Lbo_1_LOP P2R 2009" xfId="24808"/>
    <cellStyle name="s_Lbo_1_LOP P2R 2009 2" xfId="24809"/>
    <cellStyle name="s_Lbo_1_LOP P2R 2009_NOL" xfId="24810"/>
    <cellStyle name="s_Lbo_1_MD P2R 2009" xfId="24811"/>
    <cellStyle name="s_Lbo_1_MD P2R 2009 2" xfId="24812"/>
    <cellStyle name="s_Lbo_1_MD P2R 2009_NOL" xfId="24813"/>
    <cellStyle name="s_Lbo_1_MI P2R 2009" xfId="24814"/>
    <cellStyle name="s_Lbo_1_MI P2R 2009 2" xfId="24815"/>
    <cellStyle name="s_Lbo_1_MI P2R 2009_NOL" xfId="24816"/>
    <cellStyle name="s_LBO_1_MindpeaceTemplate" xfId="24817"/>
    <cellStyle name="s_LBO_1_MindpeaceTemplate_Intangible Amortization 6-30-09v" xfId="24818"/>
    <cellStyle name="s_Lbo_1_MO 2010-2014 Presentation_072709" xfId="24819"/>
    <cellStyle name="s_Lbo_1_MO 2010-2014 Presentation_072709_Schedule 3-5 Roark - asset list 071010" xfId="24820"/>
    <cellStyle name="s_Lbo_1_MO P2R 2009" xfId="24821"/>
    <cellStyle name="s_Lbo_1_MO P2R 2009 2" xfId="24822"/>
    <cellStyle name="s_Lbo_1_MO P2R 2009_NOL" xfId="24823"/>
    <cellStyle name="s_Lbo_1_Mobile Residuals P2R 2009" xfId="24824"/>
    <cellStyle name="s_Lbo_1_Mobile Residuals P2R 2009 2" xfId="24825"/>
    <cellStyle name="s_Lbo_1_Mobile Residuals P2R 2009_NOL" xfId="24826"/>
    <cellStyle name="s_Lbo_1_MO-IL-CA Offset DEF" xfId="24827"/>
    <cellStyle name="s_Lbo_1_MO-IL-CA Offset DEF 2" xfId="24828"/>
    <cellStyle name="s_Lbo_1_MO-IL-CA Offset DEF_2010 Footnote" xfId="24829"/>
    <cellStyle name="s_Lbo_1_MO-IL-CA Offset DEF_2010 Footnote_7 - FAS109 2010 (F2)" xfId="24830"/>
    <cellStyle name="s_Lbo_1_MO-IL-CA Offset DEF_2010 Footnote_Hyperion-JDE Recon" xfId="24831"/>
    <cellStyle name="s_Lbo_1_MO-IL-CA Offset DEF_2010 Footnote_Journal Entries Calculation" xfId="24832"/>
    <cellStyle name="s_Lbo_1_MO-IL-CA Offset DEF_7 - FAS109 2010 (F2)" xfId="24833"/>
    <cellStyle name="s_Lbo_1_MO-IL-CA Offset DEF_AWW Adj Co FAS109 2011" xfId="24834"/>
    <cellStyle name="s_Lbo_1_MO-IL-CA Offset DEF_AZ FAS109 2011" xfId="24835"/>
    <cellStyle name="s_Lbo_1_MO-IL-CA Offset DEF_AZ FAS109 2011_Hyperion-JDE Recon" xfId="24836"/>
    <cellStyle name="s_Lbo_1_MO-IL-CA Offset DEF_AZ FAS109 2011_Journal Entries Calculation" xfId="24837"/>
    <cellStyle name="s_Lbo_1_MO-IL-CA Offset DEF_Current Provision - HYP" xfId="24838"/>
    <cellStyle name="s_Lbo_1_MO-IL-CA Offset DEF_Footnote" xfId="24839"/>
    <cellStyle name="s_Lbo_1_MO-IL-CA Offset DEF_Footnote Walk" xfId="24840"/>
    <cellStyle name="s_Lbo_1_MO-IL-CA Offset DEF_Footnote Walk_7 - FAS109 2010 (F2)" xfId="24841"/>
    <cellStyle name="s_Lbo_1_MO-IL-CA Offset DEF_Footnote Walk_Hyperion-JDE Recon" xfId="24842"/>
    <cellStyle name="s_Lbo_1_MO-IL-CA Offset DEF_Footnote Walk_Journal Entries Calculation" xfId="24843"/>
    <cellStyle name="s_Lbo_1_MO-IL-CA Offset DEF_Hyperion-JDE Recon" xfId="24844"/>
    <cellStyle name="s_Lbo_1_MO-IL-CA Offset DEF_IA FAS109 2011" xfId="24845"/>
    <cellStyle name="s_Lbo_1_MO-IL-CA Offset DEF_IA FAS109 2011_Hyperion-JDE Recon" xfId="24846"/>
    <cellStyle name="s_Lbo_1_MO-IL-CA Offset DEF_IA FAS109 2011_Journal Entries Calculation" xfId="24847"/>
    <cellStyle name="s_Lbo_1_MO-IL-CA Offset DEF_IL FAS109 2011" xfId="24848"/>
    <cellStyle name="s_Lbo_1_MO-IL-CA Offset DEF_IL FAS109 2011_Hyperion-JDE Recon" xfId="24849"/>
    <cellStyle name="s_Lbo_1_MO-IL-CA Offset DEF_IL FAS109 2011_Journal Entries Calculation" xfId="24850"/>
    <cellStyle name="s_Lbo_1_MO-IL-CA Offset DEF_IL Note H Collapsed to Acctg" xfId="24851"/>
    <cellStyle name="s_Lbo_1_MO-IL-CA Offset DEF_IL Note H Collapsed to Acctg_7 - FAS109 2010 (F2)" xfId="24852"/>
    <cellStyle name="s_Lbo_1_MO-IL-CA Offset DEF_IL Note H Collapsed to Acctg_Hyperion-JDE Recon" xfId="24853"/>
    <cellStyle name="s_Lbo_1_MO-IL-CA Offset DEF_IL Note H Collapsed to Acctg_Journal Entries Calculation" xfId="24854"/>
    <cellStyle name="s_Lbo_1_MO-IL-CA Offset DEF_Journal Entries Calculation" xfId="24855"/>
    <cellStyle name="s_Lbo_1_MO-IL-CA Offset DEF_NOL" xfId="24856"/>
    <cellStyle name="s_Lbo_1_MO-IL-CA Offset DEF_Note H" xfId="24857"/>
    <cellStyle name="s_Lbo_1_MO-IL-CA Offset DEF_Note H_7 - FAS109 2010 (F2)" xfId="24858"/>
    <cellStyle name="s_Lbo_1_MO-IL-CA Offset DEF_Note H_Hyperion-JDE Recon" xfId="24859"/>
    <cellStyle name="s_Lbo_1_MO-IL-CA Offset DEF_Note H_Journal Entries Calculation" xfId="24860"/>
    <cellStyle name="s_Lbo_1_MO-IL-CA Offset DEF_PY FN Reclasses" xfId="24861"/>
    <cellStyle name="s_Lbo_1_MO-IL-CA Offset DEF_Summary" xfId="24862"/>
    <cellStyle name="s_Lbo_1_Net Capex Cashflow 2013-2014 8-10-12" xfId="24863"/>
    <cellStyle name="s_Lbo_1_NJ P2R 2009" xfId="24864"/>
    <cellStyle name="s_Lbo_1_NJ P2R 2009 2" xfId="24865"/>
    <cellStyle name="s_Lbo_1_NJ P2R 2009_NOL" xfId="24866"/>
    <cellStyle name="s_Lbo_1_NM P2R 2009" xfId="24867"/>
    <cellStyle name="s_Lbo_1_NM P2R 2009 2" xfId="24868"/>
    <cellStyle name="s_Lbo_1_NM P2R 2009_NOL" xfId="24869"/>
    <cellStyle name="s_Lbo_1_NOL" xfId="24870"/>
    <cellStyle name="s_Lbo_1_O - AFUDC Sch M" xfId="24871"/>
    <cellStyle name="s_Lbo_1_O - AFUDC Sch M_Hyperion-JDE Recon" xfId="24872"/>
    <cellStyle name="s_Lbo_1_O - AFUDC Sch M_Input Sheet" xfId="24873"/>
    <cellStyle name="s_Lbo_1_O - AFUDC Sch M_Journal Entries Calculation" xfId="24874"/>
    <cellStyle name="s_Lbo_1_O&amp;Vs P&amp;L View" xfId="24875"/>
    <cellStyle name="s_Lbo_1_O&amp;Vs P&amp;L View 2" xfId="24876"/>
    <cellStyle name="s_Lbo_1_O&amp;Vs P&amp;L View 3" xfId="24877"/>
    <cellStyle name="s_Lbo_1_O&amp;Vs P&amp;L View 4" xfId="24878"/>
    <cellStyle name="s_Lbo_1_O&amp;Vs P&amp;L View 5" xfId="24879"/>
    <cellStyle name="s_Lbo_1_O&amp;Vs P&amp;L View 6" xfId="24880"/>
    <cellStyle name="s_Lbo_1_O&amp;Vs Worksheet" xfId="24881"/>
    <cellStyle name="s_Lbo_1_O&amp;Vs Worksheet 2" xfId="24882"/>
    <cellStyle name="s_Lbo_1_O&amp;Vs Worksheet 3" xfId="24883"/>
    <cellStyle name="s_Lbo_1_O&amp;Vs Worksheet 4" xfId="24884"/>
    <cellStyle name="s_Lbo_1_O&amp;Vs Worksheet 5" xfId="24885"/>
    <cellStyle name="s_Lbo_1_O&amp;Vs Worksheet 6" xfId="24886"/>
    <cellStyle name="s_Lbo_1_O&amp;Vs Worksheet_1" xfId="24887"/>
    <cellStyle name="s_Lbo_1_O&amp;Vs Worksheet_1 2" xfId="24888"/>
    <cellStyle name="s_Lbo_1_O&amp;Vs Worksheet_1 3" xfId="24889"/>
    <cellStyle name="s_Lbo_1_O&amp;Vs Worksheet_1 4" xfId="24890"/>
    <cellStyle name="s_Lbo_1_O&amp;Vs Worksheet_1 5" xfId="24891"/>
    <cellStyle name="s_Lbo_1_O&amp;Vs Worksheet_1 6" xfId="24892"/>
    <cellStyle name="s_Lbo_1_OH P2R 2009" xfId="24893"/>
    <cellStyle name="s_Lbo_1_OH P2R 2009 2" xfId="24894"/>
    <cellStyle name="s_Lbo_1_OH P2R 2009_NOL" xfId="24895"/>
    <cellStyle name="s_Lbo_1_P&amp;L Landing" xfId="24896"/>
    <cellStyle name="s_Lbo_1_P&amp;L Landing 2" xfId="24897"/>
    <cellStyle name="s_Lbo_1_P&amp;L Landing 3" xfId="24898"/>
    <cellStyle name="s_Lbo_1_P&amp;L Landing 4" xfId="24899"/>
    <cellStyle name="s_Lbo_1_P&amp;L Landing 5" xfId="24900"/>
    <cellStyle name="s_Lbo_1_P&amp;L Landing 6" xfId="24901"/>
    <cellStyle name="s_Lbo_1_PA P2R 2009" xfId="24902"/>
    <cellStyle name="s_Lbo_1_PA P2R 2009 2" xfId="24903"/>
    <cellStyle name="s_Lbo_1_PA P2R 2009_NOL" xfId="24904"/>
    <cellStyle name="s_Lbo_1_Portfolio Optimization - Sale of GW + Neptune v13" xfId="24905"/>
    <cellStyle name="s_Lbo_1_Project Aqua - Financial Models Version 2.0 V2" xfId="24906"/>
    <cellStyle name="s_Lbo_1_Project Aqua - Financial Models Version 2.0 V2_2010 Arnold Sewer - Model v1.1 (preliminary base case)" xfId="24907"/>
    <cellStyle name="s_Lbo_1_Project Aqua - Financial Models Version 2.0 V2_Inputs" xfId="24908"/>
    <cellStyle name="s_Lbo_1_Project Aqua - Financial Models Version 2.0 V2_sand city cost analysis 9-29-09 CalAm Version" xfId="24909"/>
    <cellStyle name="s_Lbo_1_Project Aqua - Financial Models Version 2.0 V2_Schedule 3-5 Roark - asset list 071010" xfId="24910"/>
    <cellStyle name="s_Lbo_1_Project Aqua - Financial Models Version 2.5" xfId="24911"/>
    <cellStyle name="s_Lbo_1_Project Ascot Spain - Version 9.0 16082004" xfId="24912"/>
    <cellStyle name="s_Lbo_1_PY FN Reclasses" xfId="24913"/>
    <cellStyle name="s_Lbo_1_Q1 Workpapers as of 03-12-10" xfId="24914"/>
    <cellStyle name="s_Lbo_1_Q1 Workpapers as of 03-12-10 2" xfId="24915"/>
    <cellStyle name="s_Lbo_1_ROE by State" xfId="24916"/>
    <cellStyle name="s_Lbo_1_sand city cost analysis 9-29-09 CalAm Version" xfId="24917"/>
    <cellStyle name="s_Lbo_1_Schedule 3-5 Roark - asset list 071010" xfId="24918"/>
    <cellStyle name="s_Lbo_1_Sheet1" xfId="24919"/>
    <cellStyle name="s_Lbo_1_Sheet1 2" xfId="24920"/>
    <cellStyle name="s_Lbo_1_Sheet1 3" xfId="24921"/>
    <cellStyle name="s_Lbo_1_Sheet1 4" xfId="24922"/>
    <cellStyle name="s_Lbo_1_Sheet1 5" xfId="24923"/>
    <cellStyle name="s_Lbo_1_Sheet1 6" xfId="24924"/>
    <cellStyle name="s_Lbo_1_Sheet1_O&amp;Vs Worksheet" xfId="24925"/>
    <cellStyle name="s_Lbo_1_Sheet1_O&amp;Vs Worksheet 2" xfId="24926"/>
    <cellStyle name="s_Lbo_1_Sheet1_O&amp;Vs Worksheet 3" xfId="24927"/>
    <cellStyle name="s_Lbo_1_Sheet1_O&amp;Vs Worksheet 4" xfId="24928"/>
    <cellStyle name="s_Lbo_1_Sheet1_O&amp;Vs Worksheet 5" xfId="24929"/>
    <cellStyle name="s_Lbo_1_Sheet1_O&amp;Vs Worksheet 6" xfId="24930"/>
    <cellStyle name="s_Lbo_1_Sheet2" xfId="24931"/>
    <cellStyle name="s_Lbo_1_Sheet2 2" xfId="24932"/>
    <cellStyle name="s_Lbo_1_Sheet2 3" xfId="24933"/>
    <cellStyle name="s_Lbo_1_Sheet2 4" xfId="24934"/>
    <cellStyle name="s_Lbo_1_Sheet2 5" xfId="24935"/>
    <cellStyle name="s_Lbo_1_Sheet2 6" xfId="24936"/>
    <cellStyle name="s_Lbo_1_Sheet2 7" xfId="24937"/>
    <cellStyle name="s_Lbo_1_Sheet2_Input" xfId="24938"/>
    <cellStyle name="s_Lbo_1_Sheet2_Input 2" xfId="24939"/>
    <cellStyle name="s_Lbo_1_Sheet2_Input 3" xfId="24940"/>
    <cellStyle name="s_Lbo_1_Sheet2_Input 4" xfId="24941"/>
    <cellStyle name="s_Lbo_1_Sheet2_Input 5" xfId="24942"/>
    <cellStyle name="s_Lbo_1_Sheet2_Input 6" xfId="24943"/>
    <cellStyle name="s_Lbo_1_Sheet2_Input_O&amp;Vs Worksheet" xfId="24944"/>
    <cellStyle name="s_Lbo_1_Sheet2_Input_O&amp;Vs Worksheet 2" xfId="24945"/>
    <cellStyle name="s_Lbo_1_Sheet2_Input_O&amp;Vs Worksheet 3" xfId="24946"/>
    <cellStyle name="s_Lbo_1_Sheet2_Input_O&amp;Vs Worksheet 4" xfId="24947"/>
    <cellStyle name="s_Lbo_1_Sheet2_Input_O&amp;Vs Worksheet 5" xfId="24948"/>
    <cellStyle name="s_Lbo_1_Sheet2_Input_O&amp;Vs Worksheet 6" xfId="24949"/>
    <cellStyle name="s_Lbo_1_Sheet3" xfId="24950"/>
    <cellStyle name="s_Lbo_1_Sheet3 2" xfId="24951"/>
    <cellStyle name="s_Lbo_1_Sheet3 3" xfId="24952"/>
    <cellStyle name="s_Lbo_1_Sheet3 4" xfId="24953"/>
    <cellStyle name="s_Lbo_1_Sheet3 5" xfId="24954"/>
    <cellStyle name="s_Lbo_1_Sheet3 6" xfId="24955"/>
    <cellStyle name="s_Lbo_1_Smart View_2011-2015_Info from the field V2  from rates 8-18-10 morning" xfId="24956"/>
    <cellStyle name="s_Lbo_1_Smart View_2011-2015_Info from the field V3 8-19-10 from Rates" xfId="24957"/>
    <cellStyle name="s_Lbo_1_Spain headcount 09082004v3" xfId="24958"/>
    <cellStyle name="s_Lbo_1_Start-up Costs" xfId="24959"/>
    <cellStyle name="s_Lbo_1_Start-up Costs_sand city cost analysis 9-29-09 CalAm Version" xfId="24960"/>
    <cellStyle name="s_Lbo_1_Start-up Costs_Schedule 3-5 Roark - asset list 071010" xfId="24961"/>
    <cellStyle name="s_Lbo_1_Summary" xfId="24962"/>
    <cellStyle name="s_Lbo_1_Surprise Financial Services O&amp;M Fin Model 2008" xfId="24963"/>
    <cellStyle name="s_Lbo_1_Surprise Financial Services O&amp;M No Capital 012607" xfId="24964"/>
    <cellStyle name="s_Lbo_1_Surprise Financial Services O&amp;M No Capital 012607_sand city cost analysis 9-29-09 CalAm Version" xfId="24965"/>
    <cellStyle name="s_Lbo_1_Surprise Financial Services O&amp;M No Capital 012607_Schedule 3-5 Roark - asset list 071010" xfId="24966"/>
    <cellStyle name="s_Lbo_1_Temp-Perm Account Map" xfId="24967"/>
    <cellStyle name="s_Lbo_1_TN - BD Model 2011-2015 06.17.10" xfId="24968"/>
    <cellStyle name="s_Lbo_1_TN P2R 2009" xfId="24969"/>
    <cellStyle name="s_Lbo_1_TN P2R 2009 2" xfId="24970"/>
    <cellStyle name="s_Lbo_1_TN P2R 2009_NOL" xfId="24971"/>
    <cellStyle name="s_Lbo_1_Treasury Existing Debt Load" xfId="24972"/>
    <cellStyle name="s_Lbo_1_TWH LLC P2R 2009" xfId="24973"/>
    <cellStyle name="s_Lbo_1_TWH LLC P2R 2009 2" xfId="24974"/>
    <cellStyle name="s_Lbo_1_TWH LLC P2R 2009_NOL" xfId="24975"/>
    <cellStyle name="s_Lbo_1_TWNA P2R 2009" xfId="24976"/>
    <cellStyle name="s_Lbo_1_TWNA P2R 2009 2" xfId="24977"/>
    <cellStyle name="s_Lbo_1_TWNA P2R 2009_NOL" xfId="24978"/>
    <cellStyle name="s_Lbo_1_TX P2R 2009" xfId="24979"/>
    <cellStyle name="s_Lbo_1_TX P2R 2009 2" xfId="24980"/>
    <cellStyle name="s_Lbo_1_TX P2R 2009_NOL" xfId="24981"/>
    <cellStyle name="s_Lbo_1_UESG P2R 2009" xfId="24982"/>
    <cellStyle name="s_Lbo_1_UESG P2R 2009 2" xfId="24983"/>
    <cellStyle name="s_Lbo_1_UESG P2R 2009_NOL" xfId="24984"/>
    <cellStyle name="s_Lbo_1_UWV P2R 2009" xfId="24985"/>
    <cellStyle name="s_Lbo_1_UWV P2R 2009 2" xfId="24986"/>
    <cellStyle name="s_Lbo_1_UWV P2R 2009_NOL" xfId="24987"/>
    <cellStyle name="s_Lbo_1_VA P2R 2009" xfId="24988"/>
    <cellStyle name="s_Lbo_1_VA P2R 2009 2" xfId="24989"/>
    <cellStyle name="s_Lbo_1_VA P2R 2009_NOL" xfId="24990"/>
    <cellStyle name="s_lbo_1_WACC" xfId="24991"/>
    <cellStyle name="s_lbo_1_WACC_Intangible Amortization 6-30-09v" xfId="24992"/>
    <cellStyle name="s_Lbo_1_WV P2R 2009" xfId="24993"/>
    <cellStyle name="s_Lbo_1_WV P2R 2009 2" xfId="24994"/>
    <cellStyle name="s_Lbo_1_WV P2R 2009_NOL" xfId="24995"/>
    <cellStyle name="s_LBO_2" xfId="24996"/>
    <cellStyle name="s_Lbo_2010 Arnold Sewer - Model v1.1 (preliminary base case)" xfId="24997"/>
    <cellStyle name="s_Lbo_2010-2012_AZ BP_09.10.09" xfId="24998"/>
    <cellStyle name="s_Lbo_2011_BPR_MSG_07" xfId="24999"/>
    <cellStyle name="s_Lbo_2011-13 Capex by entity" xfId="25000"/>
    <cellStyle name="s_Lbo_2012_BS_Budget (2)" xfId="25001"/>
    <cellStyle name="s_Lbo_2012_BS_Budget (2) 2" xfId="25002"/>
    <cellStyle name="s_Lbo_2012_BS_Budget (2) 3" xfId="25003"/>
    <cellStyle name="s_Lbo_2012_BS_Budget (2) 4" xfId="25004"/>
    <cellStyle name="s_Lbo_2012_BS_Budget (2) 5" xfId="25005"/>
    <cellStyle name="s_Lbo_2012_BS_Budget (2) 6" xfId="25006"/>
    <cellStyle name="s_Lbo_7 - FAS109 2010 (F2)" xfId="25007"/>
    <cellStyle name="s_Lbo_AAET P2R 2009" xfId="25008"/>
    <cellStyle name="s_Lbo_AAET P2R 2009 2" xfId="25009"/>
    <cellStyle name="s_Lbo_AAET P2R 2009_NOL" xfId="25010"/>
    <cellStyle name="s_Lbo_ACUS P2R 2009" xfId="25011"/>
    <cellStyle name="s_Lbo_ACUS P2R 2009 2" xfId="25012"/>
    <cellStyle name="s_Lbo_ACUS P2R 2009_NOL" xfId="25013"/>
    <cellStyle name="s_Lbo_Aetna_Model_(3-10-05)_v5" xfId="25014"/>
    <cellStyle name="s_Lbo_Aetna_Model_(3-10-05)_v5_Intangible Amortization 6-30-09v" xfId="25015"/>
    <cellStyle name="s_Lbo_ALWC P2R 2009" xfId="25016"/>
    <cellStyle name="s_Lbo_ALWC P2R 2009 2" xfId="25017"/>
    <cellStyle name="s_Lbo_ALWC P2R 2009_NOL" xfId="25018"/>
    <cellStyle name="s_Lbo_Apollo 22062005 RR" xfId="25019"/>
    <cellStyle name="s_Lbo_Applied O+M - 2011 - 2015 Bus. Plan" xfId="25020"/>
    <cellStyle name="s_Lbo_Applied O+M - 2011 - 2015 Bus. Plan 2" xfId="25021"/>
    <cellStyle name="s_Lbo_AW Engineering P2R 2009" xfId="25022"/>
    <cellStyle name="s_Lbo_AW Engineering P2R 2009 2" xfId="25023"/>
    <cellStyle name="s_Lbo_AW Engineering P2R 2009_NOL" xfId="25024"/>
    <cellStyle name="s_Lbo_AW Ind P2R 2009" xfId="25025"/>
    <cellStyle name="s_Lbo_AW Ind P2R 2009 2" xfId="25026"/>
    <cellStyle name="s_Lbo_AW Ind P2R 2009_NOL" xfId="25027"/>
    <cellStyle name="s_Lbo_AW O&amp;M P2R 2009" xfId="25028"/>
    <cellStyle name="s_Lbo_AW O&amp;M P2R 2009 2" xfId="25029"/>
    <cellStyle name="s_Lbo_AW O&amp;M P2R 2009_NOL" xfId="25030"/>
    <cellStyle name="s_Lbo_AW(USA) Inc.  P2R 2009" xfId="25031"/>
    <cellStyle name="s_Lbo_AW(USA) Inc.  P2R 2009 2" xfId="25032"/>
    <cellStyle name="s_Lbo_AW(USA) Inc.  P2R 2009_NOL" xfId="25033"/>
    <cellStyle name="s_Lbo_AWCC P2R 2009" xfId="25034"/>
    <cellStyle name="s_Lbo_AWCC P2R 2009 2" xfId="25035"/>
    <cellStyle name="s_Lbo_AWCC P2R 2009_NOL" xfId="25036"/>
    <cellStyle name="s_Lbo_AWE Holding P2R 2009" xfId="25037"/>
    <cellStyle name="s_Lbo_AWE Holding P2R 2009 2" xfId="25038"/>
    <cellStyle name="s_Lbo_AWE Holding P2R 2009_NOL" xfId="25039"/>
    <cellStyle name="s_Lbo_AWE Inc. P2R 2009" xfId="25040"/>
    <cellStyle name="s_Lbo_AWE Inc. P2R 2009 2" xfId="25041"/>
    <cellStyle name="s_Lbo_AWE Inc. P2R 2009_NOL" xfId="25042"/>
    <cellStyle name="s_Lbo_AWM P2R 2009" xfId="25043"/>
    <cellStyle name="s_Lbo_AWM P2R 2009 2" xfId="25044"/>
    <cellStyle name="s_Lbo_AWM P2R 2009_NOL" xfId="25045"/>
    <cellStyle name="s_Lbo_AWM-DE P2R 2009" xfId="25046"/>
    <cellStyle name="s_Lbo_AWM-DE P2R 2009 2" xfId="25047"/>
    <cellStyle name="s_Lbo_AWM-DE P2R 2009_NOL" xfId="25048"/>
    <cellStyle name="s_Lbo_AWR P2R 2009" xfId="25049"/>
    <cellStyle name="s_Lbo_AWR P2R 2009 2" xfId="25050"/>
    <cellStyle name="s_Lbo_AWR P2R 2009_NOL" xfId="25051"/>
    <cellStyle name="s_Lbo_AWS CDM P2R 2009" xfId="25052"/>
    <cellStyle name="s_Lbo_AWS CDM P2R 2009 2" xfId="25053"/>
    <cellStyle name="s_Lbo_AWS CDM P2R 2009_NOL" xfId="25054"/>
    <cellStyle name="s_Lbo_AWS LLC P2R 2009" xfId="25055"/>
    <cellStyle name="s_Lbo_AWS LLC P2R 2009 2" xfId="25056"/>
    <cellStyle name="s_Lbo_AWS LLC P2R 2009_NOL" xfId="25057"/>
    <cellStyle name="s_Lbo_AWW Adj Co FAS109 2011" xfId="25058"/>
    <cellStyle name="s_Lbo_AWWC P2R 2009" xfId="25059"/>
    <cellStyle name="s_Lbo_AWWC P2R 2009 2" xfId="25060"/>
    <cellStyle name="s_Lbo_AWWC P2R 2009_NOL" xfId="25061"/>
    <cellStyle name="s_Lbo_AWWM P2R 2009" xfId="25062"/>
    <cellStyle name="s_Lbo_AWWM P2R 2009 2" xfId="25063"/>
    <cellStyle name="s_Lbo_AWWM P2R 2009_NOL" xfId="25064"/>
    <cellStyle name="s_Lbo_AWWSC P2R 2009" xfId="25065"/>
    <cellStyle name="s_Lbo_AWWSC P2R 2009 2" xfId="25066"/>
    <cellStyle name="s_Lbo_AWWSC P2R 2009_NOL" xfId="25067"/>
    <cellStyle name="s_Lbo_AZ P2R 2009" xfId="25068"/>
    <cellStyle name="s_Lbo_AZ P2R 2009 2" xfId="25069"/>
    <cellStyle name="s_Lbo_AZ P2R 2009_NOL" xfId="25070"/>
    <cellStyle name="s_Lbo_BalanceSheet Landing" xfId="25071"/>
    <cellStyle name="s_Lbo_BalanceSheet Landing 2" xfId="25072"/>
    <cellStyle name="s_Lbo_BalanceSheet Landing 3" xfId="25073"/>
    <cellStyle name="s_Lbo_BalanceSheet Landing 4" xfId="25074"/>
    <cellStyle name="s_Lbo_BalanceSheet Landing 5" xfId="25075"/>
    <cellStyle name="s_Lbo_BalanceSheet Landing 6" xfId="25076"/>
    <cellStyle name="s_Lbo_BFD P2R 2009" xfId="25077"/>
    <cellStyle name="s_Lbo_BFD P2R 2009 2" xfId="25078"/>
    <cellStyle name="s_Lbo_BFD P2R 2009_NOL" xfId="25079"/>
    <cellStyle name="s_Lbo_Book1" xfId="25080"/>
    <cellStyle name="s_Lbo_BP 2011-13 KPIs Rev 9-16-2010 8pm" xfId="25081"/>
    <cellStyle name="s_Lbo_CA P2R 2009 " xfId="25082"/>
    <cellStyle name="s_Lbo_CA P2R 2009  2" xfId="25083"/>
    <cellStyle name="s_Lbo_CA P2R 2009 _NOL" xfId="25084"/>
    <cellStyle name="s_Lbo_CD - Financial Flash Report - May 2012 Final" xfId="25085"/>
    <cellStyle name="s_Lbo_City of Fillmore Annual Maintenance Revised  V-2 3-7-06  MLC" xfId="25086"/>
    <cellStyle name="s_Lbo_City of Fillmore Annual Maintenance Revised  V-2 3-7-06  MLC_sand city cost analysis 9-29-09 CalAm Version" xfId="25087"/>
    <cellStyle name="s_Lbo_City of Fillmore Annual Maintenance Revised  V-2 3-7-06  MLC_Schedule 3-5 Roark - asset list 071010" xfId="25088"/>
    <cellStyle name="s_Lbo_City of Fillmore Annual Maintenance Revised MK" xfId="25089"/>
    <cellStyle name="s_Lbo_City of Fillmore Annual Maintenance Revised MK_sand city cost analysis 9-29-09 CalAm Version" xfId="25090"/>
    <cellStyle name="s_Lbo_City of Fillmore Annual Maintenance Revised MK_Schedule 3-5 Roark - asset list 071010" xfId="25091"/>
    <cellStyle name="s_Lbo_City of Fillmore DBO Financial Model V10" xfId="25092"/>
    <cellStyle name="s_Lbo_City of Fillmore DBO Financial Model V10_sand city cost analysis 9-29-09 CalAm Version" xfId="25093"/>
    <cellStyle name="s_Lbo_City of Fillmore DBO Financial Model V10_Schedule 3-5 Roark - asset list 071010" xfId="25094"/>
    <cellStyle name="s_Lbo_City of Fillmore DBO Financial Model V11" xfId="25095"/>
    <cellStyle name="s_Lbo_City of Fillmore DBO Financial Model V11_sand city cost analysis 9-29-09 CalAm Version" xfId="25096"/>
    <cellStyle name="s_Lbo_City of Fillmore DBO Financial Model V11_Schedule 3-5 Roark - asset list 071010" xfId="25097"/>
    <cellStyle name="s_Lbo_City of Fillmore DBO Financial Model V2" xfId="25098"/>
    <cellStyle name="s_Lbo_City of Fillmore DBO Financial Model V2_sand city cost analysis 9-29-09 CalAm Version" xfId="25099"/>
    <cellStyle name="s_Lbo_City of Fillmore DBO Financial Model V2_Schedule 3-5 Roark - asset list 071010" xfId="25100"/>
    <cellStyle name="s_Lbo_City of Fillmore DBO Financial Model V4" xfId="25101"/>
    <cellStyle name="s_Lbo_City of Fillmore DBO Financial Model V4_sand city cost analysis 9-29-09 CalAm Version" xfId="25102"/>
    <cellStyle name="s_Lbo_City of Fillmore DBO Financial Model V4_Schedule 3-5 Roark - asset list 071010" xfId="25103"/>
    <cellStyle name="s_Lbo_City of Fillmore DBO Financial Model V5" xfId="25104"/>
    <cellStyle name="s_Lbo_City of Fillmore DBO Financial Model V5_sand city cost analysis 9-29-09 CalAm Version" xfId="25105"/>
    <cellStyle name="s_Lbo_City of Fillmore DBO Financial Model V5_Schedule 3-5 Roark - asset list 071010" xfId="25106"/>
    <cellStyle name="s_Lbo_City of Fillmore OpEx Model Start-Up  &amp; Decommissioning   Nov.18, 2005  MLC" xfId="25107"/>
    <cellStyle name="s_Lbo_City of Fillmore OpEx Model Start-Up  &amp; Decommissioning   Nov.18, 2005  MLC_sand city cost analysis 9-29-09 CalAm Version" xfId="25108"/>
    <cellStyle name="s_Lbo_City of Fillmore OpEx Model Start-Up  &amp; Decommissioning   Nov.18, 2005  MLC_Schedule 3-5 Roark - asset list 071010" xfId="25109"/>
    <cellStyle name="s_Lbo_City of Fillmore OpEx Model V. 2  Dec. 19, 2005  MLC" xfId="25110"/>
    <cellStyle name="s_Lbo_City of Fillmore OpEx Model V. 2  Dec. 19, 2005  MLC_sand city cost analysis 9-29-09 CalAm Version" xfId="25111"/>
    <cellStyle name="s_Lbo_City of Fillmore OpEx Model V. 2  Dec. 19, 2005  MLC_Schedule 3-5 Roark - asset list 071010" xfId="25112"/>
    <cellStyle name="s_Lbo_City of Fillmore R &amp; R Schedule    3-13-06  MLC" xfId="25113"/>
    <cellStyle name="s_Lbo_City of Fillmore R &amp; R Schedule    3-13-06  MLC_sand city cost analysis 9-29-09 CalAm Version" xfId="25114"/>
    <cellStyle name="s_Lbo_City of Fillmore R &amp; R Schedule    3-13-06  MLC_Schedule 3-5 Roark - asset list 071010" xfId="25115"/>
    <cellStyle name="s_Lbo_Contract Ops Bus  Plan 2011 -2015_061510" xfId="25116"/>
    <cellStyle name="s_Lbo_Contract Ops Bus  Plan 2011 -2015_061510_2011_BPR_MSG_07" xfId="25117"/>
    <cellStyle name="s_Lbo_Contract Ops Bus  Plan 2011 -2015_061510_Contract Ops Bus  Plan 2011 -2015_071310_GK" xfId="25118"/>
    <cellStyle name="s_Lbo_Contract Ops Bus  Plan 2011 -2015_061510_Contract Ops Bus  Plan 2011 -2015_08.31.10" xfId="25119"/>
    <cellStyle name="s_Lbo_Contract Ops Bus  Plan 2011 -2015_061510_Contract Ops Bus  Plan 2011 -2015_08.31.10_~0270095" xfId="25120"/>
    <cellStyle name="s_Lbo_Contract Ops Bus  Plan 2011 -2015_061510_Contract Ops Bus  Plan 2011 -2015_08.31.10_Contract Services_Project Contribution Trend" xfId="25121"/>
    <cellStyle name="s_Lbo_Contract Ops Bus  Plan 2011 -2015_061510_Contract Ops Bus  Plan 2011 -2015_08.31.10_Contract Services_Project Contribution Trend_091010" xfId="25122"/>
    <cellStyle name="s_Lbo_Contract Ops Bus  Plan 2011 -2015_061510_Contribution" xfId="25123"/>
    <cellStyle name="s_Lbo_Contract Ops Bus  Plan 2011 -2015_061510_FINAL P12 MSG Contribution Margin" xfId="25124"/>
    <cellStyle name="s_Lbo_Contract Ops Bus  Plan 2011 -2015_071310_GK" xfId="25125"/>
    <cellStyle name="s_Lbo_Contract Ops Bus  Plan 2011 -2015_08.31.10" xfId="25126"/>
    <cellStyle name="s_Lbo_Contract Ops Bus  Plan 2011 -2015_08.31.10_~0270095" xfId="25127"/>
    <cellStyle name="s_Lbo_Contract Ops Bus  Plan 2011 -2015_08.31.10_Contract Services_Project Contribution Trend" xfId="25128"/>
    <cellStyle name="s_Lbo_Contract Ops Bus  Plan 2011 -2015_08.31.10_Contract Services_Project Contribution Trend_091010" xfId="25129"/>
    <cellStyle name="s_Lbo_Contribution" xfId="25130"/>
    <cellStyle name="s_Lbo_Control Panel" xfId="25131"/>
    <cellStyle name="s_Lbo_Control Panel 2" xfId="25132"/>
    <cellStyle name="s_Lbo_Control Panel 3" xfId="25133"/>
    <cellStyle name="s_Lbo_Control Panel 4" xfId="25134"/>
    <cellStyle name="s_Lbo_Control Panel 5" xfId="25135"/>
    <cellStyle name="s_Lbo_Control Panel 6" xfId="25136"/>
    <cellStyle name="s_Lbo_Copy of Aetna_Model_(3-14-05)_v3" xfId="25137"/>
    <cellStyle name="s_Lbo_Copy of Aetna_Model_(3-14-05)_v3_Intangible Amortization 6-30-09v" xfId="25138"/>
    <cellStyle name="s_Lbo_Copy of Aetna_Model_(3-15-05)_v3_revised_v2" xfId="25139"/>
    <cellStyle name="s_Lbo_Copy of Aetna_Model_(3-15-05)_v3_revised_v2_Intangible Amortization 6-30-09v" xfId="25140"/>
    <cellStyle name="s_Lbo_Copy of KY 2011 Os &amp; Vs 10-19-11" xfId="25141"/>
    <cellStyle name="s_Lbo_Copy of KY 2011 Os &amp; Vs 10-19-11 2" xfId="25142"/>
    <cellStyle name="s_Lbo_Copy of KY 2011 Os &amp; Vs 10-19-11 3" xfId="25143"/>
    <cellStyle name="s_Lbo_Copy of KY 2011 Os &amp; Vs 10-19-11 4" xfId="25144"/>
    <cellStyle name="s_Lbo_Copy of KY 2011 Os &amp; Vs 10-19-11 5" xfId="25145"/>
    <cellStyle name="s_Lbo_Copy of KY 2011 Os &amp; Vs 10-19-11 6" xfId="25146"/>
    <cellStyle name="s_Lbo_Copy of Twin Oaks DBO Financial Model BAFO FINAL" xfId="25147"/>
    <cellStyle name="s_Lbo_Copy of Twin Oaks DBO Financial Model BAFO FINAL_sand city cost analysis 9-29-09 CalAm Version" xfId="25148"/>
    <cellStyle name="s_Lbo_Copy of Twin Oaks DBO Financial Model BAFO FINAL_Schedule 3-5 Roark - asset list 071010" xfId="25149"/>
    <cellStyle name="s_Lbo_Eastern Divsion O&amp;Vs - Dec 2011 Final" xfId="25150"/>
    <cellStyle name="s_Lbo_Eastern Divsion O&amp;Vs - Dec 2011 Final 2" xfId="25151"/>
    <cellStyle name="s_Lbo_Eastern Divsion O&amp;Vs - Dec 2011 Final 3" xfId="25152"/>
    <cellStyle name="s_Lbo_Eastern Divsion O&amp;Vs - Dec 2011 Final 4" xfId="25153"/>
    <cellStyle name="s_Lbo_Eastern Divsion O&amp;Vs - Dec 2011 Final 5" xfId="25154"/>
    <cellStyle name="s_Lbo_Eastern Divsion O&amp;Vs - Dec 2011 Final 6" xfId="25155"/>
    <cellStyle name="s_Lbo_Eastern Divsion O&amp;Vs - Dec 2011 Final_O&amp;Vs Worksheet" xfId="25156"/>
    <cellStyle name="s_Lbo_Eastern Divsion O&amp;Vs - Dec 2011 Final_O&amp;Vs Worksheet 2" xfId="25157"/>
    <cellStyle name="s_Lbo_Eastern Divsion O&amp;Vs - Dec 2011 Final_O&amp;Vs Worksheet 3" xfId="25158"/>
    <cellStyle name="s_Lbo_Eastern Divsion O&amp;Vs - Dec 2011 Final_O&amp;Vs Worksheet 4" xfId="25159"/>
    <cellStyle name="s_Lbo_Eastern Divsion O&amp;Vs - Dec 2011 Final_O&amp;Vs Worksheet 5" xfId="25160"/>
    <cellStyle name="s_Lbo_Eastern Divsion O&amp;Vs - Dec 2011 Final_O&amp;Vs Worksheet 6" xfId="25161"/>
    <cellStyle name="s_Lbo_Edison P2R 2009" xfId="25162"/>
    <cellStyle name="s_Lbo_Edison P2R 2009 2" xfId="25163"/>
    <cellStyle name="s_Lbo_Edison P2R 2009_NOL" xfId="25164"/>
    <cellStyle name="s_Lbo_EMC P2R 2009" xfId="25165"/>
    <cellStyle name="s_Lbo_EMC P2R 2009 2" xfId="25166"/>
    <cellStyle name="s_Lbo_EMC P2R 2009_NOL" xfId="25167"/>
    <cellStyle name="s_Lbo_ETOWN LLC P2R 2009" xfId="25168"/>
    <cellStyle name="s_Lbo_ETOWN LLC P2R 2009 2" xfId="25169"/>
    <cellStyle name="s_Lbo_ETOWN LLC P2R 2009_NOL" xfId="25170"/>
    <cellStyle name="s_Lbo_ETP P2R 2009" xfId="25171"/>
    <cellStyle name="s_Lbo_ETP P2R 2009 2" xfId="25172"/>
    <cellStyle name="s_Lbo_ETP P2R 2009_NOL" xfId="25173"/>
    <cellStyle name="s_Lbo_Feb Actual vs. Budget" xfId="25174"/>
    <cellStyle name="s_Lbo_Feb Actual vs. Budget 2" xfId="25175"/>
    <cellStyle name="s_Lbo_Feb Actual vs. Budget 3" xfId="25176"/>
    <cellStyle name="s_Lbo_Feb Actual vs. Budget 4" xfId="25177"/>
    <cellStyle name="s_Lbo_Feb Actual vs. Budget 5" xfId="25178"/>
    <cellStyle name="s_Lbo_Feb Actual vs. Budget 6" xfId="25179"/>
    <cellStyle name="s_Lbo_Federal Payable '10" xfId="25180"/>
    <cellStyle name="s_Lbo_Fillmore Annual Maintenance" xfId="25181"/>
    <cellStyle name="s_Lbo_Fillmore Annual Maintenance_sand city cost analysis 9-29-09 CalAm Version" xfId="25182"/>
    <cellStyle name="s_Lbo_Fillmore Annual Maintenance_Schedule 3-5 Roark - asset list 071010" xfId="25183"/>
    <cellStyle name="s_Lbo_Fillmore O&amp;M model 032206" xfId="25184"/>
    <cellStyle name="s_Lbo_Fillmore O&amp;M model 032206 V1" xfId="25185"/>
    <cellStyle name="s_Lbo_Fillmore O&amp;M model 032206 V1_sand city cost analysis 9-29-09 CalAm Version" xfId="25186"/>
    <cellStyle name="s_Lbo_Fillmore O&amp;M model 032206 V1_Schedule 3-5 Roark - asset list 071010" xfId="25187"/>
    <cellStyle name="s_Lbo_Fillmore O&amp;M model 032206_sand city cost analysis 9-29-09 CalAm Version" xfId="25188"/>
    <cellStyle name="s_Lbo_Fillmore O&amp;M model 032206_Schedule 3-5 Roark - asset list 071010" xfId="25189"/>
    <cellStyle name="s_Lbo_Fillmore O&amp;M model 110106" xfId="25190"/>
    <cellStyle name="s_Lbo_Fillmore O&amp;M model 110106_sand city cost analysis 9-29-09 CalAm Version" xfId="25191"/>
    <cellStyle name="s_Lbo_Fillmore O&amp;M model 110106_Schedule 3-5 Roark - asset list 071010" xfId="25192"/>
    <cellStyle name="s_Lbo_FINAL P12 MSG Contribution Margin" xfId="25193"/>
    <cellStyle name="s_Lbo_Footnote" xfId="25194"/>
    <cellStyle name="s_Lbo_GAAP Provision Model - Q3 2011 Consolidated - Hyperion" xfId="25195"/>
    <cellStyle name="s_Lbo_HI P2R 2009" xfId="25196"/>
    <cellStyle name="s_Lbo_HI P2R 2009 2" xfId="25197"/>
    <cellStyle name="s_Lbo_HI P2R 2009_NOL" xfId="25198"/>
    <cellStyle name="s_Lbo_HYDRO P2R 2009" xfId="25199"/>
    <cellStyle name="s_Lbo_HYDRO P2R 2009 2" xfId="25200"/>
    <cellStyle name="s_Lbo_HYDRO P2R 2009_NOL" xfId="25201"/>
    <cellStyle name="s_Lbo_Hyperion-JDE Recon" xfId="25202"/>
    <cellStyle name="s_Lbo_IA P2R 2009" xfId="25203"/>
    <cellStyle name="s_Lbo_IA P2R 2009 2" xfId="25204"/>
    <cellStyle name="s_Lbo_IA P2R 2009_NOL" xfId="25205"/>
    <cellStyle name="s_Lbo_IL FAS109 2011" xfId="25206"/>
    <cellStyle name="s_Lbo_IL P2R 2009 " xfId="25207"/>
    <cellStyle name="s_Lbo_IL P2R 2009  2" xfId="25208"/>
    <cellStyle name="s_Lbo_IL P2R 2009 _NOL" xfId="25209"/>
    <cellStyle name="s_Lbo_IN P2R 2009" xfId="25210"/>
    <cellStyle name="s_Lbo_IN P2R 2009 2" xfId="25211"/>
    <cellStyle name="s_Lbo_IN P2R 2009_NOL" xfId="25212"/>
    <cellStyle name="s_Lbo_Income Statement_revised capex 05.28.09_060309" xfId="25213"/>
    <cellStyle name="s_Lbo_Income Statement_revised capex 05.28.09_060309 2" xfId="25214"/>
    <cellStyle name="s_Lbo_Input" xfId="25215"/>
    <cellStyle name="s_Lbo_Input Sheet" xfId="25216"/>
    <cellStyle name="s_Lbo_Input Sheet_Hyperion-JDE Recon" xfId="25217"/>
    <cellStyle name="s_Lbo_Input Sheet_Journal Entries Calculation" xfId="25218"/>
    <cellStyle name="s_Lbo_Inputs" xfId="25219"/>
    <cellStyle name="s_Lbo_Inputs_1" xfId="25220"/>
    <cellStyle name="s_LBO_Intangible Amortization 6-30-09v" xfId="25221"/>
    <cellStyle name="s_Lbo_I-OPEB" xfId="25222"/>
    <cellStyle name="s_Lbo_I-OPEB_Hyperion-JDE Recon" xfId="25223"/>
    <cellStyle name="s_Lbo_I-OPEB_Input Sheet" xfId="25224"/>
    <cellStyle name="s_Lbo_I-OPEB_Journal Entries Calculation" xfId="25225"/>
    <cellStyle name="s_Lbo_Journal Entries Calculation" xfId="25226"/>
    <cellStyle name="s_Lbo_KY P2R 2009" xfId="25227"/>
    <cellStyle name="s_Lbo_KY P2R 2009 2" xfId="25228"/>
    <cellStyle name="s_Lbo_KY P2R 2009_NOL" xfId="25229"/>
    <cellStyle name="s_Lbo_KY-Landing Template-Feb 2012 Final" xfId="25230"/>
    <cellStyle name="s_Lbo_KY-Landing Template-Feb 2012 Final 2" xfId="25231"/>
    <cellStyle name="s_Lbo_KY-Landing Template-Feb 2012 Final 3" xfId="25232"/>
    <cellStyle name="s_Lbo_KY-Landing Template-Feb 2012 Final 4" xfId="25233"/>
    <cellStyle name="s_Lbo_KY-Landing Template-Feb 2012 Final 5" xfId="25234"/>
    <cellStyle name="s_Lbo_KY-Landing Template-Feb 2012 Final 6" xfId="25235"/>
    <cellStyle name="s_Lbo_KY-Landing Template-Feb 2012 Final_O&amp;Vs Worksheet" xfId="25236"/>
    <cellStyle name="s_Lbo_KY-Landing Template-Feb 2012 Final_O&amp;Vs Worksheet 2" xfId="25237"/>
    <cellStyle name="s_Lbo_KY-Landing Template-Feb 2012 Final_O&amp;Vs Worksheet 3" xfId="25238"/>
    <cellStyle name="s_Lbo_KY-Landing Template-Feb 2012 Final_O&amp;Vs Worksheet 4" xfId="25239"/>
    <cellStyle name="s_Lbo_KY-Landing Template-Feb 2012 Final_O&amp;Vs Worksheet 5" xfId="25240"/>
    <cellStyle name="s_Lbo_KY-Landing Template-Feb 2012 Final_O&amp;Vs Worksheet 6" xfId="25241"/>
    <cellStyle name="s_Lbo_LI P2R 2009" xfId="25242"/>
    <cellStyle name="s_Lbo_LI P2R 2009 2" xfId="25243"/>
    <cellStyle name="s_Lbo_LI P2R 2009_NOL" xfId="25244"/>
    <cellStyle name="s_Lbo_LIBERTY P2R 2009" xfId="25245"/>
    <cellStyle name="s_Lbo_LIBERTY P2R 2009 2" xfId="25246"/>
    <cellStyle name="s_Lbo_LIBERTY P2R 2009_NOL" xfId="25247"/>
    <cellStyle name="s_Lbo_LOP P2R 2009" xfId="25248"/>
    <cellStyle name="s_Lbo_LOP P2R 2009 2" xfId="25249"/>
    <cellStyle name="s_Lbo_LOP P2R 2009_NOL" xfId="25250"/>
    <cellStyle name="s_Lbo_MD P2R 2009" xfId="25251"/>
    <cellStyle name="s_Lbo_MD P2R 2009 2" xfId="25252"/>
    <cellStyle name="s_Lbo_MD P2R 2009_NOL" xfId="25253"/>
    <cellStyle name="s_Lbo_MI P2R 2009" xfId="25254"/>
    <cellStyle name="s_Lbo_MI P2R 2009 2" xfId="25255"/>
    <cellStyle name="s_Lbo_MI P2R 2009_NOL" xfId="25256"/>
    <cellStyle name="s_LBO_MindpeaceTemplate" xfId="25257"/>
    <cellStyle name="s_LBO_MindpeaceTemplate_Intangible Amortization 6-30-09v" xfId="25258"/>
    <cellStyle name="s_Lbo_MO 2010-2014 Presentation_072709" xfId="25259"/>
    <cellStyle name="s_Lbo_MO 2010-2014 Presentation_072709_Schedule 3-5 Roark - asset list 071010" xfId="25260"/>
    <cellStyle name="s_Lbo_MO P2R 2009" xfId="25261"/>
    <cellStyle name="s_Lbo_MO P2R 2009 2" xfId="25262"/>
    <cellStyle name="s_Lbo_MO P2R 2009_NOL" xfId="25263"/>
    <cellStyle name="s_Lbo_Mobile Residuals P2R 2009" xfId="25264"/>
    <cellStyle name="s_Lbo_Mobile Residuals P2R 2009 2" xfId="25265"/>
    <cellStyle name="s_Lbo_Mobile Residuals P2R 2009_NOL" xfId="25266"/>
    <cellStyle name="s_Lbo_MO-IL-CA Offset DEF" xfId="25267"/>
    <cellStyle name="s_Lbo_MO-IL-CA Offset DEF 2" xfId="25268"/>
    <cellStyle name="s_Lbo_MO-IL-CA Offset DEF_2010 Footnote" xfId="25269"/>
    <cellStyle name="s_Lbo_MO-IL-CA Offset DEF_2010 Footnote_7 - FAS109 2010 (F2)" xfId="25270"/>
    <cellStyle name="s_Lbo_MO-IL-CA Offset DEF_2010 Footnote_Hyperion-JDE Recon" xfId="25271"/>
    <cellStyle name="s_Lbo_MO-IL-CA Offset DEF_2010 Footnote_Journal Entries Calculation" xfId="25272"/>
    <cellStyle name="s_Lbo_MO-IL-CA Offset DEF_7 - FAS109 2010 (F2)" xfId="25273"/>
    <cellStyle name="s_Lbo_MO-IL-CA Offset DEF_AWW Adj Co FAS109 2011" xfId="25274"/>
    <cellStyle name="s_Lbo_MO-IL-CA Offset DEF_AZ FAS109 2011" xfId="25275"/>
    <cellStyle name="s_Lbo_MO-IL-CA Offset DEF_AZ FAS109 2011_Hyperion-JDE Recon" xfId="25276"/>
    <cellStyle name="s_Lbo_MO-IL-CA Offset DEF_AZ FAS109 2011_Journal Entries Calculation" xfId="25277"/>
    <cellStyle name="s_Lbo_MO-IL-CA Offset DEF_Current Provision - HYP" xfId="25278"/>
    <cellStyle name="s_Lbo_MO-IL-CA Offset DEF_Footnote" xfId="25279"/>
    <cellStyle name="s_Lbo_MO-IL-CA Offset DEF_Footnote Walk" xfId="25280"/>
    <cellStyle name="s_Lbo_MO-IL-CA Offset DEF_Footnote Walk_7 - FAS109 2010 (F2)" xfId="25281"/>
    <cellStyle name="s_Lbo_MO-IL-CA Offset DEF_Footnote Walk_Hyperion-JDE Recon" xfId="25282"/>
    <cellStyle name="s_Lbo_MO-IL-CA Offset DEF_Footnote Walk_Journal Entries Calculation" xfId="25283"/>
    <cellStyle name="s_Lbo_MO-IL-CA Offset DEF_Hyperion-JDE Recon" xfId="25284"/>
    <cellStyle name="s_Lbo_MO-IL-CA Offset DEF_IA FAS109 2011" xfId="25285"/>
    <cellStyle name="s_Lbo_MO-IL-CA Offset DEF_IA FAS109 2011_Hyperion-JDE Recon" xfId="25286"/>
    <cellStyle name="s_Lbo_MO-IL-CA Offset DEF_IA FAS109 2011_Journal Entries Calculation" xfId="25287"/>
    <cellStyle name="s_Lbo_MO-IL-CA Offset DEF_IL FAS109 2011" xfId="25288"/>
    <cellStyle name="s_Lbo_MO-IL-CA Offset DEF_IL FAS109 2011_Hyperion-JDE Recon" xfId="25289"/>
    <cellStyle name="s_Lbo_MO-IL-CA Offset DEF_IL FAS109 2011_Journal Entries Calculation" xfId="25290"/>
    <cellStyle name="s_Lbo_MO-IL-CA Offset DEF_IL Note H Collapsed to Acctg" xfId="25291"/>
    <cellStyle name="s_Lbo_MO-IL-CA Offset DEF_IL Note H Collapsed to Acctg_7 - FAS109 2010 (F2)" xfId="25292"/>
    <cellStyle name="s_Lbo_MO-IL-CA Offset DEF_IL Note H Collapsed to Acctg_Hyperion-JDE Recon" xfId="25293"/>
    <cellStyle name="s_Lbo_MO-IL-CA Offset DEF_IL Note H Collapsed to Acctg_Journal Entries Calculation" xfId="25294"/>
    <cellStyle name="s_Lbo_MO-IL-CA Offset DEF_Journal Entries Calculation" xfId="25295"/>
    <cellStyle name="s_Lbo_MO-IL-CA Offset DEF_NOL" xfId="25296"/>
    <cellStyle name="s_Lbo_MO-IL-CA Offset DEF_Note H" xfId="25297"/>
    <cellStyle name="s_Lbo_MO-IL-CA Offset DEF_Note H_7 - FAS109 2010 (F2)" xfId="25298"/>
    <cellStyle name="s_Lbo_MO-IL-CA Offset DEF_Note H_Hyperion-JDE Recon" xfId="25299"/>
    <cellStyle name="s_Lbo_MO-IL-CA Offset DEF_Note H_Journal Entries Calculation" xfId="25300"/>
    <cellStyle name="s_Lbo_MO-IL-CA Offset DEF_PY FN Reclasses" xfId="25301"/>
    <cellStyle name="s_Lbo_MO-IL-CA Offset DEF_Summary" xfId="25302"/>
    <cellStyle name="s_Lbo_Net Capex Cashflow 2013-2014 8-10-12" xfId="25303"/>
    <cellStyle name="s_Lbo_NJ P2R 2009" xfId="25304"/>
    <cellStyle name="s_Lbo_NJ P2R 2009 2" xfId="25305"/>
    <cellStyle name="s_Lbo_NJ P2R 2009_NOL" xfId="25306"/>
    <cellStyle name="s_Lbo_NM P2R 2009" xfId="25307"/>
    <cellStyle name="s_Lbo_NM P2R 2009 2" xfId="25308"/>
    <cellStyle name="s_Lbo_NM P2R 2009_NOL" xfId="25309"/>
    <cellStyle name="s_Lbo_NOL" xfId="25310"/>
    <cellStyle name="s_Lbo_O - AFUDC Sch M" xfId="25311"/>
    <cellStyle name="s_Lbo_O - AFUDC Sch M_Hyperion-JDE Recon" xfId="25312"/>
    <cellStyle name="s_Lbo_O - AFUDC Sch M_Input Sheet" xfId="25313"/>
    <cellStyle name="s_Lbo_O - AFUDC Sch M_Journal Entries Calculation" xfId="25314"/>
    <cellStyle name="s_Lbo_O&amp;Vs P&amp;L View" xfId="25315"/>
    <cellStyle name="s_Lbo_O&amp;Vs P&amp;L View 2" xfId="25316"/>
    <cellStyle name="s_Lbo_O&amp;Vs P&amp;L View 3" xfId="25317"/>
    <cellStyle name="s_Lbo_O&amp;Vs P&amp;L View 4" xfId="25318"/>
    <cellStyle name="s_Lbo_O&amp;Vs P&amp;L View 5" xfId="25319"/>
    <cellStyle name="s_Lbo_O&amp;Vs P&amp;L View 6" xfId="25320"/>
    <cellStyle name="s_Lbo_O&amp;Vs Worksheet" xfId="25321"/>
    <cellStyle name="s_Lbo_O&amp;Vs Worksheet 2" xfId="25322"/>
    <cellStyle name="s_Lbo_O&amp;Vs Worksheet 3" xfId="25323"/>
    <cellStyle name="s_Lbo_O&amp;Vs Worksheet 4" xfId="25324"/>
    <cellStyle name="s_Lbo_O&amp;Vs Worksheet 5" xfId="25325"/>
    <cellStyle name="s_Lbo_O&amp;Vs Worksheet 6" xfId="25326"/>
    <cellStyle name="s_Lbo_O&amp;Vs Worksheet_1" xfId="25327"/>
    <cellStyle name="s_Lbo_O&amp;Vs Worksheet_1 2" xfId="25328"/>
    <cellStyle name="s_Lbo_O&amp;Vs Worksheet_1 3" xfId="25329"/>
    <cellStyle name="s_Lbo_O&amp;Vs Worksheet_1 4" xfId="25330"/>
    <cellStyle name="s_Lbo_O&amp;Vs Worksheet_1 5" xfId="25331"/>
    <cellStyle name="s_Lbo_O&amp;Vs Worksheet_1 6" xfId="25332"/>
    <cellStyle name="s_Lbo_OH P2R 2009" xfId="25333"/>
    <cellStyle name="s_Lbo_OH P2R 2009 2" xfId="25334"/>
    <cellStyle name="s_Lbo_OH P2R 2009_NOL" xfId="25335"/>
    <cellStyle name="s_Lbo_P&amp;L Landing" xfId="25336"/>
    <cellStyle name="s_Lbo_P&amp;L Landing 2" xfId="25337"/>
    <cellStyle name="s_Lbo_P&amp;L Landing 3" xfId="25338"/>
    <cellStyle name="s_Lbo_P&amp;L Landing 4" xfId="25339"/>
    <cellStyle name="s_Lbo_P&amp;L Landing 5" xfId="25340"/>
    <cellStyle name="s_Lbo_P&amp;L Landing 6" xfId="25341"/>
    <cellStyle name="s_Lbo_PA P2R 2009" xfId="25342"/>
    <cellStyle name="s_Lbo_PA P2R 2009 2" xfId="25343"/>
    <cellStyle name="s_Lbo_PA P2R 2009_NOL" xfId="25344"/>
    <cellStyle name="s_Lbo_Portfolio Optimization - Sale of GW + Neptune v13" xfId="25345"/>
    <cellStyle name="s_Lbo_Project Aqua - Financial Models Version 2.0 V2" xfId="25346"/>
    <cellStyle name="s_Lbo_Project Aqua - Financial Models Version 2.0 V2_2010 Arnold Sewer - Model v1.1 (preliminary base case)" xfId="25347"/>
    <cellStyle name="s_Lbo_Project Aqua - Financial Models Version 2.0 V2_Inputs" xfId="25348"/>
    <cellStyle name="s_Lbo_Project Aqua - Financial Models Version 2.0 V2_sand city cost analysis 9-29-09 CalAm Version" xfId="25349"/>
    <cellStyle name="s_Lbo_Project Aqua - Financial Models Version 2.0 V2_Schedule 3-5 Roark - asset list 071010" xfId="25350"/>
    <cellStyle name="s_Lbo_Project Aqua - Financial Models Version 2.5" xfId="25351"/>
    <cellStyle name="s_Lbo_Project Ascot Spain - Version 9.0 16082004" xfId="25352"/>
    <cellStyle name="s_Lbo_PY FN Reclasses" xfId="25353"/>
    <cellStyle name="s_Lbo_Q1 Workpapers as of 03-12-10" xfId="25354"/>
    <cellStyle name="s_Lbo_Q1 Workpapers as of 03-12-10 2" xfId="25355"/>
    <cellStyle name="s_Lbo_ROE by State" xfId="25356"/>
    <cellStyle name="s_Lbo_sand city cost analysis 9-29-09 CalAm Version" xfId="25357"/>
    <cellStyle name="s_Lbo_Schedule 3-5 Roark - asset list 071010" xfId="25358"/>
    <cellStyle name="s_Lbo_Sheet1" xfId="25359"/>
    <cellStyle name="s_Lbo_Sheet1 2" xfId="25360"/>
    <cellStyle name="s_Lbo_Sheet1 3" xfId="25361"/>
    <cellStyle name="s_Lbo_Sheet1 4" xfId="25362"/>
    <cellStyle name="s_Lbo_Sheet1 5" xfId="25363"/>
    <cellStyle name="s_Lbo_Sheet1 6" xfId="25364"/>
    <cellStyle name="s_Lbo_Sheet1_O&amp;Vs Worksheet" xfId="25365"/>
    <cellStyle name="s_Lbo_Sheet1_O&amp;Vs Worksheet 2" xfId="25366"/>
    <cellStyle name="s_Lbo_Sheet1_O&amp;Vs Worksheet 3" xfId="25367"/>
    <cellStyle name="s_Lbo_Sheet1_O&amp;Vs Worksheet 4" xfId="25368"/>
    <cellStyle name="s_Lbo_Sheet1_O&amp;Vs Worksheet 5" xfId="25369"/>
    <cellStyle name="s_Lbo_Sheet1_O&amp;Vs Worksheet 6" xfId="25370"/>
    <cellStyle name="s_Lbo_Sheet2" xfId="25371"/>
    <cellStyle name="s_Lbo_Sheet2 2" xfId="25372"/>
    <cellStyle name="s_Lbo_Sheet2 3" xfId="25373"/>
    <cellStyle name="s_Lbo_Sheet2 4" xfId="25374"/>
    <cellStyle name="s_Lbo_Sheet2 5" xfId="25375"/>
    <cellStyle name="s_Lbo_Sheet2 6" xfId="25376"/>
    <cellStyle name="s_Lbo_Sheet2 7" xfId="25377"/>
    <cellStyle name="s_Lbo_Sheet2_Input" xfId="25378"/>
    <cellStyle name="s_Lbo_Sheet2_Input 2" xfId="25379"/>
    <cellStyle name="s_Lbo_Sheet2_Input 3" xfId="25380"/>
    <cellStyle name="s_Lbo_Sheet2_Input 4" xfId="25381"/>
    <cellStyle name="s_Lbo_Sheet2_Input 5" xfId="25382"/>
    <cellStyle name="s_Lbo_Sheet2_Input 6" xfId="25383"/>
    <cellStyle name="s_Lbo_Sheet2_Input_O&amp;Vs Worksheet" xfId="25384"/>
    <cellStyle name="s_Lbo_Sheet2_Input_O&amp;Vs Worksheet 2" xfId="25385"/>
    <cellStyle name="s_Lbo_Sheet2_Input_O&amp;Vs Worksheet 3" xfId="25386"/>
    <cellStyle name="s_Lbo_Sheet2_Input_O&amp;Vs Worksheet 4" xfId="25387"/>
    <cellStyle name="s_Lbo_Sheet2_Input_O&amp;Vs Worksheet 5" xfId="25388"/>
    <cellStyle name="s_Lbo_Sheet2_Input_O&amp;Vs Worksheet 6" xfId="25389"/>
    <cellStyle name="s_Lbo_Sheet3" xfId="25390"/>
    <cellStyle name="s_Lbo_Sheet3 2" xfId="25391"/>
    <cellStyle name="s_Lbo_Sheet3 3" xfId="25392"/>
    <cellStyle name="s_Lbo_Sheet3 4" xfId="25393"/>
    <cellStyle name="s_Lbo_Sheet3 5" xfId="25394"/>
    <cellStyle name="s_Lbo_Sheet3 6" xfId="25395"/>
    <cellStyle name="s_Lbo_Smart View_2011-2015_Info from the field V2  from rates 8-18-10 morning" xfId="25396"/>
    <cellStyle name="s_Lbo_Smart View_2011-2015_Info from the field V3 8-19-10 from Rates" xfId="25397"/>
    <cellStyle name="s_Lbo_Spain headcount 09082004v3" xfId="25398"/>
    <cellStyle name="s_Lbo_Start-up Costs" xfId="25399"/>
    <cellStyle name="s_Lbo_Start-up Costs_sand city cost analysis 9-29-09 CalAm Version" xfId="25400"/>
    <cellStyle name="s_Lbo_Start-up Costs_Schedule 3-5 Roark - asset list 071010" xfId="25401"/>
    <cellStyle name="s_Lbo_Summary" xfId="25402"/>
    <cellStyle name="s_Lbo_Surprise Financial Services O&amp;M Fin Model 2008" xfId="25403"/>
    <cellStyle name="s_Lbo_Surprise Financial Services O&amp;M No Capital 012607" xfId="25404"/>
    <cellStyle name="s_Lbo_Surprise Financial Services O&amp;M No Capital 012607_sand city cost analysis 9-29-09 CalAm Version" xfId="25405"/>
    <cellStyle name="s_Lbo_Surprise Financial Services O&amp;M No Capital 012607_Schedule 3-5 Roark - asset list 071010" xfId="25406"/>
    <cellStyle name="s_Lbo_Temp-Perm Account Map" xfId="25407"/>
    <cellStyle name="s_Lbo_TN - BD Model 2011-2015 06.17.10" xfId="25408"/>
    <cellStyle name="s_Lbo_TN P2R 2009" xfId="25409"/>
    <cellStyle name="s_Lbo_TN P2R 2009 2" xfId="25410"/>
    <cellStyle name="s_Lbo_TN P2R 2009_NOL" xfId="25411"/>
    <cellStyle name="s_Lbo_Treasury Existing Debt Load" xfId="25412"/>
    <cellStyle name="s_Lbo_TWH LLC P2R 2009" xfId="25413"/>
    <cellStyle name="s_Lbo_TWH LLC P2R 2009 2" xfId="25414"/>
    <cellStyle name="s_Lbo_TWH LLC P2R 2009_NOL" xfId="25415"/>
    <cellStyle name="s_Lbo_TWNA P2R 2009" xfId="25416"/>
    <cellStyle name="s_Lbo_TWNA P2R 2009 2" xfId="25417"/>
    <cellStyle name="s_Lbo_TWNA P2R 2009_NOL" xfId="25418"/>
    <cellStyle name="s_Lbo_TX P2R 2009" xfId="25419"/>
    <cellStyle name="s_Lbo_TX P2R 2009 2" xfId="25420"/>
    <cellStyle name="s_Lbo_TX P2R 2009_NOL" xfId="25421"/>
    <cellStyle name="s_Lbo_UESG P2R 2009" xfId="25422"/>
    <cellStyle name="s_Lbo_UESG P2R 2009 2" xfId="25423"/>
    <cellStyle name="s_Lbo_UESG P2R 2009_NOL" xfId="25424"/>
    <cellStyle name="s_Lbo_UWV P2R 2009" xfId="25425"/>
    <cellStyle name="s_Lbo_UWV P2R 2009 2" xfId="25426"/>
    <cellStyle name="s_Lbo_UWV P2R 2009_NOL" xfId="25427"/>
    <cellStyle name="s_Lbo_VA P2R 2009" xfId="25428"/>
    <cellStyle name="s_Lbo_VA P2R 2009 2" xfId="25429"/>
    <cellStyle name="s_Lbo_VA P2R 2009_NOL" xfId="25430"/>
    <cellStyle name="s_lbo_WACC" xfId="25431"/>
    <cellStyle name="s_Lbo_WV P2R 2009" xfId="25432"/>
    <cellStyle name="s_Lbo_WV P2R 2009 2" xfId="25433"/>
    <cellStyle name="s_Lbo_WV P2R 2009_NOL" xfId="25434"/>
    <cellStyle name="s_lbo1-03" xfId="25435"/>
    <cellStyle name="s_lbo1-03_1" xfId="25436"/>
    <cellStyle name="s_lbo1-03_2" xfId="25437"/>
    <cellStyle name="s_lbo1-03_2_Intangible Amortization 6-30-09v" xfId="25438"/>
    <cellStyle name="s_lbo1-03_Intangible Amortization 6-30-09v" xfId="25439"/>
    <cellStyle name="s_lbo12-30" xfId="25440"/>
    <cellStyle name="s_lbo12-30_1" xfId="25441"/>
    <cellStyle name="s_lbo12-30_2" xfId="25442"/>
    <cellStyle name="s_lbo12-30_2_Intangible Amortization 6-30-09v" xfId="25443"/>
    <cellStyle name="s_lbo12-30_Intangible Amortization 6-30-09v" xfId="25444"/>
    <cellStyle name="s_lbo3-08" xfId="25445"/>
    <cellStyle name="s_lbo3-08_1" xfId="25446"/>
    <cellStyle name="s_lbo3-08_Intangible Amortization 6-30-09v" xfId="25447"/>
    <cellStyle name="s_lbo7-14-3" xfId="25448"/>
    <cellStyle name="s_lbo7-14-3_1" xfId="25449"/>
    <cellStyle name="s_lbo7-14-3_Intangible Amortization 6-30-09v" xfId="25450"/>
    <cellStyle name="s_lbo7-14-4" xfId="25451"/>
    <cellStyle name="s_lbo7-14-4_1" xfId="25452"/>
    <cellStyle name="s_lbo7-14-4_1_Intangible Amortization 6-30-09v" xfId="25453"/>
    <cellStyle name="s_LI P2R 2009" xfId="25454"/>
    <cellStyle name="s_LI P2R 2009 2" xfId="25455"/>
    <cellStyle name="s_LI P2R 2009_NOL" xfId="25456"/>
    <cellStyle name="s_LIBERTY P2R 2009" xfId="25457"/>
    <cellStyle name="s_LIBERTY P2R 2009 2" xfId="25458"/>
    <cellStyle name="s_LIBERTY P2R 2009_NOL" xfId="25459"/>
    <cellStyle name="s_LOP P2R 2009" xfId="25460"/>
    <cellStyle name="s_LOP P2R 2009 2" xfId="25461"/>
    <cellStyle name="s_LOP P2R 2009_NOL" xfId="25462"/>
    <cellStyle name="s_Mango Merger" xfId="25463"/>
    <cellStyle name="s_Mango Merger 3" xfId="25464"/>
    <cellStyle name="s_Mango Merger 3_1" xfId="25465"/>
    <cellStyle name="s_Mango Merger 3_1_BMY minimerger (divest.)_v1" xfId="25466"/>
    <cellStyle name="s_Mango Merger 3_1_COO Mini Merger v8" xfId="25467"/>
    <cellStyle name="s_Mango Merger 3_1_Minimerger v1" xfId="25468"/>
    <cellStyle name="s_Mango Merger 3_1_Minimerger v6" xfId="25469"/>
    <cellStyle name="s_Mango Merger 3_1_Minimerger_v3" xfId="25470"/>
    <cellStyle name="s_Mango Merger 3_1_Minimerger_v4" xfId="25471"/>
    <cellStyle name="s_Mango Merger 3_1_Valuation_v1 - TDS" xfId="25472"/>
    <cellStyle name="s_Mango Merger 3_2" xfId="25473"/>
    <cellStyle name="s_Mango Merger 3_2_Intangible Amortization 6-30-09v" xfId="25474"/>
    <cellStyle name="s_Mango Merger 3_Intangible Amortization 6-30-09v" xfId="25475"/>
    <cellStyle name="s_Mango Merger_1" xfId="25476"/>
    <cellStyle name="s_Mango Merger_1_BMY minimerger (divest.)_v1" xfId="25477"/>
    <cellStyle name="s_Mango Merger_1_COO Mini Merger v8" xfId="25478"/>
    <cellStyle name="s_Mango Merger_1_Minimerger v1" xfId="25479"/>
    <cellStyle name="s_Mango Merger_1_Minimerger v6" xfId="25480"/>
    <cellStyle name="s_Mango Merger_1_Minimerger_v3" xfId="25481"/>
    <cellStyle name="s_Mango Merger_1_Minimerger_v4" xfId="25482"/>
    <cellStyle name="s_Mango Merger_1_Valuation_v1 - TDS" xfId="25483"/>
    <cellStyle name="s_Mango Merger_Intangible Amortization 6-30-09v" xfId="25484"/>
    <cellStyle name="s_Mary911" xfId="25485"/>
    <cellStyle name="s_Mary911_Intangible Amortization 6-30-09v" xfId="25486"/>
    <cellStyle name="s_Matrix_B" xfId="25487"/>
    <cellStyle name="s_Matrix_B_Intangible Amortization 6-30-09v" xfId="25488"/>
    <cellStyle name="s_Matrix_B_Q2 pipeline" xfId="25489"/>
    <cellStyle name="s_Matrix_B_Q2 pipeline_Intangible Amortization 6-30-09v" xfId="25490"/>
    <cellStyle name="s_Matrix_T" xfId="25491"/>
    <cellStyle name="s_Matrix_T_Intangible Amortization 6-30-09v" xfId="25492"/>
    <cellStyle name="s_Matrix_T_Q2 pipeline" xfId="25493"/>
    <cellStyle name="s_Matrix_T_Q2 pipeline_Intangible Amortization 6-30-09v" xfId="25494"/>
    <cellStyle name="s_MD P2R 2009" xfId="25495"/>
    <cellStyle name="s_MD P2R 2009 2" xfId="25496"/>
    <cellStyle name="s_MD P2R 2009_NOL" xfId="25497"/>
    <cellStyle name="s_Merger" xfId="25498"/>
    <cellStyle name="s_Merger_Intangible Amortization 6-30-09v" xfId="25499"/>
    <cellStyle name="s_Merger_Q2 pipeline" xfId="25500"/>
    <cellStyle name="s_Merger_Q2 pipeline_Intangible Amortization 6-30-09v" xfId="25501"/>
    <cellStyle name="s_MI P2R 2009" xfId="25502"/>
    <cellStyle name="s_MI P2R 2009 2" xfId="25503"/>
    <cellStyle name="s_MI P2R 2009_NOL" xfId="25504"/>
    <cellStyle name="s_MindpeaceTemplate" xfId="25505"/>
    <cellStyle name="s_MindpeaceTemplate_Intangible Amortization 6-30-09v" xfId="25506"/>
    <cellStyle name="s_Mini merg7_20" xfId="25507"/>
    <cellStyle name="s_Mini merg7_20_Intangible Amortization 6-30-09v" xfId="25508"/>
    <cellStyle name="s_MO 2010-2014 Presentation_072709" xfId="25509"/>
    <cellStyle name="s_MO 2010-2014 Presentation_072709_Schedule 3-5 Roark - asset list 071010" xfId="25510"/>
    <cellStyle name="s_MO P2R 2009" xfId="25511"/>
    <cellStyle name="s_MO P2R 2009 2" xfId="25512"/>
    <cellStyle name="s_MO P2R 2009_NOL" xfId="25513"/>
    <cellStyle name="s_Mobile Residuals P2R 2009" xfId="25514"/>
    <cellStyle name="s_Mobile Residuals P2R 2009 2" xfId="25515"/>
    <cellStyle name="s_Mobile Residuals P2R 2009_NOL" xfId="25516"/>
    <cellStyle name="s_Model Assumptions (2)" xfId="25517"/>
    <cellStyle name="s_Model Assumptions (2)_1" xfId="25518"/>
    <cellStyle name="s_Model Assumptions (2)_1_Intangible Amortization 6-30-09v" xfId="25519"/>
    <cellStyle name="s_Model Assumptions (2)_Intangible Amortization 6-30-09v" xfId="25520"/>
    <cellStyle name="s_Model_19" xfId="25521"/>
    <cellStyle name="s_Model_19_Intangible Amortization 6-30-09v" xfId="25522"/>
    <cellStyle name="s_Model_19_Q2 pipeline" xfId="25523"/>
    <cellStyle name="s_Model_19_Q2 pipeline_Intangible Amortization 6-30-09v" xfId="25524"/>
    <cellStyle name="s_Model0717" xfId="25525"/>
    <cellStyle name="s_Model0717_Intangible Amortization 6-30-09v" xfId="25526"/>
    <cellStyle name="s_model2" xfId="25527"/>
    <cellStyle name="s_model2_Intangible Amortization 6-30-09v" xfId="25528"/>
    <cellStyle name="s_model2_Q2 pipeline" xfId="25529"/>
    <cellStyle name="s_model2_Q2 pipeline_Intangible Amortization 6-30-09v" xfId="25530"/>
    <cellStyle name="s_MO-IL-CA Offset DEF" xfId="25531"/>
    <cellStyle name="s_MO-IL-CA Offset DEF 2" xfId="25532"/>
    <cellStyle name="s_MO-IL-CA Offset DEF_AWW Adj Co FAS109 2011" xfId="25533"/>
    <cellStyle name="s_MO-IL-CA Offset DEF_Current Provision - HYP" xfId="25534"/>
    <cellStyle name="s_MO-IL-CA Offset DEF_Footnote" xfId="25535"/>
    <cellStyle name="s_MO-IL-CA Offset DEF_Hyperion-JDE Recon" xfId="25536"/>
    <cellStyle name="s_MO-IL-CA Offset DEF_Journal Entries Calculation" xfId="25537"/>
    <cellStyle name="s_MO-IL-CA Offset DEF_NOL" xfId="25538"/>
    <cellStyle name="s_MO-IL-CA Offset DEF_PY FN Reclasses" xfId="25539"/>
    <cellStyle name="s_MO-IL-CA Offset DEF_Summary" xfId="25540"/>
    <cellStyle name="s_MSDWmodell_July00" xfId="25541"/>
    <cellStyle name="s_Net Capex Cashflow 2013-2014 8-10-12" xfId="25542"/>
    <cellStyle name="s_NJ P2R 2009" xfId="25543"/>
    <cellStyle name="s_NJ P2R 2009 2" xfId="25544"/>
    <cellStyle name="s_NJ P2R 2009_NOL" xfId="25545"/>
    <cellStyle name="s_NM P2R 2009" xfId="25546"/>
    <cellStyle name="s_NM P2R 2009 2" xfId="25547"/>
    <cellStyle name="s_NM P2R 2009_NOL" xfId="25548"/>
    <cellStyle name="s_NOL" xfId="25549"/>
    <cellStyle name="s_O&amp;Vs P&amp;L View" xfId="25550"/>
    <cellStyle name="s_O&amp;Vs P&amp;L View 2" xfId="25551"/>
    <cellStyle name="s_O&amp;Vs P&amp;L View 3" xfId="25552"/>
    <cellStyle name="s_O&amp;Vs P&amp;L View 4" xfId="25553"/>
    <cellStyle name="s_O&amp;Vs P&amp;L View 5" xfId="25554"/>
    <cellStyle name="s_O&amp;Vs P&amp;L View 6" xfId="25555"/>
    <cellStyle name="s_O&amp;Vs Worksheet" xfId="25556"/>
    <cellStyle name="s_O&amp;Vs Worksheet 2" xfId="25557"/>
    <cellStyle name="s_O&amp;Vs Worksheet 3" xfId="25558"/>
    <cellStyle name="s_O&amp;Vs Worksheet 4" xfId="25559"/>
    <cellStyle name="s_O&amp;Vs Worksheet 5" xfId="25560"/>
    <cellStyle name="s_O&amp;Vs Worksheet 6" xfId="25561"/>
    <cellStyle name="s_OBGYN (2)" xfId="25562"/>
    <cellStyle name="s_OBGYN (2)_1" xfId="25563"/>
    <cellStyle name="s_OBGYN (2)_1_Intangible Amortization 6-30-09v" xfId="25564"/>
    <cellStyle name="s_OBGYN (2)_2" xfId="25565"/>
    <cellStyle name="s_OBGYN (2)_2_BMY minimerger (divest.)_v1" xfId="25566"/>
    <cellStyle name="s_OBGYN (2)_2_COO Mini Merger v8" xfId="25567"/>
    <cellStyle name="s_OBGYN (2)_2_Minimerger v1" xfId="25568"/>
    <cellStyle name="s_OBGYN (2)_2_Minimerger v6" xfId="25569"/>
    <cellStyle name="s_OBGYN (2)_2_Minimerger_v3" xfId="25570"/>
    <cellStyle name="s_OBGYN (2)_2_Minimerger_v4" xfId="25571"/>
    <cellStyle name="s_OBGYN (2)_2_Valuation_v1 - TDS" xfId="25572"/>
    <cellStyle name="s_OBGYN (2)_Intangible Amortization 6-30-09v" xfId="25573"/>
    <cellStyle name="s_OH P2R 2009" xfId="25574"/>
    <cellStyle name="s_OH P2R 2009 2" xfId="25575"/>
    <cellStyle name="s_OH P2R 2009_NOL" xfId="25576"/>
    <cellStyle name="s_Other Businesses (2)" xfId="25577"/>
    <cellStyle name="s_Other Businesses (2)_1" xfId="25578"/>
    <cellStyle name="s_Other Businesses (2)_1_Intangible Amortization 6-30-09v" xfId="25579"/>
    <cellStyle name="s_Other Businesses (2)_2" xfId="25580"/>
    <cellStyle name="s_Other Businesses (2)_2_Intangible Amortization 6-30-09v" xfId="25581"/>
    <cellStyle name="s_Other Businesses (2)_BMY minimerger (divest.)_v1" xfId="25582"/>
    <cellStyle name="s_Other Businesses (2)_COO Mini Merger v8" xfId="25583"/>
    <cellStyle name="s_Other Businesses (2)_Minimerger v1" xfId="25584"/>
    <cellStyle name="s_Other Businesses (2)_Minimerger v6" xfId="25585"/>
    <cellStyle name="s_Other Businesses (2)_Minimerger_v3" xfId="25586"/>
    <cellStyle name="s_Other Businesses (2)_Minimerger_v4" xfId="25587"/>
    <cellStyle name="s_Other Businesses (2)_Valuation_v1 - TDS" xfId="25588"/>
    <cellStyle name="s_Ownership" xfId="25589"/>
    <cellStyle name="s_Ownership_1" xfId="25590"/>
    <cellStyle name="s_Ownership_1_Intangible Amortization 6-30-09v" xfId="25591"/>
    <cellStyle name="s_P&amp;L Landing" xfId="25592"/>
    <cellStyle name="s_P&amp;L Landing 2" xfId="25593"/>
    <cellStyle name="s_P&amp;L Landing 3" xfId="25594"/>
    <cellStyle name="s_P&amp;L Landing 4" xfId="25595"/>
    <cellStyle name="s_P&amp;L Landing 5" xfId="25596"/>
    <cellStyle name="s_P&amp;L Landing 6" xfId="25597"/>
    <cellStyle name="s_P_L_Ratios" xfId="25598"/>
    <cellStyle name="s_P_L_Ratios_B" xfId="25599"/>
    <cellStyle name="s_P_L_Ratios_B_Intangible Amortization 6-30-09v" xfId="25600"/>
    <cellStyle name="s_P_L_Ratios_B_Q2 pipeline" xfId="25601"/>
    <cellStyle name="s_P_L_Ratios_B_Q2 pipeline_Intangible Amortization 6-30-09v" xfId="25602"/>
    <cellStyle name="s_P_L_Ratios_Intangible Amortization 6-30-09v" xfId="25603"/>
    <cellStyle name="s_P_L_Ratios_Q2 pipeline" xfId="25604"/>
    <cellStyle name="s_P_L_Ratios_Q2 pipeline_Intangible Amortization 6-30-09v" xfId="25605"/>
    <cellStyle name="s_PA P2R 2009" xfId="25606"/>
    <cellStyle name="s_PA P2R 2009 2" xfId="25607"/>
    <cellStyle name="s_PA P2R 2009_NOL" xfId="25608"/>
    <cellStyle name="s_PAM P2R 2009" xfId="25609"/>
    <cellStyle name="s_PAM P2R 2009 2" xfId="25610"/>
    <cellStyle name="s_PAM P2R 2009_NOL" xfId="25611"/>
    <cellStyle name="s_PDGDCF1" xfId="25612"/>
    <cellStyle name="s_PDGDCF1_Intangible Amortization 6-30-09v" xfId="25613"/>
    <cellStyle name="s_pearl_wacc" xfId="25614"/>
    <cellStyle name="s_pearl_wacc_Intangible Amortization 6-30-09v" xfId="25615"/>
    <cellStyle name="s_pearl_wacc_Q2 pipeline" xfId="25616"/>
    <cellStyle name="s_pearl_wacc_Q2 pipeline_Intangible Amortization 6-30-09v" xfId="25617"/>
    <cellStyle name="s_PFMA Cap" xfId="25618"/>
    <cellStyle name="s_PFMA Cap_1" xfId="25619"/>
    <cellStyle name="s_PFMA Cap_1_Excel Backup_10.16.06 v3" xfId="25620"/>
    <cellStyle name="s_PFMA Cap_1_Excel Backup_10.16.06 v3_Intangible Amortization 6-30-09v" xfId="25621"/>
    <cellStyle name="s_PFMA Cap_1_Intangible Amortization 6-30-09v" xfId="25622"/>
    <cellStyle name="s_PFMA Cap_1_Mary911" xfId="25623"/>
    <cellStyle name="s_PFMA Cap_1_Minimerger_v4" xfId="25624"/>
    <cellStyle name="s_PFMA Cap_1_Minimerger_v4_Intangible Amortization 6-30-09v" xfId="25625"/>
    <cellStyle name="s_PFMA Cap_1_mona0915a" xfId="25626"/>
    <cellStyle name="s_PFMA Cap_1_mona0915b" xfId="25627"/>
    <cellStyle name="s_PFMA Cap_1_Project Rainbow Preliminary Crimson Valuation_3-13-03" xfId="25628"/>
    <cellStyle name="s_PFMA Cap_1_Project Rainbow Preliminary Crimson Valuation_3-13-03_Intangible Amortization 6-30-09v" xfId="25629"/>
    <cellStyle name="s_PFMA Cap_2" xfId="25630"/>
    <cellStyle name="s_PFMA Cap_Excel Backup_10.16.06 v3" xfId="25631"/>
    <cellStyle name="s_PFMA Cap_Intangible Amortization 6-30-09v" xfId="25632"/>
    <cellStyle name="s_PFMA Cap_Mary911" xfId="25633"/>
    <cellStyle name="s_PFMA Cap_Mary911_Intangible Amortization 6-30-09v" xfId="25634"/>
    <cellStyle name="s_PFMA Cap_Minimerger_v4" xfId="25635"/>
    <cellStyle name="s_PFMA Cap_Minimerger_v4_Intangible Amortization 6-30-09v" xfId="25636"/>
    <cellStyle name="s_PFMA Cap_mona0915a" xfId="25637"/>
    <cellStyle name="s_PFMA Cap_mona0915a_Intangible Amortization 6-30-09v" xfId="25638"/>
    <cellStyle name="s_PFMA Cap_mona0915b" xfId="25639"/>
    <cellStyle name="s_PFMA Cap_mona0915b_Intangible Amortization 6-30-09v" xfId="25640"/>
    <cellStyle name="s_PFMA Cap_Project Rainbow Preliminary Crimson Valuation_3-13-03" xfId="25641"/>
    <cellStyle name="s_PFMA Cap_Project Rainbow Preliminary Crimson Valuation_3-13-03_Intangible Amortization 6-30-09v" xfId="25642"/>
    <cellStyle name="s_PFMA Credit" xfId="25643"/>
    <cellStyle name="s_PFMA Credit (2)" xfId="25644"/>
    <cellStyle name="s_PFMA Credit (2)_1" xfId="25645"/>
    <cellStyle name="s_PFMA Credit (2)_Intangible Amortization 6-30-09v" xfId="25646"/>
    <cellStyle name="s_PFMA Credit (2)_PFMA Cap" xfId="25647"/>
    <cellStyle name="s_PFMA Credit (2)_PFMA Cap_Intangible Amortization 6-30-09v" xfId="25648"/>
    <cellStyle name="s_PFMA Credit_1" xfId="25649"/>
    <cellStyle name="s_PFMA Credit_1_Excel Backup_10.16.06 v3" xfId="25650"/>
    <cellStyle name="s_PFMA Credit_1_Excel Backup_10.16.06 v3_Intangible Amortization 6-30-09v" xfId="25651"/>
    <cellStyle name="s_PFMA Credit_1_Intangible Amortization 6-30-09v" xfId="25652"/>
    <cellStyle name="s_PFMA Credit_1_Minimerger_v4" xfId="25653"/>
    <cellStyle name="s_PFMA Credit_1_Minimerger_v4_Intangible Amortization 6-30-09v" xfId="25654"/>
    <cellStyle name="s_PFMA Credit_1_Project Rainbow Preliminary Crimson Valuation_3-13-03" xfId="25655"/>
    <cellStyle name="s_PFMA Credit_1_Project Rainbow Preliminary Crimson Valuation_3-13-03_Intangible Amortization 6-30-09v" xfId="25656"/>
    <cellStyle name="s_PFMA Credit_2" xfId="25657"/>
    <cellStyle name="s_PFMA Credit_Excel Backup_10.16.06 v3" xfId="25658"/>
    <cellStyle name="s_PFMA Credit_Intangible Amortization 6-30-09v" xfId="25659"/>
    <cellStyle name="s_PFMA Credit_Minimerger_v4" xfId="25660"/>
    <cellStyle name="s_PFMA Credit_Minimerger_v4_Intangible Amortization 6-30-09v" xfId="25661"/>
    <cellStyle name="s_PFMA Credit_Project Rainbow Preliminary Crimson Valuation_3-13-03" xfId="25662"/>
    <cellStyle name="s_PFMA Credit_Project Rainbow Preliminary Crimson Valuation_3-13-03_Intangible Amortization 6-30-09v" xfId="25663"/>
    <cellStyle name="s_PFMA Fin Sum" xfId="25664"/>
    <cellStyle name="s_PFMA Fin Sum_1" xfId="25665"/>
    <cellStyle name="s_PFMA Fin Sum_1_Intangible Amortization 6-30-09v" xfId="25666"/>
    <cellStyle name="s_PFMA Fin Sum_2" xfId="25667"/>
    <cellStyle name="s_PFMA Fin Sum_Intangible Amortization 6-30-09v" xfId="25668"/>
    <cellStyle name="s_PFMA Income (2)" xfId="25669"/>
    <cellStyle name="s_PFMA Income (2)_1" xfId="25670"/>
    <cellStyle name="s_PFMA Income (2)_1_Intangible Amortization 6-30-09v" xfId="25671"/>
    <cellStyle name="s_PFMA Income (2)_2" xfId="25672"/>
    <cellStyle name="s_PFMA Income (2)_2_Celtic DCF" xfId="25673"/>
    <cellStyle name="s_PFMA Income (2)_2_Celtic DCF Inputs" xfId="25674"/>
    <cellStyle name="s_PFMA Income (2)_2_Celtic DCF Inputs_BMY minimerger (divest.)_v1" xfId="25675"/>
    <cellStyle name="s_PFMA Income (2)_2_Celtic DCF Inputs_COO Mini Merger v8" xfId="25676"/>
    <cellStyle name="s_PFMA Income (2)_2_Celtic DCF Inputs_Minimerger v1" xfId="25677"/>
    <cellStyle name="s_PFMA Income (2)_2_Celtic DCF Inputs_Minimerger v6" xfId="25678"/>
    <cellStyle name="s_PFMA Income (2)_2_Celtic DCF Inputs_Minimerger_v3" xfId="25679"/>
    <cellStyle name="s_PFMA Income (2)_2_Celtic DCF Inputs_Minimerger_v4" xfId="25680"/>
    <cellStyle name="s_PFMA Income (2)_2_Celtic DCF Inputs_Valuation_v1 - TDS" xfId="25681"/>
    <cellStyle name="s_PFMA Income (2)_2_Celtic DCF_BMY minimerger (divest.)_v1" xfId="25682"/>
    <cellStyle name="s_PFMA Income (2)_2_Celtic DCF_COO Mini Merger v8" xfId="25683"/>
    <cellStyle name="s_PFMA Income (2)_2_Celtic DCF_Minimerger v1" xfId="25684"/>
    <cellStyle name="s_PFMA Income (2)_2_Celtic DCF_Minimerger v6" xfId="25685"/>
    <cellStyle name="s_PFMA Income (2)_2_Celtic DCF_Minimerger_v3" xfId="25686"/>
    <cellStyle name="s_PFMA Income (2)_2_Celtic DCF_Minimerger_v4" xfId="25687"/>
    <cellStyle name="s_PFMA Income (2)_2_Celtic DCF_Valuation_v1 - TDS" xfId="25688"/>
    <cellStyle name="s_PFMA Income (2)_2_Valuation Summary" xfId="25689"/>
    <cellStyle name="s_PFMA Income (2)_2_Valuation Summary_BMY minimerger (divest.)_v1" xfId="25690"/>
    <cellStyle name="s_PFMA Income (2)_2_Valuation Summary_COO Mini Merger v8" xfId="25691"/>
    <cellStyle name="s_PFMA Income (2)_2_Valuation Summary_Minimerger v1" xfId="25692"/>
    <cellStyle name="s_PFMA Income (2)_2_Valuation Summary_Minimerger v6" xfId="25693"/>
    <cellStyle name="s_PFMA Income (2)_2_Valuation Summary_Minimerger_v3" xfId="25694"/>
    <cellStyle name="s_PFMA Income (2)_2_Valuation Summary_Minimerger_v4" xfId="25695"/>
    <cellStyle name="s_PFMA Income (2)_2_Valuation Summary_Valuation_v1 - TDS" xfId="25696"/>
    <cellStyle name="s_PFMA Income (2)_Intangible Amortization 6-30-09v" xfId="25697"/>
    <cellStyle name="s_PFMA Statements" xfId="25698"/>
    <cellStyle name="s_PFMA Statements_1" xfId="25699"/>
    <cellStyle name="s_PFMA Statements_1_Intangible Amortization 6-30-09v" xfId="25700"/>
    <cellStyle name="s_PFMA Statements_2" xfId="25701"/>
    <cellStyle name="s_PFMA Statements_Intangible Amortization 6-30-09v" xfId="25702"/>
    <cellStyle name="s_Pippen (2)" xfId="25703"/>
    <cellStyle name="s_Pippen (2)_1" xfId="25704"/>
    <cellStyle name="s_Pippen (2)_1_BMY minimerger (divest.)_v1" xfId="25705"/>
    <cellStyle name="s_Pippen (2)_1_COO Mini Merger v8" xfId="25706"/>
    <cellStyle name="s_Pippen (2)_1_Minimerger v1" xfId="25707"/>
    <cellStyle name="s_Pippen (2)_1_Minimerger v6" xfId="25708"/>
    <cellStyle name="s_Pippen (2)_1_Minimerger_v3" xfId="25709"/>
    <cellStyle name="s_Pippen (2)_1_Minimerger_v4" xfId="25710"/>
    <cellStyle name="s_Pippen (2)_1_Valuation_v1 - TDS" xfId="25711"/>
    <cellStyle name="s_Pippen (2)_Intangible Amortization 6-30-09v" xfId="25712"/>
    <cellStyle name="s_Pippen Cases (2)" xfId="25713"/>
    <cellStyle name="s_Pippen Cases (2)_1" xfId="25714"/>
    <cellStyle name="s_Pippen Cases (2)_1_BMY minimerger (divest.)_v1" xfId="25715"/>
    <cellStyle name="s_Pippen Cases (2)_1_COO Mini Merger v8" xfId="25716"/>
    <cellStyle name="s_Pippen Cases (2)_1_Minimerger v1" xfId="25717"/>
    <cellStyle name="s_Pippen Cases (2)_1_Minimerger v6" xfId="25718"/>
    <cellStyle name="s_Pippen Cases (2)_1_Minimerger_v3" xfId="25719"/>
    <cellStyle name="s_Pippen Cases (2)_1_Minimerger_v4" xfId="25720"/>
    <cellStyle name="s_Pippen Cases (2)_1_Valuation_v1 - TDS" xfId="25721"/>
    <cellStyle name="s_Pippen Cases (2)_Intangible Amortization 6-30-09v" xfId="25722"/>
    <cellStyle name="s_Pippen ValMatrix (2)" xfId="25723"/>
    <cellStyle name="s_Pippen ValMatrix (2)_1" xfId="25724"/>
    <cellStyle name="s_Pippen ValMatrix (2)_1_Intangible Amortization 6-30-09v" xfId="25725"/>
    <cellStyle name="s_Pippen ValMatrix (2)_BMY minimerger (divest.)_v1" xfId="25726"/>
    <cellStyle name="s_Pippen ValMatrix (2)_COO Mini Merger v8" xfId="25727"/>
    <cellStyle name="s_Pippen ValMatrix (2)_Minimerger v1" xfId="25728"/>
    <cellStyle name="s_Pippen ValMatrix (2)_Minimerger v6" xfId="25729"/>
    <cellStyle name="s_Pippen ValMatrix (2)_Minimerger_v3" xfId="25730"/>
    <cellStyle name="s_Pippen ValMatrix (2)_Minimerger_v4" xfId="25731"/>
    <cellStyle name="s_Pippen ValMatrix (2)_Valuation_v1 - TDS" xfId="25732"/>
    <cellStyle name="s_PMAT (2)" xfId="25733"/>
    <cellStyle name="s_PMAT (2)_1" xfId="25734"/>
    <cellStyle name="s_PMAT (2)_1_Intangible Amortization 6-30-09v" xfId="25735"/>
    <cellStyle name="s_PMAT (2)_Celtic DCF" xfId="25736"/>
    <cellStyle name="s_PMAT (2)_Celtic DCF Inputs" xfId="25737"/>
    <cellStyle name="s_PMAT (2)_Celtic DCF Inputs_BMY minimerger (divest.)_v1" xfId="25738"/>
    <cellStyle name="s_PMAT (2)_Celtic DCF Inputs_COO Mini Merger v8" xfId="25739"/>
    <cellStyle name="s_PMAT (2)_Celtic DCF Inputs_Minimerger v1" xfId="25740"/>
    <cellStyle name="s_PMAT (2)_Celtic DCF Inputs_Minimerger v6" xfId="25741"/>
    <cellStyle name="s_PMAT (2)_Celtic DCF Inputs_Minimerger_v3" xfId="25742"/>
    <cellStyle name="s_PMAT (2)_Celtic DCF Inputs_Minimerger_v4" xfId="25743"/>
    <cellStyle name="s_PMAT (2)_Celtic DCF Inputs_Valuation_v1 - TDS" xfId="25744"/>
    <cellStyle name="s_PMAT (2)_Celtic DCF_BMY minimerger (divest.)_v1" xfId="25745"/>
    <cellStyle name="s_PMAT (2)_Celtic DCF_COO Mini Merger v8" xfId="25746"/>
    <cellStyle name="s_PMAT (2)_Celtic DCF_Minimerger v1" xfId="25747"/>
    <cellStyle name="s_PMAT (2)_Celtic DCF_Minimerger v6" xfId="25748"/>
    <cellStyle name="s_PMAT (2)_Celtic DCF_Minimerger_v3" xfId="25749"/>
    <cellStyle name="s_PMAT (2)_Celtic DCF_Minimerger_v4" xfId="25750"/>
    <cellStyle name="s_PMAT (2)_Celtic DCF_Valuation_v1 - TDS" xfId="25751"/>
    <cellStyle name="s_PMAT (2)_Valuation Summary" xfId="25752"/>
    <cellStyle name="s_PMAT (2)_Valuation Summary_BMY minimerger (divest.)_v1" xfId="25753"/>
    <cellStyle name="s_PMAT (2)_Valuation Summary_COO Mini Merger v8" xfId="25754"/>
    <cellStyle name="s_PMAT (2)_Valuation Summary_Minimerger v1" xfId="25755"/>
    <cellStyle name="s_PMAT (2)_Valuation Summary_Minimerger v6" xfId="25756"/>
    <cellStyle name="s_PMAT (2)_Valuation Summary_Minimerger_v3" xfId="25757"/>
    <cellStyle name="s_PMAT (2)_Valuation Summary_Minimerger_v4" xfId="25758"/>
    <cellStyle name="s_PMAT (2)_Valuation Summary_Valuation_v1 - TDS" xfId="25759"/>
    <cellStyle name="s_PMAT (3)" xfId="25760"/>
    <cellStyle name="s_PMAT (3)_1" xfId="25761"/>
    <cellStyle name="s_PMAT (3)_1_Intangible Amortization 6-30-09v" xfId="25762"/>
    <cellStyle name="s_PMAT (3)_2" xfId="25763"/>
    <cellStyle name="s_PMAT (3)_2_Intangible Amortization 6-30-09v" xfId="25764"/>
    <cellStyle name="s_PMAT (3)_Celtic DCF" xfId="25765"/>
    <cellStyle name="s_PMAT (3)_Celtic DCF Inputs" xfId="25766"/>
    <cellStyle name="s_PMAT (3)_Celtic DCF Inputs_BMY minimerger (divest.)_v1" xfId="25767"/>
    <cellStyle name="s_PMAT (3)_Celtic DCF Inputs_COO Mini Merger v8" xfId="25768"/>
    <cellStyle name="s_PMAT (3)_Celtic DCF Inputs_Minimerger v1" xfId="25769"/>
    <cellStyle name="s_PMAT (3)_Celtic DCF Inputs_Minimerger v6" xfId="25770"/>
    <cellStyle name="s_PMAT (3)_Celtic DCF Inputs_Minimerger_v3" xfId="25771"/>
    <cellStyle name="s_PMAT (3)_Celtic DCF Inputs_Minimerger_v4" xfId="25772"/>
    <cellStyle name="s_PMAT (3)_Celtic DCF Inputs_Valuation_v1 - TDS" xfId="25773"/>
    <cellStyle name="s_PMAT (3)_Celtic DCF_BMY minimerger (divest.)_v1" xfId="25774"/>
    <cellStyle name="s_PMAT (3)_Celtic DCF_COO Mini Merger v8" xfId="25775"/>
    <cellStyle name="s_PMAT (3)_Celtic DCF_Minimerger v1" xfId="25776"/>
    <cellStyle name="s_PMAT (3)_Celtic DCF_Minimerger v6" xfId="25777"/>
    <cellStyle name="s_PMAT (3)_Celtic DCF_Minimerger_v3" xfId="25778"/>
    <cellStyle name="s_PMAT (3)_Celtic DCF_Minimerger_v4" xfId="25779"/>
    <cellStyle name="s_PMAT (3)_Celtic DCF_Valuation_v1 - TDS" xfId="25780"/>
    <cellStyle name="s_PMAT (3)_Valuation Summary" xfId="25781"/>
    <cellStyle name="s_PMAT (3)_Valuation Summary_BMY minimerger (divest.)_v1" xfId="25782"/>
    <cellStyle name="s_PMAT (3)_Valuation Summary_COO Mini Merger v8" xfId="25783"/>
    <cellStyle name="s_PMAT (3)_Valuation Summary_Minimerger v1" xfId="25784"/>
    <cellStyle name="s_PMAT (3)_Valuation Summary_Minimerger v6" xfId="25785"/>
    <cellStyle name="s_PMAT (3)_Valuation Summary_Minimerger_v3" xfId="25786"/>
    <cellStyle name="s_PMAT (3)_Valuation Summary_Minimerger_v4" xfId="25787"/>
    <cellStyle name="s_PMAT (3)_Valuation Summary_Valuation_v1 - TDS" xfId="25788"/>
    <cellStyle name="s_Portfolio Optimization - Sale of GW + Neptune v13" xfId="25789"/>
    <cellStyle name="s_PoundInc" xfId="25790"/>
    <cellStyle name="s_PoundInc (2)" xfId="25791"/>
    <cellStyle name="s_PoundInc (2)_1" xfId="25792"/>
    <cellStyle name="s_PoundInc (2)_1_Celtic DCF" xfId="25793"/>
    <cellStyle name="s_PoundInc (2)_1_Celtic DCF Inputs" xfId="25794"/>
    <cellStyle name="s_PoundInc (2)_1_Celtic DCF Inputs_BMY minimerger (divest.)_v1" xfId="25795"/>
    <cellStyle name="s_PoundInc (2)_1_Celtic DCF Inputs_COO Mini Merger v8" xfId="25796"/>
    <cellStyle name="s_PoundInc (2)_1_Celtic DCF Inputs_Minimerger v1" xfId="25797"/>
    <cellStyle name="s_PoundInc (2)_1_Celtic DCF Inputs_Minimerger v6" xfId="25798"/>
    <cellStyle name="s_PoundInc (2)_1_Celtic DCF Inputs_Minimerger_v3" xfId="25799"/>
    <cellStyle name="s_PoundInc (2)_1_Celtic DCF Inputs_Minimerger_v4" xfId="25800"/>
    <cellStyle name="s_PoundInc (2)_1_Celtic DCF Inputs_Valuation_v1 - TDS" xfId="25801"/>
    <cellStyle name="s_PoundInc (2)_1_Celtic DCF_BMY minimerger (divest.)_v1" xfId="25802"/>
    <cellStyle name="s_PoundInc (2)_1_Celtic DCF_COO Mini Merger v8" xfId="25803"/>
    <cellStyle name="s_PoundInc (2)_1_Celtic DCF_Minimerger v1" xfId="25804"/>
    <cellStyle name="s_PoundInc (2)_1_Celtic DCF_Minimerger v6" xfId="25805"/>
    <cellStyle name="s_PoundInc (2)_1_Celtic DCF_Minimerger_v3" xfId="25806"/>
    <cellStyle name="s_PoundInc (2)_1_Celtic DCF_Minimerger_v4" xfId="25807"/>
    <cellStyle name="s_PoundInc (2)_1_Celtic DCF_Valuation_v1 - TDS" xfId="25808"/>
    <cellStyle name="s_PoundInc (2)_1_Valuation Summary" xfId="25809"/>
    <cellStyle name="s_PoundInc (2)_1_Valuation Summary_BMY minimerger (divest.)_v1" xfId="25810"/>
    <cellStyle name="s_PoundInc (2)_1_Valuation Summary_COO Mini Merger v8" xfId="25811"/>
    <cellStyle name="s_PoundInc (2)_1_Valuation Summary_Minimerger v1" xfId="25812"/>
    <cellStyle name="s_PoundInc (2)_1_Valuation Summary_Minimerger v6" xfId="25813"/>
    <cellStyle name="s_PoundInc (2)_1_Valuation Summary_Minimerger_v3" xfId="25814"/>
    <cellStyle name="s_PoundInc (2)_1_Valuation Summary_Minimerger_v4" xfId="25815"/>
    <cellStyle name="s_PoundInc (2)_1_Valuation Summary_Valuation_v1 - TDS" xfId="25816"/>
    <cellStyle name="s_PoundInc (2)_2" xfId="25817"/>
    <cellStyle name="s_PoundInc (2)_2_Intangible Amortization 6-30-09v" xfId="25818"/>
    <cellStyle name="s_PoundInc (2)_Intangible Amortization 6-30-09v" xfId="25819"/>
    <cellStyle name="s_PoundInc_Celtic DCF" xfId="25820"/>
    <cellStyle name="s_PoundInc_Celtic DCF Inputs" xfId="25821"/>
    <cellStyle name="s_PoundInc_Celtic DCF Inputs_BMY minimerger (divest.)_v1" xfId="25822"/>
    <cellStyle name="s_PoundInc_Celtic DCF Inputs_COO Mini Merger v8" xfId="25823"/>
    <cellStyle name="s_PoundInc_Celtic DCF Inputs_Minimerger v1" xfId="25824"/>
    <cellStyle name="s_PoundInc_Celtic DCF Inputs_Minimerger v6" xfId="25825"/>
    <cellStyle name="s_PoundInc_Celtic DCF Inputs_Minimerger_v3" xfId="25826"/>
    <cellStyle name="s_PoundInc_Celtic DCF Inputs_Minimerger_v4" xfId="25827"/>
    <cellStyle name="s_PoundInc_Celtic DCF Inputs_Valuation_v1 - TDS" xfId="25828"/>
    <cellStyle name="s_PoundInc_Celtic DCF_BMY minimerger (divest.)_v1" xfId="25829"/>
    <cellStyle name="s_PoundInc_Celtic DCF_COO Mini Merger v8" xfId="25830"/>
    <cellStyle name="s_PoundInc_Celtic DCF_Minimerger v1" xfId="25831"/>
    <cellStyle name="s_PoundInc_Celtic DCF_Minimerger v6" xfId="25832"/>
    <cellStyle name="s_PoundInc_Celtic DCF_Minimerger_v3" xfId="25833"/>
    <cellStyle name="s_PoundInc_Celtic DCF_Minimerger_v4" xfId="25834"/>
    <cellStyle name="s_PoundInc_Celtic DCF_Valuation_v1 - TDS" xfId="25835"/>
    <cellStyle name="s_PoundInc_Valuation Summary" xfId="25836"/>
    <cellStyle name="s_PoundInc_Valuation Summary_BMY minimerger (divest.)_v1" xfId="25837"/>
    <cellStyle name="s_PoundInc_Valuation Summary_COO Mini Merger v8" xfId="25838"/>
    <cellStyle name="s_PoundInc_Valuation Summary_Minimerger v1" xfId="25839"/>
    <cellStyle name="s_PoundInc_Valuation Summary_Minimerger v6" xfId="25840"/>
    <cellStyle name="s_PoundInc_Valuation Summary_Minimerger_v3" xfId="25841"/>
    <cellStyle name="s_PoundInc_Valuation Summary_Minimerger_v4" xfId="25842"/>
    <cellStyle name="s_PoundInc_Valuation Summary_Valuation_v1 - TDS" xfId="25843"/>
    <cellStyle name="s_Poundstone (2)" xfId="25844"/>
    <cellStyle name="s_Poundstone (2)_1" xfId="25845"/>
    <cellStyle name="s_Poundstone (2)_1_Intangible Amortization 6-30-09v" xfId="25846"/>
    <cellStyle name="s_Poundstone (2)_2" xfId="25847"/>
    <cellStyle name="s_Poundstone (2)_2_Intangible Amortization 6-30-09v" xfId="25848"/>
    <cellStyle name="s_Poundstone (2)_Celtic DCF" xfId="25849"/>
    <cellStyle name="s_Poundstone (2)_Celtic DCF Inputs" xfId="25850"/>
    <cellStyle name="s_Poundstone (2)_Celtic DCF Inputs_BMY minimerger (divest.)_v1" xfId="25851"/>
    <cellStyle name="s_Poundstone (2)_Celtic DCF Inputs_COO Mini Merger v8" xfId="25852"/>
    <cellStyle name="s_Poundstone (2)_Celtic DCF Inputs_Minimerger v1" xfId="25853"/>
    <cellStyle name="s_Poundstone (2)_Celtic DCF Inputs_Minimerger v6" xfId="25854"/>
    <cellStyle name="s_Poundstone (2)_Celtic DCF Inputs_Minimerger_v3" xfId="25855"/>
    <cellStyle name="s_Poundstone (2)_Celtic DCF Inputs_Minimerger_v4" xfId="25856"/>
    <cellStyle name="s_Poundstone (2)_Celtic DCF Inputs_Valuation_v1 - TDS" xfId="25857"/>
    <cellStyle name="s_Poundstone (2)_Celtic DCF_BMY minimerger (divest.)_v1" xfId="25858"/>
    <cellStyle name="s_Poundstone (2)_Celtic DCF_COO Mini Merger v8" xfId="25859"/>
    <cellStyle name="s_Poundstone (2)_Celtic DCF_Minimerger v1" xfId="25860"/>
    <cellStyle name="s_Poundstone (2)_Celtic DCF_Minimerger v6" xfId="25861"/>
    <cellStyle name="s_Poundstone (2)_Celtic DCF_Minimerger_v3" xfId="25862"/>
    <cellStyle name="s_Poundstone (2)_Celtic DCF_Minimerger_v4" xfId="25863"/>
    <cellStyle name="s_Poundstone (2)_Celtic DCF_Valuation_v1 - TDS" xfId="25864"/>
    <cellStyle name="s_Poundstone (2)_Valuation Summary" xfId="25865"/>
    <cellStyle name="s_Poundstone (2)_Valuation Summary_BMY minimerger (divest.)_v1" xfId="25866"/>
    <cellStyle name="s_Poundstone (2)_Valuation Summary_COO Mini Merger v8" xfId="25867"/>
    <cellStyle name="s_Poundstone (2)_Valuation Summary_Minimerger v1" xfId="25868"/>
    <cellStyle name="s_Poundstone (2)_Valuation Summary_Minimerger v6" xfId="25869"/>
    <cellStyle name="s_Poundstone (2)_Valuation Summary_Minimerger_v3" xfId="25870"/>
    <cellStyle name="s_Poundstone (2)_Valuation Summary_Minimerger_v4" xfId="25871"/>
    <cellStyle name="s_Poundstone (2)_Valuation Summary_Valuation_v1 - TDS" xfId="25872"/>
    <cellStyle name="s_Preliminary Poundstone (2)" xfId="25873"/>
    <cellStyle name="s_Preliminary Poundstone (2)_1" xfId="25874"/>
    <cellStyle name="s_Preliminary Poundstone (2)_1_Intangible Amortization 6-30-09v" xfId="25875"/>
    <cellStyle name="s_Preliminary Poundstone (2)_Intangible Amortization 6-30-09v" xfId="25876"/>
    <cellStyle name="s_Proj Graph" xfId="25877"/>
    <cellStyle name="s_Proj Graph_1" xfId="25878"/>
    <cellStyle name="s_Proj Graph_1_Intangible Amortization 6-30-09v" xfId="25879"/>
    <cellStyle name="s_Proj Graph_2" xfId="25880"/>
    <cellStyle name="s_Proj Graph_Intangible Amortization 6-30-09v" xfId="25881"/>
    <cellStyle name="s_Project Aqua - Financial Models Version 2.0 V2" xfId="25882"/>
    <cellStyle name="s_Project Aqua - Financial Models Version 2.0 V2_2010 Arnold Sewer - Model v1.1 (preliminary base case)" xfId="25883"/>
    <cellStyle name="s_Project Aqua - Financial Models Version 2.0 V2_Inputs" xfId="25884"/>
    <cellStyle name="s_Project Aqua - Financial Models Version 2.0 V2_sand city cost analysis 9-29-09 CalAm Version" xfId="25885"/>
    <cellStyle name="s_Project Aqua - Financial Models Version 2.0 V2_Schedule 3-5 Roark - asset list 071010" xfId="25886"/>
    <cellStyle name="s_Project Aqua - Financial Models Version 2.5" xfId="25887"/>
    <cellStyle name="s_Project Ascot Spain - Version 9.0 16082004" xfId="25888"/>
    <cellStyle name="s_PY FN Reclasses" xfId="25889"/>
    <cellStyle name="s_Q1 Workpapers as of 03-12-10" xfId="25890"/>
    <cellStyle name="s_Q1 Workpapers as of 03-12-10 2" xfId="25891"/>
    <cellStyle name="s_Q2 pipeline" xfId="25892"/>
    <cellStyle name="s_REVISE24" xfId="25893"/>
    <cellStyle name="s_REVISE24_Intangible Amortization 6-30-09v" xfId="25894"/>
    <cellStyle name="s_ROE by State" xfId="25895"/>
    <cellStyle name="s_Rolex-Timex" xfId="25896"/>
    <cellStyle name="s_Rolex-Timex_1" xfId="25897"/>
    <cellStyle name="s_Rolex-Timex_1_BMY minimerger (divest.)_v1" xfId="25898"/>
    <cellStyle name="s_Rolex-Timex_1_COO Mini Merger v8" xfId="25899"/>
    <cellStyle name="s_Rolex-Timex_1_Minimerger v1" xfId="25900"/>
    <cellStyle name="s_Rolex-Timex_1_Minimerger v6" xfId="25901"/>
    <cellStyle name="s_Rolex-Timex_1_Minimerger_v3" xfId="25902"/>
    <cellStyle name="s_Rolex-Timex_1_Minimerger_v4" xfId="25903"/>
    <cellStyle name="s_Rolex-Timex_1_Valuation_v1 - TDS" xfId="25904"/>
    <cellStyle name="s_Rolex-Timex_Intangible Amortization 6-30-09v" xfId="25905"/>
    <cellStyle name="s_RushValSum (2)" xfId="25906"/>
    <cellStyle name="s_RushValSum (2)_1" xfId="25907"/>
    <cellStyle name="s_RushValSum (2)_1_Intangible Amortization 6-30-09v" xfId="25908"/>
    <cellStyle name="s_RushValSum (2)_2" xfId="25909"/>
    <cellStyle name="s_RushValSum (2)_2_Intangible Amortization 6-30-09v" xfId="25910"/>
    <cellStyle name="s_RushValSum (2)_Celtic DCF" xfId="25911"/>
    <cellStyle name="s_RushValSum (2)_Celtic DCF Inputs" xfId="25912"/>
    <cellStyle name="s_RushValSum (2)_Celtic DCF Inputs_BMY minimerger (divest.)_v1" xfId="25913"/>
    <cellStyle name="s_RushValSum (2)_Celtic DCF Inputs_COO Mini Merger v8" xfId="25914"/>
    <cellStyle name="s_RushValSum (2)_Celtic DCF Inputs_Minimerger v1" xfId="25915"/>
    <cellStyle name="s_RushValSum (2)_Celtic DCF Inputs_Minimerger v6" xfId="25916"/>
    <cellStyle name="s_RushValSum (2)_Celtic DCF Inputs_Minimerger_v3" xfId="25917"/>
    <cellStyle name="s_RushValSum (2)_Celtic DCF Inputs_Minimerger_v4" xfId="25918"/>
    <cellStyle name="s_RushValSum (2)_Celtic DCF Inputs_Valuation_v1 - TDS" xfId="25919"/>
    <cellStyle name="s_RushValSum (2)_Celtic DCF_BMY minimerger (divest.)_v1" xfId="25920"/>
    <cellStyle name="s_RushValSum (2)_Celtic DCF_COO Mini Merger v8" xfId="25921"/>
    <cellStyle name="s_RushValSum (2)_Celtic DCF_Minimerger v1" xfId="25922"/>
    <cellStyle name="s_RushValSum (2)_Celtic DCF_Minimerger v6" xfId="25923"/>
    <cellStyle name="s_RushValSum (2)_Celtic DCF_Minimerger_v3" xfId="25924"/>
    <cellStyle name="s_RushValSum (2)_Celtic DCF_Minimerger_v4" xfId="25925"/>
    <cellStyle name="s_RushValSum (2)_Celtic DCF_Valuation_v1 - TDS" xfId="25926"/>
    <cellStyle name="s_RushValSum (2)_Valuation Summary" xfId="25927"/>
    <cellStyle name="s_RushValSum (2)_Valuation Summary_BMY minimerger (divest.)_v1" xfId="25928"/>
    <cellStyle name="s_RushValSum (2)_Valuation Summary_COO Mini Merger v8" xfId="25929"/>
    <cellStyle name="s_RushValSum (2)_Valuation Summary_Minimerger v1" xfId="25930"/>
    <cellStyle name="s_RushValSum (2)_Valuation Summary_Minimerger v6" xfId="25931"/>
    <cellStyle name="s_RushValSum (2)_Valuation Summary_Minimerger_v3" xfId="25932"/>
    <cellStyle name="s_RushValSum (2)_Valuation Summary_Minimerger_v4" xfId="25933"/>
    <cellStyle name="s_RushValSum (2)_Valuation Summary_Valuation_v1 - TDS" xfId="25934"/>
    <cellStyle name="s_rvr_analysis_andrew" xfId="25935"/>
    <cellStyle name="s_rvr_analysis_andrew 10" xfId="25936"/>
    <cellStyle name="s_rvr_analysis_andrew 2" xfId="25937"/>
    <cellStyle name="s_rvr_analysis_andrew 2 2" xfId="25938"/>
    <cellStyle name="s_rvr_analysis_andrew 2 2 2" xfId="25939"/>
    <cellStyle name="s_rvr_analysis_andrew 2 2 2 2" xfId="25940"/>
    <cellStyle name="s_rvr_analysis_andrew 2 2 2 2 2" xfId="25941"/>
    <cellStyle name="s_rvr_analysis_andrew 2 2 2 2 3" xfId="25942"/>
    <cellStyle name="s_rvr_analysis_andrew 2 2 2 3" xfId="25943"/>
    <cellStyle name="s_rvr_analysis_andrew 2 2 3" xfId="25944"/>
    <cellStyle name="s_rvr_analysis_andrew 2 2 4" xfId="25945"/>
    <cellStyle name="s_rvr_analysis_andrew 2 2 5" xfId="25946"/>
    <cellStyle name="s_rvr_analysis_andrew 2 2 6" xfId="25947"/>
    <cellStyle name="s_rvr_analysis_andrew 2 3" xfId="25948"/>
    <cellStyle name="s_rvr_analysis_andrew 2 3 2" xfId="25949"/>
    <cellStyle name="s_rvr_analysis_andrew 2 3 2 2" xfId="25950"/>
    <cellStyle name="s_rvr_analysis_andrew 2 3 2 3" xfId="25951"/>
    <cellStyle name="s_rvr_analysis_andrew 2 3 3" xfId="25952"/>
    <cellStyle name="s_rvr_analysis_andrew 2 4" xfId="25953"/>
    <cellStyle name="s_rvr_analysis_andrew 2 5" xfId="25954"/>
    <cellStyle name="s_rvr_analysis_andrew 2 6" xfId="25955"/>
    <cellStyle name="s_rvr_analysis_andrew 3" xfId="25956"/>
    <cellStyle name="s_rvr_analysis_andrew 4" xfId="25957"/>
    <cellStyle name="s_rvr_analysis_andrew 5" xfId="25958"/>
    <cellStyle name="s_rvr_analysis_andrew 6" xfId="25959"/>
    <cellStyle name="s_rvr_analysis_andrew 6 2" xfId="25960"/>
    <cellStyle name="s_rvr_analysis_andrew 6 2 2" xfId="25961"/>
    <cellStyle name="s_rvr_analysis_andrew 6 2 3" xfId="25962"/>
    <cellStyle name="s_rvr_analysis_andrew 6 3" xfId="25963"/>
    <cellStyle name="s_rvr_analysis_andrew 7" xfId="25964"/>
    <cellStyle name="s_rvr_analysis_andrew 8" xfId="25965"/>
    <cellStyle name="s_rvr_analysis_andrew 9" xfId="25966"/>
    <cellStyle name="s_rvr_analysis_andrew_2010 Arnold Sewer - Model v1.1 (preliminary base case)" xfId="25967"/>
    <cellStyle name="s_rvr_analysis_andrew_2010-2012_AZ BP_09.10.09" xfId="25968"/>
    <cellStyle name="s_rvr_analysis_andrew_2011_BPR_MSG_07" xfId="25969"/>
    <cellStyle name="s_rvr_analysis_andrew_2011-13 Capex by entity" xfId="25970"/>
    <cellStyle name="s_rvr_analysis_andrew_2012_BS_Budget (2)" xfId="25971"/>
    <cellStyle name="s_rvr_analysis_andrew_2012_BS_Budget (2) 2" xfId="25972"/>
    <cellStyle name="s_rvr_analysis_andrew_2012_BS_Budget (2) 3" xfId="25973"/>
    <cellStyle name="s_rvr_analysis_andrew_2012_BS_Budget (2) 4" xfId="25974"/>
    <cellStyle name="s_rvr_analysis_andrew_2012_BS_Budget (2) 5" xfId="25975"/>
    <cellStyle name="s_rvr_analysis_andrew_2012_BS_Budget (2) 6" xfId="25976"/>
    <cellStyle name="s_rvr_analysis_andrew_7 - FAS109 2010 (F2)" xfId="25977"/>
    <cellStyle name="s_rvr_analysis_andrew_AAET P2R 2009" xfId="25978"/>
    <cellStyle name="s_rvr_analysis_andrew_AAET P2R 2009 2" xfId="25979"/>
    <cellStyle name="s_rvr_analysis_andrew_AAET P2R 2009_NOL" xfId="25980"/>
    <cellStyle name="s_rvr_analysis_andrew_ACUS P2R 2009" xfId="25981"/>
    <cellStyle name="s_rvr_analysis_andrew_ACUS P2R 2009 2" xfId="25982"/>
    <cellStyle name="s_rvr_analysis_andrew_ACUS P2R 2009_NOL" xfId="25983"/>
    <cellStyle name="s_rvr_analysis_andrew_ALWC P2R 2009" xfId="25984"/>
    <cellStyle name="s_rvr_analysis_andrew_ALWC P2R 2009 2" xfId="25985"/>
    <cellStyle name="s_rvr_analysis_andrew_ALWC P2R 2009_NOL" xfId="25986"/>
    <cellStyle name="s_rvr_analysis_andrew_Apollo 22062005 RR" xfId="25987"/>
    <cellStyle name="s_rvr_analysis_andrew_Applied O+M - 2011 - 2015 Bus. Plan" xfId="25988"/>
    <cellStyle name="s_rvr_analysis_andrew_Applied O+M - 2011 - 2015 Bus. Plan 2" xfId="25989"/>
    <cellStyle name="s_rvr_analysis_andrew_AW Engineering P2R 2009" xfId="25990"/>
    <cellStyle name="s_rvr_analysis_andrew_AW Engineering P2R 2009 2" xfId="25991"/>
    <cellStyle name="s_rvr_analysis_andrew_AW Engineering P2R 2009_NOL" xfId="25992"/>
    <cellStyle name="s_rvr_analysis_andrew_AW Ind P2R 2009" xfId="25993"/>
    <cellStyle name="s_rvr_analysis_andrew_AW Ind P2R 2009 2" xfId="25994"/>
    <cellStyle name="s_rvr_analysis_andrew_AW Ind P2R 2009_NOL" xfId="25995"/>
    <cellStyle name="s_rvr_analysis_andrew_AW O&amp;M P2R 2009" xfId="25996"/>
    <cellStyle name="s_rvr_analysis_andrew_AW O&amp;M P2R 2009 2" xfId="25997"/>
    <cellStyle name="s_rvr_analysis_andrew_AW O&amp;M P2R 2009_NOL" xfId="25998"/>
    <cellStyle name="s_rvr_analysis_andrew_AW(USA) Inc.  P2R 2009" xfId="25999"/>
    <cellStyle name="s_rvr_analysis_andrew_AW(USA) Inc.  P2R 2009 2" xfId="26000"/>
    <cellStyle name="s_rvr_analysis_andrew_AW(USA) Inc.  P2R 2009_NOL" xfId="26001"/>
    <cellStyle name="s_rvr_analysis_andrew_AWCC P2R 2009" xfId="26002"/>
    <cellStyle name="s_rvr_analysis_andrew_AWCC P2R 2009 2" xfId="26003"/>
    <cellStyle name="s_rvr_analysis_andrew_AWCC P2R 2009_NOL" xfId="26004"/>
    <cellStyle name="s_rvr_analysis_andrew_AWE Holding P2R 2009" xfId="26005"/>
    <cellStyle name="s_rvr_analysis_andrew_AWE Holding P2R 2009 2" xfId="26006"/>
    <cellStyle name="s_rvr_analysis_andrew_AWE Holding P2R 2009_NOL" xfId="26007"/>
    <cellStyle name="s_rvr_analysis_andrew_AWE Inc. P2R 2009" xfId="26008"/>
    <cellStyle name="s_rvr_analysis_andrew_AWE Inc. P2R 2009 2" xfId="26009"/>
    <cellStyle name="s_rvr_analysis_andrew_AWE Inc. P2R 2009_NOL" xfId="26010"/>
    <cellStyle name="s_rvr_analysis_andrew_AWM P2R 2009" xfId="26011"/>
    <cellStyle name="s_rvr_analysis_andrew_AWM P2R 2009 2" xfId="26012"/>
    <cellStyle name="s_rvr_analysis_andrew_AWM P2R 2009_NOL" xfId="26013"/>
    <cellStyle name="s_rvr_analysis_andrew_AWM-DE P2R 2009" xfId="26014"/>
    <cellStyle name="s_rvr_analysis_andrew_AWM-DE P2R 2009 2" xfId="26015"/>
    <cellStyle name="s_rvr_analysis_andrew_AWM-DE P2R 2009_NOL" xfId="26016"/>
    <cellStyle name="s_rvr_analysis_andrew_AWR P2R 2009" xfId="26017"/>
    <cellStyle name="s_rvr_analysis_andrew_AWR P2R 2009 2" xfId="26018"/>
    <cellStyle name="s_rvr_analysis_andrew_AWR P2R 2009_NOL" xfId="26019"/>
    <cellStyle name="s_rvr_analysis_andrew_AWS CDM P2R 2009" xfId="26020"/>
    <cellStyle name="s_rvr_analysis_andrew_AWS CDM P2R 2009 2" xfId="26021"/>
    <cellStyle name="s_rvr_analysis_andrew_AWS CDM P2R 2009_NOL" xfId="26022"/>
    <cellStyle name="s_rvr_analysis_andrew_AWS LLC P2R 2009" xfId="26023"/>
    <cellStyle name="s_rvr_analysis_andrew_AWS LLC P2R 2009 2" xfId="26024"/>
    <cellStyle name="s_rvr_analysis_andrew_AWS LLC P2R 2009_NOL" xfId="26025"/>
    <cellStyle name="s_rvr_analysis_andrew_AWW Adj Co FAS109 2011" xfId="26026"/>
    <cellStyle name="s_rvr_analysis_andrew_AWWC P2R 2009" xfId="26027"/>
    <cellStyle name="s_rvr_analysis_andrew_AWWC P2R 2009 2" xfId="26028"/>
    <cellStyle name="s_rvr_analysis_andrew_AWWC P2R 2009_NOL" xfId="26029"/>
    <cellStyle name="s_rvr_analysis_andrew_AWWM P2R 2009" xfId="26030"/>
    <cellStyle name="s_rvr_analysis_andrew_AWWM P2R 2009 2" xfId="26031"/>
    <cellStyle name="s_rvr_analysis_andrew_AWWM P2R 2009_NOL" xfId="26032"/>
    <cellStyle name="s_rvr_analysis_andrew_AWWSC P2R 2009" xfId="26033"/>
    <cellStyle name="s_rvr_analysis_andrew_AWWSC P2R 2009 2" xfId="26034"/>
    <cellStyle name="s_rvr_analysis_andrew_AWWSC P2R 2009_NOL" xfId="26035"/>
    <cellStyle name="s_rvr_analysis_andrew_AZ P2R 2009" xfId="26036"/>
    <cellStyle name="s_rvr_analysis_andrew_AZ P2R 2009 2" xfId="26037"/>
    <cellStyle name="s_rvr_analysis_andrew_AZ P2R 2009_NOL" xfId="26038"/>
    <cellStyle name="s_rvr_analysis_andrew_BalanceSheet Landing" xfId="26039"/>
    <cellStyle name="s_rvr_analysis_andrew_BalanceSheet Landing 2" xfId="26040"/>
    <cellStyle name="s_rvr_analysis_andrew_BalanceSheet Landing 3" xfId="26041"/>
    <cellStyle name="s_rvr_analysis_andrew_BalanceSheet Landing 4" xfId="26042"/>
    <cellStyle name="s_rvr_analysis_andrew_BalanceSheet Landing 5" xfId="26043"/>
    <cellStyle name="s_rvr_analysis_andrew_BalanceSheet Landing 6" xfId="26044"/>
    <cellStyle name="s_rvr_analysis_andrew_BFD P2R 2009" xfId="26045"/>
    <cellStyle name="s_rvr_analysis_andrew_BFD P2R 2009 2" xfId="26046"/>
    <cellStyle name="s_rvr_analysis_andrew_BFD P2R 2009_NOL" xfId="26047"/>
    <cellStyle name="s_rvr_analysis_andrew_Book1" xfId="26048"/>
    <cellStyle name="s_rvr_analysis_andrew_BP 2011-13 KPIs Rev 9-16-2010 8pm" xfId="26049"/>
    <cellStyle name="s_rvr_analysis_andrew_CA P2R 2009 " xfId="26050"/>
    <cellStyle name="s_rvr_analysis_andrew_CA P2R 2009  2" xfId="26051"/>
    <cellStyle name="s_rvr_analysis_andrew_CA P2R 2009 _NOL" xfId="26052"/>
    <cellStyle name="s_rvr_analysis_andrew_CD - Financial Flash Report - May 2012 Final" xfId="26053"/>
    <cellStyle name="s_rvr_analysis_andrew_City of Fillmore Annual Maintenance Revised  V-2 3-7-06  MLC" xfId="26054"/>
    <cellStyle name="s_rvr_analysis_andrew_City of Fillmore Annual Maintenance Revised  V-2 3-7-06  MLC_sand city cost analysis 9-29-09 CalAm Version" xfId="26055"/>
    <cellStyle name="s_rvr_analysis_andrew_City of Fillmore Annual Maintenance Revised  V-2 3-7-06  MLC_Schedule 3-5 Roark - asset list 071010" xfId="26056"/>
    <cellStyle name="s_rvr_analysis_andrew_City of Fillmore Annual Maintenance Revised MK" xfId="26057"/>
    <cellStyle name="s_rvr_analysis_andrew_City of Fillmore Annual Maintenance Revised MK_sand city cost analysis 9-29-09 CalAm Version" xfId="26058"/>
    <cellStyle name="s_rvr_analysis_andrew_City of Fillmore Annual Maintenance Revised MK_Schedule 3-5 Roark - asset list 071010" xfId="26059"/>
    <cellStyle name="s_rvr_analysis_andrew_City of Fillmore DBO Financial Model V10" xfId="26060"/>
    <cellStyle name="s_rvr_analysis_andrew_City of Fillmore DBO Financial Model V10_sand city cost analysis 9-29-09 CalAm Version" xfId="26061"/>
    <cellStyle name="s_rvr_analysis_andrew_City of Fillmore DBO Financial Model V10_Schedule 3-5 Roark - asset list 071010" xfId="26062"/>
    <cellStyle name="s_rvr_analysis_andrew_City of Fillmore DBO Financial Model V11" xfId="26063"/>
    <cellStyle name="s_rvr_analysis_andrew_City of Fillmore DBO Financial Model V11_sand city cost analysis 9-29-09 CalAm Version" xfId="26064"/>
    <cellStyle name="s_rvr_analysis_andrew_City of Fillmore DBO Financial Model V11_Schedule 3-5 Roark - asset list 071010" xfId="26065"/>
    <cellStyle name="s_rvr_analysis_andrew_City of Fillmore DBO Financial Model V2" xfId="26066"/>
    <cellStyle name="s_rvr_analysis_andrew_City of Fillmore DBO Financial Model V2_sand city cost analysis 9-29-09 CalAm Version" xfId="26067"/>
    <cellStyle name="s_rvr_analysis_andrew_City of Fillmore DBO Financial Model V2_Schedule 3-5 Roark - asset list 071010" xfId="26068"/>
    <cellStyle name="s_rvr_analysis_andrew_City of Fillmore DBO Financial Model V4" xfId="26069"/>
    <cellStyle name="s_rvr_analysis_andrew_City of Fillmore DBO Financial Model V4_sand city cost analysis 9-29-09 CalAm Version" xfId="26070"/>
    <cellStyle name="s_rvr_analysis_andrew_City of Fillmore DBO Financial Model V4_Schedule 3-5 Roark - asset list 071010" xfId="26071"/>
    <cellStyle name="s_rvr_analysis_andrew_City of Fillmore DBO Financial Model V5" xfId="26072"/>
    <cellStyle name="s_rvr_analysis_andrew_City of Fillmore DBO Financial Model V5_sand city cost analysis 9-29-09 CalAm Version" xfId="26073"/>
    <cellStyle name="s_rvr_analysis_andrew_City of Fillmore DBO Financial Model V5_Schedule 3-5 Roark - asset list 071010" xfId="26074"/>
    <cellStyle name="s_rvr_analysis_andrew_City of Fillmore OpEx Model Start-Up  &amp; Decommissioning   Nov.18, 2005  MLC" xfId="26075"/>
    <cellStyle name="s_rvr_analysis_andrew_City of Fillmore OpEx Model Start-Up  &amp; Decommissioning   Nov.18, 2005  MLC_sand city cost analysis 9-29-09 CalAm Version" xfId="26076"/>
    <cellStyle name="s_rvr_analysis_andrew_City of Fillmore OpEx Model Start-Up  &amp; Decommissioning   Nov.18, 2005  MLC_Schedule 3-5 Roark - asset list 071010" xfId="26077"/>
    <cellStyle name="s_rvr_analysis_andrew_City of Fillmore OpEx Model V. 2  Dec. 19, 2005  MLC" xfId="26078"/>
    <cellStyle name="s_rvr_analysis_andrew_City of Fillmore OpEx Model V. 2  Dec. 19, 2005  MLC_sand city cost analysis 9-29-09 CalAm Version" xfId="26079"/>
    <cellStyle name="s_rvr_analysis_andrew_City of Fillmore OpEx Model V. 2  Dec. 19, 2005  MLC_Schedule 3-5 Roark - asset list 071010" xfId="26080"/>
    <cellStyle name="s_rvr_analysis_andrew_City of Fillmore R &amp; R Schedule    3-13-06  MLC" xfId="26081"/>
    <cellStyle name="s_rvr_analysis_andrew_City of Fillmore R &amp; R Schedule    3-13-06  MLC_sand city cost analysis 9-29-09 CalAm Version" xfId="26082"/>
    <cellStyle name="s_rvr_analysis_andrew_City of Fillmore R &amp; R Schedule    3-13-06  MLC_Schedule 3-5 Roark - asset list 071010" xfId="26083"/>
    <cellStyle name="s_rvr_analysis_andrew_Contract Ops Bus  Plan 2011 -2015_061510" xfId="26084"/>
    <cellStyle name="s_rvr_analysis_andrew_Contract Ops Bus  Plan 2011 -2015_061510_2011_BPR_MSG_07" xfId="26085"/>
    <cellStyle name="s_rvr_analysis_andrew_Contract Ops Bus  Plan 2011 -2015_061510_Contract Ops Bus  Plan 2011 -2015_071310_GK" xfId="26086"/>
    <cellStyle name="s_rvr_analysis_andrew_Contract Ops Bus  Plan 2011 -2015_061510_Contract Ops Bus  Plan 2011 -2015_08.31.10" xfId="26087"/>
    <cellStyle name="s_rvr_analysis_andrew_Contract Ops Bus  Plan 2011 -2015_061510_Contract Ops Bus  Plan 2011 -2015_08.31.10_~0270095" xfId="26088"/>
    <cellStyle name="s_rvr_analysis_andrew_Contract Ops Bus  Plan 2011 -2015_061510_Contract Ops Bus  Plan 2011 -2015_08.31.10_Contract Services_Project Contribution Trend" xfId="26089"/>
    <cellStyle name="s_rvr_analysis_andrew_Contract Ops Bus  Plan 2011 -2015_061510_Contract Ops Bus  Plan 2011 -2015_08.31.10_Contract Services_Project Contribution Trend_091010" xfId="26090"/>
    <cellStyle name="s_rvr_analysis_andrew_Contract Ops Bus  Plan 2011 -2015_061510_Contribution" xfId="26091"/>
    <cellStyle name="s_rvr_analysis_andrew_Contract Ops Bus  Plan 2011 -2015_061510_FINAL P12 MSG Contribution Margin" xfId="26092"/>
    <cellStyle name="s_rvr_analysis_andrew_Contract Ops Bus  Plan 2011 -2015_071310_GK" xfId="26093"/>
    <cellStyle name="s_rvr_analysis_andrew_Contract Ops Bus  Plan 2011 -2015_08.31.10" xfId="26094"/>
    <cellStyle name="s_rvr_analysis_andrew_Contract Ops Bus  Plan 2011 -2015_08.31.10_~0270095" xfId="26095"/>
    <cellStyle name="s_rvr_analysis_andrew_Contract Ops Bus  Plan 2011 -2015_08.31.10_Contract Services_Project Contribution Trend" xfId="26096"/>
    <cellStyle name="s_rvr_analysis_andrew_Contract Ops Bus  Plan 2011 -2015_08.31.10_Contract Services_Project Contribution Trend_091010" xfId="26097"/>
    <cellStyle name="s_rvr_analysis_andrew_Contribution" xfId="26098"/>
    <cellStyle name="s_rvr_analysis_andrew_Control Panel" xfId="26099"/>
    <cellStyle name="s_rvr_analysis_andrew_Control Panel 2" xfId="26100"/>
    <cellStyle name="s_rvr_analysis_andrew_Control Panel 3" xfId="26101"/>
    <cellStyle name="s_rvr_analysis_andrew_Control Panel 4" xfId="26102"/>
    <cellStyle name="s_rvr_analysis_andrew_Control Panel 5" xfId="26103"/>
    <cellStyle name="s_rvr_analysis_andrew_Control Panel 6" xfId="26104"/>
    <cellStyle name="s_rvr_analysis_andrew_Copy of KY 2011 Os &amp; Vs 10-19-11" xfId="26105"/>
    <cellStyle name="s_rvr_analysis_andrew_Copy of KY 2011 Os &amp; Vs 10-19-11 2" xfId="26106"/>
    <cellStyle name="s_rvr_analysis_andrew_Copy of KY 2011 Os &amp; Vs 10-19-11 3" xfId="26107"/>
    <cellStyle name="s_rvr_analysis_andrew_Copy of KY 2011 Os &amp; Vs 10-19-11 4" xfId="26108"/>
    <cellStyle name="s_rvr_analysis_andrew_Copy of KY 2011 Os &amp; Vs 10-19-11 5" xfId="26109"/>
    <cellStyle name="s_rvr_analysis_andrew_Copy of KY 2011 Os &amp; Vs 10-19-11 6" xfId="26110"/>
    <cellStyle name="s_rvr_analysis_andrew_Copy of Twin Oaks DBO Financial Model BAFO FINAL" xfId="26111"/>
    <cellStyle name="s_rvr_analysis_andrew_Copy of Twin Oaks DBO Financial Model BAFO FINAL_sand city cost analysis 9-29-09 CalAm Version" xfId="26112"/>
    <cellStyle name="s_rvr_analysis_andrew_Copy of Twin Oaks DBO Financial Model BAFO FINAL_Schedule 3-5 Roark - asset list 071010" xfId="26113"/>
    <cellStyle name="s_rvr_analysis_andrew_Eastern Divsion O&amp;Vs - Dec 2011 Final" xfId="26114"/>
    <cellStyle name="s_rvr_analysis_andrew_Eastern Divsion O&amp;Vs - Dec 2011 Final 2" xfId="26115"/>
    <cellStyle name="s_rvr_analysis_andrew_Eastern Divsion O&amp;Vs - Dec 2011 Final 3" xfId="26116"/>
    <cellStyle name="s_rvr_analysis_andrew_Eastern Divsion O&amp;Vs - Dec 2011 Final 4" xfId="26117"/>
    <cellStyle name="s_rvr_analysis_andrew_Eastern Divsion O&amp;Vs - Dec 2011 Final 5" xfId="26118"/>
    <cellStyle name="s_rvr_analysis_andrew_Eastern Divsion O&amp;Vs - Dec 2011 Final 6" xfId="26119"/>
    <cellStyle name="s_rvr_analysis_andrew_Eastern Divsion O&amp;Vs - Dec 2011 Final_O&amp;Vs Worksheet" xfId="26120"/>
    <cellStyle name="s_rvr_analysis_andrew_Eastern Divsion O&amp;Vs - Dec 2011 Final_O&amp;Vs Worksheet 2" xfId="26121"/>
    <cellStyle name="s_rvr_analysis_andrew_Eastern Divsion O&amp;Vs - Dec 2011 Final_O&amp;Vs Worksheet 3" xfId="26122"/>
    <cellStyle name="s_rvr_analysis_andrew_Eastern Divsion O&amp;Vs - Dec 2011 Final_O&amp;Vs Worksheet 4" xfId="26123"/>
    <cellStyle name="s_rvr_analysis_andrew_Eastern Divsion O&amp;Vs - Dec 2011 Final_O&amp;Vs Worksheet 5" xfId="26124"/>
    <cellStyle name="s_rvr_analysis_andrew_Eastern Divsion O&amp;Vs - Dec 2011 Final_O&amp;Vs Worksheet 6" xfId="26125"/>
    <cellStyle name="s_rvr_analysis_andrew_Edison P2R 2009" xfId="26126"/>
    <cellStyle name="s_rvr_analysis_andrew_Edison P2R 2009 2" xfId="26127"/>
    <cellStyle name="s_rvr_analysis_andrew_Edison P2R 2009_NOL" xfId="26128"/>
    <cellStyle name="s_rvr_analysis_andrew_EMC P2R 2009" xfId="26129"/>
    <cellStyle name="s_rvr_analysis_andrew_EMC P2R 2009 2" xfId="26130"/>
    <cellStyle name="s_rvr_analysis_andrew_EMC P2R 2009_NOL" xfId="26131"/>
    <cellStyle name="s_rvr_analysis_andrew_ETOWN LLC P2R 2009" xfId="26132"/>
    <cellStyle name="s_rvr_analysis_andrew_ETOWN LLC P2R 2009 2" xfId="26133"/>
    <cellStyle name="s_rvr_analysis_andrew_ETOWN LLC P2R 2009_NOL" xfId="26134"/>
    <cellStyle name="s_rvr_analysis_andrew_ETP P2R 2009" xfId="26135"/>
    <cellStyle name="s_rvr_analysis_andrew_ETP P2R 2009 2" xfId="26136"/>
    <cellStyle name="s_rvr_analysis_andrew_ETP P2R 2009_NOL" xfId="26137"/>
    <cellStyle name="s_rvr_analysis_andrew_Feb Actual vs. Budget" xfId="26138"/>
    <cellStyle name="s_rvr_analysis_andrew_Feb Actual vs. Budget 2" xfId="26139"/>
    <cellStyle name="s_rvr_analysis_andrew_Feb Actual vs. Budget 3" xfId="26140"/>
    <cellStyle name="s_rvr_analysis_andrew_Feb Actual vs. Budget 4" xfId="26141"/>
    <cellStyle name="s_rvr_analysis_andrew_Feb Actual vs. Budget 5" xfId="26142"/>
    <cellStyle name="s_rvr_analysis_andrew_Feb Actual vs. Budget 6" xfId="26143"/>
    <cellStyle name="s_rvr_analysis_andrew_Federal Payable '10" xfId="26144"/>
    <cellStyle name="s_rvr_analysis_andrew_Fillmore Annual Maintenance" xfId="26145"/>
    <cellStyle name="s_rvr_analysis_andrew_Fillmore Annual Maintenance_sand city cost analysis 9-29-09 CalAm Version" xfId="26146"/>
    <cellStyle name="s_rvr_analysis_andrew_Fillmore Annual Maintenance_Schedule 3-5 Roark - asset list 071010" xfId="26147"/>
    <cellStyle name="s_rvr_analysis_andrew_Fillmore O&amp;M model 032206" xfId="26148"/>
    <cellStyle name="s_rvr_analysis_andrew_Fillmore O&amp;M model 032206 V1" xfId="26149"/>
    <cellStyle name="s_rvr_analysis_andrew_Fillmore O&amp;M model 032206 V1_sand city cost analysis 9-29-09 CalAm Version" xfId="26150"/>
    <cellStyle name="s_rvr_analysis_andrew_Fillmore O&amp;M model 032206 V1_Schedule 3-5 Roark - asset list 071010" xfId="26151"/>
    <cellStyle name="s_rvr_analysis_andrew_Fillmore O&amp;M model 032206_sand city cost analysis 9-29-09 CalAm Version" xfId="26152"/>
    <cellStyle name="s_rvr_analysis_andrew_Fillmore O&amp;M model 032206_Schedule 3-5 Roark - asset list 071010" xfId="26153"/>
    <cellStyle name="s_rvr_analysis_andrew_Fillmore O&amp;M model 110106" xfId="26154"/>
    <cellStyle name="s_rvr_analysis_andrew_Fillmore O&amp;M model 110106_sand city cost analysis 9-29-09 CalAm Version" xfId="26155"/>
    <cellStyle name="s_rvr_analysis_andrew_Fillmore O&amp;M model 110106_Schedule 3-5 Roark - asset list 071010" xfId="26156"/>
    <cellStyle name="s_rvr_analysis_andrew_FINAL P12 MSG Contribution Margin" xfId="26157"/>
    <cellStyle name="s_rvr_analysis_andrew_Footnote" xfId="26158"/>
    <cellStyle name="s_rvr_analysis_andrew_GAAP Provision Model - Q3 2011 Consolidated - Hyperion" xfId="26159"/>
    <cellStyle name="s_rvr_analysis_andrew_HI P2R 2009" xfId="26160"/>
    <cellStyle name="s_rvr_analysis_andrew_HI P2R 2009 2" xfId="26161"/>
    <cellStyle name="s_rvr_analysis_andrew_HI P2R 2009_NOL" xfId="26162"/>
    <cellStyle name="s_rvr_analysis_andrew_HYDRO P2R 2009" xfId="26163"/>
    <cellStyle name="s_rvr_analysis_andrew_HYDRO P2R 2009 2" xfId="26164"/>
    <cellStyle name="s_rvr_analysis_andrew_HYDRO P2R 2009_NOL" xfId="26165"/>
    <cellStyle name="s_rvr_analysis_andrew_Hyperion-JDE Recon" xfId="26166"/>
    <cellStyle name="s_rvr_analysis_andrew_IA P2R 2009" xfId="26167"/>
    <cellStyle name="s_rvr_analysis_andrew_IA P2R 2009 2" xfId="26168"/>
    <cellStyle name="s_rvr_analysis_andrew_IA P2R 2009_NOL" xfId="26169"/>
    <cellStyle name="s_rvr_analysis_andrew_IL FAS109 2011" xfId="26170"/>
    <cellStyle name="s_rvr_analysis_andrew_IL P2R 2009 " xfId="26171"/>
    <cellStyle name="s_rvr_analysis_andrew_IL P2R 2009  2" xfId="26172"/>
    <cellStyle name="s_rvr_analysis_andrew_IL P2R 2009 _NOL" xfId="26173"/>
    <cellStyle name="s_rvr_analysis_andrew_IN P2R 2009" xfId="26174"/>
    <cellStyle name="s_rvr_analysis_andrew_IN P2R 2009 2" xfId="26175"/>
    <cellStyle name="s_rvr_analysis_andrew_IN P2R 2009_NOL" xfId="26176"/>
    <cellStyle name="s_rvr_analysis_andrew_Income Statement_revised capex 05.28.09_060309" xfId="26177"/>
    <cellStyle name="s_rvr_analysis_andrew_Income Statement_revised capex 05.28.09_060309 2" xfId="26178"/>
    <cellStyle name="s_rvr_analysis_andrew_Input" xfId="26179"/>
    <cellStyle name="s_rvr_analysis_andrew_Input Sheet" xfId="26180"/>
    <cellStyle name="s_rvr_analysis_andrew_Input Sheet_Hyperion-JDE Recon" xfId="26181"/>
    <cellStyle name="s_rvr_analysis_andrew_Input Sheet_Journal Entries Calculation" xfId="26182"/>
    <cellStyle name="s_rvr_analysis_andrew_Inputs" xfId="26183"/>
    <cellStyle name="s_rvr_analysis_andrew_Inputs_1" xfId="26184"/>
    <cellStyle name="s_rvr_analysis_andrew_Intangible Amortization 6-30-09v" xfId="26185"/>
    <cellStyle name="s_rvr_analysis_andrew_I-OPEB" xfId="26186"/>
    <cellStyle name="s_rvr_analysis_andrew_I-OPEB_Hyperion-JDE Recon" xfId="26187"/>
    <cellStyle name="s_rvr_analysis_andrew_I-OPEB_Input Sheet" xfId="26188"/>
    <cellStyle name="s_rvr_analysis_andrew_I-OPEB_Journal Entries Calculation" xfId="26189"/>
    <cellStyle name="s_rvr_analysis_andrew_Journal Entries Calculation" xfId="26190"/>
    <cellStyle name="s_rvr_analysis_andrew_KY P2R 2009" xfId="26191"/>
    <cellStyle name="s_rvr_analysis_andrew_KY P2R 2009 2" xfId="26192"/>
    <cellStyle name="s_rvr_analysis_andrew_KY P2R 2009_NOL" xfId="26193"/>
    <cellStyle name="s_rvr_analysis_andrew_KY-Landing Template-Feb 2012 Final" xfId="26194"/>
    <cellStyle name="s_rvr_analysis_andrew_KY-Landing Template-Feb 2012 Final 2" xfId="26195"/>
    <cellStyle name="s_rvr_analysis_andrew_KY-Landing Template-Feb 2012 Final 3" xfId="26196"/>
    <cellStyle name="s_rvr_analysis_andrew_KY-Landing Template-Feb 2012 Final 4" xfId="26197"/>
    <cellStyle name="s_rvr_analysis_andrew_KY-Landing Template-Feb 2012 Final 5" xfId="26198"/>
    <cellStyle name="s_rvr_analysis_andrew_KY-Landing Template-Feb 2012 Final 6" xfId="26199"/>
    <cellStyle name="s_rvr_analysis_andrew_KY-Landing Template-Feb 2012 Final_O&amp;Vs Worksheet" xfId="26200"/>
    <cellStyle name="s_rvr_analysis_andrew_KY-Landing Template-Feb 2012 Final_O&amp;Vs Worksheet 2" xfId="26201"/>
    <cellStyle name="s_rvr_analysis_andrew_KY-Landing Template-Feb 2012 Final_O&amp;Vs Worksheet 3" xfId="26202"/>
    <cellStyle name="s_rvr_analysis_andrew_KY-Landing Template-Feb 2012 Final_O&amp;Vs Worksheet 4" xfId="26203"/>
    <cellStyle name="s_rvr_analysis_andrew_KY-Landing Template-Feb 2012 Final_O&amp;Vs Worksheet 5" xfId="26204"/>
    <cellStyle name="s_rvr_analysis_andrew_KY-Landing Template-Feb 2012 Final_O&amp;Vs Worksheet 6" xfId="26205"/>
    <cellStyle name="s_rvr_analysis_andrew_LI P2R 2009" xfId="26206"/>
    <cellStyle name="s_rvr_analysis_andrew_LI P2R 2009 2" xfId="26207"/>
    <cellStyle name="s_rvr_analysis_andrew_LI P2R 2009_NOL" xfId="26208"/>
    <cellStyle name="s_rvr_analysis_andrew_LIBERTY P2R 2009" xfId="26209"/>
    <cellStyle name="s_rvr_analysis_andrew_LIBERTY P2R 2009 2" xfId="26210"/>
    <cellStyle name="s_rvr_analysis_andrew_LIBERTY P2R 2009_NOL" xfId="26211"/>
    <cellStyle name="s_rvr_analysis_andrew_LOP P2R 2009" xfId="26212"/>
    <cellStyle name="s_rvr_analysis_andrew_LOP P2R 2009 2" xfId="26213"/>
    <cellStyle name="s_rvr_analysis_andrew_LOP P2R 2009_NOL" xfId="26214"/>
    <cellStyle name="s_rvr_analysis_andrew_MD P2R 2009" xfId="26215"/>
    <cellStyle name="s_rvr_analysis_andrew_MD P2R 2009 2" xfId="26216"/>
    <cellStyle name="s_rvr_analysis_andrew_MD P2R 2009_NOL" xfId="26217"/>
    <cellStyle name="s_rvr_analysis_andrew_MI P2R 2009" xfId="26218"/>
    <cellStyle name="s_rvr_analysis_andrew_MI P2R 2009 2" xfId="26219"/>
    <cellStyle name="s_rvr_analysis_andrew_MI P2R 2009_NOL" xfId="26220"/>
    <cellStyle name="s_rvr_analysis_andrew_MO 2010-2014 Presentation_072709" xfId="26221"/>
    <cellStyle name="s_rvr_analysis_andrew_MO 2010-2014 Presentation_072709_Schedule 3-5 Roark - asset list 071010" xfId="26222"/>
    <cellStyle name="s_rvr_analysis_andrew_MO P2R 2009" xfId="26223"/>
    <cellStyle name="s_rvr_analysis_andrew_MO P2R 2009 2" xfId="26224"/>
    <cellStyle name="s_rvr_analysis_andrew_MO P2R 2009_NOL" xfId="26225"/>
    <cellStyle name="s_rvr_analysis_andrew_Mobile Residuals P2R 2009" xfId="26226"/>
    <cellStyle name="s_rvr_analysis_andrew_Mobile Residuals P2R 2009 2" xfId="26227"/>
    <cellStyle name="s_rvr_analysis_andrew_Mobile Residuals P2R 2009_NOL" xfId="26228"/>
    <cellStyle name="s_rvr_analysis_andrew_MO-IL-CA Offset DEF" xfId="26229"/>
    <cellStyle name="s_rvr_analysis_andrew_MO-IL-CA Offset DEF 2" xfId="26230"/>
    <cellStyle name="s_rvr_analysis_andrew_MO-IL-CA Offset DEF_2010 Footnote" xfId="26231"/>
    <cellStyle name="s_rvr_analysis_andrew_MO-IL-CA Offset DEF_2010 Footnote_7 - FAS109 2010 (F2)" xfId="26232"/>
    <cellStyle name="s_rvr_analysis_andrew_MO-IL-CA Offset DEF_2010 Footnote_Hyperion-JDE Recon" xfId="26233"/>
    <cellStyle name="s_rvr_analysis_andrew_MO-IL-CA Offset DEF_2010 Footnote_Journal Entries Calculation" xfId="26234"/>
    <cellStyle name="s_rvr_analysis_andrew_MO-IL-CA Offset DEF_7 - FAS109 2010 (F2)" xfId="26235"/>
    <cellStyle name="s_rvr_analysis_andrew_MO-IL-CA Offset DEF_AWW Adj Co FAS109 2011" xfId="26236"/>
    <cellStyle name="s_rvr_analysis_andrew_MO-IL-CA Offset DEF_AZ FAS109 2011" xfId="26237"/>
    <cellStyle name="s_rvr_analysis_andrew_MO-IL-CA Offset DEF_AZ FAS109 2011_Hyperion-JDE Recon" xfId="26238"/>
    <cellStyle name="s_rvr_analysis_andrew_MO-IL-CA Offset DEF_AZ FAS109 2011_Journal Entries Calculation" xfId="26239"/>
    <cellStyle name="s_rvr_analysis_andrew_MO-IL-CA Offset DEF_Current Provision - HYP" xfId="26240"/>
    <cellStyle name="s_rvr_analysis_andrew_MO-IL-CA Offset DEF_Footnote" xfId="26241"/>
    <cellStyle name="s_rvr_analysis_andrew_MO-IL-CA Offset DEF_Footnote Walk" xfId="26242"/>
    <cellStyle name="s_rvr_analysis_andrew_MO-IL-CA Offset DEF_Footnote Walk_7 - FAS109 2010 (F2)" xfId="26243"/>
    <cellStyle name="s_rvr_analysis_andrew_MO-IL-CA Offset DEF_Footnote Walk_Hyperion-JDE Recon" xfId="26244"/>
    <cellStyle name="s_rvr_analysis_andrew_MO-IL-CA Offset DEF_Footnote Walk_Journal Entries Calculation" xfId="26245"/>
    <cellStyle name="s_rvr_analysis_andrew_MO-IL-CA Offset DEF_Hyperion-JDE Recon" xfId="26246"/>
    <cellStyle name="s_rvr_analysis_andrew_MO-IL-CA Offset DEF_IA FAS109 2011" xfId="26247"/>
    <cellStyle name="s_rvr_analysis_andrew_MO-IL-CA Offset DEF_IA FAS109 2011_Hyperion-JDE Recon" xfId="26248"/>
    <cellStyle name="s_rvr_analysis_andrew_MO-IL-CA Offset DEF_IA FAS109 2011_Journal Entries Calculation" xfId="26249"/>
    <cellStyle name="s_rvr_analysis_andrew_MO-IL-CA Offset DEF_IL FAS109 2011" xfId="26250"/>
    <cellStyle name="s_rvr_analysis_andrew_MO-IL-CA Offset DEF_IL FAS109 2011_Hyperion-JDE Recon" xfId="26251"/>
    <cellStyle name="s_rvr_analysis_andrew_MO-IL-CA Offset DEF_IL FAS109 2011_Journal Entries Calculation" xfId="26252"/>
    <cellStyle name="s_rvr_analysis_andrew_MO-IL-CA Offset DEF_IL Note H Collapsed to Acctg" xfId="26253"/>
    <cellStyle name="s_rvr_analysis_andrew_MO-IL-CA Offset DEF_IL Note H Collapsed to Acctg_7 - FAS109 2010 (F2)" xfId="26254"/>
    <cellStyle name="s_rvr_analysis_andrew_MO-IL-CA Offset DEF_IL Note H Collapsed to Acctg_Hyperion-JDE Recon" xfId="26255"/>
    <cellStyle name="s_rvr_analysis_andrew_MO-IL-CA Offset DEF_IL Note H Collapsed to Acctg_Journal Entries Calculation" xfId="26256"/>
    <cellStyle name="s_rvr_analysis_andrew_MO-IL-CA Offset DEF_Journal Entries Calculation" xfId="26257"/>
    <cellStyle name="s_rvr_analysis_andrew_MO-IL-CA Offset DEF_NOL" xfId="26258"/>
    <cellStyle name="s_rvr_analysis_andrew_MO-IL-CA Offset DEF_Note H" xfId="26259"/>
    <cellStyle name="s_rvr_analysis_andrew_MO-IL-CA Offset DEF_Note H_7 - FAS109 2010 (F2)" xfId="26260"/>
    <cellStyle name="s_rvr_analysis_andrew_MO-IL-CA Offset DEF_Note H_Hyperion-JDE Recon" xfId="26261"/>
    <cellStyle name="s_rvr_analysis_andrew_MO-IL-CA Offset DEF_Note H_Journal Entries Calculation" xfId="26262"/>
    <cellStyle name="s_rvr_analysis_andrew_MO-IL-CA Offset DEF_PY FN Reclasses" xfId="26263"/>
    <cellStyle name="s_rvr_analysis_andrew_MO-IL-CA Offset DEF_Summary" xfId="26264"/>
    <cellStyle name="s_rvr_analysis_andrew_Net Capex Cashflow 2013-2014 8-10-12" xfId="26265"/>
    <cellStyle name="s_rvr_analysis_andrew_NJ P2R 2009" xfId="26266"/>
    <cellStyle name="s_rvr_analysis_andrew_NJ P2R 2009 2" xfId="26267"/>
    <cellStyle name="s_rvr_analysis_andrew_NJ P2R 2009_NOL" xfId="26268"/>
    <cellStyle name="s_rvr_analysis_andrew_NM P2R 2009" xfId="26269"/>
    <cellStyle name="s_rvr_analysis_andrew_NM P2R 2009 2" xfId="26270"/>
    <cellStyle name="s_rvr_analysis_andrew_NM P2R 2009_NOL" xfId="26271"/>
    <cellStyle name="s_rvr_analysis_andrew_NOL" xfId="26272"/>
    <cellStyle name="s_rvr_analysis_andrew_O - AFUDC Sch M" xfId="26273"/>
    <cellStyle name="s_rvr_analysis_andrew_O - AFUDC Sch M_Hyperion-JDE Recon" xfId="26274"/>
    <cellStyle name="s_rvr_analysis_andrew_O - AFUDC Sch M_Input Sheet" xfId="26275"/>
    <cellStyle name="s_rvr_analysis_andrew_O - AFUDC Sch M_Journal Entries Calculation" xfId="26276"/>
    <cellStyle name="s_rvr_analysis_andrew_O&amp;Vs P&amp;L View" xfId="26277"/>
    <cellStyle name="s_rvr_analysis_andrew_O&amp;Vs P&amp;L View 2" xfId="26278"/>
    <cellStyle name="s_rvr_analysis_andrew_O&amp;Vs P&amp;L View 3" xfId="26279"/>
    <cellStyle name="s_rvr_analysis_andrew_O&amp;Vs P&amp;L View 4" xfId="26280"/>
    <cellStyle name="s_rvr_analysis_andrew_O&amp;Vs P&amp;L View 5" xfId="26281"/>
    <cellStyle name="s_rvr_analysis_andrew_O&amp;Vs P&amp;L View 6" xfId="26282"/>
    <cellStyle name="s_rvr_analysis_andrew_O&amp;Vs Worksheet" xfId="26283"/>
    <cellStyle name="s_rvr_analysis_andrew_O&amp;Vs Worksheet 2" xfId="26284"/>
    <cellStyle name="s_rvr_analysis_andrew_O&amp;Vs Worksheet 3" xfId="26285"/>
    <cellStyle name="s_rvr_analysis_andrew_O&amp;Vs Worksheet 4" xfId="26286"/>
    <cellStyle name="s_rvr_analysis_andrew_O&amp;Vs Worksheet 5" xfId="26287"/>
    <cellStyle name="s_rvr_analysis_andrew_O&amp;Vs Worksheet 6" xfId="26288"/>
    <cellStyle name="s_rvr_analysis_andrew_O&amp;Vs Worksheet_1" xfId="26289"/>
    <cellStyle name="s_rvr_analysis_andrew_O&amp;Vs Worksheet_1 2" xfId="26290"/>
    <cellStyle name="s_rvr_analysis_andrew_O&amp;Vs Worksheet_1 3" xfId="26291"/>
    <cellStyle name="s_rvr_analysis_andrew_O&amp;Vs Worksheet_1 4" xfId="26292"/>
    <cellStyle name="s_rvr_analysis_andrew_O&amp;Vs Worksheet_1 5" xfId="26293"/>
    <cellStyle name="s_rvr_analysis_andrew_O&amp;Vs Worksheet_1 6" xfId="26294"/>
    <cellStyle name="s_rvr_analysis_andrew_OH P2R 2009" xfId="26295"/>
    <cellStyle name="s_rvr_analysis_andrew_OH P2R 2009 2" xfId="26296"/>
    <cellStyle name="s_rvr_analysis_andrew_OH P2R 2009_NOL" xfId="26297"/>
    <cellStyle name="s_rvr_analysis_andrew_P&amp;L Landing" xfId="26298"/>
    <cellStyle name="s_rvr_analysis_andrew_P&amp;L Landing 2" xfId="26299"/>
    <cellStyle name="s_rvr_analysis_andrew_P&amp;L Landing 3" xfId="26300"/>
    <cellStyle name="s_rvr_analysis_andrew_P&amp;L Landing 4" xfId="26301"/>
    <cellStyle name="s_rvr_analysis_andrew_P&amp;L Landing 5" xfId="26302"/>
    <cellStyle name="s_rvr_analysis_andrew_P&amp;L Landing 6" xfId="26303"/>
    <cellStyle name="s_rvr_analysis_andrew_PA P2R 2009" xfId="26304"/>
    <cellStyle name="s_rvr_analysis_andrew_PA P2R 2009 2" xfId="26305"/>
    <cellStyle name="s_rvr_analysis_andrew_PA P2R 2009_NOL" xfId="26306"/>
    <cellStyle name="s_rvr_analysis_andrew_Portfolio Optimization - Sale of GW + Neptune v13" xfId="26307"/>
    <cellStyle name="s_rvr_analysis_andrew_Project Aqua - Financial Models Version 2.0 V2" xfId="26308"/>
    <cellStyle name="s_rvr_analysis_andrew_Project Aqua - Financial Models Version 2.0 V2_2010 Arnold Sewer - Model v1.1 (preliminary base case)" xfId="26309"/>
    <cellStyle name="s_rvr_analysis_andrew_Project Aqua - Financial Models Version 2.0 V2_Inputs" xfId="26310"/>
    <cellStyle name="s_rvr_analysis_andrew_Project Aqua - Financial Models Version 2.0 V2_sand city cost analysis 9-29-09 CalAm Version" xfId="26311"/>
    <cellStyle name="s_rvr_analysis_andrew_Project Aqua - Financial Models Version 2.0 V2_Schedule 3-5 Roark - asset list 071010" xfId="26312"/>
    <cellStyle name="s_rvr_analysis_andrew_Project Aqua - Financial Models Version 2.5" xfId="26313"/>
    <cellStyle name="s_rvr_analysis_andrew_Project Ascot Spain - Version 9.0 16082004" xfId="26314"/>
    <cellStyle name="s_rvr_analysis_andrew_PY FN Reclasses" xfId="26315"/>
    <cellStyle name="s_rvr_analysis_andrew_Q1 Workpapers as of 03-12-10" xfId="26316"/>
    <cellStyle name="s_rvr_analysis_andrew_Q1 Workpapers as of 03-12-10 2" xfId="26317"/>
    <cellStyle name="s_rvr_analysis_andrew_ROE by State" xfId="26318"/>
    <cellStyle name="s_rvr_analysis_andrew_sand city cost analysis 9-29-09 CalAm Version" xfId="26319"/>
    <cellStyle name="s_rvr_analysis_andrew_Schedule 3-5 Roark - asset list 071010" xfId="26320"/>
    <cellStyle name="s_rvr_analysis_andrew_Sheet1" xfId="26321"/>
    <cellStyle name="s_rvr_analysis_andrew_Sheet1 2" xfId="26322"/>
    <cellStyle name="s_rvr_analysis_andrew_Sheet1 3" xfId="26323"/>
    <cellStyle name="s_rvr_analysis_andrew_Sheet1 4" xfId="26324"/>
    <cellStyle name="s_rvr_analysis_andrew_Sheet1 5" xfId="26325"/>
    <cellStyle name="s_rvr_analysis_andrew_Sheet1 6" xfId="26326"/>
    <cellStyle name="s_rvr_analysis_andrew_Sheet1_O&amp;Vs Worksheet" xfId="26327"/>
    <cellStyle name="s_rvr_analysis_andrew_Sheet1_O&amp;Vs Worksheet 2" xfId="26328"/>
    <cellStyle name="s_rvr_analysis_andrew_Sheet1_O&amp;Vs Worksheet 3" xfId="26329"/>
    <cellStyle name="s_rvr_analysis_andrew_Sheet1_O&amp;Vs Worksheet 4" xfId="26330"/>
    <cellStyle name="s_rvr_analysis_andrew_Sheet1_O&amp;Vs Worksheet 5" xfId="26331"/>
    <cellStyle name="s_rvr_analysis_andrew_Sheet1_O&amp;Vs Worksheet 6" xfId="26332"/>
    <cellStyle name="s_rvr_analysis_andrew_Sheet2" xfId="26333"/>
    <cellStyle name="s_rvr_analysis_andrew_Sheet2 2" xfId="26334"/>
    <cellStyle name="s_rvr_analysis_andrew_Sheet2 3" xfId="26335"/>
    <cellStyle name="s_rvr_analysis_andrew_Sheet2 4" xfId="26336"/>
    <cellStyle name="s_rvr_analysis_andrew_Sheet2 5" xfId="26337"/>
    <cellStyle name="s_rvr_analysis_andrew_Sheet2 6" xfId="26338"/>
    <cellStyle name="s_rvr_analysis_andrew_Sheet2 7" xfId="26339"/>
    <cellStyle name="s_rvr_analysis_andrew_Sheet2_Input" xfId="26340"/>
    <cellStyle name="s_rvr_analysis_andrew_Sheet2_Input 2" xfId="26341"/>
    <cellStyle name="s_rvr_analysis_andrew_Sheet2_Input 3" xfId="26342"/>
    <cellStyle name="s_rvr_analysis_andrew_Sheet2_Input 4" xfId="26343"/>
    <cellStyle name="s_rvr_analysis_andrew_Sheet2_Input 5" xfId="26344"/>
    <cellStyle name="s_rvr_analysis_andrew_Sheet2_Input 6" xfId="26345"/>
    <cellStyle name="s_rvr_analysis_andrew_Sheet2_Input_O&amp;Vs Worksheet" xfId="26346"/>
    <cellStyle name="s_rvr_analysis_andrew_Sheet2_Input_O&amp;Vs Worksheet 2" xfId="26347"/>
    <cellStyle name="s_rvr_analysis_andrew_Sheet2_Input_O&amp;Vs Worksheet 3" xfId="26348"/>
    <cellStyle name="s_rvr_analysis_andrew_Sheet2_Input_O&amp;Vs Worksheet 4" xfId="26349"/>
    <cellStyle name="s_rvr_analysis_andrew_Sheet2_Input_O&amp;Vs Worksheet 5" xfId="26350"/>
    <cellStyle name="s_rvr_analysis_andrew_Sheet2_Input_O&amp;Vs Worksheet 6" xfId="26351"/>
    <cellStyle name="s_rvr_analysis_andrew_Sheet3" xfId="26352"/>
    <cellStyle name="s_rvr_analysis_andrew_Sheet3 2" xfId="26353"/>
    <cellStyle name="s_rvr_analysis_andrew_Sheet3 3" xfId="26354"/>
    <cellStyle name="s_rvr_analysis_andrew_Sheet3 4" xfId="26355"/>
    <cellStyle name="s_rvr_analysis_andrew_Sheet3 5" xfId="26356"/>
    <cellStyle name="s_rvr_analysis_andrew_Sheet3 6" xfId="26357"/>
    <cellStyle name="s_rvr_analysis_andrew_Smart View_2011-2015_Info from the field V2  from rates 8-18-10 morning" xfId="26358"/>
    <cellStyle name="s_rvr_analysis_andrew_Smart View_2011-2015_Info from the field V3 8-19-10 from Rates" xfId="26359"/>
    <cellStyle name="s_rvr_analysis_andrew_Spain headcount 09082004v3" xfId="26360"/>
    <cellStyle name="s_rvr_analysis_andrew_Start-up Costs" xfId="26361"/>
    <cellStyle name="s_rvr_analysis_andrew_Start-up Costs_sand city cost analysis 9-29-09 CalAm Version" xfId="26362"/>
    <cellStyle name="s_rvr_analysis_andrew_Start-up Costs_Schedule 3-5 Roark - asset list 071010" xfId="26363"/>
    <cellStyle name="s_rvr_analysis_andrew_Summary" xfId="26364"/>
    <cellStyle name="s_rvr_analysis_andrew_Surprise Financial Services O&amp;M Fin Model 2008" xfId="26365"/>
    <cellStyle name="s_rvr_analysis_andrew_Surprise Financial Services O&amp;M No Capital 012607" xfId="26366"/>
    <cellStyle name="s_rvr_analysis_andrew_Surprise Financial Services O&amp;M No Capital 012607_sand city cost analysis 9-29-09 CalAm Version" xfId="26367"/>
    <cellStyle name="s_rvr_analysis_andrew_Surprise Financial Services O&amp;M No Capital 012607_Schedule 3-5 Roark - asset list 071010" xfId="26368"/>
    <cellStyle name="s_rvr_analysis_andrew_Temp-Perm Account Map" xfId="26369"/>
    <cellStyle name="s_rvr_analysis_andrew_TN - BD Model 2011-2015 06.17.10" xfId="26370"/>
    <cellStyle name="s_rvr_analysis_andrew_TN P2R 2009" xfId="26371"/>
    <cellStyle name="s_rvr_analysis_andrew_TN P2R 2009 2" xfId="26372"/>
    <cellStyle name="s_rvr_analysis_andrew_TN P2R 2009_NOL" xfId="26373"/>
    <cellStyle name="s_rvr_analysis_andrew_Treasury Existing Debt Load" xfId="26374"/>
    <cellStyle name="s_rvr_analysis_andrew_TWH LLC P2R 2009" xfId="26375"/>
    <cellStyle name="s_rvr_analysis_andrew_TWH LLC P2R 2009 2" xfId="26376"/>
    <cellStyle name="s_rvr_analysis_andrew_TWH LLC P2R 2009_NOL" xfId="26377"/>
    <cellStyle name="s_rvr_analysis_andrew_TWNA P2R 2009" xfId="26378"/>
    <cellStyle name="s_rvr_analysis_andrew_TWNA P2R 2009 2" xfId="26379"/>
    <cellStyle name="s_rvr_analysis_andrew_TWNA P2R 2009_NOL" xfId="26380"/>
    <cellStyle name="s_rvr_analysis_andrew_TX P2R 2009" xfId="26381"/>
    <cellStyle name="s_rvr_analysis_andrew_TX P2R 2009 2" xfId="26382"/>
    <cellStyle name="s_rvr_analysis_andrew_TX P2R 2009_NOL" xfId="26383"/>
    <cellStyle name="s_rvr_analysis_andrew_UESG P2R 2009" xfId="26384"/>
    <cellStyle name="s_rvr_analysis_andrew_UESG P2R 2009 2" xfId="26385"/>
    <cellStyle name="s_rvr_analysis_andrew_UESG P2R 2009_NOL" xfId="26386"/>
    <cellStyle name="s_rvr_analysis_andrew_UWV P2R 2009" xfId="26387"/>
    <cellStyle name="s_rvr_analysis_andrew_UWV P2R 2009 2" xfId="26388"/>
    <cellStyle name="s_rvr_analysis_andrew_UWV P2R 2009_NOL" xfId="26389"/>
    <cellStyle name="s_rvr_analysis_andrew_VA P2R 2009" xfId="26390"/>
    <cellStyle name="s_rvr_analysis_andrew_VA P2R 2009 2" xfId="26391"/>
    <cellStyle name="s_rvr_analysis_andrew_VA P2R 2009_NOL" xfId="26392"/>
    <cellStyle name="s_rvr_analysis_andrew_WV P2R 2009" xfId="26393"/>
    <cellStyle name="s_rvr_analysis_andrew_WV P2R 2009 2" xfId="26394"/>
    <cellStyle name="s_rvr_analysis_andrew_WV P2R 2009_NOL" xfId="26395"/>
    <cellStyle name="s_S_By_S" xfId="26396"/>
    <cellStyle name="s_S_By_S_Intangible Amortization 6-30-09v" xfId="26397"/>
    <cellStyle name="s_S_By_S_Q2 pipeline" xfId="26398"/>
    <cellStyle name="s_S_By_S_Q2 pipeline_Intangible Amortization 6-30-09v" xfId="26399"/>
    <cellStyle name="s_sand city cost analysis 9-29-09 CalAm Version" xfId="26400"/>
    <cellStyle name="s_Schedule 3-5 Roark - asset list 071010" xfId="26401"/>
    <cellStyle name="s_Schedules" xfId="26402"/>
    <cellStyle name="s_Schedules 10" xfId="26403"/>
    <cellStyle name="s_Schedules 2" xfId="26404"/>
    <cellStyle name="s_Schedules 2 2" xfId="26405"/>
    <cellStyle name="s_Schedules 2 2 2" xfId="26406"/>
    <cellStyle name="s_Schedules 2 2 2 2" xfId="26407"/>
    <cellStyle name="s_Schedules 2 2 2 2 2" xfId="26408"/>
    <cellStyle name="s_Schedules 2 2 2 2 3" xfId="26409"/>
    <cellStyle name="s_Schedules 2 2 2 3" xfId="26410"/>
    <cellStyle name="s_Schedules 2 2 3" xfId="26411"/>
    <cellStyle name="s_Schedules 2 2 4" xfId="26412"/>
    <cellStyle name="s_Schedules 2 2 5" xfId="26413"/>
    <cellStyle name="s_Schedules 2 2 6" xfId="26414"/>
    <cellStyle name="s_Schedules 2 3" xfId="26415"/>
    <cellStyle name="s_Schedules 2 3 2" xfId="26416"/>
    <cellStyle name="s_Schedules 2 3 2 2" xfId="26417"/>
    <cellStyle name="s_Schedules 2 3 2 3" xfId="26418"/>
    <cellStyle name="s_Schedules 2 3 3" xfId="26419"/>
    <cellStyle name="s_Schedules 2 4" xfId="26420"/>
    <cellStyle name="s_Schedules 2 5" xfId="26421"/>
    <cellStyle name="s_Schedules 2 6" xfId="26422"/>
    <cellStyle name="s_Schedules 3" xfId="26423"/>
    <cellStyle name="s_Schedules 4" xfId="26424"/>
    <cellStyle name="s_Schedules 5" xfId="26425"/>
    <cellStyle name="s_Schedules 6" xfId="26426"/>
    <cellStyle name="s_Schedules 6 2" xfId="26427"/>
    <cellStyle name="s_Schedules 6 2 2" xfId="26428"/>
    <cellStyle name="s_Schedules 6 2 3" xfId="26429"/>
    <cellStyle name="s_Schedules 6 3" xfId="26430"/>
    <cellStyle name="s_Schedules 7" xfId="26431"/>
    <cellStyle name="s_Schedules 8" xfId="26432"/>
    <cellStyle name="s_Schedules 9" xfId="26433"/>
    <cellStyle name="s_Schedules_1" xfId="26434"/>
    <cellStyle name="s_Schedules_1 10" xfId="26435"/>
    <cellStyle name="s_Schedules_1 2" xfId="26436"/>
    <cellStyle name="s_Schedules_1 2 2" xfId="26437"/>
    <cellStyle name="s_Schedules_1 2 2 2" xfId="26438"/>
    <cellStyle name="s_Schedules_1 2 2 2 2" xfId="26439"/>
    <cellStyle name="s_Schedules_1 2 2 2 2 2" xfId="26440"/>
    <cellStyle name="s_Schedules_1 2 2 2 2 3" xfId="26441"/>
    <cellStyle name="s_Schedules_1 2 2 2 3" xfId="26442"/>
    <cellStyle name="s_Schedules_1 2 2 3" xfId="26443"/>
    <cellStyle name="s_Schedules_1 2 2 4" xfId="26444"/>
    <cellStyle name="s_Schedules_1 2 2 5" xfId="26445"/>
    <cellStyle name="s_Schedules_1 2 2 6" xfId="26446"/>
    <cellStyle name="s_Schedules_1 2 3" xfId="26447"/>
    <cellStyle name="s_Schedules_1 2 3 2" xfId="26448"/>
    <cellStyle name="s_Schedules_1 2 3 2 2" xfId="26449"/>
    <cellStyle name="s_Schedules_1 2 3 2 3" xfId="26450"/>
    <cellStyle name="s_Schedules_1 2 3 3" xfId="26451"/>
    <cellStyle name="s_Schedules_1 2 4" xfId="26452"/>
    <cellStyle name="s_Schedules_1 2 5" xfId="26453"/>
    <cellStyle name="s_Schedules_1 2 6" xfId="26454"/>
    <cellStyle name="s_Schedules_1 3" xfId="26455"/>
    <cellStyle name="s_Schedules_1 4" xfId="26456"/>
    <cellStyle name="s_Schedules_1 5" xfId="26457"/>
    <cellStyle name="s_Schedules_1 6" xfId="26458"/>
    <cellStyle name="s_Schedules_1 6 2" xfId="26459"/>
    <cellStyle name="s_Schedules_1 6 2 2" xfId="26460"/>
    <cellStyle name="s_Schedules_1 6 2 3" xfId="26461"/>
    <cellStyle name="s_Schedules_1 6 3" xfId="26462"/>
    <cellStyle name="s_Schedules_1 7" xfId="26463"/>
    <cellStyle name="s_Schedules_1 8" xfId="26464"/>
    <cellStyle name="s_Schedules_1 9" xfId="26465"/>
    <cellStyle name="s_Schedules_1_2010 Arnold Sewer - Model v1.1 (preliminary base case)" xfId="26466"/>
    <cellStyle name="s_Schedules_1_2010-2012_AZ BP_09.10.09" xfId="26467"/>
    <cellStyle name="s_Schedules_1_2011_BPR_MSG_07" xfId="26468"/>
    <cellStyle name="s_Schedules_1_2011-13 Capex by entity" xfId="26469"/>
    <cellStyle name="s_Schedules_1_2012_BS_Budget (2)" xfId="26470"/>
    <cellStyle name="s_Schedules_1_2012_BS_Budget (2) 2" xfId="26471"/>
    <cellStyle name="s_Schedules_1_2012_BS_Budget (2) 3" xfId="26472"/>
    <cellStyle name="s_Schedules_1_2012_BS_Budget (2) 4" xfId="26473"/>
    <cellStyle name="s_Schedules_1_2012_BS_Budget (2) 5" xfId="26474"/>
    <cellStyle name="s_Schedules_1_2012_BS_Budget (2) 6" xfId="26475"/>
    <cellStyle name="s_Schedules_1_7 - FAS109 2010 (F2)" xfId="26476"/>
    <cellStyle name="s_Schedules_1_AAET P2R 2009" xfId="26477"/>
    <cellStyle name="s_Schedules_1_AAET P2R 2009 2" xfId="26478"/>
    <cellStyle name="s_Schedules_1_AAET P2R 2009_NOL" xfId="26479"/>
    <cellStyle name="s_Schedules_1_ACUS P2R 2009" xfId="26480"/>
    <cellStyle name="s_Schedules_1_ACUS P2R 2009 2" xfId="26481"/>
    <cellStyle name="s_Schedules_1_ACUS P2R 2009_NOL" xfId="26482"/>
    <cellStyle name="s_Schedules_1_ALWC P2R 2009" xfId="26483"/>
    <cellStyle name="s_Schedules_1_ALWC P2R 2009 2" xfId="26484"/>
    <cellStyle name="s_Schedules_1_ALWC P2R 2009_NOL" xfId="26485"/>
    <cellStyle name="s_Schedules_1_AM0909" xfId="26486"/>
    <cellStyle name="s_Schedules_1_AM0909_Intangible Amortization 6-30-09v" xfId="26487"/>
    <cellStyle name="s_Schedules_1_Apollo 22062005 RR" xfId="26488"/>
    <cellStyle name="s_Schedules_1_Applied O+M - 2011 - 2015 Bus. Plan" xfId="26489"/>
    <cellStyle name="s_Schedules_1_Applied O+M - 2011 - 2015 Bus. Plan 2" xfId="26490"/>
    <cellStyle name="s_Schedules_1_AW Engineering P2R 2009" xfId="26491"/>
    <cellStyle name="s_Schedules_1_AW Engineering P2R 2009 2" xfId="26492"/>
    <cellStyle name="s_Schedules_1_AW Engineering P2R 2009_NOL" xfId="26493"/>
    <cellStyle name="s_Schedules_1_AW Ind P2R 2009" xfId="26494"/>
    <cellStyle name="s_Schedules_1_AW Ind P2R 2009 2" xfId="26495"/>
    <cellStyle name="s_Schedules_1_AW Ind P2R 2009_NOL" xfId="26496"/>
    <cellStyle name="s_Schedules_1_AW O&amp;M P2R 2009" xfId="26497"/>
    <cellStyle name="s_Schedules_1_AW O&amp;M P2R 2009 2" xfId="26498"/>
    <cellStyle name="s_Schedules_1_AW O&amp;M P2R 2009_NOL" xfId="26499"/>
    <cellStyle name="s_Schedules_1_AW(USA) Inc.  P2R 2009" xfId="26500"/>
    <cellStyle name="s_Schedules_1_AW(USA) Inc.  P2R 2009 2" xfId="26501"/>
    <cellStyle name="s_Schedules_1_AW(USA) Inc.  P2R 2009_NOL" xfId="26502"/>
    <cellStyle name="s_Schedules_1_AWCC P2R 2009" xfId="26503"/>
    <cellStyle name="s_Schedules_1_AWCC P2R 2009 2" xfId="26504"/>
    <cellStyle name="s_Schedules_1_AWCC P2R 2009_NOL" xfId="26505"/>
    <cellStyle name="s_Schedules_1_AWE Holding P2R 2009" xfId="26506"/>
    <cellStyle name="s_Schedules_1_AWE Holding P2R 2009 2" xfId="26507"/>
    <cellStyle name="s_Schedules_1_AWE Holding P2R 2009_NOL" xfId="26508"/>
    <cellStyle name="s_Schedules_1_AWE Inc. P2R 2009" xfId="26509"/>
    <cellStyle name="s_Schedules_1_AWE Inc. P2R 2009 2" xfId="26510"/>
    <cellStyle name="s_Schedules_1_AWE Inc. P2R 2009_NOL" xfId="26511"/>
    <cellStyle name="s_Schedules_1_AWM P2R 2009" xfId="26512"/>
    <cellStyle name="s_Schedules_1_AWM P2R 2009 2" xfId="26513"/>
    <cellStyle name="s_Schedules_1_AWM P2R 2009_NOL" xfId="26514"/>
    <cellStyle name="s_Schedules_1_AWM-DE P2R 2009" xfId="26515"/>
    <cellStyle name="s_Schedules_1_AWM-DE P2R 2009 2" xfId="26516"/>
    <cellStyle name="s_Schedules_1_AWM-DE P2R 2009_NOL" xfId="26517"/>
    <cellStyle name="s_Schedules_1_AWR P2R 2009" xfId="26518"/>
    <cellStyle name="s_Schedules_1_AWR P2R 2009 2" xfId="26519"/>
    <cellStyle name="s_Schedules_1_AWR P2R 2009_NOL" xfId="26520"/>
    <cellStyle name="s_Schedules_1_AWS CDM P2R 2009" xfId="26521"/>
    <cellStyle name="s_Schedules_1_AWS CDM P2R 2009 2" xfId="26522"/>
    <cellStyle name="s_Schedules_1_AWS CDM P2R 2009_NOL" xfId="26523"/>
    <cellStyle name="s_Schedules_1_AWS LLC P2R 2009" xfId="26524"/>
    <cellStyle name="s_Schedules_1_AWS LLC P2R 2009 2" xfId="26525"/>
    <cellStyle name="s_Schedules_1_AWS LLC P2R 2009_NOL" xfId="26526"/>
    <cellStyle name="s_Schedules_1_AWW Adj Co FAS109 2011" xfId="26527"/>
    <cellStyle name="s_Schedules_1_AWWC P2R 2009" xfId="26528"/>
    <cellStyle name="s_Schedules_1_AWWC P2R 2009 2" xfId="26529"/>
    <cellStyle name="s_Schedules_1_AWWC P2R 2009_NOL" xfId="26530"/>
    <cellStyle name="s_Schedules_1_AWWM P2R 2009" xfId="26531"/>
    <cellStyle name="s_Schedules_1_AWWM P2R 2009 2" xfId="26532"/>
    <cellStyle name="s_Schedules_1_AWWM P2R 2009_NOL" xfId="26533"/>
    <cellStyle name="s_Schedules_1_AWWSC P2R 2009" xfId="26534"/>
    <cellStyle name="s_Schedules_1_AWWSC P2R 2009 2" xfId="26535"/>
    <cellStyle name="s_Schedules_1_AWWSC P2R 2009_NOL" xfId="26536"/>
    <cellStyle name="s_Schedules_1_AZ P2R 2009" xfId="26537"/>
    <cellStyle name="s_Schedules_1_AZ P2R 2009 2" xfId="26538"/>
    <cellStyle name="s_Schedules_1_AZ P2R 2009_NOL" xfId="26539"/>
    <cellStyle name="s_Schedules_1_BalanceSheet Landing" xfId="26540"/>
    <cellStyle name="s_Schedules_1_BalanceSheet Landing 2" xfId="26541"/>
    <cellStyle name="s_Schedules_1_BalanceSheet Landing 3" xfId="26542"/>
    <cellStyle name="s_Schedules_1_BalanceSheet Landing 4" xfId="26543"/>
    <cellStyle name="s_Schedules_1_BalanceSheet Landing 5" xfId="26544"/>
    <cellStyle name="s_Schedules_1_BalanceSheet Landing 6" xfId="26545"/>
    <cellStyle name="s_Schedules_1_BFD P2R 2009" xfId="26546"/>
    <cellStyle name="s_Schedules_1_BFD P2R 2009 2" xfId="26547"/>
    <cellStyle name="s_Schedules_1_BFD P2R 2009_NOL" xfId="26548"/>
    <cellStyle name="s_Schedules_1_Book1" xfId="26549"/>
    <cellStyle name="s_Schedules_1_BP 2011-13 KPIs Rev 9-16-2010 8pm" xfId="26550"/>
    <cellStyle name="s_Schedules_1_Brenner" xfId="26551"/>
    <cellStyle name="s_Schedules_1_Brenner_Intangible Amortization 6-30-09v" xfId="26552"/>
    <cellStyle name="s_Schedules_1_CA P2R 2009 " xfId="26553"/>
    <cellStyle name="s_Schedules_1_CA P2R 2009  2" xfId="26554"/>
    <cellStyle name="s_Schedules_1_CA P2R 2009 _NOL" xfId="26555"/>
    <cellStyle name="s_Schedules_1_CD - Financial Flash Report - May 2012 Final" xfId="26556"/>
    <cellStyle name="s_Schedules_1_City of Fillmore Annual Maintenance Revised  V-2 3-7-06  MLC" xfId="26557"/>
    <cellStyle name="s_Schedules_1_City of Fillmore Annual Maintenance Revised  V-2 3-7-06  MLC_sand city cost analysis 9-29-09 CalAm Version" xfId="26558"/>
    <cellStyle name="s_Schedules_1_City of Fillmore Annual Maintenance Revised  V-2 3-7-06  MLC_Schedule 3-5 Roark - asset list 071010" xfId="26559"/>
    <cellStyle name="s_Schedules_1_City of Fillmore Annual Maintenance Revised MK" xfId="26560"/>
    <cellStyle name="s_Schedules_1_City of Fillmore Annual Maintenance Revised MK_sand city cost analysis 9-29-09 CalAm Version" xfId="26561"/>
    <cellStyle name="s_Schedules_1_City of Fillmore Annual Maintenance Revised MK_Schedule 3-5 Roark - asset list 071010" xfId="26562"/>
    <cellStyle name="s_Schedules_1_City of Fillmore DBO Financial Model V10" xfId="26563"/>
    <cellStyle name="s_Schedules_1_City of Fillmore DBO Financial Model V10_sand city cost analysis 9-29-09 CalAm Version" xfId="26564"/>
    <cellStyle name="s_Schedules_1_City of Fillmore DBO Financial Model V10_Schedule 3-5 Roark - asset list 071010" xfId="26565"/>
    <cellStyle name="s_Schedules_1_City of Fillmore DBO Financial Model V11" xfId="26566"/>
    <cellStyle name="s_Schedules_1_City of Fillmore DBO Financial Model V11_sand city cost analysis 9-29-09 CalAm Version" xfId="26567"/>
    <cellStyle name="s_Schedules_1_City of Fillmore DBO Financial Model V11_Schedule 3-5 Roark - asset list 071010" xfId="26568"/>
    <cellStyle name="s_Schedules_1_City of Fillmore DBO Financial Model V2" xfId="26569"/>
    <cellStyle name="s_Schedules_1_City of Fillmore DBO Financial Model V2_sand city cost analysis 9-29-09 CalAm Version" xfId="26570"/>
    <cellStyle name="s_Schedules_1_City of Fillmore DBO Financial Model V2_Schedule 3-5 Roark - asset list 071010" xfId="26571"/>
    <cellStyle name="s_Schedules_1_City of Fillmore DBO Financial Model V4" xfId="26572"/>
    <cellStyle name="s_Schedules_1_City of Fillmore DBO Financial Model V4_sand city cost analysis 9-29-09 CalAm Version" xfId="26573"/>
    <cellStyle name="s_Schedules_1_City of Fillmore DBO Financial Model V4_Schedule 3-5 Roark - asset list 071010" xfId="26574"/>
    <cellStyle name="s_Schedules_1_City of Fillmore DBO Financial Model V5" xfId="26575"/>
    <cellStyle name="s_Schedules_1_City of Fillmore DBO Financial Model V5_sand city cost analysis 9-29-09 CalAm Version" xfId="26576"/>
    <cellStyle name="s_Schedules_1_City of Fillmore DBO Financial Model V5_Schedule 3-5 Roark - asset list 071010" xfId="26577"/>
    <cellStyle name="s_Schedules_1_City of Fillmore OpEx Model Start-Up  &amp; Decommissioning   Nov.18, 2005  MLC" xfId="26578"/>
    <cellStyle name="s_Schedules_1_City of Fillmore OpEx Model Start-Up  &amp; Decommissioning   Nov.18, 2005  MLC_sand city cost analysis 9-29-09 CalAm Version" xfId="26579"/>
    <cellStyle name="s_Schedules_1_City of Fillmore OpEx Model Start-Up  &amp; Decommissioning   Nov.18, 2005  MLC_Schedule 3-5 Roark - asset list 071010" xfId="26580"/>
    <cellStyle name="s_Schedules_1_City of Fillmore OpEx Model V. 2  Dec. 19, 2005  MLC" xfId="26581"/>
    <cellStyle name="s_Schedules_1_City of Fillmore OpEx Model V. 2  Dec. 19, 2005  MLC_sand city cost analysis 9-29-09 CalAm Version" xfId="26582"/>
    <cellStyle name="s_Schedules_1_City of Fillmore OpEx Model V. 2  Dec. 19, 2005  MLC_Schedule 3-5 Roark - asset list 071010" xfId="26583"/>
    <cellStyle name="s_Schedules_1_City of Fillmore R &amp; R Schedule    3-13-06  MLC" xfId="26584"/>
    <cellStyle name="s_Schedules_1_City of Fillmore R &amp; R Schedule    3-13-06  MLC_sand city cost analysis 9-29-09 CalAm Version" xfId="26585"/>
    <cellStyle name="s_Schedules_1_City of Fillmore R &amp; R Schedule    3-13-06  MLC_Schedule 3-5 Roark - asset list 071010" xfId="26586"/>
    <cellStyle name="s_Schedules_1_Contract Ops Bus  Plan 2011 -2015_061510" xfId="26587"/>
    <cellStyle name="s_Schedules_1_Contract Ops Bus  Plan 2011 -2015_061510_2011_BPR_MSG_07" xfId="26588"/>
    <cellStyle name="s_Schedules_1_Contract Ops Bus  Plan 2011 -2015_061510_Contract Ops Bus  Plan 2011 -2015_071310_GK" xfId="26589"/>
    <cellStyle name="s_Schedules_1_Contract Ops Bus  Plan 2011 -2015_061510_Contract Ops Bus  Plan 2011 -2015_08.31.10" xfId="26590"/>
    <cellStyle name="s_Schedules_1_Contract Ops Bus  Plan 2011 -2015_061510_Contract Ops Bus  Plan 2011 -2015_08.31.10_~0270095" xfId="26591"/>
    <cellStyle name="s_Schedules_1_Contract Ops Bus  Plan 2011 -2015_061510_Contract Ops Bus  Plan 2011 -2015_08.31.10_Contract Services_Project Contribution Trend" xfId="26592"/>
    <cellStyle name="s_Schedules_1_Contract Ops Bus  Plan 2011 -2015_061510_Contract Ops Bus  Plan 2011 -2015_08.31.10_Contract Services_Project Contribution Trend_091010" xfId="26593"/>
    <cellStyle name="s_Schedules_1_Contract Ops Bus  Plan 2011 -2015_061510_Contribution" xfId="26594"/>
    <cellStyle name="s_Schedules_1_Contract Ops Bus  Plan 2011 -2015_061510_FINAL P12 MSG Contribution Margin" xfId="26595"/>
    <cellStyle name="s_Schedules_1_Contract Ops Bus  Plan 2011 -2015_071310_GK" xfId="26596"/>
    <cellStyle name="s_Schedules_1_Contract Ops Bus  Plan 2011 -2015_08.31.10" xfId="26597"/>
    <cellStyle name="s_Schedules_1_Contract Ops Bus  Plan 2011 -2015_08.31.10_~0270095" xfId="26598"/>
    <cellStyle name="s_Schedules_1_Contract Ops Bus  Plan 2011 -2015_08.31.10_Contract Services_Project Contribution Trend" xfId="26599"/>
    <cellStyle name="s_Schedules_1_Contract Ops Bus  Plan 2011 -2015_08.31.10_Contract Services_Project Contribution Trend_091010" xfId="26600"/>
    <cellStyle name="s_Schedules_1_Contribution" xfId="26601"/>
    <cellStyle name="s_Schedules_1_Control Panel" xfId="26602"/>
    <cellStyle name="s_Schedules_1_Control Panel 2" xfId="26603"/>
    <cellStyle name="s_Schedules_1_Control Panel 3" xfId="26604"/>
    <cellStyle name="s_Schedules_1_Control Panel 4" xfId="26605"/>
    <cellStyle name="s_Schedules_1_Control Panel 5" xfId="26606"/>
    <cellStyle name="s_Schedules_1_Control Panel 6" xfId="26607"/>
    <cellStyle name="s_Schedules_1_Copy of KY 2011 Os &amp; Vs 10-19-11" xfId="26608"/>
    <cellStyle name="s_Schedules_1_Copy of KY 2011 Os &amp; Vs 10-19-11 2" xfId="26609"/>
    <cellStyle name="s_Schedules_1_Copy of KY 2011 Os &amp; Vs 10-19-11 3" xfId="26610"/>
    <cellStyle name="s_Schedules_1_Copy of KY 2011 Os &amp; Vs 10-19-11 4" xfId="26611"/>
    <cellStyle name="s_Schedules_1_Copy of KY 2011 Os &amp; Vs 10-19-11 5" xfId="26612"/>
    <cellStyle name="s_Schedules_1_Copy of KY 2011 Os &amp; Vs 10-19-11 6" xfId="26613"/>
    <cellStyle name="s_Schedules_1_Copy of Twin Oaks DBO Financial Model BAFO FINAL" xfId="26614"/>
    <cellStyle name="s_Schedules_1_Copy of Twin Oaks DBO Financial Model BAFO FINAL_sand city cost analysis 9-29-09 CalAm Version" xfId="26615"/>
    <cellStyle name="s_Schedules_1_Copy of Twin Oaks DBO Financial Model BAFO FINAL_Schedule 3-5 Roark - asset list 071010" xfId="26616"/>
    <cellStyle name="s_Schedules_1_Eastern Divsion O&amp;Vs - Dec 2011 Final" xfId="26617"/>
    <cellStyle name="s_Schedules_1_Eastern Divsion O&amp;Vs - Dec 2011 Final 2" xfId="26618"/>
    <cellStyle name="s_Schedules_1_Eastern Divsion O&amp;Vs - Dec 2011 Final 3" xfId="26619"/>
    <cellStyle name="s_Schedules_1_Eastern Divsion O&amp;Vs - Dec 2011 Final 4" xfId="26620"/>
    <cellStyle name="s_Schedules_1_Eastern Divsion O&amp;Vs - Dec 2011 Final 5" xfId="26621"/>
    <cellStyle name="s_Schedules_1_Eastern Divsion O&amp;Vs - Dec 2011 Final 6" xfId="26622"/>
    <cellStyle name="s_Schedules_1_Eastern Divsion O&amp;Vs - Dec 2011 Final_O&amp;Vs Worksheet" xfId="26623"/>
    <cellStyle name="s_Schedules_1_Eastern Divsion O&amp;Vs - Dec 2011 Final_O&amp;Vs Worksheet 2" xfId="26624"/>
    <cellStyle name="s_Schedules_1_Eastern Divsion O&amp;Vs - Dec 2011 Final_O&amp;Vs Worksheet 3" xfId="26625"/>
    <cellStyle name="s_Schedules_1_Eastern Divsion O&amp;Vs - Dec 2011 Final_O&amp;Vs Worksheet 4" xfId="26626"/>
    <cellStyle name="s_Schedules_1_Eastern Divsion O&amp;Vs - Dec 2011 Final_O&amp;Vs Worksheet 5" xfId="26627"/>
    <cellStyle name="s_Schedules_1_Eastern Divsion O&amp;Vs - Dec 2011 Final_O&amp;Vs Worksheet 6" xfId="26628"/>
    <cellStyle name="s_Schedules_1_Edison P2R 2009" xfId="26629"/>
    <cellStyle name="s_Schedules_1_Edison P2R 2009 2" xfId="26630"/>
    <cellStyle name="s_Schedules_1_Edison P2R 2009_NOL" xfId="26631"/>
    <cellStyle name="s_Schedules_1_EMC P2R 2009" xfId="26632"/>
    <cellStyle name="s_Schedules_1_EMC P2R 2009 2" xfId="26633"/>
    <cellStyle name="s_Schedules_1_EMC P2R 2009_NOL" xfId="26634"/>
    <cellStyle name="s_Schedules_1_ETOWN LLC P2R 2009" xfId="26635"/>
    <cellStyle name="s_Schedules_1_ETOWN LLC P2R 2009 2" xfId="26636"/>
    <cellStyle name="s_Schedules_1_ETOWN LLC P2R 2009_NOL" xfId="26637"/>
    <cellStyle name="s_Schedules_1_ETP P2R 2009" xfId="26638"/>
    <cellStyle name="s_Schedules_1_ETP P2R 2009 2" xfId="26639"/>
    <cellStyle name="s_Schedules_1_ETP P2R 2009_NOL" xfId="26640"/>
    <cellStyle name="s_Schedules_1_Feb Actual vs. Budget" xfId="26641"/>
    <cellStyle name="s_Schedules_1_Feb Actual vs. Budget 2" xfId="26642"/>
    <cellStyle name="s_Schedules_1_Feb Actual vs. Budget 3" xfId="26643"/>
    <cellStyle name="s_Schedules_1_Feb Actual vs. Budget 4" xfId="26644"/>
    <cellStyle name="s_Schedules_1_Feb Actual vs. Budget 5" xfId="26645"/>
    <cellStyle name="s_Schedules_1_Feb Actual vs. Budget 6" xfId="26646"/>
    <cellStyle name="s_Schedules_1_Federal Payable '10" xfId="26647"/>
    <cellStyle name="s_Schedules_1_Fillmore Annual Maintenance" xfId="26648"/>
    <cellStyle name="s_Schedules_1_Fillmore Annual Maintenance_sand city cost analysis 9-29-09 CalAm Version" xfId="26649"/>
    <cellStyle name="s_Schedules_1_Fillmore Annual Maintenance_Schedule 3-5 Roark - asset list 071010" xfId="26650"/>
    <cellStyle name="s_Schedules_1_Fillmore O&amp;M model 032206" xfId="26651"/>
    <cellStyle name="s_Schedules_1_Fillmore O&amp;M model 032206 V1" xfId="26652"/>
    <cellStyle name="s_Schedules_1_Fillmore O&amp;M model 032206 V1_sand city cost analysis 9-29-09 CalAm Version" xfId="26653"/>
    <cellStyle name="s_Schedules_1_Fillmore O&amp;M model 032206 V1_Schedule 3-5 Roark - asset list 071010" xfId="26654"/>
    <cellStyle name="s_Schedules_1_Fillmore O&amp;M model 032206_sand city cost analysis 9-29-09 CalAm Version" xfId="26655"/>
    <cellStyle name="s_Schedules_1_Fillmore O&amp;M model 032206_Schedule 3-5 Roark - asset list 071010" xfId="26656"/>
    <cellStyle name="s_Schedules_1_Fillmore O&amp;M model 110106" xfId="26657"/>
    <cellStyle name="s_Schedules_1_Fillmore O&amp;M model 110106_sand city cost analysis 9-29-09 CalAm Version" xfId="26658"/>
    <cellStyle name="s_Schedules_1_Fillmore O&amp;M model 110106_Schedule 3-5 Roark - asset list 071010" xfId="26659"/>
    <cellStyle name="s_Schedules_1_FINAL P12 MSG Contribution Margin" xfId="26660"/>
    <cellStyle name="s_Schedules_1_Footnote" xfId="26661"/>
    <cellStyle name="s_Schedules_1_GAAP Provision Model - Q3 2011 Consolidated - Hyperion" xfId="26662"/>
    <cellStyle name="s_Schedules_1_HI P2R 2009" xfId="26663"/>
    <cellStyle name="s_Schedules_1_HI P2R 2009 2" xfId="26664"/>
    <cellStyle name="s_Schedules_1_HI P2R 2009_NOL" xfId="26665"/>
    <cellStyle name="s_Schedules_1_HYDRO P2R 2009" xfId="26666"/>
    <cellStyle name="s_Schedules_1_HYDRO P2R 2009 2" xfId="26667"/>
    <cellStyle name="s_Schedules_1_HYDRO P2R 2009_NOL" xfId="26668"/>
    <cellStyle name="s_Schedules_1_Hyperion-JDE Recon" xfId="26669"/>
    <cellStyle name="s_Schedules_1_IA P2R 2009" xfId="26670"/>
    <cellStyle name="s_Schedules_1_IA P2R 2009 2" xfId="26671"/>
    <cellStyle name="s_Schedules_1_IA P2R 2009_NOL" xfId="26672"/>
    <cellStyle name="s_Schedules_1_IL FAS109 2011" xfId="26673"/>
    <cellStyle name="s_Schedules_1_IL P2R 2009 " xfId="26674"/>
    <cellStyle name="s_Schedules_1_IL P2R 2009  2" xfId="26675"/>
    <cellStyle name="s_Schedules_1_IL P2R 2009 _NOL" xfId="26676"/>
    <cellStyle name="s_Schedules_1_IN P2R 2009" xfId="26677"/>
    <cellStyle name="s_Schedules_1_IN P2R 2009 2" xfId="26678"/>
    <cellStyle name="s_Schedules_1_IN P2R 2009_NOL" xfId="26679"/>
    <cellStyle name="s_Schedules_1_Income Statement_revised capex 05.28.09_060309" xfId="26680"/>
    <cellStyle name="s_Schedules_1_Income Statement_revised capex 05.28.09_060309 2" xfId="26681"/>
    <cellStyle name="s_Schedules_1_Input" xfId="26682"/>
    <cellStyle name="s_Schedules_1_Input Sheet" xfId="26683"/>
    <cellStyle name="s_Schedules_1_Input Sheet_Hyperion-JDE Recon" xfId="26684"/>
    <cellStyle name="s_Schedules_1_Input Sheet_Journal Entries Calculation" xfId="26685"/>
    <cellStyle name="s_Schedules_1_Inputs" xfId="26686"/>
    <cellStyle name="s_Schedules_1_Inputs_1" xfId="26687"/>
    <cellStyle name="s_Schedules_1_Intangible Amortization 6-30-09v" xfId="26688"/>
    <cellStyle name="s_Schedules_1_I-OPEB" xfId="26689"/>
    <cellStyle name="s_Schedules_1_I-OPEB_Hyperion-JDE Recon" xfId="26690"/>
    <cellStyle name="s_Schedules_1_I-OPEB_Input Sheet" xfId="26691"/>
    <cellStyle name="s_Schedules_1_I-OPEB_Journal Entries Calculation" xfId="26692"/>
    <cellStyle name="s_Schedules_1_Journal Entries Calculation" xfId="26693"/>
    <cellStyle name="s_Schedules_1_KY P2R 2009" xfId="26694"/>
    <cellStyle name="s_Schedules_1_KY P2R 2009 2" xfId="26695"/>
    <cellStyle name="s_Schedules_1_KY P2R 2009_NOL" xfId="26696"/>
    <cellStyle name="s_Schedules_1_KY-Landing Template-Feb 2012 Final" xfId="26697"/>
    <cellStyle name="s_Schedules_1_KY-Landing Template-Feb 2012 Final 2" xfId="26698"/>
    <cellStyle name="s_Schedules_1_KY-Landing Template-Feb 2012 Final 3" xfId="26699"/>
    <cellStyle name="s_Schedules_1_KY-Landing Template-Feb 2012 Final 4" xfId="26700"/>
    <cellStyle name="s_Schedules_1_KY-Landing Template-Feb 2012 Final 5" xfId="26701"/>
    <cellStyle name="s_Schedules_1_KY-Landing Template-Feb 2012 Final 6" xfId="26702"/>
    <cellStyle name="s_Schedules_1_KY-Landing Template-Feb 2012 Final_O&amp;Vs Worksheet" xfId="26703"/>
    <cellStyle name="s_Schedules_1_KY-Landing Template-Feb 2012 Final_O&amp;Vs Worksheet 2" xfId="26704"/>
    <cellStyle name="s_Schedules_1_KY-Landing Template-Feb 2012 Final_O&amp;Vs Worksheet 3" xfId="26705"/>
    <cellStyle name="s_Schedules_1_KY-Landing Template-Feb 2012 Final_O&amp;Vs Worksheet 4" xfId="26706"/>
    <cellStyle name="s_Schedules_1_KY-Landing Template-Feb 2012 Final_O&amp;Vs Worksheet 5" xfId="26707"/>
    <cellStyle name="s_Schedules_1_KY-Landing Template-Feb 2012 Final_O&amp;Vs Worksheet 6" xfId="26708"/>
    <cellStyle name="s_Schedules_1_LI P2R 2009" xfId="26709"/>
    <cellStyle name="s_Schedules_1_LI P2R 2009 2" xfId="26710"/>
    <cellStyle name="s_Schedules_1_LI P2R 2009_NOL" xfId="26711"/>
    <cellStyle name="s_Schedules_1_LIBERTY P2R 2009" xfId="26712"/>
    <cellStyle name="s_Schedules_1_LIBERTY P2R 2009 2" xfId="26713"/>
    <cellStyle name="s_Schedules_1_LIBERTY P2R 2009_NOL" xfId="26714"/>
    <cellStyle name="s_Schedules_1_LOP P2R 2009" xfId="26715"/>
    <cellStyle name="s_Schedules_1_LOP P2R 2009 2" xfId="26716"/>
    <cellStyle name="s_Schedules_1_LOP P2R 2009_NOL" xfId="26717"/>
    <cellStyle name="s_Schedules_1_MD P2R 2009" xfId="26718"/>
    <cellStyle name="s_Schedules_1_MD P2R 2009 2" xfId="26719"/>
    <cellStyle name="s_Schedules_1_MD P2R 2009_NOL" xfId="26720"/>
    <cellStyle name="s_Schedules_1_MI P2R 2009" xfId="26721"/>
    <cellStyle name="s_Schedules_1_MI P2R 2009 2" xfId="26722"/>
    <cellStyle name="s_Schedules_1_MI P2R 2009_NOL" xfId="26723"/>
    <cellStyle name="s_Schedules_1_MO 2010-2014 Presentation_072709" xfId="26724"/>
    <cellStyle name="s_Schedules_1_MO 2010-2014 Presentation_072709_Schedule 3-5 Roark - asset list 071010" xfId="26725"/>
    <cellStyle name="s_Schedules_1_MO P2R 2009" xfId="26726"/>
    <cellStyle name="s_Schedules_1_MO P2R 2009 2" xfId="26727"/>
    <cellStyle name="s_Schedules_1_MO P2R 2009_NOL" xfId="26728"/>
    <cellStyle name="s_Schedules_1_Mobile Residuals P2R 2009" xfId="26729"/>
    <cellStyle name="s_Schedules_1_Mobile Residuals P2R 2009 2" xfId="26730"/>
    <cellStyle name="s_Schedules_1_Mobile Residuals P2R 2009_NOL" xfId="26731"/>
    <cellStyle name="s_Schedules_1_MO-IL-CA Offset DEF" xfId="26732"/>
    <cellStyle name="s_Schedules_1_MO-IL-CA Offset DEF 2" xfId="26733"/>
    <cellStyle name="s_Schedules_1_MO-IL-CA Offset DEF_2010 Footnote" xfId="26734"/>
    <cellStyle name="s_Schedules_1_MO-IL-CA Offset DEF_2010 Footnote_7 - FAS109 2010 (F2)" xfId="26735"/>
    <cellStyle name="s_Schedules_1_MO-IL-CA Offset DEF_2010 Footnote_Hyperion-JDE Recon" xfId="26736"/>
    <cellStyle name="s_Schedules_1_MO-IL-CA Offset DEF_2010 Footnote_Journal Entries Calculation" xfId="26737"/>
    <cellStyle name="s_Schedules_1_MO-IL-CA Offset DEF_7 - FAS109 2010 (F2)" xfId="26738"/>
    <cellStyle name="s_Schedules_1_MO-IL-CA Offset DEF_AWW Adj Co FAS109 2011" xfId="26739"/>
    <cellStyle name="s_Schedules_1_MO-IL-CA Offset DEF_AZ FAS109 2011" xfId="26740"/>
    <cellStyle name="s_Schedules_1_MO-IL-CA Offset DEF_AZ FAS109 2011_Hyperion-JDE Recon" xfId="26741"/>
    <cellStyle name="s_Schedules_1_MO-IL-CA Offset DEF_AZ FAS109 2011_Journal Entries Calculation" xfId="26742"/>
    <cellStyle name="s_Schedules_1_MO-IL-CA Offset DEF_Current Provision - HYP" xfId="26743"/>
    <cellStyle name="s_Schedules_1_MO-IL-CA Offset DEF_Footnote" xfId="26744"/>
    <cellStyle name="s_Schedules_1_MO-IL-CA Offset DEF_Footnote Walk" xfId="26745"/>
    <cellStyle name="s_Schedules_1_MO-IL-CA Offset DEF_Footnote Walk_7 - FAS109 2010 (F2)" xfId="26746"/>
    <cellStyle name="s_Schedules_1_MO-IL-CA Offset DEF_Footnote Walk_Hyperion-JDE Recon" xfId="26747"/>
    <cellStyle name="s_Schedules_1_MO-IL-CA Offset DEF_Footnote Walk_Journal Entries Calculation" xfId="26748"/>
    <cellStyle name="s_Schedules_1_MO-IL-CA Offset DEF_Hyperion-JDE Recon" xfId="26749"/>
    <cellStyle name="s_Schedules_1_MO-IL-CA Offset DEF_IA FAS109 2011" xfId="26750"/>
    <cellStyle name="s_Schedules_1_MO-IL-CA Offset DEF_IA FAS109 2011_Hyperion-JDE Recon" xfId="26751"/>
    <cellStyle name="s_Schedules_1_MO-IL-CA Offset DEF_IA FAS109 2011_Journal Entries Calculation" xfId="26752"/>
    <cellStyle name="s_Schedules_1_MO-IL-CA Offset DEF_IL FAS109 2011" xfId="26753"/>
    <cellStyle name="s_Schedules_1_MO-IL-CA Offset DEF_IL FAS109 2011_Hyperion-JDE Recon" xfId="26754"/>
    <cellStyle name="s_Schedules_1_MO-IL-CA Offset DEF_IL FAS109 2011_Journal Entries Calculation" xfId="26755"/>
    <cellStyle name="s_Schedules_1_MO-IL-CA Offset DEF_IL Note H Collapsed to Acctg" xfId="26756"/>
    <cellStyle name="s_Schedules_1_MO-IL-CA Offset DEF_IL Note H Collapsed to Acctg_7 - FAS109 2010 (F2)" xfId="26757"/>
    <cellStyle name="s_Schedules_1_MO-IL-CA Offset DEF_IL Note H Collapsed to Acctg_Hyperion-JDE Recon" xfId="26758"/>
    <cellStyle name="s_Schedules_1_MO-IL-CA Offset DEF_IL Note H Collapsed to Acctg_Journal Entries Calculation" xfId="26759"/>
    <cellStyle name="s_Schedules_1_MO-IL-CA Offset DEF_Journal Entries Calculation" xfId="26760"/>
    <cellStyle name="s_Schedules_1_MO-IL-CA Offset DEF_NOL" xfId="26761"/>
    <cellStyle name="s_Schedules_1_MO-IL-CA Offset DEF_Note H" xfId="26762"/>
    <cellStyle name="s_Schedules_1_MO-IL-CA Offset DEF_Note H_7 - FAS109 2010 (F2)" xfId="26763"/>
    <cellStyle name="s_Schedules_1_MO-IL-CA Offset DEF_Note H_Hyperion-JDE Recon" xfId="26764"/>
    <cellStyle name="s_Schedules_1_MO-IL-CA Offset DEF_Note H_Journal Entries Calculation" xfId="26765"/>
    <cellStyle name="s_Schedules_1_MO-IL-CA Offset DEF_PY FN Reclasses" xfId="26766"/>
    <cellStyle name="s_Schedules_1_MO-IL-CA Offset DEF_Summary" xfId="26767"/>
    <cellStyle name="s_Schedules_1_Net Capex Cashflow 2013-2014 8-10-12" xfId="26768"/>
    <cellStyle name="s_Schedules_1_NJ P2R 2009" xfId="26769"/>
    <cellStyle name="s_Schedules_1_NJ P2R 2009 2" xfId="26770"/>
    <cellStyle name="s_Schedules_1_NJ P2R 2009_NOL" xfId="26771"/>
    <cellStyle name="s_Schedules_1_NM P2R 2009" xfId="26772"/>
    <cellStyle name="s_Schedules_1_NM P2R 2009 2" xfId="26773"/>
    <cellStyle name="s_Schedules_1_NM P2R 2009_NOL" xfId="26774"/>
    <cellStyle name="s_Schedules_1_NOL" xfId="26775"/>
    <cellStyle name="s_Schedules_1_O - AFUDC Sch M" xfId="26776"/>
    <cellStyle name="s_Schedules_1_O - AFUDC Sch M_Hyperion-JDE Recon" xfId="26777"/>
    <cellStyle name="s_Schedules_1_O - AFUDC Sch M_Input Sheet" xfId="26778"/>
    <cellStyle name="s_Schedules_1_O - AFUDC Sch M_Journal Entries Calculation" xfId="26779"/>
    <cellStyle name="s_Schedules_1_O&amp;Vs P&amp;L View" xfId="26780"/>
    <cellStyle name="s_Schedules_1_O&amp;Vs P&amp;L View 2" xfId="26781"/>
    <cellStyle name="s_Schedules_1_O&amp;Vs P&amp;L View 3" xfId="26782"/>
    <cellStyle name="s_Schedules_1_O&amp;Vs P&amp;L View 4" xfId="26783"/>
    <cellStyle name="s_Schedules_1_O&amp;Vs P&amp;L View 5" xfId="26784"/>
    <cellStyle name="s_Schedules_1_O&amp;Vs P&amp;L View 6" xfId="26785"/>
    <cellStyle name="s_Schedules_1_O&amp;Vs Worksheet" xfId="26786"/>
    <cellStyle name="s_Schedules_1_O&amp;Vs Worksheet 2" xfId="26787"/>
    <cellStyle name="s_Schedules_1_O&amp;Vs Worksheet 3" xfId="26788"/>
    <cellStyle name="s_Schedules_1_O&amp;Vs Worksheet 4" xfId="26789"/>
    <cellStyle name="s_Schedules_1_O&amp;Vs Worksheet 5" xfId="26790"/>
    <cellStyle name="s_Schedules_1_O&amp;Vs Worksheet 6" xfId="26791"/>
    <cellStyle name="s_Schedules_1_O&amp;Vs Worksheet_1" xfId="26792"/>
    <cellStyle name="s_Schedules_1_O&amp;Vs Worksheet_1 2" xfId="26793"/>
    <cellStyle name="s_Schedules_1_O&amp;Vs Worksheet_1 3" xfId="26794"/>
    <cellStyle name="s_Schedules_1_O&amp;Vs Worksheet_1 4" xfId="26795"/>
    <cellStyle name="s_Schedules_1_O&amp;Vs Worksheet_1 5" xfId="26796"/>
    <cellStyle name="s_Schedules_1_O&amp;Vs Worksheet_1 6" xfId="26797"/>
    <cellStyle name="s_Schedules_1_OH P2R 2009" xfId="26798"/>
    <cellStyle name="s_Schedules_1_OH P2R 2009 2" xfId="26799"/>
    <cellStyle name="s_Schedules_1_OH P2R 2009_NOL" xfId="26800"/>
    <cellStyle name="s_Schedules_1_P&amp;L Landing" xfId="26801"/>
    <cellStyle name="s_Schedules_1_P&amp;L Landing 2" xfId="26802"/>
    <cellStyle name="s_Schedules_1_P&amp;L Landing 3" xfId="26803"/>
    <cellStyle name="s_Schedules_1_P&amp;L Landing 4" xfId="26804"/>
    <cellStyle name="s_Schedules_1_P&amp;L Landing 5" xfId="26805"/>
    <cellStyle name="s_Schedules_1_P&amp;L Landing 6" xfId="26806"/>
    <cellStyle name="s_Schedules_1_PA P2R 2009" xfId="26807"/>
    <cellStyle name="s_Schedules_1_PA P2R 2009 2" xfId="26808"/>
    <cellStyle name="s_Schedules_1_PA P2R 2009_NOL" xfId="26809"/>
    <cellStyle name="s_Schedules_1_Portfolio Optimization - Sale of GW + Neptune v13" xfId="26810"/>
    <cellStyle name="s_Schedules_1_Project Aqua - Financial Models Version 2.0 V2" xfId="26811"/>
    <cellStyle name="s_Schedules_1_Project Aqua - Financial Models Version 2.0 V2_2010 Arnold Sewer - Model v1.1 (preliminary base case)" xfId="26812"/>
    <cellStyle name="s_Schedules_1_Project Aqua - Financial Models Version 2.0 V2_Inputs" xfId="26813"/>
    <cellStyle name="s_Schedules_1_Project Aqua - Financial Models Version 2.0 V2_sand city cost analysis 9-29-09 CalAm Version" xfId="26814"/>
    <cellStyle name="s_Schedules_1_Project Aqua - Financial Models Version 2.0 V2_Schedule 3-5 Roark - asset list 071010" xfId="26815"/>
    <cellStyle name="s_Schedules_1_Project Aqua - Financial Models Version 2.5" xfId="26816"/>
    <cellStyle name="s_Schedules_1_Project Ascot Spain - Version 9.0 16082004" xfId="26817"/>
    <cellStyle name="s_Schedules_1_PY FN Reclasses" xfId="26818"/>
    <cellStyle name="s_Schedules_1_Q1 Workpapers as of 03-12-10" xfId="26819"/>
    <cellStyle name="s_Schedules_1_Q1 Workpapers as of 03-12-10 2" xfId="26820"/>
    <cellStyle name="s_Schedules_1_ROE by State" xfId="26821"/>
    <cellStyle name="s_Schedules_1_sand city cost analysis 9-29-09 CalAm Version" xfId="26822"/>
    <cellStyle name="s_Schedules_1_Schedule 3-5 Roark - asset list 071010" xfId="26823"/>
    <cellStyle name="s_Schedules_1_Sheet1" xfId="26824"/>
    <cellStyle name="s_Schedules_1_Sheet1 2" xfId="26825"/>
    <cellStyle name="s_Schedules_1_Sheet1 3" xfId="26826"/>
    <cellStyle name="s_Schedules_1_Sheet1 4" xfId="26827"/>
    <cellStyle name="s_Schedules_1_Sheet1 5" xfId="26828"/>
    <cellStyle name="s_Schedules_1_Sheet1 6" xfId="26829"/>
    <cellStyle name="s_Schedules_1_Sheet1_O&amp;Vs Worksheet" xfId="26830"/>
    <cellStyle name="s_Schedules_1_Sheet1_O&amp;Vs Worksheet 2" xfId="26831"/>
    <cellStyle name="s_Schedules_1_Sheet1_O&amp;Vs Worksheet 3" xfId="26832"/>
    <cellStyle name="s_Schedules_1_Sheet1_O&amp;Vs Worksheet 4" xfId="26833"/>
    <cellStyle name="s_Schedules_1_Sheet1_O&amp;Vs Worksheet 5" xfId="26834"/>
    <cellStyle name="s_Schedules_1_Sheet1_O&amp;Vs Worksheet 6" xfId="26835"/>
    <cellStyle name="s_Schedules_1_Sheet2" xfId="26836"/>
    <cellStyle name="s_Schedules_1_Sheet2 2" xfId="26837"/>
    <cellStyle name="s_Schedules_1_Sheet2 3" xfId="26838"/>
    <cellStyle name="s_Schedules_1_Sheet2 4" xfId="26839"/>
    <cellStyle name="s_Schedules_1_Sheet2 5" xfId="26840"/>
    <cellStyle name="s_Schedules_1_Sheet2 6" xfId="26841"/>
    <cellStyle name="s_Schedules_1_Sheet2 7" xfId="26842"/>
    <cellStyle name="s_Schedules_1_Sheet2_Input" xfId="26843"/>
    <cellStyle name="s_Schedules_1_Sheet2_Input 2" xfId="26844"/>
    <cellStyle name="s_Schedules_1_Sheet2_Input 3" xfId="26845"/>
    <cellStyle name="s_Schedules_1_Sheet2_Input 4" xfId="26846"/>
    <cellStyle name="s_Schedules_1_Sheet2_Input 5" xfId="26847"/>
    <cellStyle name="s_Schedules_1_Sheet2_Input 6" xfId="26848"/>
    <cellStyle name="s_Schedules_1_Sheet2_Input_O&amp;Vs Worksheet" xfId="26849"/>
    <cellStyle name="s_Schedules_1_Sheet2_Input_O&amp;Vs Worksheet 2" xfId="26850"/>
    <cellStyle name="s_Schedules_1_Sheet2_Input_O&amp;Vs Worksheet 3" xfId="26851"/>
    <cellStyle name="s_Schedules_1_Sheet2_Input_O&amp;Vs Worksheet 4" xfId="26852"/>
    <cellStyle name="s_Schedules_1_Sheet2_Input_O&amp;Vs Worksheet 5" xfId="26853"/>
    <cellStyle name="s_Schedules_1_Sheet2_Input_O&amp;Vs Worksheet 6" xfId="26854"/>
    <cellStyle name="s_Schedules_1_Sheet3" xfId="26855"/>
    <cellStyle name="s_Schedules_1_Sheet3 2" xfId="26856"/>
    <cellStyle name="s_Schedules_1_Sheet3 3" xfId="26857"/>
    <cellStyle name="s_Schedules_1_Sheet3 4" xfId="26858"/>
    <cellStyle name="s_Schedules_1_Sheet3 5" xfId="26859"/>
    <cellStyle name="s_Schedules_1_Sheet3 6" xfId="26860"/>
    <cellStyle name="s_Schedules_1_Smart View_2011-2015_Info from the field V2  from rates 8-18-10 morning" xfId="26861"/>
    <cellStyle name="s_Schedules_1_Smart View_2011-2015_Info from the field V3 8-19-10 from Rates" xfId="26862"/>
    <cellStyle name="s_Schedules_1_Spain headcount 09082004v3" xfId="26863"/>
    <cellStyle name="s_Schedules_1_Start-up Costs" xfId="26864"/>
    <cellStyle name="s_Schedules_1_Start-up Costs_sand city cost analysis 9-29-09 CalAm Version" xfId="26865"/>
    <cellStyle name="s_Schedules_1_Start-up Costs_Schedule 3-5 Roark - asset list 071010" xfId="26866"/>
    <cellStyle name="s_Schedules_1_Summary" xfId="26867"/>
    <cellStyle name="s_Schedules_1_Surprise Financial Services O&amp;M Fin Model 2008" xfId="26868"/>
    <cellStyle name="s_Schedules_1_Surprise Financial Services O&amp;M No Capital 012607" xfId="26869"/>
    <cellStyle name="s_Schedules_1_Surprise Financial Services O&amp;M No Capital 012607_sand city cost analysis 9-29-09 CalAm Version" xfId="26870"/>
    <cellStyle name="s_Schedules_1_Surprise Financial Services O&amp;M No Capital 012607_Schedule 3-5 Roark - asset list 071010" xfId="26871"/>
    <cellStyle name="s_Schedules_1_Temp-Perm Account Map" xfId="26872"/>
    <cellStyle name="s_Schedules_1_TN - BD Model 2011-2015 06.17.10" xfId="26873"/>
    <cellStyle name="s_Schedules_1_TN P2R 2009" xfId="26874"/>
    <cellStyle name="s_Schedules_1_TN P2R 2009 2" xfId="26875"/>
    <cellStyle name="s_Schedules_1_TN P2R 2009_NOL" xfId="26876"/>
    <cellStyle name="s_Schedules_1_Treasury Existing Debt Load" xfId="26877"/>
    <cellStyle name="s_Schedules_1_TWH LLC P2R 2009" xfId="26878"/>
    <cellStyle name="s_Schedules_1_TWH LLC P2R 2009 2" xfId="26879"/>
    <cellStyle name="s_Schedules_1_TWH LLC P2R 2009_NOL" xfId="26880"/>
    <cellStyle name="s_Schedules_1_TWNA P2R 2009" xfId="26881"/>
    <cellStyle name="s_Schedules_1_TWNA P2R 2009 2" xfId="26882"/>
    <cellStyle name="s_Schedules_1_TWNA P2R 2009_NOL" xfId="26883"/>
    <cellStyle name="s_Schedules_1_TX P2R 2009" xfId="26884"/>
    <cellStyle name="s_Schedules_1_TX P2R 2009 2" xfId="26885"/>
    <cellStyle name="s_Schedules_1_TX P2R 2009_NOL" xfId="26886"/>
    <cellStyle name="s_Schedules_1_UESG P2R 2009" xfId="26887"/>
    <cellStyle name="s_Schedules_1_UESG P2R 2009 2" xfId="26888"/>
    <cellStyle name="s_Schedules_1_UESG P2R 2009_NOL" xfId="26889"/>
    <cellStyle name="s_Schedules_1_UWV P2R 2009" xfId="26890"/>
    <cellStyle name="s_Schedules_1_UWV P2R 2009 2" xfId="26891"/>
    <cellStyle name="s_Schedules_1_UWV P2R 2009_NOL" xfId="26892"/>
    <cellStyle name="s_Schedules_1_VA P2R 2009" xfId="26893"/>
    <cellStyle name="s_Schedules_1_VA P2R 2009 2" xfId="26894"/>
    <cellStyle name="s_Schedules_1_VA P2R 2009_NOL" xfId="26895"/>
    <cellStyle name="s_Schedules_1_WV P2R 2009" xfId="26896"/>
    <cellStyle name="s_Schedules_1_WV P2R 2009 2" xfId="26897"/>
    <cellStyle name="s_Schedules_1_WV P2R 2009_NOL" xfId="26898"/>
    <cellStyle name="s_Schedules_2" xfId="26899"/>
    <cellStyle name="s_Schedules_2010 Arnold Sewer - Model v1.1 (preliminary base case)" xfId="26900"/>
    <cellStyle name="s_Schedules_2010-2012_AZ BP_09.10.09" xfId="26901"/>
    <cellStyle name="s_Schedules_2011_BPR_MSG_07" xfId="26902"/>
    <cellStyle name="s_Schedules_2011-13 Capex by entity" xfId="26903"/>
    <cellStyle name="s_Schedules_2012_BS_Budget (2)" xfId="26904"/>
    <cellStyle name="s_Schedules_2012_BS_Budget (2) 2" xfId="26905"/>
    <cellStyle name="s_Schedules_2012_BS_Budget (2) 3" xfId="26906"/>
    <cellStyle name="s_Schedules_2012_BS_Budget (2) 4" xfId="26907"/>
    <cellStyle name="s_Schedules_2012_BS_Budget (2) 5" xfId="26908"/>
    <cellStyle name="s_Schedules_2012_BS_Budget (2) 6" xfId="26909"/>
    <cellStyle name="s_Schedules_7 - FAS109 2010 (F2)" xfId="26910"/>
    <cellStyle name="s_Schedules_AAET P2R 2009" xfId="26911"/>
    <cellStyle name="s_Schedules_AAET P2R 2009 2" xfId="26912"/>
    <cellStyle name="s_Schedules_AAET P2R 2009_NOL" xfId="26913"/>
    <cellStyle name="s_Schedules_ACUS P2R 2009" xfId="26914"/>
    <cellStyle name="s_Schedules_ACUS P2R 2009 2" xfId="26915"/>
    <cellStyle name="s_Schedules_ACUS P2R 2009_NOL" xfId="26916"/>
    <cellStyle name="s_Schedules_ALWC P2R 2009" xfId="26917"/>
    <cellStyle name="s_Schedules_ALWC P2R 2009 2" xfId="26918"/>
    <cellStyle name="s_Schedules_ALWC P2R 2009_NOL" xfId="26919"/>
    <cellStyle name="s_Schedules_AM0909" xfId="26920"/>
    <cellStyle name="s_Schedules_AM0909_Intangible Amortization 6-30-09v" xfId="26921"/>
    <cellStyle name="s_Schedules_Apollo 22062005 RR" xfId="26922"/>
    <cellStyle name="s_Schedules_Applied O+M - 2011 - 2015 Bus. Plan" xfId="26923"/>
    <cellStyle name="s_Schedules_Applied O+M - 2011 - 2015 Bus. Plan 2" xfId="26924"/>
    <cellStyle name="s_Schedules_AW Engineering P2R 2009" xfId="26925"/>
    <cellStyle name="s_Schedules_AW Engineering P2R 2009 2" xfId="26926"/>
    <cellStyle name="s_Schedules_AW Engineering P2R 2009_NOL" xfId="26927"/>
    <cellStyle name="s_Schedules_AW Ind P2R 2009" xfId="26928"/>
    <cellStyle name="s_Schedules_AW Ind P2R 2009 2" xfId="26929"/>
    <cellStyle name="s_Schedules_AW Ind P2R 2009_NOL" xfId="26930"/>
    <cellStyle name="s_Schedules_AW O&amp;M P2R 2009" xfId="26931"/>
    <cellStyle name="s_Schedules_AW O&amp;M P2R 2009 2" xfId="26932"/>
    <cellStyle name="s_Schedules_AW O&amp;M P2R 2009_NOL" xfId="26933"/>
    <cellStyle name="s_Schedules_AW(USA) Inc.  P2R 2009" xfId="26934"/>
    <cellStyle name="s_Schedules_AW(USA) Inc.  P2R 2009 2" xfId="26935"/>
    <cellStyle name="s_Schedules_AW(USA) Inc.  P2R 2009_NOL" xfId="26936"/>
    <cellStyle name="s_Schedules_AWCC P2R 2009" xfId="26937"/>
    <cellStyle name="s_Schedules_AWCC P2R 2009 2" xfId="26938"/>
    <cellStyle name="s_Schedules_AWCC P2R 2009_NOL" xfId="26939"/>
    <cellStyle name="s_Schedules_AWE Holding P2R 2009" xfId="26940"/>
    <cellStyle name="s_Schedules_AWE Holding P2R 2009 2" xfId="26941"/>
    <cellStyle name="s_Schedules_AWE Holding P2R 2009_NOL" xfId="26942"/>
    <cellStyle name="s_Schedules_AWE Inc. P2R 2009" xfId="26943"/>
    <cellStyle name="s_Schedules_AWE Inc. P2R 2009 2" xfId="26944"/>
    <cellStyle name="s_Schedules_AWE Inc. P2R 2009_NOL" xfId="26945"/>
    <cellStyle name="s_Schedules_AWM P2R 2009" xfId="26946"/>
    <cellStyle name="s_Schedules_AWM P2R 2009 2" xfId="26947"/>
    <cellStyle name="s_Schedules_AWM P2R 2009_NOL" xfId="26948"/>
    <cellStyle name="s_Schedules_AWM-DE P2R 2009" xfId="26949"/>
    <cellStyle name="s_Schedules_AWM-DE P2R 2009 2" xfId="26950"/>
    <cellStyle name="s_Schedules_AWM-DE P2R 2009_NOL" xfId="26951"/>
    <cellStyle name="s_Schedules_AWR P2R 2009" xfId="26952"/>
    <cellStyle name="s_Schedules_AWR P2R 2009 2" xfId="26953"/>
    <cellStyle name="s_Schedules_AWR P2R 2009_NOL" xfId="26954"/>
    <cellStyle name="s_Schedules_AWS CDM P2R 2009" xfId="26955"/>
    <cellStyle name="s_Schedules_AWS CDM P2R 2009 2" xfId="26956"/>
    <cellStyle name="s_Schedules_AWS CDM P2R 2009_NOL" xfId="26957"/>
    <cellStyle name="s_Schedules_AWS LLC P2R 2009" xfId="26958"/>
    <cellStyle name="s_Schedules_AWS LLC P2R 2009 2" xfId="26959"/>
    <cellStyle name="s_Schedules_AWS LLC P2R 2009_NOL" xfId="26960"/>
    <cellStyle name="s_Schedules_AWW Adj Co FAS109 2011" xfId="26961"/>
    <cellStyle name="s_Schedules_AWWC P2R 2009" xfId="26962"/>
    <cellStyle name="s_Schedules_AWWC P2R 2009 2" xfId="26963"/>
    <cellStyle name="s_Schedules_AWWC P2R 2009_NOL" xfId="26964"/>
    <cellStyle name="s_Schedules_AWWM P2R 2009" xfId="26965"/>
    <cellStyle name="s_Schedules_AWWM P2R 2009 2" xfId="26966"/>
    <cellStyle name="s_Schedules_AWWM P2R 2009_NOL" xfId="26967"/>
    <cellStyle name="s_Schedules_AWWSC P2R 2009" xfId="26968"/>
    <cellStyle name="s_Schedules_AWWSC P2R 2009 2" xfId="26969"/>
    <cellStyle name="s_Schedules_AWWSC P2R 2009_NOL" xfId="26970"/>
    <cellStyle name="s_Schedules_AZ P2R 2009" xfId="26971"/>
    <cellStyle name="s_Schedules_AZ P2R 2009 2" xfId="26972"/>
    <cellStyle name="s_Schedules_AZ P2R 2009_NOL" xfId="26973"/>
    <cellStyle name="s_Schedules_BalanceSheet Landing" xfId="26974"/>
    <cellStyle name="s_Schedules_BalanceSheet Landing 2" xfId="26975"/>
    <cellStyle name="s_Schedules_BalanceSheet Landing 3" xfId="26976"/>
    <cellStyle name="s_Schedules_BalanceSheet Landing 4" xfId="26977"/>
    <cellStyle name="s_Schedules_BalanceSheet Landing 5" xfId="26978"/>
    <cellStyle name="s_Schedules_BalanceSheet Landing 6" xfId="26979"/>
    <cellStyle name="s_Schedules_BFD P2R 2009" xfId="26980"/>
    <cellStyle name="s_Schedules_BFD P2R 2009 2" xfId="26981"/>
    <cellStyle name="s_Schedules_BFD P2R 2009_NOL" xfId="26982"/>
    <cellStyle name="s_Schedules_BMY minimerger (divest.)_v1" xfId="26983"/>
    <cellStyle name="s_Schedules_Book1" xfId="26984"/>
    <cellStyle name="s_Schedules_BP 2011-13 KPIs Rev 9-16-2010 8pm" xfId="26985"/>
    <cellStyle name="s_Schedules_Brenner" xfId="26986"/>
    <cellStyle name="s_Schedules_Brenner_Intangible Amortization 6-30-09v" xfId="26987"/>
    <cellStyle name="s_Schedules_CA P2R 2009 " xfId="26988"/>
    <cellStyle name="s_Schedules_CA P2R 2009  2" xfId="26989"/>
    <cellStyle name="s_Schedules_CA P2R 2009 _NOL" xfId="26990"/>
    <cellStyle name="s_Schedules_CD - Financial Flash Report - May 2012 Final" xfId="26991"/>
    <cellStyle name="s_Schedules_City of Fillmore Annual Maintenance Revised  V-2 3-7-06  MLC" xfId="26992"/>
    <cellStyle name="s_Schedules_City of Fillmore Annual Maintenance Revised  V-2 3-7-06  MLC_sand city cost analysis 9-29-09 CalAm Version" xfId="26993"/>
    <cellStyle name="s_Schedules_City of Fillmore Annual Maintenance Revised  V-2 3-7-06  MLC_Schedule 3-5 Roark - asset list 071010" xfId="26994"/>
    <cellStyle name="s_Schedules_City of Fillmore Annual Maintenance Revised MK" xfId="26995"/>
    <cellStyle name="s_Schedules_City of Fillmore Annual Maintenance Revised MK_sand city cost analysis 9-29-09 CalAm Version" xfId="26996"/>
    <cellStyle name="s_Schedules_City of Fillmore Annual Maintenance Revised MK_Schedule 3-5 Roark - asset list 071010" xfId="26997"/>
    <cellStyle name="s_Schedules_City of Fillmore DBO Financial Model V10" xfId="26998"/>
    <cellStyle name="s_Schedules_City of Fillmore DBO Financial Model V10_sand city cost analysis 9-29-09 CalAm Version" xfId="26999"/>
    <cellStyle name="s_Schedules_City of Fillmore DBO Financial Model V10_Schedule 3-5 Roark - asset list 071010" xfId="27000"/>
    <cellStyle name="s_Schedules_City of Fillmore DBO Financial Model V11" xfId="27001"/>
    <cellStyle name="s_Schedules_City of Fillmore DBO Financial Model V11_sand city cost analysis 9-29-09 CalAm Version" xfId="27002"/>
    <cellStyle name="s_Schedules_City of Fillmore DBO Financial Model V11_Schedule 3-5 Roark - asset list 071010" xfId="27003"/>
    <cellStyle name="s_Schedules_City of Fillmore DBO Financial Model V2" xfId="27004"/>
    <cellStyle name="s_Schedules_City of Fillmore DBO Financial Model V2_sand city cost analysis 9-29-09 CalAm Version" xfId="27005"/>
    <cellStyle name="s_Schedules_City of Fillmore DBO Financial Model V2_Schedule 3-5 Roark - asset list 071010" xfId="27006"/>
    <cellStyle name="s_Schedules_City of Fillmore DBO Financial Model V4" xfId="27007"/>
    <cellStyle name="s_Schedules_City of Fillmore DBO Financial Model V4_sand city cost analysis 9-29-09 CalAm Version" xfId="27008"/>
    <cellStyle name="s_Schedules_City of Fillmore DBO Financial Model V4_Schedule 3-5 Roark - asset list 071010" xfId="27009"/>
    <cellStyle name="s_Schedules_City of Fillmore DBO Financial Model V5" xfId="27010"/>
    <cellStyle name="s_Schedules_City of Fillmore DBO Financial Model V5_sand city cost analysis 9-29-09 CalAm Version" xfId="27011"/>
    <cellStyle name="s_Schedules_City of Fillmore DBO Financial Model V5_Schedule 3-5 Roark - asset list 071010" xfId="27012"/>
    <cellStyle name="s_Schedules_City of Fillmore OpEx Model Start-Up  &amp; Decommissioning   Nov.18, 2005  MLC" xfId="27013"/>
    <cellStyle name="s_Schedules_City of Fillmore OpEx Model Start-Up  &amp; Decommissioning   Nov.18, 2005  MLC_sand city cost analysis 9-29-09 CalAm Version" xfId="27014"/>
    <cellStyle name="s_Schedules_City of Fillmore OpEx Model Start-Up  &amp; Decommissioning   Nov.18, 2005  MLC_Schedule 3-5 Roark - asset list 071010" xfId="27015"/>
    <cellStyle name="s_Schedules_City of Fillmore OpEx Model V. 2  Dec. 19, 2005  MLC" xfId="27016"/>
    <cellStyle name="s_Schedules_City of Fillmore OpEx Model V. 2  Dec. 19, 2005  MLC_sand city cost analysis 9-29-09 CalAm Version" xfId="27017"/>
    <cellStyle name="s_Schedules_City of Fillmore OpEx Model V. 2  Dec. 19, 2005  MLC_Schedule 3-5 Roark - asset list 071010" xfId="27018"/>
    <cellStyle name="s_Schedules_City of Fillmore R &amp; R Schedule    3-13-06  MLC" xfId="27019"/>
    <cellStyle name="s_Schedules_City of Fillmore R &amp; R Schedule    3-13-06  MLC_sand city cost analysis 9-29-09 CalAm Version" xfId="27020"/>
    <cellStyle name="s_Schedules_City of Fillmore R &amp; R Schedule    3-13-06  MLC_Schedule 3-5 Roark - asset list 071010" xfId="27021"/>
    <cellStyle name="s_Schedules_Contract Ops Bus  Plan 2011 -2015_061510" xfId="27022"/>
    <cellStyle name="s_Schedules_Contract Ops Bus  Plan 2011 -2015_061510_2011_BPR_MSG_07" xfId="27023"/>
    <cellStyle name="s_Schedules_Contract Ops Bus  Plan 2011 -2015_061510_Contract Ops Bus  Plan 2011 -2015_071310_GK" xfId="27024"/>
    <cellStyle name="s_Schedules_Contract Ops Bus  Plan 2011 -2015_061510_Contract Ops Bus  Plan 2011 -2015_08.31.10" xfId="27025"/>
    <cellStyle name="s_Schedules_Contract Ops Bus  Plan 2011 -2015_061510_Contract Ops Bus  Plan 2011 -2015_08.31.10_~0270095" xfId="27026"/>
    <cellStyle name="s_Schedules_Contract Ops Bus  Plan 2011 -2015_061510_Contract Ops Bus  Plan 2011 -2015_08.31.10_Contract Services_Project Contribution Trend" xfId="27027"/>
    <cellStyle name="s_Schedules_Contract Ops Bus  Plan 2011 -2015_061510_Contract Ops Bus  Plan 2011 -2015_08.31.10_Contract Services_Project Contribution Trend_091010" xfId="27028"/>
    <cellStyle name="s_Schedules_Contract Ops Bus  Plan 2011 -2015_061510_Contribution" xfId="27029"/>
    <cellStyle name="s_Schedules_Contract Ops Bus  Plan 2011 -2015_061510_FINAL P12 MSG Contribution Margin" xfId="27030"/>
    <cellStyle name="s_Schedules_Contract Ops Bus  Plan 2011 -2015_071310_GK" xfId="27031"/>
    <cellStyle name="s_Schedules_Contract Ops Bus  Plan 2011 -2015_08.31.10" xfId="27032"/>
    <cellStyle name="s_Schedules_Contract Ops Bus  Plan 2011 -2015_08.31.10_~0270095" xfId="27033"/>
    <cellStyle name="s_Schedules_Contract Ops Bus  Plan 2011 -2015_08.31.10_Contract Services_Project Contribution Trend" xfId="27034"/>
    <cellStyle name="s_Schedules_Contract Ops Bus  Plan 2011 -2015_08.31.10_Contract Services_Project Contribution Trend_091010" xfId="27035"/>
    <cellStyle name="s_Schedules_Contribution" xfId="27036"/>
    <cellStyle name="s_Schedules_Control Panel" xfId="27037"/>
    <cellStyle name="s_Schedules_Control Panel 2" xfId="27038"/>
    <cellStyle name="s_Schedules_Control Panel 3" xfId="27039"/>
    <cellStyle name="s_Schedules_Control Panel 4" xfId="27040"/>
    <cellStyle name="s_Schedules_Control Panel 5" xfId="27041"/>
    <cellStyle name="s_Schedules_Control Panel 6" xfId="27042"/>
    <cellStyle name="s_Schedules_COO Mini Merger v8" xfId="27043"/>
    <cellStyle name="s_Schedules_Copy of Twin Oaks DBO Financial Model BAFO FINAL" xfId="27044"/>
    <cellStyle name="s_Schedules_Copy of Twin Oaks DBO Financial Model BAFO FINAL_sand city cost analysis 9-29-09 CalAm Version" xfId="27045"/>
    <cellStyle name="s_Schedules_Copy of Twin Oaks DBO Financial Model BAFO FINAL_Schedule 3-5 Roark - asset list 071010" xfId="27046"/>
    <cellStyle name="s_Schedules_Eastern Divsion O&amp;Vs - Dec 2011 Final" xfId="27047"/>
    <cellStyle name="s_Schedules_Eastern Divsion O&amp;Vs - Dec 2011 Final 2" xfId="27048"/>
    <cellStyle name="s_Schedules_Eastern Divsion O&amp;Vs - Dec 2011 Final 3" xfId="27049"/>
    <cellStyle name="s_Schedules_Eastern Divsion O&amp;Vs - Dec 2011 Final 4" xfId="27050"/>
    <cellStyle name="s_Schedules_Eastern Divsion O&amp;Vs - Dec 2011 Final 5" xfId="27051"/>
    <cellStyle name="s_Schedules_Eastern Divsion O&amp;Vs - Dec 2011 Final 6" xfId="27052"/>
    <cellStyle name="s_Schedules_Edison P2R 2009" xfId="27053"/>
    <cellStyle name="s_Schedules_Edison P2R 2009 2" xfId="27054"/>
    <cellStyle name="s_Schedules_Edison P2R 2009_NOL" xfId="27055"/>
    <cellStyle name="s_Schedules_EMC P2R 2009" xfId="27056"/>
    <cellStyle name="s_Schedules_EMC P2R 2009 2" xfId="27057"/>
    <cellStyle name="s_Schedules_EMC P2R 2009_NOL" xfId="27058"/>
    <cellStyle name="s_Schedules_ETOWN LLC P2R 2009" xfId="27059"/>
    <cellStyle name="s_Schedules_ETOWN LLC P2R 2009 2" xfId="27060"/>
    <cellStyle name="s_Schedules_ETOWN LLC P2R 2009_NOL" xfId="27061"/>
    <cellStyle name="s_Schedules_ETP P2R 2009" xfId="27062"/>
    <cellStyle name="s_Schedules_ETP P2R 2009 2" xfId="27063"/>
    <cellStyle name="s_Schedules_ETP P2R 2009_NOL" xfId="27064"/>
    <cellStyle name="s_Schedules_Fillmore Annual Maintenance" xfId="27065"/>
    <cellStyle name="s_Schedules_Fillmore Annual Maintenance_sand city cost analysis 9-29-09 CalAm Version" xfId="27066"/>
    <cellStyle name="s_Schedules_Fillmore Annual Maintenance_Schedule 3-5 Roark - asset list 071010" xfId="27067"/>
    <cellStyle name="s_Schedules_Fillmore O&amp;M model 032206" xfId="27068"/>
    <cellStyle name="s_Schedules_Fillmore O&amp;M model 032206 V1" xfId="27069"/>
    <cellStyle name="s_Schedules_Fillmore O&amp;M model 032206 V1_sand city cost analysis 9-29-09 CalAm Version" xfId="27070"/>
    <cellStyle name="s_Schedules_Fillmore O&amp;M model 032206 V1_Schedule 3-5 Roark - asset list 071010" xfId="27071"/>
    <cellStyle name="s_Schedules_Fillmore O&amp;M model 032206_sand city cost analysis 9-29-09 CalAm Version" xfId="27072"/>
    <cellStyle name="s_Schedules_Fillmore O&amp;M model 032206_Schedule 3-5 Roark - asset list 071010" xfId="27073"/>
    <cellStyle name="s_Schedules_Fillmore O&amp;M model 110106" xfId="27074"/>
    <cellStyle name="s_Schedules_Fillmore O&amp;M model 110106_sand city cost analysis 9-29-09 CalAm Version" xfId="27075"/>
    <cellStyle name="s_Schedules_Fillmore O&amp;M model 110106_Schedule 3-5 Roark - asset list 071010" xfId="27076"/>
    <cellStyle name="s_Schedules_FINAL P12 MSG Contribution Margin" xfId="27077"/>
    <cellStyle name="s_Schedules_Footnote" xfId="27078"/>
    <cellStyle name="s_Schedules_HI P2R 2009" xfId="27079"/>
    <cellStyle name="s_Schedules_HI P2R 2009 2" xfId="27080"/>
    <cellStyle name="s_Schedules_HI P2R 2009_NOL" xfId="27081"/>
    <cellStyle name="s_Schedules_HYDRO P2R 2009" xfId="27082"/>
    <cellStyle name="s_Schedules_HYDRO P2R 2009 2" xfId="27083"/>
    <cellStyle name="s_Schedules_HYDRO P2R 2009_NOL" xfId="27084"/>
    <cellStyle name="s_Schedules_Hyperion-JDE Recon" xfId="27085"/>
    <cellStyle name="s_Schedules_IA P2R 2009" xfId="27086"/>
    <cellStyle name="s_Schedules_IA P2R 2009 2" xfId="27087"/>
    <cellStyle name="s_Schedules_IA P2R 2009_NOL" xfId="27088"/>
    <cellStyle name="s_Schedules_IL FAS109 2011" xfId="27089"/>
    <cellStyle name="s_Schedules_IL P2R 2009 " xfId="27090"/>
    <cellStyle name="s_Schedules_IL P2R 2009  2" xfId="27091"/>
    <cellStyle name="s_Schedules_IL P2R 2009 _NOL" xfId="27092"/>
    <cellStyle name="s_Schedules_IN P2R 2009" xfId="27093"/>
    <cellStyle name="s_Schedules_IN P2R 2009 2" xfId="27094"/>
    <cellStyle name="s_Schedules_IN P2R 2009_NOL" xfId="27095"/>
    <cellStyle name="s_Schedules_Income Statement_revised capex 05.28.09_060309" xfId="27096"/>
    <cellStyle name="s_Schedules_Income Statement_revised capex 05.28.09_060309 2" xfId="27097"/>
    <cellStyle name="s_Schedules_Input" xfId="27098"/>
    <cellStyle name="s_Schedules_Input Sheet" xfId="27099"/>
    <cellStyle name="s_Schedules_Inputs" xfId="27100"/>
    <cellStyle name="s_Schedules_Inputs_1" xfId="27101"/>
    <cellStyle name="s_Schedules_Journal Entries Calculation" xfId="27102"/>
    <cellStyle name="s_Schedules_KY P2R 2009" xfId="27103"/>
    <cellStyle name="s_Schedules_KY P2R 2009 2" xfId="27104"/>
    <cellStyle name="s_Schedules_KY P2R 2009_NOL" xfId="27105"/>
    <cellStyle name="s_Schedules_KY-Landing Template-Feb 2012 Final" xfId="27106"/>
    <cellStyle name="s_Schedules_KY-Landing Template-Feb 2012 Final 2" xfId="27107"/>
    <cellStyle name="s_Schedules_KY-Landing Template-Feb 2012 Final 3" xfId="27108"/>
    <cellStyle name="s_Schedules_KY-Landing Template-Feb 2012 Final 4" xfId="27109"/>
    <cellStyle name="s_Schedules_KY-Landing Template-Feb 2012 Final 5" xfId="27110"/>
    <cellStyle name="s_Schedules_KY-Landing Template-Feb 2012 Final 6" xfId="27111"/>
    <cellStyle name="s_Schedules_LI P2R 2009" xfId="27112"/>
    <cellStyle name="s_Schedules_LI P2R 2009 2" xfId="27113"/>
    <cellStyle name="s_Schedules_LI P2R 2009_NOL" xfId="27114"/>
    <cellStyle name="s_Schedules_LIBERTY P2R 2009" xfId="27115"/>
    <cellStyle name="s_Schedules_LIBERTY P2R 2009 2" xfId="27116"/>
    <cellStyle name="s_Schedules_LIBERTY P2R 2009_NOL" xfId="27117"/>
    <cellStyle name="s_Schedules_LOP P2R 2009" xfId="27118"/>
    <cellStyle name="s_Schedules_LOP P2R 2009 2" xfId="27119"/>
    <cellStyle name="s_Schedules_LOP P2R 2009_NOL" xfId="27120"/>
    <cellStyle name="s_Schedules_MD P2R 2009" xfId="27121"/>
    <cellStyle name="s_Schedules_MD P2R 2009 2" xfId="27122"/>
    <cellStyle name="s_Schedules_MD P2R 2009_NOL" xfId="27123"/>
    <cellStyle name="s_Schedules_MI P2R 2009" xfId="27124"/>
    <cellStyle name="s_Schedules_MI P2R 2009 2" xfId="27125"/>
    <cellStyle name="s_Schedules_MI P2R 2009_NOL" xfId="27126"/>
    <cellStyle name="s_Schedules_Minimerger v1" xfId="27127"/>
    <cellStyle name="s_Schedules_Minimerger v6" xfId="27128"/>
    <cellStyle name="s_Schedules_Minimerger_v3" xfId="27129"/>
    <cellStyle name="s_Schedules_Minimerger_v4" xfId="27130"/>
    <cellStyle name="s_Schedules_MO 2010-2014 Presentation_072709" xfId="27131"/>
    <cellStyle name="s_Schedules_MO 2010-2014 Presentation_072709_Schedule 3-5 Roark - asset list 071010" xfId="27132"/>
    <cellStyle name="s_Schedules_MO P2R 2009" xfId="27133"/>
    <cellStyle name="s_Schedules_MO P2R 2009 2" xfId="27134"/>
    <cellStyle name="s_Schedules_MO P2R 2009_NOL" xfId="27135"/>
    <cellStyle name="s_Schedules_Mobile Residuals P2R 2009" xfId="27136"/>
    <cellStyle name="s_Schedules_Mobile Residuals P2R 2009 2" xfId="27137"/>
    <cellStyle name="s_Schedules_Mobile Residuals P2R 2009_NOL" xfId="27138"/>
    <cellStyle name="s_Schedules_MO-IL-CA Offset DEF" xfId="27139"/>
    <cellStyle name="s_Schedules_MO-IL-CA Offset DEF 2" xfId="27140"/>
    <cellStyle name="s_Schedules_MO-IL-CA Offset DEF_AWW Adj Co FAS109 2011" xfId="27141"/>
    <cellStyle name="s_Schedules_MO-IL-CA Offset DEF_Current Provision - HYP" xfId="27142"/>
    <cellStyle name="s_Schedules_MO-IL-CA Offset DEF_Footnote" xfId="27143"/>
    <cellStyle name="s_Schedules_MO-IL-CA Offset DEF_Hyperion-JDE Recon" xfId="27144"/>
    <cellStyle name="s_Schedules_MO-IL-CA Offset DEF_Journal Entries Calculation" xfId="27145"/>
    <cellStyle name="s_Schedules_MO-IL-CA Offset DEF_NOL" xfId="27146"/>
    <cellStyle name="s_Schedules_MO-IL-CA Offset DEF_PY FN Reclasses" xfId="27147"/>
    <cellStyle name="s_Schedules_MO-IL-CA Offset DEF_Summary" xfId="27148"/>
    <cellStyle name="s_Schedules_Net Capex Cashflow 2013-2014 8-10-12" xfId="27149"/>
    <cellStyle name="s_Schedules_NJ P2R 2009" xfId="27150"/>
    <cellStyle name="s_Schedules_NJ P2R 2009 2" xfId="27151"/>
    <cellStyle name="s_Schedules_NJ P2R 2009_NOL" xfId="27152"/>
    <cellStyle name="s_Schedules_NM P2R 2009" xfId="27153"/>
    <cellStyle name="s_Schedules_NM P2R 2009 2" xfId="27154"/>
    <cellStyle name="s_Schedules_NM P2R 2009_NOL" xfId="27155"/>
    <cellStyle name="s_Schedules_NOL" xfId="27156"/>
    <cellStyle name="s_Schedules_O&amp;Vs P&amp;L View" xfId="27157"/>
    <cellStyle name="s_Schedules_O&amp;Vs P&amp;L View 2" xfId="27158"/>
    <cellStyle name="s_Schedules_O&amp;Vs P&amp;L View 3" xfId="27159"/>
    <cellStyle name="s_Schedules_O&amp;Vs P&amp;L View 4" xfId="27160"/>
    <cellStyle name="s_Schedules_O&amp;Vs P&amp;L View 5" xfId="27161"/>
    <cellStyle name="s_Schedules_O&amp;Vs P&amp;L View 6" xfId="27162"/>
    <cellStyle name="s_Schedules_O&amp;Vs Worksheet" xfId="27163"/>
    <cellStyle name="s_Schedules_O&amp;Vs Worksheet 2" xfId="27164"/>
    <cellStyle name="s_Schedules_O&amp;Vs Worksheet 3" xfId="27165"/>
    <cellStyle name="s_Schedules_O&amp;Vs Worksheet 4" xfId="27166"/>
    <cellStyle name="s_Schedules_O&amp;Vs Worksheet 5" xfId="27167"/>
    <cellStyle name="s_Schedules_O&amp;Vs Worksheet 6" xfId="27168"/>
    <cellStyle name="s_Schedules_OH P2R 2009" xfId="27169"/>
    <cellStyle name="s_Schedules_OH P2R 2009 2" xfId="27170"/>
    <cellStyle name="s_Schedules_OH P2R 2009_NOL" xfId="27171"/>
    <cellStyle name="s_Schedules_P&amp;L Landing" xfId="27172"/>
    <cellStyle name="s_Schedules_P&amp;L Landing 2" xfId="27173"/>
    <cellStyle name="s_Schedules_P&amp;L Landing 3" xfId="27174"/>
    <cellStyle name="s_Schedules_P&amp;L Landing 4" xfId="27175"/>
    <cellStyle name="s_Schedules_P&amp;L Landing 5" xfId="27176"/>
    <cellStyle name="s_Schedules_P&amp;L Landing 6" xfId="27177"/>
    <cellStyle name="s_Schedules_PA P2R 2009" xfId="27178"/>
    <cellStyle name="s_Schedules_PA P2R 2009 2" xfId="27179"/>
    <cellStyle name="s_Schedules_PA P2R 2009_NOL" xfId="27180"/>
    <cellStyle name="s_Schedules_Portfolio Optimization - Sale of GW + Neptune v13" xfId="27181"/>
    <cellStyle name="s_Schedules_Project Aqua - Financial Models Version 2.0 V2" xfId="27182"/>
    <cellStyle name="s_Schedules_Project Aqua - Financial Models Version 2.0 V2_2010 Arnold Sewer - Model v1.1 (preliminary base case)" xfId="27183"/>
    <cellStyle name="s_Schedules_Project Aqua - Financial Models Version 2.0 V2_Inputs" xfId="27184"/>
    <cellStyle name="s_Schedules_Project Aqua - Financial Models Version 2.0 V2_sand city cost analysis 9-29-09 CalAm Version" xfId="27185"/>
    <cellStyle name="s_Schedules_Project Aqua - Financial Models Version 2.0 V2_Schedule 3-5 Roark - asset list 071010" xfId="27186"/>
    <cellStyle name="s_Schedules_Project Aqua - Financial Models Version 2.5" xfId="27187"/>
    <cellStyle name="s_Schedules_Project Ascot Spain - Version 9.0 16082004" xfId="27188"/>
    <cellStyle name="s_Schedules_PY FN Reclasses" xfId="27189"/>
    <cellStyle name="s_Schedules_Q1 Workpapers as of 03-12-10" xfId="27190"/>
    <cellStyle name="s_Schedules_Q1 Workpapers as of 03-12-10 2" xfId="27191"/>
    <cellStyle name="s_Schedules_ROE by State" xfId="27192"/>
    <cellStyle name="s_Schedules_sand city cost analysis 9-29-09 CalAm Version" xfId="27193"/>
    <cellStyle name="s_Schedules_Schedule 3-5 Roark - asset list 071010" xfId="27194"/>
    <cellStyle name="s_Schedules_Sheet1" xfId="27195"/>
    <cellStyle name="s_Schedules_Sheet1 2" xfId="27196"/>
    <cellStyle name="s_Schedules_Sheet1 3" xfId="27197"/>
    <cellStyle name="s_Schedules_Sheet1 4" xfId="27198"/>
    <cellStyle name="s_Schedules_Sheet1 5" xfId="27199"/>
    <cellStyle name="s_Schedules_Sheet1 6" xfId="27200"/>
    <cellStyle name="s_Schedules_Sheet2" xfId="27201"/>
    <cellStyle name="s_Schedules_Sheet2 2" xfId="27202"/>
    <cellStyle name="s_Schedules_Sheet2 3" xfId="27203"/>
    <cellStyle name="s_Schedules_Sheet2 4" xfId="27204"/>
    <cellStyle name="s_Schedules_Sheet2 5" xfId="27205"/>
    <cellStyle name="s_Schedules_Sheet2 6" xfId="27206"/>
    <cellStyle name="s_Schedules_Sheet2 7" xfId="27207"/>
    <cellStyle name="s_Schedules_Smart View_2011-2015_Info from the field V2  from rates 8-18-10 morning" xfId="27208"/>
    <cellStyle name="s_Schedules_Smart View_2011-2015_Info from the field V3 8-19-10 from Rates" xfId="27209"/>
    <cellStyle name="s_Schedules_Spain headcount 09082004v3" xfId="27210"/>
    <cellStyle name="s_Schedules_Start-up Costs" xfId="27211"/>
    <cellStyle name="s_Schedules_Start-up Costs_sand city cost analysis 9-29-09 CalAm Version" xfId="27212"/>
    <cellStyle name="s_Schedules_Start-up Costs_Schedule 3-5 Roark - asset list 071010" xfId="27213"/>
    <cellStyle name="s_Schedules_Summary" xfId="27214"/>
    <cellStyle name="s_Schedules_Surprise Financial Services O&amp;M Fin Model 2008" xfId="27215"/>
    <cellStyle name="s_Schedules_Surprise Financial Services O&amp;M No Capital 012607" xfId="27216"/>
    <cellStyle name="s_Schedules_Surprise Financial Services O&amp;M No Capital 012607_sand city cost analysis 9-29-09 CalAm Version" xfId="27217"/>
    <cellStyle name="s_Schedules_Surprise Financial Services O&amp;M No Capital 012607_Schedule 3-5 Roark - asset list 071010" xfId="27218"/>
    <cellStyle name="s_Schedules_TN - BD Model 2011-2015 06.17.10" xfId="27219"/>
    <cellStyle name="s_Schedules_TN P2R 2009" xfId="27220"/>
    <cellStyle name="s_Schedules_TN P2R 2009 2" xfId="27221"/>
    <cellStyle name="s_Schedules_TN P2R 2009_NOL" xfId="27222"/>
    <cellStyle name="s_Schedules_Treasury Existing Debt Load" xfId="27223"/>
    <cellStyle name="s_Schedules_TWH LLC P2R 2009" xfId="27224"/>
    <cellStyle name="s_Schedules_TWH LLC P2R 2009 2" xfId="27225"/>
    <cellStyle name="s_Schedules_TWH LLC P2R 2009_NOL" xfId="27226"/>
    <cellStyle name="s_Schedules_TWNA P2R 2009" xfId="27227"/>
    <cellStyle name="s_Schedules_TWNA P2R 2009 2" xfId="27228"/>
    <cellStyle name="s_Schedules_TWNA P2R 2009_NOL" xfId="27229"/>
    <cellStyle name="s_Schedules_TX P2R 2009" xfId="27230"/>
    <cellStyle name="s_Schedules_TX P2R 2009 2" xfId="27231"/>
    <cellStyle name="s_Schedules_TX P2R 2009_NOL" xfId="27232"/>
    <cellStyle name="s_Schedules_UESG P2R 2009" xfId="27233"/>
    <cellStyle name="s_Schedules_UESG P2R 2009 2" xfId="27234"/>
    <cellStyle name="s_Schedules_UESG P2R 2009_NOL" xfId="27235"/>
    <cellStyle name="s_Schedules_UWV P2R 2009" xfId="27236"/>
    <cellStyle name="s_Schedules_UWV P2R 2009 2" xfId="27237"/>
    <cellStyle name="s_Schedules_UWV P2R 2009_NOL" xfId="27238"/>
    <cellStyle name="s_Schedules_VA P2R 2009" xfId="27239"/>
    <cellStyle name="s_Schedules_VA P2R 2009 2" xfId="27240"/>
    <cellStyle name="s_Schedules_VA P2R 2009_NOL" xfId="27241"/>
    <cellStyle name="s_Schedules_Valuation_v1 - TDS" xfId="27242"/>
    <cellStyle name="s_Schedules_WV P2R 2009" xfId="27243"/>
    <cellStyle name="s_Schedules_WV P2R 2009 2" xfId="27244"/>
    <cellStyle name="s_Schedules_WV P2R 2009_NOL" xfId="27245"/>
    <cellStyle name="s_Sheet1" xfId="27246"/>
    <cellStyle name="s_Sheet1 2" xfId="27247"/>
    <cellStyle name="s_Sheet1 3" xfId="27248"/>
    <cellStyle name="s_Sheet1 4" xfId="27249"/>
    <cellStyle name="s_Sheet1 5" xfId="27250"/>
    <cellStyle name="s_Sheet1 6" xfId="27251"/>
    <cellStyle name="s_Sheet2" xfId="27252"/>
    <cellStyle name="s_Sheet2 2" xfId="27253"/>
    <cellStyle name="s_Sheet2 3" xfId="27254"/>
    <cellStyle name="s_Sheet2 4" xfId="27255"/>
    <cellStyle name="s_Sheet2 5" xfId="27256"/>
    <cellStyle name="s_Sheet2 6" xfId="27257"/>
    <cellStyle name="s_Sheet2 7" xfId="27258"/>
    <cellStyle name="s_Sheet5" xfId="27259"/>
    <cellStyle name="s_Sheet5_Intangible Amortization 6-30-09v" xfId="27260"/>
    <cellStyle name="s_Sheet5_Q2 pipeline" xfId="27261"/>
    <cellStyle name="s_Sheet5_Q2 pipeline_Intangible Amortization 6-30-09v" xfId="27262"/>
    <cellStyle name="s_Smart View_2011-2015_Info from the field V2  from rates 8-18-10 morning" xfId="27263"/>
    <cellStyle name="s_Smart View_2011-2015_Info from the field V3 8-19-10 from Rates" xfId="27264"/>
    <cellStyle name="s_Spain headcount 09082004v3" xfId="27265"/>
    <cellStyle name="s_Standalone" xfId="27266"/>
    <cellStyle name="s_Standalone_1" xfId="27267"/>
    <cellStyle name="s_Standalone_1_Intangible Amortization 6-30-09v" xfId="27268"/>
    <cellStyle name="s_Standalone_2" xfId="27269"/>
    <cellStyle name="s_Standalone_Intangible Amortization 6-30-09v" xfId="27270"/>
    <cellStyle name="s_Start-up Costs" xfId="27271"/>
    <cellStyle name="s_Start-up Costs_sand city cost analysis 9-29-09 CalAm Version" xfId="27272"/>
    <cellStyle name="s_Start-up Costs_Schedule 3-5 Roark - asset list 071010" xfId="27273"/>
    <cellStyle name="s_Stub Value" xfId="27274"/>
    <cellStyle name="s_Stub Value_1" xfId="27275"/>
    <cellStyle name="s_Stub Value_1_Intangible Amortization 6-30-09v" xfId="27276"/>
    <cellStyle name="s_Summary" xfId="27277"/>
    <cellStyle name="s_Summary of Pro Forma (2)" xfId="27278"/>
    <cellStyle name="s_Summary of Pro Forma (2)_1" xfId="27279"/>
    <cellStyle name="s_Summary of Pro Forma (2)_1_Intangible Amortization 6-30-09v" xfId="27280"/>
    <cellStyle name="s_Summary of Pro Forma (2)_2" xfId="27281"/>
    <cellStyle name="s_Summary of Pro Forma (2)_2_Intangible Amortization 6-30-09v" xfId="27282"/>
    <cellStyle name="s_Summary of Pro Forma (2)_Celtic DCF" xfId="27283"/>
    <cellStyle name="s_Summary of Pro Forma (2)_Celtic DCF Inputs" xfId="27284"/>
    <cellStyle name="s_Summary of Pro Forma (2)_Celtic DCF Inputs_BMY minimerger (divest.)_v1" xfId="27285"/>
    <cellStyle name="s_Summary of Pro Forma (2)_Celtic DCF Inputs_COO Mini Merger v8" xfId="27286"/>
    <cellStyle name="s_Summary of Pro Forma (2)_Celtic DCF Inputs_Minimerger v1" xfId="27287"/>
    <cellStyle name="s_Summary of Pro Forma (2)_Celtic DCF Inputs_Minimerger v6" xfId="27288"/>
    <cellStyle name="s_Summary of Pro Forma (2)_Celtic DCF Inputs_Minimerger_v3" xfId="27289"/>
    <cellStyle name="s_Summary of Pro Forma (2)_Celtic DCF Inputs_Minimerger_v4" xfId="27290"/>
    <cellStyle name="s_Summary of Pro Forma (2)_Celtic DCF Inputs_Valuation_v1 - TDS" xfId="27291"/>
    <cellStyle name="s_Summary of Pro Forma (2)_Celtic DCF_BMY minimerger (divest.)_v1" xfId="27292"/>
    <cellStyle name="s_Summary of Pro Forma (2)_Celtic DCF_COO Mini Merger v8" xfId="27293"/>
    <cellStyle name="s_Summary of Pro Forma (2)_Celtic DCF_Minimerger v1" xfId="27294"/>
    <cellStyle name="s_Summary of Pro Forma (2)_Celtic DCF_Minimerger v6" xfId="27295"/>
    <cellStyle name="s_Summary of Pro Forma (2)_Celtic DCF_Minimerger_v3" xfId="27296"/>
    <cellStyle name="s_Summary of Pro Forma (2)_Celtic DCF_Minimerger_v4" xfId="27297"/>
    <cellStyle name="s_Summary of Pro Forma (2)_Celtic DCF_Valuation_v1 - TDS" xfId="27298"/>
    <cellStyle name="s_Summary of Pro Forma (2)_Valuation Summary" xfId="27299"/>
    <cellStyle name="s_Summary of Pro Forma (2)_Valuation Summary_BMY minimerger (divest.)_v1" xfId="27300"/>
    <cellStyle name="s_Summary of Pro Forma (2)_Valuation Summary_COO Mini Merger v8" xfId="27301"/>
    <cellStyle name="s_Summary of Pro Forma (2)_Valuation Summary_Minimerger v1" xfId="27302"/>
    <cellStyle name="s_Summary of Pro Forma (2)_Valuation Summary_Minimerger v6" xfId="27303"/>
    <cellStyle name="s_Summary of Pro Forma (2)_Valuation Summary_Minimerger_v3" xfId="27304"/>
    <cellStyle name="s_Summary of Pro Forma (2)_Valuation Summary_Minimerger_v4" xfId="27305"/>
    <cellStyle name="s_Summary of Pro Forma (2)_Valuation Summary_Valuation_v1 - TDS" xfId="27306"/>
    <cellStyle name="s_Summary of Pro Forma (3)" xfId="27307"/>
    <cellStyle name="s_Summary of Pro Forma (3)_1" xfId="27308"/>
    <cellStyle name="s_Summary of Pro Forma (3)_1_Intangible Amortization 6-30-09v" xfId="27309"/>
    <cellStyle name="s_Summary of Pro Forma (3)_Celtic DCF" xfId="27310"/>
    <cellStyle name="s_Summary of Pro Forma (3)_Celtic DCF Inputs" xfId="27311"/>
    <cellStyle name="s_Summary of Pro Forma (3)_Celtic DCF Inputs_BMY minimerger (divest.)_v1" xfId="27312"/>
    <cellStyle name="s_Summary of Pro Forma (3)_Celtic DCF Inputs_COO Mini Merger v8" xfId="27313"/>
    <cellStyle name="s_Summary of Pro Forma (3)_Celtic DCF Inputs_Minimerger v1" xfId="27314"/>
    <cellStyle name="s_Summary of Pro Forma (3)_Celtic DCF Inputs_Minimerger v6" xfId="27315"/>
    <cellStyle name="s_Summary of Pro Forma (3)_Celtic DCF Inputs_Minimerger_v3" xfId="27316"/>
    <cellStyle name="s_Summary of Pro Forma (3)_Celtic DCF Inputs_Minimerger_v4" xfId="27317"/>
    <cellStyle name="s_Summary of Pro Forma (3)_Celtic DCF Inputs_Valuation_v1 - TDS" xfId="27318"/>
    <cellStyle name="s_Summary of Pro Forma (3)_Celtic DCF_BMY minimerger (divest.)_v1" xfId="27319"/>
    <cellStyle name="s_Summary of Pro Forma (3)_Celtic DCF_COO Mini Merger v8" xfId="27320"/>
    <cellStyle name="s_Summary of Pro Forma (3)_Celtic DCF_Minimerger v1" xfId="27321"/>
    <cellStyle name="s_Summary of Pro Forma (3)_Celtic DCF_Minimerger v6" xfId="27322"/>
    <cellStyle name="s_Summary of Pro Forma (3)_Celtic DCF_Minimerger_v3" xfId="27323"/>
    <cellStyle name="s_Summary of Pro Forma (3)_Celtic DCF_Minimerger_v4" xfId="27324"/>
    <cellStyle name="s_Summary of Pro Forma (3)_Celtic DCF_Valuation_v1 - TDS" xfId="27325"/>
    <cellStyle name="s_Summary of Pro Forma (3)_Valuation Summary" xfId="27326"/>
    <cellStyle name="s_Summary of Pro Forma (3)_Valuation Summary_BMY minimerger (divest.)_v1" xfId="27327"/>
    <cellStyle name="s_Summary of Pro Forma (3)_Valuation Summary_COO Mini Merger v8" xfId="27328"/>
    <cellStyle name="s_Summary of Pro Forma (3)_Valuation Summary_Minimerger v1" xfId="27329"/>
    <cellStyle name="s_Summary of Pro Forma (3)_Valuation Summary_Minimerger v6" xfId="27330"/>
    <cellStyle name="s_Summary of Pro Forma (3)_Valuation Summary_Minimerger_v3" xfId="27331"/>
    <cellStyle name="s_Summary of Pro Forma (3)_Valuation Summary_Minimerger_v4" xfId="27332"/>
    <cellStyle name="s_Summary of Pro Forma (3)_Valuation Summary_Valuation_v1 - TDS" xfId="27333"/>
    <cellStyle name="s_Surprise Financial Services O&amp;M Fin Model 2008" xfId="27334"/>
    <cellStyle name="s_Surprise Financial Services O&amp;M No Capital 012607" xfId="27335"/>
    <cellStyle name="s_Surprise Financial Services O&amp;M No Capital 012607_sand city cost analysis 9-29-09 CalAm Version" xfId="27336"/>
    <cellStyle name="s_Surprise Financial Services O&amp;M No Capital 012607_Schedule 3-5 Roark - asset list 071010" xfId="27337"/>
    <cellStyle name="s_Texas_Louisiana (2)" xfId="27338"/>
    <cellStyle name="s_Texas_Louisiana (2)_1" xfId="27339"/>
    <cellStyle name="s_Texas_Louisiana (2)_1_BMY minimerger (divest.)_v1" xfId="27340"/>
    <cellStyle name="s_Texas_Louisiana (2)_1_COO Mini Merger v8" xfId="27341"/>
    <cellStyle name="s_Texas_Louisiana (2)_1_Minimerger v1" xfId="27342"/>
    <cellStyle name="s_Texas_Louisiana (2)_1_Minimerger v6" xfId="27343"/>
    <cellStyle name="s_Texas_Louisiana (2)_1_Minimerger_v3" xfId="27344"/>
    <cellStyle name="s_Texas_Louisiana (2)_1_Minimerger_v4" xfId="27345"/>
    <cellStyle name="s_Texas_Louisiana (2)_1_Valuation_v1 - TDS" xfId="27346"/>
    <cellStyle name="s_Texas_Louisiana (2)_Intangible Amortization 6-30-09v" xfId="27347"/>
    <cellStyle name="s_Timex-Gucci Merger2" xfId="27348"/>
    <cellStyle name="s_Timex-Gucci Merger2_1" xfId="27349"/>
    <cellStyle name="s_Timex-Gucci Merger2_1_Intangible Amortization 6-30-09v" xfId="27350"/>
    <cellStyle name="s_Timex-Gucci Merger2_Intangible Amortization 6-30-09v" xfId="27351"/>
    <cellStyle name="s_TN - BD Model 2011-2015 06.17.10" xfId="27352"/>
    <cellStyle name="s_TN P2R 2009" xfId="27353"/>
    <cellStyle name="s_TN P2R 2009 2" xfId="27354"/>
    <cellStyle name="s_TN P2R 2009_NOL" xfId="27355"/>
    <cellStyle name="s_Trading Val Calc" xfId="27356"/>
    <cellStyle name="s_Trading Val Calc_1" xfId="27357"/>
    <cellStyle name="s_Trading Val Calc_1_Intangible Amortization 6-30-09v" xfId="27358"/>
    <cellStyle name="s_Trading Val Calc_2" xfId="27359"/>
    <cellStyle name="s_Trading Val Calc_AM0909" xfId="27360"/>
    <cellStyle name="s_Trading Val Calc_AM0909_Intangible Amortization 6-30-09v" xfId="27361"/>
    <cellStyle name="s_Trading Val Calc_BMY minimerger (divest.)_v1" xfId="27362"/>
    <cellStyle name="s_Trading Val Calc_Brenner" xfId="27363"/>
    <cellStyle name="s_Trading Val Calc_Brenner_Intangible Amortization 6-30-09v" xfId="27364"/>
    <cellStyle name="s_Trading Val Calc_COO Mini Merger v8" xfId="27365"/>
    <cellStyle name="s_Trading Val Calc_Minimerger v1" xfId="27366"/>
    <cellStyle name="s_Trading Val Calc_Minimerger v6" xfId="27367"/>
    <cellStyle name="s_Trading Val Calc_Minimerger_v3" xfId="27368"/>
    <cellStyle name="s_Trading Val Calc_Minimerger_v4" xfId="27369"/>
    <cellStyle name="s_Trading Val Calc_Valuation_v1 - TDS" xfId="27370"/>
    <cellStyle name="s_Trading Value" xfId="27371"/>
    <cellStyle name="s_Trading Value_1" xfId="27372"/>
    <cellStyle name="s_Trading Value_1_Intangible Amortization 6-30-09v" xfId="27373"/>
    <cellStyle name="s_Trading Value_2" xfId="27374"/>
    <cellStyle name="s_Trading Value_Intangible Amortization 6-30-09v" xfId="27375"/>
    <cellStyle name="s_Trans Assump" xfId="27376"/>
    <cellStyle name="s_Trans Assump (2)" xfId="27377"/>
    <cellStyle name="s_Trans Assump (2) 10" xfId="27378"/>
    <cellStyle name="s_Trans Assump (2) 2" xfId="27379"/>
    <cellStyle name="s_Trans Assump (2) 2 2" xfId="27380"/>
    <cellStyle name="s_Trans Assump (2) 2 2 2" xfId="27381"/>
    <cellStyle name="s_Trans Assump (2) 2 2 2 2" xfId="27382"/>
    <cellStyle name="s_Trans Assump (2) 2 2 2 2 2" xfId="27383"/>
    <cellStyle name="s_Trans Assump (2) 2 2 2 2 3" xfId="27384"/>
    <cellStyle name="s_Trans Assump (2) 2 2 2 3" xfId="27385"/>
    <cellStyle name="s_Trans Assump (2) 2 2 3" xfId="27386"/>
    <cellStyle name="s_Trans Assump (2) 2 2 4" xfId="27387"/>
    <cellStyle name="s_Trans Assump (2) 2 2 5" xfId="27388"/>
    <cellStyle name="s_Trans Assump (2) 2 2 6" xfId="27389"/>
    <cellStyle name="s_Trans Assump (2) 2 3" xfId="27390"/>
    <cellStyle name="s_Trans Assump (2) 2 3 2" xfId="27391"/>
    <cellStyle name="s_Trans Assump (2) 2 3 2 2" xfId="27392"/>
    <cellStyle name="s_Trans Assump (2) 2 3 2 3" xfId="27393"/>
    <cellStyle name="s_Trans Assump (2) 2 3 3" xfId="27394"/>
    <cellStyle name="s_Trans Assump (2) 2 4" xfId="27395"/>
    <cellStyle name="s_Trans Assump (2) 2 5" xfId="27396"/>
    <cellStyle name="s_Trans Assump (2) 2 6" xfId="27397"/>
    <cellStyle name="s_Trans Assump (2) 3" xfId="27398"/>
    <cellStyle name="s_Trans Assump (2) 4" xfId="27399"/>
    <cellStyle name="s_Trans Assump (2) 5" xfId="27400"/>
    <cellStyle name="s_Trans Assump (2) 6" xfId="27401"/>
    <cellStyle name="s_Trans Assump (2) 6 2" xfId="27402"/>
    <cellStyle name="s_Trans Assump (2) 6 2 2" xfId="27403"/>
    <cellStyle name="s_Trans Assump (2) 6 2 3" xfId="27404"/>
    <cellStyle name="s_Trans Assump (2) 6 3" xfId="27405"/>
    <cellStyle name="s_Trans Assump (2) 7" xfId="27406"/>
    <cellStyle name="s_Trans Assump (2) 8" xfId="27407"/>
    <cellStyle name="s_Trans Assump (2) 9" xfId="27408"/>
    <cellStyle name="s_Trans Assump (2)_1" xfId="27409"/>
    <cellStyle name="s_Trans Assump (2)_1 10" xfId="27410"/>
    <cellStyle name="s_Trans Assump (2)_1 2" xfId="27411"/>
    <cellStyle name="s_Trans Assump (2)_1 2 2" xfId="27412"/>
    <cellStyle name="s_Trans Assump (2)_1 2 2 2" xfId="27413"/>
    <cellStyle name="s_Trans Assump (2)_1 2 2 2 2" xfId="27414"/>
    <cellStyle name="s_Trans Assump (2)_1 2 2 2 2 2" xfId="27415"/>
    <cellStyle name="s_Trans Assump (2)_1 2 2 2 2 3" xfId="27416"/>
    <cellStyle name="s_Trans Assump (2)_1 2 2 2 3" xfId="27417"/>
    <cellStyle name="s_Trans Assump (2)_1 2 2 3" xfId="27418"/>
    <cellStyle name="s_Trans Assump (2)_1 2 2 4" xfId="27419"/>
    <cellStyle name="s_Trans Assump (2)_1 2 2 5" xfId="27420"/>
    <cellStyle name="s_Trans Assump (2)_1 2 2 6" xfId="27421"/>
    <cellStyle name="s_Trans Assump (2)_1 2 3" xfId="27422"/>
    <cellStyle name="s_Trans Assump (2)_1 2 3 2" xfId="27423"/>
    <cellStyle name="s_Trans Assump (2)_1 2 3 2 2" xfId="27424"/>
    <cellStyle name="s_Trans Assump (2)_1 2 3 2 3" xfId="27425"/>
    <cellStyle name="s_Trans Assump (2)_1 2 3 3" xfId="27426"/>
    <cellStyle name="s_Trans Assump (2)_1 2 4" xfId="27427"/>
    <cellStyle name="s_Trans Assump (2)_1 2 5" xfId="27428"/>
    <cellStyle name="s_Trans Assump (2)_1 2 6" xfId="27429"/>
    <cellStyle name="s_Trans Assump (2)_1 3" xfId="27430"/>
    <cellStyle name="s_Trans Assump (2)_1 4" xfId="27431"/>
    <cellStyle name="s_Trans Assump (2)_1 5" xfId="27432"/>
    <cellStyle name="s_Trans Assump (2)_1 6" xfId="27433"/>
    <cellStyle name="s_Trans Assump (2)_1 6 2" xfId="27434"/>
    <cellStyle name="s_Trans Assump (2)_1 6 2 2" xfId="27435"/>
    <cellStyle name="s_Trans Assump (2)_1 6 2 3" xfId="27436"/>
    <cellStyle name="s_Trans Assump (2)_1 6 3" xfId="27437"/>
    <cellStyle name="s_Trans Assump (2)_1 7" xfId="27438"/>
    <cellStyle name="s_Trans Assump (2)_1 8" xfId="27439"/>
    <cellStyle name="s_Trans Assump (2)_1 9" xfId="27440"/>
    <cellStyle name="s_Trans Assump (2)_1_2010 Arnold Sewer - Model v1.1 (preliminary base case)" xfId="27441"/>
    <cellStyle name="s_Trans Assump (2)_1_2010-2012_AZ BP_09.10.09" xfId="27442"/>
    <cellStyle name="s_Trans Assump (2)_1_2011_BPR_MSG_07" xfId="27443"/>
    <cellStyle name="s_Trans Assump (2)_1_2011-13 Capex by entity" xfId="27444"/>
    <cellStyle name="s_Trans Assump (2)_1_2012_BS_Budget (2)" xfId="27445"/>
    <cellStyle name="s_Trans Assump (2)_1_2012_BS_Budget (2) 2" xfId="27446"/>
    <cellStyle name="s_Trans Assump (2)_1_2012_BS_Budget (2) 3" xfId="27447"/>
    <cellStyle name="s_Trans Assump (2)_1_2012_BS_Budget (2) 4" xfId="27448"/>
    <cellStyle name="s_Trans Assump (2)_1_2012_BS_Budget (2) 5" xfId="27449"/>
    <cellStyle name="s_Trans Assump (2)_1_2012_BS_Budget (2) 6" xfId="27450"/>
    <cellStyle name="s_Trans Assump (2)_1_7 - FAS109 2010 (F2)" xfId="27451"/>
    <cellStyle name="s_Trans Assump (2)_1_AAET P2R 2009" xfId="27452"/>
    <cellStyle name="s_Trans Assump (2)_1_AAET P2R 2009 2" xfId="27453"/>
    <cellStyle name="s_Trans Assump (2)_1_AAET P2R 2009_NOL" xfId="27454"/>
    <cellStyle name="s_Trans Assump (2)_1_ACUS P2R 2009" xfId="27455"/>
    <cellStyle name="s_Trans Assump (2)_1_ACUS P2R 2009 2" xfId="27456"/>
    <cellStyle name="s_Trans Assump (2)_1_ACUS P2R 2009_NOL" xfId="27457"/>
    <cellStyle name="s_Trans Assump (2)_1_ALWC P2R 2009" xfId="27458"/>
    <cellStyle name="s_Trans Assump (2)_1_ALWC P2R 2009 2" xfId="27459"/>
    <cellStyle name="s_Trans Assump (2)_1_ALWC P2R 2009_NOL" xfId="27460"/>
    <cellStyle name="s_Trans Assump (2)_1_Apollo 22062005 RR" xfId="27461"/>
    <cellStyle name="s_Trans Assump (2)_1_Applied O+M - 2011 - 2015 Bus. Plan" xfId="27462"/>
    <cellStyle name="s_Trans Assump (2)_1_Applied O+M - 2011 - 2015 Bus. Plan 2" xfId="27463"/>
    <cellStyle name="s_Trans Assump (2)_1_AW Engineering P2R 2009" xfId="27464"/>
    <cellStyle name="s_Trans Assump (2)_1_AW Engineering P2R 2009 2" xfId="27465"/>
    <cellStyle name="s_Trans Assump (2)_1_AW Engineering P2R 2009_NOL" xfId="27466"/>
    <cellStyle name="s_Trans Assump (2)_1_AW Ind P2R 2009" xfId="27467"/>
    <cellStyle name="s_Trans Assump (2)_1_AW Ind P2R 2009 2" xfId="27468"/>
    <cellStyle name="s_Trans Assump (2)_1_AW Ind P2R 2009_NOL" xfId="27469"/>
    <cellStyle name="s_Trans Assump (2)_1_AW O&amp;M P2R 2009" xfId="27470"/>
    <cellStyle name="s_Trans Assump (2)_1_AW O&amp;M P2R 2009 2" xfId="27471"/>
    <cellStyle name="s_Trans Assump (2)_1_AW O&amp;M P2R 2009_NOL" xfId="27472"/>
    <cellStyle name="s_Trans Assump (2)_1_AW(USA) Inc.  P2R 2009" xfId="27473"/>
    <cellStyle name="s_Trans Assump (2)_1_AW(USA) Inc.  P2R 2009 2" xfId="27474"/>
    <cellStyle name="s_Trans Assump (2)_1_AW(USA) Inc.  P2R 2009_NOL" xfId="27475"/>
    <cellStyle name="s_Trans Assump (2)_1_AWCC P2R 2009" xfId="27476"/>
    <cellStyle name="s_Trans Assump (2)_1_AWCC P2R 2009 2" xfId="27477"/>
    <cellStyle name="s_Trans Assump (2)_1_AWCC P2R 2009_NOL" xfId="27478"/>
    <cellStyle name="s_Trans Assump (2)_1_AWE Holding P2R 2009" xfId="27479"/>
    <cellStyle name="s_Trans Assump (2)_1_AWE Holding P2R 2009 2" xfId="27480"/>
    <cellStyle name="s_Trans Assump (2)_1_AWE Holding P2R 2009_NOL" xfId="27481"/>
    <cellStyle name="s_Trans Assump (2)_1_AWE Inc. P2R 2009" xfId="27482"/>
    <cellStyle name="s_Trans Assump (2)_1_AWE Inc. P2R 2009 2" xfId="27483"/>
    <cellStyle name="s_Trans Assump (2)_1_AWE Inc. P2R 2009_NOL" xfId="27484"/>
    <cellStyle name="s_Trans Assump (2)_1_AWM P2R 2009" xfId="27485"/>
    <cellStyle name="s_Trans Assump (2)_1_AWM P2R 2009 2" xfId="27486"/>
    <cellStyle name="s_Trans Assump (2)_1_AWM P2R 2009_NOL" xfId="27487"/>
    <cellStyle name="s_Trans Assump (2)_1_AWM-DE P2R 2009" xfId="27488"/>
    <cellStyle name="s_Trans Assump (2)_1_AWM-DE P2R 2009 2" xfId="27489"/>
    <cellStyle name="s_Trans Assump (2)_1_AWM-DE P2R 2009_NOL" xfId="27490"/>
    <cellStyle name="s_Trans Assump (2)_1_AWR P2R 2009" xfId="27491"/>
    <cellStyle name="s_Trans Assump (2)_1_AWR P2R 2009 2" xfId="27492"/>
    <cellStyle name="s_Trans Assump (2)_1_AWR P2R 2009_NOL" xfId="27493"/>
    <cellStyle name="s_Trans Assump (2)_1_AWS CDM P2R 2009" xfId="27494"/>
    <cellStyle name="s_Trans Assump (2)_1_AWS CDM P2R 2009 2" xfId="27495"/>
    <cellStyle name="s_Trans Assump (2)_1_AWS CDM P2R 2009_NOL" xfId="27496"/>
    <cellStyle name="s_Trans Assump (2)_1_AWS LLC P2R 2009" xfId="27497"/>
    <cellStyle name="s_Trans Assump (2)_1_AWS LLC P2R 2009 2" xfId="27498"/>
    <cellStyle name="s_Trans Assump (2)_1_AWS LLC P2R 2009_NOL" xfId="27499"/>
    <cellStyle name="s_Trans Assump (2)_1_AWW Adj Co FAS109 2011" xfId="27500"/>
    <cellStyle name="s_Trans Assump (2)_1_AWWC P2R 2009" xfId="27501"/>
    <cellStyle name="s_Trans Assump (2)_1_AWWC P2R 2009 2" xfId="27502"/>
    <cellStyle name="s_Trans Assump (2)_1_AWWC P2R 2009_NOL" xfId="27503"/>
    <cellStyle name="s_Trans Assump (2)_1_AWWM P2R 2009" xfId="27504"/>
    <cellStyle name="s_Trans Assump (2)_1_AWWM P2R 2009 2" xfId="27505"/>
    <cellStyle name="s_Trans Assump (2)_1_AWWM P2R 2009_NOL" xfId="27506"/>
    <cellStyle name="s_Trans Assump (2)_1_AWWSC P2R 2009" xfId="27507"/>
    <cellStyle name="s_Trans Assump (2)_1_AWWSC P2R 2009 2" xfId="27508"/>
    <cellStyle name="s_Trans Assump (2)_1_AWWSC P2R 2009_NOL" xfId="27509"/>
    <cellStyle name="s_Trans Assump (2)_1_AZ P2R 2009" xfId="27510"/>
    <cellStyle name="s_Trans Assump (2)_1_AZ P2R 2009 2" xfId="27511"/>
    <cellStyle name="s_Trans Assump (2)_1_AZ P2R 2009_NOL" xfId="27512"/>
    <cellStyle name="s_Trans Assump (2)_1_BalanceSheet Landing" xfId="27513"/>
    <cellStyle name="s_Trans Assump (2)_1_BalanceSheet Landing 2" xfId="27514"/>
    <cellStyle name="s_Trans Assump (2)_1_BalanceSheet Landing 3" xfId="27515"/>
    <cellStyle name="s_Trans Assump (2)_1_BalanceSheet Landing 4" xfId="27516"/>
    <cellStyle name="s_Trans Assump (2)_1_BalanceSheet Landing 5" xfId="27517"/>
    <cellStyle name="s_Trans Assump (2)_1_BalanceSheet Landing 6" xfId="27518"/>
    <cellStyle name="s_Trans Assump (2)_1_BFD P2R 2009" xfId="27519"/>
    <cellStyle name="s_Trans Assump (2)_1_BFD P2R 2009 2" xfId="27520"/>
    <cellStyle name="s_Trans Assump (2)_1_BFD P2R 2009_NOL" xfId="27521"/>
    <cellStyle name="s_Trans Assump (2)_1_Book1" xfId="27522"/>
    <cellStyle name="s_Trans Assump (2)_1_BP 2011-13 KPIs Rev 9-16-2010 8pm" xfId="27523"/>
    <cellStyle name="s_Trans Assump (2)_1_CA P2R 2009 " xfId="27524"/>
    <cellStyle name="s_Trans Assump (2)_1_CA P2R 2009  2" xfId="27525"/>
    <cellStyle name="s_Trans Assump (2)_1_CA P2R 2009 _NOL" xfId="27526"/>
    <cellStyle name="s_Trans Assump (2)_1_CD - Financial Flash Report - May 2012 Final" xfId="27527"/>
    <cellStyle name="s_Trans Assump (2)_1_City of Fillmore Annual Maintenance Revised  V-2 3-7-06  MLC" xfId="27528"/>
    <cellStyle name="s_Trans Assump (2)_1_City of Fillmore Annual Maintenance Revised  V-2 3-7-06  MLC_sand city cost analysis 9-29-09 CalAm Version" xfId="27529"/>
    <cellStyle name="s_Trans Assump (2)_1_City of Fillmore Annual Maintenance Revised  V-2 3-7-06  MLC_Schedule 3-5 Roark - asset list 071010" xfId="27530"/>
    <cellStyle name="s_Trans Assump (2)_1_City of Fillmore Annual Maintenance Revised MK" xfId="27531"/>
    <cellStyle name="s_Trans Assump (2)_1_City of Fillmore Annual Maintenance Revised MK_sand city cost analysis 9-29-09 CalAm Version" xfId="27532"/>
    <cellStyle name="s_Trans Assump (2)_1_City of Fillmore Annual Maintenance Revised MK_Schedule 3-5 Roark - asset list 071010" xfId="27533"/>
    <cellStyle name="s_Trans Assump (2)_1_City of Fillmore DBO Financial Model V10" xfId="27534"/>
    <cellStyle name="s_Trans Assump (2)_1_City of Fillmore DBO Financial Model V10_sand city cost analysis 9-29-09 CalAm Version" xfId="27535"/>
    <cellStyle name="s_Trans Assump (2)_1_City of Fillmore DBO Financial Model V10_Schedule 3-5 Roark - asset list 071010" xfId="27536"/>
    <cellStyle name="s_Trans Assump (2)_1_City of Fillmore DBO Financial Model V11" xfId="27537"/>
    <cellStyle name="s_Trans Assump (2)_1_City of Fillmore DBO Financial Model V11_sand city cost analysis 9-29-09 CalAm Version" xfId="27538"/>
    <cellStyle name="s_Trans Assump (2)_1_City of Fillmore DBO Financial Model V11_Schedule 3-5 Roark - asset list 071010" xfId="27539"/>
    <cellStyle name="s_Trans Assump (2)_1_City of Fillmore DBO Financial Model V2" xfId="27540"/>
    <cellStyle name="s_Trans Assump (2)_1_City of Fillmore DBO Financial Model V2_sand city cost analysis 9-29-09 CalAm Version" xfId="27541"/>
    <cellStyle name="s_Trans Assump (2)_1_City of Fillmore DBO Financial Model V2_Schedule 3-5 Roark - asset list 071010" xfId="27542"/>
    <cellStyle name="s_Trans Assump (2)_1_City of Fillmore DBO Financial Model V4" xfId="27543"/>
    <cellStyle name="s_Trans Assump (2)_1_City of Fillmore DBO Financial Model V4_sand city cost analysis 9-29-09 CalAm Version" xfId="27544"/>
    <cellStyle name="s_Trans Assump (2)_1_City of Fillmore DBO Financial Model V4_Schedule 3-5 Roark - asset list 071010" xfId="27545"/>
    <cellStyle name="s_Trans Assump (2)_1_City of Fillmore DBO Financial Model V5" xfId="27546"/>
    <cellStyle name="s_Trans Assump (2)_1_City of Fillmore DBO Financial Model V5_sand city cost analysis 9-29-09 CalAm Version" xfId="27547"/>
    <cellStyle name="s_Trans Assump (2)_1_City of Fillmore DBO Financial Model V5_Schedule 3-5 Roark - asset list 071010" xfId="27548"/>
    <cellStyle name="s_Trans Assump (2)_1_City of Fillmore OpEx Model Start-Up  &amp; Decommissioning   Nov.18, 2005  MLC" xfId="27549"/>
    <cellStyle name="s_Trans Assump (2)_1_City of Fillmore OpEx Model Start-Up  &amp; Decommissioning   Nov.18, 2005  MLC_sand city cost analysis 9-29-09 CalAm Version" xfId="27550"/>
    <cellStyle name="s_Trans Assump (2)_1_City of Fillmore OpEx Model Start-Up  &amp; Decommissioning   Nov.18, 2005  MLC_Schedule 3-5 Roark - asset list 071010" xfId="27551"/>
    <cellStyle name="s_Trans Assump (2)_1_City of Fillmore OpEx Model V. 2  Dec. 19, 2005  MLC" xfId="27552"/>
    <cellStyle name="s_Trans Assump (2)_1_City of Fillmore OpEx Model V. 2  Dec. 19, 2005  MLC_sand city cost analysis 9-29-09 CalAm Version" xfId="27553"/>
    <cellStyle name="s_Trans Assump (2)_1_City of Fillmore OpEx Model V. 2  Dec. 19, 2005  MLC_Schedule 3-5 Roark - asset list 071010" xfId="27554"/>
    <cellStyle name="s_Trans Assump (2)_1_City of Fillmore R &amp; R Schedule    3-13-06  MLC" xfId="27555"/>
    <cellStyle name="s_Trans Assump (2)_1_City of Fillmore R &amp; R Schedule    3-13-06  MLC_sand city cost analysis 9-29-09 CalAm Version" xfId="27556"/>
    <cellStyle name="s_Trans Assump (2)_1_City of Fillmore R &amp; R Schedule    3-13-06  MLC_Schedule 3-5 Roark - asset list 071010" xfId="27557"/>
    <cellStyle name="s_Trans Assump (2)_1_Contract Ops Bus  Plan 2011 -2015_061510" xfId="27558"/>
    <cellStyle name="s_Trans Assump (2)_1_Contract Ops Bus  Plan 2011 -2015_061510_2011_BPR_MSG_07" xfId="27559"/>
    <cellStyle name="s_Trans Assump (2)_1_Contract Ops Bus  Plan 2011 -2015_061510_Contract Ops Bus  Plan 2011 -2015_071310_GK" xfId="27560"/>
    <cellStyle name="s_Trans Assump (2)_1_Contract Ops Bus  Plan 2011 -2015_061510_Contract Ops Bus  Plan 2011 -2015_08.31.10" xfId="27561"/>
    <cellStyle name="s_Trans Assump (2)_1_Contract Ops Bus  Plan 2011 -2015_061510_Contract Ops Bus  Plan 2011 -2015_08.31.10_~0270095" xfId="27562"/>
    <cellStyle name="s_Trans Assump (2)_1_Contract Ops Bus  Plan 2011 -2015_061510_Contract Ops Bus  Plan 2011 -2015_08.31.10_Contract Services_Project Contribution Trend" xfId="27563"/>
    <cellStyle name="s_Trans Assump (2)_1_Contract Ops Bus  Plan 2011 -2015_061510_Contract Ops Bus  Plan 2011 -2015_08.31.10_Contract Services_Project Contribution Trend_091010" xfId="27564"/>
    <cellStyle name="s_Trans Assump (2)_1_Contract Ops Bus  Plan 2011 -2015_061510_Contribution" xfId="27565"/>
    <cellStyle name="s_Trans Assump (2)_1_Contract Ops Bus  Plan 2011 -2015_061510_FINAL P12 MSG Contribution Margin" xfId="27566"/>
    <cellStyle name="s_Trans Assump (2)_1_Contract Ops Bus  Plan 2011 -2015_071310_GK" xfId="27567"/>
    <cellStyle name="s_Trans Assump (2)_1_Contract Ops Bus  Plan 2011 -2015_08.31.10" xfId="27568"/>
    <cellStyle name="s_Trans Assump (2)_1_Contract Ops Bus  Plan 2011 -2015_08.31.10_~0270095" xfId="27569"/>
    <cellStyle name="s_Trans Assump (2)_1_Contract Ops Bus  Plan 2011 -2015_08.31.10_Contract Services_Project Contribution Trend" xfId="27570"/>
    <cellStyle name="s_Trans Assump (2)_1_Contract Ops Bus  Plan 2011 -2015_08.31.10_Contract Services_Project Contribution Trend_091010" xfId="27571"/>
    <cellStyle name="s_Trans Assump (2)_1_Contribution" xfId="27572"/>
    <cellStyle name="s_Trans Assump (2)_1_Control Panel" xfId="27573"/>
    <cellStyle name="s_Trans Assump (2)_1_Control Panel 2" xfId="27574"/>
    <cellStyle name="s_Trans Assump (2)_1_Control Panel 3" xfId="27575"/>
    <cellStyle name="s_Trans Assump (2)_1_Control Panel 4" xfId="27576"/>
    <cellStyle name="s_Trans Assump (2)_1_Control Panel 5" xfId="27577"/>
    <cellStyle name="s_Trans Assump (2)_1_Control Panel 6" xfId="27578"/>
    <cellStyle name="s_Trans Assump (2)_1_Copy of KY 2011 Os &amp; Vs 10-19-11" xfId="27579"/>
    <cellStyle name="s_Trans Assump (2)_1_Copy of KY 2011 Os &amp; Vs 10-19-11 2" xfId="27580"/>
    <cellStyle name="s_Trans Assump (2)_1_Copy of KY 2011 Os &amp; Vs 10-19-11 3" xfId="27581"/>
    <cellStyle name="s_Trans Assump (2)_1_Copy of KY 2011 Os &amp; Vs 10-19-11 4" xfId="27582"/>
    <cellStyle name="s_Trans Assump (2)_1_Copy of KY 2011 Os &amp; Vs 10-19-11 5" xfId="27583"/>
    <cellStyle name="s_Trans Assump (2)_1_Copy of KY 2011 Os &amp; Vs 10-19-11 6" xfId="27584"/>
    <cellStyle name="s_Trans Assump (2)_1_Copy of Twin Oaks DBO Financial Model BAFO FINAL" xfId="27585"/>
    <cellStyle name="s_Trans Assump (2)_1_Copy of Twin Oaks DBO Financial Model BAFO FINAL_sand city cost analysis 9-29-09 CalAm Version" xfId="27586"/>
    <cellStyle name="s_Trans Assump (2)_1_Copy of Twin Oaks DBO Financial Model BAFO FINAL_Schedule 3-5 Roark - asset list 071010" xfId="27587"/>
    <cellStyle name="s_Trans Assump (2)_1_Eastern Divsion O&amp;Vs - Dec 2011 Final" xfId="27588"/>
    <cellStyle name="s_Trans Assump (2)_1_Eastern Divsion O&amp;Vs - Dec 2011 Final 2" xfId="27589"/>
    <cellStyle name="s_Trans Assump (2)_1_Eastern Divsion O&amp;Vs - Dec 2011 Final 3" xfId="27590"/>
    <cellStyle name="s_Trans Assump (2)_1_Eastern Divsion O&amp;Vs - Dec 2011 Final 4" xfId="27591"/>
    <cellStyle name="s_Trans Assump (2)_1_Eastern Divsion O&amp;Vs - Dec 2011 Final 5" xfId="27592"/>
    <cellStyle name="s_Trans Assump (2)_1_Eastern Divsion O&amp;Vs - Dec 2011 Final 6" xfId="27593"/>
    <cellStyle name="s_Trans Assump (2)_1_Eastern Divsion O&amp;Vs - Dec 2011 Final_O&amp;Vs Worksheet" xfId="27594"/>
    <cellStyle name="s_Trans Assump (2)_1_Eastern Divsion O&amp;Vs - Dec 2011 Final_O&amp;Vs Worksheet 2" xfId="27595"/>
    <cellStyle name="s_Trans Assump (2)_1_Eastern Divsion O&amp;Vs - Dec 2011 Final_O&amp;Vs Worksheet 3" xfId="27596"/>
    <cellStyle name="s_Trans Assump (2)_1_Eastern Divsion O&amp;Vs - Dec 2011 Final_O&amp;Vs Worksheet 4" xfId="27597"/>
    <cellStyle name="s_Trans Assump (2)_1_Eastern Divsion O&amp;Vs - Dec 2011 Final_O&amp;Vs Worksheet 5" xfId="27598"/>
    <cellStyle name="s_Trans Assump (2)_1_Eastern Divsion O&amp;Vs - Dec 2011 Final_O&amp;Vs Worksheet 6" xfId="27599"/>
    <cellStyle name="s_Trans Assump (2)_1_Edison P2R 2009" xfId="27600"/>
    <cellStyle name="s_Trans Assump (2)_1_Edison P2R 2009 2" xfId="27601"/>
    <cellStyle name="s_Trans Assump (2)_1_Edison P2R 2009_NOL" xfId="27602"/>
    <cellStyle name="s_Trans Assump (2)_1_EMC P2R 2009" xfId="27603"/>
    <cellStyle name="s_Trans Assump (2)_1_EMC P2R 2009 2" xfId="27604"/>
    <cellStyle name="s_Trans Assump (2)_1_EMC P2R 2009_NOL" xfId="27605"/>
    <cellStyle name="s_Trans Assump (2)_1_ETOWN LLC P2R 2009" xfId="27606"/>
    <cellStyle name="s_Trans Assump (2)_1_ETOWN LLC P2R 2009 2" xfId="27607"/>
    <cellStyle name="s_Trans Assump (2)_1_ETOWN LLC P2R 2009_NOL" xfId="27608"/>
    <cellStyle name="s_Trans Assump (2)_1_ETP P2R 2009" xfId="27609"/>
    <cellStyle name="s_Trans Assump (2)_1_ETP P2R 2009 2" xfId="27610"/>
    <cellStyle name="s_Trans Assump (2)_1_ETP P2R 2009_NOL" xfId="27611"/>
    <cellStyle name="s_Trans Assump (2)_1_Feb Actual vs. Budget" xfId="27612"/>
    <cellStyle name="s_Trans Assump (2)_1_Feb Actual vs. Budget 2" xfId="27613"/>
    <cellStyle name="s_Trans Assump (2)_1_Feb Actual vs. Budget 3" xfId="27614"/>
    <cellStyle name="s_Trans Assump (2)_1_Feb Actual vs. Budget 4" xfId="27615"/>
    <cellStyle name="s_Trans Assump (2)_1_Feb Actual vs. Budget 5" xfId="27616"/>
    <cellStyle name="s_Trans Assump (2)_1_Feb Actual vs. Budget 6" xfId="27617"/>
    <cellStyle name="s_Trans Assump (2)_1_Federal Payable '10" xfId="27618"/>
    <cellStyle name="s_Trans Assump (2)_1_Fillmore Annual Maintenance" xfId="27619"/>
    <cellStyle name="s_Trans Assump (2)_1_Fillmore Annual Maintenance_sand city cost analysis 9-29-09 CalAm Version" xfId="27620"/>
    <cellStyle name="s_Trans Assump (2)_1_Fillmore Annual Maintenance_Schedule 3-5 Roark - asset list 071010" xfId="27621"/>
    <cellStyle name="s_Trans Assump (2)_1_Fillmore O&amp;M model 032206" xfId="27622"/>
    <cellStyle name="s_Trans Assump (2)_1_Fillmore O&amp;M model 032206 V1" xfId="27623"/>
    <cellStyle name="s_Trans Assump (2)_1_Fillmore O&amp;M model 032206 V1_sand city cost analysis 9-29-09 CalAm Version" xfId="27624"/>
    <cellStyle name="s_Trans Assump (2)_1_Fillmore O&amp;M model 032206 V1_Schedule 3-5 Roark - asset list 071010" xfId="27625"/>
    <cellStyle name="s_Trans Assump (2)_1_Fillmore O&amp;M model 032206_sand city cost analysis 9-29-09 CalAm Version" xfId="27626"/>
    <cellStyle name="s_Trans Assump (2)_1_Fillmore O&amp;M model 032206_Schedule 3-5 Roark - asset list 071010" xfId="27627"/>
    <cellStyle name="s_Trans Assump (2)_1_Fillmore O&amp;M model 110106" xfId="27628"/>
    <cellStyle name="s_Trans Assump (2)_1_Fillmore O&amp;M model 110106_sand city cost analysis 9-29-09 CalAm Version" xfId="27629"/>
    <cellStyle name="s_Trans Assump (2)_1_Fillmore O&amp;M model 110106_Schedule 3-5 Roark - asset list 071010" xfId="27630"/>
    <cellStyle name="s_Trans Assump (2)_1_FINAL P12 MSG Contribution Margin" xfId="27631"/>
    <cellStyle name="s_Trans Assump (2)_1_Footnote" xfId="27632"/>
    <cellStyle name="s_Trans Assump (2)_1_GAAP Provision Model - Q3 2011 Consolidated - Hyperion" xfId="27633"/>
    <cellStyle name="s_Trans Assump (2)_1_HI P2R 2009" xfId="27634"/>
    <cellStyle name="s_Trans Assump (2)_1_HI P2R 2009 2" xfId="27635"/>
    <cellStyle name="s_Trans Assump (2)_1_HI P2R 2009_NOL" xfId="27636"/>
    <cellStyle name="s_Trans Assump (2)_1_HYDRO P2R 2009" xfId="27637"/>
    <cellStyle name="s_Trans Assump (2)_1_HYDRO P2R 2009 2" xfId="27638"/>
    <cellStyle name="s_Trans Assump (2)_1_HYDRO P2R 2009_NOL" xfId="27639"/>
    <cellStyle name="s_Trans Assump (2)_1_Hyperion-JDE Recon" xfId="27640"/>
    <cellStyle name="s_Trans Assump (2)_1_IA P2R 2009" xfId="27641"/>
    <cellStyle name="s_Trans Assump (2)_1_IA P2R 2009 2" xfId="27642"/>
    <cellStyle name="s_Trans Assump (2)_1_IA P2R 2009_NOL" xfId="27643"/>
    <cellStyle name="s_Trans Assump (2)_1_IL FAS109 2011" xfId="27644"/>
    <cellStyle name="s_Trans Assump (2)_1_IL P2R 2009 " xfId="27645"/>
    <cellStyle name="s_Trans Assump (2)_1_IL P2R 2009  2" xfId="27646"/>
    <cellStyle name="s_Trans Assump (2)_1_IL P2R 2009 _NOL" xfId="27647"/>
    <cellStyle name="s_Trans Assump (2)_1_IN P2R 2009" xfId="27648"/>
    <cellStyle name="s_Trans Assump (2)_1_IN P2R 2009 2" xfId="27649"/>
    <cellStyle name="s_Trans Assump (2)_1_IN P2R 2009_NOL" xfId="27650"/>
    <cellStyle name="s_Trans Assump (2)_1_Income Statement_revised capex 05.28.09_060309" xfId="27651"/>
    <cellStyle name="s_Trans Assump (2)_1_Income Statement_revised capex 05.28.09_060309 2" xfId="27652"/>
    <cellStyle name="s_Trans Assump (2)_1_Input" xfId="27653"/>
    <cellStyle name="s_Trans Assump (2)_1_Input Sheet" xfId="27654"/>
    <cellStyle name="s_Trans Assump (2)_1_Input Sheet_Hyperion-JDE Recon" xfId="27655"/>
    <cellStyle name="s_Trans Assump (2)_1_Input Sheet_Journal Entries Calculation" xfId="27656"/>
    <cellStyle name="s_Trans Assump (2)_1_Inputs" xfId="27657"/>
    <cellStyle name="s_Trans Assump (2)_1_Inputs_1" xfId="27658"/>
    <cellStyle name="s_Trans Assump (2)_1_Intangible Amortization 6-30-09v" xfId="27659"/>
    <cellStyle name="s_Trans Assump (2)_1_I-OPEB" xfId="27660"/>
    <cellStyle name="s_Trans Assump (2)_1_I-OPEB_Hyperion-JDE Recon" xfId="27661"/>
    <cellStyle name="s_Trans Assump (2)_1_I-OPEB_Input Sheet" xfId="27662"/>
    <cellStyle name="s_Trans Assump (2)_1_I-OPEB_Journal Entries Calculation" xfId="27663"/>
    <cellStyle name="s_Trans Assump (2)_1_Journal Entries Calculation" xfId="27664"/>
    <cellStyle name="s_Trans Assump (2)_1_KY P2R 2009" xfId="27665"/>
    <cellStyle name="s_Trans Assump (2)_1_KY P2R 2009 2" xfId="27666"/>
    <cellStyle name="s_Trans Assump (2)_1_KY P2R 2009_NOL" xfId="27667"/>
    <cellStyle name="s_Trans Assump (2)_1_KY-Landing Template-Feb 2012 Final" xfId="27668"/>
    <cellStyle name="s_Trans Assump (2)_1_KY-Landing Template-Feb 2012 Final 2" xfId="27669"/>
    <cellStyle name="s_Trans Assump (2)_1_KY-Landing Template-Feb 2012 Final 3" xfId="27670"/>
    <cellStyle name="s_Trans Assump (2)_1_KY-Landing Template-Feb 2012 Final 4" xfId="27671"/>
    <cellStyle name="s_Trans Assump (2)_1_KY-Landing Template-Feb 2012 Final 5" xfId="27672"/>
    <cellStyle name="s_Trans Assump (2)_1_KY-Landing Template-Feb 2012 Final 6" xfId="27673"/>
    <cellStyle name="s_Trans Assump (2)_1_KY-Landing Template-Feb 2012 Final_O&amp;Vs Worksheet" xfId="27674"/>
    <cellStyle name="s_Trans Assump (2)_1_KY-Landing Template-Feb 2012 Final_O&amp;Vs Worksheet 2" xfId="27675"/>
    <cellStyle name="s_Trans Assump (2)_1_KY-Landing Template-Feb 2012 Final_O&amp;Vs Worksheet 3" xfId="27676"/>
    <cellStyle name="s_Trans Assump (2)_1_KY-Landing Template-Feb 2012 Final_O&amp;Vs Worksheet 4" xfId="27677"/>
    <cellStyle name="s_Trans Assump (2)_1_KY-Landing Template-Feb 2012 Final_O&amp;Vs Worksheet 5" xfId="27678"/>
    <cellStyle name="s_Trans Assump (2)_1_KY-Landing Template-Feb 2012 Final_O&amp;Vs Worksheet 6" xfId="27679"/>
    <cellStyle name="s_Trans Assump (2)_1_LI P2R 2009" xfId="27680"/>
    <cellStyle name="s_Trans Assump (2)_1_LI P2R 2009 2" xfId="27681"/>
    <cellStyle name="s_Trans Assump (2)_1_LI P2R 2009_NOL" xfId="27682"/>
    <cellStyle name="s_Trans Assump (2)_1_LIBERTY P2R 2009" xfId="27683"/>
    <cellStyle name="s_Trans Assump (2)_1_LIBERTY P2R 2009 2" xfId="27684"/>
    <cellStyle name="s_Trans Assump (2)_1_LIBERTY P2R 2009_NOL" xfId="27685"/>
    <cellStyle name="s_Trans Assump (2)_1_LOP P2R 2009" xfId="27686"/>
    <cellStyle name="s_Trans Assump (2)_1_LOP P2R 2009 2" xfId="27687"/>
    <cellStyle name="s_Trans Assump (2)_1_LOP P2R 2009_NOL" xfId="27688"/>
    <cellStyle name="s_Trans Assump (2)_1_MD P2R 2009" xfId="27689"/>
    <cellStyle name="s_Trans Assump (2)_1_MD P2R 2009 2" xfId="27690"/>
    <cellStyle name="s_Trans Assump (2)_1_MD P2R 2009_NOL" xfId="27691"/>
    <cellStyle name="s_Trans Assump (2)_1_MI P2R 2009" xfId="27692"/>
    <cellStyle name="s_Trans Assump (2)_1_MI P2R 2009 2" xfId="27693"/>
    <cellStyle name="s_Trans Assump (2)_1_MI P2R 2009_NOL" xfId="27694"/>
    <cellStyle name="s_Trans Assump (2)_1_MO 2010-2014 Presentation_072709" xfId="27695"/>
    <cellStyle name="s_Trans Assump (2)_1_MO 2010-2014 Presentation_072709_Schedule 3-5 Roark - asset list 071010" xfId="27696"/>
    <cellStyle name="s_Trans Assump (2)_1_MO P2R 2009" xfId="27697"/>
    <cellStyle name="s_Trans Assump (2)_1_MO P2R 2009 2" xfId="27698"/>
    <cellStyle name="s_Trans Assump (2)_1_MO P2R 2009_NOL" xfId="27699"/>
    <cellStyle name="s_Trans Assump (2)_1_Mobile Residuals P2R 2009" xfId="27700"/>
    <cellStyle name="s_Trans Assump (2)_1_Mobile Residuals P2R 2009 2" xfId="27701"/>
    <cellStyle name="s_Trans Assump (2)_1_Mobile Residuals P2R 2009_NOL" xfId="27702"/>
    <cellStyle name="s_Trans Assump (2)_1_MO-IL-CA Offset DEF" xfId="27703"/>
    <cellStyle name="s_Trans Assump (2)_1_MO-IL-CA Offset DEF 2" xfId="27704"/>
    <cellStyle name="s_Trans Assump (2)_1_MO-IL-CA Offset DEF_2010 Footnote" xfId="27705"/>
    <cellStyle name="s_Trans Assump (2)_1_MO-IL-CA Offset DEF_2010 Footnote_7 - FAS109 2010 (F2)" xfId="27706"/>
    <cellStyle name="s_Trans Assump (2)_1_MO-IL-CA Offset DEF_2010 Footnote_Hyperion-JDE Recon" xfId="27707"/>
    <cellStyle name="s_Trans Assump (2)_1_MO-IL-CA Offset DEF_2010 Footnote_Journal Entries Calculation" xfId="27708"/>
    <cellStyle name="s_Trans Assump (2)_1_MO-IL-CA Offset DEF_7 - FAS109 2010 (F2)" xfId="27709"/>
    <cellStyle name="s_Trans Assump (2)_1_MO-IL-CA Offset DEF_AWW Adj Co FAS109 2011" xfId="27710"/>
    <cellStyle name="s_Trans Assump (2)_1_MO-IL-CA Offset DEF_AZ FAS109 2011" xfId="27711"/>
    <cellStyle name="s_Trans Assump (2)_1_MO-IL-CA Offset DEF_AZ FAS109 2011_Hyperion-JDE Recon" xfId="27712"/>
    <cellStyle name="s_Trans Assump (2)_1_MO-IL-CA Offset DEF_AZ FAS109 2011_Journal Entries Calculation" xfId="27713"/>
    <cellStyle name="s_Trans Assump (2)_1_MO-IL-CA Offset DEF_Current Provision - HYP" xfId="27714"/>
    <cellStyle name="s_Trans Assump (2)_1_MO-IL-CA Offset DEF_Footnote" xfId="27715"/>
    <cellStyle name="s_Trans Assump (2)_1_MO-IL-CA Offset DEF_Footnote Walk" xfId="27716"/>
    <cellStyle name="s_Trans Assump (2)_1_MO-IL-CA Offset DEF_Footnote Walk_7 - FAS109 2010 (F2)" xfId="27717"/>
    <cellStyle name="s_Trans Assump (2)_1_MO-IL-CA Offset DEF_Footnote Walk_Hyperion-JDE Recon" xfId="27718"/>
    <cellStyle name="s_Trans Assump (2)_1_MO-IL-CA Offset DEF_Footnote Walk_Journal Entries Calculation" xfId="27719"/>
    <cellStyle name="s_Trans Assump (2)_1_MO-IL-CA Offset DEF_Hyperion-JDE Recon" xfId="27720"/>
    <cellStyle name="s_Trans Assump (2)_1_MO-IL-CA Offset DEF_IA FAS109 2011" xfId="27721"/>
    <cellStyle name="s_Trans Assump (2)_1_MO-IL-CA Offset DEF_IA FAS109 2011_Hyperion-JDE Recon" xfId="27722"/>
    <cellStyle name="s_Trans Assump (2)_1_MO-IL-CA Offset DEF_IA FAS109 2011_Journal Entries Calculation" xfId="27723"/>
    <cellStyle name="s_Trans Assump (2)_1_MO-IL-CA Offset DEF_IL FAS109 2011" xfId="27724"/>
    <cellStyle name="s_Trans Assump (2)_1_MO-IL-CA Offset DEF_IL FAS109 2011_Hyperion-JDE Recon" xfId="27725"/>
    <cellStyle name="s_Trans Assump (2)_1_MO-IL-CA Offset DEF_IL FAS109 2011_Journal Entries Calculation" xfId="27726"/>
    <cellStyle name="s_Trans Assump (2)_1_MO-IL-CA Offset DEF_IL Note H Collapsed to Acctg" xfId="27727"/>
    <cellStyle name="s_Trans Assump (2)_1_MO-IL-CA Offset DEF_IL Note H Collapsed to Acctg_7 - FAS109 2010 (F2)" xfId="27728"/>
    <cellStyle name="s_Trans Assump (2)_1_MO-IL-CA Offset DEF_IL Note H Collapsed to Acctg_Hyperion-JDE Recon" xfId="27729"/>
    <cellStyle name="s_Trans Assump (2)_1_MO-IL-CA Offset DEF_IL Note H Collapsed to Acctg_Journal Entries Calculation" xfId="27730"/>
    <cellStyle name="s_Trans Assump (2)_1_MO-IL-CA Offset DEF_Journal Entries Calculation" xfId="27731"/>
    <cellStyle name="s_Trans Assump (2)_1_MO-IL-CA Offset DEF_NOL" xfId="27732"/>
    <cellStyle name="s_Trans Assump (2)_1_MO-IL-CA Offset DEF_Note H" xfId="27733"/>
    <cellStyle name="s_Trans Assump (2)_1_MO-IL-CA Offset DEF_Note H_7 - FAS109 2010 (F2)" xfId="27734"/>
    <cellStyle name="s_Trans Assump (2)_1_MO-IL-CA Offset DEF_Note H_Hyperion-JDE Recon" xfId="27735"/>
    <cellStyle name="s_Trans Assump (2)_1_MO-IL-CA Offset DEF_Note H_Journal Entries Calculation" xfId="27736"/>
    <cellStyle name="s_Trans Assump (2)_1_MO-IL-CA Offset DEF_PY FN Reclasses" xfId="27737"/>
    <cellStyle name="s_Trans Assump (2)_1_MO-IL-CA Offset DEF_Summary" xfId="27738"/>
    <cellStyle name="s_Trans Assump (2)_1_Net Capex Cashflow 2013-2014 8-10-12" xfId="27739"/>
    <cellStyle name="s_Trans Assump (2)_1_NJ P2R 2009" xfId="27740"/>
    <cellStyle name="s_Trans Assump (2)_1_NJ P2R 2009 2" xfId="27741"/>
    <cellStyle name="s_Trans Assump (2)_1_NJ P2R 2009_NOL" xfId="27742"/>
    <cellStyle name="s_Trans Assump (2)_1_NM P2R 2009" xfId="27743"/>
    <cellStyle name="s_Trans Assump (2)_1_NM P2R 2009 2" xfId="27744"/>
    <cellStyle name="s_Trans Assump (2)_1_NM P2R 2009_NOL" xfId="27745"/>
    <cellStyle name="s_Trans Assump (2)_1_NOL" xfId="27746"/>
    <cellStyle name="s_Trans Assump (2)_1_O - AFUDC Sch M" xfId="27747"/>
    <cellStyle name="s_Trans Assump (2)_1_O - AFUDC Sch M_Hyperion-JDE Recon" xfId="27748"/>
    <cellStyle name="s_Trans Assump (2)_1_O - AFUDC Sch M_Input Sheet" xfId="27749"/>
    <cellStyle name="s_Trans Assump (2)_1_O - AFUDC Sch M_Journal Entries Calculation" xfId="27750"/>
    <cellStyle name="s_Trans Assump (2)_1_O&amp;Vs P&amp;L View" xfId="27751"/>
    <cellStyle name="s_Trans Assump (2)_1_O&amp;Vs P&amp;L View 2" xfId="27752"/>
    <cellStyle name="s_Trans Assump (2)_1_O&amp;Vs P&amp;L View 3" xfId="27753"/>
    <cellStyle name="s_Trans Assump (2)_1_O&amp;Vs P&amp;L View 4" xfId="27754"/>
    <cellStyle name="s_Trans Assump (2)_1_O&amp;Vs P&amp;L View 5" xfId="27755"/>
    <cellStyle name="s_Trans Assump (2)_1_O&amp;Vs P&amp;L View 6" xfId="27756"/>
    <cellStyle name="s_Trans Assump (2)_1_O&amp;Vs Worksheet" xfId="27757"/>
    <cellStyle name="s_Trans Assump (2)_1_O&amp;Vs Worksheet 2" xfId="27758"/>
    <cellStyle name="s_Trans Assump (2)_1_O&amp;Vs Worksheet 3" xfId="27759"/>
    <cellStyle name="s_Trans Assump (2)_1_O&amp;Vs Worksheet 4" xfId="27760"/>
    <cellStyle name="s_Trans Assump (2)_1_O&amp;Vs Worksheet 5" xfId="27761"/>
    <cellStyle name="s_Trans Assump (2)_1_O&amp;Vs Worksheet 6" xfId="27762"/>
    <cellStyle name="s_Trans Assump (2)_1_O&amp;Vs Worksheet_1" xfId="27763"/>
    <cellStyle name="s_Trans Assump (2)_1_O&amp;Vs Worksheet_1 2" xfId="27764"/>
    <cellStyle name="s_Trans Assump (2)_1_O&amp;Vs Worksheet_1 3" xfId="27765"/>
    <cellStyle name="s_Trans Assump (2)_1_O&amp;Vs Worksheet_1 4" xfId="27766"/>
    <cellStyle name="s_Trans Assump (2)_1_O&amp;Vs Worksheet_1 5" xfId="27767"/>
    <cellStyle name="s_Trans Assump (2)_1_O&amp;Vs Worksheet_1 6" xfId="27768"/>
    <cellStyle name="s_Trans Assump (2)_1_OH P2R 2009" xfId="27769"/>
    <cellStyle name="s_Trans Assump (2)_1_OH P2R 2009 2" xfId="27770"/>
    <cellStyle name="s_Trans Assump (2)_1_OH P2R 2009_NOL" xfId="27771"/>
    <cellStyle name="s_Trans Assump (2)_1_P&amp;L Landing" xfId="27772"/>
    <cellStyle name="s_Trans Assump (2)_1_P&amp;L Landing 2" xfId="27773"/>
    <cellStyle name="s_Trans Assump (2)_1_P&amp;L Landing 3" xfId="27774"/>
    <cellStyle name="s_Trans Assump (2)_1_P&amp;L Landing 4" xfId="27775"/>
    <cellStyle name="s_Trans Assump (2)_1_P&amp;L Landing 5" xfId="27776"/>
    <cellStyle name="s_Trans Assump (2)_1_P&amp;L Landing 6" xfId="27777"/>
    <cellStyle name="s_Trans Assump (2)_1_PA P2R 2009" xfId="27778"/>
    <cellStyle name="s_Trans Assump (2)_1_PA P2R 2009 2" xfId="27779"/>
    <cellStyle name="s_Trans Assump (2)_1_PA P2R 2009_NOL" xfId="27780"/>
    <cellStyle name="s_Trans Assump (2)_1_Portfolio Optimization - Sale of GW + Neptune v13" xfId="27781"/>
    <cellStyle name="s_Trans Assump (2)_1_Project Aqua - Financial Models Version 2.0 V2" xfId="27782"/>
    <cellStyle name="s_Trans Assump (2)_1_Project Aqua - Financial Models Version 2.0 V2_2010 Arnold Sewer - Model v1.1 (preliminary base case)" xfId="27783"/>
    <cellStyle name="s_Trans Assump (2)_1_Project Aqua - Financial Models Version 2.0 V2_Inputs" xfId="27784"/>
    <cellStyle name="s_Trans Assump (2)_1_Project Aqua - Financial Models Version 2.0 V2_sand city cost analysis 9-29-09 CalAm Version" xfId="27785"/>
    <cellStyle name="s_Trans Assump (2)_1_Project Aqua - Financial Models Version 2.0 V2_Schedule 3-5 Roark - asset list 071010" xfId="27786"/>
    <cellStyle name="s_Trans Assump (2)_1_Project Aqua - Financial Models Version 2.5" xfId="27787"/>
    <cellStyle name="s_Trans Assump (2)_1_Project Ascot Spain - Version 9.0 16082004" xfId="27788"/>
    <cellStyle name="s_Trans Assump (2)_1_PY FN Reclasses" xfId="27789"/>
    <cellStyle name="s_Trans Assump (2)_1_Q1 Workpapers as of 03-12-10" xfId="27790"/>
    <cellStyle name="s_Trans Assump (2)_1_Q1 Workpapers as of 03-12-10 2" xfId="27791"/>
    <cellStyle name="s_Trans Assump (2)_1_ROE by State" xfId="27792"/>
    <cellStyle name="s_Trans Assump (2)_1_sand city cost analysis 9-29-09 CalAm Version" xfId="27793"/>
    <cellStyle name="s_Trans Assump (2)_1_Schedule 3-5 Roark - asset list 071010" xfId="27794"/>
    <cellStyle name="s_Trans Assump (2)_1_Sheet1" xfId="27795"/>
    <cellStyle name="s_Trans Assump (2)_1_Sheet1 2" xfId="27796"/>
    <cellStyle name="s_Trans Assump (2)_1_Sheet1 3" xfId="27797"/>
    <cellStyle name="s_Trans Assump (2)_1_Sheet1 4" xfId="27798"/>
    <cellStyle name="s_Trans Assump (2)_1_Sheet1 5" xfId="27799"/>
    <cellStyle name="s_Trans Assump (2)_1_Sheet1 6" xfId="27800"/>
    <cellStyle name="s_Trans Assump (2)_1_Sheet1_O&amp;Vs Worksheet" xfId="27801"/>
    <cellStyle name="s_Trans Assump (2)_1_Sheet1_O&amp;Vs Worksheet 2" xfId="27802"/>
    <cellStyle name="s_Trans Assump (2)_1_Sheet1_O&amp;Vs Worksheet 3" xfId="27803"/>
    <cellStyle name="s_Trans Assump (2)_1_Sheet1_O&amp;Vs Worksheet 4" xfId="27804"/>
    <cellStyle name="s_Trans Assump (2)_1_Sheet1_O&amp;Vs Worksheet 5" xfId="27805"/>
    <cellStyle name="s_Trans Assump (2)_1_Sheet1_O&amp;Vs Worksheet 6" xfId="27806"/>
    <cellStyle name="s_Trans Assump (2)_1_Sheet2" xfId="27807"/>
    <cellStyle name="s_Trans Assump (2)_1_Sheet2 2" xfId="27808"/>
    <cellStyle name="s_Trans Assump (2)_1_Sheet2 3" xfId="27809"/>
    <cellStyle name="s_Trans Assump (2)_1_Sheet2 4" xfId="27810"/>
    <cellStyle name="s_Trans Assump (2)_1_Sheet2 5" xfId="27811"/>
    <cellStyle name="s_Trans Assump (2)_1_Sheet2 6" xfId="27812"/>
    <cellStyle name="s_Trans Assump (2)_1_Sheet2 7" xfId="27813"/>
    <cellStyle name="s_Trans Assump (2)_1_Sheet2_Input" xfId="27814"/>
    <cellStyle name="s_Trans Assump (2)_1_Sheet2_Input 2" xfId="27815"/>
    <cellStyle name="s_Trans Assump (2)_1_Sheet2_Input 3" xfId="27816"/>
    <cellStyle name="s_Trans Assump (2)_1_Sheet2_Input 4" xfId="27817"/>
    <cellStyle name="s_Trans Assump (2)_1_Sheet2_Input 5" xfId="27818"/>
    <cellStyle name="s_Trans Assump (2)_1_Sheet2_Input 6" xfId="27819"/>
    <cellStyle name="s_Trans Assump (2)_1_Sheet2_Input_O&amp;Vs Worksheet" xfId="27820"/>
    <cellStyle name="s_Trans Assump (2)_1_Sheet2_Input_O&amp;Vs Worksheet 2" xfId="27821"/>
    <cellStyle name="s_Trans Assump (2)_1_Sheet2_Input_O&amp;Vs Worksheet 3" xfId="27822"/>
    <cellStyle name="s_Trans Assump (2)_1_Sheet2_Input_O&amp;Vs Worksheet 4" xfId="27823"/>
    <cellStyle name="s_Trans Assump (2)_1_Sheet2_Input_O&amp;Vs Worksheet 5" xfId="27824"/>
    <cellStyle name="s_Trans Assump (2)_1_Sheet2_Input_O&amp;Vs Worksheet 6" xfId="27825"/>
    <cellStyle name="s_Trans Assump (2)_1_Sheet3" xfId="27826"/>
    <cellStyle name="s_Trans Assump (2)_1_Sheet3 2" xfId="27827"/>
    <cellStyle name="s_Trans Assump (2)_1_Sheet3 3" xfId="27828"/>
    <cellStyle name="s_Trans Assump (2)_1_Sheet3 4" xfId="27829"/>
    <cellStyle name="s_Trans Assump (2)_1_Sheet3 5" xfId="27830"/>
    <cellStyle name="s_Trans Assump (2)_1_Sheet3 6" xfId="27831"/>
    <cellStyle name="s_Trans Assump (2)_1_Smart View_2011-2015_Info from the field V2  from rates 8-18-10 morning" xfId="27832"/>
    <cellStyle name="s_Trans Assump (2)_1_Smart View_2011-2015_Info from the field V3 8-19-10 from Rates" xfId="27833"/>
    <cellStyle name="s_Trans Assump (2)_1_Spain headcount 09082004v3" xfId="27834"/>
    <cellStyle name="s_Trans Assump (2)_1_Start-up Costs" xfId="27835"/>
    <cellStyle name="s_Trans Assump (2)_1_Start-up Costs_sand city cost analysis 9-29-09 CalAm Version" xfId="27836"/>
    <cellStyle name="s_Trans Assump (2)_1_Start-up Costs_Schedule 3-5 Roark - asset list 071010" xfId="27837"/>
    <cellStyle name="s_Trans Assump (2)_1_Summary" xfId="27838"/>
    <cellStyle name="s_Trans Assump (2)_1_Surprise Financial Services O&amp;M Fin Model 2008" xfId="27839"/>
    <cellStyle name="s_Trans Assump (2)_1_Surprise Financial Services O&amp;M No Capital 012607" xfId="27840"/>
    <cellStyle name="s_Trans Assump (2)_1_Surprise Financial Services O&amp;M No Capital 012607_sand city cost analysis 9-29-09 CalAm Version" xfId="27841"/>
    <cellStyle name="s_Trans Assump (2)_1_Surprise Financial Services O&amp;M No Capital 012607_Schedule 3-5 Roark - asset list 071010" xfId="27842"/>
    <cellStyle name="s_Trans Assump (2)_1_Temp-Perm Account Map" xfId="27843"/>
    <cellStyle name="s_Trans Assump (2)_1_TN - BD Model 2011-2015 06.17.10" xfId="27844"/>
    <cellStyle name="s_Trans Assump (2)_1_TN P2R 2009" xfId="27845"/>
    <cellStyle name="s_Trans Assump (2)_1_TN P2R 2009 2" xfId="27846"/>
    <cellStyle name="s_Trans Assump (2)_1_TN P2R 2009_NOL" xfId="27847"/>
    <cellStyle name="s_Trans Assump (2)_1_Treasury Existing Debt Load" xfId="27848"/>
    <cellStyle name="s_Trans Assump (2)_1_TWH LLC P2R 2009" xfId="27849"/>
    <cellStyle name="s_Trans Assump (2)_1_TWH LLC P2R 2009 2" xfId="27850"/>
    <cellStyle name="s_Trans Assump (2)_1_TWH LLC P2R 2009_NOL" xfId="27851"/>
    <cellStyle name="s_Trans Assump (2)_1_TWNA P2R 2009" xfId="27852"/>
    <cellStyle name="s_Trans Assump (2)_1_TWNA P2R 2009 2" xfId="27853"/>
    <cellStyle name="s_Trans Assump (2)_1_TWNA P2R 2009_NOL" xfId="27854"/>
    <cellStyle name="s_Trans Assump (2)_1_TX P2R 2009" xfId="27855"/>
    <cellStyle name="s_Trans Assump (2)_1_TX P2R 2009 2" xfId="27856"/>
    <cellStyle name="s_Trans Assump (2)_1_TX P2R 2009_NOL" xfId="27857"/>
    <cellStyle name="s_Trans Assump (2)_1_UESG P2R 2009" xfId="27858"/>
    <cellStyle name="s_Trans Assump (2)_1_UESG P2R 2009 2" xfId="27859"/>
    <cellStyle name="s_Trans Assump (2)_1_UESG P2R 2009_NOL" xfId="27860"/>
    <cellStyle name="s_Trans Assump (2)_1_UWV P2R 2009" xfId="27861"/>
    <cellStyle name="s_Trans Assump (2)_1_UWV P2R 2009 2" xfId="27862"/>
    <cellStyle name="s_Trans Assump (2)_1_UWV P2R 2009_NOL" xfId="27863"/>
    <cellStyle name="s_Trans Assump (2)_1_VA P2R 2009" xfId="27864"/>
    <cellStyle name="s_Trans Assump (2)_1_VA P2R 2009 2" xfId="27865"/>
    <cellStyle name="s_Trans Assump (2)_1_VA P2R 2009_NOL" xfId="27866"/>
    <cellStyle name="s_Trans Assump (2)_1_WV P2R 2009" xfId="27867"/>
    <cellStyle name="s_Trans Assump (2)_1_WV P2R 2009 2" xfId="27868"/>
    <cellStyle name="s_Trans Assump (2)_1_WV P2R 2009_NOL" xfId="27869"/>
    <cellStyle name="s_Trans Assump (2)_2010 Arnold Sewer - Model v1.1 (preliminary base case)" xfId="27870"/>
    <cellStyle name="s_Trans Assump (2)_2010-2012_AZ BP_09.10.09" xfId="27871"/>
    <cellStyle name="s_Trans Assump (2)_2011_BPR_MSG_07" xfId="27872"/>
    <cellStyle name="s_Trans Assump (2)_2011-13 Capex by entity" xfId="27873"/>
    <cellStyle name="s_Trans Assump (2)_2012_BS_Budget (2)" xfId="27874"/>
    <cellStyle name="s_Trans Assump (2)_2012_BS_Budget (2) 2" xfId="27875"/>
    <cellStyle name="s_Trans Assump (2)_2012_BS_Budget (2) 3" xfId="27876"/>
    <cellStyle name="s_Trans Assump (2)_2012_BS_Budget (2) 4" xfId="27877"/>
    <cellStyle name="s_Trans Assump (2)_2012_BS_Budget (2) 5" xfId="27878"/>
    <cellStyle name="s_Trans Assump (2)_2012_BS_Budget (2) 6" xfId="27879"/>
    <cellStyle name="s_Trans Assump (2)_7 - FAS109 2010 (F2)" xfId="27880"/>
    <cellStyle name="s_Trans Assump (2)_AAET P2R 2009" xfId="27881"/>
    <cellStyle name="s_Trans Assump (2)_AAET P2R 2009 2" xfId="27882"/>
    <cellStyle name="s_Trans Assump (2)_AAET P2R 2009_NOL" xfId="27883"/>
    <cellStyle name="s_Trans Assump (2)_ACUS P2R 2009" xfId="27884"/>
    <cellStyle name="s_Trans Assump (2)_ACUS P2R 2009 2" xfId="27885"/>
    <cellStyle name="s_Trans Assump (2)_ACUS P2R 2009_NOL" xfId="27886"/>
    <cellStyle name="s_Trans Assump (2)_ALWC P2R 2009" xfId="27887"/>
    <cellStyle name="s_Trans Assump (2)_ALWC P2R 2009 2" xfId="27888"/>
    <cellStyle name="s_Trans Assump (2)_ALWC P2R 2009_NOL" xfId="27889"/>
    <cellStyle name="s_Trans Assump (2)_Apollo 22062005 RR" xfId="27890"/>
    <cellStyle name="s_Trans Assump (2)_Applied O+M - 2011 - 2015 Bus. Plan" xfId="27891"/>
    <cellStyle name="s_Trans Assump (2)_Applied O+M - 2011 - 2015 Bus. Plan 2" xfId="27892"/>
    <cellStyle name="s_Trans Assump (2)_AW Engineering P2R 2009" xfId="27893"/>
    <cellStyle name="s_Trans Assump (2)_AW Engineering P2R 2009 2" xfId="27894"/>
    <cellStyle name="s_Trans Assump (2)_AW Engineering P2R 2009_NOL" xfId="27895"/>
    <cellStyle name="s_Trans Assump (2)_AW Ind P2R 2009" xfId="27896"/>
    <cellStyle name="s_Trans Assump (2)_AW Ind P2R 2009 2" xfId="27897"/>
    <cellStyle name="s_Trans Assump (2)_AW Ind P2R 2009_NOL" xfId="27898"/>
    <cellStyle name="s_Trans Assump (2)_AW O&amp;M P2R 2009" xfId="27899"/>
    <cellStyle name="s_Trans Assump (2)_AW O&amp;M P2R 2009 2" xfId="27900"/>
    <cellStyle name="s_Trans Assump (2)_AW O&amp;M P2R 2009_NOL" xfId="27901"/>
    <cellStyle name="s_Trans Assump (2)_AW(USA) Inc.  P2R 2009" xfId="27902"/>
    <cellStyle name="s_Trans Assump (2)_AW(USA) Inc.  P2R 2009 2" xfId="27903"/>
    <cellStyle name="s_Trans Assump (2)_AW(USA) Inc.  P2R 2009_NOL" xfId="27904"/>
    <cellStyle name="s_Trans Assump (2)_AWCC P2R 2009" xfId="27905"/>
    <cellStyle name="s_Trans Assump (2)_AWCC P2R 2009 2" xfId="27906"/>
    <cellStyle name="s_Trans Assump (2)_AWCC P2R 2009_NOL" xfId="27907"/>
    <cellStyle name="s_Trans Assump (2)_AWE Holding P2R 2009" xfId="27908"/>
    <cellStyle name="s_Trans Assump (2)_AWE Holding P2R 2009 2" xfId="27909"/>
    <cellStyle name="s_Trans Assump (2)_AWE Holding P2R 2009_NOL" xfId="27910"/>
    <cellStyle name="s_Trans Assump (2)_AWE Inc. P2R 2009" xfId="27911"/>
    <cellStyle name="s_Trans Assump (2)_AWE Inc. P2R 2009 2" xfId="27912"/>
    <cellStyle name="s_Trans Assump (2)_AWE Inc. P2R 2009_NOL" xfId="27913"/>
    <cellStyle name="s_Trans Assump (2)_AWM P2R 2009" xfId="27914"/>
    <cellStyle name="s_Trans Assump (2)_AWM P2R 2009 2" xfId="27915"/>
    <cellStyle name="s_Trans Assump (2)_AWM P2R 2009_NOL" xfId="27916"/>
    <cellStyle name="s_Trans Assump (2)_AWM-DE P2R 2009" xfId="27917"/>
    <cellStyle name="s_Trans Assump (2)_AWM-DE P2R 2009 2" xfId="27918"/>
    <cellStyle name="s_Trans Assump (2)_AWM-DE P2R 2009_NOL" xfId="27919"/>
    <cellStyle name="s_Trans Assump (2)_AWR P2R 2009" xfId="27920"/>
    <cellStyle name="s_Trans Assump (2)_AWR P2R 2009 2" xfId="27921"/>
    <cellStyle name="s_Trans Assump (2)_AWR P2R 2009_NOL" xfId="27922"/>
    <cellStyle name="s_Trans Assump (2)_AWS CDM P2R 2009" xfId="27923"/>
    <cellStyle name="s_Trans Assump (2)_AWS CDM P2R 2009 2" xfId="27924"/>
    <cellStyle name="s_Trans Assump (2)_AWS CDM P2R 2009_NOL" xfId="27925"/>
    <cellStyle name="s_Trans Assump (2)_AWS LLC P2R 2009" xfId="27926"/>
    <cellStyle name="s_Trans Assump (2)_AWS LLC P2R 2009 2" xfId="27927"/>
    <cellStyle name="s_Trans Assump (2)_AWS LLC P2R 2009_NOL" xfId="27928"/>
    <cellStyle name="s_Trans Assump (2)_AWW Adj Co FAS109 2011" xfId="27929"/>
    <cellStyle name="s_Trans Assump (2)_AWWC P2R 2009" xfId="27930"/>
    <cellStyle name="s_Trans Assump (2)_AWWC P2R 2009 2" xfId="27931"/>
    <cellStyle name="s_Trans Assump (2)_AWWC P2R 2009_NOL" xfId="27932"/>
    <cellStyle name="s_Trans Assump (2)_AWWM P2R 2009" xfId="27933"/>
    <cellStyle name="s_Trans Assump (2)_AWWM P2R 2009 2" xfId="27934"/>
    <cellStyle name="s_Trans Assump (2)_AWWM P2R 2009_NOL" xfId="27935"/>
    <cellStyle name="s_Trans Assump (2)_AWWSC P2R 2009" xfId="27936"/>
    <cellStyle name="s_Trans Assump (2)_AWWSC P2R 2009 2" xfId="27937"/>
    <cellStyle name="s_Trans Assump (2)_AWWSC P2R 2009_NOL" xfId="27938"/>
    <cellStyle name="s_Trans Assump (2)_AZ P2R 2009" xfId="27939"/>
    <cellStyle name="s_Trans Assump (2)_AZ P2R 2009 2" xfId="27940"/>
    <cellStyle name="s_Trans Assump (2)_AZ P2R 2009_NOL" xfId="27941"/>
    <cellStyle name="s_Trans Assump (2)_BalanceSheet Landing" xfId="27942"/>
    <cellStyle name="s_Trans Assump (2)_BalanceSheet Landing 2" xfId="27943"/>
    <cellStyle name="s_Trans Assump (2)_BalanceSheet Landing 3" xfId="27944"/>
    <cellStyle name="s_Trans Assump (2)_BalanceSheet Landing 4" xfId="27945"/>
    <cellStyle name="s_Trans Assump (2)_BalanceSheet Landing 5" xfId="27946"/>
    <cellStyle name="s_Trans Assump (2)_BalanceSheet Landing 6" xfId="27947"/>
    <cellStyle name="s_Trans Assump (2)_BFD P2R 2009" xfId="27948"/>
    <cellStyle name="s_Trans Assump (2)_BFD P2R 2009 2" xfId="27949"/>
    <cellStyle name="s_Trans Assump (2)_BFD P2R 2009_NOL" xfId="27950"/>
    <cellStyle name="s_Trans Assump (2)_BMY minimerger (divest.)_v1" xfId="27951"/>
    <cellStyle name="s_Trans Assump (2)_Book1" xfId="27952"/>
    <cellStyle name="s_Trans Assump (2)_BP 2011-13 KPIs Rev 9-16-2010 8pm" xfId="27953"/>
    <cellStyle name="s_Trans Assump (2)_CA P2R 2009 " xfId="27954"/>
    <cellStyle name="s_Trans Assump (2)_CA P2R 2009  2" xfId="27955"/>
    <cellStyle name="s_Trans Assump (2)_CA P2R 2009 _NOL" xfId="27956"/>
    <cellStyle name="s_Trans Assump (2)_CD - Financial Flash Report - May 2012 Final" xfId="27957"/>
    <cellStyle name="s_Trans Assump (2)_City of Fillmore Annual Maintenance Revised  V-2 3-7-06  MLC" xfId="27958"/>
    <cellStyle name="s_Trans Assump (2)_City of Fillmore Annual Maintenance Revised  V-2 3-7-06  MLC_sand city cost analysis 9-29-09 CalAm Version" xfId="27959"/>
    <cellStyle name="s_Trans Assump (2)_City of Fillmore Annual Maintenance Revised  V-2 3-7-06  MLC_Schedule 3-5 Roark - asset list 071010" xfId="27960"/>
    <cellStyle name="s_Trans Assump (2)_City of Fillmore Annual Maintenance Revised MK" xfId="27961"/>
    <cellStyle name="s_Trans Assump (2)_City of Fillmore Annual Maintenance Revised MK_sand city cost analysis 9-29-09 CalAm Version" xfId="27962"/>
    <cellStyle name="s_Trans Assump (2)_City of Fillmore Annual Maintenance Revised MK_Schedule 3-5 Roark - asset list 071010" xfId="27963"/>
    <cellStyle name="s_Trans Assump (2)_City of Fillmore DBO Financial Model V10" xfId="27964"/>
    <cellStyle name="s_Trans Assump (2)_City of Fillmore DBO Financial Model V10_sand city cost analysis 9-29-09 CalAm Version" xfId="27965"/>
    <cellStyle name="s_Trans Assump (2)_City of Fillmore DBO Financial Model V10_Schedule 3-5 Roark - asset list 071010" xfId="27966"/>
    <cellStyle name="s_Trans Assump (2)_City of Fillmore DBO Financial Model V11" xfId="27967"/>
    <cellStyle name="s_Trans Assump (2)_City of Fillmore DBO Financial Model V11_sand city cost analysis 9-29-09 CalAm Version" xfId="27968"/>
    <cellStyle name="s_Trans Assump (2)_City of Fillmore DBO Financial Model V11_Schedule 3-5 Roark - asset list 071010" xfId="27969"/>
    <cellStyle name="s_Trans Assump (2)_City of Fillmore DBO Financial Model V2" xfId="27970"/>
    <cellStyle name="s_Trans Assump (2)_City of Fillmore DBO Financial Model V2_sand city cost analysis 9-29-09 CalAm Version" xfId="27971"/>
    <cellStyle name="s_Trans Assump (2)_City of Fillmore DBO Financial Model V2_Schedule 3-5 Roark - asset list 071010" xfId="27972"/>
    <cellStyle name="s_Trans Assump (2)_City of Fillmore DBO Financial Model V4" xfId="27973"/>
    <cellStyle name="s_Trans Assump (2)_City of Fillmore DBO Financial Model V4_sand city cost analysis 9-29-09 CalAm Version" xfId="27974"/>
    <cellStyle name="s_Trans Assump (2)_City of Fillmore DBO Financial Model V4_Schedule 3-5 Roark - asset list 071010" xfId="27975"/>
    <cellStyle name="s_Trans Assump (2)_City of Fillmore DBO Financial Model V5" xfId="27976"/>
    <cellStyle name="s_Trans Assump (2)_City of Fillmore DBO Financial Model V5_sand city cost analysis 9-29-09 CalAm Version" xfId="27977"/>
    <cellStyle name="s_Trans Assump (2)_City of Fillmore DBO Financial Model V5_Schedule 3-5 Roark - asset list 071010" xfId="27978"/>
    <cellStyle name="s_Trans Assump (2)_City of Fillmore OpEx Model Start-Up  &amp; Decommissioning   Nov.18, 2005  MLC" xfId="27979"/>
    <cellStyle name="s_Trans Assump (2)_City of Fillmore OpEx Model Start-Up  &amp; Decommissioning   Nov.18, 2005  MLC_sand city cost analysis 9-29-09 CalAm Version" xfId="27980"/>
    <cellStyle name="s_Trans Assump (2)_City of Fillmore OpEx Model Start-Up  &amp; Decommissioning   Nov.18, 2005  MLC_Schedule 3-5 Roark - asset list 071010" xfId="27981"/>
    <cellStyle name="s_Trans Assump (2)_City of Fillmore OpEx Model V. 2  Dec. 19, 2005  MLC" xfId="27982"/>
    <cellStyle name="s_Trans Assump (2)_City of Fillmore OpEx Model V. 2  Dec. 19, 2005  MLC_sand city cost analysis 9-29-09 CalAm Version" xfId="27983"/>
    <cellStyle name="s_Trans Assump (2)_City of Fillmore OpEx Model V. 2  Dec. 19, 2005  MLC_Schedule 3-5 Roark - asset list 071010" xfId="27984"/>
    <cellStyle name="s_Trans Assump (2)_City of Fillmore R &amp; R Schedule    3-13-06  MLC" xfId="27985"/>
    <cellStyle name="s_Trans Assump (2)_City of Fillmore R &amp; R Schedule    3-13-06  MLC_sand city cost analysis 9-29-09 CalAm Version" xfId="27986"/>
    <cellStyle name="s_Trans Assump (2)_City of Fillmore R &amp; R Schedule    3-13-06  MLC_Schedule 3-5 Roark - asset list 071010" xfId="27987"/>
    <cellStyle name="s_Trans Assump (2)_Contract Ops Bus  Plan 2011 -2015_061510" xfId="27988"/>
    <cellStyle name="s_Trans Assump (2)_Contract Ops Bus  Plan 2011 -2015_061510_2011_BPR_MSG_07" xfId="27989"/>
    <cellStyle name="s_Trans Assump (2)_Contract Ops Bus  Plan 2011 -2015_061510_Contract Ops Bus  Plan 2011 -2015_071310_GK" xfId="27990"/>
    <cellStyle name="s_Trans Assump (2)_Contract Ops Bus  Plan 2011 -2015_061510_Contract Ops Bus  Plan 2011 -2015_08.31.10" xfId="27991"/>
    <cellStyle name="s_Trans Assump (2)_Contract Ops Bus  Plan 2011 -2015_061510_Contract Ops Bus  Plan 2011 -2015_08.31.10_~0270095" xfId="27992"/>
    <cellStyle name="s_Trans Assump (2)_Contract Ops Bus  Plan 2011 -2015_061510_Contract Ops Bus  Plan 2011 -2015_08.31.10_Contract Services_Project Contribution Trend" xfId="27993"/>
    <cellStyle name="s_Trans Assump (2)_Contract Ops Bus  Plan 2011 -2015_061510_Contract Ops Bus  Plan 2011 -2015_08.31.10_Contract Services_Project Contribution Trend_091010" xfId="27994"/>
    <cellStyle name="s_Trans Assump (2)_Contract Ops Bus  Plan 2011 -2015_061510_Contribution" xfId="27995"/>
    <cellStyle name="s_Trans Assump (2)_Contract Ops Bus  Plan 2011 -2015_061510_FINAL P12 MSG Contribution Margin" xfId="27996"/>
    <cellStyle name="s_Trans Assump (2)_Contract Ops Bus  Plan 2011 -2015_071310_GK" xfId="27997"/>
    <cellStyle name="s_Trans Assump (2)_Contract Ops Bus  Plan 2011 -2015_08.31.10" xfId="27998"/>
    <cellStyle name="s_Trans Assump (2)_Contract Ops Bus  Plan 2011 -2015_08.31.10_~0270095" xfId="27999"/>
    <cellStyle name="s_Trans Assump (2)_Contract Ops Bus  Plan 2011 -2015_08.31.10_Contract Services_Project Contribution Trend" xfId="28000"/>
    <cellStyle name="s_Trans Assump (2)_Contract Ops Bus  Plan 2011 -2015_08.31.10_Contract Services_Project Contribution Trend_091010" xfId="28001"/>
    <cellStyle name="s_Trans Assump (2)_Contribution" xfId="28002"/>
    <cellStyle name="s_Trans Assump (2)_Control Panel" xfId="28003"/>
    <cellStyle name="s_Trans Assump (2)_Control Panel 2" xfId="28004"/>
    <cellStyle name="s_Trans Assump (2)_Control Panel 3" xfId="28005"/>
    <cellStyle name="s_Trans Assump (2)_Control Panel 4" xfId="28006"/>
    <cellStyle name="s_Trans Assump (2)_Control Panel 5" xfId="28007"/>
    <cellStyle name="s_Trans Assump (2)_Control Panel 6" xfId="28008"/>
    <cellStyle name="s_Trans Assump (2)_COO Mini Merger v8" xfId="28009"/>
    <cellStyle name="s_Trans Assump (2)_Copy of Twin Oaks DBO Financial Model BAFO FINAL" xfId="28010"/>
    <cellStyle name="s_Trans Assump (2)_Copy of Twin Oaks DBO Financial Model BAFO FINAL_sand city cost analysis 9-29-09 CalAm Version" xfId="28011"/>
    <cellStyle name="s_Trans Assump (2)_Copy of Twin Oaks DBO Financial Model BAFO FINAL_Schedule 3-5 Roark - asset list 071010" xfId="28012"/>
    <cellStyle name="s_Trans Assump (2)_Eastern Divsion O&amp;Vs - Dec 2011 Final" xfId="28013"/>
    <cellStyle name="s_Trans Assump (2)_Eastern Divsion O&amp;Vs - Dec 2011 Final 2" xfId="28014"/>
    <cellStyle name="s_Trans Assump (2)_Eastern Divsion O&amp;Vs - Dec 2011 Final 3" xfId="28015"/>
    <cellStyle name="s_Trans Assump (2)_Eastern Divsion O&amp;Vs - Dec 2011 Final 4" xfId="28016"/>
    <cellStyle name="s_Trans Assump (2)_Eastern Divsion O&amp;Vs - Dec 2011 Final 5" xfId="28017"/>
    <cellStyle name="s_Trans Assump (2)_Eastern Divsion O&amp;Vs - Dec 2011 Final 6" xfId="28018"/>
    <cellStyle name="s_Trans Assump (2)_Edison P2R 2009" xfId="28019"/>
    <cellStyle name="s_Trans Assump (2)_Edison P2R 2009 2" xfId="28020"/>
    <cellStyle name="s_Trans Assump (2)_Edison P2R 2009_NOL" xfId="28021"/>
    <cellStyle name="s_Trans Assump (2)_EMC P2R 2009" xfId="28022"/>
    <cellStyle name="s_Trans Assump (2)_EMC P2R 2009 2" xfId="28023"/>
    <cellStyle name="s_Trans Assump (2)_EMC P2R 2009_NOL" xfId="28024"/>
    <cellStyle name="s_Trans Assump (2)_ETOWN LLC P2R 2009" xfId="28025"/>
    <cellStyle name="s_Trans Assump (2)_ETOWN LLC P2R 2009 2" xfId="28026"/>
    <cellStyle name="s_Trans Assump (2)_ETOWN LLC P2R 2009_NOL" xfId="28027"/>
    <cellStyle name="s_Trans Assump (2)_ETP P2R 2009" xfId="28028"/>
    <cellStyle name="s_Trans Assump (2)_ETP P2R 2009 2" xfId="28029"/>
    <cellStyle name="s_Trans Assump (2)_ETP P2R 2009_NOL" xfId="28030"/>
    <cellStyle name="s_Trans Assump (2)_Fillmore Annual Maintenance" xfId="28031"/>
    <cellStyle name="s_Trans Assump (2)_Fillmore Annual Maintenance_sand city cost analysis 9-29-09 CalAm Version" xfId="28032"/>
    <cellStyle name="s_Trans Assump (2)_Fillmore Annual Maintenance_Schedule 3-5 Roark - asset list 071010" xfId="28033"/>
    <cellStyle name="s_Trans Assump (2)_Fillmore O&amp;M model 032206" xfId="28034"/>
    <cellStyle name="s_Trans Assump (2)_Fillmore O&amp;M model 032206 V1" xfId="28035"/>
    <cellStyle name="s_Trans Assump (2)_Fillmore O&amp;M model 032206 V1_sand city cost analysis 9-29-09 CalAm Version" xfId="28036"/>
    <cellStyle name="s_Trans Assump (2)_Fillmore O&amp;M model 032206 V1_Schedule 3-5 Roark - asset list 071010" xfId="28037"/>
    <cellStyle name="s_Trans Assump (2)_Fillmore O&amp;M model 032206_sand city cost analysis 9-29-09 CalAm Version" xfId="28038"/>
    <cellStyle name="s_Trans Assump (2)_Fillmore O&amp;M model 032206_Schedule 3-5 Roark - asset list 071010" xfId="28039"/>
    <cellStyle name="s_Trans Assump (2)_Fillmore O&amp;M model 110106" xfId="28040"/>
    <cellStyle name="s_Trans Assump (2)_Fillmore O&amp;M model 110106_sand city cost analysis 9-29-09 CalAm Version" xfId="28041"/>
    <cellStyle name="s_Trans Assump (2)_Fillmore O&amp;M model 110106_Schedule 3-5 Roark - asset list 071010" xfId="28042"/>
    <cellStyle name="s_Trans Assump (2)_FINAL P12 MSG Contribution Margin" xfId="28043"/>
    <cellStyle name="s_Trans Assump (2)_Footnote" xfId="28044"/>
    <cellStyle name="s_Trans Assump (2)_HI P2R 2009" xfId="28045"/>
    <cellStyle name="s_Trans Assump (2)_HI P2R 2009 2" xfId="28046"/>
    <cellStyle name="s_Trans Assump (2)_HI P2R 2009_NOL" xfId="28047"/>
    <cellStyle name="s_Trans Assump (2)_HYDRO P2R 2009" xfId="28048"/>
    <cellStyle name="s_Trans Assump (2)_HYDRO P2R 2009 2" xfId="28049"/>
    <cellStyle name="s_Trans Assump (2)_HYDRO P2R 2009_NOL" xfId="28050"/>
    <cellStyle name="s_Trans Assump (2)_Hyperion-JDE Recon" xfId="28051"/>
    <cellStyle name="s_Trans Assump (2)_IA P2R 2009" xfId="28052"/>
    <cellStyle name="s_Trans Assump (2)_IA P2R 2009 2" xfId="28053"/>
    <cellStyle name="s_Trans Assump (2)_IA P2R 2009_NOL" xfId="28054"/>
    <cellStyle name="s_Trans Assump (2)_IL FAS109 2011" xfId="28055"/>
    <cellStyle name="s_Trans Assump (2)_IL P2R 2009 " xfId="28056"/>
    <cellStyle name="s_Trans Assump (2)_IL P2R 2009  2" xfId="28057"/>
    <cellStyle name="s_Trans Assump (2)_IL P2R 2009 _NOL" xfId="28058"/>
    <cellStyle name="s_Trans Assump (2)_IN P2R 2009" xfId="28059"/>
    <cellStyle name="s_Trans Assump (2)_IN P2R 2009 2" xfId="28060"/>
    <cellStyle name="s_Trans Assump (2)_IN P2R 2009_NOL" xfId="28061"/>
    <cellStyle name="s_Trans Assump (2)_Income Statement_revised capex 05.28.09_060309" xfId="28062"/>
    <cellStyle name="s_Trans Assump (2)_Income Statement_revised capex 05.28.09_060309 2" xfId="28063"/>
    <cellStyle name="s_Trans Assump (2)_Input" xfId="28064"/>
    <cellStyle name="s_Trans Assump (2)_Input Sheet" xfId="28065"/>
    <cellStyle name="s_Trans Assump (2)_Inputs" xfId="28066"/>
    <cellStyle name="s_Trans Assump (2)_Inputs_1" xfId="28067"/>
    <cellStyle name="s_Trans Assump (2)_Journal Entries Calculation" xfId="28068"/>
    <cellStyle name="s_Trans Assump (2)_KY P2R 2009" xfId="28069"/>
    <cellStyle name="s_Trans Assump (2)_KY P2R 2009 2" xfId="28070"/>
    <cellStyle name="s_Trans Assump (2)_KY P2R 2009_NOL" xfId="28071"/>
    <cellStyle name="s_Trans Assump (2)_KY-Landing Template-Feb 2012 Final" xfId="28072"/>
    <cellStyle name="s_Trans Assump (2)_KY-Landing Template-Feb 2012 Final 2" xfId="28073"/>
    <cellStyle name="s_Trans Assump (2)_KY-Landing Template-Feb 2012 Final 3" xfId="28074"/>
    <cellStyle name="s_Trans Assump (2)_KY-Landing Template-Feb 2012 Final 4" xfId="28075"/>
    <cellStyle name="s_Trans Assump (2)_KY-Landing Template-Feb 2012 Final 5" xfId="28076"/>
    <cellStyle name="s_Trans Assump (2)_KY-Landing Template-Feb 2012 Final 6" xfId="28077"/>
    <cellStyle name="s_Trans Assump (2)_LI P2R 2009" xfId="28078"/>
    <cellStyle name="s_Trans Assump (2)_LI P2R 2009 2" xfId="28079"/>
    <cellStyle name="s_Trans Assump (2)_LI P2R 2009_NOL" xfId="28080"/>
    <cellStyle name="s_Trans Assump (2)_LIBERTY P2R 2009" xfId="28081"/>
    <cellStyle name="s_Trans Assump (2)_LIBERTY P2R 2009 2" xfId="28082"/>
    <cellStyle name="s_Trans Assump (2)_LIBERTY P2R 2009_NOL" xfId="28083"/>
    <cellStyle name="s_Trans Assump (2)_LOP P2R 2009" xfId="28084"/>
    <cellStyle name="s_Trans Assump (2)_LOP P2R 2009 2" xfId="28085"/>
    <cellStyle name="s_Trans Assump (2)_LOP P2R 2009_NOL" xfId="28086"/>
    <cellStyle name="s_Trans Assump (2)_MD P2R 2009" xfId="28087"/>
    <cellStyle name="s_Trans Assump (2)_MD P2R 2009 2" xfId="28088"/>
    <cellStyle name="s_Trans Assump (2)_MD P2R 2009_NOL" xfId="28089"/>
    <cellStyle name="s_Trans Assump (2)_MI P2R 2009" xfId="28090"/>
    <cellStyle name="s_Trans Assump (2)_MI P2R 2009 2" xfId="28091"/>
    <cellStyle name="s_Trans Assump (2)_MI P2R 2009_NOL" xfId="28092"/>
    <cellStyle name="s_Trans Assump (2)_Minimerger v1" xfId="28093"/>
    <cellStyle name="s_Trans Assump (2)_Minimerger v6" xfId="28094"/>
    <cellStyle name="s_Trans Assump (2)_Minimerger_v3" xfId="28095"/>
    <cellStyle name="s_Trans Assump (2)_Minimerger_v4" xfId="28096"/>
    <cellStyle name="s_Trans Assump (2)_MO 2010-2014 Presentation_072709" xfId="28097"/>
    <cellStyle name="s_Trans Assump (2)_MO 2010-2014 Presentation_072709_Schedule 3-5 Roark - asset list 071010" xfId="28098"/>
    <cellStyle name="s_Trans Assump (2)_MO P2R 2009" xfId="28099"/>
    <cellStyle name="s_Trans Assump (2)_MO P2R 2009 2" xfId="28100"/>
    <cellStyle name="s_Trans Assump (2)_MO P2R 2009_NOL" xfId="28101"/>
    <cellStyle name="s_Trans Assump (2)_Mobile Residuals P2R 2009" xfId="28102"/>
    <cellStyle name="s_Trans Assump (2)_Mobile Residuals P2R 2009 2" xfId="28103"/>
    <cellStyle name="s_Trans Assump (2)_Mobile Residuals P2R 2009_NOL" xfId="28104"/>
    <cellStyle name="s_Trans Assump (2)_MO-IL-CA Offset DEF" xfId="28105"/>
    <cellStyle name="s_Trans Assump (2)_MO-IL-CA Offset DEF 2" xfId="28106"/>
    <cellStyle name="s_Trans Assump (2)_MO-IL-CA Offset DEF_AWW Adj Co FAS109 2011" xfId="28107"/>
    <cellStyle name="s_Trans Assump (2)_MO-IL-CA Offset DEF_Current Provision - HYP" xfId="28108"/>
    <cellStyle name="s_Trans Assump (2)_MO-IL-CA Offset DEF_Footnote" xfId="28109"/>
    <cellStyle name="s_Trans Assump (2)_MO-IL-CA Offset DEF_Hyperion-JDE Recon" xfId="28110"/>
    <cellStyle name="s_Trans Assump (2)_MO-IL-CA Offset DEF_Journal Entries Calculation" xfId="28111"/>
    <cellStyle name="s_Trans Assump (2)_MO-IL-CA Offset DEF_NOL" xfId="28112"/>
    <cellStyle name="s_Trans Assump (2)_MO-IL-CA Offset DEF_PY FN Reclasses" xfId="28113"/>
    <cellStyle name="s_Trans Assump (2)_MO-IL-CA Offset DEF_Summary" xfId="28114"/>
    <cellStyle name="s_Trans Assump (2)_Net Capex Cashflow 2013-2014 8-10-12" xfId="28115"/>
    <cellStyle name="s_Trans Assump (2)_NJ P2R 2009" xfId="28116"/>
    <cellStyle name="s_Trans Assump (2)_NJ P2R 2009 2" xfId="28117"/>
    <cellStyle name="s_Trans Assump (2)_NJ P2R 2009_NOL" xfId="28118"/>
    <cellStyle name="s_Trans Assump (2)_NM P2R 2009" xfId="28119"/>
    <cellStyle name="s_Trans Assump (2)_NM P2R 2009 2" xfId="28120"/>
    <cellStyle name="s_Trans Assump (2)_NM P2R 2009_NOL" xfId="28121"/>
    <cellStyle name="s_Trans Assump (2)_NOL" xfId="28122"/>
    <cellStyle name="s_Trans Assump (2)_O&amp;Vs P&amp;L View" xfId="28123"/>
    <cellStyle name="s_Trans Assump (2)_O&amp;Vs P&amp;L View 2" xfId="28124"/>
    <cellStyle name="s_Trans Assump (2)_O&amp;Vs P&amp;L View 3" xfId="28125"/>
    <cellStyle name="s_Trans Assump (2)_O&amp;Vs P&amp;L View 4" xfId="28126"/>
    <cellStyle name="s_Trans Assump (2)_O&amp;Vs P&amp;L View 5" xfId="28127"/>
    <cellStyle name="s_Trans Assump (2)_O&amp;Vs P&amp;L View 6" xfId="28128"/>
    <cellStyle name="s_Trans Assump (2)_O&amp;Vs Worksheet" xfId="28129"/>
    <cellStyle name="s_Trans Assump (2)_O&amp;Vs Worksheet 2" xfId="28130"/>
    <cellStyle name="s_Trans Assump (2)_O&amp;Vs Worksheet 3" xfId="28131"/>
    <cellStyle name="s_Trans Assump (2)_O&amp;Vs Worksheet 4" xfId="28132"/>
    <cellStyle name="s_Trans Assump (2)_O&amp;Vs Worksheet 5" xfId="28133"/>
    <cellStyle name="s_Trans Assump (2)_O&amp;Vs Worksheet 6" xfId="28134"/>
    <cellStyle name="s_Trans Assump (2)_OH P2R 2009" xfId="28135"/>
    <cellStyle name="s_Trans Assump (2)_OH P2R 2009 2" xfId="28136"/>
    <cellStyle name="s_Trans Assump (2)_OH P2R 2009_NOL" xfId="28137"/>
    <cellStyle name="s_Trans Assump (2)_P&amp;L Landing" xfId="28138"/>
    <cellStyle name="s_Trans Assump (2)_P&amp;L Landing 2" xfId="28139"/>
    <cellStyle name="s_Trans Assump (2)_P&amp;L Landing 3" xfId="28140"/>
    <cellStyle name="s_Trans Assump (2)_P&amp;L Landing 4" xfId="28141"/>
    <cellStyle name="s_Trans Assump (2)_P&amp;L Landing 5" xfId="28142"/>
    <cellStyle name="s_Trans Assump (2)_P&amp;L Landing 6" xfId="28143"/>
    <cellStyle name="s_Trans Assump (2)_PA P2R 2009" xfId="28144"/>
    <cellStyle name="s_Trans Assump (2)_PA P2R 2009 2" xfId="28145"/>
    <cellStyle name="s_Trans Assump (2)_PA P2R 2009_NOL" xfId="28146"/>
    <cellStyle name="s_Trans Assump (2)_Portfolio Optimization - Sale of GW + Neptune v13" xfId="28147"/>
    <cellStyle name="s_Trans Assump (2)_Project Aqua - Financial Models Version 2.0 V2" xfId="28148"/>
    <cellStyle name="s_Trans Assump (2)_Project Aqua - Financial Models Version 2.0 V2_2010 Arnold Sewer - Model v1.1 (preliminary base case)" xfId="28149"/>
    <cellStyle name="s_Trans Assump (2)_Project Aqua - Financial Models Version 2.0 V2_Inputs" xfId="28150"/>
    <cellStyle name="s_Trans Assump (2)_Project Aqua - Financial Models Version 2.0 V2_sand city cost analysis 9-29-09 CalAm Version" xfId="28151"/>
    <cellStyle name="s_Trans Assump (2)_Project Aqua - Financial Models Version 2.0 V2_Schedule 3-5 Roark - asset list 071010" xfId="28152"/>
    <cellStyle name="s_Trans Assump (2)_Project Aqua - Financial Models Version 2.5" xfId="28153"/>
    <cellStyle name="s_Trans Assump (2)_Project Ascot Spain - Version 9.0 16082004" xfId="28154"/>
    <cellStyle name="s_Trans Assump (2)_PY FN Reclasses" xfId="28155"/>
    <cellStyle name="s_Trans Assump (2)_Q1 Workpapers as of 03-12-10" xfId="28156"/>
    <cellStyle name="s_Trans Assump (2)_Q1 Workpapers as of 03-12-10 2" xfId="28157"/>
    <cellStyle name="s_Trans Assump (2)_ROE by State" xfId="28158"/>
    <cellStyle name="s_Trans Assump (2)_sand city cost analysis 9-29-09 CalAm Version" xfId="28159"/>
    <cellStyle name="s_Trans Assump (2)_Schedule 3-5 Roark - asset list 071010" xfId="28160"/>
    <cellStyle name="s_Trans Assump (2)_Sheet1" xfId="28161"/>
    <cellStyle name="s_Trans Assump (2)_Sheet1 2" xfId="28162"/>
    <cellStyle name="s_Trans Assump (2)_Sheet1 3" xfId="28163"/>
    <cellStyle name="s_Trans Assump (2)_Sheet1 4" xfId="28164"/>
    <cellStyle name="s_Trans Assump (2)_Sheet1 5" xfId="28165"/>
    <cellStyle name="s_Trans Assump (2)_Sheet1 6" xfId="28166"/>
    <cellStyle name="s_Trans Assump (2)_Sheet2" xfId="28167"/>
    <cellStyle name="s_Trans Assump (2)_Sheet2 2" xfId="28168"/>
    <cellStyle name="s_Trans Assump (2)_Sheet2 3" xfId="28169"/>
    <cellStyle name="s_Trans Assump (2)_Sheet2 4" xfId="28170"/>
    <cellStyle name="s_Trans Assump (2)_Sheet2 5" xfId="28171"/>
    <cellStyle name="s_Trans Assump (2)_Sheet2 6" xfId="28172"/>
    <cellStyle name="s_Trans Assump (2)_Sheet2 7" xfId="28173"/>
    <cellStyle name="s_Trans Assump (2)_Smart View_2011-2015_Info from the field V2  from rates 8-18-10 morning" xfId="28174"/>
    <cellStyle name="s_Trans Assump (2)_Smart View_2011-2015_Info from the field V3 8-19-10 from Rates" xfId="28175"/>
    <cellStyle name="s_Trans Assump (2)_Spain headcount 09082004v3" xfId="28176"/>
    <cellStyle name="s_Trans Assump (2)_Start-up Costs" xfId="28177"/>
    <cellStyle name="s_Trans Assump (2)_Start-up Costs_sand city cost analysis 9-29-09 CalAm Version" xfId="28178"/>
    <cellStyle name="s_Trans Assump (2)_Start-up Costs_Schedule 3-5 Roark - asset list 071010" xfId="28179"/>
    <cellStyle name="s_Trans Assump (2)_Summary" xfId="28180"/>
    <cellStyle name="s_Trans Assump (2)_Surprise Financial Services O&amp;M Fin Model 2008" xfId="28181"/>
    <cellStyle name="s_Trans Assump (2)_Surprise Financial Services O&amp;M No Capital 012607" xfId="28182"/>
    <cellStyle name="s_Trans Assump (2)_Surprise Financial Services O&amp;M No Capital 012607_sand city cost analysis 9-29-09 CalAm Version" xfId="28183"/>
    <cellStyle name="s_Trans Assump (2)_Surprise Financial Services O&amp;M No Capital 012607_Schedule 3-5 Roark - asset list 071010" xfId="28184"/>
    <cellStyle name="s_Trans Assump (2)_TN - BD Model 2011-2015 06.17.10" xfId="28185"/>
    <cellStyle name="s_Trans Assump (2)_TN P2R 2009" xfId="28186"/>
    <cellStyle name="s_Trans Assump (2)_TN P2R 2009 2" xfId="28187"/>
    <cellStyle name="s_Trans Assump (2)_TN P2R 2009_NOL" xfId="28188"/>
    <cellStyle name="s_Trans Assump (2)_Treasury Existing Debt Load" xfId="28189"/>
    <cellStyle name="s_Trans Assump (2)_TWH LLC P2R 2009" xfId="28190"/>
    <cellStyle name="s_Trans Assump (2)_TWH LLC P2R 2009 2" xfId="28191"/>
    <cellStyle name="s_Trans Assump (2)_TWH LLC P2R 2009_NOL" xfId="28192"/>
    <cellStyle name="s_Trans Assump (2)_TWNA P2R 2009" xfId="28193"/>
    <cellStyle name="s_Trans Assump (2)_TWNA P2R 2009 2" xfId="28194"/>
    <cellStyle name="s_Trans Assump (2)_TWNA P2R 2009_NOL" xfId="28195"/>
    <cellStyle name="s_Trans Assump (2)_TX P2R 2009" xfId="28196"/>
    <cellStyle name="s_Trans Assump (2)_TX P2R 2009 2" xfId="28197"/>
    <cellStyle name="s_Trans Assump (2)_TX P2R 2009_NOL" xfId="28198"/>
    <cellStyle name="s_Trans Assump (2)_UESG P2R 2009" xfId="28199"/>
    <cellStyle name="s_Trans Assump (2)_UESG P2R 2009 2" xfId="28200"/>
    <cellStyle name="s_Trans Assump (2)_UESG P2R 2009_NOL" xfId="28201"/>
    <cellStyle name="s_Trans Assump (2)_UWV P2R 2009" xfId="28202"/>
    <cellStyle name="s_Trans Assump (2)_UWV P2R 2009 2" xfId="28203"/>
    <cellStyle name="s_Trans Assump (2)_UWV P2R 2009_NOL" xfId="28204"/>
    <cellStyle name="s_Trans Assump (2)_VA P2R 2009" xfId="28205"/>
    <cellStyle name="s_Trans Assump (2)_VA P2R 2009 2" xfId="28206"/>
    <cellStyle name="s_Trans Assump (2)_VA P2R 2009_NOL" xfId="28207"/>
    <cellStyle name="s_Trans Assump (2)_Valuation_v1 - TDS" xfId="28208"/>
    <cellStyle name="s_Trans Assump (2)_WV P2R 2009" xfId="28209"/>
    <cellStyle name="s_Trans Assump (2)_WV P2R 2009 2" xfId="28210"/>
    <cellStyle name="s_Trans Assump (2)_WV P2R 2009_NOL" xfId="28211"/>
    <cellStyle name="s_Trans Assump 10" xfId="28212"/>
    <cellStyle name="s_Trans Assump 2" xfId="28213"/>
    <cellStyle name="s_Trans Assump 2 2" xfId="28214"/>
    <cellStyle name="s_Trans Assump 2 2 2" xfId="28215"/>
    <cellStyle name="s_Trans Assump 2 2 2 2" xfId="28216"/>
    <cellStyle name="s_Trans Assump 2 2 2 2 2" xfId="28217"/>
    <cellStyle name="s_Trans Assump 2 2 2 2 3" xfId="28218"/>
    <cellStyle name="s_Trans Assump 2 2 2 3" xfId="28219"/>
    <cellStyle name="s_Trans Assump 2 2 3" xfId="28220"/>
    <cellStyle name="s_Trans Assump 2 2 4" xfId="28221"/>
    <cellStyle name="s_Trans Assump 2 2 5" xfId="28222"/>
    <cellStyle name="s_Trans Assump 2 2 6" xfId="28223"/>
    <cellStyle name="s_Trans Assump 2 3" xfId="28224"/>
    <cellStyle name="s_Trans Assump 2 3 2" xfId="28225"/>
    <cellStyle name="s_Trans Assump 2 3 2 2" xfId="28226"/>
    <cellStyle name="s_Trans Assump 2 3 2 3" xfId="28227"/>
    <cellStyle name="s_Trans Assump 2 3 3" xfId="28228"/>
    <cellStyle name="s_Trans Assump 2 4" xfId="28229"/>
    <cellStyle name="s_Trans Assump 2 5" xfId="28230"/>
    <cellStyle name="s_Trans Assump 2 6" xfId="28231"/>
    <cellStyle name="s_Trans Assump 3" xfId="28232"/>
    <cellStyle name="s_Trans Assump 4" xfId="28233"/>
    <cellStyle name="s_Trans Assump 5" xfId="28234"/>
    <cellStyle name="s_Trans Assump 6" xfId="28235"/>
    <cellStyle name="s_Trans Assump 6 2" xfId="28236"/>
    <cellStyle name="s_Trans Assump 6 2 2" xfId="28237"/>
    <cellStyle name="s_Trans Assump 6 2 3" xfId="28238"/>
    <cellStyle name="s_Trans Assump 6 3" xfId="28239"/>
    <cellStyle name="s_Trans Assump 7" xfId="28240"/>
    <cellStyle name="s_Trans Assump 8" xfId="28241"/>
    <cellStyle name="s_Trans Assump 9" xfId="28242"/>
    <cellStyle name="s_Trans Assump_1" xfId="28243"/>
    <cellStyle name="s_Trans Assump_1 10" xfId="28244"/>
    <cellStyle name="s_Trans Assump_1 2" xfId="28245"/>
    <cellStyle name="s_Trans Assump_1 2 2" xfId="28246"/>
    <cellStyle name="s_Trans Assump_1 2 2 2" xfId="28247"/>
    <cellStyle name="s_Trans Assump_1 2 2 2 2" xfId="28248"/>
    <cellStyle name="s_Trans Assump_1 2 2 2 2 2" xfId="28249"/>
    <cellStyle name="s_Trans Assump_1 2 2 2 2 3" xfId="28250"/>
    <cellStyle name="s_Trans Assump_1 2 2 2 3" xfId="28251"/>
    <cellStyle name="s_Trans Assump_1 2 2 3" xfId="28252"/>
    <cellStyle name="s_Trans Assump_1 2 2 4" xfId="28253"/>
    <cellStyle name="s_Trans Assump_1 2 2 5" xfId="28254"/>
    <cellStyle name="s_Trans Assump_1 2 2 6" xfId="28255"/>
    <cellStyle name="s_Trans Assump_1 2 3" xfId="28256"/>
    <cellStyle name="s_Trans Assump_1 2 3 2" xfId="28257"/>
    <cellStyle name="s_Trans Assump_1 2 3 2 2" xfId="28258"/>
    <cellStyle name="s_Trans Assump_1 2 3 2 3" xfId="28259"/>
    <cellStyle name="s_Trans Assump_1 2 3 3" xfId="28260"/>
    <cellStyle name="s_Trans Assump_1 2 4" xfId="28261"/>
    <cellStyle name="s_Trans Assump_1 2 5" xfId="28262"/>
    <cellStyle name="s_Trans Assump_1 2 6" xfId="28263"/>
    <cellStyle name="s_Trans Assump_1 3" xfId="28264"/>
    <cellStyle name="s_Trans Assump_1 4" xfId="28265"/>
    <cellStyle name="s_Trans Assump_1 5" xfId="28266"/>
    <cellStyle name="s_Trans Assump_1 6" xfId="28267"/>
    <cellStyle name="s_Trans Assump_1 6 2" xfId="28268"/>
    <cellStyle name="s_Trans Assump_1 6 2 2" xfId="28269"/>
    <cellStyle name="s_Trans Assump_1 6 2 3" xfId="28270"/>
    <cellStyle name="s_Trans Assump_1 6 3" xfId="28271"/>
    <cellStyle name="s_Trans Assump_1 7" xfId="28272"/>
    <cellStyle name="s_Trans Assump_1 8" xfId="28273"/>
    <cellStyle name="s_Trans Assump_1 9" xfId="28274"/>
    <cellStyle name="s_Trans Assump_1_2010 Arnold Sewer - Model v1.1 (preliminary base case)" xfId="28275"/>
    <cellStyle name="s_Trans Assump_1_2010-2012_AZ BP_09.10.09" xfId="28276"/>
    <cellStyle name="s_Trans Assump_1_2011_BPR_MSG_07" xfId="28277"/>
    <cellStyle name="s_Trans Assump_1_2011-13 Capex by entity" xfId="28278"/>
    <cellStyle name="s_Trans Assump_1_2012_BS_Budget (2)" xfId="28279"/>
    <cellStyle name="s_Trans Assump_1_2012_BS_Budget (2) 2" xfId="28280"/>
    <cellStyle name="s_Trans Assump_1_2012_BS_Budget (2) 3" xfId="28281"/>
    <cellStyle name="s_Trans Assump_1_2012_BS_Budget (2) 4" xfId="28282"/>
    <cellStyle name="s_Trans Assump_1_2012_BS_Budget (2) 5" xfId="28283"/>
    <cellStyle name="s_Trans Assump_1_2012_BS_Budget (2) 6" xfId="28284"/>
    <cellStyle name="s_Trans Assump_1_7 - FAS109 2010 (F2)" xfId="28285"/>
    <cellStyle name="s_Trans Assump_1_AAET P2R 2009" xfId="28286"/>
    <cellStyle name="s_Trans Assump_1_AAET P2R 2009 2" xfId="28287"/>
    <cellStyle name="s_Trans Assump_1_AAET P2R 2009_NOL" xfId="28288"/>
    <cellStyle name="s_Trans Assump_1_ACUS P2R 2009" xfId="28289"/>
    <cellStyle name="s_Trans Assump_1_ACUS P2R 2009 2" xfId="28290"/>
    <cellStyle name="s_Trans Assump_1_ACUS P2R 2009_NOL" xfId="28291"/>
    <cellStyle name="s_Trans Assump_1_ALWC P2R 2009" xfId="28292"/>
    <cellStyle name="s_Trans Assump_1_ALWC P2R 2009 2" xfId="28293"/>
    <cellStyle name="s_Trans Assump_1_ALWC P2R 2009_NOL" xfId="28294"/>
    <cellStyle name="s_Trans Assump_1_AM0909" xfId="28295"/>
    <cellStyle name="s_Trans Assump_1_AM0909_Intangible Amortization 6-30-09v" xfId="28296"/>
    <cellStyle name="s_Trans Assump_1_Apollo 22062005 RR" xfId="28297"/>
    <cellStyle name="s_Trans Assump_1_Applied O+M - 2011 - 2015 Bus. Plan" xfId="28298"/>
    <cellStyle name="s_Trans Assump_1_Applied O+M - 2011 - 2015 Bus. Plan 2" xfId="28299"/>
    <cellStyle name="s_Trans Assump_1_AW Engineering P2R 2009" xfId="28300"/>
    <cellStyle name="s_Trans Assump_1_AW Engineering P2R 2009 2" xfId="28301"/>
    <cellStyle name="s_Trans Assump_1_AW Engineering P2R 2009_NOL" xfId="28302"/>
    <cellStyle name="s_Trans Assump_1_AW Ind P2R 2009" xfId="28303"/>
    <cellStyle name="s_Trans Assump_1_AW Ind P2R 2009 2" xfId="28304"/>
    <cellStyle name="s_Trans Assump_1_AW Ind P2R 2009_NOL" xfId="28305"/>
    <cellStyle name="s_Trans Assump_1_AW O&amp;M P2R 2009" xfId="28306"/>
    <cellStyle name="s_Trans Assump_1_AW O&amp;M P2R 2009 2" xfId="28307"/>
    <cellStyle name="s_Trans Assump_1_AW O&amp;M P2R 2009_NOL" xfId="28308"/>
    <cellStyle name="s_Trans Assump_1_AW(USA) Inc.  P2R 2009" xfId="28309"/>
    <cellStyle name="s_Trans Assump_1_AW(USA) Inc.  P2R 2009 2" xfId="28310"/>
    <cellStyle name="s_Trans Assump_1_AW(USA) Inc.  P2R 2009_NOL" xfId="28311"/>
    <cellStyle name="s_Trans Assump_1_AWCC P2R 2009" xfId="28312"/>
    <cellStyle name="s_Trans Assump_1_AWCC P2R 2009 2" xfId="28313"/>
    <cellStyle name="s_Trans Assump_1_AWCC P2R 2009_NOL" xfId="28314"/>
    <cellStyle name="s_Trans Assump_1_AWE Holding P2R 2009" xfId="28315"/>
    <cellStyle name="s_Trans Assump_1_AWE Holding P2R 2009 2" xfId="28316"/>
    <cellStyle name="s_Trans Assump_1_AWE Holding P2R 2009_NOL" xfId="28317"/>
    <cellStyle name="s_Trans Assump_1_AWE Inc. P2R 2009" xfId="28318"/>
    <cellStyle name="s_Trans Assump_1_AWE Inc. P2R 2009 2" xfId="28319"/>
    <cellStyle name="s_Trans Assump_1_AWE Inc. P2R 2009_NOL" xfId="28320"/>
    <cellStyle name="s_Trans Assump_1_AWM P2R 2009" xfId="28321"/>
    <cellStyle name="s_Trans Assump_1_AWM P2R 2009 2" xfId="28322"/>
    <cellStyle name="s_Trans Assump_1_AWM P2R 2009_NOL" xfId="28323"/>
    <cellStyle name="s_Trans Assump_1_AWM-DE P2R 2009" xfId="28324"/>
    <cellStyle name="s_Trans Assump_1_AWM-DE P2R 2009 2" xfId="28325"/>
    <cellStyle name="s_Trans Assump_1_AWM-DE P2R 2009_NOL" xfId="28326"/>
    <cellStyle name="s_Trans Assump_1_AWR P2R 2009" xfId="28327"/>
    <cellStyle name="s_Trans Assump_1_AWR P2R 2009 2" xfId="28328"/>
    <cellStyle name="s_Trans Assump_1_AWR P2R 2009_NOL" xfId="28329"/>
    <cellStyle name="s_Trans Assump_1_AWS CDM P2R 2009" xfId="28330"/>
    <cellStyle name="s_Trans Assump_1_AWS CDM P2R 2009 2" xfId="28331"/>
    <cellStyle name="s_Trans Assump_1_AWS CDM P2R 2009_NOL" xfId="28332"/>
    <cellStyle name="s_Trans Assump_1_AWS LLC P2R 2009" xfId="28333"/>
    <cellStyle name="s_Trans Assump_1_AWS LLC P2R 2009 2" xfId="28334"/>
    <cellStyle name="s_Trans Assump_1_AWS LLC P2R 2009_NOL" xfId="28335"/>
    <cellStyle name="s_Trans Assump_1_AWW Adj Co FAS109 2011" xfId="28336"/>
    <cellStyle name="s_Trans Assump_1_AWWC P2R 2009" xfId="28337"/>
    <cellStyle name="s_Trans Assump_1_AWWC P2R 2009 2" xfId="28338"/>
    <cellStyle name="s_Trans Assump_1_AWWC P2R 2009_NOL" xfId="28339"/>
    <cellStyle name="s_Trans Assump_1_AWWM P2R 2009" xfId="28340"/>
    <cellStyle name="s_Trans Assump_1_AWWM P2R 2009 2" xfId="28341"/>
    <cellStyle name="s_Trans Assump_1_AWWM P2R 2009_NOL" xfId="28342"/>
    <cellStyle name="s_Trans Assump_1_AWWSC P2R 2009" xfId="28343"/>
    <cellStyle name="s_Trans Assump_1_AWWSC P2R 2009 2" xfId="28344"/>
    <cellStyle name="s_Trans Assump_1_AWWSC P2R 2009_NOL" xfId="28345"/>
    <cellStyle name="s_Trans Assump_1_AZ P2R 2009" xfId="28346"/>
    <cellStyle name="s_Trans Assump_1_AZ P2R 2009 2" xfId="28347"/>
    <cellStyle name="s_Trans Assump_1_AZ P2R 2009_NOL" xfId="28348"/>
    <cellStyle name="s_Trans Assump_1_BalanceSheet Landing" xfId="28349"/>
    <cellStyle name="s_Trans Assump_1_BalanceSheet Landing 2" xfId="28350"/>
    <cellStyle name="s_Trans Assump_1_BalanceSheet Landing 3" xfId="28351"/>
    <cellStyle name="s_Trans Assump_1_BalanceSheet Landing 4" xfId="28352"/>
    <cellStyle name="s_Trans Assump_1_BalanceSheet Landing 5" xfId="28353"/>
    <cellStyle name="s_Trans Assump_1_BalanceSheet Landing 6" xfId="28354"/>
    <cellStyle name="s_Trans Assump_1_BFD P2R 2009" xfId="28355"/>
    <cellStyle name="s_Trans Assump_1_BFD P2R 2009 2" xfId="28356"/>
    <cellStyle name="s_Trans Assump_1_BFD P2R 2009_NOL" xfId="28357"/>
    <cellStyle name="s_Trans Assump_1_Biotech Comps 9-3-2002" xfId="28358"/>
    <cellStyle name="s_Trans Assump_1_Biotech Comps 9-3-2002_Intangible Amortization 6-30-09v" xfId="28359"/>
    <cellStyle name="s_Trans Assump_1_BMY minimerger (divest.)_v1" xfId="28360"/>
    <cellStyle name="s_Trans Assump_1_Book1" xfId="28361"/>
    <cellStyle name="s_Trans Assump_1_BP 2011-13 KPIs Rev 9-16-2010 8pm" xfId="28362"/>
    <cellStyle name="s_Trans Assump_1_Brenner" xfId="28363"/>
    <cellStyle name="s_Trans Assump_1_Brenner_Intangible Amortization 6-30-09v" xfId="28364"/>
    <cellStyle name="s_Trans Assump_1_CA P2R 2009 " xfId="28365"/>
    <cellStyle name="s_Trans Assump_1_CA P2R 2009  2" xfId="28366"/>
    <cellStyle name="s_Trans Assump_1_CA P2R 2009 _NOL" xfId="28367"/>
    <cellStyle name="s_Trans Assump_1_CD - Financial Flash Report - May 2012 Final" xfId="28368"/>
    <cellStyle name="s_Trans Assump_1_City of Fillmore Annual Maintenance Revised  V-2 3-7-06  MLC" xfId="28369"/>
    <cellStyle name="s_Trans Assump_1_City of Fillmore Annual Maintenance Revised  V-2 3-7-06  MLC_sand city cost analysis 9-29-09 CalAm Version" xfId="28370"/>
    <cellStyle name="s_Trans Assump_1_City of Fillmore Annual Maintenance Revised  V-2 3-7-06  MLC_Schedule 3-5 Roark - asset list 071010" xfId="28371"/>
    <cellStyle name="s_Trans Assump_1_City of Fillmore Annual Maintenance Revised MK" xfId="28372"/>
    <cellStyle name="s_Trans Assump_1_City of Fillmore Annual Maintenance Revised MK_sand city cost analysis 9-29-09 CalAm Version" xfId="28373"/>
    <cellStyle name="s_Trans Assump_1_City of Fillmore Annual Maintenance Revised MK_Schedule 3-5 Roark - asset list 071010" xfId="28374"/>
    <cellStyle name="s_Trans Assump_1_City of Fillmore DBO Financial Model V10" xfId="28375"/>
    <cellStyle name="s_Trans Assump_1_City of Fillmore DBO Financial Model V10_sand city cost analysis 9-29-09 CalAm Version" xfId="28376"/>
    <cellStyle name="s_Trans Assump_1_City of Fillmore DBO Financial Model V10_Schedule 3-5 Roark - asset list 071010" xfId="28377"/>
    <cellStyle name="s_Trans Assump_1_City of Fillmore DBO Financial Model V11" xfId="28378"/>
    <cellStyle name="s_Trans Assump_1_City of Fillmore DBO Financial Model V11_sand city cost analysis 9-29-09 CalAm Version" xfId="28379"/>
    <cellStyle name="s_Trans Assump_1_City of Fillmore DBO Financial Model V11_Schedule 3-5 Roark - asset list 071010" xfId="28380"/>
    <cellStyle name="s_Trans Assump_1_City of Fillmore DBO Financial Model V2" xfId="28381"/>
    <cellStyle name="s_Trans Assump_1_City of Fillmore DBO Financial Model V2_sand city cost analysis 9-29-09 CalAm Version" xfId="28382"/>
    <cellStyle name="s_Trans Assump_1_City of Fillmore DBO Financial Model V2_Schedule 3-5 Roark - asset list 071010" xfId="28383"/>
    <cellStyle name="s_Trans Assump_1_City of Fillmore DBO Financial Model V4" xfId="28384"/>
    <cellStyle name="s_Trans Assump_1_City of Fillmore DBO Financial Model V4_sand city cost analysis 9-29-09 CalAm Version" xfId="28385"/>
    <cellStyle name="s_Trans Assump_1_City of Fillmore DBO Financial Model V4_Schedule 3-5 Roark - asset list 071010" xfId="28386"/>
    <cellStyle name="s_Trans Assump_1_City of Fillmore DBO Financial Model V5" xfId="28387"/>
    <cellStyle name="s_Trans Assump_1_City of Fillmore DBO Financial Model V5_sand city cost analysis 9-29-09 CalAm Version" xfId="28388"/>
    <cellStyle name="s_Trans Assump_1_City of Fillmore DBO Financial Model V5_Schedule 3-5 Roark - asset list 071010" xfId="28389"/>
    <cellStyle name="s_Trans Assump_1_City of Fillmore OpEx Model Start-Up  &amp; Decommissioning   Nov.18, 2005  MLC" xfId="28390"/>
    <cellStyle name="s_Trans Assump_1_City of Fillmore OpEx Model Start-Up  &amp; Decommissioning   Nov.18, 2005  MLC_sand city cost analysis 9-29-09 CalAm Version" xfId="28391"/>
    <cellStyle name="s_Trans Assump_1_City of Fillmore OpEx Model Start-Up  &amp; Decommissioning   Nov.18, 2005  MLC_Schedule 3-5 Roark - asset list 071010" xfId="28392"/>
    <cellStyle name="s_Trans Assump_1_City of Fillmore OpEx Model V. 2  Dec. 19, 2005  MLC" xfId="28393"/>
    <cellStyle name="s_Trans Assump_1_City of Fillmore OpEx Model V. 2  Dec. 19, 2005  MLC_sand city cost analysis 9-29-09 CalAm Version" xfId="28394"/>
    <cellStyle name="s_Trans Assump_1_City of Fillmore OpEx Model V. 2  Dec. 19, 2005  MLC_Schedule 3-5 Roark - asset list 071010" xfId="28395"/>
    <cellStyle name="s_Trans Assump_1_City of Fillmore R &amp; R Schedule    3-13-06  MLC" xfId="28396"/>
    <cellStyle name="s_Trans Assump_1_City of Fillmore R &amp; R Schedule    3-13-06  MLC_sand city cost analysis 9-29-09 CalAm Version" xfId="28397"/>
    <cellStyle name="s_Trans Assump_1_City of Fillmore R &amp; R Schedule    3-13-06  MLC_Schedule 3-5 Roark - asset list 071010" xfId="28398"/>
    <cellStyle name="s_Trans Assump_1_Contract Ops Bus  Plan 2011 -2015_061510" xfId="28399"/>
    <cellStyle name="s_Trans Assump_1_Contract Ops Bus  Plan 2011 -2015_061510_2011_BPR_MSG_07" xfId="28400"/>
    <cellStyle name="s_Trans Assump_1_Contract Ops Bus  Plan 2011 -2015_061510_Contract Ops Bus  Plan 2011 -2015_071310_GK" xfId="28401"/>
    <cellStyle name="s_Trans Assump_1_Contract Ops Bus  Plan 2011 -2015_061510_Contract Ops Bus  Plan 2011 -2015_08.31.10" xfId="28402"/>
    <cellStyle name="s_Trans Assump_1_Contract Ops Bus  Plan 2011 -2015_061510_Contract Ops Bus  Plan 2011 -2015_08.31.10_~0270095" xfId="28403"/>
    <cellStyle name="s_Trans Assump_1_Contract Ops Bus  Plan 2011 -2015_061510_Contract Ops Bus  Plan 2011 -2015_08.31.10_Contract Services_Project Contribution Trend" xfId="28404"/>
    <cellStyle name="s_Trans Assump_1_Contract Ops Bus  Plan 2011 -2015_061510_Contract Ops Bus  Plan 2011 -2015_08.31.10_Contract Services_Project Contribution Trend_091010" xfId="28405"/>
    <cellStyle name="s_Trans Assump_1_Contract Ops Bus  Plan 2011 -2015_061510_Contribution" xfId="28406"/>
    <cellStyle name="s_Trans Assump_1_Contract Ops Bus  Plan 2011 -2015_061510_FINAL P12 MSG Contribution Margin" xfId="28407"/>
    <cellStyle name="s_Trans Assump_1_Contract Ops Bus  Plan 2011 -2015_071310_GK" xfId="28408"/>
    <cellStyle name="s_Trans Assump_1_Contract Ops Bus  Plan 2011 -2015_08.31.10" xfId="28409"/>
    <cellStyle name="s_Trans Assump_1_Contract Ops Bus  Plan 2011 -2015_08.31.10_~0270095" xfId="28410"/>
    <cellStyle name="s_Trans Assump_1_Contract Ops Bus  Plan 2011 -2015_08.31.10_Contract Services_Project Contribution Trend" xfId="28411"/>
    <cellStyle name="s_Trans Assump_1_Contract Ops Bus  Plan 2011 -2015_08.31.10_Contract Services_Project Contribution Trend_091010" xfId="28412"/>
    <cellStyle name="s_Trans Assump_1_Contribution" xfId="28413"/>
    <cellStyle name="s_Trans Assump_1_Control Panel" xfId="28414"/>
    <cellStyle name="s_Trans Assump_1_Control Panel 2" xfId="28415"/>
    <cellStyle name="s_Trans Assump_1_Control Panel 3" xfId="28416"/>
    <cellStyle name="s_Trans Assump_1_Control Panel 4" xfId="28417"/>
    <cellStyle name="s_Trans Assump_1_Control Panel 5" xfId="28418"/>
    <cellStyle name="s_Trans Assump_1_Control Panel 6" xfId="28419"/>
    <cellStyle name="s_Trans Assump_1_COO Mini Merger v8" xfId="28420"/>
    <cellStyle name="s_Trans Assump_1_Copy of Twin Oaks DBO Financial Model BAFO FINAL" xfId="28421"/>
    <cellStyle name="s_Trans Assump_1_Copy of Twin Oaks DBO Financial Model BAFO FINAL_sand city cost analysis 9-29-09 CalAm Version" xfId="28422"/>
    <cellStyle name="s_Trans Assump_1_Copy of Twin Oaks DBO Financial Model BAFO FINAL_Schedule 3-5 Roark - asset list 071010" xfId="28423"/>
    <cellStyle name="s_Trans Assump_1_Eastern Divsion O&amp;Vs - Dec 2011 Final" xfId="28424"/>
    <cellStyle name="s_Trans Assump_1_Eastern Divsion O&amp;Vs - Dec 2011 Final 2" xfId="28425"/>
    <cellStyle name="s_Trans Assump_1_Eastern Divsion O&amp;Vs - Dec 2011 Final 3" xfId="28426"/>
    <cellStyle name="s_Trans Assump_1_Eastern Divsion O&amp;Vs - Dec 2011 Final 4" xfId="28427"/>
    <cellStyle name="s_Trans Assump_1_Eastern Divsion O&amp;Vs - Dec 2011 Final 5" xfId="28428"/>
    <cellStyle name="s_Trans Assump_1_Eastern Divsion O&amp;Vs - Dec 2011 Final 6" xfId="28429"/>
    <cellStyle name="s_Trans Assump_1_Edison P2R 2009" xfId="28430"/>
    <cellStyle name="s_Trans Assump_1_Edison P2R 2009 2" xfId="28431"/>
    <cellStyle name="s_Trans Assump_1_Edison P2R 2009_NOL" xfId="28432"/>
    <cellStyle name="s_Trans Assump_1_EMC P2R 2009" xfId="28433"/>
    <cellStyle name="s_Trans Assump_1_EMC P2R 2009 2" xfId="28434"/>
    <cellStyle name="s_Trans Assump_1_EMC P2R 2009_NOL" xfId="28435"/>
    <cellStyle name="s_Trans Assump_1_ETOWN LLC P2R 2009" xfId="28436"/>
    <cellStyle name="s_Trans Assump_1_ETOWN LLC P2R 2009 2" xfId="28437"/>
    <cellStyle name="s_Trans Assump_1_ETOWN LLC P2R 2009_NOL" xfId="28438"/>
    <cellStyle name="s_Trans Assump_1_ETP P2R 2009" xfId="28439"/>
    <cellStyle name="s_Trans Assump_1_ETP P2R 2009 2" xfId="28440"/>
    <cellStyle name="s_Trans Assump_1_ETP P2R 2009_NOL" xfId="28441"/>
    <cellStyle name="s_Trans Assump_1_Fillmore Annual Maintenance" xfId="28442"/>
    <cellStyle name="s_Trans Assump_1_Fillmore Annual Maintenance_sand city cost analysis 9-29-09 CalAm Version" xfId="28443"/>
    <cellStyle name="s_Trans Assump_1_Fillmore Annual Maintenance_Schedule 3-5 Roark - asset list 071010" xfId="28444"/>
    <cellStyle name="s_Trans Assump_1_Fillmore O&amp;M model 032206" xfId="28445"/>
    <cellStyle name="s_Trans Assump_1_Fillmore O&amp;M model 032206 V1" xfId="28446"/>
    <cellStyle name="s_Trans Assump_1_Fillmore O&amp;M model 032206 V1_sand city cost analysis 9-29-09 CalAm Version" xfId="28447"/>
    <cellStyle name="s_Trans Assump_1_Fillmore O&amp;M model 032206 V1_Schedule 3-5 Roark - asset list 071010" xfId="28448"/>
    <cellStyle name="s_Trans Assump_1_Fillmore O&amp;M model 032206_sand city cost analysis 9-29-09 CalAm Version" xfId="28449"/>
    <cellStyle name="s_Trans Assump_1_Fillmore O&amp;M model 032206_Schedule 3-5 Roark - asset list 071010" xfId="28450"/>
    <cellStyle name="s_Trans Assump_1_Fillmore O&amp;M model 110106" xfId="28451"/>
    <cellStyle name="s_Trans Assump_1_Fillmore O&amp;M model 110106_sand city cost analysis 9-29-09 CalAm Version" xfId="28452"/>
    <cellStyle name="s_Trans Assump_1_Fillmore O&amp;M model 110106_Schedule 3-5 Roark - asset list 071010" xfId="28453"/>
    <cellStyle name="s_Trans Assump_1_FINAL P12 MSG Contribution Margin" xfId="28454"/>
    <cellStyle name="s_Trans Assump_1_Footnote" xfId="28455"/>
    <cellStyle name="s_Trans Assump_1_HI P2R 2009" xfId="28456"/>
    <cellStyle name="s_Trans Assump_1_HI P2R 2009 2" xfId="28457"/>
    <cellStyle name="s_Trans Assump_1_HI P2R 2009_NOL" xfId="28458"/>
    <cellStyle name="s_Trans Assump_1_HYDRO P2R 2009" xfId="28459"/>
    <cellStyle name="s_Trans Assump_1_HYDRO P2R 2009 2" xfId="28460"/>
    <cellStyle name="s_Trans Assump_1_HYDRO P2R 2009_NOL" xfId="28461"/>
    <cellStyle name="s_Trans Assump_1_Hyperion-JDE Recon" xfId="28462"/>
    <cellStyle name="s_Trans Assump_1_IA P2R 2009" xfId="28463"/>
    <cellStyle name="s_Trans Assump_1_IA P2R 2009 2" xfId="28464"/>
    <cellStyle name="s_Trans Assump_1_IA P2R 2009_NOL" xfId="28465"/>
    <cellStyle name="s_Trans Assump_1_IL FAS109 2011" xfId="28466"/>
    <cellStyle name="s_Trans Assump_1_IL P2R 2009 " xfId="28467"/>
    <cellStyle name="s_Trans Assump_1_IL P2R 2009  2" xfId="28468"/>
    <cellStyle name="s_Trans Assump_1_IL P2R 2009 _NOL" xfId="28469"/>
    <cellStyle name="s_Trans Assump_1_IN P2R 2009" xfId="28470"/>
    <cellStyle name="s_Trans Assump_1_IN P2R 2009 2" xfId="28471"/>
    <cellStyle name="s_Trans Assump_1_IN P2R 2009_NOL" xfId="28472"/>
    <cellStyle name="s_Trans Assump_1_Income Statement_revised capex 05.28.09_060309" xfId="28473"/>
    <cellStyle name="s_Trans Assump_1_Income Statement_revised capex 05.28.09_060309 2" xfId="28474"/>
    <cellStyle name="s_Trans Assump_1_Input" xfId="28475"/>
    <cellStyle name="s_Trans Assump_1_Input Sheet" xfId="28476"/>
    <cellStyle name="s_Trans Assump_1_Inputs" xfId="28477"/>
    <cellStyle name="s_Trans Assump_1_Journal Entries Calculation" xfId="28478"/>
    <cellStyle name="s_Trans Assump_1_KY P2R 2009" xfId="28479"/>
    <cellStyle name="s_Trans Assump_1_KY P2R 2009 2" xfId="28480"/>
    <cellStyle name="s_Trans Assump_1_KY P2R 2009_NOL" xfId="28481"/>
    <cellStyle name="s_Trans Assump_1_KY-Landing Template-Feb 2012 Final" xfId="28482"/>
    <cellStyle name="s_Trans Assump_1_KY-Landing Template-Feb 2012 Final 2" xfId="28483"/>
    <cellStyle name="s_Trans Assump_1_KY-Landing Template-Feb 2012 Final 3" xfId="28484"/>
    <cellStyle name="s_Trans Assump_1_KY-Landing Template-Feb 2012 Final 4" xfId="28485"/>
    <cellStyle name="s_Trans Assump_1_KY-Landing Template-Feb 2012 Final 5" xfId="28486"/>
    <cellStyle name="s_Trans Assump_1_KY-Landing Template-Feb 2012 Final 6" xfId="28487"/>
    <cellStyle name="s_Trans Assump_1_LI P2R 2009" xfId="28488"/>
    <cellStyle name="s_Trans Assump_1_LI P2R 2009 2" xfId="28489"/>
    <cellStyle name="s_Trans Assump_1_LI P2R 2009_NOL" xfId="28490"/>
    <cellStyle name="s_Trans Assump_1_LIBERTY P2R 2009" xfId="28491"/>
    <cellStyle name="s_Trans Assump_1_LIBERTY P2R 2009 2" xfId="28492"/>
    <cellStyle name="s_Trans Assump_1_LIBERTY P2R 2009_NOL" xfId="28493"/>
    <cellStyle name="s_Trans Assump_1_LOP P2R 2009" xfId="28494"/>
    <cellStyle name="s_Trans Assump_1_LOP P2R 2009 2" xfId="28495"/>
    <cellStyle name="s_Trans Assump_1_LOP P2R 2009_NOL" xfId="28496"/>
    <cellStyle name="s_Trans Assump_1_MD P2R 2009" xfId="28497"/>
    <cellStyle name="s_Trans Assump_1_MD P2R 2009 2" xfId="28498"/>
    <cellStyle name="s_Trans Assump_1_MD P2R 2009_NOL" xfId="28499"/>
    <cellStyle name="s_Trans Assump_1_MI P2R 2009" xfId="28500"/>
    <cellStyle name="s_Trans Assump_1_MI P2R 2009 2" xfId="28501"/>
    <cellStyle name="s_Trans Assump_1_MI P2R 2009_NOL" xfId="28502"/>
    <cellStyle name="s_Trans Assump_1_Minimerger v1" xfId="28503"/>
    <cellStyle name="s_Trans Assump_1_Minimerger v6" xfId="28504"/>
    <cellStyle name="s_Trans Assump_1_Minimerger_v3" xfId="28505"/>
    <cellStyle name="s_Trans Assump_1_Minimerger_v4" xfId="28506"/>
    <cellStyle name="s_Trans Assump_1_MO 2010-2014 Presentation_072709" xfId="28507"/>
    <cellStyle name="s_Trans Assump_1_MO 2010-2014 Presentation_072709_Schedule 3-5 Roark - asset list 071010" xfId="28508"/>
    <cellStyle name="s_Trans Assump_1_MO P2R 2009" xfId="28509"/>
    <cellStyle name="s_Trans Assump_1_MO P2R 2009 2" xfId="28510"/>
    <cellStyle name="s_Trans Assump_1_MO P2R 2009_NOL" xfId="28511"/>
    <cellStyle name="s_Trans Assump_1_Mobile Residuals P2R 2009" xfId="28512"/>
    <cellStyle name="s_Trans Assump_1_Mobile Residuals P2R 2009 2" xfId="28513"/>
    <cellStyle name="s_Trans Assump_1_Mobile Residuals P2R 2009_NOL" xfId="28514"/>
    <cellStyle name="s_Trans Assump_1_MO-IL-CA Offset DEF" xfId="28515"/>
    <cellStyle name="s_Trans Assump_1_MO-IL-CA Offset DEF 2" xfId="28516"/>
    <cellStyle name="s_Trans Assump_1_MO-IL-CA Offset DEF_AWW Adj Co FAS109 2011" xfId="28517"/>
    <cellStyle name="s_Trans Assump_1_MO-IL-CA Offset DEF_Current Provision - HYP" xfId="28518"/>
    <cellStyle name="s_Trans Assump_1_MO-IL-CA Offset DEF_Footnote" xfId="28519"/>
    <cellStyle name="s_Trans Assump_1_MO-IL-CA Offset DEF_Hyperion-JDE Recon" xfId="28520"/>
    <cellStyle name="s_Trans Assump_1_MO-IL-CA Offset DEF_Journal Entries Calculation" xfId="28521"/>
    <cellStyle name="s_Trans Assump_1_MO-IL-CA Offset DEF_NOL" xfId="28522"/>
    <cellStyle name="s_Trans Assump_1_MO-IL-CA Offset DEF_PY FN Reclasses" xfId="28523"/>
    <cellStyle name="s_Trans Assump_1_MO-IL-CA Offset DEF_Summary" xfId="28524"/>
    <cellStyle name="s_Trans Assump_1_Net Capex Cashflow 2013-2014 8-10-12" xfId="28525"/>
    <cellStyle name="s_Trans Assump_1_NJ P2R 2009" xfId="28526"/>
    <cellStyle name="s_Trans Assump_1_NJ P2R 2009 2" xfId="28527"/>
    <cellStyle name="s_Trans Assump_1_NJ P2R 2009_NOL" xfId="28528"/>
    <cellStyle name="s_Trans Assump_1_NM P2R 2009" xfId="28529"/>
    <cellStyle name="s_Trans Assump_1_NM P2R 2009 2" xfId="28530"/>
    <cellStyle name="s_Trans Assump_1_NM P2R 2009_NOL" xfId="28531"/>
    <cellStyle name="s_Trans Assump_1_NOL" xfId="28532"/>
    <cellStyle name="s_Trans Assump_1_O&amp;Vs P&amp;L View" xfId="28533"/>
    <cellStyle name="s_Trans Assump_1_O&amp;Vs P&amp;L View 2" xfId="28534"/>
    <cellStyle name="s_Trans Assump_1_O&amp;Vs P&amp;L View 3" xfId="28535"/>
    <cellStyle name="s_Trans Assump_1_O&amp;Vs P&amp;L View 4" xfId="28536"/>
    <cellStyle name="s_Trans Assump_1_O&amp;Vs P&amp;L View 5" xfId="28537"/>
    <cellStyle name="s_Trans Assump_1_O&amp;Vs P&amp;L View 6" xfId="28538"/>
    <cellStyle name="s_Trans Assump_1_O&amp;Vs Worksheet" xfId="28539"/>
    <cellStyle name="s_Trans Assump_1_O&amp;Vs Worksheet 2" xfId="28540"/>
    <cellStyle name="s_Trans Assump_1_O&amp;Vs Worksheet 3" xfId="28541"/>
    <cellStyle name="s_Trans Assump_1_O&amp;Vs Worksheet 4" xfId="28542"/>
    <cellStyle name="s_Trans Assump_1_O&amp;Vs Worksheet 5" xfId="28543"/>
    <cellStyle name="s_Trans Assump_1_O&amp;Vs Worksheet 6" xfId="28544"/>
    <cellStyle name="s_Trans Assump_1_OH P2R 2009" xfId="28545"/>
    <cellStyle name="s_Trans Assump_1_OH P2R 2009 2" xfId="28546"/>
    <cellStyle name="s_Trans Assump_1_OH P2R 2009_NOL" xfId="28547"/>
    <cellStyle name="s_Trans Assump_1_P&amp;L Landing" xfId="28548"/>
    <cellStyle name="s_Trans Assump_1_P&amp;L Landing 2" xfId="28549"/>
    <cellStyle name="s_Trans Assump_1_P&amp;L Landing 3" xfId="28550"/>
    <cellStyle name="s_Trans Assump_1_P&amp;L Landing 4" xfId="28551"/>
    <cellStyle name="s_Trans Assump_1_P&amp;L Landing 5" xfId="28552"/>
    <cellStyle name="s_Trans Assump_1_P&amp;L Landing 6" xfId="28553"/>
    <cellStyle name="s_Trans Assump_1_PA P2R 2009" xfId="28554"/>
    <cellStyle name="s_Trans Assump_1_PA P2R 2009 2" xfId="28555"/>
    <cellStyle name="s_Trans Assump_1_PA P2R 2009_NOL" xfId="28556"/>
    <cellStyle name="s_Trans Assump_1_Portfolio Optimization - Sale of GW + Neptune v13" xfId="28557"/>
    <cellStyle name="s_Trans Assump_1_Project Aqua - Financial Models Version 2.0 V2" xfId="28558"/>
    <cellStyle name="s_Trans Assump_1_Project Aqua - Financial Models Version 2.0 V2_2010 Arnold Sewer - Model v1.1 (preliminary base case)" xfId="28559"/>
    <cellStyle name="s_Trans Assump_1_Project Aqua - Financial Models Version 2.0 V2_sand city cost analysis 9-29-09 CalAm Version" xfId="28560"/>
    <cellStyle name="s_Trans Assump_1_Project Aqua - Financial Models Version 2.0 V2_Schedule 3-5 Roark - asset list 071010" xfId="28561"/>
    <cellStyle name="s_Trans Assump_1_Project Aqua - Financial Models Version 2.5" xfId="28562"/>
    <cellStyle name="s_Trans Assump_1_Project Ascot Spain - Version 9.0 16082004" xfId="28563"/>
    <cellStyle name="s_Trans Assump_1_PY FN Reclasses" xfId="28564"/>
    <cellStyle name="s_Trans Assump_1_Q1 Workpapers as of 03-12-10" xfId="28565"/>
    <cellStyle name="s_Trans Assump_1_Q1 Workpapers as of 03-12-10 2" xfId="28566"/>
    <cellStyle name="s_Trans Assump_1_ROE by State" xfId="28567"/>
    <cellStyle name="s_Trans Assump_1_sand city cost analysis 9-29-09 CalAm Version" xfId="28568"/>
    <cellStyle name="s_Trans Assump_1_Schedule 3-5 Roark - asset list 071010" xfId="28569"/>
    <cellStyle name="s_Trans Assump_1_Sheet1" xfId="28570"/>
    <cellStyle name="s_Trans Assump_1_Sheet1 2" xfId="28571"/>
    <cellStyle name="s_Trans Assump_1_Sheet1 3" xfId="28572"/>
    <cellStyle name="s_Trans Assump_1_Sheet1 4" xfId="28573"/>
    <cellStyle name="s_Trans Assump_1_Sheet1 5" xfId="28574"/>
    <cellStyle name="s_Trans Assump_1_Sheet1 6" xfId="28575"/>
    <cellStyle name="s_Trans Assump_1_Sheet2" xfId="28576"/>
    <cellStyle name="s_Trans Assump_1_Sheet2 2" xfId="28577"/>
    <cellStyle name="s_Trans Assump_1_Sheet2 3" xfId="28578"/>
    <cellStyle name="s_Trans Assump_1_Sheet2 4" xfId="28579"/>
    <cellStyle name="s_Trans Assump_1_Sheet2 5" xfId="28580"/>
    <cellStyle name="s_Trans Assump_1_Sheet2 6" xfId="28581"/>
    <cellStyle name="s_Trans Assump_1_Sheet2 7" xfId="28582"/>
    <cellStyle name="s_Trans Assump_1_Smart View_2011-2015_Info from the field V2  from rates 8-18-10 morning" xfId="28583"/>
    <cellStyle name="s_Trans Assump_1_Smart View_2011-2015_Info from the field V3 8-19-10 from Rates" xfId="28584"/>
    <cellStyle name="s_Trans Assump_1_Spain headcount 09082004v3" xfId="28585"/>
    <cellStyle name="s_Trans Assump_1_Start-up Costs" xfId="28586"/>
    <cellStyle name="s_Trans Assump_1_Start-up Costs_sand city cost analysis 9-29-09 CalAm Version" xfId="28587"/>
    <cellStyle name="s_Trans Assump_1_Start-up Costs_Schedule 3-5 Roark - asset list 071010" xfId="28588"/>
    <cellStyle name="s_Trans Assump_1_Summary" xfId="28589"/>
    <cellStyle name="s_Trans Assump_1_Surprise Financial Services O&amp;M Fin Model 2008" xfId="28590"/>
    <cellStyle name="s_Trans Assump_1_Surprise Financial Services O&amp;M No Capital 012607" xfId="28591"/>
    <cellStyle name="s_Trans Assump_1_Surprise Financial Services O&amp;M No Capital 012607_sand city cost analysis 9-29-09 CalAm Version" xfId="28592"/>
    <cellStyle name="s_Trans Assump_1_Surprise Financial Services O&amp;M No Capital 012607_Schedule 3-5 Roark - asset list 071010" xfId="28593"/>
    <cellStyle name="s_Trans Assump_1_TN - BD Model 2011-2015 06.17.10" xfId="28594"/>
    <cellStyle name="s_Trans Assump_1_TN P2R 2009" xfId="28595"/>
    <cellStyle name="s_Trans Assump_1_TN P2R 2009 2" xfId="28596"/>
    <cellStyle name="s_Trans Assump_1_TN P2R 2009_NOL" xfId="28597"/>
    <cellStyle name="s_Trans Assump_1_Treasury Existing Debt Load" xfId="28598"/>
    <cellStyle name="s_Trans Assump_1_TWH LLC P2R 2009" xfId="28599"/>
    <cellStyle name="s_Trans Assump_1_TWH LLC P2R 2009 2" xfId="28600"/>
    <cellStyle name="s_Trans Assump_1_TWH LLC P2R 2009_NOL" xfId="28601"/>
    <cellStyle name="s_Trans Assump_1_TWNA P2R 2009" xfId="28602"/>
    <cellStyle name="s_Trans Assump_1_TWNA P2R 2009 2" xfId="28603"/>
    <cellStyle name="s_Trans Assump_1_TWNA P2R 2009_NOL" xfId="28604"/>
    <cellStyle name="s_Trans Assump_1_TX P2R 2009" xfId="28605"/>
    <cellStyle name="s_Trans Assump_1_TX P2R 2009 2" xfId="28606"/>
    <cellStyle name="s_Trans Assump_1_TX P2R 2009_NOL" xfId="28607"/>
    <cellStyle name="s_Trans Assump_1_UESG P2R 2009" xfId="28608"/>
    <cellStyle name="s_Trans Assump_1_UESG P2R 2009 2" xfId="28609"/>
    <cellStyle name="s_Trans Assump_1_UESG P2R 2009_NOL" xfId="28610"/>
    <cellStyle name="s_Trans Assump_1_UWV P2R 2009" xfId="28611"/>
    <cellStyle name="s_Trans Assump_1_UWV P2R 2009 2" xfId="28612"/>
    <cellStyle name="s_Trans Assump_1_UWV P2R 2009_NOL" xfId="28613"/>
    <cellStyle name="s_Trans Assump_1_VA P2R 2009" xfId="28614"/>
    <cellStyle name="s_Trans Assump_1_VA P2R 2009 2" xfId="28615"/>
    <cellStyle name="s_Trans Assump_1_VA P2R 2009_NOL" xfId="28616"/>
    <cellStyle name="s_Trans Assump_1_Valuation_v1 - TDS" xfId="28617"/>
    <cellStyle name="s_Trans Assump_1_WV P2R 2009" xfId="28618"/>
    <cellStyle name="s_Trans Assump_1_WV P2R 2009 2" xfId="28619"/>
    <cellStyle name="s_Trans Assump_1_WV P2R 2009_NOL" xfId="28620"/>
    <cellStyle name="s_Trans Assump_2" xfId="28621"/>
    <cellStyle name="s_Trans Assump_2010 Arnold Sewer - Model v1.1 (preliminary base case)" xfId="28622"/>
    <cellStyle name="s_Trans Assump_2010-2012_AZ BP_09.10.09" xfId="28623"/>
    <cellStyle name="s_Trans Assump_2011_BPR_MSG_07" xfId="28624"/>
    <cellStyle name="s_Trans Assump_2011-13 Capex by entity" xfId="28625"/>
    <cellStyle name="s_Trans Assump_2012_BS_Budget (2)" xfId="28626"/>
    <cellStyle name="s_Trans Assump_2012_BS_Budget (2) 2" xfId="28627"/>
    <cellStyle name="s_Trans Assump_2012_BS_Budget (2) 3" xfId="28628"/>
    <cellStyle name="s_Trans Assump_2012_BS_Budget (2) 4" xfId="28629"/>
    <cellStyle name="s_Trans Assump_2012_BS_Budget (2) 5" xfId="28630"/>
    <cellStyle name="s_Trans Assump_2012_BS_Budget (2) 6" xfId="28631"/>
    <cellStyle name="s_Trans Assump_7 - FAS109 2010 (F2)" xfId="28632"/>
    <cellStyle name="s_Trans Assump_AAET P2R 2009" xfId="28633"/>
    <cellStyle name="s_Trans Assump_AAET P2R 2009 2" xfId="28634"/>
    <cellStyle name="s_Trans Assump_AAET P2R 2009_NOL" xfId="28635"/>
    <cellStyle name="s_Trans Assump_ACUS P2R 2009" xfId="28636"/>
    <cellStyle name="s_Trans Assump_ACUS P2R 2009 2" xfId="28637"/>
    <cellStyle name="s_Trans Assump_ACUS P2R 2009_NOL" xfId="28638"/>
    <cellStyle name="s_Trans Assump_ALWC P2R 2009" xfId="28639"/>
    <cellStyle name="s_Trans Assump_ALWC P2R 2009 2" xfId="28640"/>
    <cellStyle name="s_Trans Assump_ALWC P2R 2009_NOL" xfId="28641"/>
    <cellStyle name="s_Trans Assump_AM0909" xfId="28642"/>
    <cellStyle name="s_Trans Assump_AM0909_Intangible Amortization 6-30-09v" xfId="28643"/>
    <cellStyle name="s_Trans Assump_Apollo 22062005 RR" xfId="28644"/>
    <cellStyle name="s_Trans Assump_Applied O+M - 2011 - 2015 Bus. Plan" xfId="28645"/>
    <cellStyle name="s_Trans Assump_Applied O+M - 2011 - 2015 Bus. Plan 2" xfId="28646"/>
    <cellStyle name="s_Trans Assump_AW Engineering P2R 2009" xfId="28647"/>
    <cellStyle name="s_Trans Assump_AW Engineering P2R 2009 2" xfId="28648"/>
    <cellStyle name="s_Trans Assump_AW Engineering P2R 2009_NOL" xfId="28649"/>
    <cellStyle name="s_Trans Assump_AW Ind P2R 2009" xfId="28650"/>
    <cellStyle name="s_Trans Assump_AW Ind P2R 2009 2" xfId="28651"/>
    <cellStyle name="s_Trans Assump_AW Ind P2R 2009_NOL" xfId="28652"/>
    <cellStyle name="s_Trans Assump_AW O&amp;M P2R 2009" xfId="28653"/>
    <cellStyle name="s_Trans Assump_AW O&amp;M P2R 2009 2" xfId="28654"/>
    <cellStyle name="s_Trans Assump_AW O&amp;M P2R 2009_NOL" xfId="28655"/>
    <cellStyle name="s_Trans Assump_AW(USA) Inc.  P2R 2009" xfId="28656"/>
    <cellStyle name="s_Trans Assump_AW(USA) Inc.  P2R 2009 2" xfId="28657"/>
    <cellStyle name="s_Trans Assump_AW(USA) Inc.  P2R 2009_NOL" xfId="28658"/>
    <cellStyle name="s_Trans Assump_AWCC P2R 2009" xfId="28659"/>
    <cellStyle name="s_Trans Assump_AWCC P2R 2009 2" xfId="28660"/>
    <cellStyle name="s_Trans Assump_AWCC P2R 2009_NOL" xfId="28661"/>
    <cellStyle name="s_Trans Assump_AWE Holding P2R 2009" xfId="28662"/>
    <cellStyle name="s_Trans Assump_AWE Holding P2R 2009 2" xfId="28663"/>
    <cellStyle name="s_Trans Assump_AWE Holding P2R 2009_NOL" xfId="28664"/>
    <cellStyle name="s_Trans Assump_AWE Inc. P2R 2009" xfId="28665"/>
    <cellStyle name="s_Trans Assump_AWE Inc. P2R 2009 2" xfId="28666"/>
    <cellStyle name="s_Trans Assump_AWE Inc. P2R 2009_NOL" xfId="28667"/>
    <cellStyle name="s_Trans Assump_AWM P2R 2009" xfId="28668"/>
    <cellStyle name="s_Trans Assump_AWM P2R 2009 2" xfId="28669"/>
    <cellStyle name="s_Trans Assump_AWM P2R 2009_NOL" xfId="28670"/>
    <cellStyle name="s_Trans Assump_AWM-DE P2R 2009" xfId="28671"/>
    <cellStyle name="s_Trans Assump_AWM-DE P2R 2009 2" xfId="28672"/>
    <cellStyle name="s_Trans Assump_AWM-DE P2R 2009_NOL" xfId="28673"/>
    <cellStyle name="s_Trans Assump_AWR P2R 2009" xfId="28674"/>
    <cellStyle name="s_Trans Assump_AWR P2R 2009 2" xfId="28675"/>
    <cellStyle name="s_Trans Assump_AWR P2R 2009_NOL" xfId="28676"/>
    <cellStyle name="s_Trans Assump_AWS CDM P2R 2009" xfId="28677"/>
    <cellStyle name="s_Trans Assump_AWS CDM P2R 2009 2" xfId="28678"/>
    <cellStyle name="s_Trans Assump_AWS CDM P2R 2009_NOL" xfId="28679"/>
    <cellStyle name="s_Trans Assump_AWS LLC P2R 2009" xfId="28680"/>
    <cellStyle name="s_Trans Assump_AWS LLC P2R 2009 2" xfId="28681"/>
    <cellStyle name="s_Trans Assump_AWS LLC P2R 2009_NOL" xfId="28682"/>
    <cellStyle name="s_Trans Assump_AWW Adj Co FAS109 2011" xfId="28683"/>
    <cellStyle name="s_Trans Assump_AWWC P2R 2009" xfId="28684"/>
    <cellStyle name="s_Trans Assump_AWWC P2R 2009 2" xfId="28685"/>
    <cellStyle name="s_Trans Assump_AWWC P2R 2009_NOL" xfId="28686"/>
    <cellStyle name="s_Trans Assump_AWWM P2R 2009" xfId="28687"/>
    <cellStyle name="s_Trans Assump_AWWM P2R 2009 2" xfId="28688"/>
    <cellStyle name="s_Trans Assump_AWWM P2R 2009_NOL" xfId="28689"/>
    <cellStyle name="s_Trans Assump_AWWSC P2R 2009" xfId="28690"/>
    <cellStyle name="s_Trans Assump_AWWSC P2R 2009 2" xfId="28691"/>
    <cellStyle name="s_Trans Assump_AWWSC P2R 2009_NOL" xfId="28692"/>
    <cellStyle name="s_Trans Assump_AZ P2R 2009" xfId="28693"/>
    <cellStyle name="s_Trans Assump_AZ P2R 2009 2" xfId="28694"/>
    <cellStyle name="s_Trans Assump_AZ P2R 2009_NOL" xfId="28695"/>
    <cellStyle name="s_Trans Assump_BalanceSheet Landing" xfId="28696"/>
    <cellStyle name="s_Trans Assump_BalanceSheet Landing 2" xfId="28697"/>
    <cellStyle name="s_Trans Assump_BalanceSheet Landing 3" xfId="28698"/>
    <cellStyle name="s_Trans Assump_BalanceSheet Landing 4" xfId="28699"/>
    <cellStyle name="s_Trans Assump_BalanceSheet Landing 5" xfId="28700"/>
    <cellStyle name="s_Trans Assump_BalanceSheet Landing 6" xfId="28701"/>
    <cellStyle name="s_Trans Assump_BFD P2R 2009" xfId="28702"/>
    <cellStyle name="s_Trans Assump_BFD P2R 2009 2" xfId="28703"/>
    <cellStyle name="s_Trans Assump_BFD P2R 2009_NOL" xfId="28704"/>
    <cellStyle name="s_Trans Assump_Biotech Comps 9-3-2002" xfId="28705"/>
    <cellStyle name="s_Trans Assump_Book1" xfId="28706"/>
    <cellStyle name="s_Trans Assump_BP 2011-13 KPIs Rev 9-16-2010 8pm" xfId="28707"/>
    <cellStyle name="s_Trans Assump_Brenner" xfId="28708"/>
    <cellStyle name="s_Trans Assump_Brenner_Intangible Amortization 6-30-09v" xfId="28709"/>
    <cellStyle name="s_Trans Assump_CA P2R 2009 " xfId="28710"/>
    <cellStyle name="s_Trans Assump_CA P2R 2009  2" xfId="28711"/>
    <cellStyle name="s_Trans Assump_CA P2R 2009 _NOL" xfId="28712"/>
    <cellStyle name="s_Trans Assump_CD - Financial Flash Report - May 2012 Final" xfId="28713"/>
    <cellStyle name="s_Trans Assump_City of Fillmore Annual Maintenance Revised  V-2 3-7-06  MLC" xfId="28714"/>
    <cellStyle name="s_Trans Assump_City of Fillmore Annual Maintenance Revised  V-2 3-7-06  MLC_sand city cost analysis 9-29-09 CalAm Version" xfId="28715"/>
    <cellStyle name="s_Trans Assump_City of Fillmore Annual Maintenance Revised  V-2 3-7-06  MLC_Schedule 3-5 Roark - asset list 071010" xfId="28716"/>
    <cellStyle name="s_Trans Assump_City of Fillmore Annual Maintenance Revised MK" xfId="28717"/>
    <cellStyle name="s_Trans Assump_City of Fillmore Annual Maintenance Revised MK_sand city cost analysis 9-29-09 CalAm Version" xfId="28718"/>
    <cellStyle name="s_Trans Assump_City of Fillmore Annual Maintenance Revised MK_Schedule 3-5 Roark - asset list 071010" xfId="28719"/>
    <cellStyle name="s_Trans Assump_City of Fillmore DBO Financial Model V10" xfId="28720"/>
    <cellStyle name="s_Trans Assump_City of Fillmore DBO Financial Model V10_sand city cost analysis 9-29-09 CalAm Version" xfId="28721"/>
    <cellStyle name="s_Trans Assump_City of Fillmore DBO Financial Model V10_Schedule 3-5 Roark - asset list 071010" xfId="28722"/>
    <cellStyle name="s_Trans Assump_City of Fillmore DBO Financial Model V11" xfId="28723"/>
    <cellStyle name="s_Trans Assump_City of Fillmore DBO Financial Model V11_sand city cost analysis 9-29-09 CalAm Version" xfId="28724"/>
    <cellStyle name="s_Trans Assump_City of Fillmore DBO Financial Model V11_Schedule 3-5 Roark - asset list 071010" xfId="28725"/>
    <cellStyle name="s_Trans Assump_City of Fillmore DBO Financial Model V2" xfId="28726"/>
    <cellStyle name="s_Trans Assump_City of Fillmore DBO Financial Model V2_sand city cost analysis 9-29-09 CalAm Version" xfId="28727"/>
    <cellStyle name="s_Trans Assump_City of Fillmore DBO Financial Model V2_Schedule 3-5 Roark - asset list 071010" xfId="28728"/>
    <cellStyle name="s_Trans Assump_City of Fillmore DBO Financial Model V4" xfId="28729"/>
    <cellStyle name="s_Trans Assump_City of Fillmore DBO Financial Model V4_sand city cost analysis 9-29-09 CalAm Version" xfId="28730"/>
    <cellStyle name="s_Trans Assump_City of Fillmore DBO Financial Model V4_Schedule 3-5 Roark - asset list 071010" xfId="28731"/>
    <cellStyle name="s_Trans Assump_City of Fillmore DBO Financial Model V5" xfId="28732"/>
    <cellStyle name="s_Trans Assump_City of Fillmore DBO Financial Model V5_sand city cost analysis 9-29-09 CalAm Version" xfId="28733"/>
    <cellStyle name="s_Trans Assump_City of Fillmore DBO Financial Model V5_Schedule 3-5 Roark - asset list 071010" xfId="28734"/>
    <cellStyle name="s_Trans Assump_City of Fillmore OpEx Model Start-Up  &amp; Decommissioning   Nov.18, 2005  MLC" xfId="28735"/>
    <cellStyle name="s_Trans Assump_City of Fillmore OpEx Model Start-Up  &amp; Decommissioning   Nov.18, 2005  MLC_sand city cost analysis 9-29-09 CalAm Version" xfId="28736"/>
    <cellStyle name="s_Trans Assump_City of Fillmore OpEx Model Start-Up  &amp; Decommissioning   Nov.18, 2005  MLC_Schedule 3-5 Roark - asset list 071010" xfId="28737"/>
    <cellStyle name="s_Trans Assump_City of Fillmore OpEx Model V. 2  Dec. 19, 2005  MLC" xfId="28738"/>
    <cellStyle name="s_Trans Assump_City of Fillmore OpEx Model V. 2  Dec. 19, 2005  MLC_sand city cost analysis 9-29-09 CalAm Version" xfId="28739"/>
    <cellStyle name="s_Trans Assump_City of Fillmore OpEx Model V. 2  Dec. 19, 2005  MLC_Schedule 3-5 Roark - asset list 071010" xfId="28740"/>
    <cellStyle name="s_Trans Assump_City of Fillmore R &amp; R Schedule    3-13-06  MLC" xfId="28741"/>
    <cellStyle name="s_Trans Assump_City of Fillmore R &amp; R Schedule    3-13-06  MLC_sand city cost analysis 9-29-09 CalAm Version" xfId="28742"/>
    <cellStyle name="s_Trans Assump_City of Fillmore R &amp; R Schedule    3-13-06  MLC_Schedule 3-5 Roark - asset list 071010" xfId="28743"/>
    <cellStyle name="s_Trans Assump_Contract Ops Bus  Plan 2011 -2015_061510" xfId="28744"/>
    <cellStyle name="s_Trans Assump_Contract Ops Bus  Plan 2011 -2015_061510_2011_BPR_MSG_07" xfId="28745"/>
    <cellStyle name="s_Trans Assump_Contract Ops Bus  Plan 2011 -2015_061510_Contract Ops Bus  Plan 2011 -2015_071310_GK" xfId="28746"/>
    <cellStyle name="s_Trans Assump_Contract Ops Bus  Plan 2011 -2015_061510_Contract Ops Bus  Plan 2011 -2015_08.31.10" xfId="28747"/>
    <cellStyle name="s_Trans Assump_Contract Ops Bus  Plan 2011 -2015_061510_Contract Ops Bus  Plan 2011 -2015_08.31.10_~0270095" xfId="28748"/>
    <cellStyle name="s_Trans Assump_Contract Ops Bus  Plan 2011 -2015_061510_Contract Ops Bus  Plan 2011 -2015_08.31.10_Contract Services_Project Contribution Trend" xfId="28749"/>
    <cellStyle name="s_Trans Assump_Contract Ops Bus  Plan 2011 -2015_061510_Contract Ops Bus  Plan 2011 -2015_08.31.10_Contract Services_Project Contribution Trend_091010" xfId="28750"/>
    <cellStyle name="s_Trans Assump_Contract Ops Bus  Plan 2011 -2015_061510_Contribution" xfId="28751"/>
    <cellStyle name="s_Trans Assump_Contract Ops Bus  Plan 2011 -2015_061510_FINAL P12 MSG Contribution Margin" xfId="28752"/>
    <cellStyle name="s_Trans Assump_Contract Ops Bus  Plan 2011 -2015_071310_GK" xfId="28753"/>
    <cellStyle name="s_Trans Assump_Contract Ops Bus  Plan 2011 -2015_08.31.10" xfId="28754"/>
    <cellStyle name="s_Trans Assump_Contract Ops Bus  Plan 2011 -2015_08.31.10_~0270095" xfId="28755"/>
    <cellStyle name="s_Trans Assump_Contract Ops Bus  Plan 2011 -2015_08.31.10_Contract Services_Project Contribution Trend" xfId="28756"/>
    <cellStyle name="s_Trans Assump_Contract Ops Bus  Plan 2011 -2015_08.31.10_Contract Services_Project Contribution Trend_091010" xfId="28757"/>
    <cellStyle name="s_Trans Assump_Contribution" xfId="28758"/>
    <cellStyle name="s_Trans Assump_Control Panel" xfId="28759"/>
    <cellStyle name="s_Trans Assump_Control Panel 2" xfId="28760"/>
    <cellStyle name="s_Trans Assump_Control Panel 3" xfId="28761"/>
    <cellStyle name="s_Trans Assump_Control Panel 4" xfId="28762"/>
    <cellStyle name="s_Trans Assump_Control Panel 5" xfId="28763"/>
    <cellStyle name="s_Trans Assump_Control Panel 6" xfId="28764"/>
    <cellStyle name="s_Trans Assump_Copy of KY 2011 Os &amp; Vs 10-19-11" xfId="28765"/>
    <cellStyle name="s_Trans Assump_Copy of KY 2011 Os &amp; Vs 10-19-11 2" xfId="28766"/>
    <cellStyle name="s_Trans Assump_Copy of KY 2011 Os &amp; Vs 10-19-11 3" xfId="28767"/>
    <cellStyle name="s_Trans Assump_Copy of KY 2011 Os &amp; Vs 10-19-11 4" xfId="28768"/>
    <cellStyle name="s_Trans Assump_Copy of KY 2011 Os &amp; Vs 10-19-11 5" xfId="28769"/>
    <cellStyle name="s_Trans Assump_Copy of KY 2011 Os &amp; Vs 10-19-11 6" xfId="28770"/>
    <cellStyle name="s_Trans Assump_Copy of Twin Oaks DBO Financial Model BAFO FINAL" xfId="28771"/>
    <cellStyle name="s_Trans Assump_Copy of Twin Oaks DBO Financial Model BAFO FINAL_sand city cost analysis 9-29-09 CalAm Version" xfId="28772"/>
    <cellStyle name="s_Trans Assump_Copy of Twin Oaks DBO Financial Model BAFO FINAL_Schedule 3-5 Roark - asset list 071010" xfId="28773"/>
    <cellStyle name="s_Trans Assump_Eastern Divsion O&amp;Vs - Dec 2011 Final" xfId="28774"/>
    <cellStyle name="s_Trans Assump_Eastern Divsion O&amp;Vs - Dec 2011 Final 2" xfId="28775"/>
    <cellStyle name="s_Trans Assump_Eastern Divsion O&amp;Vs - Dec 2011 Final 3" xfId="28776"/>
    <cellStyle name="s_Trans Assump_Eastern Divsion O&amp;Vs - Dec 2011 Final 4" xfId="28777"/>
    <cellStyle name="s_Trans Assump_Eastern Divsion O&amp;Vs - Dec 2011 Final 5" xfId="28778"/>
    <cellStyle name="s_Trans Assump_Eastern Divsion O&amp;Vs - Dec 2011 Final 6" xfId="28779"/>
    <cellStyle name="s_Trans Assump_Eastern Divsion O&amp;Vs - Dec 2011 Final_O&amp;Vs Worksheet" xfId="28780"/>
    <cellStyle name="s_Trans Assump_Eastern Divsion O&amp;Vs - Dec 2011 Final_O&amp;Vs Worksheet 2" xfId="28781"/>
    <cellStyle name="s_Trans Assump_Eastern Divsion O&amp;Vs - Dec 2011 Final_O&amp;Vs Worksheet 3" xfId="28782"/>
    <cellStyle name="s_Trans Assump_Eastern Divsion O&amp;Vs - Dec 2011 Final_O&amp;Vs Worksheet 4" xfId="28783"/>
    <cellStyle name="s_Trans Assump_Eastern Divsion O&amp;Vs - Dec 2011 Final_O&amp;Vs Worksheet 5" xfId="28784"/>
    <cellStyle name="s_Trans Assump_Eastern Divsion O&amp;Vs - Dec 2011 Final_O&amp;Vs Worksheet 6" xfId="28785"/>
    <cellStyle name="s_Trans Assump_Edison P2R 2009" xfId="28786"/>
    <cellStyle name="s_Trans Assump_Edison P2R 2009 2" xfId="28787"/>
    <cellStyle name="s_Trans Assump_Edison P2R 2009_NOL" xfId="28788"/>
    <cellStyle name="s_Trans Assump_EMC P2R 2009" xfId="28789"/>
    <cellStyle name="s_Trans Assump_EMC P2R 2009 2" xfId="28790"/>
    <cellStyle name="s_Trans Assump_EMC P2R 2009_NOL" xfId="28791"/>
    <cellStyle name="s_Trans Assump_ETOWN LLC P2R 2009" xfId="28792"/>
    <cellStyle name="s_Trans Assump_ETOWN LLC P2R 2009 2" xfId="28793"/>
    <cellStyle name="s_Trans Assump_ETOWN LLC P2R 2009_NOL" xfId="28794"/>
    <cellStyle name="s_Trans Assump_ETP P2R 2009" xfId="28795"/>
    <cellStyle name="s_Trans Assump_ETP P2R 2009 2" xfId="28796"/>
    <cellStyle name="s_Trans Assump_ETP P2R 2009_NOL" xfId="28797"/>
    <cellStyle name="s_Trans Assump_Feb Actual vs. Budget" xfId="28798"/>
    <cellStyle name="s_Trans Assump_Feb Actual vs. Budget 2" xfId="28799"/>
    <cellStyle name="s_Trans Assump_Feb Actual vs. Budget 3" xfId="28800"/>
    <cellStyle name="s_Trans Assump_Feb Actual vs. Budget 4" xfId="28801"/>
    <cellStyle name="s_Trans Assump_Feb Actual vs. Budget 5" xfId="28802"/>
    <cellStyle name="s_Trans Assump_Feb Actual vs. Budget 6" xfId="28803"/>
    <cellStyle name="s_Trans Assump_Federal Payable '10" xfId="28804"/>
    <cellStyle name="s_Trans Assump_Fillmore Annual Maintenance" xfId="28805"/>
    <cellStyle name="s_Trans Assump_Fillmore Annual Maintenance_sand city cost analysis 9-29-09 CalAm Version" xfId="28806"/>
    <cellStyle name="s_Trans Assump_Fillmore Annual Maintenance_Schedule 3-5 Roark - asset list 071010" xfId="28807"/>
    <cellStyle name="s_Trans Assump_Fillmore O&amp;M model 032206" xfId="28808"/>
    <cellStyle name="s_Trans Assump_Fillmore O&amp;M model 032206 V1" xfId="28809"/>
    <cellStyle name="s_Trans Assump_Fillmore O&amp;M model 032206 V1_sand city cost analysis 9-29-09 CalAm Version" xfId="28810"/>
    <cellStyle name="s_Trans Assump_Fillmore O&amp;M model 032206 V1_Schedule 3-5 Roark - asset list 071010" xfId="28811"/>
    <cellStyle name="s_Trans Assump_Fillmore O&amp;M model 032206_sand city cost analysis 9-29-09 CalAm Version" xfId="28812"/>
    <cellStyle name="s_Trans Assump_Fillmore O&amp;M model 032206_Schedule 3-5 Roark - asset list 071010" xfId="28813"/>
    <cellStyle name="s_Trans Assump_Fillmore O&amp;M model 110106" xfId="28814"/>
    <cellStyle name="s_Trans Assump_Fillmore O&amp;M model 110106_sand city cost analysis 9-29-09 CalAm Version" xfId="28815"/>
    <cellStyle name="s_Trans Assump_Fillmore O&amp;M model 110106_Schedule 3-5 Roark - asset list 071010" xfId="28816"/>
    <cellStyle name="s_Trans Assump_FINAL P12 MSG Contribution Margin" xfId="28817"/>
    <cellStyle name="s_Trans Assump_Footnote" xfId="28818"/>
    <cellStyle name="s_Trans Assump_GAAP Provision Model - Q3 2011 Consolidated - Hyperion" xfId="28819"/>
    <cellStyle name="s_Trans Assump_HI P2R 2009" xfId="28820"/>
    <cellStyle name="s_Trans Assump_HI P2R 2009 2" xfId="28821"/>
    <cellStyle name="s_Trans Assump_HI P2R 2009_NOL" xfId="28822"/>
    <cellStyle name="s_Trans Assump_HYDRO P2R 2009" xfId="28823"/>
    <cellStyle name="s_Trans Assump_HYDRO P2R 2009 2" xfId="28824"/>
    <cellStyle name="s_Trans Assump_HYDRO P2R 2009_NOL" xfId="28825"/>
    <cellStyle name="s_Trans Assump_Hyperion-JDE Recon" xfId="28826"/>
    <cellStyle name="s_Trans Assump_IA P2R 2009" xfId="28827"/>
    <cellStyle name="s_Trans Assump_IA P2R 2009 2" xfId="28828"/>
    <cellStyle name="s_Trans Assump_IA P2R 2009_NOL" xfId="28829"/>
    <cellStyle name="s_Trans Assump_IL FAS109 2011" xfId="28830"/>
    <cellStyle name="s_Trans Assump_IL P2R 2009 " xfId="28831"/>
    <cellStyle name="s_Trans Assump_IL P2R 2009  2" xfId="28832"/>
    <cellStyle name="s_Trans Assump_IL P2R 2009 _NOL" xfId="28833"/>
    <cellStyle name="s_Trans Assump_IN P2R 2009" xfId="28834"/>
    <cellStyle name="s_Trans Assump_IN P2R 2009 2" xfId="28835"/>
    <cellStyle name="s_Trans Assump_IN P2R 2009_NOL" xfId="28836"/>
    <cellStyle name="s_Trans Assump_Income Statement_revised capex 05.28.09_060309" xfId="28837"/>
    <cellStyle name="s_Trans Assump_Income Statement_revised capex 05.28.09_060309 2" xfId="28838"/>
    <cellStyle name="s_Trans Assump_Input" xfId="28839"/>
    <cellStyle name="s_Trans Assump_Input Sheet" xfId="28840"/>
    <cellStyle name="s_Trans Assump_Input Sheet_Hyperion-JDE Recon" xfId="28841"/>
    <cellStyle name="s_Trans Assump_Input Sheet_Journal Entries Calculation" xfId="28842"/>
    <cellStyle name="s_Trans Assump_Inputs" xfId="28843"/>
    <cellStyle name="s_Trans Assump_Inputs_1" xfId="28844"/>
    <cellStyle name="s_Trans Assump_Intangible Amortization 6-30-09v" xfId="28845"/>
    <cellStyle name="s_Trans Assump_I-OPEB" xfId="28846"/>
    <cellStyle name="s_Trans Assump_I-OPEB_Hyperion-JDE Recon" xfId="28847"/>
    <cellStyle name="s_Trans Assump_I-OPEB_Input Sheet" xfId="28848"/>
    <cellStyle name="s_Trans Assump_I-OPEB_Journal Entries Calculation" xfId="28849"/>
    <cellStyle name="s_Trans Assump_Journal Entries Calculation" xfId="28850"/>
    <cellStyle name="s_Trans Assump_KY P2R 2009" xfId="28851"/>
    <cellStyle name="s_Trans Assump_KY P2R 2009 2" xfId="28852"/>
    <cellStyle name="s_Trans Assump_KY P2R 2009_NOL" xfId="28853"/>
    <cellStyle name="s_Trans Assump_KY-Landing Template-Feb 2012 Final" xfId="28854"/>
    <cellStyle name="s_Trans Assump_KY-Landing Template-Feb 2012 Final 2" xfId="28855"/>
    <cellStyle name="s_Trans Assump_KY-Landing Template-Feb 2012 Final 3" xfId="28856"/>
    <cellStyle name="s_Trans Assump_KY-Landing Template-Feb 2012 Final 4" xfId="28857"/>
    <cellStyle name="s_Trans Assump_KY-Landing Template-Feb 2012 Final 5" xfId="28858"/>
    <cellStyle name="s_Trans Assump_KY-Landing Template-Feb 2012 Final 6" xfId="28859"/>
    <cellStyle name="s_Trans Assump_KY-Landing Template-Feb 2012 Final_O&amp;Vs Worksheet" xfId="28860"/>
    <cellStyle name="s_Trans Assump_KY-Landing Template-Feb 2012 Final_O&amp;Vs Worksheet 2" xfId="28861"/>
    <cellStyle name="s_Trans Assump_KY-Landing Template-Feb 2012 Final_O&amp;Vs Worksheet 3" xfId="28862"/>
    <cellStyle name="s_Trans Assump_KY-Landing Template-Feb 2012 Final_O&amp;Vs Worksheet 4" xfId="28863"/>
    <cellStyle name="s_Trans Assump_KY-Landing Template-Feb 2012 Final_O&amp;Vs Worksheet 5" xfId="28864"/>
    <cellStyle name="s_Trans Assump_KY-Landing Template-Feb 2012 Final_O&amp;Vs Worksheet 6" xfId="28865"/>
    <cellStyle name="s_Trans Assump_LI P2R 2009" xfId="28866"/>
    <cellStyle name="s_Trans Assump_LI P2R 2009 2" xfId="28867"/>
    <cellStyle name="s_Trans Assump_LI P2R 2009_NOL" xfId="28868"/>
    <cellStyle name="s_Trans Assump_LIBERTY P2R 2009" xfId="28869"/>
    <cellStyle name="s_Trans Assump_LIBERTY P2R 2009 2" xfId="28870"/>
    <cellStyle name="s_Trans Assump_LIBERTY P2R 2009_NOL" xfId="28871"/>
    <cellStyle name="s_Trans Assump_LOP P2R 2009" xfId="28872"/>
    <cellStyle name="s_Trans Assump_LOP P2R 2009 2" xfId="28873"/>
    <cellStyle name="s_Trans Assump_LOP P2R 2009_NOL" xfId="28874"/>
    <cellStyle name="s_Trans Assump_MD P2R 2009" xfId="28875"/>
    <cellStyle name="s_Trans Assump_MD P2R 2009 2" xfId="28876"/>
    <cellStyle name="s_Trans Assump_MD P2R 2009_NOL" xfId="28877"/>
    <cellStyle name="s_Trans Assump_MI P2R 2009" xfId="28878"/>
    <cellStyle name="s_Trans Assump_MI P2R 2009 2" xfId="28879"/>
    <cellStyle name="s_Trans Assump_MI P2R 2009_NOL" xfId="28880"/>
    <cellStyle name="s_Trans Assump_MindpeaceTemplate" xfId="28881"/>
    <cellStyle name="s_Trans Assump_MindpeaceTemplate_Intangible Amortization 6-30-09v" xfId="28882"/>
    <cellStyle name="s_Trans Assump_MO 2010-2014 Presentation_072709" xfId="28883"/>
    <cellStyle name="s_Trans Assump_MO 2010-2014 Presentation_072709_Schedule 3-5 Roark - asset list 071010" xfId="28884"/>
    <cellStyle name="s_Trans Assump_MO P2R 2009" xfId="28885"/>
    <cellStyle name="s_Trans Assump_MO P2R 2009 2" xfId="28886"/>
    <cellStyle name="s_Trans Assump_MO P2R 2009_NOL" xfId="28887"/>
    <cellStyle name="s_Trans Assump_Mobile Residuals P2R 2009" xfId="28888"/>
    <cellStyle name="s_Trans Assump_Mobile Residuals P2R 2009 2" xfId="28889"/>
    <cellStyle name="s_Trans Assump_Mobile Residuals P2R 2009_NOL" xfId="28890"/>
    <cellStyle name="s_Trans Assump_MO-IL-CA Offset DEF" xfId="28891"/>
    <cellStyle name="s_Trans Assump_MO-IL-CA Offset DEF 2" xfId="28892"/>
    <cellStyle name="s_Trans Assump_MO-IL-CA Offset DEF_2010 Footnote" xfId="28893"/>
    <cellStyle name="s_Trans Assump_MO-IL-CA Offset DEF_2010 Footnote_7 - FAS109 2010 (F2)" xfId="28894"/>
    <cellStyle name="s_Trans Assump_MO-IL-CA Offset DEF_2010 Footnote_Hyperion-JDE Recon" xfId="28895"/>
    <cellStyle name="s_Trans Assump_MO-IL-CA Offset DEF_2010 Footnote_Journal Entries Calculation" xfId="28896"/>
    <cellStyle name="s_Trans Assump_MO-IL-CA Offset DEF_7 - FAS109 2010 (F2)" xfId="28897"/>
    <cellStyle name="s_Trans Assump_MO-IL-CA Offset DEF_AWW Adj Co FAS109 2011" xfId="28898"/>
    <cellStyle name="s_Trans Assump_MO-IL-CA Offset DEF_AZ FAS109 2011" xfId="28899"/>
    <cellStyle name="s_Trans Assump_MO-IL-CA Offset DEF_AZ FAS109 2011_Hyperion-JDE Recon" xfId="28900"/>
    <cellStyle name="s_Trans Assump_MO-IL-CA Offset DEF_AZ FAS109 2011_Journal Entries Calculation" xfId="28901"/>
    <cellStyle name="s_Trans Assump_MO-IL-CA Offset DEF_Current Provision - HYP" xfId="28902"/>
    <cellStyle name="s_Trans Assump_MO-IL-CA Offset DEF_Footnote" xfId="28903"/>
    <cellStyle name="s_Trans Assump_MO-IL-CA Offset DEF_Footnote Walk" xfId="28904"/>
    <cellStyle name="s_Trans Assump_MO-IL-CA Offset DEF_Footnote Walk_7 - FAS109 2010 (F2)" xfId="28905"/>
    <cellStyle name="s_Trans Assump_MO-IL-CA Offset DEF_Footnote Walk_Hyperion-JDE Recon" xfId="28906"/>
    <cellStyle name="s_Trans Assump_MO-IL-CA Offset DEF_Footnote Walk_Journal Entries Calculation" xfId="28907"/>
    <cellStyle name="s_Trans Assump_MO-IL-CA Offset DEF_Hyperion-JDE Recon" xfId="28908"/>
    <cellStyle name="s_Trans Assump_MO-IL-CA Offset DEF_IA FAS109 2011" xfId="28909"/>
    <cellStyle name="s_Trans Assump_MO-IL-CA Offset DEF_IA FAS109 2011_Hyperion-JDE Recon" xfId="28910"/>
    <cellStyle name="s_Trans Assump_MO-IL-CA Offset DEF_IA FAS109 2011_Journal Entries Calculation" xfId="28911"/>
    <cellStyle name="s_Trans Assump_MO-IL-CA Offset DEF_IL FAS109 2011" xfId="28912"/>
    <cellStyle name="s_Trans Assump_MO-IL-CA Offset DEF_IL FAS109 2011_Hyperion-JDE Recon" xfId="28913"/>
    <cellStyle name="s_Trans Assump_MO-IL-CA Offset DEF_IL FAS109 2011_Journal Entries Calculation" xfId="28914"/>
    <cellStyle name="s_Trans Assump_MO-IL-CA Offset DEF_IL Note H Collapsed to Acctg" xfId="28915"/>
    <cellStyle name="s_Trans Assump_MO-IL-CA Offset DEF_IL Note H Collapsed to Acctg_7 - FAS109 2010 (F2)" xfId="28916"/>
    <cellStyle name="s_Trans Assump_MO-IL-CA Offset DEF_IL Note H Collapsed to Acctg_Hyperion-JDE Recon" xfId="28917"/>
    <cellStyle name="s_Trans Assump_MO-IL-CA Offset DEF_IL Note H Collapsed to Acctg_Journal Entries Calculation" xfId="28918"/>
    <cellStyle name="s_Trans Assump_MO-IL-CA Offset DEF_Journal Entries Calculation" xfId="28919"/>
    <cellStyle name="s_Trans Assump_MO-IL-CA Offset DEF_NOL" xfId="28920"/>
    <cellStyle name="s_Trans Assump_MO-IL-CA Offset DEF_Note H" xfId="28921"/>
    <cellStyle name="s_Trans Assump_MO-IL-CA Offset DEF_Note H_7 - FAS109 2010 (F2)" xfId="28922"/>
    <cellStyle name="s_Trans Assump_MO-IL-CA Offset DEF_Note H_Hyperion-JDE Recon" xfId="28923"/>
    <cellStyle name="s_Trans Assump_MO-IL-CA Offset DEF_Note H_Journal Entries Calculation" xfId="28924"/>
    <cellStyle name="s_Trans Assump_MO-IL-CA Offset DEF_PY FN Reclasses" xfId="28925"/>
    <cellStyle name="s_Trans Assump_MO-IL-CA Offset DEF_Summary" xfId="28926"/>
    <cellStyle name="s_Trans Assump_Net Capex Cashflow 2013-2014 8-10-12" xfId="28927"/>
    <cellStyle name="s_Trans Assump_NJ P2R 2009" xfId="28928"/>
    <cellStyle name="s_Trans Assump_NJ P2R 2009 2" xfId="28929"/>
    <cellStyle name="s_Trans Assump_NJ P2R 2009_NOL" xfId="28930"/>
    <cellStyle name="s_Trans Assump_NM P2R 2009" xfId="28931"/>
    <cellStyle name="s_Trans Assump_NM P2R 2009 2" xfId="28932"/>
    <cellStyle name="s_Trans Assump_NM P2R 2009_NOL" xfId="28933"/>
    <cellStyle name="s_Trans Assump_NOL" xfId="28934"/>
    <cellStyle name="s_Trans Assump_O - AFUDC Sch M" xfId="28935"/>
    <cellStyle name="s_Trans Assump_O - AFUDC Sch M_Hyperion-JDE Recon" xfId="28936"/>
    <cellStyle name="s_Trans Assump_O - AFUDC Sch M_Input Sheet" xfId="28937"/>
    <cellStyle name="s_Trans Assump_O - AFUDC Sch M_Journal Entries Calculation" xfId="28938"/>
    <cellStyle name="s_Trans Assump_O&amp;Vs P&amp;L View" xfId="28939"/>
    <cellStyle name="s_Trans Assump_O&amp;Vs P&amp;L View 2" xfId="28940"/>
    <cellStyle name="s_Trans Assump_O&amp;Vs P&amp;L View 3" xfId="28941"/>
    <cellStyle name="s_Trans Assump_O&amp;Vs P&amp;L View 4" xfId="28942"/>
    <cellStyle name="s_Trans Assump_O&amp;Vs P&amp;L View 5" xfId="28943"/>
    <cellStyle name="s_Trans Assump_O&amp;Vs P&amp;L View 6" xfId="28944"/>
    <cellStyle name="s_Trans Assump_O&amp;Vs Worksheet" xfId="28945"/>
    <cellStyle name="s_Trans Assump_O&amp;Vs Worksheet 2" xfId="28946"/>
    <cellStyle name="s_Trans Assump_O&amp;Vs Worksheet 3" xfId="28947"/>
    <cellStyle name="s_Trans Assump_O&amp;Vs Worksheet 4" xfId="28948"/>
    <cellStyle name="s_Trans Assump_O&amp;Vs Worksheet 5" xfId="28949"/>
    <cellStyle name="s_Trans Assump_O&amp;Vs Worksheet 6" xfId="28950"/>
    <cellStyle name="s_Trans Assump_O&amp;Vs Worksheet_1" xfId="28951"/>
    <cellStyle name="s_Trans Assump_O&amp;Vs Worksheet_1 2" xfId="28952"/>
    <cellStyle name="s_Trans Assump_O&amp;Vs Worksheet_1 3" xfId="28953"/>
    <cellStyle name="s_Trans Assump_O&amp;Vs Worksheet_1 4" xfId="28954"/>
    <cellStyle name="s_Trans Assump_O&amp;Vs Worksheet_1 5" xfId="28955"/>
    <cellStyle name="s_Trans Assump_O&amp;Vs Worksheet_1 6" xfId="28956"/>
    <cellStyle name="s_Trans Assump_OH P2R 2009" xfId="28957"/>
    <cellStyle name="s_Trans Assump_OH P2R 2009 2" xfId="28958"/>
    <cellStyle name="s_Trans Assump_OH P2R 2009_NOL" xfId="28959"/>
    <cellStyle name="s_Trans Assump_P&amp;L Landing" xfId="28960"/>
    <cellStyle name="s_Trans Assump_P&amp;L Landing 2" xfId="28961"/>
    <cellStyle name="s_Trans Assump_P&amp;L Landing 3" xfId="28962"/>
    <cellStyle name="s_Trans Assump_P&amp;L Landing 4" xfId="28963"/>
    <cellStyle name="s_Trans Assump_P&amp;L Landing 5" xfId="28964"/>
    <cellStyle name="s_Trans Assump_P&amp;L Landing 6" xfId="28965"/>
    <cellStyle name="s_Trans Assump_PA P2R 2009" xfId="28966"/>
    <cellStyle name="s_Trans Assump_PA P2R 2009 2" xfId="28967"/>
    <cellStyle name="s_Trans Assump_PA P2R 2009_NOL" xfId="28968"/>
    <cellStyle name="s_Trans Assump_Portfolio Optimization - Sale of GW + Neptune v13" xfId="28969"/>
    <cellStyle name="s_Trans Assump_Project Aqua - Financial Models Version 2.0 V2" xfId="28970"/>
    <cellStyle name="s_Trans Assump_Project Aqua - Financial Models Version 2.0 V2_2010 Arnold Sewer - Model v1.1 (preliminary base case)" xfId="28971"/>
    <cellStyle name="s_Trans Assump_Project Aqua - Financial Models Version 2.0 V2_sand city cost analysis 9-29-09 CalAm Version" xfId="28972"/>
    <cellStyle name="s_Trans Assump_Project Aqua - Financial Models Version 2.0 V2_Schedule 3-5 Roark - asset list 071010" xfId="28973"/>
    <cellStyle name="s_Trans Assump_Project Aqua - Financial Models Version 2.5" xfId="28974"/>
    <cellStyle name="s_Trans Assump_Project Ascot Spain - Version 9.0 16082004" xfId="28975"/>
    <cellStyle name="s_Trans Assump_PY FN Reclasses" xfId="28976"/>
    <cellStyle name="s_Trans Assump_Q1 Workpapers as of 03-12-10" xfId="28977"/>
    <cellStyle name="s_Trans Assump_Q1 Workpapers as of 03-12-10 2" xfId="28978"/>
    <cellStyle name="s_Trans Assump_ROE by State" xfId="28979"/>
    <cellStyle name="s_Trans Assump_sand city cost analysis 9-29-09 CalAm Version" xfId="28980"/>
    <cellStyle name="s_Trans Assump_Schedule 3-5 Roark - asset list 071010" xfId="28981"/>
    <cellStyle name="s_Trans Assump_Sheet1" xfId="28982"/>
    <cellStyle name="s_Trans Assump_Sheet1 2" xfId="28983"/>
    <cellStyle name="s_Trans Assump_Sheet1 3" xfId="28984"/>
    <cellStyle name="s_Trans Assump_Sheet1 4" xfId="28985"/>
    <cellStyle name="s_Trans Assump_Sheet1 5" xfId="28986"/>
    <cellStyle name="s_Trans Assump_Sheet1 6" xfId="28987"/>
    <cellStyle name="s_Trans Assump_Sheet1_O&amp;Vs Worksheet" xfId="28988"/>
    <cellStyle name="s_Trans Assump_Sheet1_O&amp;Vs Worksheet 2" xfId="28989"/>
    <cellStyle name="s_Trans Assump_Sheet1_O&amp;Vs Worksheet 3" xfId="28990"/>
    <cellStyle name="s_Trans Assump_Sheet1_O&amp;Vs Worksheet 4" xfId="28991"/>
    <cellStyle name="s_Trans Assump_Sheet1_O&amp;Vs Worksheet 5" xfId="28992"/>
    <cellStyle name="s_Trans Assump_Sheet1_O&amp;Vs Worksheet 6" xfId="28993"/>
    <cellStyle name="s_Trans Assump_Sheet2" xfId="28994"/>
    <cellStyle name="s_Trans Assump_Sheet2 2" xfId="28995"/>
    <cellStyle name="s_Trans Assump_Sheet2 3" xfId="28996"/>
    <cellStyle name="s_Trans Assump_Sheet2 4" xfId="28997"/>
    <cellStyle name="s_Trans Assump_Sheet2 5" xfId="28998"/>
    <cellStyle name="s_Trans Assump_Sheet2 6" xfId="28999"/>
    <cellStyle name="s_Trans Assump_Sheet2 7" xfId="29000"/>
    <cellStyle name="s_Trans Assump_Sheet2_Input" xfId="29001"/>
    <cellStyle name="s_Trans Assump_Sheet2_Input 2" xfId="29002"/>
    <cellStyle name="s_Trans Assump_Sheet2_Input 3" xfId="29003"/>
    <cellStyle name="s_Trans Assump_Sheet2_Input 4" xfId="29004"/>
    <cellStyle name="s_Trans Assump_Sheet2_Input 5" xfId="29005"/>
    <cellStyle name="s_Trans Assump_Sheet2_Input 6" xfId="29006"/>
    <cellStyle name="s_Trans Assump_Sheet2_Input_O&amp;Vs Worksheet" xfId="29007"/>
    <cellStyle name="s_Trans Assump_Sheet2_Input_O&amp;Vs Worksheet 2" xfId="29008"/>
    <cellStyle name="s_Trans Assump_Sheet2_Input_O&amp;Vs Worksheet 3" xfId="29009"/>
    <cellStyle name="s_Trans Assump_Sheet2_Input_O&amp;Vs Worksheet 4" xfId="29010"/>
    <cellStyle name="s_Trans Assump_Sheet2_Input_O&amp;Vs Worksheet 5" xfId="29011"/>
    <cellStyle name="s_Trans Assump_Sheet2_Input_O&amp;Vs Worksheet 6" xfId="29012"/>
    <cellStyle name="s_Trans Assump_Sheet3" xfId="29013"/>
    <cellStyle name="s_Trans Assump_Sheet3 2" xfId="29014"/>
    <cellStyle name="s_Trans Assump_Sheet3 3" xfId="29015"/>
    <cellStyle name="s_Trans Assump_Sheet3 4" xfId="29016"/>
    <cellStyle name="s_Trans Assump_Sheet3 5" xfId="29017"/>
    <cellStyle name="s_Trans Assump_Sheet3 6" xfId="29018"/>
    <cellStyle name="s_Trans Assump_Smart View_2011-2015_Info from the field V2  from rates 8-18-10 morning" xfId="29019"/>
    <cellStyle name="s_Trans Assump_Smart View_2011-2015_Info from the field V3 8-19-10 from Rates" xfId="29020"/>
    <cellStyle name="s_Trans Assump_Spain headcount 09082004v3" xfId="29021"/>
    <cellStyle name="s_Trans Assump_Start-up Costs" xfId="29022"/>
    <cellStyle name="s_Trans Assump_Start-up Costs_sand city cost analysis 9-29-09 CalAm Version" xfId="29023"/>
    <cellStyle name="s_Trans Assump_Start-up Costs_Schedule 3-5 Roark - asset list 071010" xfId="29024"/>
    <cellStyle name="s_Trans Assump_Summary" xfId="29025"/>
    <cellStyle name="s_Trans Assump_Surprise Financial Services O&amp;M Fin Model 2008" xfId="29026"/>
    <cellStyle name="s_Trans Assump_Surprise Financial Services O&amp;M No Capital 012607" xfId="29027"/>
    <cellStyle name="s_Trans Assump_Surprise Financial Services O&amp;M No Capital 012607_sand city cost analysis 9-29-09 CalAm Version" xfId="29028"/>
    <cellStyle name="s_Trans Assump_Surprise Financial Services O&amp;M No Capital 012607_Schedule 3-5 Roark - asset list 071010" xfId="29029"/>
    <cellStyle name="s_Trans Assump_Temp-Perm Account Map" xfId="29030"/>
    <cellStyle name="s_Trans Assump_TN - BD Model 2011-2015 06.17.10" xfId="29031"/>
    <cellStyle name="s_Trans Assump_TN P2R 2009" xfId="29032"/>
    <cellStyle name="s_Trans Assump_TN P2R 2009 2" xfId="29033"/>
    <cellStyle name="s_Trans Assump_TN P2R 2009_NOL" xfId="29034"/>
    <cellStyle name="s_Trans Assump_Trans Sum" xfId="29035"/>
    <cellStyle name="s_Trans Assump_Trans Sum_Intangible Amortization 6-30-09v" xfId="29036"/>
    <cellStyle name="s_Trans Assump_Treasury Existing Debt Load" xfId="29037"/>
    <cellStyle name="s_Trans Assump_TWH LLC P2R 2009" xfId="29038"/>
    <cellStyle name="s_Trans Assump_TWH LLC P2R 2009 2" xfId="29039"/>
    <cellStyle name="s_Trans Assump_TWH LLC P2R 2009_NOL" xfId="29040"/>
    <cellStyle name="s_Trans Assump_TWNA P2R 2009" xfId="29041"/>
    <cellStyle name="s_Trans Assump_TWNA P2R 2009 2" xfId="29042"/>
    <cellStyle name="s_Trans Assump_TWNA P2R 2009_NOL" xfId="29043"/>
    <cellStyle name="s_Trans Assump_TX P2R 2009" xfId="29044"/>
    <cellStyle name="s_Trans Assump_TX P2R 2009 2" xfId="29045"/>
    <cellStyle name="s_Trans Assump_TX P2R 2009_NOL" xfId="29046"/>
    <cellStyle name="s_Trans Assump_UESG P2R 2009" xfId="29047"/>
    <cellStyle name="s_Trans Assump_UESG P2R 2009 2" xfId="29048"/>
    <cellStyle name="s_Trans Assump_UESG P2R 2009_NOL" xfId="29049"/>
    <cellStyle name="s_Trans Assump_UWV P2R 2009" xfId="29050"/>
    <cellStyle name="s_Trans Assump_UWV P2R 2009 2" xfId="29051"/>
    <cellStyle name="s_Trans Assump_UWV P2R 2009_NOL" xfId="29052"/>
    <cellStyle name="s_Trans Assump_VA P2R 2009" xfId="29053"/>
    <cellStyle name="s_Trans Assump_VA P2R 2009 2" xfId="29054"/>
    <cellStyle name="s_Trans Assump_VA P2R 2009_NOL" xfId="29055"/>
    <cellStyle name="s_Trans Assump_WACC" xfId="29056"/>
    <cellStyle name="s_Trans Assump_WACC_Intangible Amortization 6-30-09v" xfId="29057"/>
    <cellStyle name="s_Trans Assump_WV P2R 2009" xfId="29058"/>
    <cellStyle name="s_Trans Assump_WV P2R 2009 2" xfId="29059"/>
    <cellStyle name="s_Trans Assump_WV P2R 2009_NOL" xfId="29060"/>
    <cellStyle name="s_Trans Sum" xfId="29061"/>
    <cellStyle name="s_Trans Sum 10" xfId="29062"/>
    <cellStyle name="s_Trans Sum 2" xfId="29063"/>
    <cellStyle name="s_Trans Sum 2 2" xfId="29064"/>
    <cellStyle name="s_Trans Sum 2 2 2" xfId="29065"/>
    <cellStyle name="s_Trans Sum 2 2 2 2" xfId="29066"/>
    <cellStyle name="s_Trans Sum 2 2 2 2 2" xfId="29067"/>
    <cellStyle name="s_Trans Sum 2 2 2 2 3" xfId="29068"/>
    <cellStyle name="s_Trans Sum 2 2 2 3" xfId="29069"/>
    <cellStyle name="s_Trans Sum 2 2 3" xfId="29070"/>
    <cellStyle name="s_Trans Sum 2 2 4" xfId="29071"/>
    <cellStyle name="s_Trans Sum 2 2 5" xfId="29072"/>
    <cellStyle name="s_Trans Sum 2 2 6" xfId="29073"/>
    <cellStyle name="s_Trans Sum 2 3" xfId="29074"/>
    <cellStyle name="s_Trans Sum 2 3 2" xfId="29075"/>
    <cellStyle name="s_Trans Sum 2 3 2 2" xfId="29076"/>
    <cellStyle name="s_Trans Sum 2 3 2 3" xfId="29077"/>
    <cellStyle name="s_Trans Sum 2 3 3" xfId="29078"/>
    <cellStyle name="s_Trans Sum 2 4" xfId="29079"/>
    <cellStyle name="s_Trans Sum 2 5" xfId="29080"/>
    <cellStyle name="s_Trans Sum 2 6" xfId="29081"/>
    <cellStyle name="s_Trans Sum 3" xfId="29082"/>
    <cellStyle name="s_Trans Sum 4" xfId="29083"/>
    <cellStyle name="s_Trans Sum 5" xfId="29084"/>
    <cellStyle name="s_Trans Sum 6" xfId="29085"/>
    <cellStyle name="s_Trans Sum 6 2" xfId="29086"/>
    <cellStyle name="s_Trans Sum 6 2 2" xfId="29087"/>
    <cellStyle name="s_Trans Sum 6 2 3" xfId="29088"/>
    <cellStyle name="s_Trans Sum 6 3" xfId="29089"/>
    <cellStyle name="s_Trans Sum 7" xfId="29090"/>
    <cellStyle name="s_Trans Sum 8" xfId="29091"/>
    <cellStyle name="s_Trans Sum 9" xfId="29092"/>
    <cellStyle name="s_Trans Sum_1" xfId="29093"/>
    <cellStyle name="s_Trans Sum_1 10" xfId="29094"/>
    <cellStyle name="s_Trans Sum_1 2" xfId="29095"/>
    <cellStyle name="s_Trans Sum_1 2 2" xfId="29096"/>
    <cellStyle name="s_Trans Sum_1 2 2 2" xfId="29097"/>
    <cellStyle name="s_Trans Sum_1 2 2 2 2" xfId="29098"/>
    <cellStyle name="s_Trans Sum_1 2 2 2 2 2" xfId="29099"/>
    <cellStyle name="s_Trans Sum_1 2 2 2 2 3" xfId="29100"/>
    <cellStyle name="s_Trans Sum_1 2 2 2 3" xfId="29101"/>
    <cellStyle name="s_Trans Sum_1 2 2 3" xfId="29102"/>
    <cellStyle name="s_Trans Sum_1 2 2 4" xfId="29103"/>
    <cellStyle name="s_Trans Sum_1 2 2 5" xfId="29104"/>
    <cellStyle name="s_Trans Sum_1 2 2 6" xfId="29105"/>
    <cellStyle name="s_Trans Sum_1 2 3" xfId="29106"/>
    <cellStyle name="s_Trans Sum_1 2 3 2" xfId="29107"/>
    <cellStyle name="s_Trans Sum_1 2 3 2 2" xfId="29108"/>
    <cellStyle name="s_Trans Sum_1 2 3 2 3" xfId="29109"/>
    <cellStyle name="s_Trans Sum_1 2 3 3" xfId="29110"/>
    <cellStyle name="s_Trans Sum_1 2 4" xfId="29111"/>
    <cellStyle name="s_Trans Sum_1 2 5" xfId="29112"/>
    <cellStyle name="s_Trans Sum_1 2 6" xfId="29113"/>
    <cellStyle name="s_Trans Sum_1 3" xfId="29114"/>
    <cellStyle name="s_Trans Sum_1 4" xfId="29115"/>
    <cellStyle name="s_Trans Sum_1 5" xfId="29116"/>
    <cellStyle name="s_Trans Sum_1 6" xfId="29117"/>
    <cellStyle name="s_Trans Sum_1 6 2" xfId="29118"/>
    <cellStyle name="s_Trans Sum_1 6 2 2" xfId="29119"/>
    <cellStyle name="s_Trans Sum_1 6 2 3" xfId="29120"/>
    <cellStyle name="s_Trans Sum_1 6 3" xfId="29121"/>
    <cellStyle name="s_Trans Sum_1 7" xfId="29122"/>
    <cellStyle name="s_Trans Sum_1 8" xfId="29123"/>
    <cellStyle name="s_Trans Sum_1 9" xfId="29124"/>
    <cellStyle name="s_Trans Sum_1_2010 Arnold Sewer - Model v1.1 (preliminary base case)" xfId="29125"/>
    <cellStyle name="s_Trans Sum_1_2010-2012_AZ BP_09.10.09" xfId="29126"/>
    <cellStyle name="s_Trans Sum_1_2011_BPR_MSG_07" xfId="29127"/>
    <cellStyle name="s_Trans Sum_1_2011-13 Capex by entity" xfId="29128"/>
    <cellStyle name="s_Trans Sum_1_2012_BS_Budget (2)" xfId="29129"/>
    <cellStyle name="s_Trans Sum_1_2012_BS_Budget (2) 2" xfId="29130"/>
    <cellStyle name="s_Trans Sum_1_2012_BS_Budget (2) 3" xfId="29131"/>
    <cellStyle name="s_Trans Sum_1_2012_BS_Budget (2) 4" xfId="29132"/>
    <cellStyle name="s_Trans Sum_1_2012_BS_Budget (2) 5" xfId="29133"/>
    <cellStyle name="s_Trans Sum_1_2012_BS_Budget (2) 6" xfId="29134"/>
    <cellStyle name="s_Trans Sum_1_7 - FAS109 2010 (F2)" xfId="29135"/>
    <cellStyle name="s_Trans Sum_1_AAET P2R 2009" xfId="29136"/>
    <cellStyle name="s_Trans Sum_1_AAET P2R 2009 2" xfId="29137"/>
    <cellStyle name="s_Trans Sum_1_AAET P2R 2009_NOL" xfId="29138"/>
    <cellStyle name="s_Trans Sum_1_ACUS P2R 2009" xfId="29139"/>
    <cellStyle name="s_Trans Sum_1_ACUS P2R 2009 2" xfId="29140"/>
    <cellStyle name="s_Trans Sum_1_ACUS P2R 2009_NOL" xfId="29141"/>
    <cellStyle name="s_Trans Sum_1_ALWC P2R 2009" xfId="29142"/>
    <cellStyle name="s_Trans Sum_1_ALWC P2R 2009 2" xfId="29143"/>
    <cellStyle name="s_Trans Sum_1_ALWC P2R 2009_NOL" xfId="29144"/>
    <cellStyle name="s_Trans Sum_1_Apollo 22062005 RR" xfId="29145"/>
    <cellStyle name="s_Trans Sum_1_Applied O+M - 2011 - 2015 Bus. Plan" xfId="29146"/>
    <cellStyle name="s_Trans Sum_1_Applied O+M - 2011 - 2015 Bus. Plan 2" xfId="29147"/>
    <cellStyle name="s_Trans Sum_1_AW Engineering P2R 2009" xfId="29148"/>
    <cellStyle name="s_Trans Sum_1_AW Engineering P2R 2009 2" xfId="29149"/>
    <cellStyle name="s_Trans Sum_1_AW Engineering P2R 2009_NOL" xfId="29150"/>
    <cellStyle name="s_Trans Sum_1_AW Ind P2R 2009" xfId="29151"/>
    <cellStyle name="s_Trans Sum_1_AW Ind P2R 2009 2" xfId="29152"/>
    <cellStyle name="s_Trans Sum_1_AW Ind P2R 2009_NOL" xfId="29153"/>
    <cellStyle name="s_Trans Sum_1_AW O&amp;M P2R 2009" xfId="29154"/>
    <cellStyle name="s_Trans Sum_1_AW O&amp;M P2R 2009 2" xfId="29155"/>
    <cellStyle name="s_Trans Sum_1_AW O&amp;M P2R 2009_NOL" xfId="29156"/>
    <cellStyle name="s_Trans Sum_1_AW(USA) Inc.  P2R 2009" xfId="29157"/>
    <cellStyle name="s_Trans Sum_1_AW(USA) Inc.  P2R 2009 2" xfId="29158"/>
    <cellStyle name="s_Trans Sum_1_AW(USA) Inc.  P2R 2009_NOL" xfId="29159"/>
    <cellStyle name="s_Trans Sum_1_AWCC P2R 2009" xfId="29160"/>
    <cellStyle name="s_Trans Sum_1_AWCC P2R 2009 2" xfId="29161"/>
    <cellStyle name="s_Trans Sum_1_AWCC P2R 2009_NOL" xfId="29162"/>
    <cellStyle name="s_Trans Sum_1_AWE Holding P2R 2009" xfId="29163"/>
    <cellStyle name="s_Trans Sum_1_AWE Holding P2R 2009 2" xfId="29164"/>
    <cellStyle name="s_Trans Sum_1_AWE Holding P2R 2009_NOL" xfId="29165"/>
    <cellStyle name="s_Trans Sum_1_AWE Inc. P2R 2009" xfId="29166"/>
    <cellStyle name="s_Trans Sum_1_AWE Inc. P2R 2009 2" xfId="29167"/>
    <cellStyle name="s_Trans Sum_1_AWE Inc. P2R 2009_NOL" xfId="29168"/>
    <cellStyle name="s_Trans Sum_1_AWM P2R 2009" xfId="29169"/>
    <cellStyle name="s_Trans Sum_1_AWM P2R 2009 2" xfId="29170"/>
    <cellStyle name="s_Trans Sum_1_AWM P2R 2009_NOL" xfId="29171"/>
    <cellStyle name="s_Trans Sum_1_AWM-DE P2R 2009" xfId="29172"/>
    <cellStyle name="s_Trans Sum_1_AWM-DE P2R 2009 2" xfId="29173"/>
    <cellStyle name="s_Trans Sum_1_AWM-DE P2R 2009_NOL" xfId="29174"/>
    <cellStyle name="s_Trans Sum_1_AWR P2R 2009" xfId="29175"/>
    <cellStyle name="s_Trans Sum_1_AWR P2R 2009 2" xfId="29176"/>
    <cellStyle name="s_Trans Sum_1_AWR P2R 2009_NOL" xfId="29177"/>
    <cellStyle name="s_Trans Sum_1_AWS CDM P2R 2009" xfId="29178"/>
    <cellStyle name="s_Trans Sum_1_AWS CDM P2R 2009 2" xfId="29179"/>
    <cellStyle name="s_Trans Sum_1_AWS CDM P2R 2009_NOL" xfId="29180"/>
    <cellStyle name="s_Trans Sum_1_AWS LLC P2R 2009" xfId="29181"/>
    <cellStyle name="s_Trans Sum_1_AWS LLC P2R 2009 2" xfId="29182"/>
    <cellStyle name="s_Trans Sum_1_AWS LLC P2R 2009_NOL" xfId="29183"/>
    <cellStyle name="s_Trans Sum_1_AWW Adj Co FAS109 2011" xfId="29184"/>
    <cellStyle name="s_Trans Sum_1_AWWC P2R 2009" xfId="29185"/>
    <cellStyle name="s_Trans Sum_1_AWWC P2R 2009 2" xfId="29186"/>
    <cellStyle name="s_Trans Sum_1_AWWC P2R 2009_NOL" xfId="29187"/>
    <cellStyle name="s_Trans Sum_1_AWWM P2R 2009" xfId="29188"/>
    <cellStyle name="s_Trans Sum_1_AWWM P2R 2009 2" xfId="29189"/>
    <cellStyle name="s_Trans Sum_1_AWWM P2R 2009_NOL" xfId="29190"/>
    <cellStyle name="s_Trans Sum_1_AWWSC P2R 2009" xfId="29191"/>
    <cellStyle name="s_Trans Sum_1_AWWSC P2R 2009 2" xfId="29192"/>
    <cellStyle name="s_Trans Sum_1_AWWSC P2R 2009_NOL" xfId="29193"/>
    <cellStyle name="s_Trans Sum_1_AZ P2R 2009" xfId="29194"/>
    <cellStyle name="s_Trans Sum_1_AZ P2R 2009 2" xfId="29195"/>
    <cellStyle name="s_Trans Sum_1_AZ P2R 2009_NOL" xfId="29196"/>
    <cellStyle name="s_Trans Sum_1_BalanceSheet Landing" xfId="29197"/>
    <cellStyle name="s_Trans Sum_1_BalanceSheet Landing 2" xfId="29198"/>
    <cellStyle name="s_Trans Sum_1_BalanceSheet Landing 3" xfId="29199"/>
    <cellStyle name="s_Trans Sum_1_BalanceSheet Landing 4" xfId="29200"/>
    <cellStyle name="s_Trans Sum_1_BalanceSheet Landing 5" xfId="29201"/>
    <cellStyle name="s_Trans Sum_1_BalanceSheet Landing 6" xfId="29202"/>
    <cellStyle name="s_Trans Sum_1_BFD P2R 2009" xfId="29203"/>
    <cellStyle name="s_Trans Sum_1_BFD P2R 2009 2" xfId="29204"/>
    <cellStyle name="s_Trans Sum_1_BFD P2R 2009_NOL" xfId="29205"/>
    <cellStyle name="s_Trans Sum_1_BMY minimerger (divest.)_v1" xfId="29206"/>
    <cellStyle name="s_Trans Sum_1_Book1" xfId="29207"/>
    <cellStyle name="s_Trans Sum_1_BP 2011-13 KPIs Rev 9-16-2010 8pm" xfId="29208"/>
    <cellStyle name="s_Trans Sum_1_CA P2R 2009 " xfId="29209"/>
    <cellStyle name="s_Trans Sum_1_CA P2R 2009  2" xfId="29210"/>
    <cellStyle name="s_Trans Sum_1_CA P2R 2009 _NOL" xfId="29211"/>
    <cellStyle name="s_Trans Sum_1_CD - Financial Flash Report - May 2012 Final" xfId="29212"/>
    <cellStyle name="s_Trans Sum_1_City of Fillmore Annual Maintenance Revised  V-2 3-7-06  MLC" xfId="29213"/>
    <cellStyle name="s_Trans Sum_1_City of Fillmore Annual Maintenance Revised  V-2 3-7-06  MLC_sand city cost analysis 9-29-09 CalAm Version" xfId="29214"/>
    <cellStyle name="s_Trans Sum_1_City of Fillmore Annual Maintenance Revised  V-2 3-7-06  MLC_Schedule 3-5 Roark - asset list 071010" xfId="29215"/>
    <cellStyle name="s_Trans Sum_1_City of Fillmore Annual Maintenance Revised MK" xfId="29216"/>
    <cellStyle name="s_Trans Sum_1_City of Fillmore Annual Maintenance Revised MK_sand city cost analysis 9-29-09 CalAm Version" xfId="29217"/>
    <cellStyle name="s_Trans Sum_1_City of Fillmore Annual Maintenance Revised MK_Schedule 3-5 Roark - asset list 071010" xfId="29218"/>
    <cellStyle name="s_Trans Sum_1_City of Fillmore DBO Financial Model V10" xfId="29219"/>
    <cellStyle name="s_Trans Sum_1_City of Fillmore DBO Financial Model V10_sand city cost analysis 9-29-09 CalAm Version" xfId="29220"/>
    <cellStyle name="s_Trans Sum_1_City of Fillmore DBO Financial Model V10_Schedule 3-5 Roark - asset list 071010" xfId="29221"/>
    <cellStyle name="s_Trans Sum_1_City of Fillmore DBO Financial Model V11" xfId="29222"/>
    <cellStyle name="s_Trans Sum_1_City of Fillmore DBO Financial Model V11_sand city cost analysis 9-29-09 CalAm Version" xfId="29223"/>
    <cellStyle name="s_Trans Sum_1_City of Fillmore DBO Financial Model V11_Schedule 3-5 Roark - asset list 071010" xfId="29224"/>
    <cellStyle name="s_Trans Sum_1_City of Fillmore DBO Financial Model V2" xfId="29225"/>
    <cellStyle name="s_Trans Sum_1_City of Fillmore DBO Financial Model V2_sand city cost analysis 9-29-09 CalAm Version" xfId="29226"/>
    <cellStyle name="s_Trans Sum_1_City of Fillmore DBO Financial Model V2_Schedule 3-5 Roark - asset list 071010" xfId="29227"/>
    <cellStyle name="s_Trans Sum_1_City of Fillmore DBO Financial Model V4" xfId="29228"/>
    <cellStyle name="s_Trans Sum_1_City of Fillmore DBO Financial Model V4_sand city cost analysis 9-29-09 CalAm Version" xfId="29229"/>
    <cellStyle name="s_Trans Sum_1_City of Fillmore DBO Financial Model V4_Schedule 3-5 Roark - asset list 071010" xfId="29230"/>
    <cellStyle name="s_Trans Sum_1_City of Fillmore DBO Financial Model V5" xfId="29231"/>
    <cellStyle name="s_Trans Sum_1_City of Fillmore DBO Financial Model V5_sand city cost analysis 9-29-09 CalAm Version" xfId="29232"/>
    <cellStyle name="s_Trans Sum_1_City of Fillmore DBO Financial Model V5_Schedule 3-5 Roark - asset list 071010" xfId="29233"/>
    <cellStyle name="s_Trans Sum_1_City of Fillmore OpEx Model Start-Up  &amp; Decommissioning   Nov.18, 2005  MLC" xfId="29234"/>
    <cellStyle name="s_Trans Sum_1_City of Fillmore OpEx Model Start-Up  &amp; Decommissioning   Nov.18, 2005  MLC_sand city cost analysis 9-29-09 CalAm Version" xfId="29235"/>
    <cellStyle name="s_Trans Sum_1_City of Fillmore OpEx Model Start-Up  &amp; Decommissioning   Nov.18, 2005  MLC_Schedule 3-5 Roark - asset list 071010" xfId="29236"/>
    <cellStyle name="s_Trans Sum_1_City of Fillmore OpEx Model V. 2  Dec. 19, 2005  MLC" xfId="29237"/>
    <cellStyle name="s_Trans Sum_1_City of Fillmore OpEx Model V. 2  Dec. 19, 2005  MLC_sand city cost analysis 9-29-09 CalAm Version" xfId="29238"/>
    <cellStyle name="s_Trans Sum_1_City of Fillmore OpEx Model V. 2  Dec. 19, 2005  MLC_Schedule 3-5 Roark - asset list 071010" xfId="29239"/>
    <cellStyle name="s_Trans Sum_1_City of Fillmore R &amp; R Schedule    3-13-06  MLC" xfId="29240"/>
    <cellStyle name="s_Trans Sum_1_City of Fillmore R &amp; R Schedule    3-13-06  MLC_sand city cost analysis 9-29-09 CalAm Version" xfId="29241"/>
    <cellStyle name="s_Trans Sum_1_City of Fillmore R &amp; R Schedule    3-13-06  MLC_Schedule 3-5 Roark - asset list 071010" xfId="29242"/>
    <cellStyle name="s_Trans Sum_1_Contract Ops Bus  Plan 2011 -2015_061510" xfId="29243"/>
    <cellStyle name="s_Trans Sum_1_Contract Ops Bus  Plan 2011 -2015_061510_2011_BPR_MSG_07" xfId="29244"/>
    <cellStyle name="s_Trans Sum_1_Contract Ops Bus  Plan 2011 -2015_061510_Contract Ops Bus  Plan 2011 -2015_071310_GK" xfId="29245"/>
    <cellStyle name="s_Trans Sum_1_Contract Ops Bus  Plan 2011 -2015_061510_Contract Ops Bus  Plan 2011 -2015_08.31.10" xfId="29246"/>
    <cellStyle name="s_Trans Sum_1_Contract Ops Bus  Plan 2011 -2015_061510_Contract Ops Bus  Plan 2011 -2015_08.31.10_~0270095" xfId="29247"/>
    <cellStyle name="s_Trans Sum_1_Contract Ops Bus  Plan 2011 -2015_061510_Contract Ops Bus  Plan 2011 -2015_08.31.10_Contract Services_Project Contribution Trend" xfId="29248"/>
    <cellStyle name="s_Trans Sum_1_Contract Ops Bus  Plan 2011 -2015_061510_Contract Ops Bus  Plan 2011 -2015_08.31.10_Contract Services_Project Contribution Trend_091010" xfId="29249"/>
    <cellStyle name="s_Trans Sum_1_Contract Ops Bus  Plan 2011 -2015_061510_Contribution" xfId="29250"/>
    <cellStyle name="s_Trans Sum_1_Contract Ops Bus  Plan 2011 -2015_061510_FINAL P12 MSG Contribution Margin" xfId="29251"/>
    <cellStyle name="s_Trans Sum_1_Contract Ops Bus  Plan 2011 -2015_071310_GK" xfId="29252"/>
    <cellStyle name="s_Trans Sum_1_Contract Ops Bus  Plan 2011 -2015_08.31.10" xfId="29253"/>
    <cellStyle name="s_Trans Sum_1_Contract Ops Bus  Plan 2011 -2015_08.31.10_~0270095" xfId="29254"/>
    <cellStyle name="s_Trans Sum_1_Contract Ops Bus  Plan 2011 -2015_08.31.10_Contract Services_Project Contribution Trend" xfId="29255"/>
    <cellStyle name="s_Trans Sum_1_Contract Ops Bus  Plan 2011 -2015_08.31.10_Contract Services_Project Contribution Trend_091010" xfId="29256"/>
    <cellStyle name="s_Trans Sum_1_Contribution" xfId="29257"/>
    <cellStyle name="s_Trans Sum_1_Control Panel" xfId="29258"/>
    <cellStyle name="s_Trans Sum_1_Control Panel 2" xfId="29259"/>
    <cellStyle name="s_Trans Sum_1_Control Panel 3" xfId="29260"/>
    <cellStyle name="s_Trans Sum_1_Control Panel 4" xfId="29261"/>
    <cellStyle name="s_Trans Sum_1_Control Panel 5" xfId="29262"/>
    <cellStyle name="s_Trans Sum_1_Control Panel 6" xfId="29263"/>
    <cellStyle name="s_Trans Sum_1_COO Mini Merger v8" xfId="29264"/>
    <cellStyle name="s_Trans Sum_1_Copy of Twin Oaks DBO Financial Model BAFO FINAL" xfId="29265"/>
    <cellStyle name="s_Trans Sum_1_Copy of Twin Oaks DBO Financial Model BAFO FINAL_sand city cost analysis 9-29-09 CalAm Version" xfId="29266"/>
    <cellStyle name="s_Trans Sum_1_Copy of Twin Oaks DBO Financial Model BAFO FINAL_Schedule 3-5 Roark - asset list 071010" xfId="29267"/>
    <cellStyle name="s_Trans Sum_1_Eastern Divsion O&amp;Vs - Dec 2011 Final" xfId="29268"/>
    <cellStyle name="s_Trans Sum_1_Eastern Divsion O&amp;Vs - Dec 2011 Final 2" xfId="29269"/>
    <cellStyle name="s_Trans Sum_1_Eastern Divsion O&amp;Vs - Dec 2011 Final 3" xfId="29270"/>
    <cellStyle name="s_Trans Sum_1_Eastern Divsion O&amp;Vs - Dec 2011 Final 4" xfId="29271"/>
    <cellStyle name="s_Trans Sum_1_Eastern Divsion O&amp;Vs - Dec 2011 Final 5" xfId="29272"/>
    <cellStyle name="s_Trans Sum_1_Eastern Divsion O&amp;Vs - Dec 2011 Final 6" xfId="29273"/>
    <cellStyle name="s_Trans Sum_1_Edison P2R 2009" xfId="29274"/>
    <cellStyle name="s_Trans Sum_1_Edison P2R 2009 2" xfId="29275"/>
    <cellStyle name="s_Trans Sum_1_Edison P2R 2009_NOL" xfId="29276"/>
    <cellStyle name="s_Trans Sum_1_EMC P2R 2009" xfId="29277"/>
    <cellStyle name="s_Trans Sum_1_EMC P2R 2009 2" xfId="29278"/>
    <cellStyle name="s_Trans Sum_1_EMC P2R 2009_NOL" xfId="29279"/>
    <cellStyle name="s_Trans Sum_1_ETOWN LLC P2R 2009" xfId="29280"/>
    <cellStyle name="s_Trans Sum_1_ETOWN LLC P2R 2009 2" xfId="29281"/>
    <cellStyle name="s_Trans Sum_1_ETOWN LLC P2R 2009_NOL" xfId="29282"/>
    <cellStyle name="s_Trans Sum_1_ETP P2R 2009" xfId="29283"/>
    <cellStyle name="s_Trans Sum_1_ETP P2R 2009 2" xfId="29284"/>
    <cellStyle name="s_Trans Sum_1_ETP P2R 2009_NOL" xfId="29285"/>
    <cellStyle name="s_Trans Sum_1_Fillmore Annual Maintenance" xfId="29286"/>
    <cellStyle name="s_Trans Sum_1_Fillmore Annual Maintenance_sand city cost analysis 9-29-09 CalAm Version" xfId="29287"/>
    <cellStyle name="s_Trans Sum_1_Fillmore Annual Maintenance_Schedule 3-5 Roark - asset list 071010" xfId="29288"/>
    <cellStyle name="s_Trans Sum_1_Fillmore O&amp;M model 032206" xfId="29289"/>
    <cellStyle name="s_Trans Sum_1_Fillmore O&amp;M model 032206 V1" xfId="29290"/>
    <cellStyle name="s_Trans Sum_1_Fillmore O&amp;M model 032206 V1_sand city cost analysis 9-29-09 CalAm Version" xfId="29291"/>
    <cellStyle name="s_Trans Sum_1_Fillmore O&amp;M model 032206 V1_Schedule 3-5 Roark - asset list 071010" xfId="29292"/>
    <cellStyle name="s_Trans Sum_1_Fillmore O&amp;M model 032206_sand city cost analysis 9-29-09 CalAm Version" xfId="29293"/>
    <cellStyle name="s_Trans Sum_1_Fillmore O&amp;M model 032206_Schedule 3-5 Roark - asset list 071010" xfId="29294"/>
    <cellStyle name="s_Trans Sum_1_Fillmore O&amp;M model 110106" xfId="29295"/>
    <cellStyle name="s_Trans Sum_1_Fillmore O&amp;M model 110106_sand city cost analysis 9-29-09 CalAm Version" xfId="29296"/>
    <cellStyle name="s_Trans Sum_1_Fillmore O&amp;M model 110106_Schedule 3-5 Roark - asset list 071010" xfId="29297"/>
    <cellStyle name="s_Trans Sum_1_FINAL P12 MSG Contribution Margin" xfId="29298"/>
    <cellStyle name="s_Trans Sum_1_Footnote" xfId="29299"/>
    <cellStyle name="s_Trans Sum_1_HI P2R 2009" xfId="29300"/>
    <cellStyle name="s_Trans Sum_1_HI P2R 2009 2" xfId="29301"/>
    <cellStyle name="s_Trans Sum_1_HI P2R 2009_NOL" xfId="29302"/>
    <cellStyle name="s_Trans Sum_1_HYDRO P2R 2009" xfId="29303"/>
    <cellStyle name="s_Trans Sum_1_HYDRO P2R 2009 2" xfId="29304"/>
    <cellStyle name="s_Trans Sum_1_HYDRO P2R 2009_NOL" xfId="29305"/>
    <cellStyle name="s_Trans Sum_1_Hyperion-JDE Recon" xfId="29306"/>
    <cellStyle name="s_Trans Sum_1_IA P2R 2009" xfId="29307"/>
    <cellStyle name="s_Trans Sum_1_IA P2R 2009 2" xfId="29308"/>
    <cellStyle name="s_Trans Sum_1_IA P2R 2009_NOL" xfId="29309"/>
    <cellStyle name="s_Trans Sum_1_IL FAS109 2011" xfId="29310"/>
    <cellStyle name="s_Trans Sum_1_IL P2R 2009 " xfId="29311"/>
    <cellStyle name="s_Trans Sum_1_IL P2R 2009  2" xfId="29312"/>
    <cellStyle name="s_Trans Sum_1_IL P2R 2009 _NOL" xfId="29313"/>
    <cellStyle name="s_Trans Sum_1_IN P2R 2009" xfId="29314"/>
    <cellStyle name="s_Trans Sum_1_IN P2R 2009 2" xfId="29315"/>
    <cellStyle name="s_Trans Sum_1_IN P2R 2009_NOL" xfId="29316"/>
    <cellStyle name="s_Trans Sum_1_Income Statement_revised capex 05.28.09_060309" xfId="29317"/>
    <cellStyle name="s_Trans Sum_1_Income Statement_revised capex 05.28.09_060309 2" xfId="29318"/>
    <cellStyle name="s_Trans Sum_1_Input" xfId="29319"/>
    <cellStyle name="s_Trans Sum_1_Input Sheet" xfId="29320"/>
    <cellStyle name="s_Trans Sum_1_Inputs" xfId="29321"/>
    <cellStyle name="s_Trans Sum_1_Journal Entries Calculation" xfId="29322"/>
    <cellStyle name="s_Trans Sum_1_KY P2R 2009" xfId="29323"/>
    <cellStyle name="s_Trans Sum_1_KY P2R 2009 2" xfId="29324"/>
    <cellStyle name="s_Trans Sum_1_KY P2R 2009_NOL" xfId="29325"/>
    <cellStyle name="s_Trans Sum_1_KY-Landing Template-Feb 2012 Final" xfId="29326"/>
    <cellStyle name="s_Trans Sum_1_KY-Landing Template-Feb 2012 Final 2" xfId="29327"/>
    <cellStyle name="s_Trans Sum_1_KY-Landing Template-Feb 2012 Final 3" xfId="29328"/>
    <cellStyle name="s_Trans Sum_1_KY-Landing Template-Feb 2012 Final 4" xfId="29329"/>
    <cellStyle name="s_Trans Sum_1_KY-Landing Template-Feb 2012 Final 5" xfId="29330"/>
    <cellStyle name="s_Trans Sum_1_KY-Landing Template-Feb 2012 Final 6" xfId="29331"/>
    <cellStyle name="s_Trans Sum_1_LI P2R 2009" xfId="29332"/>
    <cellStyle name="s_Trans Sum_1_LI P2R 2009 2" xfId="29333"/>
    <cellStyle name="s_Trans Sum_1_LI P2R 2009_NOL" xfId="29334"/>
    <cellStyle name="s_Trans Sum_1_LIBERTY P2R 2009" xfId="29335"/>
    <cellStyle name="s_Trans Sum_1_LIBERTY P2R 2009 2" xfId="29336"/>
    <cellStyle name="s_Trans Sum_1_LIBERTY P2R 2009_NOL" xfId="29337"/>
    <cellStyle name="s_Trans Sum_1_LOP P2R 2009" xfId="29338"/>
    <cellStyle name="s_Trans Sum_1_LOP P2R 2009 2" xfId="29339"/>
    <cellStyle name="s_Trans Sum_1_LOP P2R 2009_NOL" xfId="29340"/>
    <cellStyle name="s_Trans Sum_1_MD P2R 2009" xfId="29341"/>
    <cellStyle name="s_Trans Sum_1_MD P2R 2009 2" xfId="29342"/>
    <cellStyle name="s_Trans Sum_1_MD P2R 2009_NOL" xfId="29343"/>
    <cellStyle name="s_Trans Sum_1_MI P2R 2009" xfId="29344"/>
    <cellStyle name="s_Trans Sum_1_MI P2R 2009 2" xfId="29345"/>
    <cellStyle name="s_Trans Sum_1_MI P2R 2009_NOL" xfId="29346"/>
    <cellStyle name="s_Trans Sum_1_Minimerger v1" xfId="29347"/>
    <cellStyle name="s_Trans Sum_1_Minimerger v6" xfId="29348"/>
    <cellStyle name="s_Trans Sum_1_Minimerger_v3" xfId="29349"/>
    <cellStyle name="s_Trans Sum_1_Minimerger_v4" xfId="29350"/>
    <cellStyle name="s_Trans Sum_1_MO 2010-2014 Presentation_072709" xfId="29351"/>
    <cellStyle name="s_Trans Sum_1_MO 2010-2014 Presentation_072709_Schedule 3-5 Roark - asset list 071010" xfId="29352"/>
    <cellStyle name="s_Trans Sum_1_MO P2R 2009" xfId="29353"/>
    <cellStyle name="s_Trans Sum_1_MO P2R 2009 2" xfId="29354"/>
    <cellStyle name="s_Trans Sum_1_MO P2R 2009_NOL" xfId="29355"/>
    <cellStyle name="s_Trans Sum_1_Mobile Residuals P2R 2009" xfId="29356"/>
    <cellStyle name="s_Trans Sum_1_Mobile Residuals P2R 2009 2" xfId="29357"/>
    <cellStyle name="s_Trans Sum_1_Mobile Residuals P2R 2009_NOL" xfId="29358"/>
    <cellStyle name="s_Trans Sum_1_MO-IL-CA Offset DEF" xfId="29359"/>
    <cellStyle name="s_Trans Sum_1_MO-IL-CA Offset DEF 2" xfId="29360"/>
    <cellStyle name="s_Trans Sum_1_MO-IL-CA Offset DEF_AWW Adj Co FAS109 2011" xfId="29361"/>
    <cellStyle name="s_Trans Sum_1_MO-IL-CA Offset DEF_Current Provision - HYP" xfId="29362"/>
    <cellStyle name="s_Trans Sum_1_MO-IL-CA Offset DEF_Footnote" xfId="29363"/>
    <cellStyle name="s_Trans Sum_1_MO-IL-CA Offset DEF_Hyperion-JDE Recon" xfId="29364"/>
    <cellStyle name="s_Trans Sum_1_MO-IL-CA Offset DEF_Journal Entries Calculation" xfId="29365"/>
    <cellStyle name="s_Trans Sum_1_MO-IL-CA Offset DEF_NOL" xfId="29366"/>
    <cellStyle name="s_Trans Sum_1_MO-IL-CA Offset DEF_PY FN Reclasses" xfId="29367"/>
    <cellStyle name="s_Trans Sum_1_MO-IL-CA Offset DEF_Summary" xfId="29368"/>
    <cellStyle name="s_Trans Sum_1_Net Capex Cashflow 2013-2014 8-10-12" xfId="29369"/>
    <cellStyle name="s_Trans Sum_1_NJ P2R 2009" xfId="29370"/>
    <cellStyle name="s_Trans Sum_1_NJ P2R 2009 2" xfId="29371"/>
    <cellStyle name="s_Trans Sum_1_NJ P2R 2009_NOL" xfId="29372"/>
    <cellStyle name="s_Trans Sum_1_NM P2R 2009" xfId="29373"/>
    <cellStyle name="s_Trans Sum_1_NM P2R 2009 2" xfId="29374"/>
    <cellStyle name="s_Trans Sum_1_NM P2R 2009_NOL" xfId="29375"/>
    <cellStyle name="s_Trans Sum_1_NOL" xfId="29376"/>
    <cellStyle name="s_Trans Sum_1_O&amp;Vs P&amp;L View" xfId="29377"/>
    <cellStyle name="s_Trans Sum_1_O&amp;Vs P&amp;L View 2" xfId="29378"/>
    <cellStyle name="s_Trans Sum_1_O&amp;Vs P&amp;L View 3" xfId="29379"/>
    <cellStyle name="s_Trans Sum_1_O&amp;Vs P&amp;L View 4" xfId="29380"/>
    <cellStyle name="s_Trans Sum_1_O&amp;Vs P&amp;L View 5" xfId="29381"/>
    <cellStyle name="s_Trans Sum_1_O&amp;Vs P&amp;L View 6" xfId="29382"/>
    <cellStyle name="s_Trans Sum_1_O&amp;Vs Worksheet" xfId="29383"/>
    <cellStyle name="s_Trans Sum_1_O&amp;Vs Worksheet 2" xfId="29384"/>
    <cellStyle name="s_Trans Sum_1_O&amp;Vs Worksheet 3" xfId="29385"/>
    <cellStyle name="s_Trans Sum_1_O&amp;Vs Worksheet 4" xfId="29386"/>
    <cellStyle name="s_Trans Sum_1_O&amp;Vs Worksheet 5" xfId="29387"/>
    <cellStyle name="s_Trans Sum_1_O&amp;Vs Worksheet 6" xfId="29388"/>
    <cellStyle name="s_Trans Sum_1_OH P2R 2009" xfId="29389"/>
    <cellStyle name="s_Trans Sum_1_OH P2R 2009 2" xfId="29390"/>
    <cellStyle name="s_Trans Sum_1_OH P2R 2009_NOL" xfId="29391"/>
    <cellStyle name="s_Trans Sum_1_P&amp;L Landing" xfId="29392"/>
    <cellStyle name="s_Trans Sum_1_P&amp;L Landing 2" xfId="29393"/>
    <cellStyle name="s_Trans Sum_1_P&amp;L Landing 3" xfId="29394"/>
    <cellStyle name="s_Trans Sum_1_P&amp;L Landing 4" xfId="29395"/>
    <cellStyle name="s_Trans Sum_1_P&amp;L Landing 5" xfId="29396"/>
    <cellStyle name="s_Trans Sum_1_P&amp;L Landing 6" xfId="29397"/>
    <cellStyle name="s_Trans Sum_1_PA P2R 2009" xfId="29398"/>
    <cellStyle name="s_Trans Sum_1_PA P2R 2009 2" xfId="29399"/>
    <cellStyle name="s_Trans Sum_1_PA P2R 2009_NOL" xfId="29400"/>
    <cellStyle name="s_Trans Sum_1_Portfolio Optimization - Sale of GW + Neptune v13" xfId="29401"/>
    <cellStyle name="s_Trans Sum_1_Project Aqua - Financial Models Version 2.0 V2" xfId="29402"/>
    <cellStyle name="s_Trans Sum_1_Project Aqua - Financial Models Version 2.0 V2_2010 Arnold Sewer - Model v1.1 (preliminary base case)" xfId="29403"/>
    <cellStyle name="s_Trans Sum_1_Project Aqua - Financial Models Version 2.0 V2_sand city cost analysis 9-29-09 CalAm Version" xfId="29404"/>
    <cellStyle name="s_Trans Sum_1_Project Aqua - Financial Models Version 2.0 V2_Schedule 3-5 Roark - asset list 071010" xfId="29405"/>
    <cellStyle name="s_Trans Sum_1_Project Aqua - Financial Models Version 2.5" xfId="29406"/>
    <cellStyle name="s_Trans Sum_1_Project Ascot Spain - Version 9.0 16082004" xfId="29407"/>
    <cellStyle name="s_Trans Sum_1_PY FN Reclasses" xfId="29408"/>
    <cellStyle name="s_Trans Sum_1_Q1 Workpapers as of 03-12-10" xfId="29409"/>
    <cellStyle name="s_Trans Sum_1_Q1 Workpapers as of 03-12-10 2" xfId="29410"/>
    <cellStyle name="s_Trans Sum_1_ROE by State" xfId="29411"/>
    <cellStyle name="s_Trans Sum_1_sand city cost analysis 9-29-09 CalAm Version" xfId="29412"/>
    <cellStyle name="s_Trans Sum_1_Schedule 3-5 Roark - asset list 071010" xfId="29413"/>
    <cellStyle name="s_Trans Sum_1_Sheet1" xfId="29414"/>
    <cellStyle name="s_Trans Sum_1_Sheet1 2" xfId="29415"/>
    <cellStyle name="s_Trans Sum_1_Sheet1 3" xfId="29416"/>
    <cellStyle name="s_Trans Sum_1_Sheet1 4" xfId="29417"/>
    <cellStyle name="s_Trans Sum_1_Sheet1 5" xfId="29418"/>
    <cellStyle name="s_Trans Sum_1_Sheet1 6" xfId="29419"/>
    <cellStyle name="s_Trans Sum_1_Sheet2" xfId="29420"/>
    <cellStyle name="s_Trans Sum_1_Sheet2 2" xfId="29421"/>
    <cellStyle name="s_Trans Sum_1_Sheet2 3" xfId="29422"/>
    <cellStyle name="s_Trans Sum_1_Sheet2 4" xfId="29423"/>
    <cellStyle name="s_Trans Sum_1_Sheet2 5" xfId="29424"/>
    <cellStyle name="s_Trans Sum_1_Sheet2 6" xfId="29425"/>
    <cellStyle name="s_Trans Sum_1_Sheet2 7" xfId="29426"/>
    <cellStyle name="s_Trans Sum_1_Smart View_2011-2015_Info from the field V2  from rates 8-18-10 morning" xfId="29427"/>
    <cellStyle name="s_Trans Sum_1_Smart View_2011-2015_Info from the field V3 8-19-10 from Rates" xfId="29428"/>
    <cellStyle name="s_Trans Sum_1_Spain headcount 09082004v3" xfId="29429"/>
    <cellStyle name="s_Trans Sum_1_Start-up Costs" xfId="29430"/>
    <cellStyle name="s_Trans Sum_1_Start-up Costs_sand city cost analysis 9-29-09 CalAm Version" xfId="29431"/>
    <cellStyle name="s_Trans Sum_1_Start-up Costs_Schedule 3-5 Roark - asset list 071010" xfId="29432"/>
    <cellStyle name="s_Trans Sum_1_Summary" xfId="29433"/>
    <cellStyle name="s_Trans Sum_1_Surprise Financial Services O&amp;M Fin Model 2008" xfId="29434"/>
    <cellStyle name="s_Trans Sum_1_Surprise Financial Services O&amp;M No Capital 012607" xfId="29435"/>
    <cellStyle name="s_Trans Sum_1_Surprise Financial Services O&amp;M No Capital 012607_sand city cost analysis 9-29-09 CalAm Version" xfId="29436"/>
    <cellStyle name="s_Trans Sum_1_Surprise Financial Services O&amp;M No Capital 012607_Schedule 3-5 Roark - asset list 071010" xfId="29437"/>
    <cellStyle name="s_Trans Sum_1_TN - BD Model 2011-2015 06.17.10" xfId="29438"/>
    <cellStyle name="s_Trans Sum_1_TN P2R 2009" xfId="29439"/>
    <cellStyle name="s_Trans Sum_1_TN P2R 2009 2" xfId="29440"/>
    <cellStyle name="s_Trans Sum_1_TN P2R 2009_NOL" xfId="29441"/>
    <cellStyle name="s_Trans Sum_1_Treasury Existing Debt Load" xfId="29442"/>
    <cellStyle name="s_Trans Sum_1_TWH LLC P2R 2009" xfId="29443"/>
    <cellStyle name="s_Trans Sum_1_TWH LLC P2R 2009 2" xfId="29444"/>
    <cellStyle name="s_Trans Sum_1_TWH LLC P2R 2009_NOL" xfId="29445"/>
    <cellStyle name="s_Trans Sum_1_TWNA P2R 2009" xfId="29446"/>
    <cellStyle name="s_Trans Sum_1_TWNA P2R 2009 2" xfId="29447"/>
    <cellStyle name="s_Trans Sum_1_TWNA P2R 2009_NOL" xfId="29448"/>
    <cellStyle name="s_Trans Sum_1_TX P2R 2009" xfId="29449"/>
    <cellStyle name="s_Trans Sum_1_TX P2R 2009 2" xfId="29450"/>
    <cellStyle name="s_Trans Sum_1_TX P2R 2009_NOL" xfId="29451"/>
    <cellStyle name="s_Trans Sum_1_UESG P2R 2009" xfId="29452"/>
    <cellStyle name="s_Trans Sum_1_UESG P2R 2009 2" xfId="29453"/>
    <cellStyle name="s_Trans Sum_1_UESG P2R 2009_NOL" xfId="29454"/>
    <cellStyle name="s_Trans Sum_1_UWV P2R 2009" xfId="29455"/>
    <cellStyle name="s_Trans Sum_1_UWV P2R 2009 2" xfId="29456"/>
    <cellStyle name="s_Trans Sum_1_UWV P2R 2009_NOL" xfId="29457"/>
    <cellStyle name="s_Trans Sum_1_VA P2R 2009" xfId="29458"/>
    <cellStyle name="s_Trans Sum_1_VA P2R 2009 2" xfId="29459"/>
    <cellStyle name="s_Trans Sum_1_VA P2R 2009_NOL" xfId="29460"/>
    <cellStyle name="s_Trans Sum_1_Valuation_v1 - TDS" xfId="29461"/>
    <cellStyle name="s_Trans Sum_1_WV P2R 2009" xfId="29462"/>
    <cellStyle name="s_Trans Sum_1_WV P2R 2009 2" xfId="29463"/>
    <cellStyle name="s_Trans Sum_1_WV P2R 2009_NOL" xfId="29464"/>
    <cellStyle name="s_Trans Sum_2" xfId="29465"/>
    <cellStyle name="s_Trans Sum_2_Intangible Amortization 6-30-09v" xfId="29466"/>
    <cellStyle name="s_Trans Sum_2010 Arnold Sewer - Model v1.1 (preliminary base case)" xfId="29467"/>
    <cellStyle name="s_Trans Sum_2010-2012_AZ BP_09.10.09" xfId="29468"/>
    <cellStyle name="s_Trans Sum_2011_BPR_MSG_07" xfId="29469"/>
    <cellStyle name="s_Trans Sum_2011-13 Capex by entity" xfId="29470"/>
    <cellStyle name="s_Trans Sum_2012_BS_Budget (2)" xfId="29471"/>
    <cellStyle name="s_Trans Sum_2012_BS_Budget (2) 2" xfId="29472"/>
    <cellStyle name="s_Trans Sum_2012_BS_Budget (2) 3" xfId="29473"/>
    <cellStyle name="s_Trans Sum_2012_BS_Budget (2) 4" xfId="29474"/>
    <cellStyle name="s_Trans Sum_2012_BS_Budget (2) 5" xfId="29475"/>
    <cellStyle name="s_Trans Sum_2012_BS_Budget (2) 6" xfId="29476"/>
    <cellStyle name="s_Trans Sum_7 - FAS109 2010 (F2)" xfId="29477"/>
    <cellStyle name="s_Trans Sum_AAET P2R 2009" xfId="29478"/>
    <cellStyle name="s_Trans Sum_AAET P2R 2009 2" xfId="29479"/>
    <cellStyle name="s_Trans Sum_AAET P2R 2009_NOL" xfId="29480"/>
    <cellStyle name="s_Trans Sum_ACUS P2R 2009" xfId="29481"/>
    <cellStyle name="s_Trans Sum_ACUS P2R 2009 2" xfId="29482"/>
    <cellStyle name="s_Trans Sum_ACUS P2R 2009_NOL" xfId="29483"/>
    <cellStyle name="s_Trans Sum_ALWC P2R 2009" xfId="29484"/>
    <cellStyle name="s_Trans Sum_ALWC P2R 2009 2" xfId="29485"/>
    <cellStyle name="s_Trans Sum_ALWC P2R 2009_NOL" xfId="29486"/>
    <cellStyle name="s_Trans Sum_Apollo 22062005 RR" xfId="29487"/>
    <cellStyle name="s_Trans Sum_Applied O+M - 2011 - 2015 Bus. Plan" xfId="29488"/>
    <cellStyle name="s_Trans Sum_Applied O+M - 2011 - 2015 Bus. Plan 2" xfId="29489"/>
    <cellStyle name="s_Trans Sum_AW Engineering P2R 2009" xfId="29490"/>
    <cellStyle name="s_Trans Sum_AW Engineering P2R 2009 2" xfId="29491"/>
    <cellStyle name="s_Trans Sum_AW Engineering P2R 2009_NOL" xfId="29492"/>
    <cellStyle name="s_Trans Sum_AW Ind P2R 2009" xfId="29493"/>
    <cellStyle name="s_Trans Sum_AW Ind P2R 2009 2" xfId="29494"/>
    <cellStyle name="s_Trans Sum_AW Ind P2R 2009_NOL" xfId="29495"/>
    <cellStyle name="s_Trans Sum_AW O&amp;M P2R 2009" xfId="29496"/>
    <cellStyle name="s_Trans Sum_AW O&amp;M P2R 2009 2" xfId="29497"/>
    <cellStyle name="s_Trans Sum_AW O&amp;M P2R 2009_NOL" xfId="29498"/>
    <cellStyle name="s_Trans Sum_AW(USA) Inc.  P2R 2009" xfId="29499"/>
    <cellStyle name="s_Trans Sum_AW(USA) Inc.  P2R 2009 2" xfId="29500"/>
    <cellStyle name="s_Trans Sum_AW(USA) Inc.  P2R 2009_NOL" xfId="29501"/>
    <cellStyle name="s_Trans Sum_AWCC P2R 2009" xfId="29502"/>
    <cellStyle name="s_Trans Sum_AWCC P2R 2009 2" xfId="29503"/>
    <cellStyle name="s_Trans Sum_AWCC P2R 2009_NOL" xfId="29504"/>
    <cellStyle name="s_Trans Sum_AWE Holding P2R 2009" xfId="29505"/>
    <cellStyle name="s_Trans Sum_AWE Holding P2R 2009 2" xfId="29506"/>
    <cellStyle name="s_Trans Sum_AWE Holding P2R 2009_NOL" xfId="29507"/>
    <cellStyle name="s_Trans Sum_AWE Inc. P2R 2009" xfId="29508"/>
    <cellStyle name="s_Trans Sum_AWE Inc. P2R 2009 2" xfId="29509"/>
    <cellStyle name="s_Trans Sum_AWE Inc. P2R 2009_NOL" xfId="29510"/>
    <cellStyle name="s_Trans Sum_AWM P2R 2009" xfId="29511"/>
    <cellStyle name="s_Trans Sum_AWM P2R 2009 2" xfId="29512"/>
    <cellStyle name="s_Trans Sum_AWM P2R 2009_NOL" xfId="29513"/>
    <cellStyle name="s_Trans Sum_AWM-DE P2R 2009" xfId="29514"/>
    <cellStyle name="s_Trans Sum_AWM-DE P2R 2009 2" xfId="29515"/>
    <cellStyle name="s_Trans Sum_AWM-DE P2R 2009_NOL" xfId="29516"/>
    <cellStyle name="s_Trans Sum_AWR P2R 2009" xfId="29517"/>
    <cellStyle name="s_Trans Sum_AWR P2R 2009 2" xfId="29518"/>
    <cellStyle name="s_Trans Sum_AWR P2R 2009_NOL" xfId="29519"/>
    <cellStyle name="s_Trans Sum_AWS CDM P2R 2009" xfId="29520"/>
    <cellStyle name="s_Trans Sum_AWS CDM P2R 2009 2" xfId="29521"/>
    <cellStyle name="s_Trans Sum_AWS CDM P2R 2009_NOL" xfId="29522"/>
    <cellStyle name="s_Trans Sum_AWS LLC P2R 2009" xfId="29523"/>
    <cellStyle name="s_Trans Sum_AWS LLC P2R 2009 2" xfId="29524"/>
    <cellStyle name="s_Trans Sum_AWS LLC P2R 2009_NOL" xfId="29525"/>
    <cellStyle name="s_Trans Sum_AWW Adj Co FAS109 2011" xfId="29526"/>
    <cellStyle name="s_Trans Sum_AWWC P2R 2009" xfId="29527"/>
    <cellStyle name="s_Trans Sum_AWWC P2R 2009 2" xfId="29528"/>
    <cellStyle name="s_Trans Sum_AWWC P2R 2009_NOL" xfId="29529"/>
    <cellStyle name="s_Trans Sum_AWWM P2R 2009" xfId="29530"/>
    <cellStyle name="s_Trans Sum_AWWM P2R 2009 2" xfId="29531"/>
    <cellStyle name="s_Trans Sum_AWWM P2R 2009_NOL" xfId="29532"/>
    <cellStyle name="s_Trans Sum_AWWSC P2R 2009" xfId="29533"/>
    <cellStyle name="s_Trans Sum_AWWSC P2R 2009 2" xfId="29534"/>
    <cellStyle name="s_Trans Sum_AWWSC P2R 2009_NOL" xfId="29535"/>
    <cellStyle name="s_Trans Sum_AZ P2R 2009" xfId="29536"/>
    <cellStyle name="s_Trans Sum_AZ P2R 2009 2" xfId="29537"/>
    <cellStyle name="s_Trans Sum_AZ P2R 2009_NOL" xfId="29538"/>
    <cellStyle name="s_Trans Sum_BalanceSheet Landing" xfId="29539"/>
    <cellStyle name="s_Trans Sum_BalanceSheet Landing 2" xfId="29540"/>
    <cellStyle name="s_Trans Sum_BalanceSheet Landing 3" xfId="29541"/>
    <cellStyle name="s_Trans Sum_BalanceSheet Landing 4" xfId="29542"/>
    <cellStyle name="s_Trans Sum_BalanceSheet Landing 5" xfId="29543"/>
    <cellStyle name="s_Trans Sum_BalanceSheet Landing 6" xfId="29544"/>
    <cellStyle name="s_Trans Sum_BFD P2R 2009" xfId="29545"/>
    <cellStyle name="s_Trans Sum_BFD P2R 2009 2" xfId="29546"/>
    <cellStyle name="s_Trans Sum_BFD P2R 2009_NOL" xfId="29547"/>
    <cellStyle name="s_Trans Sum_Book1" xfId="29548"/>
    <cellStyle name="s_Trans Sum_BP 2011-13 KPIs Rev 9-16-2010 8pm" xfId="29549"/>
    <cellStyle name="s_Trans Sum_CA P2R 2009 " xfId="29550"/>
    <cellStyle name="s_Trans Sum_CA P2R 2009  2" xfId="29551"/>
    <cellStyle name="s_Trans Sum_CA P2R 2009 _NOL" xfId="29552"/>
    <cellStyle name="s_Trans Sum_CD - Financial Flash Report - May 2012 Final" xfId="29553"/>
    <cellStyle name="s_Trans Sum_City of Fillmore Annual Maintenance Revised  V-2 3-7-06  MLC" xfId="29554"/>
    <cellStyle name="s_Trans Sum_City of Fillmore Annual Maintenance Revised  V-2 3-7-06  MLC_sand city cost analysis 9-29-09 CalAm Version" xfId="29555"/>
    <cellStyle name="s_Trans Sum_City of Fillmore Annual Maintenance Revised  V-2 3-7-06  MLC_Schedule 3-5 Roark - asset list 071010" xfId="29556"/>
    <cellStyle name="s_Trans Sum_City of Fillmore Annual Maintenance Revised MK" xfId="29557"/>
    <cellStyle name="s_Trans Sum_City of Fillmore Annual Maintenance Revised MK_sand city cost analysis 9-29-09 CalAm Version" xfId="29558"/>
    <cellStyle name="s_Trans Sum_City of Fillmore Annual Maintenance Revised MK_Schedule 3-5 Roark - asset list 071010" xfId="29559"/>
    <cellStyle name="s_Trans Sum_City of Fillmore DBO Financial Model V10" xfId="29560"/>
    <cellStyle name="s_Trans Sum_City of Fillmore DBO Financial Model V10_sand city cost analysis 9-29-09 CalAm Version" xfId="29561"/>
    <cellStyle name="s_Trans Sum_City of Fillmore DBO Financial Model V10_Schedule 3-5 Roark - asset list 071010" xfId="29562"/>
    <cellStyle name="s_Trans Sum_City of Fillmore DBO Financial Model V11" xfId="29563"/>
    <cellStyle name="s_Trans Sum_City of Fillmore DBO Financial Model V11_sand city cost analysis 9-29-09 CalAm Version" xfId="29564"/>
    <cellStyle name="s_Trans Sum_City of Fillmore DBO Financial Model V11_Schedule 3-5 Roark - asset list 071010" xfId="29565"/>
    <cellStyle name="s_Trans Sum_City of Fillmore DBO Financial Model V2" xfId="29566"/>
    <cellStyle name="s_Trans Sum_City of Fillmore DBO Financial Model V2_sand city cost analysis 9-29-09 CalAm Version" xfId="29567"/>
    <cellStyle name="s_Trans Sum_City of Fillmore DBO Financial Model V2_Schedule 3-5 Roark - asset list 071010" xfId="29568"/>
    <cellStyle name="s_Trans Sum_City of Fillmore DBO Financial Model V4" xfId="29569"/>
    <cellStyle name="s_Trans Sum_City of Fillmore DBO Financial Model V4_sand city cost analysis 9-29-09 CalAm Version" xfId="29570"/>
    <cellStyle name="s_Trans Sum_City of Fillmore DBO Financial Model V4_Schedule 3-5 Roark - asset list 071010" xfId="29571"/>
    <cellStyle name="s_Trans Sum_City of Fillmore DBO Financial Model V5" xfId="29572"/>
    <cellStyle name="s_Trans Sum_City of Fillmore DBO Financial Model V5_sand city cost analysis 9-29-09 CalAm Version" xfId="29573"/>
    <cellStyle name="s_Trans Sum_City of Fillmore DBO Financial Model V5_Schedule 3-5 Roark - asset list 071010" xfId="29574"/>
    <cellStyle name="s_Trans Sum_City of Fillmore OpEx Model Start-Up  &amp; Decommissioning   Nov.18, 2005  MLC" xfId="29575"/>
    <cellStyle name="s_Trans Sum_City of Fillmore OpEx Model Start-Up  &amp; Decommissioning   Nov.18, 2005  MLC_sand city cost analysis 9-29-09 CalAm Version" xfId="29576"/>
    <cellStyle name="s_Trans Sum_City of Fillmore OpEx Model Start-Up  &amp; Decommissioning   Nov.18, 2005  MLC_Schedule 3-5 Roark - asset list 071010" xfId="29577"/>
    <cellStyle name="s_Trans Sum_City of Fillmore OpEx Model V. 2  Dec. 19, 2005  MLC" xfId="29578"/>
    <cellStyle name="s_Trans Sum_City of Fillmore OpEx Model V. 2  Dec. 19, 2005  MLC_sand city cost analysis 9-29-09 CalAm Version" xfId="29579"/>
    <cellStyle name="s_Trans Sum_City of Fillmore OpEx Model V. 2  Dec. 19, 2005  MLC_Schedule 3-5 Roark - asset list 071010" xfId="29580"/>
    <cellStyle name="s_Trans Sum_City of Fillmore R &amp; R Schedule    3-13-06  MLC" xfId="29581"/>
    <cellStyle name="s_Trans Sum_City of Fillmore R &amp; R Schedule    3-13-06  MLC_sand city cost analysis 9-29-09 CalAm Version" xfId="29582"/>
    <cellStyle name="s_Trans Sum_City of Fillmore R &amp; R Schedule    3-13-06  MLC_Schedule 3-5 Roark - asset list 071010" xfId="29583"/>
    <cellStyle name="s_Trans Sum_Contract Ops Bus  Plan 2011 -2015_061510" xfId="29584"/>
    <cellStyle name="s_Trans Sum_Contract Ops Bus  Plan 2011 -2015_061510_2011_BPR_MSG_07" xfId="29585"/>
    <cellStyle name="s_Trans Sum_Contract Ops Bus  Plan 2011 -2015_061510_Contract Ops Bus  Plan 2011 -2015_071310_GK" xfId="29586"/>
    <cellStyle name="s_Trans Sum_Contract Ops Bus  Plan 2011 -2015_061510_Contract Ops Bus  Plan 2011 -2015_08.31.10" xfId="29587"/>
    <cellStyle name="s_Trans Sum_Contract Ops Bus  Plan 2011 -2015_061510_Contract Ops Bus  Plan 2011 -2015_08.31.10_~0270095" xfId="29588"/>
    <cellStyle name="s_Trans Sum_Contract Ops Bus  Plan 2011 -2015_061510_Contract Ops Bus  Plan 2011 -2015_08.31.10_Contract Services_Project Contribution Trend" xfId="29589"/>
    <cellStyle name="s_Trans Sum_Contract Ops Bus  Plan 2011 -2015_061510_Contract Ops Bus  Plan 2011 -2015_08.31.10_Contract Services_Project Contribution Trend_091010" xfId="29590"/>
    <cellStyle name="s_Trans Sum_Contract Ops Bus  Plan 2011 -2015_061510_Contribution" xfId="29591"/>
    <cellStyle name="s_Trans Sum_Contract Ops Bus  Plan 2011 -2015_061510_FINAL P12 MSG Contribution Margin" xfId="29592"/>
    <cellStyle name="s_Trans Sum_Contract Ops Bus  Plan 2011 -2015_071310_GK" xfId="29593"/>
    <cellStyle name="s_Trans Sum_Contract Ops Bus  Plan 2011 -2015_08.31.10" xfId="29594"/>
    <cellStyle name="s_Trans Sum_Contract Ops Bus  Plan 2011 -2015_08.31.10_~0270095" xfId="29595"/>
    <cellStyle name="s_Trans Sum_Contract Ops Bus  Plan 2011 -2015_08.31.10_Contract Services_Project Contribution Trend" xfId="29596"/>
    <cellStyle name="s_Trans Sum_Contract Ops Bus  Plan 2011 -2015_08.31.10_Contract Services_Project Contribution Trend_091010" xfId="29597"/>
    <cellStyle name="s_Trans Sum_Contribution" xfId="29598"/>
    <cellStyle name="s_Trans Sum_Control Panel" xfId="29599"/>
    <cellStyle name="s_Trans Sum_Control Panel 2" xfId="29600"/>
    <cellStyle name="s_Trans Sum_Control Panel 3" xfId="29601"/>
    <cellStyle name="s_Trans Sum_Control Panel 4" xfId="29602"/>
    <cellStyle name="s_Trans Sum_Control Panel 5" xfId="29603"/>
    <cellStyle name="s_Trans Sum_Control Panel 6" xfId="29604"/>
    <cellStyle name="s_Trans Sum_Copy of KY 2011 Os &amp; Vs 10-19-11" xfId="29605"/>
    <cellStyle name="s_Trans Sum_Copy of KY 2011 Os &amp; Vs 10-19-11 2" xfId="29606"/>
    <cellStyle name="s_Trans Sum_Copy of KY 2011 Os &amp; Vs 10-19-11 3" xfId="29607"/>
    <cellStyle name="s_Trans Sum_Copy of KY 2011 Os &amp; Vs 10-19-11 4" xfId="29608"/>
    <cellStyle name="s_Trans Sum_Copy of KY 2011 Os &amp; Vs 10-19-11 5" xfId="29609"/>
    <cellStyle name="s_Trans Sum_Copy of KY 2011 Os &amp; Vs 10-19-11 6" xfId="29610"/>
    <cellStyle name="s_Trans Sum_Copy of Twin Oaks DBO Financial Model BAFO FINAL" xfId="29611"/>
    <cellStyle name="s_Trans Sum_Copy of Twin Oaks DBO Financial Model BAFO FINAL_sand city cost analysis 9-29-09 CalAm Version" xfId="29612"/>
    <cellStyle name="s_Trans Sum_Copy of Twin Oaks DBO Financial Model BAFO FINAL_Schedule 3-5 Roark - asset list 071010" xfId="29613"/>
    <cellStyle name="s_Trans Sum_Eastern Divsion O&amp;Vs - Dec 2011 Final" xfId="29614"/>
    <cellStyle name="s_Trans Sum_Eastern Divsion O&amp;Vs - Dec 2011 Final 2" xfId="29615"/>
    <cellStyle name="s_Trans Sum_Eastern Divsion O&amp;Vs - Dec 2011 Final 3" xfId="29616"/>
    <cellStyle name="s_Trans Sum_Eastern Divsion O&amp;Vs - Dec 2011 Final 4" xfId="29617"/>
    <cellStyle name="s_Trans Sum_Eastern Divsion O&amp;Vs - Dec 2011 Final 5" xfId="29618"/>
    <cellStyle name="s_Trans Sum_Eastern Divsion O&amp;Vs - Dec 2011 Final 6" xfId="29619"/>
    <cellStyle name="s_Trans Sum_Eastern Divsion O&amp;Vs - Dec 2011 Final_O&amp;Vs Worksheet" xfId="29620"/>
    <cellStyle name="s_Trans Sum_Eastern Divsion O&amp;Vs - Dec 2011 Final_O&amp;Vs Worksheet 2" xfId="29621"/>
    <cellStyle name="s_Trans Sum_Eastern Divsion O&amp;Vs - Dec 2011 Final_O&amp;Vs Worksheet 3" xfId="29622"/>
    <cellStyle name="s_Trans Sum_Eastern Divsion O&amp;Vs - Dec 2011 Final_O&amp;Vs Worksheet 4" xfId="29623"/>
    <cellStyle name="s_Trans Sum_Eastern Divsion O&amp;Vs - Dec 2011 Final_O&amp;Vs Worksheet 5" xfId="29624"/>
    <cellStyle name="s_Trans Sum_Eastern Divsion O&amp;Vs - Dec 2011 Final_O&amp;Vs Worksheet 6" xfId="29625"/>
    <cellStyle name="s_Trans Sum_Edison P2R 2009" xfId="29626"/>
    <cellStyle name="s_Trans Sum_Edison P2R 2009 2" xfId="29627"/>
    <cellStyle name="s_Trans Sum_Edison P2R 2009_NOL" xfId="29628"/>
    <cellStyle name="s_Trans Sum_EMC P2R 2009" xfId="29629"/>
    <cellStyle name="s_Trans Sum_EMC P2R 2009 2" xfId="29630"/>
    <cellStyle name="s_Trans Sum_EMC P2R 2009_NOL" xfId="29631"/>
    <cellStyle name="s_Trans Sum_ETOWN LLC P2R 2009" xfId="29632"/>
    <cellStyle name="s_Trans Sum_ETOWN LLC P2R 2009 2" xfId="29633"/>
    <cellStyle name="s_Trans Sum_ETOWN LLC P2R 2009_NOL" xfId="29634"/>
    <cellStyle name="s_Trans Sum_ETP P2R 2009" xfId="29635"/>
    <cellStyle name="s_Trans Sum_ETP P2R 2009 2" xfId="29636"/>
    <cellStyle name="s_Trans Sum_ETP P2R 2009_NOL" xfId="29637"/>
    <cellStyle name="s_Trans Sum_Feb Actual vs. Budget" xfId="29638"/>
    <cellStyle name="s_Trans Sum_Feb Actual vs. Budget 2" xfId="29639"/>
    <cellStyle name="s_Trans Sum_Feb Actual vs. Budget 3" xfId="29640"/>
    <cellStyle name="s_Trans Sum_Feb Actual vs. Budget 4" xfId="29641"/>
    <cellStyle name="s_Trans Sum_Feb Actual vs. Budget 5" xfId="29642"/>
    <cellStyle name="s_Trans Sum_Feb Actual vs. Budget 6" xfId="29643"/>
    <cellStyle name="s_Trans Sum_Federal Payable '10" xfId="29644"/>
    <cellStyle name="s_Trans Sum_Fillmore Annual Maintenance" xfId="29645"/>
    <cellStyle name="s_Trans Sum_Fillmore Annual Maintenance_sand city cost analysis 9-29-09 CalAm Version" xfId="29646"/>
    <cellStyle name="s_Trans Sum_Fillmore Annual Maintenance_Schedule 3-5 Roark - asset list 071010" xfId="29647"/>
    <cellStyle name="s_Trans Sum_Fillmore O&amp;M model 032206" xfId="29648"/>
    <cellStyle name="s_Trans Sum_Fillmore O&amp;M model 032206 V1" xfId="29649"/>
    <cellStyle name="s_Trans Sum_Fillmore O&amp;M model 032206 V1_sand city cost analysis 9-29-09 CalAm Version" xfId="29650"/>
    <cellStyle name="s_Trans Sum_Fillmore O&amp;M model 032206 V1_Schedule 3-5 Roark - asset list 071010" xfId="29651"/>
    <cellStyle name="s_Trans Sum_Fillmore O&amp;M model 032206_sand city cost analysis 9-29-09 CalAm Version" xfId="29652"/>
    <cellStyle name="s_Trans Sum_Fillmore O&amp;M model 032206_Schedule 3-5 Roark - asset list 071010" xfId="29653"/>
    <cellStyle name="s_Trans Sum_Fillmore O&amp;M model 110106" xfId="29654"/>
    <cellStyle name="s_Trans Sum_Fillmore O&amp;M model 110106_sand city cost analysis 9-29-09 CalAm Version" xfId="29655"/>
    <cellStyle name="s_Trans Sum_Fillmore O&amp;M model 110106_Schedule 3-5 Roark - asset list 071010" xfId="29656"/>
    <cellStyle name="s_Trans Sum_FINAL P12 MSG Contribution Margin" xfId="29657"/>
    <cellStyle name="s_Trans Sum_Footnote" xfId="29658"/>
    <cellStyle name="s_Trans Sum_GAAP Provision Model - Q3 2011 Consolidated - Hyperion" xfId="29659"/>
    <cellStyle name="s_Trans Sum_HI P2R 2009" xfId="29660"/>
    <cellStyle name="s_Trans Sum_HI P2R 2009 2" xfId="29661"/>
    <cellStyle name="s_Trans Sum_HI P2R 2009_NOL" xfId="29662"/>
    <cellStyle name="s_Trans Sum_HYDRO P2R 2009" xfId="29663"/>
    <cellStyle name="s_Trans Sum_HYDRO P2R 2009 2" xfId="29664"/>
    <cellStyle name="s_Trans Sum_HYDRO P2R 2009_NOL" xfId="29665"/>
    <cellStyle name="s_Trans Sum_Hyperion-JDE Recon" xfId="29666"/>
    <cellStyle name="s_Trans Sum_IA P2R 2009" xfId="29667"/>
    <cellStyle name="s_Trans Sum_IA P2R 2009 2" xfId="29668"/>
    <cellStyle name="s_Trans Sum_IA P2R 2009_NOL" xfId="29669"/>
    <cellStyle name="s_Trans Sum_IL FAS109 2011" xfId="29670"/>
    <cellStyle name="s_Trans Sum_IL P2R 2009 " xfId="29671"/>
    <cellStyle name="s_Trans Sum_IL P2R 2009  2" xfId="29672"/>
    <cellStyle name="s_Trans Sum_IL P2R 2009 _NOL" xfId="29673"/>
    <cellStyle name="s_Trans Sum_IN P2R 2009" xfId="29674"/>
    <cellStyle name="s_Trans Sum_IN P2R 2009 2" xfId="29675"/>
    <cellStyle name="s_Trans Sum_IN P2R 2009_NOL" xfId="29676"/>
    <cellStyle name="s_Trans Sum_Income Statement_revised capex 05.28.09_060309" xfId="29677"/>
    <cellStyle name="s_Trans Sum_Income Statement_revised capex 05.28.09_060309 2" xfId="29678"/>
    <cellStyle name="s_Trans Sum_Input" xfId="29679"/>
    <cellStyle name="s_Trans Sum_Input Sheet" xfId="29680"/>
    <cellStyle name="s_Trans Sum_Input Sheet_Hyperion-JDE Recon" xfId="29681"/>
    <cellStyle name="s_Trans Sum_Input Sheet_Journal Entries Calculation" xfId="29682"/>
    <cellStyle name="s_Trans Sum_Inputs" xfId="29683"/>
    <cellStyle name="s_Trans Sum_Intangible Amortization 6-30-09v" xfId="29684"/>
    <cellStyle name="s_Trans Sum_I-OPEB" xfId="29685"/>
    <cellStyle name="s_Trans Sum_I-OPEB_Hyperion-JDE Recon" xfId="29686"/>
    <cellStyle name="s_Trans Sum_I-OPEB_Input Sheet" xfId="29687"/>
    <cellStyle name="s_Trans Sum_I-OPEB_Journal Entries Calculation" xfId="29688"/>
    <cellStyle name="s_Trans Sum_Journal Entries Calculation" xfId="29689"/>
    <cellStyle name="s_Trans Sum_KY P2R 2009" xfId="29690"/>
    <cellStyle name="s_Trans Sum_KY P2R 2009 2" xfId="29691"/>
    <cellStyle name="s_Trans Sum_KY P2R 2009_NOL" xfId="29692"/>
    <cellStyle name="s_Trans Sum_KY-Landing Template-Feb 2012 Final" xfId="29693"/>
    <cellStyle name="s_Trans Sum_KY-Landing Template-Feb 2012 Final 2" xfId="29694"/>
    <cellStyle name="s_Trans Sum_KY-Landing Template-Feb 2012 Final 3" xfId="29695"/>
    <cellStyle name="s_Trans Sum_KY-Landing Template-Feb 2012 Final 4" xfId="29696"/>
    <cellStyle name="s_Trans Sum_KY-Landing Template-Feb 2012 Final 5" xfId="29697"/>
    <cellStyle name="s_Trans Sum_KY-Landing Template-Feb 2012 Final 6" xfId="29698"/>
    <cellStyle name="s_Trans Sum_KY-Landing Template-Feb 2012 Final_O&amp;Vs Worksheet" xfId="29699"/>
    <cellStyle name="s_Trans Sum_KY-Landing Template-Feb 2012 Final_O&amp;Vs Worksheet 2" xfId="29700"/>
    <cellStyle name="s_Trans Sum_KY-Landing Template-Feb 2012 Final_O&amp;Vs Worksheet 3" xfId="29701"/>
    <cellStyle name="s_Trans Sum_KY-Landing Template-Feb 2012 Final_O&amp;Vs Worksheet 4" xfId="29702"/>
    <cellStyle name="s_Trans Sum_KY-Landing Template-Feb 2012 Final_O&amp;Vs Worksheet 5" xfId="29703"/>
    <cellStyle name="s_Trans Sum_KY-Landing Template-Feb 2012 Final_O&amp;Vs Worksheet 6" xfId="29704"/>
    <cellStyle name="s_Trans Sum_LI P2R 2009" xfId="29705"/>
    <cellStyle name="s_Trans Sum_LI P2R 2009 2" xfId="29706"/>
    <cellStyle name="s_Trans Sum_LI P2R 2009_NOL" xfId="29707"/>
    <cellStyle name="s_Trans Sum_LIBERTY P2R 2009" xfId="29708"/>
    <cellStyle name="s_Trans Sum_LIBERTY P2R 2009 2" xfId="29709"/>
    <cellStyle name="s_Trans Sum_LIBERTY P2R 2009_NOL" xfId="29710"/>
    <cellStyle name="s_Trans Sum_LOP P2R 2009" xfId="29711"/>
    <cellStyle name="s_Trans Sum_LOP P2R 2009 2" xfId="29712"/>
    <cellStyle name="s_Trans Sum_LOP P2R 2009_NOL" xfId="29713"/>
    <cellStyle name="s_Trans Sum_MD P2R 2009" xfId="29714"/>
    <cellStyle name="s_Trans Sum_MD P2R 2009 2" xfId="29715"/>
    <cellStyle name="s_Trans Sum_MD P2R 2009_NOL" xfId="29716"/>
    <cellStyle name="s_Trans Sum_MI P2R 2009" xfId="29717"/>
    <cellStyle name="s_Trans Sum_MI P2R 2009 2" xfId="29718"/>
    <cellStyle name="s_Trans Sum_MI P2R 2009_NOL" xfId="29719"/>
    <cellStyle name="s_Trans Sum_MindpeaceTemplate" xfId="29720"/>
    <cellStyle name="s_Trans Sum_MindpeaceTemplate_Intangible Amortization 6-30-09v" xfId="29721"/>
    <cellStyle name="s_Trans Sum_MO 2010-2014 Presentation_072709" xfId="29722"/>
    <cellStyle name="s_Trans Sum_MO 2010-2014 Presentation_072709_Schedule 3-5 Roark - asset list 071010" xfId="29723"/>
    <cellStyle name="s_Trans Sum_MO P2R 2009" xfId="29724"/>
    <cellStyle name="s_Trans Sum_MO P2R 2009 2" xfId="29725"/>
    <cellStyle name="s_Trans Sum_MO P2R 2009_NOL" xfId="29726"/>
    <cellStyle name="s_Trans Sum_Mobile Residuals P2R 2009" xfId="29727"/>
    <cellStyle name="s_Trans Sum_Mobile Residuals P2R 2009 2" xfId="29728"/>
    <cellStyle name="s_Trans Sum_Mobile Residuals P2R 2009_NOL" xfId="29729"/>
    <cellStyle name="s_Trans Sum_MO-IL-CA Offset DEF" xfId="29730"/>
    <cellStyle name="s_Trans Sum_MO-IL-CA Offset DEF 2" xfId="29731"/>
    <cellStyle name="s_Trans Sum_MO-IL-CA Offset DEF_2010 Footnote" xfId="29732"/>
    <cellStyle name="s_Trans Sum_MO-IL-CA Offset DEF_2010 Footnote_7 - FAS109 2010 (F2)" xfId="29733"/>
    <cellStyle name="s_Trans Sum_MO-IL-CA Offset DEF_2010 Footnote_Hyperion-JDE Recon" xfId="29734"/>
    <cellStyle name="s_Trans Sum_MO-IL-CA Offset DEF_2010 Footnote_Journal Entries Calculation" xfId="29735"/>
    <cellStyle name="s_Trans Sum_MO-IL-CA Offset DEF_7 - FAS109 2010 (F2)" xfId="29736"/>
    <cellStyle name="s_Trans Sum_MO-IL-CA Offset DEF_AWW Adj Co FAS109 2011" xfId="29737"/>
    <cellStyle name="s_Trans Sum_MO-IL-CA Offset DEF_AZ FAS109 2011" xfId="29738"/>
    <cellStyle name="s_Trans Sum_MO-IL-CA Offset DEF_AZ FAS109 2011_Hyperion-JDE Recon" xfId="29739"/>
    <cellStyle name="s_Trans Sum_MO-IL-CA Offset DEF_AZ FAS109 2011_Journal Entries Calculation" xfId="29740"/>
    <cellStyle name="s_Trans Sum_MO-IL-CA Offset DEF_Current Provision - HYP" xfId="29741"/>
    <cellStyle name="s_Trans Sum_MO-IL-CA Offset DEF_Footnote" xfId="29742"/>
    <cellStyle name="s_Trans Sum_MO-IL-CA Offset DEF_Footnote Walk" xfId="29743"/>
    <cellStyle name="s_Trans Sum_MO-IL-CA Offset DEF_Footnote Walk_7 - FAS109 2010 (F2)" xfId="29744"/>
    <cellStyle name="s_Trans Sum_MO-IL-CA Offset DEF_Footnote Walk_Hyperion-JDE Recon" xfId="29745"/>
    <cellStyle name="s_Trans Sum_MO-IL-CA Offset DEF_Footnote Walk_Journal Entries Calculation" xfId="29746"/>
    <cellStyle name="s_Trans Sum_MO-IL-CA Offset DEF_Hyperion-JDE Recon" xfId="29747"/>
    <cellStyle name="s_Trans Sum_MO-IL-CA Offset DEF_IA FAS109 2011" xfId="29748"/>
    <cellStyle name="s_Trans Sum_MO-IL-CA Offset DEF_IA FAS109 2011_Hyperion-JDE Recon" xfId="29749"/>
    <cellStyle name="s_Trans Sum_MO-IL-CA Offset DEF_IA FAS109 2011_Journal Entries Calculation" xfId="29750"/>
    <cellStyle name="s_Trans Sum_MO-IL-CA Offset DEF_IL FAS109 2011" xfId="29751"/>
    <cellStyle name="s_Trans Sum_MO-IL-CA Offset DEF_IL FAS109 2011_Hyperion-JDE Recon" xfId="29752"/>
    <cellStyle name="s_Trans Sum_MO-IL-CA Offset DEF_IL FAS109 2011_Journal Entries Calculation" xfId="29753"/>
    <cellStyle name="s_Trans Sum_MO-IL-CA Offset DEF_IL Note H Collapsed to Acctg" xfId="29754"/>
    <cellStyle name="s_Trans Sum_MO-IL-CA Offset DEF_IL Note H Collapsed to Acctg_7 - FAS109 2010 (F2)" xfId="29755"/>
    <cellStyle name="s_Trans Sum_MO-IL-CA Offset DEF_IL Note H Collapsed to Acctg_Hyperion-JDE Recon" xfId="29756"/>
    <cellStyle name="s_Trans Sum_MO-IL-CA Offset DEF_IL Note H Collapsed to Acctg_Journal Entries Calculation" xfId="29757"/>
    <cellStyle name="s_Trans Sum_MO-IL-CA Offset DEF_Journal Entries Calculation" xfId="29758"/>
    <cellStyle name="s_Trans Sum_MO-IL-CA Offset DEF_NOL" xfId="29759"/>
    <cellStyle name="s_Trans Sum_MO-IL-CA Offset DEF_Note H" xfId="29760"/>
    <cellStyle name="s_Trans Sum_MO-IL-CA Offset DEF_Note H_7 - FAS109 2010 (F2)" xfId="29761"/>
    <cellStyle name="s_Trans Sum_MO-IL-CA Offset DEF_Note H_Hyperion-JDE Recon" xfId="29762"/>
    <cellStyle name="s_Trans Sum_MO-IL-CA Offset DEF_Note H_Journal Entries Calculation" xfId="29763"/>
    <cellStyle name="s_Trans Sum_MO-IL-CA Offset DEF_PY FN Reclasses" xfId="29764"/>
    <cellStyle name="s_Trans Sum_MO-IL-CA Offset DEF_Summary" xfId="29765"/>
    <cellStyle name="s_Trans Sum_Net Capex Cashflow 2013-2014 8-10-12" xfId="29766"/>
    <cellStyle name="s_Trans Sum_NJ P2R 2009" xfId="29767"/>
    <cellStyle name="s_Trans Sum_NJ P2R 2009 2" xfId="29768"/>
    <cellStyle name="s_Trans Sum_NJ P2R 2009_NOL" xfId="29769"/>
    <cellStyle name="s_Trans Sum_NM P2R 2009" xfId="29770"/>
    <cellStyle name="s_Trans Sum_NM P2R 2009 2" xfId="29771"/>
    <cellStyle name="s_Trans Sum_NM P2R 2009_NOL" xfId="29772"/>
    <cellStyle name="s_Trans Sum_NOL" xfId="29773"/>
    <cellStyle name="s_Trans Sum_O - AFUDC Sch M" xfId="29774"/>
    <cellStyle name="s_Trans Sum_O - AFUDC Sch M_Hyperion-JDE Recon" xfId="29775"/>
    <cellStyle name="s_Trans Sum_O - AFUDC Sch M_Input Sheet" xfId="29776"/>
    <cellStyle name="s_Trans Sum_O - AFUDC Sch M_Journal Entries Calculation" xfId="29777"/>
    <cellStyle name="s_Trans Sum_O&amp;Vs P&amp;L View" xfId="29778"/>
    <cellStyle name="s_Trans Sum_O&amp;Vs P&amp;L View 2" xfId="29779"/>
    <cellStyle name="s_Trans Sum_O&amp;Vs P&amp;L View 3" xfId="29780"/>
    <cellStyle name="s_Trans Sum_O&amp;Vs P&amp;L View 4" xfId="29781"/>
    <cellStyle name="s_Trans Sum_O&amp;Vs P&amp;L View 5" xfId="29782"/>
    <cellStyle name="s_Trans Sum_O&amp;Vs P&amp;L View 6" xfId="29783"/>
    <cellStyle name="s_Trans Sum_O&amp;Vs Worksheet" xfId="29784"/>
    <cellStyle name="s_Trans Sum_O&amp;Vs Worksheet 2" xfId="29785"/>
    <cellStyle name="s_Trans Sum_O&amp;Vs Worksheet 3" xfId="29786"/>
    <cellStyle name="s_Trans Sum_O&amp;Vs Worksheet 4" xfId="29787"/>
    <cellStyle name="s_Trans Sum_O&amp;Vs Worksheet 5" xfId="29788"/>
    <cellStyle name="s_Trans Sum_O&amp;Vs Worksheet 6" xfId="29789"/>
    <cellStyle name="s_Trans Sum_O&amp;Vs Worksheet_1" xfId="29790"/>
    <cellStyle name="s_Trans Sum_O&amp;Vs Worksheet_1 2" xfId="29791"/>
    <cellStyle name="s_Trans Sum_O&amp;Vs Worksheet_1 3" xfId="29792"/>
    <cellStyle name="s_Trans Sum_O&amp;Vs Worksheet_1 4" xfId="29793"/>
    <cellStyle name="s_Trans Sum_O&amp;Vs Worksheet_1 5" xfId="29794"/>
    <cellStyle name="s_Trans Sum_O&amp;Vs Worksheet_1 6" xfId="29795"/>
    <cellStyle name="s_Trans Sum_OH P2R 2009" xfId="29796"/>
    <cellStyle name="s_Trans Sum_OH P2R 2009 2" xfId="29797"/>
    <cellStyle name="s_Trans Sum_OH P2R 2009_NOL" xfId="29798"/>
    <cellStyle name="s_Trans Sum_P&amp;L Landing" xfId="29799"/>
    <cellStyle name="s_Trans Sum_P&amp;L Landing 2" xfId="29800"/>
    <cellStyle name="s_Trans Sum_P&amp;L Landing 3" xfId="29801"/>
    <cellStyle name="s_Trans Sum_P&amp;L Landing 4" xfId="29802"/>
    <cellStyle name="s_Trans Sum_P&amp;L Landing 5" xfId="29803"/>
    <cellStyle name="s_Trans Sum_P&amp;L Landing 6" xfId="29804"/>
    <cellStyle name="s_Trans Sum_PA P2R 2009" xfId="29805"/>
    <cellStyle name="s_Trans Sum_PA P2R 2009 2" xfId="29806"/>
    <cellStyle name="s_Trans Sum_PA P2R 2009_NOL" xfId="29807"/>
    <cellStyle name="s_Trans Sum_Portfolio Optimization - Sale of GW + Neptune v13" xfId="29808"/>
    <cellStyle name="s_Trans Sum_Project Aqua - Financial Models Version 2.0 V2" xfId="29809"/>
    <cellStyle name="s_Trans Sum_Project Aqua - Financial Models Version 2.0 V2_2010 Arnold Sewer - Model v1.1 (preliminary base case)" xfId="29810"/>
    <cellStyle name="s_Trans Sum_Project Aqua - Financial Models Version 2.0 V2_sand city cost analysis 9-29-09 CalAm Version" xfId="29811"/>
    <cellStyle name="s_Trans Sum_Project Aqua - Financial Models Version 2.0 V2_Schedule 3-5 Roark - asset list 071010" xfId="29812"/>
    <cellStyle name="s_Trans Sum_Project Aqua - Financial Models Version 2.5" xfId="29813"/>
    <cellStyle name="s_Trans Sum_Project Ascot Spain - Version 9.0 16082004" xfId="29814"/>
    <cellStyle name="s_Trans Sum_PY FN Reclasses" xfId="29815"/>
    <cellStyle name="s_Trans Sum_Q1 Workpapers as of 03-12-10" xfId="29816"/>
    <cellStyle name="s_Trans Sum_Q1 Workpapers as of 03-12-10 2" xfId="29817"/>
    <cellStyle name="s_Trans Sum_ROE by State" xfId="29818"/>
    <cellStyle name="s_Trans Sum_sand city cost analysis 9-29-09 CalAm Version" xfId="29819"/>
    <cellStyle name="s_Trans Sum_Schedule 3-5 Roark - asset list 071010" xfId="29820"/>
    <cellStyle name="s_Trans Sum_Sheet1" xfId="29821"/>
    <cellStyle name="s_Trans Sum_Sheet1 2" xfId="29822"/>
    <cellStyle name="s_Trans Sum_Sheet1 3" xfId="29823"/>
    <cellStyle name="s_Trans Sum_Sheet1 4" xfId="29824"/>
    <cellStyle name="s_Trans Sum_Sheet1 5" xfId="29825"/>
    <cellStyle name="s_Trans Sum_Sheet1 6" xfId="29826"/>
    <cellStyle name="s_Trans Sum_Sheet1_O&amp;Vs Worksheet" xfId="29827"/>
    <cellStyle name="s_Trans Sum_Sheet1_O&amp;Vs Worksheet 2" xfId="29828"/>
    <cellStyle name="s_Trans Sum_Sheet1_O&amp;Vs Worksheet 3" xfId="29829"/>
    <cellStyle name="s_Trans Sum_Sheet1_O&amp;Vs Worksheet 4" xfId="29830"/>
    <cellStyle name="s_Trans Sum_Sheet1_O&amp;Vs Worksheet 5" xfId="29831"/>
    <cellStyle name="s_Trans Sum_Sheet1_O&amp;Vs Worksheet 6" xfId="29832"/>
    <cellStyle name="s_Trans Sum_Sheet2" xfId="29833"/>
    <cellStyle name="s_Trans Sum_Sheet2 2" xfId="29834"/>
    <cellStyle name="s_Trans Sum_Sheet2 3" xfId="29835"/>
    <cellStyle name="s_Trans Sum_Sheet2 4" xfId="29836"/>
    <cellStyle name="s_Trans Sum_Sheet2 5" xfId="29837"/>
    <cellStyle name="s_Trans Sum_Sheet2 6" xfId="29838"/>
    <cellStyle name="s_Trans Sum_Sheet2 7" xfId="29839"/>
    <cellStyle name="s_Trans Sum_Sheet2_Input" xfId="29840"/>
    <cellStyle name="s_Trans Sum_Sheet2_Input 2" xfId="29841"/>
    <cellStyle name="s_Trans Sum_Sheet2_Input 3" xfId="29842"/>
    <cellStyle name="s_Trans Sum_Sheet2_Input 4" xfId="29843"/>
    <cellStyle name="s_Trans Sum_Sheet2_Input 5" xfId="29844"/>
    <cellStyle name="s_Trans Sum_Sheet2_Input 6" xfId="29845"/>
    <cellStyle name="s_Trans Sum_Sheet2_Input_O&amp;Vs Worksheet" xfId="29846"/>
    <cellStyle name="s_Trans Sum_Sheet2_Input_O&amp;Vs Worksheet 2" xfId="29847"/>
    <cellStyle name="s_Trans Sum_Sheet2_Input_O&amp;Vs Worksheet 3" xfId="29848"/>
    <cellStyle name="s_Trans Sum_Sheet2_Input_O&amp;Vs Worksheet 4" xfId="29849"/>
    <cellStyle name="s_Trans Sum_Sheet2_Input_O&amp;Vs Worksheet 5" xfId="29850"/>
    <cellStyle name="s_Trans Sum_Sheet2_Input_O&amp;Vs Worksheet 6" xfId="29851"/>
    <cellStyle name="s_Trans Sum_Sheet3" xfId="29852"/>
    <cellStyle name="s_Trans Sum_Sheet3 2" xfId="29853"/>
    <cellStyle name="s_Trans Sum_Sheet3 3" xfId="29854"/>
    <cellStyle name="s_Trans Sum_Sheet3 4" xfId="29855"/>
    <cellStyle name="s_Trans Sum_Sheet3 5" xfId="29856"/>
    <cellStyle name="s_Trans Sum_Sheet3 6" xfId="29857"/>
    <cellStyle name="s_Trans Sum_Smart View_2011-2015_Info from the field V2  from rates 8-18-10 morning" xfId="29858"/>
    <cellStyle name="s_Trans Sum_Smart View_2011-2015_Info from the field V3 8-19-10 from Rates" xfId="29859"/>
    <cellStyle name="s_Trans Sum_Spain headcount 09082004v3" xfId="29860"/>
    <cellStyle name="s_Trans Sum_Start-up Costs" xfId="29861"/>
    <cellStyle name="s_Trans Sum_Start-up Costs_sand city cost analysis 9-29-09 CalAm Version" xfId="29862"/>
    <cellStyle name="s_Trans Sum_Start-up Costs_Schedule 3-5 Roark - asset list 071010" xfId="29863"/>
    <cellStyle name="s_Trans Sum_Summary" xfId="29864"/>
    <cellStyle name="s_Trans Sum_Surprise Financial Services O&amp;M Fin Model 2008" xfId="29865"/>
    <cellStyle name="s_Trans Sum_Surprise Financial Services O&amp;M No Capital 012607" xfId="29866"/>
    <cellStyle name="s_Trans Sum_Surprise Financial Services O&amp;M No Capital 012607_sand city cost analysis 9-29-09 CalAm Version" xfId="29867"/>
    <cellStyle name="s_Trans Sum_Surprise Financial Services O&amp;M No Capital 012607_Schedule 3-5 Roark - asset list 071010" xfId="29868"/>
    <cellStyle name="s_Trans Sum_Temp-Perm Account Map" xfId="29869"/>
    <cellStyle name="s_Trans Sum_TN - BD Model 2011-2015 06.17.10" xfId="29870"/>
    <cellStyle name="s_Trans Sum_TN P2R 2009" xfId="29871"/>
    <cellStyle name="s_Trans Sum_TN P2R 2009 2" xfId="29872"/>
    <cellStyle name="s_Trans Sum_TN P2R 2009_NOL" xfId="29873"/>
    <cellStyle name="s_Trans Sum_Trans Assump" xfId="29874"/>
    <cellStyle name="s_Trans Sum_Trans Assump_Intangible Amortization 6-30-09v" xfId="29875"/>
    <cellStyle name="s_Trans Sum_Treasury Existing Debt Load" xfId="29876"/>
    <cellStyle name="s_Trans Sum_TWH LLC P2R 2009" xfId="29877"/>
    <cellStyle name="s_Trans Sum_TWH LLC P2R 2009 2" xfId="29878"/>
    <cellStyle name="s_Trans Sum_TWH LLC P2R 2009_NOL" xfId="29879"/>
    <cellStyle name="s_Trans Sum_TWNA P2R 2009" xfId="29880"/>
    <cellStyle name="s_Trans Sum_TWNA P2R 2009 2" xfId="29881"/>
    <cellStyle name="s_Trans Sum_TWNA P2R 2009_NOL" xfId="29882"/>
    <cellStyle name="s_Trans Sum_TX P2R 2009" xfId="29883"/>
    <cellStyle name="s_Trans Sum_TX P2R 2009 2" xfId="29884"/>
    <cellStyle name="s_Trans Sum_TX P2R 2009_NOL" xfId="29885"/>
    <cellStyle name="s_Trans Sum_UESG P2R 2009" xfId="29886"/>
    <cellStyle name="s_Trans Sum_UESG P2R 2009 2" xfId="29887"/>
    <cellStyle name="s_Trans Sum_UESG P2R 2009_NOL" xfId="29888"/>
    <cellStyle name="s_Trans Sum_UWV P2R 2009" xfId="29889"/>
    <cellStyle name="s_Trans Sum_UWV P2R 2009 2" xfId="29890"/>
    <cellStyle name="s_Trans Sum_UWV P2R 2009_NOL" xfId="29891"/>
    <cellStyle name="s_Trans Sum_VA P2R 2009" xfId="29892"/>
    <cellStyle name="s_Trans Sum_VA P2R 2009 2" xfId="29893"/>
    <cellStyle name="s_Trans Sum_VA P2R 2009_NOL" xfId="29894"/>
    <cellStyle name="s_Trans Sum_WACC" xfId="29895"/>
    <cellStyle name="s_Trans Sum_WACC_Intangible Amortization 6-30-09v" xfId="29896"/>
    <cellStyle name="s_Trans Sum_WV P2R 2009" xfId="29897"/>
    <cellStyle name="s_Trans Sum_WV P2R 2009 2" xfId="29898"/>
    <cellStyle name="s_Trans Sum_WV P2R 2009_NOL" xfId="29899"/>
    <cellStyle name="s_Treasury Existing Debt Load" xfId="29900"/>
    <cellStyle name="s_TWH LLC P2R 2009" xfId="29901"/>
    <cellStyle name="s_TWH LLC P2R 2009 2" xfId="29902"/>
    <cellStyle name="s_TWH LLC P2R 2009_NOL" xfId="29903"/>
    <cellStyle name="s_TWNA P2R 2009" xfId="29904"/>
    <cellStyle name="s_TWNA P2R 2009 2" xfId="29905"/>
    <cellStyle name="s_TWNA P2R 2009_NOL" xfId="29906"/>
    <cellStyle name="s_TX P2R 2009" xfId="29907"/>
    <cellStyle name="s_TX P2R 2009 2" xfId="29908"/>
    <cellStyle name="s_TX P2R 2009_NOL" xfId="29909"/>
    <cellStyle name="s_UESG P2R 2009" xfId="29910"/>
    <cellStyle name="s_UESG P2R 2009 2" xfId="29911"/>
    <cellStyle name="s_UESG P2R 2009_NOL" xfId="29912"/>
    <cellStyle name="s_Unit Price Sen. (2)" xfId="29913"/>
    <cellStyle name="s_Unit Price Sen. (2) 10" xfId="29914"/>
    <cellStyle name="s_Unit Price Sen. (2) 2" xfId="29915"/>
    <cellStyle name="s_Unit Price Sen. (2) 2 2" xfId="29916"/>
    <cellStyle name="s_Unit Price Sen. (2) 2 2 2" xfId="29917"/>
    <cellStyle name="s_Unit Price Sen. (2) 2 2 2 2" xfId="29918"/>
    <cellStyle name="s_Unit Price Sen. (2) 2 2 2 2 2" xfId="29919"/>
    <cellStyle name="s_Unit Price Sen. (2) 2 2 2 2 3" xfId="29920"/>
    <cellStyle name="s_Unit Price Sen. (2) 2 2 2 3" xfId="29921"/>
    <cellStyle name="s_Unit Price Sen. (2) 2 2 3" xfId="29922"/>
    <cellStyle name="s_Unit Price Sen. (2) 2 2 4" xfId="29923"/>
    <cellStyle name="s_Unit Price Sen. (2) 2 2 5" xfId="29924"/>
    <cellStyle name="s_Unit Price Sen. (2) 2 2 6" xfId="29925"/>
    <cellStyle name="s_Unit Price Sen. (2) 2 3" xfId="29926"/>
    <cellStyle name="s_Unit Price Sen. (2) 2 3 2" xfId="29927"/>
    <cellStyle name="s_Unit Price Sen. (2) 2 3 2 2" xfId="29928"/>
    <cellStyle name="s_Unit Price Sen. (2) 2 3 2 3" xfId="29929"/>
    <cellStyle name="s_Unit Price Sen. (2) 2 3 3" xfId="29930"/>
    <cellStyle name="s_Unit Price Sen. (2) 2 4" xfId="29931"/>
    <cellStyle name="s_Unit Price Sen. (2) 2 5" xfId="29932"/>
    <cellStyle name="s_Unit Price Sen. (2) 2 6" xfId="29933"/>
    <cellStyle name="s_Unit Price Sen. (2) 3" xfId="29934"/>
    <cellStyle name="s_Unit Price Sen. (2) 4" xfId="29935"/>
    <cellStyle name="s_Unit Price Sen. (2) 5" xfId="29936"/>
    <cellStyle name="s_Unit Price Sen. (2) 6" xfId="29937"/>
    <cellStyle name="s_Unit Price Sen. (2) 6 2" xfId="29938"/>
    <cellStyle name="s_Unit Price Sen. (2) 6 2 2" xfId="29939"/>
    <cellStyle name="s_Unit Price Sen. (2) 6 2 3" xfId="29940"/>
    <cellStyle name="s_Unit Price Sen. (2) 6 3" xfId="29941"/>
    <cellStyle name="s_Unit Price Sen. (2) 7" xfId="29942"/>
    <cellStyle name="s_Unit Price Sen. (2) 8" xfId="29943"/>
    <cellStyle name="s_Unit Price Sen. (2) 9" xfId="29944"/>
    <cellStyle name="s_Unit Price Sen. (2)_1" xfId="29945"/>
    <cellStyle name="s_Unit Price Sen. (2)_1 10" xfId="29946"/>
    <cellStyle name="s_Unit Price Sen. (2)_1 2" xfId="29947"/>
    <cellStyle name="s_Unit Price Sen. (2)_1 2 2" xfId="29948"/>
    <cellStyle name="s_Unit Price Sen. (2)_1 2 2 2" xfId="29949"/>
    <cellStyle name="s_Unit Price Sen. (2)_1 2 2 2 2" xfId="29950"/>
    <cellStyle name="s_Unit Price Sen. (2)_1 2 2 2 2 2" xfId="29951"/>
    <cellStyle name="s_Unit Price Sen. (2)_1 2 2 2 2 3" xfId="29952"/>
    <cellStyle name="s_Unit Price Sen. (2)_1 2 2 2 3" xfId="29953"/>
    <cellStyle name="s_Unit Price Sen. (2)_1 2 2 3" xfId="29954"/>
    <cellStyle name="s_Unit Price Sen. (2)_1 2 2 4" xfId="29955"/>
    <cellStyle name="s_Unit Price Sen. (2)_1 2 2 5" xfId="29956"/>
    <cellStyle name="s_Unit Price Sen. (2)_1 2 2 6" xfId="29957"/>
    <cellStyle name="s_Unit Price Sen. (2)_1 2 3" xfId="29958"/>
    <cellStyle name="s_Unit Price Sen. (2)_1 2 3 2" xfId="29959"/>
    <cellStyle name="s_Unit Price Sen. (2)_1 2 3 2 2" xfId="29960"/>
    <cellStyle name="s_Unit Price Sen. (2)_1 2 3 2 3" xfId="29961"/>
    <cellStyle name="s_Unit Price Sen. (2)_1 2 3 3" xfId="29962"/>
    <cellStyle name="s_Unit Price Sen. (2)_1 2 4" xfId="29963"/>
    <cellStyle name="s_Unit Price Sen. (2)_1 2 5" xfId="29964"/>
    <cellStyle name="s_Unit Price Sen. (2)_1 2 6" xfId="29965"/>
    <cellStyle name="s_Unit Price Sen. (2)_1 3" xfId="29966"/>
    <cellStyle name="s_Unit Price Sen. (2)_1 4" xfId="29967"/>
    <cellStyle name="s_Unit Price Sen. (2)_1 5" xfId="29968"/>
    <cellStyle name="s_Unit Price Sen. (2)_1 6" xfId="29969"/>
    <cellStyle name="s_Unit Price Sen. (2)_1 6 2" xfId="29970"/>
    <cellStyle name="s_Unit Price Sen. (2)_1 6 2 2" xfId="29971"/>
    <cellStyle name="s_Unit Price Sen. (2)_1 6 2 3" xfId="29972"/>
    <cellStyle name="s_Unit Price Sen. (2)_1 6 3" xfId="29973"/>
    <cellStyle name="s_Unit Price Sen. (2)_1 7" xfId="29974"/>
    <cellStyle name="s_Unit Price Sen. (2)_1 8" xfId="29975"/>
    <cellStyle name="s_Unit Price Sen. (2)_1 9" xfId="29976"/>
    <cellStyle name="s_Unit Price Sen. (2)_1_2010 Arnold Sewer - Model v1.1 (preliminary base case)" xfId="29977"/>
    <cellStyle name="s_Unit Price Sen. (2)_1_2010-2012_AZ BP_09.10.09" xfId="29978"/>
    <cellStyle name="s_Unit Price Sen. (2)_1_2011_BPR_MSG_07" xfId="29979"/>
    <cellStyle name="s_Unit Price Sen. (2)_1_2011-13 Capex by entity" xfId="29980"/>
    <cellStyle name="s_Unit Price Sen. (2)_1_2012_BS_Budget (2)" xfId="29981"/>
    <cellStyle name="s_Unit Price Sen. (2)_1_2012_BS_Budget (2) 2" xfId="29982"/>
    <cellStyle name="s_Unit Price Sen. (2)_1_2012_BS_Budget (2) 3" xfId="29983"/>
    <cellStyle name="s_Unit Price Sen. (2)_1_2012_BS_Budget (2) 4" xfId="29984"/>
    <cellStyle name="s_Unit Price Sen. (2)_1_2012_BS_Budget (2) 5" xfId="29985"/>
    <cellStyle name="s_Unit Price Sen. (2)_1_2012_BS_Budget (2) 6" xfId="29986"/>
    <cellStyle name="s_Unit Price Sen. (2)_1_7 - FAS109 2010 (F2)" xfId="29987"/>
    <cellStyle name="s_Unit Price Sen. (2)_1_AAET P2R 2009" xfId="29988"/>
    <cellStyle name="s_Unit Price Sen. (2)_1_AAET P2R 2009 2" xfId="29989"/>
    <cellStyle name="s_Unit Price Sen. (2)_1_AAET P2R 2009_NOL" xfId="29990"/>
    <cellStyle name="s_Unit Price Sen. (2)_1_ACUS P2R 2009" xfId="29991"/>
    <cellStyle name="s_Unit Price Sen. (2)_1_ACUS P2R 2009 2" xfId="29992"/>
    <cellStyle name="s_Unit Price Sen. (2)_1_ACUS P2R 2009_NOL" xfId="29993"/>
    <cellStyle name="s_Unit Price Sen. (2)_1_ALWC P2R 2009" xfId="29994"/>
    <cellStyle name="s_Unit Price Sen. (2)_1_ALWC P2R 2009 2" xfId="29995"/>
    <cellStyle name="s_Unit Price Sen. (2)_1_ALWC P2R 2009_NOL" xfId="29996"/>
    <cellStyle name="s_Unit Price Sen. (2)_1_Apollo 22062005 RR" xfId="29997"/>
    <cellStyle name="s_Unit Price Sen. (2)_1_Applied O+M - 2011 - 2015 Bus. Plan" xfId="29998"/>
    <cellStyle name="s_Unit Price Sen. (2)_1_Applied O+M - 2011 - 2015 Bus. Plan 2" xfId="29999"/>
    <cellStyle name="s_Unit Price Sen. (2)_1_AW Engineering P2R 2009" xfId="30000"/>
    <cellStyle name="s_Unit Price Sen. (2)_1_AW Engineering P2R 2009 2" xfId="30001"/>
    <cellStyle name="s_Unit Price Sen. (2)_1_AW Engineering P2R 2009_NOL" xfId="30002"/>
    <cellStyle name="s_Unit Price Sen. (2)_1_AW Ind P2R 2009" xfId="30003"/>
    <cellStyle name="s_Unit Price Sen. (2)_1_AW Ind P2R 2009 2" xfId="30004"/>
    <cellStyle name="s_Unit Price Sen. (2)_1_AW Ind P2R 2009_NOL" xfId="30005"/>
    <cellStyle name="s_Unit Price Sen. (2)_1_AW O&amp;M P2R 2009" xfId="30006"/>
    <cellStyle name="s_Unit Price Sen. (2)_1_AW O&amp;M P2R 2009 2" xfId="30007"/>
    <cellStyle name="s_Unit Price Sen. (2)_1_AW O&amp;M P2R 2009_NOL" xfId="30008"/>
    <cellStyle name="s_Unit Price Sen. (2)_1_AW(USA) Inc.  P2R 2009" xfId="30009"/>
    <cellStyle name="s_Unit Price Sen. (2)_1_AW(USA) Inc.  P2R 2009 2" xfId="30010"/>
    <cellStyle name="s_Unit Price Sen. (2)_1_AW(USA) Inc.  P2R 2009_NOL" xfId="30011"/>
    <cellStyle name="s_Unit Price Sen. (2)_1_AWCC P2R 2009" xfId="30012"/>
    <cellStyle name="s_Unit Price Sen. (2)_1_AWCC P2R 2009 2" xfId="30013"/>
    <cellStyle name="s_Unit Price Sen. (2)_1_AWCC P2R 2009_NOL" xfId="30014"/>
    <cellStyle name="s_Unit Price Sen. (2)_1_AWE Holding P2R 2009" xfId="30015"/>
    <cellStyle name="s_Unit Price Sen. (2)_1_AWE Holding P2R 2009 2" xfId="30016"/>
    <cellStyle name="s_Unit Price Sen. (2)_1_AWE Holding P2R 2009_NOL" xfId="30017"/>
    <cellStyle name="s_Unit Price Sen. (2)_1_AWE Inc. P2R 2009" xfId="30018"/>
    <cellStyle name="s_Unit Price Sen. (2)_1_AWE Inc. P2R 2009 2" xfId="30019"/>
    <cellStyle name="s_Unit Price Sen. (2)_1_AWE Inc. P2R 2009_NOL" xfId="30020"/>
    <cellStyle name="s_Unit Price Sen. (2)_1_AWM P2R 2009" xfId="30021"/>
    <cellStyle name="s_Unit Price Sen. (2)_1_AWM P2R 2009 2" xfId="30022"/>
    <cellStyle name="s_Unit Price Sen. (2)_1_AWM P2R 2009_NOL" xfId="30023"/>
    <cellStyle name="s_Unit Price Sen. (2)_1_AWM-DE P2R 2009" xfId="30024"/>
    <cellStyle name="s_Unit Price Sen. (2)_1_AWM-DE P2R 2009 2" xfId="30025"/>
    <cellStyle name="s_Unit Price Sen. (2)_1_AWM-DE P2R 2009_NOL" xfId="30026"/>
    <cellStyle name="s_Unit Price Sen. (2)_1_AWR P2R 2009" xfId="30027"/>
    <cellStyle name="s_Unit Price Sen. (2)_1_AWR P2R 2009 2" xfId="30028"/>
    <cellStyle name="s_Unit Price Sen. (2)_1_AWR P2R 2009_NOL" xfId="30029"/>
    <cellStyle name="s_Unit Price Sen. (2)_1_AWS CDM P2R 2009" xfId="30030"/>
    <cellStyle name="s_Unit Price Sen. (2)_1_AWS CDM P2R 2009 2" xfId="30031"/>
    <cellStyle name="s_Unit Price Sen. (2)_1_AWS CDM P2R 2009_NOL" xfId="30032"/>
    <cellStyle name="s_Unit Price Sen. (2)_1_AWS LLC P2R 2009" xfId="30033"/>
    <cellStyle name="s_Unit Price Sen. (2)_1_AWS LLC P2R 2009 2" xfId="30034"/>
    <cellStyle name="s_Unit Price Sen. (2)_1_AWS LLC P2R 2009_NOL" xfId="30035"/>
    <cellStyle name="s_Unit Price Sen. (2)_1_AWW Adj Co FAS109 2011" xfId="30036"/>
    <cellStyle name="s_Unit Price Sen. (2)_1_AWWC P2R 2009" xfId="30037"/>
    <cellStyle name="s_Unit Price Sen. (2)_1_AWWC P2R 2009 2" xfId="30038"/>
    <cellStyle name="s_Unit Price Sen. (2)_1_AWWC P2R 2009_NOL" xfId="30039"/>
    <cellStyle name="s_Unit Price Sen. (2)_1_AWWM P2R 2009" xfId="30040"/>
    <cellStyle name="s_Unit Price Sen. (2)_1_AWWM P2R 2009 2" xfId="30041"/>
    <cellStyle name="s_Unit Price Sen. (2)_1_AWWM P2R 2009_NOL" xfId="30042"/>
    <cellStyle name="s_Unit Price Sen. (2)_1_AWWSC P2R 2009" xfId="30043"/>
    <cellStyle name="s_Unit Price Sen. (2)_1_AWWSC P2R 2009 2" xfId="30044"/>
    <cellStyle name="s_Unit Price Sen. (2)_1_AWWSC P2R 2009_NOL" xfId="30045"/>
    <cellStyle name="s_Unit Price Sen. (2)_1_AZ P2R 2009" xfId="30046"/>
    <cellStyle name="s_Unit Price Sen. (2)_1_AZ P2R 2009 2" xfId="30047"/>
    <cellStyle name="s_Unit Price Sen. (2)_1_AZ P2R 2009_NOL" xfId="30048"/>
    <cellStyle name="s_Unit Price Sen. (2)_1_BalanceSheet Landing" xfId="30049"/>
    <cellStyle name="s_Unit Price Sen. (2)_1_BalanceSheet Landing 2" xfId="30050"/>
    <cellStyle name="s_Unit Price Sen. (2)_1_BalanceSheet Landing 3" xfId="30051"/>
    <cellStyle name="s_Unit Price Sen. (2)_1_BalanceSheet Landing 4" xfId="30052"/>
    <cellStyle name="s_Unit Price Sen. (2)_1_BalanceSheet Landing 5" xfId="30053"/>
    <cellStyle name="s_Unit Price Sen. (2)_1_BalanceSheet Landing 6" xfId="30054"/>
    <cellStyle name="s_Unit Price Sen. (2)_1_BFD P2R 2009" xfId="30055"/>
    <cellStyle name="s_Unit Price Sen. (2)_1_BFD P2R 2009 2" xfId="30056"/>
    <cellStyle name="s_Unit Price Sen. (2)_1_BFD P2R 2009_NOL" xfId="30057"/>
    <cellStyle name="s_Unit Price Sen. (2)_1_Book1" xfId="30058"/>
    <cellStyle name="s_Unit Price Sen. (2)_1_BP 2011-13 KPIs Rev 9-16-2010 8pm" xfId="30059"/>
    <cellStyle name="s_Unit Price Sen. (2)_1_CA P2R 2009 " xfId="30060"/>
    <cellStyle name="s_Unit Price Sen. (2)_1_CA P2R 2009  2" xfId="30061"/>
    <cellStyle name="s_Unit Price Sen. (2)_1_CA P2R 2009 _NOL" xfId="30062"/>
    <cellStyle name="s_Unit Price Sen. (2)_1_CD - Financial Flash Report - May 2012 Final" xfId="30063"/>
    <cellStyle name="s_Unit Price Sen. (2)_1_City of Fillmore Annual Maintenance Revised  V-2 3-7-06  MLC" xfId="30064"/>
    <cellStyle name="s_Unit Price Sen. (2)_1_City of Fillmore Annual Maintenance Revised  V-2 3-7-06  MLC_sand city cost analysis 9-29-09 CalAm Version" xfId="30065"/>
    <cellStyle name="s_Unit Price Sen. (2)_1_City of Fillmore Annual Maintenance Revised  V-2 3-7-06  MLC_Schedule 3-5 Roark - asset list 071010" xfId="30066"/>
    <cellStyle name="s_Unit Price Sen. (2)_1_City of Fillmore Annual Maintenance Revised MK" xfId="30067"/>
    <cellStyle name="s_Unit Price Sen. (2)_1_City of Fillmore Annual Maintenance Revised MK_sand city cost analysis 9-29-09 CalAm Version" xfId="30068"/>
    <cellStyle name="s_Unit Price Sen. (2)_1_City of Fillmore Annual Maintenance Revised MK_Schedule 3-5 Roark - asset list 071010" xfId="30069"/>
    <cellStyle name="s_Unit Price Sen. (2)_1_City of Fillmore DBO Financial Model V10" xfId="30070"/>
    <cellStyle name="s_Unit Price Sen. (2)_1_City of Fillmore DBO Financial Model V10_sand city cost analysis 9-29-09 CalAm Version" xfId="30071"/>
    <cellStyle name="s_Unit Price Sen. (2)_1_City of Fillmore DBO Financial Model V10_Schedule 3-5 Roark - asset list 071010" xfId="30072"/>
    <cellStyle name="s_Unit Price Sen. (2)_1_City of Fillmore DBO Financial Model V11" xfId="30073"/>
    <cellStyle name="s_Unit Price Sen. (2)_1_City of Fillmore DBO Financial Model V11_sand city cost analysis 9-29-09 CalAm Version" xfId="30074"/>
    <cellStyle name="s_Unit Price Sen. (2)_1_City of Fillmore DBO Financial Model V11_Schedule 3-5 Roark - asset list 071010" xfId="30075"/>
    <cellStyle name="s_Unit Price Sen. (2)_1_City of Fillmore DBO Financial Model V2" xfId="30076"/>
    <cellStyle name="s_Unit Price Sen. (2)_1_City of Fillmore DBO Financial Model V2_sand city cost analysis 9-29-09 CalAm Version" xfId="30077"/>
    <cellStyle name="s_Unit Price Sen. (2)_1_City of Fillmore DBO Financial Model V2_Schedule 3-5 Roark - asset list 071010" xfId="30078"/>
    <cellStyle name="s_Unit Price Sen. (2)_1_City of Fillmore DBO Financial Model V4" xfId="30079"/>
    <cellStyle name="s_Unit Price Sen. (2)_1_City of Fillmore DBO Financial Model V4_sand city cost analysis 9-29-09 CalAm Version" xfId="30080"/>
    <cellStyle name="s_Unit Price Sen. (2)_1_City of Fillmore DBO Financial Model V4_Schedule 3-5 Roark - asset list 071010" xfId="30081"/>
    <cellStyle name="s_Unit Price Sen. (2)_1_City of Fillmore DBO Financial Model V5" xfId="30082"/>
    <cellStyle name="s_Unit Price Sen. (2)_1_City of Fillmore DBO Financial Model V5_sand city cost analysis 9-29-09 CalAm Version" xfId="30083"/>
    <cellStyle name="s_Unit Price Sen. (2)_1_City of Fillmore DBO Financial Model V5_Schedule 3-5 Roark - asset list 071010" xfId="30084"/>
    <cellStyle name="s_Unit Price Sen. (2)_1_City of Fillmore OpEx Model Start-Up  &amp; Decommissioning   Nov.18, 2005  MLC" xfId="30085"/>
    <cellStyle name="s_Unit Price Sen. (2)_1_City of Fillmore OpEx Model Start-Up  &amp; Decommissioning   Nov.18, 2005  MLC_sand city cost analysis 9-29-09 CalAm Version" xfId="30086"/>
    <cellStyle name="s_Unit Price Sen. (2)_1_City of Fillmore OpEx Model Start-Up  &amp; Decommissioning   Nov.18, 2005  MLC_Schedule 3-5 Roark - asset list 071010" xfId="30087"/>
    <cellStyle name="s_Unit Price Sen. (2)_1_City of Fillmore OpEx Model V. 2  Dec. 19, 2005  MLC" xfId="30088"/>
    <cellStyle name="s_Unit Price Sen. (2)_1_City of Fillmore OpEx Model V. 2  Dec. 19, 2005  MLC_sand city cost analysis 9-29-09 CalAm Version" xfId="30089"/>
    <cellStyle name="s_Unit Price Sen. (2)_1_City of Fillmore OpEx Model V. 2  Dec. 19, 2005  MLC_Schedule 3-5 Roark - asset list 071010" xfId="30090"/>
    <cellStyle name="s_Unit Price Sen. (2)_1_City of Fillmore R &amp; R Schedule    3-13-06  MLC" xfId="30091"/>
    <cellStyle name="s_Unit Price Sen. (2)_1_City of Fillmore R &amp; R Schedule    3-13-06  MLC_sand city cost analysis 9-29-09 CalAm Version" xfId="30092"/>
    <cellStyle name="s_Unit Price Sen. (2)_1_City of Fillmore R &amp; R Schedule    3-13-06  MLC_Schedule 3-5 Roark - asset list 071010" xfId="30093"/>
    <cellStyle name="s_Unit Price Sen. (2)_1_Contract Ops Bus  Plan 2011 -2015_061510" xfId="30094"/>
    <cellStyle name="s_Unit Price Sen. (2)_1_Contract Ops Bus  Plan 2011 -2015_061510_2011_BPR_MSG_07" xfId="30095"/>
    <cellStyle name="s_Unit Price Sen. (2)_1_Contract Ops Bus  Plan 2011 -2015_061510_Contract Ops Bus  Plan 2011 -2015_071310_GK" xfId="30096"/>
    <cellStyle name="s_Unit Price Sen. (2)_1_Contract Ops Bus  Plan 2011 -2015_061510_Contract Ops Bus  Plan 2011 -2015_08.31.10" xfId="30097"/>
    <cellStyle name="s_Unit Price Sen. (2)_1_Contract Ops Bus  Plan 2011 -2015_061510_Contract Ops Bus  Plan 2011 -2015_08.31.10_~0270095" xfId="30098"/>
    <cellStyle name="s_Unit Price Sen. (2)_1_Contract Ops Bus  Plan 2011 -2015_061510_Contract Ops Bus  Plan 2011 -2015_08.31.10_Contract Services_Project Contribution Trend" xfId="30099"/>
    <cellStyle name="s_Unit Price Sen. (2)_1_Contract Ops Bus  Plan 2011 -2015_061510_Contract Ops Bus  Plan 2011 -2015_08.31.10_Contract Services_Project Contribution Trend_091010" xfId="30100"/>
    <cellStyle name="s_Unit Price Sen. (2)_1_Contract Ops Bus  Plan 2011 -2015_061510_Contribution" xfId="30101"/>
    <cellStyle name="s_Unit Price Sen. (2)_1_Contract Ops Bus  Plan 2011 -2015_061510_FINAL P12 MSG Contribution Margin" xfId="30102"/>
    <cellStyle name="s_Unit Price Sen. (2)_1_Contract Ops Bus  Plan 2011 -2015_071310_GK" xfId="30103"/>
    <cellStyle name="s_Unit Price Sen. (2)_1_Contract Ops Bus  Plan 2011 -2015_08.31.10" xfId="30104"/>
    <cellStyle name="s_Unit Price Sen. (2)_1_Contract Ops Bus  Plan 2011 -2015_08.31.10_~0270095" xfId="30105"/>
    <cellStyle name="s_Unit Price Sen. (2)_1_Contract Ops Bus  Plan 2011 -2015_08.31.10_Contract Services_Project Contribution Trend" xfId="30106"/>
    <cellStyle name="s_Unit Price Sen. (2)_1_Contract Ops Bus  Plan 2011 -2015_08.31.10_Contract Services_Project Contribution Trend_091010" xfId="30107"/>
    <cellStyle name="s_Unit Price Sen. (2)_1_Contribution" xfId="30108"/>
    <cellStyle name="s_Unit Price Sen. (2)_1_Control Panel" xfId="30109"/>
    <cellStyle name="s_Unit Price Sen. (2)_1_Control Panel 2" xfId="30110"/>
    <cellStyle name="s_Unit Price Sen. (2)_1_Control Panel 3" xfId="30111"/>
    <cellStyle name="s_Unit Price Sen. (2)_1_Control Panel 4" xfId="30112"/>
    <cellStyle name="s_Unit Price Sen. (2)_1_Control Panel 5" xfId="30113"/>
    <cellStyle name="s_Unit Price Sen. (2)_1_Control Panel 6" xfId="30114"/>
    <cellStyle name="s_Unit Price Sen. (2)_1_Copy of KY 2011 Os &amp; Vs 10-19-11" xfId="30115"/>
    <cellStyle name="s_Unit Price Sen. (2)_1_Copy of KY 2011 Os &amp; Vs 10-19-11 2" xfId="30116"/>
    <cellStyle name="s_Unit Price Sen. (2)_1_Copy of KY 2011 Os &amp; Vs 10-19-11 3" xfId="30117"/>
    <cellStyle name="s_Unit Price Sen. (2)_1_Copy of KY 2011 Os &amp; Vs 10-19-11 4" xfId="30118"/>
    <cellStyle name="s_Unit Price Sen. (2)_1_Copy of KY 2011 Os &amp; Vs 10-19-11 5" xfId="30119"/>
    <cellStyle name="s_Unit Price Sen. (2)_1_Copy of KY 2011 Os &amp; Vs 10-19-11 6" xfId="30120"/>
    <cellStyle name="s_Unit Price Sen. (2)_1_Copy of Twin Oaks DBO Financial Model BAFO FINAL" xfId="30121"/>
    <cellStyle name="s_Unit Price Sen. (2)_1_Copy of Twin Oaks DBO Financial Model BAFO FINAL_sand city cost analysis 9-29-09 CalAm Version" xfId="30122"/>
    <cellStyle name="s_Unit Price Sen. (2)_1_Copy of Twin Oaks DBO Financial Model BAFO FINAL_Schedule 3-5 Roark - asset list 071010" xfId="30123"/>
    <cellStyle name="s_Unit Price Sen. (2)_1_Eastern Divsion O&amp;Vs - Dec 2011 Final" xfId="30124"/>
    <cellStyle name="s_Unit Price Sen. (2)_1_Eastern Divsion O&amp;Vs - Dec 2011 Final 2" xfId="30125"/>
    <cellStyle name="s_Unit Price Sen. (2)_1_Eastern Divsion O&amp;Vs - Dec 2011 Final 3" xfId="30126"/>
    <cellStyle name="s_Unit Price Sen. (2)_1_Eastern Divsion O&amp;Vs - Dec 2011 Final 4" xfId="30127"/>
    <cellStyle name="s_Unit Price Sen. (2)_1_Eastern Divsion O&amp;Vs - Dec 2011 Final 5" xfId="30128"/>
    <cellStyle name="s_Unit Price Sen. (2)_1_Eastern Divsion O&amp;Vs - Dec 2011 Final 6" xfId="30129"/>
    <cellStyle name="s_Unit Price Sen. (2)_1_Eastern Divsion O&amp;Vs - Dec 2011 Final_O&amp;Vs Worksheet" xfId="30130"/>
    <cellStyle name="s_Unit Price Sen. (2)_1_Eastern Divsion O&amp;Vs - Dec 2011 Final_O&amp;Vs Worksheet 2" xfId="30131"/>
    <cellStyle name="s_Unit Price Sen. (2)_1_Eastern Divsion O&amp;Vs - Dec 2011 Final_O&amp;Vs Worksheet 3" xfId="30132"/>
    <cellStyle name="s_Unit Price Sen. (2)_1_Eastern Divsion O&amp;Vs - Dec 2011 Final_O&amp;Vs Worksheet 4" xfId="30133"/>
    <cellStyle name="s_Unit Price Sen. (2)_1_Eastern Divsion O&amp;Vs - Dec 2011 Final_O&amp;Vs Worksheet 5" xfId="30134"/>
    <cellStyle name="s_Unit Price Sen. (2)_1_Eastern Divsion O&amp;Vs - Dec 2011 Final_O&amp;Vs Worksheet 6" xfId="30135"/>
    <cellStyle name="s_Unit Price Sen. (2)_1_Edison P2R 2009" xfId="30136"/>
    <cellStyle name="s_Unit Price Sen. (2)_1_Edison P2R 2009 2" xfId="30137"/>
    <cellStyle name="s_Unit Price Sen. (2)_1_Edison P2R 2009_NOL" xfId="30138"/>
    <cellStyle name="s_Unit Price Sen. (2)_1_EMC P2R 2009" xfId="30139"/>
    <cellStyle name="s_Unit Price Sen. (2)_1_EMC P2R 2009 2" xfId="30140"/>
    <cellStyle name="s_Unit Price Sen. (2)_1_EMC P2R 2009_NOL" xfId="30141"/>
    <cellStyle name="s_Unit Price Sen. (2)_1_ETOWN LLC P2R 2009" xfId="30142"/>
    <cellStyle name="s_Unit Price Sen. (2)_1_ETOWN LLC P2R 2009 2" xfId="30143"/>
    <cellStyle name="s_Unit Price Sen. (2)_1_ETOWN LLC P2R 2009_NOL" xfId="30144"/>
    <cellStyle name="s_Unit Price Sen. (2)_1_ETP P2R 2009" xfId="30145"/>
    <cellStyle name="s_Unit Price Sen. (2)_1_ETP P2R 2009 2" xfId="30146"/>
    <cellStyle name="s_Unit Price Sen. (2)_1_ETP P2R 2009_NOL" xfId="30147"/>
    <cellStyle name="s_Unit Price Sen. (2)_1_Feb Actual vs. Budget" xfId="30148"/>
    <cellStyle name="s_Unit Price Sen. (2)_1_Feb Actual vs. Budget 2" xfId="30149"/>
    <cellStyle name="s_Unit Price Sen. (2)_1_Feb Actual vs. Budget 3" xfId="30150"/>
    <cellStyle name="s_Unit Price Sen. (2)_1_Feb Actual vs. Budget 4" xfId="30151"/>
    <cellStyle name="s_Unit Price Sen. (2)_1_Feb Actual vs. Budget 5" xfId="30152"/>
    <cellStyle name="s_Unit Price Sen. (2)_1_Feb Actual vs. Budget 6" xfId="30153"/>
    <cellStyle name="s_Unit Price Sen. (2)_1_Federal Payable '10" xfId="30154"/>
    <cellStyle name="s_Unit Price Sen. (2)_1_Fillmore Annual Maintenance" xfId="30155"/>
    <cellStyle name="s_Unit Price Sen. (2)_1_Fillmore Annual Maintenance_sand city cost analysis 9-29-09 CalAm Version" xfId="30156"/>
    <cellStyle name="s_Unit Price Sen. (2)_1_Fillmore Annual Maintenance_Schedule 3-5 Roark - asset list 071010" xfId="30157"/>
    <cellStyle name="s_Unit Price Sen. (2)_1_Fillmore O&amp;M model 032206" xfId="30158"/>
    <cellStyle name="s_Unit Price Sen. (2)_1_Fillmore O&amp;M model 032206 V1" xfId="30159"/>
    <cellStyle name="s_Unit Price Sen. (2)_1_Fillmore O&amp;M model 032206 V1_sand city cost analysis 9-29-09 CalAm Version" xfId="30160"/>
    <cellStyle name="s_Unit Price Sen. (2)_1_Fillmore O&amp;M model 032206 V1_Schedule 3-5 Roark - asset list 071010" xfId="30161"/>
    <cellStyle name="s_Unit Price Sen. (2)_1_Fillmore O&amp;M model 032206_sand city cost analysis 9-29-09 CalAm Version" xfId="30162"/>
    <cellStyle name="s_Unit Price Sen. (2)_1_Fillmore O&amp;M model 032206_Schedule 3-5 Roark - asset list 071010" xfId="30163"/>
    <cellStyle name="s_Unit Price Sen. (2)_1_Fillmore O&amp;M model 110106" xfId="30164"/>
    <cellStyle name="s_Unit Price Sen. (2)_1_Fillmore O&amp;M model 110106_sand city cost analysis 9-29-09 CalAm Version" xfId="30165"/>
    <cellStyle name="s_Unit Price Sen. (2)_1_Fillmore O&amp;M model 110106_Schedule 3-5 Roark - asset list 071010" xfId="30166"/>
    <cellStyle name="s_Unit Price Sen. (2)_1_FINAL P12 MSG Contribution Margin" xfId="30167"/>
    <cellStyle name="s_Unit Price Sen. (2)_1_Footnote" xfId="30168"/>
    <cellStyle name="s_Unit Price Sen. (2)_1_GAAP Provision Model - Q3 2011 Consolidated - Hyperion" xfId="30169"/>
    <cellStyle name="s_Unit Price Sen. (2)_1_HI P2R 2009" xfId="30170"/>
    <cellStyle name="s_Unit Price Sen. (2)_1_HI P2R 2009 2" xfId="30171"/>
    <cellStyle name="s_Unit Price Sen. (2)_1_HI P2R 2009_NOL" xfId="30172"/>
    <cellStyle name="s_Unit Price Sen. (2)_1_HYDRO P2R 2009" xfId="30173"/>
    <cellStyle name="s_Unit Price Sen. (2)_1_HYDRO P2R 2009 2" xfId="30174"/>
    <cellStyle name="s_Unit Price Sen. (2)_1_HYDRO P2R 2009_NOL" xfId="30175"/>
    <cellStyle name="s_Unit Price Sen. (2)_1_Hyperion-JDE Recon" xfId="30176"/>
    <cellStyle name="s_Unit Price Sen. (2)_1_IA P2R 2009" xfId="30177"/>
    <cellStyle name="s_Unit Price Sen. (2)_1_IA P2R 2009 2" xfId="30178"/>
    <cellStyle name="s_Unit Price Sen. (2)_1_IA P2R 2009_NOL" xfId="30179"/>
    <cellStyle name="s_Unit Price Sen. (2)_1_IL FAS109 2011" xfId="30180"/>
    <cellStyle name="s_Unit Price Sen. (2)_1_IL P2R 2009 " xfId="30181"/>
    <cellStyle name="s_Unit Price Sen. (2)_1_IL P2R 2009  2" xfId="30182"/>
    <cellStyle name="s_Unit Price Sen. (2)_1_IL P2R 2009 _NOL" xfId="30183"/>
    <cellStyle name="s_Unit Price Sen. (2)_1_IN P2R 2009" xfId="30184"/>
    <cellStyle name="s_Unit Price Sen. (2)_1_IN P2R 2009 2" xfId="30185"/>
    <cellStyle name="s_Unit Price Sen. (2)_1_IN P2R 2009_NOL" xfId="30186"/>
    <cellStyle name="s_Unit Price Sen. (2)_1_Income Statement_revised capex 05.28.09_060309" xfId="30187"/>
    <cellStyle name="s_Unit Price Sen. (2)_1_Income Statement_revised capex 05.28.09_060309 2" xfId="30188"/>
    <cellStyle name="s_Unit Price Sen. (2)_1_Input" xfId="30189"/>
    <cellStyle name="s_Unit Price Sen. (2)_1_Input Sheet" xfId="30190"/>
    <cellStyle name="s_Unit Price Sen. (2)_1_Input Sheet_Hyperion-JDE Recon" xfId="30191"/>
    <cellStyle name="s_Unit Price Sen. (2)_1_Input Sheet_Journal Entries Calculation" xfId="30192"/>
    <cellStyle name="s_Unit Price Sen. (2)_1_Inputs" xfId="30193"/>
    <cellStyle name="s_Unit Price Sen. (2)_1_Intangible Amortization 6-30-09v" xfId="30194"/>
    <cellStyle name="s_Unit Price Sen. (2)_1_I-OPEB" xfId="30195"/>
    <cellStyle name="s_Unit Price Sen. (2)_1_I-OPEB_Hyperion-JDE Recon" xfId="30196"/>
    <cellStyle name="s_Unit Price Sen. (2)_1_I-OPEB_Input Sheet" xfId="30197"/>
    <cellStyle name="s_Unit Price Sen. (2)_1_I-OPEB_Journal Entries Calculation" xfId="30198"/>
    <cellStyle name="s_Unit Price Sen. (2)_1_Journal Entries Calculation" xfId="30199"/>
    <cellStyle name="s_Unit Price Sen. (2)_1_KY P2R 2009" xfId="30200"/>
    <cellStyle name="s_Unit Price Sen. (2)_1_KY P2R 2009 2" xfId="30201"/>
    <cellStyle name="s_Unit Price Sen. (2)_1_KY P2R 2009_NOL" xfId="30202"/>
    <cellStyle name="s_Unit Price Sen. (2)_1_KY-Landing Template-Feb 2012 Final" xfId="30203"/>
    <cellStyle name="s_Unit Price Sen. (2)_1_KY-Landing Template-Feb 2012 Final 2" xfId="30204"/>
    <cellStyle name="s_Unit Price Sen. (2)_1_KY-Landing Template-Feb 2012 Final 3" xfId="30205"/>
    <cellStyle name="s_Unit Price Sen. (2)_1_KY-Landing Template-Feb 2012 Final 4" xfId="30206"/>
    <cellStyle name="s_Unit Price Sen. (2)_1_KY-Landing Template-Feb 2012 Final 5" xfId="30207"/>
    <cellStyle name="s_Unit Price Sen. (2)_1_KY-Landing Template-Feb 2012 Final 6" xfId="30208"/>
    <cellStyle name="s_Unit Price Sen. (2)_1_KY-Landing Template-Feb 2012 Final_O&amp;Vs Worksheet" xfId="30209"/>
    <cellStyle name="s_Unit Price Sen. (2)_1_KY-Landing Template-Feb 2012 Final_O&amp;Vs Worksheet 2" xfId="30210"/>
    <cellStyle name="s_Unit Price Sen. (2)_1_KY-Landing Template-Feb 2012 Final_O&amp;Vs Worksheet 3" xfId="30211"/>
    <cellStyle name="s_Unit Price Sen. (2)_1_KY-Landing Template-Feb 2012 Final_O&amp;Vs Worksheet 4" xfId="30212"/>
    <cellStyle name="s_Unit Price Sen. (2)_1_KY-Landing Template-Feb 2012 Final_O&amp;Vs Worksheet 5" xfId="30213"/>
    <cellStyle name="s_Unit Price Sen. (2)_1_KY-Landing Template-Feb 2012 Final_O&amp;Vs Worksheet 6" xfId="30214"/>
    <cellStyle name="s_Unit Price Sen. (2)_1_LI P2R 2009" xfId="30215"/>
    <cellStyle name="s_Unit Price Sen. (2)_1_LI P2R 2009 2" xfId="30216"/>
    <cellStyle name="s_Unit Price Sen. (2)_1_LI P2R 2009_NOL" xfId="30217"/>
    <cellStyle name="s_Unit Price Sen. (2)_1_LIBERTY P2R 2009" xfId="30218"/>
    <cellStyle name="s_Unit Price Sen. (2)_1_LIBERTY P2R 2009 2" xfId="30219"/>
    <cellStyle name="s_Unit Price Sen. (2)_1_LIBERTY P2R 2009_NOL" xfId="30220"/>
    <cellStyle name="s_Unit Price Sen. (2)_1_LOP P2R 2009" xfId="30221"/>
    <cellStyle name="s_Unit Price Sen. (2)_1_LOP P2R 2009 2" xfId="30222"/>
    <cellStyle name="s_Unit Price Sen. (2)_1_LOP P2R 2009_NOL" xfId="30223"/>
    <cellStyle name="s_Unit Price Sen. (2)_1_MD P2R 2009" xfId="30224"/>
    <cellStyle name="s_Unit Price Sen. (2)_1_MD P2R 2009 2" xfId="30225"/>
    <cellStyle name="s_Unit Price Sen. (2)_1_MD P2R 2009_NOL" xfId="30226"/>
    <cellStyle name="s_Unit Price Sen. (2)_1_MI P2R 2009" xfId="30227"/>
    <cellStyle name="s_Unit Price Sen. (2)_1_MI P2R 2009 2" xfId="30228"/>
    <cellStyle name="s_Unit Price Sen. (2)_1_MI P2R 2009_NOL" xfId="30229"/>
    <cellStyle name="s_Unit Price Sen. (2)_1_MO 2010-2014 Presentation_072709" xfId="30230"/>
    <cellStyle name="s_Unit Price Sen. (2)_1_MO 2010-2014 Presentation_072709_Schedule 3-5 Roark - asset list 071010" xfId="30231"/>
    <cellStyle name="s_Unit Price Sen. (2)_1_MO P2R 2009" xfId="30232"/>
    <cellStyle name="s_Unit Price Sen. (2)_1_MO P2R 2009 2" xfId="30233"/>
    <cellStyle name="s_Unit Price Sen. (2)_1_MO P2R 2009_NOL" xfId="30234"/>
    <cellStyle name="s_Unit Price Sen. (2)_1_Mobile Residuals P2R 2009" xfId="30235"/>
    <cellStyle name="s_Unit Price Sen. (2)_1_Mobile Residuals P2R 2009 2" xfId="30236"/>
    <cellStyle name="s_Unit Price Sen. (2)_1_Mobile Residuals P2R 2009_NOL" xfId="30237"/>
    <cellStyle name="s_Unit Price Sen. (2)_1_MO-IL-CA Offset DEF" xfId="30238"/>
    <cellStyle name="s_Unit Price Sen. (2)_1_MO-IL-CA Offset DEF 2" xfId="30239"/>
    <cellStyle name="s_Unit Price Sen. (2)_1_MO-IL-CA Offset DEF_2010 Footnote" xfId="30240"/>
    <cellStyle name="s_Unit Price Sen. (2)_1_MO-IL-CA Offset DEF_2010 Footnote_7 - FAS109 2010 (F2)" xfId="30241"/>
    <cellStyle name="s_Unit Price Sen. (2)_1_MO-IL-CA Offset DEF_2010 Footnote_Hyperion-JDE Recon" xfId="30242"/>
    <cellStyle name="s_Unit Price Sen. (2)_1_MO-IL-CA Offset DEF_2010 Footnote_Journal Entries Calculation" xfId="30243"/>
    <cellStyle name="s_Unit Price Sen. (2)_1_MO-IL-CA Offset DEF_7 - FAS109 2010 (F2)" xfId="30244"/>
    <cellStyle name="s_Unit Price Sen. (2)_1_MO-IL-CA Offset DEF_AWW Adj Co FAS109 2011" xfId="30245"/>
    <cellStyle name="s_Unit Price Sen. (2)_1_MO-IL-CA Offset DEF_AZ FAS109 2011" xfId="30246"/>
    <cellStyle name="s_Unit Price Sen. (2)_1_MO-IL-CA Offset DEF_AZ FAS109 2011_Hyperion-JDE Recon" xfId="30247"/>
    <cellStyle name="s_Unit Price Sen. (2)_1_MO-IL-CA Offset DEF_AZ FAS109 2011_Journal Entries Calculation" xfId="30248"/>
    <cellStyle name="s_Unit Price Sen. (2)_1_MO-IL-CA Offset DEF_Current Provision - HYP" xfId="30249"/>
    <cellStyle name="s_Unit Price Sen. (2)_1_MO-IL-CA Offset DEF_Footnote" xfId="30250"/>
    <cellStyle name="s_Unit Price Sen. (2)_1_MO-IL-CA Offset DEF_Footnote Walk" xfId="30251"/>
    <cellStyle name="s_Unit Price Sen. (2)_1_MO-IL-CA Offset DEF_Footnote Walk_7 - FAS109 2010 (F2)" xfId="30252"/>
    <cellStyle name="s_Unit Price Sen. (2)_1_MO-IL-CA Offset DEF_Footnote Walk_Hyperion-JDE Recon" xfId="30253"/>
    <cellStyle name="s_Unit Price Sen. (2)_1_MO-IL-CA Offset DEF_Footnote Walk_Journal Entries Calculation" xfId="30254"/>
    <cellStyle name="s_Unit Price Sen. (2)_1_MO-IL-CA Offset DEF_Hyperion-JDE Recon" xfId="30255"/>
    <cellStyle name="s_Unit Price Sen. (2)_1_MO-IL-CA Offset DEF_IA FAS109 2011" xfId="30256"/>
    <cellStyle name="s_Unit Price Sen. (2)_1_MO-IL-CA Offset DEF_IA FAS109 2011_Hyperion-JDE Recon" xfId="30257"/>
    <cellStyle name="s_Unit Price Sen. (2)_1_MO-IL-CA Offset DEF_IA FAS109 2011_Journal Entries Calculation" xfId="30258"/>
    <cellStyle name="s_Unit Price Sen. (2)_1_MO-IL-CA Offset DEF_IL FAS109 2011" xfId="30259"/>
    <cellStyle name="s_Unit Price Sen. (2)_1_MO-IL-CA Offset DEF_IL FAS109 2011_Hyperion-JDE Recon" xfId="30260"/>
    <cellStyle name="s_Unit Price Sen. (2)_1_MO-IL-CA Offset DEF_IL FAS109 2011_Journal Entries Calculation" xfId="30261"/>
    <cellStyle name="s_Unit Price Sen. (2)_1_MO-IL-CA Offset DEF_IL Note H Collapsed to Acctg" xfId="30262"/>
    <cellStyle name="s_Unit Price Sen. (2)_1_MO-IL-CA Offset DEF_IL Note H Collapsed to Acctg_7 - FAS109 2010 (F2)" xfId="30263"/>
    <cellStyle name="s_Unit Price Sen. (2)_1_MO-IL-CA Offset DEF_IL Note H Collapsed to Acctg_Hyperion-JDE Recon" xfId="30264"/>
    <cellStyle name="s_Unit Price Sen. (2)_1_MO-IL-CA Offset DEF_IL Note H Collapsed to Acctg_Journal Entries Calculation" xfId="30265"/>
    <cellStyle name="s_Unit Price Sen. (2)_1_MO-IL-CA Offset DEF_Journal Entries Calculation" xfId="30266"/>
    <cellStyle name="s_Unit Price Sen. (2)_1_MO-IL-CA Offset DEF_NOL" xfId="30267"/>
    <cellStyle name="s_Unit Price Sen. (2)_1_MO-IL-CA Offset DEF_Note H" xfId="30268"/>
    <cellStyle name="s_Unit Price Sen. (2)_1_MO-IL-CA Offset DEF_Note H_7 - FAS109 2010 (F2)" xfId="30269"/>
    <cellStyle name="s_Unit Price Sen. (2)_1_MO-IL-CA Offset DEF_Note H_Hyperion-JDE Recon" xfId="30270"/>
    <cellStyle name="s_Unit Price Sen. (2)_1_MO-IL-CA Offset DEF_Note H_Journal Entries Calculation" xfId="30271"/>
    <cellStyle name="s_Unit Price Sen. (2)_1_MO-IL-CA Offset DEF_PY FN Reclasses" xfId="30272"/>
    <cellStyle name="s_Unit Price Sen. (2)_1_MO-IL-CA Offset DEF_Summary" xfId="30273"/>
    <cellStyle name="s_Unit Price Sen. (2)_1_Net Capex Cashflow 2013-2014 8-10-12" xfId="30274"/>
    <cellStyle name="s_Unit Price Sen. (2)_1_NJ P2R 2009" xfId="30275"/>
    <cellStyle name="s_Unit Price Sen. (2)_1_NJ P2R 2009 2" xfId="30276"/>
    <cellStyle name="s_Unit Price Sen. (2)_1_NJ P2R 2009_NOL" xfId="30277"/>
    <cellStyle name="s_Unit Price Sen. (2)_1_NM P2R 2009" xfId="30278"/>
    <cellStyle name="s_Unit Price Sen. (2)_1_NM P2R 2009 2" xfId="30279"/>
    <cellStyle name="s_Unit Price Sen. (2)_1_NM P2R 2009_NOL" xfId="30280"/>
    <cellStyle name="s_Unit Price Sen. (2)_1_NOL" xfId="30281"/>
    <cellStyle name="s_Unit Price Sen. (2)_1_O - AFUDC Sch M" xfId="30282"/>
    <cellStyle name="s_Unit Price Sen. (2)_1_O - AFUDC Sch M_Hyperion-JDE Recon" xfId="30283"/>
    <cellStyle name="s_Unit Price Sen. (2)_1_O - AFUDC Sch M_Input Sheet" xfId="30284"/>
    <cellStyle name="s_Unit Price Sen. (2)_1_O - AFUDC Sch M_Journal Entries Calculation" xfId="30285"/>
    <cellStyle name="s_Unit Price Sen. (2)_1_O&amp;Vs P&amp;L View" xfId="30286"/>
    <cellStyle name="s_Unit Price Sen. (2)_1_O&amp;Vs P&amp;L View 2" xfId="30287"/>
    <cellStyle name="s_Unit Price Sen. (2)_1_O&amp;Vs P&amp;L View 3" xfId="30288"/>
    <cellStyle name="s_Unit Price Sen. (2)_1_O&amp;Vs P&amp;L View 4" xfId="30289"/>
    <cellStyle name="s_Unit Price Sen. (2)_1_O&amp;Vs P&amp;L View 5" xfId="30290"/>
    <cellStyle name="s_Unit Price Sen. (2)_1_O&amp;Vs P&amp;L View 6" xfId="30291"/>
    <cellStyle name="s_Unit Price Sen. (2)_1_O&amp;Vs Worksheet" xfId="30292"/>
    <cellStyle name="s_Unit Price Sen. (2)_1_O&amp;Vs Worksheet 2" xfId="30293"/>
    <cellStyle name="s_Unit Price Sen. (2)_1_O&amp;Vs Worksheet 3" xfId="30294"/>
    <cellStyle name="s_Unit Price Sen. (2)_1_O&amp;Vs Worksheet 4" xfId="30295"/>
    <cellStyle name="s_Unit Price Sen. (2)_1_O&amp;Vs Worksheet 5" xfId="30296"/>
    <cellStyle name="s_Unit Price Sen. (2)_1_O&amp;Vs Worksheet 6" xfId="30297"/>
    <cellStyle name="s_Unit Price Sen. (2)_1_O&amp;Vs Worksheet_1" xfId="30298"/>
    <cellStyle name="s_Unit Price Sen. (2)_1_O&amp;Vs Worksheet_1 2" xfId="30299"/>
    <cellStyle name="s_Unit Price Sen. (2)_1_O&amp;Vs Worksheet_1 3" xfId="30300"/>
    <cellStyle name="s_Unit Price Sen. (2)_1_O&amp;Vs Worksheet_1 4" xfId="30301"/>
    <cellStyle name="s_Unit Price Sen. (2)_1_O&amp;Vs Worksheet_1 5" xfId="30302"/>
    <cellStyle name="s_Unit Price Sen. (2)_1_O&amp;Vs Worksheet_1 6" xfId="30303"/>
    <cellStyle name="s_Unit Price Sen. (2)_1_OH P2R 2009" xfId="30304"/>
    <cellStyle name="s_Unit Price Sen. (2)_1_OH P2R 2009 2" xfId="30305"/>
    <cellStyle name="s_Unit Price Sen. (2)_1_OH P2R 2009_NOL" xfId="30306"/>
    <cellStyle name="s_Unit Price Sen. (2)_1_P&amp;L Landing" xfId="30307"/>
    <cellStyle name="s_Unit Price Sen. (2)_1_P&amp;L Landing 2" xfId="30308"/>
    <cellStyle name="s_Unit Price Sen. (2)_1_P&amp;L Landing 3" xfId="30309"/>
    <cellStyle name="s_Unit Price Sen. (2)_1_P&amp;L Landing 4" xfId="30310"/>
    <cellStyle name="s_Unit Price Sen. (2)_1_P&amp;L Landing 5" xfId="30311"/>
    <cellStyle name="s_Unit Price Sen. (2)_1_P&amp;L Landing 6" xfId="30312"/>
    <cellStyle name="s_Unit Price Sen. (2)_1_PA P2R 2009" xfId="30313"/>
    <cellStyle name="s_Unit Price Sen. (2)_1_PA P2R 2009 2" xfId="30314"/>
    <cellStyle name="s_Unit Price Sen. (2)_1_PA P2R 2009_NOL" xfId="30315"/>
    <cellStyle name="s_Unit Price Sen. (2)_1_Portfolio Optimization - Sale of GW + Neptune v13" xfId="30316"/>
    <cellStyle name="s_Unit Price Sen. (2)_1_Project Aqua - Financial Models Version 2.0 V2" xfId="30317"/>
    <cellStyle name="s_Unit Price Sen. (2)_1_Project Aqua - Financial Models Version 2.0 V2_2010 Arnold Sewer - Model v1.1 (preliminary base case)" xfId="30318"/>
    <cellStyle name="s_Unit Price Sen. (2)_1_Project Aqua - Financial Models Version 2.0 V2_sand city cost analysis 9-29-09 CalAm Version" xfId="30319"/>
    <cellStyle name="s_Unit Price Sen. (2)_1_Project Aqua - Financial Models Version 2.0 V2_Schedule 3-5 Roark - asset list 071010" xfId="30320"/>
    <cellStyle name="s_Unit Price Sen. (2)_1_Project Aqua - Financial Models Version 2.5" xfId="30321"/>
    <cellStyle name="s_Unit Price Sen. (2)_1_Project Ascot Spain - Version 9.0 16082004" xfId="30322"/>
    <cellStyle name="s_Unit Price Sen. (2)_1_PY FN Reclasses" xfId="30323"/>
    <cellStyle name="s_Unit Price Sen. (2)_1_Q1 Workpapers as of 03-12-10" xfId="30324"/>
    <cellStyle name="s_Unit Price Sen. (2)_1_Q1 Workpapers as of 03-12-10 2" xfId="30325"/>
    <cellStyle name="s_Unit Price Sen. (2)_1_ROE by State" xfId="30326"/>
    <cellStyle name="s_Unit Price Sen. (2)_1_sand city cost analysis 9-29-09 CalAm Version" xfId="30327"/>
    <cellStyle name="s_Unit Price Sen. (2)_1_Schedule 3-5 Roark - asset list 071010" xfId="30328"/>
    <cellStyle name="s_Unit Price Sen. (2)_1_Sheet1" xfId="30329"/>
    <cellStyle name="s_Unit Price Sen. (2)_1_Sheet1 2" xfId="30330"/>
    <cellStyle name="s_Unit Price Sen. (2)_1_Sheet1 3" xfId="30331"/>
    <cellStyle name="s_Unit Price Sen. (2)_1_Sheet1 4" xfId="30332"/>
    <cellStyle name="s_Unit Price Sen. (2)_1_Sheet1 5" xfId="30333"/>
    <cellStyle name="s_Unit Price Sen. (2)_1_Sheet1 6" xfId="30334"/>
    <cellStyle name="s_Unit Price Sen. (2)_1_Sheet1_O&amp;Vs Worksheet" xfId="30335"/>
    <cellStyle name="s_Unit Price Sen. (2)_1_Sheet1_O&amp;Vs Worksheet 2" xfId="30336"/>
    <cellStyle name="s_Unit Price Sen. (2)_1_Sheet1_O&amp;Vs Worksheet 3" xfId="30337"/>
    <cellStyle name="s_Unit Price Sen. (2)_1_Sheet1_O&amp;Vs Worksheet 4" xfId="30338"/>
    <cellStyle name="s_Unit Price Sen. (2)_1_Sheet1_O&amp;Vs Worksheet 5" xfId="30339"/>
    <cellStyle name="s_Unit Price Sen. (2)_1_Sheet1_O&amp;Vs Worksheet 6" xfId="30340"/>
    <cellStyle name="s_Unit Price Sen. (2)_1_Sheet2" xfId="30341"/>
    <cellStyle name="s_Unit Price Sen. (2)_1_Sheet2 2" xfId="30342"/>
    <cellStyle name="s_Unit Price Sen. (2)_1_Sheet2 3" xfId="30343"/>
    <cellStyle name="s_Unit Price Sen. (2)_1_Sheet2 4" xfId="30344"/>
    <cellStyle name="s_Unit Price Sen. (2)_1_Sheet2 5" xfId="30345"/>
    <cellStyle name="s_Unit Price Sen. (2)_1_Sheet2 6" xfId="30346"/>
    <cellStyle name="s_Unit Price Sen. (2)_1_Sheet2 7" xfId="30347"/>
    <cellStyle name="s_Unit Price Sen. (2)_1_Sheet2_Input" xfId="30348"/>
    <cellStyle name="s_Unit Price Sen. (2)_1_Sheet2_Input 2" xfId="30349"/>
    <cellStyle name="s_Unit Price Sen. (2)_1_Sheet2_Input 3" xfId="30350"/>
    <cellStyle name="s_Unit Price Sen. (2)_1_Sheet2_Input 4" xfId="30351"/>
    <cellStyle name="s_Unit Price Sen. (2)_1_Sheet2_Input 5" xfId="30352"/>
    <cellStyle name="s_Unit Price Sen. (2)_1_Sheet2_Input 6" xfId="30353"/>
    <cellStyle name="s_Unit Price Sen. (2)_1_Sheet2_Input_O&amp;Vs Worksheet" xfId="30354"/>
    <cellStyle name="s_Unit Price Sen. (2)_1_Sheet2_Input_O&amp;Vs Worksheet 2" xfId="30355"/>
    <cellStyle name="s_Unit Price Sen. (2)_1_Sheet2_Input_O&amp;Vs Worksheet 3" xfId="30356"/>
    <cellStyle name="s_Unit Price Sen. (2)_1_Sheet2_Input_O&amp;Vs Worksheet 4" xfId="30357"/>
    <cellStyle name="s_Unit Price Sen. (2)_1_Sheet2_Input_O&amp;Vs Worksheet 5" xfId="30358"/>
    <cellStyle name="s_Unit Price Sen. (2)_1_Sheet2_Input_O&amp;Vs Worksheet 6" xfId="30359"/>
    <cellStyle name="s_Unit Price Sen. (2)_1_Sheet3" xfId="30360"/>
    <cellStyle name="s_Unit Price Sen. (2)_1_Sheet3 2" xfId="30361"/>
    <cellStyle name="s_Unit Price Sen. (2)_1_Sheet3 3" xfId="30362"/>
    <cellStyle name="s_Unit Price Sen. (2)_1_Sheet3 4" xfId="30363"/>
    <cellStyle name="s_Unit Price Sen. (2)_1_Sheet3 5" xfId="30364"/>
    <cellStyle name="s_Unit Price Sen. (2)_1_Sheet3 6" xfId="30365"/>
    <cellStyle name="s_Unit Price Sen. (2)_1_Smart View_2011-2015_Info from the field V2  from rates 8-18-10 morning" xfId="30366"/>
    <cellStyle name="s_Unit Price Sen. (2)_1_Smart View_2011-2015_Info from the field V3 8-19-10 from Rates" xfId="30367"/>
    <cellStyle name="s_Unit Price Sen. (2)_1_Spain headcount 09082004v3" xfId="30368"/>
    <cellStyle name="s_Unit Price Sen. (2)_1_Start-up Costs" xfId="30369"/>
    <cellStyle name="s_Unit Price Sen. (2)_1_Start-up Costs_sand city cost analysis 9-29-09 CalAm Version" xfId="30370"/>
    <cellStyle name="s_Unit Price Sen. (2)_1_Start-up Costs_Schedule 3-5 Roark - asset list 071010" xfId="30371"/>
    <cellStyle name="s_Unit Price Sen. (2)_1_Summary" xfId="30372"/>
    <cellStyle name="s_Unit Price Sen. (2)_1_Surprise Financial Services O&amp;M Fin Model 2008" xfId="30373"/>
    <cellStyle name="s_Unit Price Sen. (2)_1_Surprise Financial Services O&amp;M No Capital 012607" xfId="30374"/>
    <cellStyle name="s_Unit Price Sen. (2)_1_Surprise Financial Services O&amp;M No Capital 012607_sand city cost analysis 9-29-09 CalAm Version" xfId="30375"/>
    <cellStyle name="s_Unit Price Sen. (2)_1_Surprise Financial Services O&amp;M No Capital 012607_Schedule 3-5 Roark - asset list 071010" xfId="30376"/>
    <cellStyle name="s_Unit Price Sen. (2)_1_Temp-Perm Account Map" xfId="30377"/>
    <cellStyle name="s_Unit Price Sen. (2)_1_TN - BD Model 2011-2015 06.17.10" xfId="30378"/>
    <cellStyle name="s_Unit Price Sen. (2)_1_TN P2R 2009" xfId="30379"/>
    <cellStyle name="s_Unit Price Sen. (2)_1_TN P2R 2009 2" xfId="30380"/>
    <cellStyle name="s_Unit Price Sen. (2)_1_TN P2R 2009_NOL" xfId="30381"/>
    <cellStyle name="s_Unit Price Sen. (2)_1_Treasury Existing Debt Load" xfId="30382"/>
    <cellStyle name="s_Unit Price Sen. (2)_1_TWH LLC P2R 2009" xfId="30383"/>
    <cellStyle name="s_Unit Price Sen. (2)_1_TWH LLC P2R 2009 2" xfId="30384"/>
    <cellStyle name="s_Unit Price Sen. (2)_1_TWH LLC P2R 2009_NOL" xfId="30385"/>
    <cellStyle name="s_Unit Price Sen. (2)_1_TWNA P2R 2009" xfId="30386"/>
    <cellStyle name="s_Unit Price Sen. (2)_1_TWNA P2R 2009 2" xfId="30387"/>
    <cellStyle name="s_Unit Price Sen. (2)_1_TWNA P2R 2009_NOL" xfId="30388"/>
    <cellStyle name="s_Unit Price Sen. (2)_1_TX P2R 2009" xfId="30389"/>
    <cellStyle name="s_Unit Price Sen. (2)_1_TX P2R 2009 2" xfId="30390"/>
    <cellStyle name="s_Unit Price Sen. (2)_1_TX P2R 2009_NOL" xfId="30391"/>
    <cellStyle name="s_Unit Price Sen. (2)_1_UESG P2R 2009" xfId="30392"/>
    <cellStyle name="s_Unit Price Sen. (2)_1_UESG P2R 2009 2" xfId="30393"/>
    <cellStyle name="s_Unit Price Sen. (2)_1_UESG P2R 2009_NOL" xfId="30394"/>
    <cellStyle name="s_Unit Price Sen. (2)_1_UWV P2R 2009" xfId="30395"/>
    <cellStyle name="s_Unit Price Sen. (2)_1_UWV P2R 2009 2" xfId="30396"/>
    <cellStyle name="s_Unit Price Sen. (2)_1_UWV P2R 2009_NOL" xfId="30397"/>
    <cellStyle name="s_Unit Price Sen. (2)_1_VA P2R 2009" xfId="30398"/>
    <cellStyle name="s_Unit Price Sen. (2)_1_VA P2R 2009 2" xfId="30399"/>
    <cellStyle name="s_Unit Price Sen. (2)_1_VA P2R 2009_NOL" xfId="30400"/>
    <cellStyle name="s_Unit Price Sen. (2)_1_WV P2R 2009" xfId="30401"/>
    <cellStyle name="s_Unit Price Sen. (2)_1_WV P2R 2009 2" xfId="30402"/>
    <cellStyle name="s_Unit Price Sen. (2)_1_WV P2R 2009_NOL" xfId="30403"/>
    <cellStyle name="s_Unit Price Sen. (2)_2" xfId="30404"/>
    <cellStyle name="s_Unit Price Sen. (2)_2 10" xfId="30405"/>
    <cellStyle name="s_Unit Price Sen. (2)_2 2" xfId="30406"/>
    <cellStyle name="s_Unit Price Sen. (2)_2 2 2" xfId="30407"/>
    <cellStyle name="s_Unit Price Sen. (2)_2 2 2 2" xfId="30408"/>
    <cellStyle name="s_Unit Price Sen. (2)_2 2 2 2 2" xfId="30409"/>
    <cellStyle name="s_Unit Price Sen. (2)_2 2 2 2 2 2" xfId="30410"/>
    <cellStyle name="s_Unit Price Sen. (2)_2 2 2 2 2 3" xfId="30411"/>
    <cellStyle name="s_Unit Price Sen. (2)_2 2 2 2 3" xfId="30412"/>
    <cellStyle name="s_Unit Price Sen. (2)_2 2 2 3" xfId="30413"/>
    <cellStyle name="s_Unit Price Sen. (2)_2 2 2 4" xfId="30414"/>
    <cellStyle name="s_Unit Price Sen. (2)_2 2 2 5" xfId="30415"/>
    <cellStyle name="s_Unit Price Sen. (2)_2 2 2 6" xfId="30416"/>
    <cellStyle name="s_Unit Price Sen. (2)_2 2 3" xfId="30417"/>
    <cellStyle name="s_Unit Price Sen. (2)_2 2 3 2" xfId="30418"/>
    <cellStyle name="s_Unit Price Sen. (2)_2 2 3 2 2" xfId="30419"/>
    <cellStyle name="s_Unit Price Sen. (2)_2 2 3 2 3" xfId="30420"/>
    <cellStyle name="s_Unit Price Sen. (2)_2 2 3 3" xfId="30421"/>
    <cellStyle name="s_Unit Price Sen. (2)_2 2 4" xfId="30422"/>
    <cellStyle name="s_Unit Price Sen. (2)_2 2 5" xfId="30423"/>
    <cellStyle name="s_Unit Price Sen. (2)_2 2 6" xfId="30424"/>
    <cellStyle name="s_Unit Price Sen. (2)_2 3" xfId="30425"/>
    <cellStyle name="s_Unit Price Sen. (2)_2 4" xfId="30426"/>
    <cellStyle name="s_Unit Price Sen. (2)_2 5" xfId="30427"/>
    <cellStyle name="s_Unit Price Sen. (2)_2 6" xfId="30428"/>
    <cellStyle name="s_Unit Price Sen. (2)_2 6 2" xfId="30429"/>
    <cellStyle name="s_Unit Price Sen. (2)_2 6 2 2" xfId="30430"/>
    <cellStyle name="s_Unit Price Sen. (2)_2 6 2 3" xfId="30431"/>
    <cellStyle name="s_Unit Price Sen. (2)_2 6 3" xfId="30432"/>
    <cellStyle name="s_Unit Price Sen. (2)_2 7" xfId="30433"/>
    <cellStyle name="s_Unit Price Sen. (2)_2 8" xfId="30434"/>
    <cellStyle name="s_Unit Price Sen. (2)_2 9" xfId="30435"/>
    <cellStyle name="s_Unit Price Sen. (2)_2_2010 Arnold Sewer - Model v1.1 (preliminary base case)" xfId="30436"/>
    <cellStyle name="s_Unit Price Sen. (2)_2_2010-2012_AZ BP_09.10.09" xfId="30437"/>
    <cellStyle name="s_Unit Price Sen. (2)_2_2011_BPR_MSG_07" xfId="30438"/>
    <cellStyle name="s_Unit Price Sen. (2)_2_2011-13 Capex by entity" xfId="30439"/>
    <cellStyle name="s_Unit Price Sen. (2)_2_2012_BS_Budget (2)" xfId="30440"/>
    <cellStyle name="s_Unit Price Sen. (2)_2_2012_BS_Budget (2) 2" xfId="30441"/>
    <cellStyle name="s_Unit Price Sen. (2)_2_2012_BS_Budget (2) 3" xfId="30442"/>
    <cellStyle name="s_Unit Price Sen. (2)_2_2012_BS_Budget (2) 4" xfId="30443"/>
    <cellStyle name="s_Unit Price Sen. (2)_2_2012_BS_Budget (2) 5" xfId="30444"/>
    <cellStyle name="s_Unit Price Sen. (2)_2_2012_BS_Budget (2) 6" xfId="30445"/>
    <cellStyle name="s_Unit Price Sen. (2)_2_7 - FAS109 2010 (F2)" xfId="30446"/>
    <cellStyle name="s_Unit Price Sen. (2)_2_AAET P2R 2009" xfId="30447"/>
    <cellStyle name="s_Unit Price Sen. (2)_2_AAET P2R 2009 2" xfId="30448"/>
    <cellStyle name="s_Unit Price Sen. (2)_2_AAET P2R 2009_NOL" xfId="30449"/>
    <cellStyle name="s_Unit Price Sen. (2)_2_ACUS P2R 2009" xfId="30450"/>
    <cellStyle name="s_Unit Price Sen. (2)_2_ACUS P2R 2009 2" xfId="30451"/>
    <cellStyle name="s_Unit Price Sen. (2)_2_ACUS P2R 2009_NOL" xfId="30452"/>
    <cellStyle name="s_Unit Price Sen. (2)_2_ALWC P2R 2009" xfId="30453"/>
    <cellStyle name="s_Unit Price Sen. (2)_2_ALWC P2R 2009 2" xfId="30454"/>
    <cellStyle name="s_Unit Price Sen. (2)_2_ALWC P2R 2009_NOL" xfId="30455"/>
    <cellStyle name="s_Unit Price Sen. (2)_2_Apollo 22062005 RR" xfId="30456"/>
    <cellStyle name="s_Unit Price Sen. (2)_2_Applied O+M - 2011 - 2015 Bus. Plan" xfId="30457"/>
    <cellStyle name="s_Unit Price Sen. (2)_2_Applied O+M - 2011 - 2015 Bus. Plan 2" xfId="30458"/>
    <cellStyle name="s_Unit Price Sen. (2)_2_AW Engineering P2R 2009" xfId="30459"/>
    <cellStyle name="s_Unit Price Sen. (2)_2_AW Engineering P2R 2009 2" xfId="30460"/>
    <cellStyle name="s_Unit Price Sen. (2)_2_AW Engineering P2R 2009_NOL" xfId="30461"/>
    <cellStyle name="s_Unit Price Sen. (2)_2_AW Ind P2R 2009" xfId="30462"/>
    <cellStyle name="s_Unit Price Sen. (2)_2_AW Ind P2R 2009 2" xfId="30463"/>
    <cellStyle name="s_Unit Price Sen. (2)_2_AW Ind P2R 2009_NOL" xfId="30464"/>
    <cellStyle name="s_Unit Price Sen. (2)_2_AW O&amp;M P2R 2009" xfId="30465"/>
    <cellStyle name="s_Unit Price Sen. (2)_2_AW O&amp;M P2R 2009 2" xfId="30466"/>
    <cellStyle name="s_Unit Price Sen. (2)_2_AW O&amp;M P2R 2009_NOL" xfId="30467"/>
    <cellStyle name="s_Unit Price Sen. (2)_2_AW(USA) Inc.  P2R 2009" xfId="30468"/>
    <cellStyle name="s_Unit Price Sen. (2)_2_AW(USA) Inc.  P2R 2009 2" xfId="30469"/>
    <cellStyle name="s_Unit Price Sen. (2)_2_AW(USA) Inc.  P2R 2009_NOL" xfId="30470"/>
    <cellStyle name="s_Unit Price Sen. (2)_2_AWCC P2R 2009" xfId="30471"/>
    <cellStyle name="s_Unit Price Sen. (2)_2_AWCC P2R 2009 2" xfId="30472"/>
    <cellStyle name="s_Unit Price Sen. (2)_2_AWCC P2R 2009_NOL" xfId="30473"/>
    <cellStyle name="s_Unit Price Sen. (2)_2_AWE Holding P2R 2009" xfId="30474"/>
    <cellStyle name="s_Unit Price Sen. (2)_2_AWE Holding P2R 2009 2" xfId="30475"/>
    <cellStyle name="s_Unit Price Sen. (2)_2_AWE Holding P2R 2009_NOL" xfId="30476"/>
    <cellStyle name="s_Unit Price Sen. (2)_2_AWE Inc. P2R 2009" xfId="30477"/>
    <cellStyle name="s_Unit Price Sen. (2)_2_AWE Inc. P2R 2009 2" xfId="30478"/>
    <cellStyle name="s_Unit Price Sen. (2)_2_AWE Inc. P2R 2009_NOL" xfId="30479"/>
    <cellStyle name="s_Unit Price Sen. (2)_2_AWM P2R 2009" xfId="30480"/>
    <cellStyle name="s_Unit Price Sen. (2)_2_AWM P2R 2009 2" xfId="30481"/>
    <cellStyle name="s_Unit Price Sen. (2)_2_AWM P2R 2009_NOL" xfId="30482"/>
    <cellStyle name="s_Unit Price Sen. (2)_2_AWM-DE P2R 2009" xfId="30483"/>
    <cellStyle name="s_Unit Price Sen. (2)_2_AWM-DE P2R 2009 2" xfId="30484"/>
    <cellStyle name="s_Unit Price Sen. (2)_2_AWM-DE P2R 2009_NOL" xfId="30485"/>
    <cellStyle name="s_Unit Price Sen. (2)_2_AWR P2R 2009" xfId="30486"/>
    <cellStyle name="s_Unit Price Sen. (2)_2_AWR P2R 2009 2" xfId="30487"/>
    <cellStyle name="s_Unit Price Sen. (2)_2_AWR P2R 2009_NOL" xfId="30488"/>
    <cellStyle name="s_Unit Price Sen. (2)_2_AWS CDM P2R 2009" xfId="30489"/>
    <cellStyle name="s_Unit Price Sen. (2)_2_AWS CDM P2R 2009 2" xfId="30490"/>
    <cellStyle name="s_Unit Price Sen. (2)_2_AWS CDM P2R 2009_NOL" xfId="30491"/>
    <cellStyle name="s_Unit Price Sen. (2)_2_AWS LLC P2R 2009" xfId="30492"/>
    <cellStyle name="s_Unit Price Sen. (2)_2_AWS LLC P2R 2009 2" xfId="30493"/>
    <cellStyle name="s_Unit Price Sen. (2)_2_AWS LLC P2R 2009_NOL" xfId="30494"/>
    <cellStyle name="s_Unit Price Sen. (2)_2_AWW Adj Co FAS109 2011" xfId="30495"/>
    <cellStyle name="s_Unit Price Sen. (2)_2_AWWC P2R 2009" xfId="30496"/>
    <cellStyle name="s_Unit Price Sen. (2)_2_AWWC P2R 2009 2" xfId="30497"/>
    <cellStyle name="s_Unit Price Sen. (2)_2_AWWC P2R 2009_NOL" xfId="30498"/>
    <cellStyle name="s_Unit Price Sen. (2)_2_AWWM P2R 2009" xfId="30499"/>
    <cellStyle name="s_Unit Price Sen. (2)_2_AWWM P2R 2009 2" xfId="30500"/>
    <cellStyle name="s_Unit Price Sen. (2)_2_AWWM P2R 2009_NOL" xfId="30501"/>
    <cellStyle name="s_Unit Price Sen. (2)_2_AWWSC P2R 2009" xfId="30502"/>
    <cellStyle name="s_Unit Price Sen. (2)_2_AWWSC P2R 2009 2" xfId="30503"/>
    <cellStyle name="s_Unit Price Sen. (2)_2_AWWSC P2R 2009_NOL" xfId="30504"/>
    <cellStyle name="s_Unit Price Sen. (2)_2_AZ P2R 2009" xfId="30505"/>
    <cellStyle name="s_Unit Price Sen. (2)_2_AZ P2R 2009 2" xfId="30506"/>
    <cellStyle name="s_Unit Price Sen. (2)_2_AZ P2R 2009_NOL" xfId="30507"/>
    <cellStyle name="s_Unit Price Sen. (2)_2_BalanceSheet Landing" xfId="30508"/>
    <cellStyle name="s_Unit Price Sen. (2)_2_BalanceSheet Landing 2" xfId="30509"/>
    <cellStyle name="s_Unit Price Sen. (2)_2_BalanceSheet Landing 3" xfId="30510"/>
    <cellStyle name="s_Unit Price Sen. (2)_2_BalanceSheet Landing 4" xfId="30511"/>
    <cellStyle name="s_Unit Price Sen. (2)_2_BalanceSheet Landing 5" xfId="30512"/>
    <cellStyle name="s_Unit Price Sen. (2)_2_BalanceSheet Landing 6" xfId="30513"/>
    <cellStyle name="s_Unit Price Sen. (2)_2_BFD P2R 2009" xfId="30514"/>
    <cellStyle name="s_Unit Price Sen. (2)_2_BFD P2R 2009 2" xfId="30515"/>
    <cellStyle name="s_Unit Price Sen. (2)_2_BFD P2R 2009_NOL" xfId="30516"/>
    <cellStyle name="s_Unit Price Sen. (2)_2_BMY minimerger (divest.)_v1" xfId="30517"/>
    <cellStyle name="s_Unit Price Sen. (2)_2_Book1" xfId="30518"/>
    <cellStyle name="s_Unit Price Sen. (2)_2_BP 2011-13 KPIs Rev 9-16-2010 8pm" xfId="30519"/>
    <cellStyle name="s_Unit Price Sen. (2)_2_CA P2R 2009 " xfId="30520"/>
    <cellStyle name="s_Unit Price Sen. (2)_2_CA P2R 2009  2" xfId="30521"/>
    <cellStyle name="s_Unit Price Sen. (2)_2_CA P2R 2009 _NOL" xfId="30522"/>
    <cellStyle name="s_Unit Price Sen. (2)_2_CD - Financial Flash Report - May 2012 Final" xfId="30523"/>
    <cellStyle name="s_Unit Price Sen. (2)_2_City of Fillmore Annual Maintenance Revised  V-2 3-7-06  MLC" xfId="30524"/>
    <cellStyle name="s_Unit Price Sen. (2)_2_City of Fillmore Annual Maintenance Revised  V-2 3-7-06  MLC_sand city cost analysis 9-29-09 CalAm Version" xfId="30525"/>
    <cellStyle name="s_Unit Price Sen. (2)_2_City of Fillmore Annual Maintenance Revised  V-2 3-7-06  MLC_Schedule 3-5 Roark - asset list 071010" xfId="30526"/>
    <cellStyle name="s_Unit Price Sen. (2)_2_City of Fillmore Annual Maintenance Revised MK" xfId="30527"/>
    <cellStyle name="s_Unit Price Sen. (2)_2_City of Fillmore Annual Maintenance Revised MK_sand city cost analysis 9-29-09 CalAm Version" xfId="30528"/>
    <cellStyle name="s_Unit Price Sen. (2)_2_City of Fillmore Annual Maintenance Revised MK_Schedule 3-5 Roark - asset list 071010" xfId="30529"/>
    <cellStyle name="s_Unit Price Sen. (2)_2_City of Fillmore DBO Financial Model V10" xfId="30530"/>
    <cellStyle name="s_Unit Price Sen. (2)_2_City of Fillmore DBO Financial Model V10_sand city cost analysis 9-29-09 CalAm Version" xfId="30531"/>
    <cellStyle name="s_Unit Price Sen. (2)_2_City of Fillmore DBO Financial Model V10_Schedule 3-5 Roark - asset list 071010" xfId="30532"/>
    <cellStyle name="s_Unit Price Sen. (2)_2_City of Fillmore DBO Financial Model V11" xfId="30533"/>
    <cellStyle name="s_Unit Price Sen. (2)_2_City of Fillmore DBO Financial Model V11_sand city cost analysis 9-29-09 CalAm Version" xfId="30534"/>
    <cellStyle name="s_Unit Price Sen. (2)_2_City of Fillmore DBO Financial Model V11_Schedule 3-5 Roark - asset list 071010" xfId="30535"/>
    <cellStyle name="s_Unit Price Sen. (2)_2_City of Fillmore DBO Financial Model V2" xfId="30536"/>
    <cellStyle name="s_Unit Price Sen. (2)_2_City of Fillmore DBO Financial Model V2_sand city cost analysis 9-29-09 CalAm Version" xfId="30537"/>
    <cellStyle name="s_Unit Price Sen. (2)_2_City of Fillmore DBO Financial Model V2_Schedule 3-5 Roark - asset list 071010" xfId="30538"/>
    <cellStyle name="s_Unit Price Sen. (2)_2_City of Fillmore DBO Financial Model V4" xfId="30539"/>
    <cellStyle name="s_Unit Price Sen. (2)_2_City of Fillmore DBO Financial Model V4_sand city cost analysis 9-29-09 CalAm Version" xfId="30540"/>
    <cellStyle name="s_Unit Price Sen. (2)_2_City of Fillmore DBO Financial Model V4_Schedule 3-5 Roark - asset list 071010" xfId="30541"/>
    <cellStyle name="s_Unit Price Sen. (2)_2_City of Fillmore DBO Financial Model V5" xfId="30542"/>
    <cellStyle name="s_Unit Price Sen. (2)_2_City of Fillmore DBO Financial Model V5_sand city cost analysis 9-29-09 CalAm Version" xfId="30543"/>
    <cellStyle name="s_Unit Price Sen. (2)_2_City of Fillmore DBO Financial Model V5_Schedule 3-5 Roark - asset list 071010" xfId="30544"/>
    <cellStyle name="s_Unit Price Sen. (2)_2_City of Fillmore OpEx Model Start-Up  &amp; Decommissioning   Nov.18, 2005  MLC" xfId="30545"/>
    <cellStyle name="s_Unit Price Sen. (2)_2_City of Fillmore OpEx Model Start-Up  &amp; Decommissioning   Nov.18, 2005  MLC_sand city cost analysis 9-29-09 CalAm Version" xfId="30546"/>
    <cellStyle name="s_Unit Price Sen. (2)_2_City of Fillmore OpEx Model Start-Up  &amp; Decommissioning   Nov.18, 2005  MLC_Schedule 3-5 Roark - asset list 071010" xfId="30547"/>
    <cellStyle name="s_Unit Price Sen. (2)_2_City of Fillmore OpEx Model V. 2  Dec. 19, 2005  MLC" xfId="30548"/>
    <cellStyle name="s_Unit Price Sen. (2)_2_City of Fillmore OpEx Model V. 2  Dec. 19, 2005  MLC_sand city cost analysis 9-29-09 CalAm Version" xfId="30549"/>
    <cellStyle name="s_Unit Price Sen. (2)_2_City of Fillmore OpEx Model V. 2  Dec. 19, 2005  MLC_Schedule 3-5 Roark - asset list 071010" xfId="30550"/>
    <cellStyle name="s_Unit Price Sen. (2)_2_City of Fillmore R &amp; R Schedule    3-13-06  MLC" xfId="30551"/>
    <cellStyle name="s_Unit Price Sen. (2)_2_City of Fillmore R &amp; R Schedule    3-13-06  MLC_sand city cost analysis 9-29-09 CalAm Version" xfId="30552"/>
    <cellStyle name="s_Unit Price Sen. (2)_2_City of Fillmore R &amp; R Schedule    3-13-06  MLC_Schedule 3-5 Roark - asset list 071010" xfId="30553"/>
    <cellStyle name="s_Unit Price Sen. (2)_2_Contract Ops Bus  Plan 2011 -2015_061510" xfId="30554"/>
    <cellStyle name="s_Unit Price Sen. (2)_2_Contract Ops Bus  Plan 2011 -2015_061510_2011_BPR_MSG_07" xfId="30555"/>
    <cellStyle name="s_Unit Price Sen. (2)_2_Contract Ops Bus  Plan 2011 -2015_061510_Contract Ops Bus  Plan 2011 -2015_071310_GK" xfId="30556"/>
    <cellStyle name="s_Unit Price Sen. (2)_2_Contract Ops Bus  Plan 2011 -2015_061510_Contract Ops Bus  Plan 2011 -2015_08.31.10" xfId="30557"/>
    <cellStyle name="s_Unit Price Sen. (2)_2_Contract Ops Bus  Plan 2011 -2015_061510_Contract Ops Bus  Plan 2011 -2015_08.31.10_~0270095" xfId="30558"/>
    <cellStyle name="s_Unit Price Sen. (2)_2_Contract Ops Bus  Plan 2011 -2015_061510_Contract Ops Bus  Plan 2011 -2015_08.31.10_Contract Services_Project Contribution Trend" xfId="30559"/>
    <cellStyle name="s_Unit Price Sen. (2)_2_Contract Ops Bus  Plan 2011 -2015_061510_Contract Ops Bus  Plan 2011 -2015_08.31.10_Contract Services_Project Contribution Trend_091010" xfId="30560"/>
    <cellStyle name="s_Unit Price Sen. (2)_2_Contract Ops Bus  Plan 2011 -2015_061510_Contribution" xfId="30561"/>
    <cellStyle name="s_Unit Price Sen. (2)_2_Contract Ops Bus  Plan 2011 -2015_061510_FINAL P12 MSG Contribution Margin" xfId="30562"/>
    <cellStyle name="s_Unit Price Sen. (2)_2_Contract Ops Bus  Plan 2011 -2015_071310_GK" xfId="30563"/>
    <cellStyle name="s_Unit Price Sen. (2)_2_Contract Ops Bus  Plan 2011 -2015_08.31.10" xfId="30564"/>
    <cellStyle name="s_Unit Price Sen. (2)_2_Contract Ops Bus  Plan 2011 -2015_08.31.10_~0270095" xfId="30565"/>
    <cellStyle name="s_Unit Price Sen. (2)_2_Contract Ops Bus  Plan 2011 -2015_08.31.10_Contract Services_Project Contribution Trend" xfId="30566"/>
    <cellStyle name="s_Unit Price Sen. (2)_2_Contract Ops Bus  Plan 2011 -2015_08.31.10_Contract Services_Project Contribution Trend_091010" xfId="30567"/>
    <cellStyle name="s_Unit Price Sen. (2)_2_Contribution" xfId="30568"/>
    <cellStyle name="s_Unit Price Sen. (2)_2_Control Panel" xfId="30569"/>
    <cellStyle name="s_Unit Price Sen. (2)_2_Control Panel 2" xfId="30570"/>
    <cellStyle name="s_Unit Price Sen. (2)_2_Control Panel 3" xfId="30571"/>
    <cellStyle name="s_Unit Price Sen. (2)_2_Control Panel 4" xfId="30572"/>
    <cellStyle name="s_Unit Price Sen. (2)_2_Control Panel 5" xfId="30573"/>
    <cellStyle name="s_Unit Price Sen. (2)_2_Control Panel 6" xfId="30574"/>
    <cellStyle name="s_Unit Price Sen. (2)_2_COO Mini Merger v8" xfId="30575"/>
    <cellStyle name="s_Unit Price Sen. (2)_2_Copy of Twin Oaks DBO Financial Model BAFO FINAL" xfId="30576"/>
    <cellStyle name="s_Unit Price Sen. (2)_2_Copy of Twin Oaks DBO Financial Model BAFO FINAL_sand city cost analysis 9-29-09 CalAm Version" xfId="30577"/>
    <cellStyle name="s_Unit Price Sen. (2)_2_Copy of Twin Oaks DBO Financial Model BAFO FINAL_Schedule 3-5 Roark - asset list 071010" xfId="30578"/>
    <cellStyle name="s_Unit Price Sen. (2)_2_Eastern Divsion O&amp;Vs - Dec 2011 Final" xfId="30579"/>
    <cellStyle name="s_Unit Price Sen. (2)_2_Eastern Divsion O&amp;Vs - Dec 2011 Final 2" xfId="30580"/>
    <cellStyle name="s_Unit Price Sen. (2)_2_Eastern Divsion O&amp;Vs - Dec 2011 Final 3" xfId="30581"/>
    <cellStyle name="s_Unit Price Sen. (2)_2_Eastern Divsion O&amp;Vs - Dec 2011 Final 4" xfId="30582"/>
    <cellStyle name="s_Unit Price Sen. (2)_2_Eastern Divsion O&amp;Vs - Dec 2011 Final 5" xfId="30583"/>
    <cellStyle name="s_Unit Price Sen. (2)_2_Eastern Divsion O&amp;Vs - Dec 2011 Final 6" xfId="30584"/>
    <cellStyle name="s_Unit Price Sen. (2)_2_Edison P2R 2009" xfId="30585"/>
    <cellStyle name="s_Unit Price Sen. (2)_2_Edison P2R 2009 2" xfId="30586"/>
    <cellStyle name="s_Unit Price Sen. (2)_2_Edison P2R 2009_NOL" xfId="30587"/>
    <cellStyle name="s_Unit Price Sen. (2)_2_EMC P2R 2009" xfId="30588"/>
    <cellStyle name="s_Unit Price Sen. (2)_2_EMC P2R 2009 2" xfId="30589"/>
    <cellStyle name="s_Unit Price Sen. (2)_2_EMC P2R 2009_NOL" xfId="30590"/>
    <cellStyle name="s_Unit Price Sen. (2)_2_ETOWN LLC P2R 2009" xfId="30591"/>
    <cellStyle name="s_Unit Price Sen. (2)_2_ETOWN LLC P2R 2009 2" xfId="30592"/>
    <cellStyle name="s_Unit Price Sen. (2)_2_ETOWN LLC P2R 2009_NOL" xfId="30593"/>
    <cellStyle name="s_Unit Price Sen. (2)_2_ETP P2R 2009" xfId="30594"/>
    <cellStyle name="s_Unit Price Sen. (2)_2_ETP P2R 2009 2" xfId="30595"/>
    <cellStyle name="s_Unit Price Sen. (2)_2_ETP P2R 2009_NOL" xfId="30596"/>
    <cellStyle name="s_Unit Price Sen. (2)_2_Fillmore Annual Maintenance" xfId="30597"/>
    <cellStyle name="s_Unit Price Sen. (2)_2_Fillmore Annual Maintenance_sand city cost analysis 9-29-09 CalAm Version" xfId="30598"/>
    <cellStyle name="s_Unit Price Sen. (2)_2_Fillmore Annual Maintenance_Schedule 3-5 Roark - asset list 071010" xfId="30599"/>
    <cellStyle name="s_Unit Price Sen. (2)_2_Fillmore O&amp;M model 032206" xfId="30600"/>
    <cellStyle name="s_Unit Price Sen. (2)_2_Fillmore O&amp;M model 032206 V1" xfId="30601"/>
    <cellStyle name="s_Unit Price Sen. (2)_2_Fillmore O&amp;M model 032206 V1_sand city cost analysis 9-29-09 CalAm Version" xfId="30602"/>
    <cellStyle name="s_Unit Price Sen. (2)_2_Fillmore O&amp;M model 032206 V1_Schedule 3-5 Roark - asset list 071010" xfId="30603"/>
    <cellStyle name="s_Unit Price Sen. (2)_2_Fillmore O&amp;M model 032206_sand city cost analysis 9-29-09 CalAm Version" xfId="30604"/>
    <cellStyle name="s_Unit Price Sen. (2)_2_Fillmore O&amp;M model 032206_Schedule 3-5 Roark - asset list 071010" xfId="30605"/>
    <cellStyle name="s_Unit Price Sen. (2)_2_Fillmore O&amp;M model 110106" xfId="30606"/>
    <cellStyle name="s_Unit Price Sen. (2)_2_Fillmore O&amp;M model 110106_sand city cost analysis 9-29-09 CalAm Version" xfId="30607"/>
    <cellStyle name="s_Unit Price Sen. (2)_2_Fillmore O&amp;M model 110106_Schedule 3-5 Roark - asset list 071010" xfId="30608"/>
    <cellStyle name="s_Unit Price Sen. (2)_2_FINAL P12 MSG Contribution Margin" xfId="30609"/>
    <cellStyle name="s_Unit Price Sen. (2)_2_Footnote" xfId="30610"/>
    <cellStyle name="s_Unit Price Sen. (2)_2_HI P2R 2009" xfId="30611"/>
    <cellStyle name="s_Unit Price Sen. (2)_2_HI P2R 2009 2" xfId="30612"/>
    <cellStyle name="s_Unit Price Sen. (2)_2_HI P2R 2009_NOL" xfId="30613"/>
    <cellStyle name="s_Unit Price Sen. (2)_2_HYDRO P2R 2009" xfId="30614"/>
    <cellStyle name="s_Unit Price Sen. (2)_2_HYDRO P2R 2009 2" xfId="30615"/>
    <cellStyle name="s_Unit Price Sen. (2)_2_HYDRO P2R 2009_NOL" xfId="30616"/>
    <cellStyle name="s_Unit Price Sen. (2)_2_Hyperion-JDE Recon" xfId="30617"/>
    <cellStyle name="s_Unit Price Sen. (2)_2_IA P2R 2009" xfId="30618"/>
    <cellStyle name="s_Unit Price Sen. (2)_2_IA P2R 2009 2" xfId="30619"/>
    <cellStyle name="s_Unit Price Sen. (2)_2_IA P2R 2009_NOL" xfId="30620"/>
    <cellStyle name="s_Unit Price Sen. (2)_2_IL FAS109 2011" xfId="30621"/>
    <cellStyle name="s_Unit Price Sen. (2)_2_IL P2R 2009 " xfId="30622"/>
    <cellStyle name="s_Unit Price Sen. (2)_2_IL P2R 2009  2" xfId="30623"/>
    <cellStyle name="s_Unit Price Sen. (2)_2_IL P2R 2009 _NOL" xfId="30624"/>
    <cellStyle name="s_Unit Price Sen. (2)_2_IN P2R 2009" xfId="30625"/>
    <cellStyle name="s_Unit Price Sen. (2)_2_IN P2R 2009 2" xfId="30626"/>
    <cellStyle name="s_Unit Price Sen. (2)_2_IN P2R 2009_NOL" xfId="30627"/>
    <cellStyle name="s_Unit Price Sen. (2)_2_Income Statement_revised capex 05.28.09_060309" xfId="30628"/>
    <cellStyle name="s_Unit Price Sen. (2)_2_Income Statement_revised capex 05.28.09_060309 2" xfId="30629"/>
    <cellStyle name="s_Unit Price Sen. (2)_2_Input" xfId="30630"/>
    <cellStyle name="s_Unit Price Sen. (2)_2_Input Sheet" xfId="30631"/>
    <cellStyle name="s_Unit Price Sen. (2)_2_Inputs" xfId="30632"/>
    <cellStyle name="s_Unit Price Sen. (2)_2_Journal Entries Calculation" xfId="30633"/>
    <cellStyle name="s_Unit Price Sen. (2)_2_KY P2R 2009" xfId="30634"/>
    <cellStyle name="s_Unit Price Sen. (2)_2_KY P2R 2009 2" xfId="30635"/>
    <cellStyle name="s_Unit Price Sen. (2)_2_KY P2R 2009_NOL" xfId="30636"/>
    <cellStyle name="s_Unit Price Sen. (2)_2_KY-Landing Template-Feb 2012 Final" xfId="30637"/>
    <cellStyle name="s_Unit Price Sen. (2)_2_KY-Landing Template-Feb 2012 Final 2" xfId="30638"/>
    <cellStyle name="s_Unit Price Sen. (2)_2_KY-Landing Template-Feb 2012 Final 3" xfId="30639"/>
    <cellStyle name="s_Unit Price Sen. (2)_2_KY-Landing Template-Feb 2012 Final 4" xfId="30640"/>
    <cellStyle name="s_Unit Price Sen. (2)_2_KY-Landing Template-Feb 2012 Final 5" xfId="30641"/>
    <cellStyle name="s_Unit Price Sen. (2)_2_KY-Landing Template-Feb 2012 Final 6" xfId="30642"/>
    <cellStyle name="s_Unit Price Sen. (2)_2_LI P2R 2009" xfId="30643"/>
    <cellStyle name="s_Unit Price Sen. (2)_2_LI P2R 2009 2" xfId="30644"/>
    <cellStyle name="s_Unit Price Sen. (2)_2_LI P2R 2009_NOL" xfId="30645"/>
    <cellStyle name="s_Unit Price Sen. (2)_2_LIBERTY P2R 2009" xfId="30646"/>
    <cellStyle name="s_Unit Price Sen. (2)_2_LIBERTY P2R 2009 2" xfId="30647"/>
    <cellStyle name="s_Unit Price Sen. (2)_2_LIBERTY P2R 2009_NOL" xfId="30648"/>
    <cellStyle name="s_Unit Price Sen. (2)_2_LOP P2R 2009" xfId="30649"/>
    <cellStyle name="s_Unit Price Sen. (2)_2_LOP P2R 2009 2" xfId="30650"/>
    <cellStyle name="s_Unit Price Sen. (2)_2_LOP P2R 2009_NOL" xfId="30651"/>
    <cellStyle name="s_Unit Price Sen. (2)_2_MD P2R 2009" xfId="30652"/>
    <cellStyle name="s_Unit Price Sen. (2)_2_MD P2R 2009 2" xfId="30653"/>
    <cellStyle name="s_Unit Price Sen. (2)_2_MD P2R 2009_NOL" xfId="30654"/>
    <cellStyle name="s_Unit Price Sen. (2)_2_MI P2R 2009" xfId="30655"/>
    <cellStyle name="s_Unit Price Sen. (2)_2_MI P2R 2009 2" xfId="30656"/>
    <cellStyle name="s_Unit Price Sen. (2)_2_MI P2R 2009_NOL" xfId="30657"/>
    <cellStyle name="s_Unit Price Sen. (2)_2_Minimerger v1" xfId="30658"/>
    <cellStyle name="s_Unit Price Sen. (2)_2_Minimerger v6" xfId="30659"/>
    <cellStyle name="s_Unit Price Sen. (2)_2_Minimerger_v3" xfId="30660"/>
    <cellStyle name="s_Unit Price Sen. (2)_2_Minimerger_v4" xfId="30661"/>
    <cellStyle name="s_Unit Price Sen. (2)_2_MO 2010-2014 Presentation_072709" xfId="30662"/>
    <cellStyle name="s_Unit Price Sen. (2)_2_MO 2010-2014 Presentation_072709_Schedule 3-5 Roark - asset list 071010" xfId="30663"/>
    <cellStyle name="s_Unit Price Sen. (2)_2_MO P2R 2009" xfId="30664"/>
    <cellStyle name="s_Unit Price Sen. (2)_2_MO P2R 2009 2" xfId="30665"/>
    <cellStyle name="s_Unit Price Sen. (2)_2_MO P2R 2009_NOL" xfId="30666"/>
    <cellStyle name="s_Unit Price Sen. (2)_2_Mobile Residuals P2R 2009" xfId="30667"/>
    <cellStyle name="s_Unit Price Sen. (2)_2_Mobile Residuals P2R 2009 2" xfId="30668"/>
    <cellStyle name="s_Unit Price Sen. (2)_2_Mobile Residuals P2R 2009_NOL" xfId="30669"/>
    <cellStyle name="s_Unit Price Sen. (2)_2_MO-IL-CA Offset DEF" xfId="30670"/>
    <cellStyle name="s_Unit Price Sen. (2)_2_MO-IL-CA Offset DEF 2" xfId="30671"/>
    <cellStyle name="s_Unit Price Sen. (2)_2_MO-IL-CA Offset DEF_AWW Adj Co FAS109 2011" xfId="30672"/>
    <cellStyle name="s_Unit Price Sen. (2)_2_MO-IL-CA Offset DEF_Current Provision - HYP" xfId="30673"/>
    <cellStyle name="s_Unit Price Sen. (2)_2_MO-IL-CA Offset DEF_Footnote" xfId="30674"/>
    <cellStyle name="s_Unit Price Sen. (2)_2_MO-IL-CA Offset DEF_Hyperion-JDE Recon" xfId="30675"/>
    <cellStyle name="s_Unit Price Sen. (2)_2_MO-IL-CA Offset DEF_Journal Entries Calculation" xfId="30676"/>
    <cellStyle name="s_Unit Price Sen. (2)_2_MO-IL-CA Offset DEF_NOL" xfId="30677"/>
    <cellStyle name="s_Unit Price Sen. (2)_2_MO-IL-CA Offset DEF_PY FN Reclasses" xfId="30678"/>
    <cellStyle name="s_Unit Price Sen. (2)_2_MO-IL-CA Offset DEF_Summary" xfId="30679"/>
    <cellStyle name="s_Unit Price Sen. (2)_2_Net Capex Cashflow 2013-2014 8-10-12" xfId="30680"/>
    <cellStyle name="s_Unit Price Sen. (2)_2_NJ P2R 2009" xfId="30681"/>
    <cellStyle name="s_Unit Price Sen. (2)_2_NJ P2R 2009 2" xfId="30682"/>
    <cellStyle name="s_Unit Price Sen. (2)_2_NJ P2R 2009_NOL" xfId="30683"/>
    <cellStyle name="s_Unit Price Sen. (2)_2_NM P2R 2009" xfId="30684"/>
    <cellStyle name="s_Unit Price Sen. (2)_2_NM P2R 2009 2" xfId="30685"/>
    <cellStyle name="s_Unit Price Sen. (2)_2_NM P2R 2009_NOL" xfId="30686"/>
    <cellStyle name="s_Unit Price Sen. (2)_2_NOL" xfId="30687"/>
    <cellStyle name="s_Unit Price Sen. (2)_2_O&amp;Vs P&amp;L View" xfId="30688"/>
    <cellStyle name="s_Unit Price Sen. (2)_2_O&amp;Vs P&amp;L View 2" xfId="30689"/>
    <cellStyle name="s_Unit Price Sen. (2)_2_O&amp;Vs P&amp;L View 3" xfId="30690"/>
    <cellStyle name="s_Unit Price Sen. (2)_2_O&amp;Vs P&amp;L View 4" xfId="30691"/>
    <cellStyle name="s_Unit Price Sen. (2)_2_O&amp;Vs P&amp;L View 5" xfId="30692"/>
    <cellStyle name="s_Unit Price Sen. (2)_2_O&amp;Vs P&amp;L View 6" xfId="30693"/>
    <cellStyle name="s_Unit Price Sen. (2)_2_O&amp;Vs Worksheet" xfId="30694"/>
    <cellStyle name="s_Unit Price Sen. (2)_2_O&amp;Vs Worksheet 2" xfId="30695"/>
    <cellStyle name="s_Unit Price Sen. (2)_2_O&amp;Vs Worksheet 3" xfId="30696"/>
    <cellStyle name="s_Unit Price Sen. (2)_2_O&amp;Vs Worksheet 4" xfId="30697"/>
    <cellStyle name="s_Unit Price Sen. (2)_2_O&amp;Vs Worksheet 5" xfId="30698"/>
    <cellStyle name="s_Unit Price Sen. (2)_2_O&amp;Vs Worksheet 6" xfId="30699"/>
    <cellStyle name="s_Unit Price Sen. (2)_2_OH P2R 2009" xfId="30700"/>
    <cellStyle name="s_Unit Price Sen. (2)_2_OH P2R 2009 2" xfId="30701"/>
    <cellStyle name="s_Unit Price Sen. (2)_2_OH P2R 2009_NOL" xfId="30702"/>
    <cellStyle name="s_Unit Price Sen. (2)_2_P&amp;L Landing" xfId="30703"/>
    <cellStyle name="s_Unit Price Sen. (2)_2_P&amp;L Landing 2" xfId="30704"/>
    <cellStyle name="s_Unit Price Sen. (2)_2_P&amp;L Landing 3" xfId="30705"/>
    <cellStyle name="s_Unit Price Sen. (2)_2_P&amp;L Landing 4" xfId="30706"/>
    <cellStyle name="s_Unit Price Sen. (2)_2_P&amp;L Landing 5" xfId="30707"/>
    <cellStyle name="s_Unit Price Sen. (2)_2_P&amp;L Landing 6" xfId="30708"/>
    <cellStyle name="s_Unit Price Sen. (2)_2_PA P2R 2009" xfId="30709"/>
    <cellStyle name="s_Unit Price Sen. (2)_2_PA P2R 2009 2" xfId="30710"/>
    <cellStyle name="s_Unit Price Sen. (2)_2_PA P2R 2009_NOL" xfId="30711"/>
    <cellStyle name="s_Unit Price Sen. (2)_2_Portfolio Optimization - Sale of GW + Neptune v13" xfId="30712"/>
    <cellStyle name="s_Unit Price Sen. (2)_2_Project Aqua - Financial Models Version 2.0 V2" xfId="30713"/>
    <cellStyle name="s_Unit Price Sen. (2)_2_Project Aqua - Financial Models Version 2.0 V2_2010 Arnold Sewer - Model v1.1 (preliminary base case)" xfId="30714"/>
    <cellStyle name="s_Unit Price Sen. (2)_2_Project Aqua - Financial Models Version 2.0 V2_sand city cost analysis 9-29-09 CalAm Version" xfId="30715"/>
    <cellStyle name="s_Unit Price Sen. (2)_2_Project Aqua - Financial Models Version 2.0 V2_Schedule 3-5 Roark - asset list 071010" xfId="30716"/>
    <cellStyle name="s_Unit Price Sen. (2)_2_Project Aqua - Financial Models Version 2.5" xfId="30717"/>
    <cellStyle name="s_Unit Price Sen. (2)_2_Project Ascot Spain - Version 9.0 16082004" xfId="30718"/>
    <cellStyle name="s_Unit Price Sen. (2)_2_PY FN Reclasses" xfId="30719"/>
    <cellStyle name="s_Unit Price Sen. (2)_2_Q1 Workpapers as of 03-12-10" xfId="30720"/>
    <cellStyle name="s_Unit Price Sen. (2)_2_Q1 Workpapers as of 03-12-10 2" xfId="30721"/>
    <cellStyle name="s_Unit Price Sen. (2)_2_ROE by State" xfId="30722"/>
    <cellStyle name="s_Unit Price Sen. (2)_2_sand city cost analysis 9-29-09 CalAm Version" xfId="30723"/>
    <cellStyle name="s_Unit Price Sen. (2)_2_Schedule 3-5 Roark - asset list 071010" xfId="30724"/>
    <cellStyle name="s_Unit Price Sen. (2)_2_Sheet1" xfId="30725"/>
    <cellStyle name="s_Unit Price Sen. (2)_2_Sheet1 2" xfId="30726"/>
    <cellStyle name="s_Unit Price Sen. (2)_2_Sheet1 3" xfId="30727"/>
    <cellStyle name="s_Unit Price Sen. (2)_2_Sheet1 4" xfId="30728"/>
    <cellStyle name="s_Unit Price Sen. (2)_2_Sheet1 5" xfId="30729"/>
    <cellStyle name="s_Unit Price Sen. (2)_2_Sheet1 6" xfId="30730"/>
    <cellStyle name="s_Unit Price Sen. (2)_2_Sheet2" xfId="30731"/>
    <cellStyle name="s_Unit Price Sen. (2)_2_Sheet2 2" xfId="30732"/>
    <cellStyle name="s_Unit Price Sen. (2)_2_Sheet2 3" xfId="30733"/>
    <cellStyle name="s_Unit Price Sen. (2)_2_Sheet2 4" xfId="30734"/>
    <cellStyle name="s_Unit Price Sen. (2)_2_Sheet2 5" xfId="30735"/>
    <cellStyle name="s_Unit Price Sen. (2)_2_Sheet2 6" xfId="30736"/>
    <cellStyle name="s_Unit Price Sen. (2)_2_Sheet2 7" xfId="30737"/>
    <cellStyle name="s_Unit Price Sen. (2)_2_Smart View_2011-2015_Info from the field V2  from rates 8-18-10 morning" xfId="30738"/>
    <cellStyle name="s_Unit Price Sen. (2)_2_Smart View_2011-2015_Info from the field V3 8-19-10 from Rates" xfId="30739"/>
    <cellStyle name="s_Unit Price Sen. (2)_2_Spain headcount 09082004v3" xfId="30740"/>
    <cellStyle name="s_Unit Price Sen. (2)_2_Start-up Costs" xfId="30741"/>
    <cellStyle name="s_Unit Price Sen. (2)_2_Start-up Costs_sand city cost analysis 9-29-09 CalAm Version" xfId="30742"/>
    <cellStyle name="s_Unit Price Sen. (2)_2_Start-up Costs_Schedule 3-5 Roark - asset list 071010" xfId="30743"/>
    <cellStyle name="s_Unit Price Sen. (2)_2_Summary" xfId="30744"/>
    <cellStyle name="s_Unit Price Sen. (2)_2_Surprise Financial Services O&amp;M Fin Model 2008" xfId="30745"/>
    <cellStyle name="s_Unit Price Sen. (2)_2_Surprise Financial Services O&amp;M No Capital 012607" xfId="30746"/>
    <cellStyle name="s_Unit Price Sen. (2)_2_Surprise Financial Services O&amp;M No Capital 012607_sand city cost analysis 9-29-09 CalAm Version" xfId="30747"/>
    <cellStyle name="s_Unit Price Sen. (2)_2_Surprise Financial Services O&amp;M No Capital 012607_Schedule 3-5 Roark - asset list 071010" xfId="30748"/>
    <cellStyle name="s_Unit Price Sen. (2)_2_TN - BD Model 2011-2015 06.17.10" xfId="30749"/>
    <cellStyle name="s_Unit Price Sen. (2)_2_TN P2R 2009" xfId="30750"/>
    <cellStyle name="s_Unit Price Sen. (2)_2_TN P2R 2009 2" xfId="30751"/>
    <cellStyle name="s_Unit Price Sen. (2)_2_TN P2R 2009_NOL" xfId="30752"/>
    <cellStyle name="s_Unit Price Sen. (2)_2_Treasury Existing Debt Load" xfId="30753"/>
    <cellStyle name="s_Unit Price Sen. (2)_2_TWH LLC P2R 2009" xfId="30754"/>
    <cellStyle name="s_Unit Price Sen. (2)_2_TWH LLC P2R 2009 2" xfId="30755"/>
    <cellStyle name="s_Unit Price Sen. (2)_2_TWH LLC P2R 2009_NOL" xfId="30756"/>
    <cellStyle name="s_Unit Price Sen. (2)_2_TWNA P2R 2009" xfId="30757"/>
    <cellStyle name="s_Unit Price Sen. (2)_2_TWNA P2R 2009 2" xfId="30758"/>
    <cellStyle name="s_Unit Price Sen. (2)_2_TWNA P2R 2009_NOL" xfId="30759"/>
    <cellStyle name="s_Unit Price Sen. (2)_2_TX P2R 2009" xfId="30760"/>
    <cellStyle name="s_Unit Price Sen. (2)_2_TX P2R 2009 2" xfId="30761"/>
    <cellStyle name="s_Unit Price Sen. (2)_2_TX P2R 2009_NOL" xfId="30762"/>
    <cellStyle name="s_Unit Price Sen. (2)_2_UESG P2R 2009" xfId="30763"/>
    <cellStyle name="s_Unit Price Sen. (2)_2_UESG P2R 2009 2" xfId="30764"/>
    <cellStyle name="s_Unit Price Sen. (2)_2_UESG P2R 2009_NOL" xfId="30765"/>
    <cellStyle name="s_Unit Price Sen. (2)_2_UWV P2R 2009" xfId="30766"/>
    <cellStyle name="s_Unit Price Sen. (2)_2_UWV P2R 2009 2" xfId="30767"/>
    <cellStyle name="s_Unit Price Sen. (2)_2_UWV P2R 2009_NOL" xfId="30768"/>
    <cellStyle name="s_Unit Price Sen. (2)_2_VA P2R 2009" xfId="30769"/>
    <cellStyle name="s_Unit Price Sen. (2)_2_VA P2R 2009 2" xfId="30770"/>
    <cellStyle name="s_Unit Price Sen. (2)_2_VA P2R 2009_NOL" xfId="30771"/>
    <cellStyle name="s_Unit Price Sen. (2)_2_Valuation_v1 - TDS" xfId="30772"/>
    <cellStyle name="s_Unit Price Sen. (2)_2_WV P2R 2009" xfId="30773"/>
    <cellStyle name="s_Unit Price Sen. (2)_2_WV P2R 2009 2" xfId="30774"/>
    <cellStyle name="s_Unit Price Sen. (2)_2_WV P2R 2009_NOL" xfId="30775"/>
    <cellStyle name="s_Unit Price Sen. (2)_2010 Arnold Sewer - Model v1.1 (preliminary base case)" xfId="30776"/>
    <cellStyle name="s_Unit Price Sen. (2)_2010-2012_AZ BP_09.10.09" xfId="30777"/>
    <cellStyle name="s_Unit Price Sen. (2)_2011_BPR_MSG_07" xfId="30778"/>
    <cellStyle name="s_Unit Price Sen. (2)_2011-13 Capex by entity" xfId="30779"/>
    <cellStyle name="s_Unit Price Sen. (2)_2012_BS_Budget (2)" xfId="30780"/>
    <cellStyle name="s_Unit Price Sen. (2)_2012_BS_Budget (2) 2" xfId="30781"/>
    <cellStyle name="s_Unit Price Sen. (2)_2012_BS_Budget (2) 3" xfId="30782"/>
    <cellStyle name="s_Unit Price Sen. (2)_2012_BS_Budget (2) 4" xfId="30783"/>
    <cellStyle name="s_Unit Price Sen. (2)_2012_BS_Budget (2) 5" xfId="30784"/>
    <cellStyle name="s_Unit Price Sen. (2)_2012_BS_Budget (2) 6" xfId="30785"/>
    <cellStyle name="s_Unit Price Sen. (2)_7 - FAS109 2010 (F2)" xfId="30786"/>
    <cellStyle name="s_Unit Price Sen. (2)_AAET P2R 2009" xfId="30787"/>
    <cellStyle name="s_Unit Price Sen. (2)_AAET P2R 2009 2" xfId="30788"/>
    <cellStyle name="s_Unit Price Sen. (2)_AAET P2R 2009_NOL" xfId="30789"/>
    <cellStyle name="s_Unit Price Sen. (2)_ACUS P2R 2009" xfId="30790"/>
    <cellStyle name="s_Unit Price Sen. (2)_ACUS P2R 2009 2" xfId="30791"/>
    <cellStyle name="s_Unit Price Sen. (2)_ACUS P2R 2009_NOL" xfId="30792"/>
    <cellStyle name="s_Unit Price Sen. (2)_ALWC P2R 2009" xfId="30793"/>
    <cellStyle name="s_Unit Price Sen. (2)_ALWC P2R 2009 2" xfId="30794"/>
    <cellStyle name="s_Unit Price Sen. (2)_ALWC P2R 2009_NOL" xfId="30795"/>
    <cellStyle name="s_Unit Price Sen. (2)_Apollo 22062005 RR" xfId="30796"/>
    <cellStyle name="s_Unit Price Sen. (2)_Applied O+M - 2011 - 2015 Bus. Plan" xfId="30797"/>
    <cellStyle name="s_Unit Price Sen. (2)_Applied O+M - 2011 - 2015 Bus. Plan 2" xfId="30798"/>
    <cellStyle name="s_Unit Price Sen. (2)_AW Engineering P2R 2009" xfId="30799"/>
    <cellStyle name="s_Unit Price Sen. (2)_AW Engineering P2R 2009 2" xfId="30800"/>
    <cellStyle name="s_Unit Price Sen. (2)_AW Engineering P2R 2009_NOL" xfId="30801"/>
    <cellStyle name="s_Unit Price Sen. (2)_AW Ind P2R 2009" xfId="30802"/>
    <cellStyle name="s_Unit Price Sen. (2)_AW Ind P2R 2009 2" xfId="30803"/>
    <cellStyle name="s_Unit Price Sen. (2)_AW Ind P2R 2009_NOL" xfId="30804"/>
    <cellStyle name="s_Unit Price Sen. (2)_AW O&amp;M P2R 2009" xfId="30805"/>
    <cellStyle name="s_Unit Price Sen. (2)_AW O&amp;M P2R 2009 2" xfId="30806"/>
    <cellStyle name="s_Unit Price Sen. (2)_AW O&amp;M P2R 2009_NOL" xfId="30807"/>
    <cellStyle name="s_Unit Price Sen. (2)_AW(USA) Inc.  P2R 2009" xfId="30808"/>
    <cellStyle name="s_Unit Price Sen. (2)_AW(USA) Inc.  P2R 2009 2" xfId="30809"/>
    <cellStyle name="s_Unit Price Sen. (2)_AW(USA) Inc.  P2R 2009_NOL" xfId="30810"/>
    <cellStyle name="s_Unit Price Sen. (2)_AWCC P2R 2009" xfId="30811"/>
    <cellStyle name="s_Unit Price Sen. (2)_AWCC P2R 2009 2" xfId="30812"/>
    <cellStyle name="s_Unit Price Sen. (2)_AWCC P2R 2009_NOL" xfId="30813"/>
    <cellStyle name="s_Unit Price Sen. (2)_AWE Holding P2R 2009" xfId="30814"/>
    <cellStyle name="s_Unit Price Sen. (2)_AWE Holding P2R 2009 2" xfId="30815"/>
    <cellStyle name="s_Unit Price Sen. (2)_AWE Holding P2R 2009_NOL" xfId="30816"/>
    <cellStyle name="s_Unit Price Sen. (2)_AWE Inc. P2R 2009" xfId="30817"/>
    <cellStyle name="s_Unit Price Sen. (2)_AWE Inc. P2R 2009 2" xfId="30818"/>
    <cellStyle name="s_Unit Price Sen. (2)_AWE Inc. P2R 2009_NOL" xfId="30819"/>
    <cellStyle name="s_Unit Price Sen. (2)_AWM P2R 2009" xfId="30820"/>
    <cellStyle name="s_Unit Price Sen. (2)_AWM P2R 2009 2" xfId="30821"/>
    <cellStyle name="s_Unit Price Sen. (2)_AWM P2R 2009_NOL" xfId="30822"/>
    <cellStyle name="s_Unit Price Sen. (2)_AWM-DE P2R 2009" xfId="30823"/>
    <cellStyle name="s_Unit Price Sen. (2)_AWM-DE P2R 2009 2" xfId="30824"/>
    <cellStyle name="s_Unit Price Sen. (2)_AWM-DE P2R 2009_NOL" xfId="30825"/>
    <cellStyle name="s_Unit Price Sen. (2)_AWR P2R 2009" xfId="30826"/>
    <cellStyle name="s_Unit Price Sen. (2)_AWR P2R 2009 2" xfId="30827"/>
    <cellStyle name="s_Unit Price Sen. (2)_AWR P2R 2009_NOL" xfId="30828"/>
    <cellStyle name="s_Unit Price Sen. (2)_AWS CDM P2R 2009" xfId="30829"/>
    <cellStyle name="s_Unit Price Sen. (2)_AWS CDM P2R 2009 2" xfId="30830"/>
    <cellStyle name="s_Unit Price Sen. (2)_AWS CDM P2R 2009_NOL" xfId="30831"/>
    <cellStyle name="s_Unit Price Sen. (2)_AWS LLC P2R 2009" xfId="30832"/>
    <cellStyle name="s_Unit Price Sen. (2)_AWS LLC P2R 2009 2" xfId="30833"/>
    <cellStyle name="s_Unit Price Sen. (2)_AWS LLC P2R 2009_NOL" xfId="30834"/>
    <cellStyle name="s_Unit Price Sen. (2)_AWW Adj Co FAS109 2011" xfId="30835"/>
    <cellStyle name="s_Unit Price Sen. (2)_AWWC P2R 2009" xfId="30836"/>
    <cellStyle name="s_Unit Price Sen. (2)_AWWC P2R 2009 2" xfId="30837"/>
    <cellStyle name="s_Unit Price Sen. (2)_AWWC P2R 2009_NOL" xfId="30838"/>
    <cellStyle name="s_Unit Price Sen. (2)_AWWM P2R 2009" xfId="30839"/>
    <cellStyle name="s_Unit Price Sen. (2)_AWWM P2R 2009 2" xfId="30840"/>
    <cellStyle name="s_Unit Price Sen. (2)_AWWM P2R 2009_NOL" xfId="30841"/>
    <cellStyle name="s_Unit Price Sen. (2)_AWWSC P2R 2009" xfId="30842"/>
    <cellStyle name="s_Unit Price Sen. (2)_AWWSC P2R 2009 2" xfId="30843"/>
    <cellStyle name="s_Unit Price Sen. (2)_AWWSC P2R 2009_NOL" xfId="30844"/>
    <cellStyle name="s_Unit Price Sen. (2)_AZ P2R 2009" xfId="30845"/>
    <cellStyle name="s_Unit Price Sen. (2)_AZ P2R 2009 2" xfId="30846"/>
    <cellStyle name="s_Unit Price Sen. (2)_AZ P2R 2009_NOL" xfId="30847"/>
    <cellStyle name="s_Unit Price Sen. (2)_BalanceSheet Landing" xfId="30848"/>
    <cellStyle name="s_Unit Price Sen. (2)_BalanceSheet Landing 2" xfId="30849"/>
    <cellStyle name="s_Unit Price Sen. (2)_BalanceSheet Landing 3" xfId="30850"/>
    <cellStyle name="s_Unit Price Sen. (2)_BalanceSheet Landing 4" xfId="30851"/>
    <cellStyle name="s_Unit Price Sen. (2)_BalanceSheet Landing 5" xfId="30852"/>
    <cellStyle name="s_Unit Price Sen. (2)_BalanceSheet Landing 6" xfId="30853"/>
    <cellStyle name="s_Unit Price Sen. (2)_BFD P2R 2009" xfId="30854"/>
    <cellStyle name="s_Unit Price Sen. (2)_BFD P2R 2009 2" xfId="30855"/>
    <cellStyle name="s_Unit Price Sen. (2)_BFD P2R 2009_NOL" xfId="30856"/>
    <cellStyle name="s_Unit Price Sen. (2)_Book1" xfId="30857"/>
    <cellStyle name="s_Unit Price Sen. (2)_BP 2011-13 KPIs Rev 9-16-2010 8pm" xfId="30858"/>
    <cellStyle name="s_Unit Price Sen. (2)_CA P2R 2009 " xfId="30859"/>
    <cellStyle name="s_Unit Price Sen. (2)_CA P2R 2009  2" xfId="30860"/>
    <cellStyle name="s_Unit Price Sen. (2)_CA P2R 2009 _NOL" xfId="30861"/>
    <cellStyle name="s_Unit Price Sen. (2)_CD - Financial Flash Report - May 2012 Final" xfId="30862"/>
    <cellStyle name="s_Unit Price Sen. (2)_City of Fillmore Annual Maintenance Revised  V-2 3-7-06  MLC" xfId="30863"/>
    <cellStyle name="s_Unit Price Sen. (2)_City of Fillmore Annual Maintenance Revised  V-2 3-7-06  MLC_sand city cost analysis 9-29-09 CalAm Version" xfId="30864"/>
    <cellStyle name="s_Unit Price Sen. (2)_City of Fillmore Annual Maintenance Revised  V-2 3-7-06  MLC_Schedule 3-5 Roark - asset list 071010" xfId="30865"/>
    <cellStyle name="s_Unit Price Sen. (2)_City of Fillmore Annual Maintenance Revised MK" xfId="30866"/>
    <cellStyle name="s_Unit Price Sen. (2)_City of Fillmore Annual Maintenance Revised MK_sand city cost analysis 9-29-09 CalAm Version" xfId="30867"/>
    <cellStyle name="s_Unit Price Sen. (2)_City of Fillmore Annual Maintenance Revised MK_Schedule 3-5 Roark - asset list 071010" xfId="30868"/>
    <cellStyle name="s_Unit Price Sen. (2)_City of Fillmore DBO Financial Model V10" xfId="30869"/>
    <cellStyle name="s_Unit Price Sen. (2)_City of Fillmore DBO Financial Model V10_sand city cost analysis 9-29-09 CalAm Version" xfId="30870"/>
    <cellStyle name="s_Unit Price Sen. (2)_City of Fillmore DBO Financial Model V10_Schedule 3-5 Roark - asset list 071010" xfId="30871"/>
    <cellStyle name="s_Unit Price Sen. (2)_City of Fillmore DBO Financial Model V11" xfId="30872"/>
    <cellStyle name="s_Unit Price Sen. (2)_City of Fillmore DBO Financial Model V11_sand city cost analysis 9-29-09 CalAm Version" xfId="30873"/>
    <cellStyle name="s_Unit Price Sen. (2)_City of Fillmore DBO Financial Model V11_Schedule 3-5 Roark - asset list 071010" xfId="30874"/>
    <cellStyle name="s_Unit Price Sen. (2)_City of Fillmore DBO Financial Model V2" xfId="30875"/>
    <cellStyle name="s_Unit Price Sen. (2)_City of Fillmore DBO Financial Model V2_sand city cost analysis 9-29-09 CalAm Version" xfId="30876"/>
    <cellStyle name="s_Unit Price Sen. (2)_City of Fillmore DBO Financial Model V2_Schedule 3-5 Roark - asset list 071010" xfId="30877"/>
    <cellStyle name="s_Unit Price Sen. (2)_City of Fillmore DBO Financial Model V4" xfId="30878"/>
    <cellStyle name="s_Unit Price Sen. (2)_City of Fillmore DBO Financial Model V4_sand city cost analysis 9-29-09 CalAm Version" xfId="30879"/>
    <cellStyle name="s_Unit Price Sen. (2)_City of Fillmore DBO Financial Model V4_Schedule 3-5 Roark - asset list 071010" xfId="30880"/>
    <cellStyle name="s_Unit Price Sen. (2)_City of Fillmore DBO Financial Model V5" xfId="30881"/>
    <cellStyle name="s_Unit Price Sen. (2)_City of Fillmore DBO Financial Model V5_sand city cost analysis 9-29-09 CalAm Version" xfId="30882"/>
    <cellStyle name="s_Unit Price Sen. (2)_City of Fillmore DBO Financial Model V5_Schedule 3-5 Roark - asset list 071010" xfId="30883"/>
    <cellStyle name="s_Unit Price Sen. (2)_City of Fillmore OpEx Model Start-Up  &amp; Decommissioning   Nov.18, 2005  MLC" xfId="30884"/>
    <cellStyle name="s_Unit Price Sen. (2)_City of Fillmore OpEx Model Start-Up  &amp; Decommissioning   Nov.18, 2005  MLC_sand city cost analysis 9-29-09 CalAm Version" xfId="30885"/>
    <cellStyle name="s_Unit Price Sen. (2)_City of Fillmore OpEx Model Start-Up  &amp; Decommissioning   Nov.18, 2005  MLC_Schedule 3-5 Roark - asset list 071010" xfId="30886"/>
    <cellStyle name="s_Unit Price Sen. (2)_City of Fillmore OpEx Model V. 2  Dec. 19, 2005  MLC" xfId="30887"/>
    <cellStyle name="s_Unit Price Sen. (2)_City of Fillmore OpEx Model V. 2  Dec. 19, 2005  MLC_sand city cost analysis 9-29-09 CalAm Version" xfId="30888"/>
    <cellStyle name="s_Unit Price Sen. (2)_City of Fillmore OpEx Model V. 2  Dec. 19, 2005  MLC_Schedule 3-5 Roark - asset list 071010" xfId="30889"/>
    <cellStyle name="s_Unit Price Sen. (2)_City of Fillmore R &amp; R Schedule    3-13-06  MLC" xfId="30890"/>
    <cellStyle name="s_Unit Price Sen. (2)_City of Fillmore R &amp; R Schedule    3-13-06  MLC_sand city cost analysis 9-29-09 CalAm Version" xfId="30891"/>
    <cellStyle name="s_Unit Price Sen. (2)_City of Fillmore R &amp; R Schedule    3-13-06  MLC_Schedule 3-5 Roark - asset list 071010" xfId="30892"/>
    <cellStyle name="s_Unit Price Sen. (2)_Contract Ops Bus  Plan 2011 -2015_061510" xfId="30893"/>
    <cellStyle name="s_Unit Price Sen. (2)_Contract Ops Bus  Plan 2011 -2015_061510_2011_BPR_MSG_07" xfId="30894"/>
    <cellStyle name="s_Unit Price Sen. (2)_Contract Ops Bus  Plan 2011 -2015_061510_Contract Ops Bus  Plan 2011 -2015_071310_GK" xfId="30895"/>
    <cellStyle name="s_Unit Price Sen. (2)_Contract Ops Bus  Plan 2011 -2015_061510_Contract Ops Bus  Plan 2011 -2015_08.31.10" xfId="30896"/>
    <cellStyle name="s_Unit Price Sen. (2)_Contract Ops Bus  Plan 2011 -2015_061510_Contract Ops Bus  Plan 2011 -2015_08.31.10_~0270095" xfId="30897"/>
    <cellStyle name="s_Unit Price Sen. (2)_Contract Ops Bus  Plan 2011 -2015_061510_Contract Ops Bus  Plan 2011 -2015_08.31.10_Contract Services_Project Contribution Trend" xfId="30898"/>
    <cellStyle name="s_Unit Price Sen. (2)_Contract Ops Bus  Plan 2011 -2015_061510_Contract Ops Bus  Plan 2011 -2015_08.31.10_Contract Services_Project Contribution Trend_091010" xfId="30899"/>
    <cellStyle name="s_Unit Price Sen. (2)_Contract Ops Bus  Plan 2011 -2015_061510_Contribution" xfId="30900"/>
    <cellStyle name="s_Unit Price Sen. (2)_Contract Ops Bus  Plan 2011 -2015_061510_FINAL P12 MSG Contribution Margin" xfId="30901"/>
    <cellStyle name="s_Unit Price Sen. (2)_Contract Ops Bus  Plan 2011 -2015_071310_GK" xfId="30902"/>
    <cellStyle name="s_Unit Price Sen. (2)_Contract Ops Bus  Plan 2011 -2015_08.31.10" xfId="30903"/>
    <cellStyle name="s_Unit Price Sen. (2)_Contract Ops Bus  Plan 2011 -2015_08.31.10_~0270095" xfId="30904"/>
    <cellStyle name="s_Unit Price Sen. (2)_Contract Ops Bus  Plan 2011 -2015_08.31.10_Contract Services_Project Contribution Trend" xfId="30905"/>
    <cellStyle name="s_Unit Price Sen. (2)_Contract Ops Bus  Plan 2011 -2015_08.31.10_Contract Services_Project Contribution Trend_091010" xfId="30906"/>
    <cellStyle name="s_Unit Price Sen. (2)_Contribution" xfId="30907"/>
    <cellStyle name="s_Unit Price Sen. (2)_Control Panel" xfId="30908"/>
    <cellStyle name="s_Unit Price Sen. (2)_Control Panel 2" xfId="30909"/>
    <cellStyle name="s_Unit Price Sen. (2)_Control Panel 3" xfId="30910"/>
    <cellStyle name="s_Unit Price Sen. (2)_Control Panel 4" xfId="30911"/>
    <cellStyle name="s_Unit Price Sen. (2)_Control Panel 5" xfId="30912"/>
    <cellStyle name="s_Unit Price Sen. (2)_Control Panel 6" xfId="30913"/>
    <cellStyle name="s_Unit Price Sen. (2)_Copy of KY 2011 Os &amp; Vs 10-19-11" xfId="30914"/>
    <cellStyle name="s_Unit Price Sen. (2)_Copy of KY 2011 Os &amp; Vs 10-19-11 2" xfId="30915"/>
    <cellStyle name="s_Unit Price Sen. (2)_Copy of KY 2011 Os &amp; Vs 10-19-11 3" xfId="30916"/>
    <cellStyle name="s_Unit Price Sen. (2)_Copy of KY 2011 Os &amp; Vs 10-19-11 4" xfId="30917"/>
    <cellStyle name="s_Unit Price Sen. (2)_Copy of KY 2011 Os &amp; Vs 10-19-11 5" xfId="30918"/>
    <cellStyle name="s_Unit Price Sen. (2)_Copy of KY 2011 Os &amp; Vs 10-19-11 6" xfId="30919"/>
    <cellStyle name="s_Unit Price Sen. (2)_Copy of Twin Oaks DBO Financial Model BAFO FINAL" xfId="30920"/>
    <cellStyle name="s_Unit Price Sen. (2)_Copy of Twin Oaks DBO Financial Model BAFO FINAL_sand city cost analysis 9-29-09 CalAm Version" xfId="30921"/>
    <cellStyle name="s_Unit Price Sen. (2)_Copy of Twin Oaks DBO Financial Model BAFO FINAL_Schedule 3-5 Roark - asset list 071010" xfId="30922"/>
    <cellStyle name="s_Unit Price Sen. (2)_Eastern Divsion O&amp;Vs - Dec 2011 Final" xfId="30923"/>
    <cellStyle name="s_Unit Price Sen. (2)_Eastern Divsion O&amp;Vs - Dec 2011 Final 2" xfId="30924"/>
    <cellStyle name="s_Unit Price Sen. (2)_Eastern Divsion O&amp;Vs - Dec 2011 Final 3" xfId="30925"/>
    <cellStyle name="s_Unit Price Sen. (2)_Eastern Divsion O&amp;Vs - Dec 2011 Final 4" xfId="30926"/>
    <cellStyle name="s_Unit Price Sen. (2)_Eastern Divsion O&amp;Vs - Dec 2011 Final 5" xfId="30927"/>
    <cellStyle name="s_Unit Price Sen. (2)_Eastern Divsion O&amp;Vs - Dec 2011 Final 6" xfId="30928"/>
    <cellStyle name="s_Unit Price Sen. (2)_Eastern Divsion O&amp;Vs - Dec 2011 Final_O&amp;Vs Worksheet" xfId="30929"/>
    <cellStyle name="s_Unit Price Sen. (2)_Eastern Divsion O&amp;Vs - Dec 2011 Final_O&amp;Vs Worksheet 2" xfId="30930"/>
    <cellStyle name="s_Unit Price Sen. (2)_Eastern Divsion O&amp;Vs - Dec 2011 Final_O&amp;Vs Worksheet 3" xfId="30931"/>
    <cellStyle name="s_Unit Price Sen. (2)_Eastern Divsion O&amp;Vs - Dec 2011 Final_O&amp;Vs Worksheet 4" xfId="30932"/>
    <cellStyle name="s_Unit Price Sen. (2)_Eastern Divsion O&amp;Vs - Dec 2011 Final_O&amp;Vs Worksheet 5" xfId="30933"/>
    <cellStyle name="s_Unit Price Sen. (2)_Eastern Divsion O&amp;Vs - Dec 2011 Final_O&amp;Vs Worksheet 6" xfId="30934"/>
    <cellStyle name="s_Unit Price Sen. (2)_Edison P2R 2009" xfId="30935"/>
    <cellStyle name="s_Unit Price Sen. (2)_Edison P2R 2009 2" xfId="30936"/>
    <cellStyle name="s_Unit Price Sen. (2)_Edison P2R 2009_NOL" xfId="30937"/>
    <cellStyle name="s_Unit Price Sen. (2)_EMC P2R 2009" xfId="30938"/>
    <cellStyle name="s_Unit Price Sen. (2)_EMC P2R 2009 2" xfId="30939"/>
    <cellStyle name="s_Unit Price Sen. (2)_EMC P2R 2009_NOL" xfId="30940"/>
    <cellStyle name="s_Unit Price Sen. (2)_ETOWN LLC P2R 2009" xfId="30941"/>
    <cellStyle name="s_Unit Price Sen. (2)_ETOWN LLC P2R 2009 2" xfId="30942"/>
    <cellStyle name="s_Unit Price Sen. (2)_ETOWN LLC P2R 2009_NOL" xfId="30943"/>
    <cellStyle name="s_Unit Price Sen. (2)_ETP P2R 2009" xfId="30944"/>
    <cellStyle name="s_Unit Price Sen. (2)_ETP P2R 2009 2" xfId="30945"/>
    <cellStyle name="s_Unit Price Sen. (2)_ETP P2R 2009_NOL" xfId="30946"/>
    <cellStyle name="s_Unit Price Sen. (2)_Feb Actual vs. Budget" xfId="30947"/>
    <cellStyle name="s_Unit Price Sen. (2)_Feb Actual vs. Budget 2" xfId="30948"/>
    <cellStyle name="s_Unit Price Sen. (2)_Feb Actual vs. Budget 3" xfId="30949"/>
    <cellStyle name="s_Unit Price Sen. (2)_Feb Actual vs. Budget 4" xfId="30950"/>
    <cellStyle name="s_Unit Price Sen. (2)_Feb Actual vs. Budget 5" xfId="30951"/>
    <cellStyle name="s_Unit Price Sen. (2)_Feb Actual vs. Budget 6" xfId="30952"/>
    <cellStyle name="s_Unit Price Sen. (2)_Federal Payable '10" xfId="30953"/>
    <cellStyle name="s_Unit Price Sen. (2)_Fillmore Annual Maintenance" xfId="30954"/>
    <cellStyle name="s_Unit Price Sen. (2)_Fillmore Annual Maintenance_sand city cost analysis 9-29-09 CalAm Version" xfId="30955"/>
    <cellStyle name="s_Unit Price Sen. (2)_Fillmore Annual Maintenance_Schedule 3-5 Roark - asset list 071010" xfId="30956"/>
    <cellStyle name="s_Unit Price Sen. (2)_Fillmore O&amp;M model 032206" xfId="30957"/>
    <cellStyle name="s_Unit Price Sen. (2)_Fillmore O&amp;M model 032206 V1" xfId="30958"/>
    <cellStyle name="s_Unit Price Sen. (2)_Fillmore O&amp;M model 032206 V1_sand city cost analysis 9-29-09 CalAm Version" xfId="30959"/>
    <cellStyle name="s_Unit Price Sen. (2)_Fillmore O&amp;M model 032206 V1_Schedule 3-5 Roark - asset list 071010" xfId="30960"/>
    <cellStyle name="s_Unit Price Sen. (2)_Fillmore O&amp;M model 032206_sand city cost analysis 9-29-09 CalAm Version" xfId="30961"/>
    <cellStyle name="s_Unit Price Sen. (2)_Fillmore O&amp;M model 032206_Schedule 3-5 Roark - asset list 071010" xfId="30962"/>
    <cellStyle name="s_Unit Price Sen. (2)_Fillmore O&amp;M model 110106" xfId="30963"/>
    <cellStyle name="s_Unit Price Sen. (2)_Fillmore O&amp;M model 110106_sand city cost analysis 9-29-09 CalAm Version" xfId="30964"/>
    <cellStyle name="s_Unit Price Sen. (2)_Fillmore O&amp;M model 110106_Schedule 3-5 Roark - asset list 071010" xfId="30965"/>
    <cellStyle name="s_Unit Price Sen. (2)_FINAL P12 MSG Contribution Margin" xfId="30966"/>
    <cellStyle name="s_Unit Price Sen. (2)_Footnote" xfId="30967"/>
    <cellStyle name="s_Unit Price Sen. (2)_GAAP Provision Model - Q3 2011 Consolidated - Hyperion" xfId="30968"/>
    <cellStyle name="s_Unit Price Sen. (2)_HI P2R 2009" xfId="30969"/>
    <cellStyle name="s_Unit Price Sen. (2)_HI P2R 2009 2" xfId="30970"/>
    <cellStyle name="s_Unit Price Sen. (2)_HI P2R 2009_NOL" xfId="30971"/>
    <cellStyle name="s_Unit Price Sen. (2)_HYDRO P2R 2009" xfId="30972"/>
    <cellStyle name="s_Unit Price Sen. (2)_HYDRO P2R 2009 2" xfId="30973"/>
    <cellStyle name="s_Unit Price Sen. (2)_HYDRO P2R 2009_NOL" xfId="30974"/>
    <cellStyle name="s_Unit Price Sen. (2)_Hyperion-JDE Recon" xfId="30975"/>
    <cellStyle name="s_Unit Price Sen. (2)_IA P2R 2009" xfId="30976"/>
    <cellStyle name="s_Unit Price Sen. (2)_IA P2R 2009 2" xfId="30977"/>
    <cellStyle name="s_Unit Price Sen. (2)_IA P2R 2009_NOL" xfId="30978"/>
    <cellStyle name="s_Unit Price Sen. (2)_IL FAS109 2011" xfId="30979"/>
    <cellStyle name="s_Unit Price Sen. (2)_IL P2R 2009 " xfId="30980"/>
    <cellStyle name="s_Unit Price Sen. (2)_IL P2R 2009  2" xfId="30981"/>
    <cellStyle name="s_Unit Price Sen. (2)_IL P2R 2009 _NOL" xfId="30982"/>
    <cellStyle name="s_Unit Price Sen. (2)_IN P2R 2009" xfId="30983"/>
    <cellStyle name="s_Unit Price Sen. (2)_IN P2R 2009 2" xfId="30984"/>
    <cellStyle name="s_Unit Price Sen. (2)_IN P2R 2009_NOL" xfId="30985"/>
    <cellStyle name="s_Unit Price Sen. (2)_Income Statement_revised capex 05.28.09_060309" xfId="30986"/>
    <cellStyle name="s_Unit Price Sen. (2)_Income Statement_revised capex 05.28.09_060309 2" xfId="30987"/>
    <cellStyle name="s_Unit Price Sen. (2)_Input" xfId="30988"/>
    <cellStyle name="s_Unit Price Sen. (2)_Input Sheet" xfId="30989"/>
    <cellStyle name="s_Unit Price Sen. (2)_Input Sheet_Hyperion-JDE Recon" xfId="30990"/>
    <cellStyle name="s_Unit Price Sen. (2)_Input Sheet_Journal Entries Calculation" xfId="30991"/>
    <cellStyle name="s_Unit Price Sen. (2)_Inputs" xfId="30992"/>
    <cellStyle name="s_Unit Price Sen. (2)_Intangible Amortization 6-30-09v" xfId="30993"/>
    <cellStyle name="s_Unit Price Sen. (2)_I-OPEB" xfId="30994"/>
    <cellStyle name="s_Unit Price Sen. (2)_I-OPEB_Hyperion-JDE Recon" xfId="30995"/>
    <cellStyle name="s_Unit Price Sen. (2)_I-OPEB_Input Sheet" xfId="30996"/>
    <cellStyle name="s_Unit Price Sen. (2)_I-OPEB_Journal Entries Calculation" xfId="30997"/>
    <cellStyle name="s_Unit Price Sen. (2)_Journal Entries Calculation" xfId="30998"/>
    <cellStyle name="s_Unit Price Sen. (2)_KY P2R 2009" xfId="30999"/>
    <cellStyle name="s_Unit Price Sen. (2)_KY P2R 2009 2" xfId="31000"/>
    <cellStyle name="s_Unit Price Sen. (2)_KY P2R 2009_NOL" xfId="31001"/>
    <cellStyle name="s_Unit Price Sen. (2)_KY-Landing Template-Feb 2012 Final" xfId="31002"/>
    <cellStyle name="s_Unit Price Sen. (2)_KY-Landing Template-Feb 2012 Final 2" xfId="31003"/>
    <cellStyle name="s_Unit Price Sen. (2)_KY-Landing Template-Feb 2012 Final 3" xfId="31004"/>
    <cellStyle name="s_Unit Price Sen. (2)_KY-Landing Template-Feb 2012 Final 4" xfId="31005"/>
    <cellStyle name="s_Unit Price Sen. (2)_KY-Landing Template-Feb 2012 Final 5" xfId="31006"/>
    <cellStyle name="s_Unit Price Sen. (2)_KY-Landing Template-Feb 2012 Final 6" xfId="31007"/>
    <cellStyle name="s_Unit Price Sen. (2)_KY-Landing Template-Feb 2012 Final_O&amp;Vs Worksheet" xfId="31008"/>
    <cellStyle name="s_Unit Price Sen. (2)_KY-Landing Template-Feb 2012 Final_O&amp;Vs Worksheet 2" xfId="31009"/>
    <cellStyle name="s_Unit Price Sen. (2)_KY-Landing Template-Feb 2012 Final_O&amp;Vs Worksheet 3" xfId="31010"/>
    <cellStyle name="s_Unit Price Sen. (2)_KY-Landing Template-Feb 2012 Final_O&amp;Vs Worksheet 4" xfId="31011"/>
    <cellStyle name="s_Unit Price Sen. (2)_KY-Landing Template-Feb 2012 Final_O&amp;Vs Worksheet 5" xfId="31012"/>
    <cellStyle name="s_Unit Price Sen. (2)_KY-Landing Template-Feb 2012 Final_O&amp;Vs Worksheet 6" xfId="31013"/>
    <cellStyle name="s_Unit Price Sen. (2)_LI P2R 2009" xfId="31014"/>
    <cellStyle name="s_Unit Price Sen. (2)_LI P2R 2009 2" xfId="31015"/>
    <cellStyle name="s_Unit Price Sen. (2)_LI P2R 2009_NOL" xfId="31016"/>
    <cellStyle name="s_Unit Price Sen. (2)_LIBERTY P2R 2009" xfId="31017"/>
    <cellStyle name="s_Unit Price Sen. (2)_LIBERTY P2R 2009 2" xfId="31018"/>
    <cellStyle name="s_Unit Price Sen. (2)_LIBERTY P2R 2009_NOL" xfId="31019"/>
    <cellStyle name="s_Unit Price Sen. (2)_LOP P2R 2009" xfId="31020"/>
    <cellStyle name="s_Unit Price Sen. (2)_LOP P2R 2009 2" xfId="31021"/>
    <cellStyle name="s_Unit Price Sen. (2)_LOP P2R 2009_NOL" xfId="31022"/>
    <cellStyle name="s_Unit Price Sen. (2)_MD P2R 2009" xfId="31023"/>
    <cellStyle name="s_Unit Price Sen. (2)_MD P2R 2009 2" xfId="31024"/>
    <cellStyle name="s_Unit Price Sen. (2)_MD P2R 2009_NOL" xfId="31025"/>
    <cellStyle name="s_Unit Price Sen. (2)_MI P2R 2009" xfId="31026"/>
    <cellStyle name="s_Unit Price Sen. (2)_MI P2R 2009 2" xfId="31027"/>
    <cellStyle name="s_Unit Price Sen. (2)_MI P2R 2009_NOL" xfId="31028"/>
    <cellStyle name="s_Unit Price Sen. (2)_MO 2010-2014 Presentation_072709" xfId="31029"/>
    <cellStyle name="s_Unit Price Sen. (2)_MO 2010-2014 Presentation_072709_Schedule 3-5 Roark - asset list 071010" xfId="31030"/>
    <cellStyle name="s_Unit Price Sen. (2)_MO P2R 2009" xfId="31031"/>
    <cellStyle name="s_Unit Price Sen. (2)_MO P2R 2009 2" xfId="31032"/>
    <cellStyle name="s_Unit Price Sen. (2)_MO P2R 2009_NOL" xfId="31033"/>
    <cellStyle name="s_Unit Price Sen. (2)_Mobile Residuals P2R 2009" xfId="31034"/>
    <cellStyle name="s_Unit Price Sen. (2)_Mobile Residuals P2R 2009 2" xfId="31035"/>
    <cellStyle name="s_Unit Price Sen. (2)_Mobile Residuals P2R 2009_NOL" xfId="31036"/>
    <cellStyle name="s_Unit Price Sen. (2)_MO-IL-CA Offset DEF" xfId="31037"/>
    <cellStyle name="s_Unit Price Sen. (2)_MO-IL-CA Offset DEF 2" xfId="31038"/>
    <cellStyle name="s_Unit Price Sen. (2)_MO-IL-CA Offset DEF_2010 Footnote" xfId="31039"/>
    <cellStyle name="s_Unit Price Sen. (2)_MO-IL-CA Offset DEF_2010 Footnote_7 - FAS109 2010 (F2)" xfId="31040"/>
    <cellStyle name="s_Unit Price Sen. (2)_MO-IL-CA Offset DEF_2010 Footnote_Hyperion-JDE Recon" xfId="31041"/>
    <cellStyle name="s_Unit Price Sen. (2)_MO-IL-CA Offset DEF_2010 Footnote_Journal Entries Calculation" xfId="31042"/>
    <cellStyle name="s_Unit Price Sen. (2)_MO-IL-CA Offset DEF_7 - FAS109 2010 (F2)" xfId="31043"/>
    <cellStyle name="s_Unit Price Sen. (2)_MO-IL-CA Offset DEF_AWW Adj Co FAS109 2011" xfId="31044"/>
    <cellStyle name="s_Unit Price Sen. (2)_MO-IL-CA Offset DEF_AZ FAS109 2011" xfId="31045"/>
    <cellStyle name="s_Unit Price Sen. (2)_MO-IL-CA Offset DEF_AZ FAS109 2011_Hyperion-JDE Recon" xfId="31046"/>
    <cellStyle name="s_Unit Price Sen. (2)_MO-IL-CA Offset DEF_AZ FAS109 2011_Journal Entries Calculation" xfId="31047"/>
    <cellStyle name="s_Unit Price Sen. (2)_MO-IL-CA Offset DEF_Current Provision - HYP" xfId="31048"/>
    <cellStyle name="s_Unit Price Sen. (2)_MO-IL-CA Offset DEF_Footnote" xfId="31049"/>
    <cellStyle name="s_Unit Price Sen. (2)_MO-IL-CA Offset DEF_Footnote Walk" xfId="31050"/>
    <cellStyle name="s_Unit Price Sen. (2)_MO-IL-CA Offset DEF_Footnote Walk_7 - FAS109 2010 (F2)" xfId="31051"/>
    <cellStyle name="s_Unit Price Sen. (2)_MO-IL-CA Offset DEF_Footnote Walk_Hyperion-JDE Recon" xfId="31052"/>
    <cellStyle name="s_Unit Price Sen. (2)_MO-IL-CA Offset DEF_Footnote Walk_Journal Entries Calculation" xfId="31053"/>
    <cellStyle name="s_Unit Price Sen. (2)_MO-IL-CA Offset DEF_Hyperion-JDE Recon" xfId="31054"/>
    <cellStyle name="s_Unit Price Sen. (2)_MO-IL-CA Offset DEF_IA FAS109 2011" xfId="31055"/>
    <cellStyle name="s_Unit Price Sen. (2)_MO-IL-CA Offset DEF_IA FAS109 2011_Hyperion-JDE Recon" xfId="31056"/>
    <cellStyle name="s_Unit Price Sen. (2)_MO-IL-CA Offset DEF_IA FAS109 2011_Journal Entries Calculation" xfId="31057"/>
    <cellStyle name="s_Unit Price Sen. (2)_MO-IL-CA Offset DEF_IL FAS109 2011" xfId="31058"/>
    <cellStyle name="s_Unit Price Sen. (2)_MO-IL-CA Offset DEF_IL FAS109 2011_Hyperion-JDE Recon" xfId="31059"/>
    <cellStyle name="s_Unit Price Sen. (2)_MO-IL-CA Offset DEF_IL FAS109 2011_Journal Entries Calculation" xfId="31060"/>
    <cellStyle name="s_Unit Price Sen. (2)_MO-IL-CA Offset DEF_IL Note H Collapsed to Acctg" xfId="31061"/>
    <cellStyle name="s_Unit Price Sen. (2)_MO-IL-CA Offset DEF_IL Note H Collapsed to Acctg_7 - FAS109 2010 (F2)" xfId="31062"/>
    <cellStyle name="s_Unit Price Sen. (2)_MO-IL-CA Offset DEF_IL Note H Collapsed to Acctg_Hyperion-JDE Recon" xfId="31063"/>
    <cellStyle name="s_Unit Price Sen. (2)_MO-IL-CA Offset DEF_IL Note H Collapsed to Acctg_Journal Entries Calculation" xfId="31064"/>
    <cellStyle name="s_Unit Price Sen. (2)_MO-IL-CA Offset DEF_Journal Entries Calculation" xfId="31065"/>
    <cellStyle name="s_Unit Price Sen. (2)_MO-IL-CA Offset DEF_NOL" xfId="31066"/>
    <cellStyle name="s_Unit Price Sen. (2)_MO-IL-CA Offset DEF_Note H" xfId="31067"/>
    <cellStyle name="s_Unit Price Sen. (2)_MO-IL-CA Offset DEF_Note H_7 - FAS109 2010 (F2)" xfId="31068"/>
    <cellStyle name="s_Unit Price Sen. (2)_MO-IL-CA Offset DEF_Note H_Hyperion-JDE Recon" xfId="31069"/>
    <cellStyle name="s_Unit Price Sen. (2)_MO-IL-CA Offset DEF_Note H_Journal Entries Calculation" xfId="31070"/>
    <cellStyle name="s_Unit Price Sen. (2)_MO-IL-CA Offset DEF_PY FN Reclasses" xfId="31071"/>
    <cellStyle name="s_Unit Price Sen. (2)_MO-IL-CA Offset DEF_Summary" xfId="31072"/>
    <cellStyle name="s_Unit Price Sen. (2)_Net Capex Cashflow 2013-2014 8-10-12" xfId="31073"/>
    <cellStyle name="s_Unit Price Sen. (2)_NJ P2R 2009" xfId="31074"/>
    <cellStyle name="s_Unit Price Sen. (2)_NJ P2R 2009 2" xfId="31075"/>
    <cellStyle name="s_Unit Price Sen. (2)_NJ P2R 2009_NOL" xfId="31076"/>
    <cellStyle name="s_Unit Price Sen. (2)_NM P2R 2009" xfId="31077"/>
    <cellStyle name="s_Unit Price Sen. (2)_NM P2R 2009 2" xfId="31078"/>
    <cellStyle name="s_Unit Price Sen. (2)_NM P2R 2009_NOL" xfId="31079"/>
    <cellStyle name="s_Unit Price Sen. (2)_NOL" xfId="31080"/>
    <cellStyle name="s_Unit Price Sen. (2)_O - AFUDC Sch M" xfId="31081"/>
    <cellStyle name="s_Unit Price Sen. (2)_O - AFUDC Sch M_Hyperion-JDE Recon" xfId="31082"/>
    <cellStyle name="s_Unit Price Sen. (2)_O - AFUDC Sch M_Input Sheet" xfId="31083"/>
    <cellStyle name="s_Unit Price Sen. (2)_O - AFUDC Sch M_Journal Entries Calculation" xfId="31084"/>
    <cellStyle name="s_Unit Price Sen. (2)_O&amp;Vs P&amp;L View" xfId="31085"/>
    <cellStyle name="s_Unit Price Sen. (2)_O&amp;Vs P&amp;L View 2" xfId="31086"/>
    <cellStyle name="s_Unit Price Sen. (2)_O&amp;Vs P&amp;L View 3" xfId="31087"/>
    <cellStyle name="s_Unit Price Sen. (2)_O&amp;Vs P&amp;L View 4" xfId="31088"/>
    <cellStyle name="s_Unit Price Sen. (2)_O&amp;Vs P&amp;L View 5" xfId="31089"/>
    <cellStyle name="s_Unit Price Sen. (2)_O&amp;Vs P&amp;L View 6" xfId="31090"/>
    <cellStyle name="s_Unit Price Sen. (2)_O&amp;Vs Worksheet" xfId="31091"/>
    <cellStyle name="s_Unit Price Sen. (2)_O&amp;Vs Worksheet 2" xfId="31092"/>
    <cellStyle name="s_Unit Price Sen. (2)_O&amp;Vs Worksheet 3" xfId="31093"/>
    <cellStyle name="s_Unit Price Sen. (2)_O&amp;Vs Worksheet 4" xfId="31094"/>
    <cellStyle name="s_Unit Price Sen. (2)_O&amp;Vs Worksheet 5" xfId="31095"/>
    <cellStyle name="s_Unit Price Sen. (2)_O&amp;Vs Worksheet 6" xfId="31096"/>
    <cellStyle name="s_Unit Price Sen. (2)_O&amp;Vs Worksheet_1" xfId="31097"/>
    <cellStyle name="s_Unit Price Sen. (2)_O&amp;Vs Worksheet_1 2" xfId="31098"/>
    <cellStyle name="s_Unit Price Sen. (2)_O&amp;Vs Worksheet_1 3" xfId="31099"/>
    <cellStyle name="s_Unit Price Sen. (2)_O&amp;Vs Worksheet_1 4" xfId="31100"/>
    <cellStyle name="s_Unit Price Sen. (2)_O&amp;Vs Worksheet_1 5" xfId="31101"/>
    <cellStyle name="s_Unit Price Sen. (2)_O&amp;Vs Worksheet_1 6" xfId="31102"/>
    <cellStyle name="s_Unit Price Sen. (2)_OH P2R 2009" xfId="31103"/>
    <cellStyle name="s_Unit Price Sen. (2)_OH P2R 2009 2" xfId="31104"/>
    <cellStyle name="s_Unit Price Sen. (2)_OH P2R 2009_NOL" xfId="31105"/>
    <cellStyle name="s_Unit Price Sen. (2)_P&amp;L Landing" xfId="31106"/>
    <cellStyle name="s_Unit Price Sen. (2)_P&amp;L Landing 2" xfId="31107"/>
    <cellStyle name="s_Unit Price Sen. (2)_P&amp;L Landing 3" xfId="31108"/>
    <cellStyle name="s_Unit Price Sen. (2)_P&amp;L Landing 4" xfId="31109"/>
    <cellStyle name="s_Unit Price Sen. (2)_P&amp;L Landing 5" xfId="31110"/>
    <cellStyle name="s_Unit Price Sen. (2)_P&amp;L Landing 6" xfId="31111"/>
    <cellStyle name="s_Unit Price Sen. (2)_PA P2R 2009" xfId="31112"/>
    <cellStyle name="s_Unit Price Sen. (2)_PA P2R 2009 2" xfId="31113"/>
    <cellStyle name="s_Unit Price Sen. (2)_PA P2R 2009_NOL" xfId="31114"/>
    <cellStyle name="s_Unit Price Sen. (2)_Portfolio Optimization - Sale of GW + Neptune v13" xfId="31115"/>
    <cellStyle name="s_Unit Price Sen. (2)_Project Aqua - Financial Models Version 2.0 V2" xfId="31116"/>
    <cellStyle name="s_Unit Price Sen. (2)_Project Aqua - Financial Models Version 2.0 V2_2010 Arnold Sewer - Model v1.1 (preliminary base case)" xfId="31117"/>
    <cellStyle name="s_Unit Price Sen. (2)_Project Aqua - Financial Models Version 2.0 V2_sand city cost analysis 9-29-09 CalAm Version" xfId="31118"/>
    <cellStyle name="s_Unit Price Sen. (2)_Project Aqua - Financial Models Version 2.0 V2_Schedule 3-5 Roark - asset list 071010" xfId="31119"/>
    <cellStyle name="s_Unit Price Sen. (2)_Project Aqua - Financial Models Version 2.5" xfId="31120"/>
    <cellStyle name="s_Unit Price Sen. (2)_Project Ascot Spain - Version 9.0 16082004" xfId="31121"/>
    <cellStyle name="s_Unit Price Sen. (2)_PY FN Reclasses" xfId="31122"/>
    <cellStyle name="s_Unit Price Sen. (2)_Q1 Workpapers as of 03-12-10" xfId="31123"/>
    <cellStyle name="s_Unit Price Sen. (2)_Q1 Workpapers as of 03-12-10 2" xfId="31124"/>
    <cellStyle name="s_Unit Price Sen. (2)_ROE by State" xfId="31125"/>
    <cellStyle name="s_Unit Price Sen. (2)_sand city cost analysis 9-29-09 CalAm Version" xfId="31126"/>
    <cellStyle name="s_Unit Price Sen. (2)_Schedule 3-5 Roark - asset list 071010" xfId="31127"/>
    <cellStyle name="s_Unit Price Sen. (2)_Sheet1" xfId="31128"/>
    <cellStyle name="s_Unit Price Sen. (2)_Sheet1 2" xfId="31129"/>
    <cellStyle name="s_Unit Price Sen. (2)_Sheet1 3" xfId="31130"/>
    <cellStyle name="s_Unit Price Sen. (2)_Sheet1 4" xfId="31131"/>
    <cellStyle name="s_Unit Price Sen. (2)_Sheet1 5" xfId="31132"/>
    <cellStyle name="s_Unit Price Sen. (2)_Sheet1 6" xfId="31133"/>
    <cellStyle name="s_Unit Price Sen. (2)_Sheet1_O&amp;Vs Worksheet" xfId="31134"/>
    <cellStyle name="s_Unit Price Sen. (2)_Sheet1_O&amp;Vs Worksheet 2" xfId="31135"/>
    <cellStyle name="s_Unit Price Sen. (2)_Sheet1_O&amp;Vs Worksheet 3" xfId="31136"/>
    <cellStyle name="s_Unit Price Sen. (2)_Sheet1_O&amp;Vs Worksheet 4" xfId="31137"/>
    <cellStyle name="s_Unit Price Sen. (2)_Sheet1_O&amp;Vs Worksheet 5" xfId="31138"/>
    <cellStyle name="s_Unit Price Sen. (2)_Sheet1_O&amp;Vs Worksheet 6" xfId="31139"/>
    <cellStyle name="s_Unit Price Sen. (2)_Sheet2" xfId="31140"/>
    <cellStyle name="s_Unit Price Sen. (2)_Sheet2 2" xfId="31141"/>
    <cellStyle name="s_Unit Price Sen. (2)_Sheet2 3" xfId="31142"/>
    <cellStyle name="s_Unit Price Sen. (2)_Sheet2 4" xfId="31143"/>
    <cellStyle name="s_Unit Price Sen. (2)_Sheet2 5" xfId="31144"/>
    <cellStyle name="s_Unit Price Sen. (2)_Sheet2 6" xfId="31145"/>
    <cellStyle name="s_Unit Price Sen. (2)_Sheet2 7" xfId="31146"/>
    <cellStyle name="s_Unit Price Sen. (2)_Sheet2_Input" xfId="31147"/>
    <cellStyle name="s_Unit Price Sen. (2)_Sheet2_Input 2" xfId="31148"/>
    <cellStyle name="s_Unit Price Sen. (2)_Sheet2_Input 3" xfId="31149"/>
    <cellStyle name="s_Unit Price Sen. (2)_Sheet2_Input 4" xfId="31150"/>
    <cellStyle name="s_Unit Price Sen. (2)_Sheet2_Input 5" xfId="31151"/>
    <cellStyle name="s_Unit Price Sen. (2)_Sheet2_Input 6" xfId="31152"/>
    <cellStyle name="s_Unit Price Sen. (2)_Sheet2_Input_O&amp;Vs Worksheet" xfId="31153"/>
    <cellStyle name="s_Unit Price Sen. (2)_Sheet2_Input_O&amp;Vs Worksheet 2" xfId="31154"/>
    <cellStyle name="s_Unit Price Sen. (2)_Sheet2_Input_O&amp;Vs Worksheet 3" xfId="31155"/>
    <cellStyle name="s_Unit Price Sen. (2)_Sheet2_Input_O&amp;Vs Worksheet 4" xfId="31156"/>
    <cellStyle name="s_Unit Price Sen. (2)_Sheet2_Input_O&amp;Vs Worksheet 5" xfId="31157"/>
    <cellStyle name="s_Unit Price Sen. (2)_Sheet2_Input_O&amp;Vs Worksheet 6" xfId="31158"/>
    <cellStyle name="s_Unit Price Sen. (2)_Sheet3" xfId="31159"/>
    <cellStyle name="s_Unit Price Sen. (2)_Sheet3 2" xfId="31160"/>
    <cellStyle name="s_Unit Price Sen. (2)_Sheet3 3" xfId="31161"/>
    <cellStyle name="s_Unit Price Sen. (2)_Sheet3 4" xfId="31162"/>
    <cellStyle name="s_Unit Price Sen. (2)_Sheet3 5" xfId="31163"/>
    <cellStyle name="s_Unit Price Sen. (2)_Sheet3 6" xfId="31164"/>
    <cellStyle name="s_Unit Price Sen. (2)_Smart View_2011-2015_Info from the field V2  from rates 8-18-10 morning" xfId="31165"/>
    <cellStyle name="s_Unit Price Sen. (2)_Smart View_2011-2015_Info from the field V3 8-19-10 from Rates" xfId="31166"/>
    <cellStyle name="s_Unit Price Sen. (2)_Spain headcount 09082004v3" xfId="31167"/>
    <cellStyle name="s_Unit Price Sen. (2)_Start-up Costs" xfId="31168"/>
    <cellStyle name="s_Unit Price Sen. (2)_Start-up Costs_sand city cost analysis 9-29-09 CalAm Version" xfId="31169"/>
    <cellStyle name="s_Unit Price Sen. (2)_Start-up Costs_Schedule 3-5 Roark - asset list 071010" xfId="31170"/>
    <cellStyle name="s_Unit Price Sen. (2)_Summary" xfId="31171"/>
    <cellStyle name="s_Unit Price Sen. (2)_Surprise Financial Services O&amp;M Fin Model 2008" xfId="31172"/>
    <cellStyle name="s_Unit Price Sen. (2)_Surprise Financial Services O&amp;M No Capital 012607" xfId="31173"/>
    <cellStyle name="s_Unit Price Sen. (2)_Surprise Financial Services O&amp;M No Capital 012607_sand city cost analysis 9-29-09 CalAm Version" xfId="31174"/>
    <cellStyle name="s_Unit Price Sen. (2)_Surprise Financial Services O&amp;M No Capital 012607_Schedule 3-5 Roark - asset list 071010" xfId="31175"/>
    <cellStyle name="s_Unit Price Sen. (2)_Temp-Perm Account Map" xfId="31176"/>
    <cellStyle name="s_Unit Price Sen. (2)_TN - BD Model 2011-2015 06.17.10" xfId="31177"/>
    <cellStyle name="s_Unit Price Sen. (2)_TN P2R 2009" xfId="31178"/>
    <cellStyle name="s_Unit Price Sen. (2)_TN P2R 2009 2" xfId="31179"/>
    <cellStyle name="s_Unit Price Sen. (2)_TN P2R 2009_NOL" xfId="31180"/>
    <cellStyle name="s_Unit Price Sen. (2)_Treasury Existing Debt Load" xfId="31181"/>
    <cellStyle name="s_Unit Price Sen. (2)_TWH LLC P2R 2009" xfId="31182"/>
    <cellStyle name="s_Unit Price Sen. (2)_TWH LLC P2R 2009 2" xfId="31183"/>
    <cellStyle name="s_Unit Price Sen. (2)_TWH LLC P2R 2009_NOL" xfId="31184"/>
    <cellStyle name="s_Unit Price Sen. (2)_TWNA P2R 2009" xfId="31185"/>
    <cellStyle name="s_Unit Price Sen. (2)_TWNA P2R 2009 2" xfId="31186"/>
    <cellStyle name="s_Unit Price Sen. (2)_TWNA P2R 2009_NOL" xfId="31187"/>
    <cellStyle name="s_Unit Price Sen. (2)_TX P2R 2009" xfId="31188"/>
    <cellStyle name="s_Unit Price Sen. (2)_TX P2R 2009 2" xfId="31189"/>
    <cellStyle name="s_Unit Price Sen. (2)_TX P2R 2009_NOL" xfId="31190"/>
    <cellStyle name="s_Unit Price Sen. (2)_UESG P2R 2009" xfId="31191"/>
    <cellStyle name="s_Unit Price Sen. (2)_UESG P2R 2009 2" xfId="31192"/>
    <cellStyle name="s_Unit Price Sen. (2)_UESG P2R 2009_NOL" xfId="31193"/>
    <cellStyle name="s_Unit Price Sen. (2)_UWV P2R 2009" xfId="31194"/>
    <cellStyle name="s_Unit Price Sen. (2)_UWV P2R 2009 2" xfId="31195"/>
    <cellStyle name="s_Unit Price Sen. (2)_UWV P2R 2009_NOL" xfId="31196"/>
    <cellStyle name="s_Unit Price Sen. (2)_VA P2R 2009" xfId="31197"/>
    <cellStyle name="s_Unit Price Sen. (2)_VA P2R 2009 2" xfId="31198"/>
    <cellStyle name="s_Unit Price Sen. (2)_VA P2R 2009_NOL" xfId="31199"/>
    <cellStyle name="s_Unit Price Sen. (2)_WV P2R 2009" xfId="31200"/>
    <cellStyle name="s_Unit Price Sen. (2)_WV P2R 2009 2" xfId="31201"/>
    <cellStyle name="s_Unit Price Sen. (2)_WV P2R 2009_NOL" xfId="31202"/>
    <cellStyle name="s_UPVAL9" xfId="31203"/>
    <cellStyle name="s_UPVAL9_Intangible Amortization 6-30-09v" xfId="31204"/>
    <cellStyle name="s_UWV P2R 2009" xfId="31205"/>
    <cellStyle name="s_UWV P2R 2009 2" xfId="31206"/>
    <cellStyle name="s_UWV P2R 2009_NOL" xfId="31207"/>
    <cellStyle name="s_VA P2R 2009" xfId="31208"/>
    <cellStyle name="s_VA P2R 2009 2" xfId="31209"/>
    <cellStyle name="s_VA P2R 2009_NOL" xfId="31210"/>
    <cellStyle name="s_Val Anal" xfId="31211"/>
    <cellStyle name="s_Val Anal_Intangible Amortization 6-30-09v" xfId="31212"/>
    <cellStyle name="s_Valuation " xfId="31213"/>
    <cellStyle name="s_Valuation _Intangible Amortization 6-30-09v" xfId="31214"/>
    <cellStyle name="s_Valuation _Q2 pipeline" xfId="31215"/>
    <cellStyle name="s_Valuation _Q2 pipeline_Intangible Amortization 6-30-09v" xfId="31216"/>
    <cellStyle name="s_Valuation Matrix" xfId="31217"/>
    <cellStyle name="s_Valuation Matrix_Intangible Amortization 6-30-09v" xfId="31218"/>
    <cellStyle name="s_Valuation Summary" xfId="31219"/>
    <cellStyle name="s_Valuation Summary (2)" xfId="31220"/>
    <cellStyle name="s_Valuation Summary (2)_1" xfId="31221"/>
    <cellStyle name="s_Valuation Summary (2)_1_Celtic DCF" xfId="31222"/>
    <cellStyle name="s_Valuation Summary (2)_1_Celtic DCF Inputs" xfId="31223"/>
    <cellStyle name="s_Valuation Summary (2)_1_Celtic DCF Inputs_BMY minimerger (divest.)_v1" xfId="31224"/>
    <cellStyle name="s_Valuation Summary (2)_1_Celtic DCF Inputs_COO Mini Merger v8" xfId="31225"/>
    <cellStyle name="s_Valuation Summary (2)_1_Celtic DCF Inputs_Minimerger v1" xfId="31226"/>
    <cellStyle name="s_Valuation Summary (2)_1_Celtic DCF Inputs_Minimerger v6" xfId="31227"/>
    <cellStyle name="s_Valuation Summary (2)_1_Celtic DCF Inputs_Minimerger_v3" xfId="31228"/>
    <cellStyle name="s_Valuation Summary (2)_1_Celtic DCF Inputs_Minimerger_v4" xfId="31229"/>
    <cellStyle name="s_Valuation Summary (2)_1_Celtic DCF Inputs_Valuation_v1 - TDS" xfId="31230"/>
    <cellStyle name="s_Valuation Summary (2)_1_Celtic DCF_BMY minimerger (divest.)_v1" xfId="31231"/>
    <cellStyle name="s_Valuation Summary (2)_1_Celtic DCF_COO Mini Merger v8" xfId="31232"/>
    <cellStyle name="s_Valuation Summary (2)_1_Celtic DCF_Minimerger v1" xfId="31233"/>
    <cellStyle name="s_Valuation Summary (2)_1_Celtic DCF_Minimerger v6" xfId="31234"/>
    <cellStyle name="s_Valuation Summary (2)_1_Celtic DCF_Minimerger_v3" xfId="31235"/>
    <cellStyle name="s_Valuation Summary (2)_1_Celtic DCF_Minimerger_v4" xfId="31236"/>
    <cellStyle name="s_Valuation Summary (2)_1_Celtic DCF_Valuation_v1 - TDS" xfId="31237"/>
    <cellStyle name="s_Valuation Summary (2)_1_Valuation Summary" xfId="31238"/>
    <cellStyle name="s_Valuation Summary (2)_1_Valuation Summary_BMY minimerger (divest.)_v1" xfId="31239"/>
    <cellStyle name="s_Valuation Summary (2)_1_Valuation Summary_COO Mini Merger v8" xfId="31240"/>
    <cellStyle name="s_Valuation Summary (2)_1_Valuation Summary_Minimerger v1" xfId="31241"/>
    <cellStyle name="s_Valuation Summary (2)_1_Valuation Summary_Minimerger v6" xfId="31242"/>
    <cellStyle name="s_Valuation Summary (2)_1_Valuation Summary_Minimerger_v3" xfId="31243"/>
    <cellStyle name="s_Valuation Summary (2)_1_Valuation Summary_Minimerger_v4" xfId="31244"/>
    <cellStyle name="s_Valuation Summary (2)_1_Valuation Summary_Valuation_v1 - TDS" xfId="31245"/>
    <cellStyle name="s_Valuation Summary (2)_2" xfId="31246"/>
    <cellStyle name="s_Valuation Summary (2)_2_Intangible Amortization 6-30-09v" xfId="31247"/>
    <cellStyle name="s_Valuation Summary (2)_Intangible Amortization 6-30-09v" xfId="31248"/>
    <cellStyle name="s_Valuation Summary_1" xfId="31249"/>
    <cellStyle name="s_Valuation Summary_1_BMY minimerger (divest.)_v1" xfId="31250"/>
    <cellStyle name="s_Valuation Summary_1_COO Mini Merger v8" xfId="31251"/>
    <cellStyle name="s_Valuation Summary_1_Minimerger v1" xfId="31252"/>
    <cellStyle name="s_Valuation Summary_1_Minimerger v6" xfId="31253"/>
    <cellStyle name="s_Valuation Summary_1_Minimerger_v3" xfId="31254"/>
    <cellStyle name="s_Valuation Summary_1_Minimerger_v4" xfId="31255"/>
    <cellStyle name="s_Valuation Summary_1_Valuation_v1 - TDS" xfId="31256"/>
    <cellStyle name="s_Valuation Summary_2" xfId="31257"/>
    <cellStyle name="s_Valuation Summary_2_Intangible Amortization 6-30-09v" xfId="31258"/>
    <cellStyle name="s_Valuation Summary_Intangible Amortization 6-30-09v" xfId="31259"/>
    <cellStyle name="s_vmatrix bb" xfId="31260"/>
    <cellStyle name="s_vmatrix bb_Intangible Amortization 6-30-09v" xfId="31261"/>
    <cellStyle name="s_vmatrix bb_Q2 pipeline" xfId="31262"/>
    <cellStyle name="s_vmatrix bb_Q2 pipeline_Intangible Amortization 6-30-09v" xfId="31263"/>
    <cellStyle name="s_WACC" xfId="31264"/>
    <cellStyle name="s_WACC_Intangible Amortization 6-30-09v" xfId="31265"/>
    <cellStyle name="s_Warrant" xfId="31266"/>
    <cellStyle name="s_Warrant_1" xfId="31267"/>
    <cellStyle name="s_Warrant_1_Intangible Amortization 6-30-09v" xfId="31268"/>
    <cellStyle name="s_Warrant_2" xfId="31269"/>
    <cellStyle name="s_Warrant_2_Intangible Amortization 6-30-09v" xfId="31270"/>
    <cellStyle name="s_WV P2R 2009" xfId="31271"/>
    <cellStyle name="s_WV P2R 2009 2" xfId="31272"/>
    <cellStyle name="s_WV P2R 2009_NOL" xfId="31273"/>
    <cellStyle name="Salomon Logo" xfId="31274"/>
    <cellStyle name="SAPBEXstdItem" xfId="31275"/>
    <cellStyle name="SAPHierarchyCell4" xfId="32184"/>
    <cellStyle name="Satisfaisant" xfId="31276"/>
    <cellStyle name="scenario" xfId="31277"/>
    <cellStyle name="Sch_name" xfId="31278"/>
    <cellStyle name="ScotchRule" xfId="31279"/>
    <cellStyle name="ScripFactor" xfId="31280"/>
    <cellStyle name="Sec382InputCellDate" xfId="31281"/>
    <cellStyle name="Section Head" xfId="31282"/>
    <cellStyle name="SectionHeading" xfId="31283"/>
    <cellStyle name="Separador de milhares [0]_PRODBMS" xfId="31284"/>
    <cellStyle name="Separador de milhares_DADOS DO BALANCO" xfId="31285"/>
    <cellStyle name="Shaded" xfId="31286"/>
    <cellStyle name="SHADEDSTORES" xfId="31287"/>
    <cellStyle name="Shading" xfId="31288"/>
    <cellStyle name="Sheet Header" xfId="31289"/>
    <cellStyle name="ShOut" xfId="31290"/>
    <cellStyle name="sideways" xfId="31291"/>
    <cellStyle name="Single Accounting" xfId="31292"/>
    <cellStyle name="Single Border" xfId="31293"/>
    <cellStyle name="Sortie" xfId="31294"/>
    <cellStyle name="SPECS" xfId="31295"/>
    <cellStyle name="specstores" xfId="31296"/>
    <cellStyle name="SS Col Hdr" xfId="31297"/>
    <cellStyle name="SS Dim 1 Blank" xfId="31298"/>
    <cellStyle name="SS Dim 1 Blank 2" xfId="31299"/>
    <cellStyle name="SS Dim 1 Blank 2 2" xfId="31300"/>
    <cellStyle name="SS Dim 1 Blank 3" xfId="31301"/>
    <cellStyle name="SS Dim 1 Title" xfId="31302"/>
    <cellStyle name="SS Dim 1 Value" xfId="31303"/>
    <cellStyle name="SS Dim 2 Blank" xfId="31304"/>
    <cellStyle name="SS Dim 2 Blank 2" xfId="31305"/>
    <cellStyle name="SS Dim 2 Blank 2 2" xfId="31306"/>
    <cellStyle name="SS Dim 2 Blank 3" xfId="31307"/>
    <cellStyle name="SS Dim 2 Title" xfId="31308"/>
    <cellStyle name="SS Dim 2 Value" xfId="31309"/>
    <cellStyle name="SS Dim 3 Blank" xfId="31310"/>
    <cellStyle name="SS Dim 3 Blank 2" xfId="31311"/>
    <cellStyle name="SS Dim 3 Blank 2 2" xfId="31312"/>
    <cellStyle name="SS Dim 3 Blank 3" xfId="31313"/>
    <cellStyle name="SS Dim 3 Title" xfId="31314"/>
    <cellStyle name="SS Dim 3 Title 2" xfId="31315"/>
    <cellStyle name="SS Dim 3 Title 2 2" xfId="31316"/>
    <cellStyle name="SS Dim 3 Title 3" xfId="31317"/>
    <cellStyle name="SS Dim 3 Title_NOL" xfId="31318"/>
    <cellStyle name="SS Dim 3 Value" xfId="31319"/>
    <cellStyle name="SS Dim 4 Blank" xfId="31320"/>
    <cellStyle name="SS Dim 4 Blank 2" xfId="31321"/>
    <cellStyle name="SS Dim 4 Blank 2 2" xfId="31322"/>
    <cellStyle name="SS Dim 4 Blank 3" xfId="31323"/>
    <cellStyle name="SS Dim 4 Title" xfId="31324"/>
    <cellStyle name="SS Dim 4 Value" xfId="31325"/>
    <cellStyle name="SS Dim 5 Blank" xfId="31326"/>
    <cellStyle name="SS Dim 5 Blank 2" xfId="31327"/>
    <cellStyle name="SS Dim 5 Blank 2 2" xfId="31328"/>
    <cellStyle name="SS Dim 5 Blank 3" xfId="31329"/>
    <cellStyle name="SS Dim 5 Title" xfId="31330"/>
    <cellStyle name="SS Dim 5 Value" xfId="31331"/>
    <cellStyle name="SS Other Measure" xfId="31332"/>
    <cellStyle name="SS Other Measure 2" xfId="31333"/>
    <cellStyle name="SS Other Measure 2 2" xfId="31334"/>
    <cellStyle name="SS Other Measure 3" xfId="31335"/>
    <cellStyle name="SS Sum Measure" xfId="31336"/>
    <cellStyle name="SS Sum Measure 2" xfId="31337"/>
    <cellStyle name="SS Sum Measure 2 2" xfId="31338"/>
    <cellStyle name="SS Sum Measure 3" xfId="31339"/>
    <cellStyle name="SS Unbound Dim" xfId="31340"/>
    <cellStyle name="SS Unbound Dim 2" xfId="31341"/>
    <cellStyle name="SS Unbound Dim 2 2" xfId="31342"/>
    <cellStyle name="SS Unbound Dim 3" xfId="31343"/>
    <cellStyle name="SS WAvg Measure" xfId="31344"/>
    <cellStyle name="SS WAvg Measure 2" xfId="31345"/>
    <cellStyle name="SS WAvg Measure 2 2" xfId="31346"/>
    <cellStyle name="SS WAvg Measure 3" xfId="31347"/>
    <cellStyle name="ss0" xfId="31348"/>
    <cellStyle name="ss1" xfId="31349"/>
    <cellStyle name="ss2" xfId="31350"/>
    <cellStyle name="ssp " xfId="31351"/>
    <cellStyle name="st" xfId="31352"/>
    <cellStyle name="STANDARD" xfId="31353"/>
    <cellStyle name="Statements - Column Header" xfId="31354"/>
    <cellStyle name="Statements - Line Item 1" xfId="31355"/>
    <cellStyle name="Statements - Line Item 2" xfId="31356"/>
    <cellStyle name="Statements - Line Item 3" xfId="31357"/>
    <cellStyle name="Statements - Major Caption" xfId="31358"/>
    <cellStyle name="Statements - Subhead One" xfId="31359"/>
    <cellStyle name="Strikethru" xfId="31360"/>
    <cellStyle name="STYL1 - Style1" xfId="31361"/>
    <cellStyle name="Style 1" xfId="31362"/>
    <cellStyle name="Style 1 2" xfId="31363"/>
    <cellStyle name="Style 2" xfId="31364"/>
    <cellStyle name="Style 21" xfId="31365"/>
    <cellStyle name="Style 22" xfId="31366"/>
    <cellStyle name="Style 23" xfId="31367"/>
    <cellStyle name="Style 24" xfId="31368"/>
    <cellStyle name="Style 25" xfId="31369"/>
    <cellStyle name="Style 26" xfId="31370"/>
    <cellStyle name="Style 27" xfId="31371"/>
    <cellStyle name="Style 28" xfId="31372"/>
    <cellStyle name="Style 29" xfId="31373"/>
    <cellStyle name="Style 3" xfId="31374"/>
    <cellStyle name="Style 30" xfId="31375"/>
    <cellStyle name="Style 31" xfId="31376"/>
    <cellStyle name="Style 32" xfId="31377"/>
    <cellStyle name="Style 33" xfId="31378"/>
    <cellStyle name="Style 34" xfId="31379"/>
    <cellStyle name="Style 35" xfId="31380"/>
    <cellStyle name="Style 36" xfId="31381"/>
    <cellStyle name="Style 37" xfId="31382"/>
    <cellStyle name="Style 38" xfId="31383"/>
    <cellStyle name="Style 39" xfId="31384"/>
    <cellStyle name="Style 4" xfId="31385"/>
    <cellStyle name="Style 40" xfId="31386"/>
    <cellStyle name="Style 41" xfId="31387"/>
    <cellStyle name="Style 42" xfId="31388"/>
    <cellStyle name="Style 43" xfId="31389"/>
    <cellStyle name="Style 44" xfId="31390"/>
    <cellStyle name="Style 45" xfId="31391"/>
    <cellStyle name="Style 46" xfId="31392"/>
    <cellStyle name="Style 47" xfId="31393"/>
    <cellStyle name="Style 48" xfId="31394"/>
    <cellStyle name="Style 5" xfId="31395"/>
    <cellStyle name="Style 51" xfId="31396"/>
    <cellStyle name="Style 6" xfId="31397"/>
    <cellStyle name="Style 64" xfId="31398"/>
    <cellStyle name="Style 65" xfId="31399"/>
    <cellStyle name="Style 69" xfId="31400"/>
    <cellStyle name="Style 7" xfId="31401"/>
    <cellStyle name="Style 71" xfId="31402"/>
    <cellStyle name="Style 79" xfId="31403"/>
    <cellStyle name="Style 8" xfId="31404"/>
    <cellStyle name="Style 85" xfId="31405"/>
    <cellStyle name="Style 88" xfId="31406"/>
    <cellStyle name="STYLE1" xfId="31407"/>
    <cellStyle name="STYLE1 2" xfId="31408"/>
    <cellStyle name="STYLE1 3" xfId="31409"/>
    <cellStyle name="STYLE1_AWE_September_11" xfId="31410"/>
    <cellStyle name="STYLE2" xfId="31411"/>
    <cellStyle name="STYLE2 2" xfId="31412"/>
    <cellStyle name="STYLE2 2 2" xfId="31413"/>
    <cellStyle name="STYLE2 3" xfId="31414"/>
    <cellStyle name="STYLE2 3 2" xfId="31415"/>
    <cellStyle name="STYLE2_2012_Reforecast Act thru Feb-2012 revised" xfId="31416"/>
    <cellStyle name="STYLE3" xfId="31417"/>
    <cellStyle name="STYLE3 2" xfId="31418"/>
    <cellStyle name="STYLE3 2 2" xfId="31419"/>
    <cellStyle name="STYLE3 3" xfId="31420"/>
    <cellStyle name="STYLE3 3 2" xfId="31421"/>
    <cellStyle name="STYLE3 4" xfId="31422"/>
    <cellStyle name="STYLE4" xfId="31423"/>
    <cellStyle name="STYLE4 2" xfId="31424"/>
    <cellStyle name="STYLE4 3" xfId="31425"/>
    <cellStyle name="STYLE4 4" xfId="31426"/>
    <cellStyle name="STYLE5" xfId="31427"/>
    <cellStyle name="STYLE5 2" xfId="31428"/>
    <cellStyle name="STYLE5 3" xfId="31429"/>
    <cellStyle name="STYLE5 4" xfId="31430"/>
    <cellStyle name="STYLE6" xfId="31431"/>
    <cellStyle name="STYLE7" xfId="31432"/>
    <cellStyle name="StyleName1" xfId="31433"/>
    <cellStyle name="StyleName2" xfId="31434"/>
    <cellStyle name="StyleName3" xfId="31435"/>
    <cellStyle name="StyleName4" xfId="31436"/>
    <cellStyle name="StyleName5" xfId="31437"/>
    <cellStyle name="StyleName6" xfId="31438"/>
    <cellStyle name="StyleName7" xfId="31439"/>
    <cellStyle name="StyleName8" xfId="31440"/>
    <cellStyle name="Subhead" xfId="31441"/>
    <cellStyle name="Subtitle" xfId="31442"/>
    <cellStyle name="Sub-title" xfId="31443"/>
    <cellStyle name="Subtotal" xfId="31444"/>
    <cellStyle name="Subtotal 2" xfId="31445"/>
    <cellStyle name="SubTotal1Num" xfId="31446"/>
    <cellStyle name="SubTotal1Text" xfId="31447"/>
    <cellStyle name="summary" xfId="31448"/>
    <cellStyle name="Switches" xfId="31449"/>
    <cellStyle name="Switches#" xfId="31450"/>
    <cellStyle name="Switches%" xfId="31451"/>
    <cellStyle name="Switches_Intangible Amortization 6-30-09v" xfId="31452"/>
    <cellStyle name="t" xfId="31453"/>
    <cellStyle name="t 10" xfId="31454"/>
    <cellStyle name="t 2" xfId="31455"/>
    <cellStyle name="t 2 2" xfId="31456"/>
    <cellStyle name="t 2 2 2" xfId="31457"/>
    <cellStyle name="t 2 2 2 2" xfId="31458"/>
    <cellStyle name="t 2 2 2 2 2" xfId="31459"/>
    <cellStyle name="t 2 2 2 2 3" xfId="31460"/>
    <cellStyle name="t 2 2 2 3" xfId="31461"/>
    <cellStyle name="t 2 2 3" xfId="31462"/>
    <cellStyle name="t 2 2 4" xfId="31463"/>
    <cellStyle name="t 2 2 5" xfId="31464"/>
    <cellStyle name="t 2 2 6" xfId="31465"/>
    <cellStyle name="t 2 3" xfId="31466"/>
    <cellStyle name="t 2 3 2" xfId="31467"/>
    <cellStyle name="t 2 3 2 2" xfId="31468"/>
    <cellStyle name="t 2 3 2 3" xfId="31469"/>
    <cellStyle name="t 2 3 3" xfId="31470"/>
    <cellStyle name="t 2 4" xfId="31471"/>
    <cellStyle name="t 2 5" xfId="31472"/>
    <cellStyle name="t 2 6" xfId="31473"/>
    <cellStyle name="t 3" xfId="31474"/>
    <cellStyle name="t 4" xfId="31475"/>
    <cellStyle name="t 5" xfId="31476"/>
    <cellStyle name="t 6" xfId="31477"/>
    <cellStyle name="t 6 2" xfId="31478"/>
    <cellStyle name="t 6 2 2" xfId="31479"/>
    <cellStyle name="t 6 2 3" xfId="31480"/>
    <cellStyle name="t 6 3" xfId="31481"/>
    <cellStyle name="t 7" xfId="31482"/>
    <cellStyle name="t 8" xfId="31483"/>
    <cellStyle name="t 9" xfId="31484"/>
    <cellStyle name="t_~0270095" xfId="31485"/>
    <cellStyle name="t_2010 Arnold Sewer - Model v1.1 (preliminary base case)" xfId="31486"/>
    <cellStyle name="t_2010-2012_AZ BP_09.10.09" xfId="31487"/>
    <cellStyle name="t_2011_BPR_MSG_07" xfId="31488"/>
    <cellStyle name="t_2011-13 Capex by entity" xfId="31489"/>
    <cellStyle name="t_2012_BS_Budget (2)" xfId="31490"/>
    <cellStyle name="t_2012_BS_Budget (2) 2" xfId="31491"/>
    <cellStyle name="t_2012_BS_Budget (2) 3" xfId="31492"/>
    <cellStyle name="t_2012_BS_Budget (2) 4" xfId="31493"/>
    <cellStyle name="t_2012_BS_Budget (2) 5" xfId="31494"/>
    <cellStyle name="t_2012_BS_Budget (2) 6" xfId="31495"/>
    <cellStyle name="t_7 - FAS109 2010 (F2)" xfId="31496"/>
    <cellStyle name="t_AAET P2R 2009" xfId="31497"/>
    <cellStyle name="t_ACUS P2R 2009" xfId="31498"/>
    <cellStyle name="t_ALWC P2R 2009" xfId="31499"/>
    <cellStyle name="t_Apollo 22062005 RR" xfId="31500"/>
    <cellStyle name="t_Applied O+M - 2011 - 2015 Bus. Plan" xfId="31501"/>
    <cellStyle name="t_Applied O+M - 2011 - 2015 Bus. Plan 2" xfId="31502"/>
    <cellStyle name="t_AW Engineering P2R 2009" xfId="31503"/>
    <cellStyle name="t_AW Ind P2R 2009" xfId="31504"/>
    <cellStyle name="t_AW O&amp;M P2R 2009" xfId="31505"/>
    <cellStyle name="t_AW Recast bridge_Final 3-29-12" xfId="31506"/>
    <cellStyle name="t_AW Recast bridge_Final 3-29-12 w OpInc" xfId="31507"/>
    <cellStyle name="t_AW(USA) Inc.  P2R 2009" xfId="31508"/>
    <cellStyle name="t_AWCC P2R 2009" xfId="31509"/>
    <cellStyle name="t_AWE Holding P2R 2009" xfId="31510"/>
    <cellStyle name="t_AWE Inc. P2R 2009" xfId="31511"/>
    <cellStyle name="t_AWM P2R 2009" xfId="31512"/>
    <cellStyle name="t_AWR P2R 2009" xfId="31513"/>
    <cellStyle name="t_AWS CDM P2R 2009" xfId="31514"/>
    <cellStyle name="t_AWS LLC P2R 2009" xfId="31515"/>
    <cellStyle name="t_AWW Adj Co FAS109 2011" xfId="31516"/>
    <cellStyle name="t_AWWC P2R 2009" xfId="31517"/>
    <cellStyle name="t_AWWM P2R 2009" xfId="31518"/>
    <cellStyle name="t_AWWSC P2R 2009" xfId="31519"/>
    <cellStyle name="t_AZ P2R 2009" xfId="31520"/>
    <cellStyle name="t_BalanceSheet Landing" xfId="31521"/>
    <cellStyle name="t_BalanceSheet Landing 2" xfId="31522"/>
    <cellStyle name="t_BalanceSheet Landing 3" xfId="31523"/>
    <cellStyle name="t_BalanceSheet Landing 4" xfId="31524"/>
    <cellStyle name="t_BalanceSheet Landing 5" xfId="31525"/>
    <cellStyle name="t_BalanceSheet Landing 6" xfId="31526"/>
    <cellStyle name="t_BFD P2R 2009" xfId="31527"/>
    <cellStyle name="t_Book1" xfId="31528"/>
    <cellStyle name="t_BP 2011-13 KPIs Rev 9-16-2010 8pm" xfId="31529"/>
    <cellStyle name="t_CA P2R 2009 " xfId="31530"/>
    <cellStyle name="t_CD - Financial Flash Report - May 2012 Final" xfId="31531"/>
    <cellStyle name="t_Check Svc Rev vs State Exp - Plan1 4-4-11" xfId="31532"/>
    <cellStyle name="t_City of Fillmore Annual Maintenance Revised  V-2 3-7-06  MLC" xfId="31533"/>
    <cellStyle name="t_City of Fillmore Annual Maintenance Revised  V-2 3-7-06  MLC_sand city cost analysis 9-29-09 CalAm Version" xfId="31534"/>
    <cellStyle name="t_City of Fillmore Annual Maintenance Revised  V-2 3-7-06  MLC_Schedule 3-5 Roark - asset list 071010" xfId="31535"/>
    <cellStyle name="t_City of Fillmore Annual Maintenance Revised MK" xfId="31536"/>
    <cellStyle name="t_City of Fillmore Annual Maintenance Revised MK_sand city cost analysis 9-29-09 CalAm Version" xfId="31537"/>
    <cellStyle name="t_City of Fillmore Annual Maintenance Revised MK_Schedule 3-5 Roark - asset list 071010" xfId="31538"/>
    <cellStyle name="t_City of Fillmore DBO Financial Model V10" xfId="31539"/>
    <cellStyle name="t_City of Fillmore DBO Financial Model V10_sand city cost analysis 9-29-09 CalAm Version" xfId="31540"/>
    <cellStyle name="t_City of Fillmore DBO Financial Model V10_Schedule 3-5 Roark - asset list 071010" xfId="31541"/>
    <cellStyle name="t_City of Fillmore DBO Financial Model V11" xfId="31542"/>
    <cellStyle name="t_City of Fillmore DBO Financial Model V11_sand city cost analysis 9-29-09 CalAm Version" xfId="31543"/>
    <cellStyle name="t_City of Fillmore DBO Financial Model V11_Schedule 3-5 Roark - asset list 071010" xfId="31544"/>
    <cellStyle name="t_City of Fillmore DBO Financial Model V2" xfId="31545"/>
    <cellStyle name="t_City of Fillmore DBO Financial Model V2_sand city cost analysis 9-29-09 CalAm Version" xfId="31546"/>
    <cellStyle name="t_City of Fillmore DBO Financial Model V2_Schedule 3-5 Roark - asset list 071010" xfId="31547"/>
    <cellStyle name="t_City of Fillmore DBO Financial Model V4" xfId="31548"/>
    <cellStyle name="t_City of Fillmore DBO Financial Model V4_sand city cost analysis 9-29-09 CalAm Version" xfId="31549"/>
    <cellStyle name="t_City of Fillmore DBO Financial Model V4_Schedule 3-5 Roark - asset list 071010" xfId="31550"/>
    <cellStyle name="t_City of Fillmore DBO Financial Model V5" xfId="31551"/>
    <cellStyle name="t_City of Fillmore DBO Financial Model V5_sand city cost analysis 9-29-09 CalAm Version" xfId="31552"/>
    <cellStyle name="t_City of Fillmore DBO Financial Model V5_Schedule 3-5 Roark - asset list 071010" xfId="31553"/>
    <cellStyle name="t_City of Fillmore OpEx Model Start-Up  &amp; Decommissioning   Nov.18, 2005  MLC" xfId="31554"/>
    <cellStyle name="t_City of Fillmore OpEx Model Start-Up  &amp; Decommissioning   Nov.18, 2005  MLC_sand city cost analysis 9-29-09 CalAm Version" xfId="31555"/>
    <cellStyle name="t_City of Fillmore OpEx Model Start-Up  &amp; Decommissioning   Nov.18, 2005  MLC_Schedule 3-5 Roark - asset list 071010" xfId="31556"/>
    <cellStyle name="t_City of Fillmore OpEx Model V. 2  Dec. 19, 2005  MLC" xfId="31557"/>
    <cellStyle name="t_City of Fillmore OpEx Model V. 2  Dec. 19, 2005  MLC_sand city cost analysis 9-29-09 CalAm Version" xfId="31558"/>
    <cellStyle name="t_City of Fillmore OpEx Model V. 2  Dec. 19, 2005  MLC_Schedule 3-5 Roark - asset list 071010" xfId="31559"/>
    <cellStyle name="t_City of Fillmore R &amp; R Schedule    3-13-06  MLC" xfId="31560"/>
    <cellStyle name="t_City of Fillmore R &amp; R Schedule    3-13-06  MLC_sand city cost analysis 9-29-09 CalAm Version" xfId="31561"/>
    <cellStyle name="t_City of Fillmore R &amp; R Schedule    3-13-06  MLC_Schedule 3-5 Roark - asset list 071010" xfId="31562"/>
    <cellStyle name="t_Contract Ops Bus  Plan 2011 -2015_061510" xfId="31563"/>
    <cellStyle name="t_Contract Ops Bus  Plan 2011 -2015_061510_~0270095" xfId="31564"/>
    <cellStyle name="t_Contract Ops Bus  Plan 2011 -2015_061510_2011_BPR_MSG_07" xfId="31565"/>
    <cellStyle name="t_Contract Ops Bus  Plan 2011 -2015_061510_Contract Ops Bus  Plan 2011 -2015_071310_GK" xfId="31566"/>
    <cellStyle name="t_Contract Ops Bus  Plan 2011 -2015_061510_Contract Ops Bus  Plan 2011 -2015_08.31.10" xfId="31567"/>
    <cellStyle name="t_Contract Ops Bus  Plan 2011 -2015_061510_Contract Services_Project Contribution Trend" xfId="31568"/>
    <cellStyle name="t_Contract Ops Bus  Plan 2011 -2015_061510_Contract Services_Project Contribution Trend_091010" xfId="31569"/>
    <cellStyle name="t_Contract Ops Bus  Plan 2011 -2015_061510_Contribution" xfId="31570"/>
    <cellStyle name="t_Contract Ops Bus  Plan 2011 -2015_061510_FINAL P12 MSG Contribution Margin" xfId="31571"/>
    <cellStyle name="t_Contract Ops Bus  Plan 2011 -2015_071310_GK" xfId="31572"/>
    <cellStyle name="t_Contract Ops Bus  Plan 2011 -2015_08.31.10" xfId="31573"/>
    <cellStyle name="t_Contract Services_Project Contribution Trend" xfId="31574"/>
    <cellStyle name="t_Contract Services_Project Contribution Trend_091010" xfId="31575"/>
    <cellStyle name="t_Contribution" xfId="31576"/>
    <cellStyle name="t_Control Panel" xfId="31577"/>
    <cellStyle name="t_Control Panel 2" xfId="31578"/>
    <cellStyle name="t_Control Panel 3" xfId="31579"/>
    <cellStyle name="t_Control Panel 4" xfId="31580"/>
    <cellStyle name="t_Control Panel 5" xfId="31581"/>
    <cellStyle name="t_Control Panel 6" xfId="31582"/>
    <cellStyle name="t_Copy of KY 2011 Os &amp; Vs 10-19-11" xfId="31583"/>
    <cellStyle name="t_Copy of KY 2011 Os &amp; Vs 10-19-11 2" xfId="31584"/>
    <cellStyle name="t_Copy of KY 2011 Os &amp; Vs 10-19-11 3" xfId="31585"/>
    <cellStyle name="t_Copy of KY 2011 Os &amp; Vs 10-19-11 4" xfId="31586"/>
    <cellStyle name="t_Copy of KY 2011 Os &amp; Vs 10-19-11 5" xfId="31587"/>
    <cellStyle name="t_Copy of KY 2011 Os &amp; Vs 10-19-11 6" xfId="31588"/>
    <cellStyle name="t_Copy of Twin Oaks DBO Financial Model BAFO FINAL" xfId="31589"/>
    <cellStyle name="t_Copy of Twin Oaks DBO Financial Model BAFO FINAL_sand city cost analysis 9-29-09 CalAm Version" xfId="31590"/>
    <cellStyle name="t_Copy of Twin Oaks DBO Financial Model BAFO FINAL_Schedule 3-5 Roark - asset list 071010" xfId="31591"/>
    <cellStyle name="t_Current Provision - HYP" xfId="31592"/>
    <cellStyle name="t_Eastern Divsion O&amp;Vs - Dec 2011 Final" xfId="31593"/>
    <cellStyle name="t_Eastern Divsion O&amp;Vs - Dec 2011 Final 2" xfId="31594"/>
    <cellStyle name="t_Eastern Divsion O&amp;Vs - Dec 2011 Final 3" xfId="31595"/>
    <cellStyle name="t_Eastern Divsion O&amp;Vs - Dec 2011 Final 4" xfId="31596"/>
    <cellStyle name="t_Eastern Divsion O&amp;Vs - Dec 2011 Final 5" xfId="31597"/>
    <cellStyle name="t_Eastern Divsion O&amp;Vs - Dec 2011 Final 6" xfId="31598"/>
    <cellStyle name="t_Eastern Divsion O&amp;Vs - Dec 2011 Final_O&amp;Vs Worksheet" xfId="31599"/>
    <cellStyle name="t_Eastern Divsion O&amp;Vs - Dec 2011 Final_O&amp;Vs Worksheet 2" xfId="31600"/>
    <cellStyle name="t_Eastern Divsion O&amp;Vs - Dec 2011 Final_O&amp;Vs Worksheet 3" xfId="31601"/>
    <cellStyle name="t_Eastern Divsion O&amp;Vs - Dec 2011 Final_O&amp;Vs Worksheet 4" xfId="31602"/>
    <cellStyle name="t_Eastern Divsion O&amp;Vs - Dec 2011 Final_O&amp;Vs Worksheet 5" xfId="31603"/>
    <cellStyle name="t_Eastern Divsion O&amp;Vs - Dec 2011 Final_O&amp;Vs Worksheet 6" xfId="31604"/>
    <cellStyle name="t_Edison P2R 2009" xfId="31605"/>
    <cellStyle name="t_EMC P2R 2009" xfId="31606"/>
    <cellStyle name="t_ETOWN LLC P2R 2009" xfId="31607"/>
    <cellStyle name="t_ETP P2R 2009" xfId="31608"/>
    <cellStyle name="t_Excel Backup_10.16.06 v3" xfId="31609"/>
    <cellStyle name="t_Excel Backup_10.16.06 v3_Intangible Amortization 6-30-09v" xfId="31610"/>
    <cellStyle name="t_Feb Actual vs. Budget" xfId="31611"/>
    <cellStyle name="t_Feb Actual vs. Budget 2" xfId="31612"/>
    <cellStyle name="t_Feb Actual vs. Budget 3" xfId="31613"/>
    <cellStyle name="t_Feb Actual vs. Budget 4" xfId="31614"/>
    <cellStyle name="t_Feb Actual vs. Budget 5" xfId="31615"/>
    <cellStyle name="t_Feb Actual vs. Budget 6" xfId="31616"/>
    <cellStyle name="t_Federal Payable '10" xfId="31617"/>
    <cellStyle name="t_Fillmore Annual Maintenance" xfId="31618"/>
    <cellStyle name="t_Fillmore Annual Maintenance_sand city cost analysis 9-29-09 CalAm Version" xfId="31619"/>
    <cellStyle name="t_Fillmore Annual Maintenance_Schedule 3-5 Roark - asset list 071010" xfId="31620"/>
    <cellStyle name="t_Fillmore O&amp;M model 032206" xfId="31621"/>
    <cellStyle name="t_Fillmore O&amp;M model 032206 V1" xfId="31622"/>
    <cellStyle name="t_Fillmore O&amp;M model 032206 V1_sand city cost analysis 9-29-09 CalAm Version" xfId="31623"/>
    <cellStyle name="t_Fillmore O&amp;M model 032206 V1_Schedule 3-5 Roark - asset list 071010" xfId="31624"/>
    <cellStyle name="t_Fillmore O&amp;M model 032206_sand city cost analysis 9-29-09 CalAm Version" xfId="31625"/>
    <cellStyle name="t_Fillmore O&amp;M model 032206_Schedule 3-5 Roark - asset list 071010" xfId="31626"/>
    <cellStyle name="t_Fillmore O&amp;M model 110106" xfId="31627"/>
    <cellStyle name="t_Fillmore O&amp;M model 110106_sand city cost analysis 9-29-09 CalAm Version" xfId="31628"/>
    <cellStyle name="t_Fillmore O&amp;M model 110106_Schedule 3-5 Roark - asset list 071010" xfId="31629"/>
    <cellStyle name="t_FINAL P12 MSG Contribution Margin" xfId="31630"/>
    <cellStyle name="t_Footnote" xfId="31631"/>
    <cellStyle name="t_GAAP Provision Model - Q3 2011 Consolidated - Hyperion" xfId="31632"/>
    <cellStyle name="t_HI P2R 2009" xfId="31633"/>
    <cellStyle name="t_HYDRO P2R 2009" xfId="31634"/>
    <cellStyle name="t_Hyperion-JDE Recon" xfId="31635"/>
    <cellStyle name="t_Hyperion-JDE Recon_1" xfId="31636"/>
    <cellStyle name="t_IA P2R 2009" xfId="31637"/>
    <cellStyle name="t_IL FAS109 2011" xfId="31638"/>
    <cellStyle name="t_IL P2R 2009 " xfId="31639"/>
    <cellStyle name="t_IN P2R 2009" xfId="31640"/>
    <cellStyle name="t_Income Statement_revised capex 05.28.09_060309" xfId="31641"/>
    <cellStyle name="t_Income Statement_revised capex 05.28.09_060309 2" xfId="31642"/>
    <cellStyle name="t_Input" xfId="31643"/>
    <cellStyle name="t_Input Sheet" xfId="31644"/>
    <cellStyle name="t_Input Sheet_Hyperion-JDE Recon" xfId="31645"/>
    <cellStyle name="t_Input Sheet_Hyperion-JDE Recon_1" xfId="31646"/>
    <cellStyle name="t_Input Sheet_Journal Entries Calculation" xfId="31647"/>
    <cellStyle name="t_Inputs" xfId="31648"/>
    <cellStyle name="t_Intangible Amortization 6-30-09v" xfId="31649"/>
    <cellStyle name="t_I-OPEB" xfId="31650"/>
    <cellStyle name="t_I-OPEB_Hyperion-JDE Recon" xfId="31651"/>
    <cellStyle name="t_I-OPEB_Hyperion-JDE Recon_1" xfId="31652"/>
    <cellStyle name="t_I-OPEB_Input Sheet" xfId="31653"/>
    <cellStyle name="t_I-OPEB_Journal Entries Calculation" xfId="31654"/>
    <cellStyle name="t_Journal Entries Calculation" xfId="31655"/>
    <cellStyle name="t_KY P2R 2009" xfId="31656"/>
    <cellStyle name="t_KY-Landing Template-Feb 2012 Final" xfId="31657"/>
    <cellStyle name="t_KY-Landing Template-Feb 2012 Final 2" xfId="31658"/>
    <cellStyle name="t_KY-Landing Template-Feb 2012 Final 3" xfId="31659"/>
    <cellStyle name="t_KY-Landing Template-Feb 2012 Final 4" xfId="31660"/>
    <cellStyle name="t_KY-Landing Template-Feb 2012 Final 5" xfId="31661"/>
    <cellStyle name="t_KY-Landing Template-Feb 2012 Final 6" xfId="31662"/>
    <cellStyle name="t_KY-Landing Template-Feb 2012 Final_O&amp;Vs Worksheet" xfId="31663"/>
    <cellStyle name="t_KY-Landing Template-Feb 2012 Final_O&amp;Vs Worksheet 2" xfId="31664"/>
    <cellStyle name="t_KY-Landing Template-Feb 2012 Final_O&amp;Vs Worksheet 3" xfId="31665"/>
    <cellStyle name="t_KY-Landing Template-Feb 2012 Final_O&amp;Vs Worksheet 4" xfId="31666"/>
    <cellStyle name="t_KY-Landing Template-Feb 2012 Final_O&amp;Vs Worksheet 5" xfId="31667"/>
    <cellStyle name="t_KY-Landing Template-Feb 2012 Final_O&amp;Vs Worksheet 6" xfId="31668"/>
    <cellStyle name="t_LI P2R 2009" xfId="31669"/>
    <cellStyle name="t_LIBERTY P2R 2009" xfId="31670"/>
    <cellStyle name="t_lux_compsXM" xfId="31671"/>
    <cellStyle name="t_lux_compsXM_Intangible Amortization 6-30-09v" xfId="31672"/>
    <cellStyle name="t_Manager" xfId="31673"/>
    <cellStyle name="t_Manager_Intangible Amortization 6-30-09v" xfId="31674"/>
    <cellStyle name="t_Manager_Q2 pipeline" xfId="31675"/>
    <cellStyle name="t_Manager_Q2 pipeline_Intangible Amortization 6-30-09v" xfId="31676"/>
    <cellStyle name="t_marlswat" xfId="31677"/>
    <cellStyle name="t_marlswat_Intangible Amortization 6-30-09v" xfId="31678"/>
    <cellStyle name="t_marlswat_Q2 pipeline" xfId="31679"/>
    <cellStyle name="t_marlswat_Q2 pipeline_Intangible Amortization 6-30-09v" xfId="31680"/>
    <cellStyle name="t_marlswat_Vita Model v10" xfId="31681"/>
    <cellStyle name="t_marlswat_Vita Model v10_Intangible Amortization 6-30-09v" xfId="31682"/>
    <cellStyle name="t_marlswat_Vita Model v7" xfId="31683"/>
    <cellStyle name="t_marlswat_Vita Model v7_Intangible Amortization 6-30-09v" xfId="31684"/>
    <cellStyle name="t_MD P2R 2009" xfId="31685"/>
    <cellStyle name="t_MI P2R 2009" xfId="31686"/>
    <cellStyle name="t_MindpeaceTemplate" xfId="31687"/>
    <cellStyle name="t_MindpeaceTemplate_Intangible Amortization 6-30-09v" xfId="31688"/>
    <cellStyle name="t_ML_C34.XLS Chart 2" xfId="31689"/>
    <cellStyle name="t_ML_C34.XLS Chart 2_Intangible Amortization 6-30-09v" xfId="31690"/>
    <cellStyle name="t_ML_C34.XLS Chart 2_Q2 pipeline" xfId="31691"/>
    <cellStyle name="t_ML_C34.XLS Chart 2_Q2 pipeline_Intangible Amortization 6-30-09v" xfId="31692"/>
    <cellStyle name="t_MO 2010-2014 Presentation_072709" xfId="31693"/>
    <cellStyle name="t_MO 2010-2014 Presentation_072709_Schedule 3-5 Roark - asset list 071010" xfId="31694"/>
    <cellStyle name="t_MO P2R 2009" xfId="31695"/>
    <cellStyle name="t_Mobile Residuals P2R 2009" xfId="31696"/>
    <cellStyle name="t_MO-IL-CA Offset DEF" xfId="31697"/>
    <cellStyle name="t_MO-IL-CA Offset DEF_2010 Footnote" xfId="31698"/>
    <cellStyle name="t_MO-IL-CA Offset DEF_2010 Footnote_7 - FAS109 2010 (F2)" xfId="31699"/>
    <cellStyle name="t_MO-IL-CA Offset DEF_7 - FAS109 2010 (F2)" xfId="31700"/>
    <cellStyle name="t_MO-IL-CA Offset DEF_AZ FAS109 2011" xfId="31701"/>
    <cellStyle name="t_MO-IL-CA Offset DEF_Footnote Walk" xfId="31702"/>
    <cellStyle name="t_MO-IL-CA Offset DEF_Footnote Walk_7 - FAS109 2010 (F2)" xfId="31703"/>
    <cellStyle name="t_MO-IL-CA Offset DEF_IA FAS109 2011" xfId="31704"/>
    <cellStyle name="t_MO-IL-CA Offset DEF_IL FAS109 2011" xfId="31705"/>
    <cellStyle name="t_MO-IL-CA Offset DEF_IL Note H Collapsed to Acctg" xfId="31706"/>
    <cellStyle name="t_MO-IL-CA Offset DEF_IL Note H Collapsed to Acctg_7 - FAS109 2010 (F2)" xfId="31707"/>
    <cellStyle name="t_MO-IL-CA Offset DEF_Note H" xfId="31708"/>
    <cellStyle name="t_MO-IL-CA Offset DEF_Note H_7 - FAS109 2010 (F2)" xfId="31709"/>
    <cellStyle name="t_Net Capex Cashflow 2013-2014 8-10-12" xfId="31710"/>
    <cellStyle name="t_NewOrl_cons" xfId="31711"/>
    <cellStyle name="t_NewOrl_cons_Intangible Amortization 6-30-09v" xfId="31712"/>
    <cellStyle name="t_NewOrl_cons_Q2 pipeline" xfId="31713"/>
    <cellStyle name="t_NewOrl_cons_Q2 pipeline_Intangible Amortization 6-30-09v" xfId="31714"/>
    <cellStyle name="t_NJ P2R 2009" xfId="31715"/>
    <cellStyle name="t_NM P2R 2009" xfId="31716"/>
    <cellStyle name="t_NOL" xfId="31717"/>
    <cellStyle name="t_NOL_1" xfId="31718"/>
    <cellStyle name="t_O - AFUDC Sch M" xfId="31719"/>
    <cellStyle name="t_O - AFUDC Sch M_Hyperion-JDE Recon" xfId="31720"/>
    <cellStyle name="t_O - AFUDC Sch M_Hyperion-JDE Recon_1" xfId="31721"/>
    <cellStyle name="t_O - AFUDC Sch M_Input Sheet" xfId="31722"/>
    <cellStyle name="t_O - AFUDC Sch M_Journal Entries Calculation" xfId="31723"/>
    <cellStyle name="t_O&amp;Vs P&amp;L View" xfId="31724"/>
    <cellStyle name="t_O&amp;Vs P&amp;L View 2" xfId="31725"/>
    <cellStyle name="t_O&amp;Vs P&amp;L View 3" xfId="31726"/>
    <cellStyle name="t_O&amp;Vs P&amp;L View 4" xfId="31727"/>
    <cellStyle name="t_O&amp;Vs P&amp;L View 5" xfId="31728"/>
    <cellStyle name="t_O&amp;Vs P&amp;L View 6" xfId="31729"/>
    <cellStyle name="t_O&amp;Vs Worksheet" xfId="31730"/>
    <cellStyle name="t_O&amp;Vs Worksheet 2" xfId="31731"/>
    <cellStyle name="t_O&amp;Vs Worksheet 3" xfId="31732"/>
    <cellStyle name="t_O&amp;Vs Worksheet 4" xfId="31733"/>
    <cellStyle name="t_O&amp;Vs Worksheet 5" xfId="31734"/>
    <cellStyle name="t_O&amp;Vs Worksheet 6" xfId="31735"/>
    <cellStyle name="t_O&amp;Vs Worksheet_1" xfId="31736"/>
    <cellStyle name="t_O&amp;Vs Worksheet_1 2" xfId="31737"/>
    <cellStyle name="t_O&amp;Vs Worksheet_1 3" xfId="31738"/>
    <cellStyle name="t_O&amp;Vs Worksheet_1 4" xfId="31739"/>
    <cellStyle name="t_O&amp;Vs Worksheet_1 5" xfId="31740"/>
    <cellStyle name="t_O&amp;Vs Worksheet_1 6" xfId="31741"/>
    <cellStyle name="t_OH P2R 2009" xfId="31742"/>
    <cellStyle name="t_Other Operating Rev Analytics" xfId="31743"/>
    <cellStyle name="t_P&amp;L Landing" xfId="31744"/>
    <cellStyle name="t_P&amp;L Landing 2" xfId="31745"/>
    <cellStyle name="t_P&amp;L Landing 3" xfId="31746"/>
    <cellStyle name="t_P&amp;L Landing 4" xfId="31747"/>
    <cellStyle name="t_P&amp;L Landing 5" xfId="31748"/>
    <cellStyle name="t_P&amp;L Landing 6" xfId="31749"/>
    <cellStyle name="t_PA P2R 2009" xfId="31750"/>
    <cellStyle name="t_Portfolio Optimization - Sale of GW + Neptune v13" xfId="31751"/>
    <cellStyle name="t_Project Aqua - Financial Models Version 2.0 V2" xfId="31752"/>
    <cellStyle name="t_Project Aqua - Financial Models Version 2.0 V2_2010 Arnold Sewer - Model v1.1 (preliminary base case)" xfId="31753"/>
    <cellStyle name="t_Project Aqua - Financial Models Version 2.0 V2_sand city cost analysis 9-29-09 CalAm Version" xfId="31754"/>
    <cellStyle name="t_Project Aqua - Financial Models Version 2.0 V2_Schedule 3-5 Roark - asset list 071010" xfId="31755"/>
    <cellStyle name="t_Project Aqua - Financial Models Version 2.5" xfId="31756"/>
    <cellStyle name="t_Project Ascot Spain - Version 9.0 16082004" xfId="31757"/>
    <cellStyle name="t_PY FN Reclasses" xfId="31758"/>
    <cellStyle name="t_Q1 Workpapers as of 03-12-10" xfId="31759"/>
    <cellStyle name="t_Q1 Workpapers as of 03-12-10 2" xfId="31760"/>
    <cellStyle name="t_Q2 pipeline" xfId="31761"/>
    <cellStyle name="t_Q2 pipeline_Intangible Amortization 6-30-09v" xfId="31762"/>
    <cellStyle name="t_ROE by State" xfId="31763"/>
    <cellStyle name="t_sand city cost analysis 9-29-09 CalAm Version" xfId="31764"/>
    <cellStyle name="t_Schedule 3-5 Roark - asset list 071010" xfId="31765"/>
    <cellStyle name="t_Sheet1" xfId="31766"/>
    <cellStyle name="t_Sheet1 2" xfId="31767"/>
    <cellStyle name="t_Sheet1 3" xfId="31768"/>
    <cellStyle name="t_Sheet1 4" xfId="31769"/>
    <cellStyle name="t_Sheet1 5" xfId="31770"/>
    <cellStyle name="t_Sheet1 6" xfId="31771"/>
    <cellStyle name="t_Sheet1_O&amp;Vs Worksheet" xfId="31772"/>
    <cellStyle name="t_Sheet1_O&amp;Vs Worksheet 2" xfId="31773"/>
    <cellStyle name="t_Sheet1_O&amp;Vs Worksheet 3" xfId="31774"/>
    <cellStyle name="t_Sheet1_O&amp;Vs Worksheet 4" xfId="31775"/>
    <cellStyle name="t_Sheet1_O&amp;Vs Worksheet 5" xfId="31776"/>
    <cellStyle name="t_Sheet1_O&amp;Vs Worksheet 6" xfId="31777"/>
    <cellStyle name="t_Sheet2" xfId="31778"/>
    <cellStyle name="t_Sheet2 2" xfId="31779"/>
    <cellStyle name="t_Sheet2 3" xfId="31780"/>
    <cellStyle name="t_Sheet2 4" xfId="31781"/>
    <cellStyle name="t_Sheet2 5" xfId="31782"/>
    <cellStyle name="t_Sheet2 6" xfId="31783"/>
    <cellStyle name="t_Sheet2 7" xfId="31784"/>
    <cellStyle name="t_Sheet2_Input" xfId="31785"/>
    <cellStyle name="t_Sheet2_Input 2" xfId="31786"/>
    <cellStyle name="t_Sheet2_Input 3" xfId="31787"/>
    <cellStyle name="t_Sheet2_Input 4" xfId="31788"/>
    <cellStyle name="t_Sheet2_Input 5" xfId="31789"/>
    <cellStyle name="t_Sheet2_Input 6" xfId="31790"/>
    <cellStyle name="t_Sheet2_Input_O&amp;Vs Worksheet" xfId="31791"/>
    <cellStyle name="t_Sheet2_Input_O&amp;Vs Worksheet 2" xfId="31792"/>
    <cellStyle name="t_Sheet2_Input_O&amp;Vs Worksheet 3" xfId="31793"/>
    <cellStyle name="t_Sheet2_Input_O&amp;Vs Worksheet 4" xfId="31794"/>
    <cellStyle name="t_Sheet2_Input_O&amp;Vs Worksheet 5" xfId="31795"/>
    <cellStyle name="t_Sheet2_Input_O&amp;Vs Worksheet 6" xfId="31796"/>
    <cellStyle name="t_Sheet3" xfId="31797"/>
    <cellStyle name="t_Sheet3 2" xfId="31798"/>
    <cellStyle name="t_Sheet3 3" xfId="31799"/>
    <cellStyle name="t_Sheet3 4" xfId="31800"/>
    <cellStyle name="t_Sheet3 5" xfId="31801"/>
    <cellStyle name="t_Sheet3 6" xfId="31802"/>
    <cellStyle name="t_simpleDCF2000" xfId="31803"/>
    <cellStyle name="t_simpleDCF2000_Intangible Amortization 6-30-09v" xfId="31804"/>
    <cellStyle name="t_Smart View_2011-2015_Info from the field V2  from rates 8-18-10 morning" xfId="31805"/>
    <cellStyle name="t_Smart View_2011-2015_Info from the field V3 8-19-10 from Rates" xfId="31806"/>
    <cellStyle name="t_Spain headcount 09082004v3" xfId="31807"/>
    <cellStyle name="t_Start-up Costs" xfId="31808"/>
    <cellStyle name="t_Start-up Costs_sand city cost analysis 9-29-09 CalAm Version" xfId="31809"/>
    <cellStyle name="t_Start-up Costs_Schedule 3-5 Roark - asset list 071010" xfId="31810"/>
    <cellStyle name="t_Summary" xfId="31811"/>
    <cellStyle name="t_Surprise Financial Services O&amp;M Fin Model 2008" xfId="31812"/>
    <cellStyle name="t_Surprise Financial Services O&amp;M No Capital 012607" xfId="31813"/>
    <cellStyle name="t_Surprise Financial Services O&amp;M No Capital 012607_sand city cost analysis 9-29-09 CalAm Version" xfId="31814"/>
    <cellStyle name="t_Surprise Financial Services O&amp;M No Capital 012607_Schedule 3-5 Roark - asset list 071010" xfId="31815"/>
    <cellStyle name="t_Tax impact on incremental 4-3-12" xfId="31816"/>
    <cellStyle name="t_Temp-Perm Account Map" xfId="31817"/>
    <cellStyle name="t_TN - BD Model 2011-2015 06.17.10" xfId="31818"/>
    <cellStyle name="t_TN P2R 2009" xfId="31819"/>
    <cellStyle name="t_Treasury Existing Debt Load" xfId="31820"/>
    <cellStyle name="t_TWH LLC P2R 2009" xfId="31821"/>
    <cellStyle name="t_TWNA P2R 2009" xfId="31822"/>
    <cellStyle name="t_TX P2R 2009" xfId="31823"/>
    <cellStyle name="t_UESG P2R 2009" xfId="31824"/>
    <cellStyle name="t_UWV P2R 2009" xfId="31825"/>
    <cellStyle name="t_VA P2R 2009" xfId="31826"/>
    <cellStyle name="t_Valuation" xfId="31827"/>
    <cellStyle name="t_Valuation_Intangible Amortization 6-30-09v" xfId="31828"/>
    <cellStyle name="t_Valuation_Q2 pipeline" xfId="31829"/>
    <cellStyle name="t_Valuation_Q2 pipeline_Intangible Amortization 6-30-09v" xfId="31830"/>
    <cellStyle name="t_WACC" xfId="31831"/>
    <cellStyle name="t_WV P2R 2009" xfId="31832"/>
    <cellStyle name="Table" xfId="31833"/>
    <cellStyle name="Table  - Style5" xfId="31834"/>
    <cellStyle name="Table  - Style5 2" xfId="31835"/>
    <cellStyle name="Table  - Style5 2 2" xfId="31836"/>
    <cellStyle name="Table  - Style5 2 2 2" xfId="31837"/>
    <cellStyle name="Table  - Style5 2 3" xfId="31838"/>
    <cellStyle name="Table  - Style5 2 3 2" xfId="31839"/>
    <cellStyle name="Table  - Style5 2 4" xfId="31840"/>
    <cellStyle name="Table Col Head" xfId="31841"/>
    <cellStyle name="Table Head" xfId="31842"/>
    <cellStyle name="Table Head Aligned" xfId="31843"/>
    <cellStyle name="Table Head Blue" xfId="31844"/>
    <cellStyle name="Table Head Green" xfId="31845"/>
    <cellStyle name="Table Head_Val_Sum_Graph" xfId="31846"/>
    <cellStyle name="Table Heading" xfId="31847"/>
    <cellStyle name="Table Sub Head" xfId="31848"/>
    <cellStyle name="Table Text" xfId="31849"/>
    <cellStyle name="Table Title" xfId="31850"/>
    <cellStyle name="Table Units" xfId="31851"/>
    <cellStyle name="Table_Header" xfId="31852"/>
    <cellStyle name="TableBody" xfId="31853"/>
    <cellStyle name="TableBodyR" xfId="31854"/>
    <cellStyle name="TableColHeads" xfId="31855"/>
    <cellStyle name="TableHeading" xfId="31856"/>
    <cellStyle name="TableName" xfId="31857"/>
    <cellStyle name="tb" xfId="31858"/>
    <cellStyle name="tbot" xfId="31859"/>
    <cellStyle name="tc" xfId="31860"/>
    <cellStyle name="Text" xfId="31861"/>
    <cellStyle name="Text 1" xfId="31862"/>
    <cellStyle name="Text 2" xfId="31863"/>
    <cellStyle name="Text 2 2" xfId="31864"/>
    <cellStyle name="Text 3" xfId="31865"/>
    <cellStyle name="Text 4" xfId="31866"/>
    <cellStyle name="Text 8" xfId="31867"/>
    <cellStyle name="Text Head 1" xfId="31868"/>
    <cellStyle name="Text Indent A" xfId="31869"/>
    <cellStyle name="Text Indent B" xfId="31870"/>
    <cellStyle name="Text Indent B 2" xfId="31871"/>
    <cellStyle name="Text Indent C" xfId="31872"/>
    <cellStyle name="Text Indent C 2" xfId="31873"/>
    <cellStyle name="textbold" xfId="31874"/>
    <cellStyle name="Texte explicatif" xfId="31875"/>
    <cellStyle name="Time" xfId="31876"/>
    <cellStyle name="times" xfId="31877"/>
    <cellStyle name="Times 10" xfId="31878"/>
    <cellStyle name="Times 12" xfId="31879"/>
    <cellStyle name="times_Intangible Amortization 6-30-09v" xfId="31880"/>
    <cellStyle name="Title  - Style6" xfId="31881"/>
    <cellStyle name="Title - Underline" xfId="31882"/>
    <cellStyle name="Title 10" xfId="31883"/>
    <cellStyle name="Title 11" xfId="31884"/>
    <cellStyle name="Title 12" xfId="31885"/>
    <cellStyle name="Title 13" xfId="31886"/>
    <cellStyle name="Title 14" xfId="31887"/>
    <cellStyle name="Title 15" xfId="31888"/>
    <cellStyle name="Title 16" xfId="31889"/>
    <cellStyle name="Title 17" xfId="31890"/>
    <cellStyle name="Title 18" xfId="31891"/>
    <cellStyle name="Title 19" xfId="31892"/>
    <cellStyle name="Title 2" xfId="31893"/>
    <cellStyle name="Title 2 2" xfId="31894"/>
    <cellStyle name="Title 2 3" xfId="31895"/>
    <cellStyle name="Title 20" xfId="31896"/>
    <cellStyle name="Title 21" xfId="31897"/>
    <cellStyle name="Title 3" xfId="31898"/>
    <cellStyle name="Title 3 2" xfId="31899"/>
    <cellStyle name="Title 4" xfId="31900"/>
    <cellStyle name="Title 5" xfId="31901"/>
    <cellStyle name="Title 6" xfId="31902"/>
    <cellStyle name="Title 7" xfId="31903"/>
    <cellStyle name="Title 8" xfId="31904"/>
    <cellStyle name="Title 9" xfId="31905"/>
    <cellStyle name="Title Row" xfId="31906"/>
    <cellStyle name="title1" xfId="31907"/>
    <cellStyle name="Title10" xfId="31908"/>
    <cellStyle name="title2" xfId="31909"/>
    <cellStyle name="Title8" xfId="31910"/>
    <cellStyle name="Title8Left" xfId="31911"/>
    <cellStyle name="TitleCenter" xfId="31912"/>
    <cellStyle name="TitleLeft" xfId="31913"/>
    <cellStyle name="titles" xfId="31914"/>
    <cellStyle name="Titles - Col. Headings" xfId="31915"/>
    <cellStyle name="Titles - Other" xfId="31916"/>
    <cellStyle name="TitleStyle" xfId="31917"/>
    <cellStyle name="TitleStyle 2" xfId="31918"/>
    <cellStyle name="TitleStyle 2 2" xfId="31919"/>
    <cellStyle name="TitleStyle 3" xfId="31920"/>
    <cellStyle name="TitleStyle 3 2" xfId="31921"/>
    <cellStyle name="TitleStyle 4" xfId="31922"/>
    <cellStyle name="TitleStyle 4 2" xfId="31923"/>
    <cellStyle name="TitleStyle_NOL" xfId="31924"/>
    <cellStyle name="Titre" xfId="31925"/>
    <cellStyle name="Titre 1" xfId="31926"/>
    <cellStyle name="Titre 2" xfId="31927"/>
    <cellStyle name="Titre 3" xfId="31928"/>
    <cellStyle name="Titre 4" xfId="31929"/>
    <cellStyle name="Tittle" xfId="31930"/>
    <cellStyle name="TmsRmn10BlueItalic" xfId="31931"/>
    <cellStyle name="TmsRmn10Bold" xfId="31932"/>
    <cellStyle name="tons" xfId="31933"/>
    <cellStyle name="top" xfId="31934"/>
    <cellStyle name="Top Line" xfId="31935"/>
    <cellStyle name="Top_Double_Bottom" xfId="31936"/>
    <cellStyle name="topbot" xfId="31937"/>
    <cellStyle name="Topline" xfId="31938"/>
    <cellStyle name="Total 10" xfId="31939"/>
    <cellStyle name="Total 10 2" xfId="31940"/>
    <cellStyle name="Total 10 2 2" xfId="31941"/>
    <cellStyle name="Total 10 3" xfId="31942"/>
    <cellStyle name="Total 10 3 2" xfId="31943"/>
    <cellStyle name="Total 10 4" xfId="31944"/>
    <cellStyle name="Total 11" xfId="31945"/>
    <cellStyle name="Total 11 2" xfId="31946"/>
    <cellStyle name="Total 11 2 2" xfId="31947"/>
    <cellStyle name="Total 11 3" xfId="31948"/>
    <cellStyle name="Total 12" xfId="31949"/>
    <cellStyle name="Total 12 2" xfId="31950"/>
    <cellStyle name="Total 13" xfId="31951"/>
    <cellStyle name="Total 2" xfId="31952"/>
    <cellStyle name="Total 2 2" xfId="31953"/>
    <cellStyle name="Total 2 2 2" xfId="31954"/>
    <cellStyle name="Total 2 3" xfId="31955"/>
    <cellStyle name="Total 2 3 2" xfId="31956"/>
    <cellStyle name="Total 2 3 2 2" xfId="31957"/>
    <cellStyle name="Total 2 3 3" xfId="31958"/>
    <cellStyle name="Total 2 3 3 2" xfId="31959"/>
    <cellStyle name="Total 2 3 4" xfId="31960"/>
    <cellStyle name="Total 2 4" xfId="31961"/>
    <cellStyle name="Total 2 4 2" xfId="31962"/>
    <cellStyle name="Total 2 4 2 2" xfId="31963"/>
    <cellStyle name="Total 2 4 3" xfId="31964"/>
    <cellStyle name="Total 2 4 3 2" xfId="31965"/>
    <cellStyle name="Total 2 4 4" xfId="31966"/>
    <cellStyle name="Total 2 5" xfId="31967"/>
    <cellStyle name="Total 2 5 2" xfId="31968"/>
    <cellStyle name="Total 2 6" xfId="31969"/>
    <cellStyle name="Total 2 6 2" xfId="31970"/>
    <cellStyle name="Total 2 7" xfId="31971"/>
    <cellStyle name="Total 2 8" xfId="31972"/>
    <cellStyle name="Total 3" xfId="31973"/>
    <cellStyle name="Total 3 2" xfId="31974"/>
    <cellStyle name="Total 3 2 2" xfId="31975"/>
    <cellStyle name="Total 3 2 2 2" xfId="31976"/>
    <cellStyle name="Total 3 2 3" xfId="31977"/>
    <cellStyle name="Total 3 2 3 2" xfId="31978"/>
    <cellStyle name="Total 3 2 4" xfId="31979"/>
    <cellStyle name="Total 3 2 5" xfId="31980"/>
    <cellStyle name="Total 3 3" xfId="31981"/>
    <cellStyle name="Total 3 3 2" xfId="31982"/>
    <cellStyle name="Total 3 4" xfId="31983"/>
    <cellStyle name="Total 3 4 2" xfId="31984"/>
    <cellStyle name="Total 3 5" xfId="31985"/>
    <cellStyle name="Total 3 6" xfId="31986"/>
    <cellStyle name="Total 3 7" xfId="31987"/>
    <cellStyle name="Total 4" xfId="31988"/>
    <cellStyle name="Total 4 2" xfId="31989"/>
    <cellStyle name="Total 4 2 2" xfId="31990"/>
    <cellStyle name="Total 4 2 2 2" xfId="31991"/>
    <cellStyle name="Total 4 2 3" xfId="31992"/>
    <cellStyle name="Total 4 2 3 2" xfId="31993"/>
    <cellStyle name="Total 4 2 4" xfId="31994"/>
    <cellStyle name="Total 4 2 5" xfId="31995"/>
    <cellStyle name="Total 4 3" xfId="31996"/>
    <cellStyle name="Total 4 3 2" xfId="31997"/>
    <cellStyle name="Total 4 4" xfId="31998"/>
    <cellStyle name="Total 4 4 2" xfId="31999"/>
    <cellStyle name="Total 4 5" xfId="32000"/>
    <cellStyle name="Total 4 6" xfId="32001"/>
    <cellStyle name="Total 5" xfId="32002"/>
    <cellStyle name="Total 5 2" xfId="32003"/>
    <cellStyle name="Total 5 2 2" xfId="32004"/>
    <cellStyle name="Total 5 2 2 2" xfId="32005"/>
    <cellStyle name="Total 5 2 3" xfId="32006"/>
    <cellStyle name="Total 5 2 3 2" xfId="32007"/>
    <cellStyle name="Total 5 2 4" xfId="32008"/>
    <cellStyle name="Total 5 3" xfId="32009"/>
    <cellStyle name="Total 5 3 2" xfId="32010"/>
    <cellStyle name="Total 5 4" xfId="32011"/>
    <cellStyle name="Total 5 4 2" xfId="32012"/>
    <cellStyle name="Total 5 5" xfId="32013"/>
    <cellStyle name="Total 5 6" xfId="32014"/>
    <cellStyle name="Total 6" xfId="32015"/>
    <cellStyle name="Total 6 2" xfId="32016"/>
    <cellStyle name="Total 6 2 2" xfId="32017"/>
    <cellStyle name="Total 6 2 2 2" xfId="32018"/>
    <cellStyle name="Total 6 2 3" xfId="32019"/>
    <cellStyle name="Total 6 2 3 2" xfId="32020"/>
    <cellStyle name="Total 6 2 4" xfId="32021"/>
    <cellStyle name="Total 6 3" xfId="32022"/>
    <cellStyle name="Total 6 3 2" xfId="32023"/>
    <cellStyle name="Total 6 4" xfId="32024"/>
    <cellStyle name="Total 6 4 2" xfId="32025"/>
    <cellStyle name="Total 6 5" xfId="32026"/>
    <cellStyle name="Total 6 6" xfId="32027"/>
    <cellStyle name="Total 7" xfId="32028"/>
    <cellStyle name="Total 7 2" xfId="32029"/>
    <cellStyle name="Total 7 2 2" xfId="32030"/>
    <cellStyle name="Total 7 2 2 2" xfId="32031"/>
    <cellStyle name="Total 7 2 3" xfId="32032"/>
    <cellStyle name="Total 7 2 3 2" xfId="32033"/>
    <cellStyle name="Total 7 2 4" xfId="32034"/>
    <cellStyle name="Total 7 3" xfId="32035"/>
    <cellStyle name="Total 7 3 2" xfId="32036"/>
    <cellStyle name="Total 7 4" xfId="32037"/>
    <cellStyle name="Total 7 4 2" xfId="32038"/>
    <cellStyle name="Total 7 5" xfId="32039"/>
    <cellStyle name="Total 7 6" xfId="32040"/>
    <cellStyle name="Total 8" xfId="32041"/>
    <cellStyle name="Total 8 2" xfId="32042"/>
    <cellStyle name="Total 8 2 2" xfId="32043"/>
    <cellStyle name="Total 8 2 2 2" xfId="32044"/>
    <cellStyle name="Total 8 2 3" xfId="32045"/>
    <cellStyle name="Total 8 2 3 2" xfId="32046"/>
    <cellStyle name="Total 8 2 4" xfId="32047"/>
    <cellStyle name="Total 8 3" xfId="32048"/>
    <cellStyle name="Total 8 3 2" xfId="32049"/>
    <cellStyle name="Total 8 4" xfId="32050"/>
    <cellStyle name="Total 8 4 2" xfId="32051"/>
    <cellStyle name="Total 8 5" xfId="32052"/>
    <cellStyle name="Total 9" xfId="32053"/>
    <cellStyle name="Total 9 2" xfId="32054"/>
    <cellStyle name="Total 9 2 2" xfId="32055"/>
    <cellStyle name="Total 9 2 2 2" xfId="32056"/>
    <cellStyle name="Total 9 2 3" xfId="32057"/>
    <cellStyle name="Total 9 2 3 2" xfId="32058"/>
    <cellStyle name="Total 9 2 4" xfId="32059"/>
    <cellStyle name="Total 9 3" xfId="32060"/>
    <cellStyle name="Total 9 3 2" xfId="32061"/>
    <cellStyle name="Total 9 4" xfId="32062"/>
    <cellStyle name="Total 9 4 2" xfId="32063"/>
    <cellStyle name="Total 9 5" xfId="32064"/>
    <cellStyle name="Total2 - Style2" xfId="32065"/>
    <cellStyle name="totals" xfId="32066"/>
    <cellStyle name="TotalsPerCent" xfId="32067"/>
    <cellStyle name="TotalsPerShare" xfId="32068"/>
    <cellStyle name="TotCol - Style7" xfId="32069"/>
    <cellStyle name="TotRow - Style8" xfId="32070"/>
    <cellStyle name="TotRow - Style8 2" xfId="32071"/>
    <cellStyle name="TotRow - Style8 2 2" xfId="32072"/>
    <cellStyle name="TotRow - Style8 2 2 2" xfId="32073"/>
    <cellStyle name="TotRow - Style8 2 3" xfId="32074"/>
    <cellStyle name="TotRow - Style8 2 3 2" xfId="32075"/>
    <cellStyle name="TotRow - Style8 2 4" xfId="32076"/>
    <cellStyle name="TransVal" xfId="32077"/>
    <cellStyle name="ts0" xfId="32078"/>
    <cellStyle name="ts1" xfId="32079"/>
    <cellStyle name="ts2" xfId="32080"/>
    <cellStyle name="tt" xfId="32081"/>
    <cellStyle name="ttop" xfId="32082"/>
    <cellStyle name="Tusental (0)_1998-Q2" xfId="32083"/>
    <cellStyle name="Tusental_1999-Q2-SVERIGE" xfId="32084"/>
    <cellStyle name="tyre" xfId="32085"/>
    <cellStyle name="u" xfId="32086"/>
    <cellStyle name="u_Intangible Amortization 6-30-09v" xfId="32087"/>
    <cellStyle name="u_Matrix" xfId="32088"/>
    <cellStyle name="u_Matrix_Intangible Amortization 6-30-09v" xfId="32089"/>
    <cellStyle name="u_MindpeaceTemplate" xfId="32090"/>
    <cellStyle name="u_Module1 (2)" xfId="32091"/>
    <cellStyle name="u_Module1 (2)_Intangible Amortization 6-30-09v" xfId="32092"/>
    <cellStyle name="u_Q2 pipeline" xfId="32093"/>
    <cellStyle name="u_Q2 pipeline_Intangible Amortization 6-30-09v" xfId="32094"/>
    <cellStyle name="u2" xfId="32095"/>
    <cellStyle name="UI Background" xfId="32096"/>
    <cellStyle name="UIScreenText" xfId="32097"/>
    <cellStyle name="Undefined" xfId="32098"/>
    <cellStyle name="Underl - Style4" xfId="32099"/>
    <cellStyle name="underline" xfId="32100"/>
    <cellStyle name="underline 1 decimal" xfId="32101"/>
    <cellStyle name="underline 2 decimals" xfId="32102"/>
    <cellStyle name="underline flush left" xfId="32103"/>
    <cellStyle name="underline no decimals" xfId="32104"/>
    <cellStyle name="Underline_Single" xfId="32105"/>
    <cellStyle name="UnderlineNormal" xfId="32106"/>
    <cellStyle name="Undertittle" xfId="32107"/>
    <cellStyle name="Units" xfId="32108"/>
    <cellStyle name="UnitValue" xfId="32109"/>
    <cellStyle name="Unprot" xfId="32110"/>
    <cellStyle name="Unprot$" xfId="32111"/>
    <cellStyle name="Unprot_CurrencySKorea" xfId="32112"/>
    <cellStyle name="Unprotect" xfId="32113"/>
    <cellStyle name="UNPROTECTED" xfId="32114"/>
    <cellStyle name="UnProtectedCalc" xfId="32115"/>
    <cellStyle name="Upload Only" xfId="32116"/>
    <cellStyle name="Us$ [1]" xfId="32117"/>
    <cellStyle name="v" xfId="32118"/>
    <cellStyle name="Validation" xfId="32119"/>
    <cellStyle name="Valuta (0)_1998-Q2" xfId="32120"/>
    <cellStyle name="Valuta_piv_polio" xfId="32121"/>
    <cellStyle name="Variables" xfId="32122"/>
    <cellStyle name="Vérification" xfId="32123"/>
    <cellStyle name="Volume" xfId="32124"/>
    <cellStyle name="VSpacer" xfId="32125"/>
    <cellStyle name="w" xfId="32126"/>
    <cellStyle name="Währung [0]_A17 - 31.03.1998" xfId="32127"/>
    <cellStyle name="Währung_A17 - 31.03.1998" xfId="32128"/>
    <cellStyle name="Warning" xfId="32129"/>
    <cellStyle name="Warning Text 2" xfId="32130"/>
    <cellStyle name="Warning Text 2 2" xfId="32131"/>
    <cellStyle name="Warning Text 2 3" xfId="32132"/>
    <cellStyle name="Warning Text 3" xfId="32133"/>
    <cellStyle name="Warning Text 3 2" xfId="32134"/>
    <cellStyle name="Warning Text 4" xfId="32135"/>
    <cellStyle name="Warning Text 4 2" xfId="32136"/>
    <cellStyle name="Warning Text 5" xfId="32137"/>
    <cellStyle name="Warning Text 6" xfId="32138"/>
    <cellStyle name="Warning Text 7" xfId="32139"/>
    <cellStyle name="Warning Text 8" xfId="32140"/>
    <cellStyle name="wbg" xfId="32141"/>
    <cellStyle name="white_text_on_blue" xfId="32142"/>
    <cellStyle name="working_cap" xfId="32143"/>
    <cellStyle name="Workpaper_Title" xfId="32144"/>
    <cellStyle name="WP_Name_11" xfId="32145"/>
    <cellStyle name="X" xfId="32146"/>
    <cellStyle name="X - None" xfId="32147"/>
    <cellStyle name="x_~3097260" xfId="32148"/>
    <cellStyle name="X_Mary911" xfId="32149"/>
    <cellStyle name="X_Mary911_star0428" xfId="32150"/>
    <cellStyle name="X_Mary911_star0428_MJS New Look Merger Model" xfId="32151"/>
    <cellStyle name="X_Mary911_star0428_MJS New Look Merger Model_SotP_v12" xfId="32152"/>
    <cellStyle name="X_MindpeaceTemplate" xfId="32153"/>
    <cellStyle name="X_star0428" xfId="32154"/>
    <cellStyle name="X_star0428_MJS New Look Merger Model" xfId="32155"/>
    <cellStyle name="X_star0428_MJS New Look Merger Model_SotP_v12" xfId="32156"/>
    <cellStyle name="x_WACC" xfId="32157"/>
    <cellStyle name="x0" xfId="32158"/>
    <cellStyle name="x1" xfId="32159"/>
    <cellStyle name="x2" xfId="32160"/>
    <cellStyle name="ÿ" xfId="32161"/>
    <cellStyle name="year" xfId="32162"/>
    <cellStyle name="YEARS" xfId="32163"/>
    <cellStyle name="Yen" xfId="32164"/>
    <cellStyle name="yr" xfId="32165"/>
    <cellStyle name="yra" xfId="32166"/>
    <cellStyle name="yrActual" xfId="32167"/>
    <cellStyle name="yre" xfId="32168"/>
    <cellStyle name="yrExpect" xfId="32169"/>
    <cellStyle name="yrexpecty" xfId="32170"/>
    <cellStyle name="콤마 [0]_RESULTS" xfId="32171"/>
    <cellStyle name="콤마_RESULTS" xfId="32172"/>
    <cellStyle name="표준_제7기~1" xfId="32173"/>
    <cellStyle name="一般_Letter to ACCa" xfId="32174"/>
    <cellStyle name="千分位[0]_RESULTS" xfId="32175"/>
    <cellStyle name="千分位_Letter to ACCa" xfId="32176"/>
    <cellStyle name="未定義" xfId="32177"/>
    <cellStyle name="桁区切り_Jpn Clinical Grants 12-2001" xfId="32178"/>
    <cellStyle name="標準_4508SBJ" xfId="32179"/>
    <cellStyle name="貨幣 [0]_RESULTS" xfId="32180"/>
    <cellStyle name="貨幣_RESULTS" xfId="32181"/>
  </cellStyles>
  <dxfs count="103">
    <dxf>
      <numFmt numFmtId="7" formatCode="#,##0.00_);\(#,##0.00\)"/>
    </dxf>
    <dxf>
      <font>
        <sz val="11"/>
      </font>
    </dxf>
    <dxf>
      <font>
        <name val="Calibri"/>
        <scheme val="minor"/>
      </font>
    </dxf>
    <dxf>
      <numFmt numFmtId="7" formatCode="#,##0.00_);\(#,##0.00\)"/>
    </dxf>
    <dxf>
      <numFmt numFmtId="7" formatCode="#,##0.00_);\(#,##0.00\)"/>
    </dxf>
    <dxf>
      <numFmt numFmtId="7" formatCode="#,##0.00_);\(#,##0.00\)"/>
    </dxf>
    <dxf>
      <numFmt numFmtId="7" formatCode="#,##0.00_);\(#,##0.00\)"/>
    </dxf>
    <dxf>
      <numFmt numFmtId="7" formatCode="#,##0.00_);\(#,##0.00\)"/>
    </dxf>
    <dxf>
      <numFmt numFmtId="7" formatCode="#,##0.00_);\(#,##0.00\)"/>
    </dxf>
    <dxf>
      <numFmt numFmtId="7" formatCode="#,##0.00_);\(#,##0.00\)"/>
    </dxf>
    <dxf>
      <numFmt numFmtId="7" formatCode="#,##0.00_);\(#,##0.00\)"/>
    </dxf>
    <dxf>
      <numFmt numFmtId="7" formatCode="#,##0.00_);\(#,##0.00\)"/>
    </dxf>
    <dxf>
      <numFmt numFmtId="7" formatCode="#,##0.00_);\(#,##0.00\)"/>
    </dxf>
    <dxf>
      <numFmt numFmtId="7" formatCode="#,##0.00_);\(#,##0.00\)"/>
    </dxf>
    <dxf>
      <numFmt numFmtId="7" formatCode="#,##0.00_);\(#,##0.00\)"/>
    </dxf>
    <dxf>
      <numFmt numFmtId="7" formatCode="#,##0.00_);\(#,##0.00\)"/>
    </dxf>
    <dxf>
      <font>
        <sz val="11"/>
      </font>
    </dxf>
    <dxf>
      <font>
        <name val="Calibri"/>
        <scheme val="minor"/>
      </font>
    </dxf>
    <dxf>
      <numFmt numFmtId="7" formatCode="#,##0.00_);\(#,##0.00\)"/>
    </dxf>
    <dxf>
      <font>
        <sz val="11"/>
      </font>
    </dxf>
    <dxf>
      <font>
        <name val="Calibri"/>
        <scheme val="minor"/>
      </font>
    </dxf>
    <dxf>
      <font>
        <sz val="11"/>
      </font>
    </dxf>
    <dxf>
      <font>
        <name val="Calibri"/>
        <scheme val="minor"/>
      </font>
    </dxf>
    <dxf>
      <font>
        <sz val="11"/>
      </font>
    </dxf>
    <dxf>
      <font>
        <name val="Calibri"/>
        <scheme val="minor"/>
      </font>
    </dxf>
    <dxf>
      <numFmt numFmtId="7" formatCode="#,##0.00_);\(#,##0.00\)"/>
    </dxf>
    <dxf>
      <numFmt numFmtId="7" formatCode="#,##0.00_);\(#,##0.00\)"/>
    </dxf>
    <dxf>
      <numFmt numFmtId="7" formatCode="#,##0.00_);\(#,##0.00\)"/>
    </dxf>
    <dxf>
      <numFmt numFmtId="7" formatCode="#,##0.00_);\(#,##0.00\)"/>
    </dxf>
    <dxf>
      <numFmt numFmtId="7" formatCode="#,##0.00_);\(#,##0.00\)"/>
    </dxf>
    <dxf>
      <numFmt numFmtId="7" formatCode="#,##0.00_);\(#,##0.00\)"/>
    </dxf>
    <dxf>
      <numFmt numFmtId="7" formatCode="#,##0.00_);\(#,##0.00\)"/>
    </dxf>
    <dxf>
      <numFmt numFmtId="7" formatCode="#,##0.00_);\(#,##0.00\)"/>
    </dxf>
    <dxf>
      <numFmt numFmtId="7" formatCode="#,##0.00_);\(#,##0.00\)"/>
    </dxf>
    <dxf>
      <numFmt numFmtId="7" formatCode="#,##0.00_);\(#,##0.00\)"/>
    </dxf>
    <dxf>
      <numFmt numFmtId="7" formatCode="#,##0.00_);\(#,##0.00\)"/>
    </dxf>
    <dxf>
      <numFmt numFmtId="7" formatCode="#,##0.00_);\(#,##0.00\)"/>
    </dxf>
    <dxf>
      <font>
        <sz val="11"/>
      </font>
    </dxf>
    <dxf>
      <font>
        <name val="Calibri"/>
        <scheme val="minor"/>
      </font>
    </dxf>
    <dxf>
      <numFmt numFmtId="7" formatCode="#,##0.00_);\(#,##0.00\)"/>
    </dxf>
    <dxf>
      <numFmt numFmtId="7" formatCode="#,##0.00_);\(#,##0.00\)"/>
    </dxf>
    <dxf>
      <numFmt numFmtId="7" formatCode="#,##0.00_);\(#,##0.00\)"/>
    </dxf>
    <dxf>
      <numFmt numFmtId="7" formatCode="#,##0.00_);\(#,##0.00\)"/>
    </dxf>
    <dxf>
      <numFmt numFmtId="7" formatCode="#,##0.00_);\(#,##0.00\)"/>
    </dxf>
    <dxf>
      <numFmt numFmtId="7" formatCode="#,##0.00_);\(#,##0.00\)"/>
    </dxf>
    <dxf>
      <numFmt numFmtId="7" formatCode="#,##0.00_);\(#,##0.00\)"/>
    </dxf>
    <dxf>
      <numFmt numFmtId="7" formatCode="#,##0.00_);\(#,##0.00\)"/>
    </dxf>
    <dxf>
      <numFmt numFmtId="7" formatCode="#,##0.00_);\(#,##0.00\)"/>
    </dxf>
    <dxf>
      <numFmt numFmtId="7" formatCode="#,##0.00_);\(#,##0.00\)"/>
    </dxf>
    <dxf>
      <numFmt numFmtId="7" formatCode="#,##0.00_);\(#,##0.00\)"/>
    </dxf>
    <dxf>
      <numFmt numFmtId="7" formatCode="#,##0.00_);\(#,##0.00\)"/>
    </dxf>
    <dxf>
      <numFmt numFmtId="7" formatCode="#,##0.00_);\(#,##0.00\)"/>
    </dxf>
    <dxf>
      <font>
        <sz val="11"/>
      </font>
    </dxf>
    <dxf>
      <font>
        <name val="Calibri"/>
        <scheme val="minor"/>
      </font>
    </dxf>
    <dxf>
      <numFmt numFmtId="7" formatCode="#,##0.00_);\(#,##0.00\)"/>
    </dxf>
    <dxf>
      <numFmt numFmtId="7" formatCode="#,##0.00_);\(#,##0.00\)"/>
    </dxf>
    <dxf>
      <numFmt numFmtId="7" formatCode="#,##0.00_);\(#,##0.00\)"/>
    </dxf>
    <dxf>
      <numFmt numFmtId="7" formatCode="#,##0.00_);\(#,##0.00\)"/>
    </dxf>
    <dxf>
      <numFmt numFmtId="7" formatCode="#,##0.00_);\(#,##0.00\)"/>
    </dxf>
    <dxf>
      <numFmt numFmtId="7" formatCode="#,##0.00_);\(#,##0.00\)"/>
    </dxf>
    <dxf>
      <numFmt numFmtId="7" formatCode="#,##0.00_);\(#,##0.00\)"/>
    </dxf>
    <dxf>
      <numFmt numFmtId="7" formatCode="#,##0.00_);\(#,##0.00\)"/>
    </dxf>
    <dxf>
      <numFmt numFmtId="7" formatCode="#,##0.00_);\(#,##0.00\)"/>
    </dxf>
    <dxf>
      <numFmt numFmtId="7" formatCode="#,##0.00_);\(#,##0.00\)"/>
    </dxf>
    <dxf>
      <numFmt numFmtId="7" formatCode="#,##0.00_);\(#,##0.00\)"/>
    </dxf>
    <dxf>
      <numFmt numFmtId="7" formatCode="#,##0.00_);\(#,##0.00\)"/>
    </dxf>
    <dxf>
      <numFmt numFmtId="7" formatCode="#,##0.00_);\(#,##0.00\)"/>
    </dxf>
    <dxf>
      <font>
        <sz val="11"/>
      </font>
    </dxf>
    <dxf>
      <font>
        <name val="Calibri"/>
        <scheme val="minor"/>
      </font>
    </dxf>
    <dxf>
      <border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name val="Calibri"/>
        <scheme val="minor"/>
      </font>
    </dxf>
    <dxf>
      <numFmt numFmtId="7" formatCode="#,##0.00_);\(#,##0.00\)"/>
    </dxf>
    <dxf>
      <numFmt numFmtId="7" formatCode="#,##0.00_);\(#,##0.00\)"/>
    </dxf>
    <dxf>
      <numFmt numFmtId="7" formatCode="#,##0.00_);\(#,##0.00\)"/>
    </dxf>
    <dxf>
      <numFmt numFmtId="7" formatCode="#,##0.00_);\(#,##0.00\)"/>
    </dxf>
    <dxf>
      <numFmt numFmtId="7" formatCode="#,##0.00_);\(#,##0.00\)"/>
    </dxf>
    <dxf>
      <numFmt numFmtId="7" formatCode="#,##0.00_);\(#,##0.00\)"/>
    </dxf>
    <dxf>
      <numFmt numFmtId="7" formatCode="#,##0.00_);\(#,##0.00\)"/>
    </dxf>
    <dxf>
      <numFmt numFmtId="7" formatCode="#,##0.00_);\(#,##0.00\)"/>
    </dxf>
    <dxf>
      <numFmt numFmtId="7" formatCode="#,##0.00_);\(#,##0.00\)"/>
    </dxf>
    <dxf>
      <numFmt numFmtId="7" formatCode="#,##0.00_);\(#,##0.00\)"/>
    </dxf>
    <dxf>
      <numFmt numFmtId="7" formatCode="#,##0.00_);\(#,##0.00\)"/>
    </dxf>
    <dxf>
      <numFmt numFmtId="7" formatCode="#,##0.00_);\(#,##0.00\)"/>
    </dxf>
    <dxf>
      <numFmt numFmtId="7" formatCode="#,##0.00_);\(#,##0.00\)"/>
    </dxf>
    <dxf>
      <font>
        <sz val="11"/>
      </font>
    </dxf>
    <dxf>
      <font>
        <name val="Calibri"/>
        <scheme val="minor"/>
      </font>
    </dxf>
    <dxf>
      <alignment horizontal="center" readingOrder="0"/>
    </dxf>
    <dxf>
      <numFmt numFmtId="7" formatCode="#,##0.00_);\(#,##0.00\)"/>
    </dxf>
    <dxf>
      <numFmt numFmtId="7" formatCode="#,##0.00_);\(#,##0.00\)"/>
    </dxf>
    <dxf>
      <numFmt numFmtId="7" formatCode="#,##0.00_);\(#,##0.00\)"/>
    </dxf>
    <dxf>
      <numFmt numFmtId="7" formatCode="#,##0.00_);\(#,##0.00\)"/>
    </dxf>
    <dxf>
      <numFmt numFmtId="7" formatCode="#,##0.00_);\(#,##0.00\)"/>
    </dxf>
    <dxf>
      <numFmt numFmtId="7" formatCode="#,##0.00_);\(#,##0.00\)"/>
    </dxf>
    <dxf>
      <numFmt numFmtId="7" formatCode="#,##0.00_);\(#,##0.00\)"/>
    </dxf>
    <dxf>
      <numFmt numFmtId="7" formatCode="#,##0.00_);\(#,##0.00\)"/>
    </dxf>
    <dxf>
      <numFmt numFmtId="7" formatCode="#,##0.00_);\(#,##0.00\)"/>
    </dxf>
    <dxf>
      <numFmt numFmtId="7" formatCode="#,##0.00_);\(#,##0.00\)"/>
    </dxf>
    <dxf>
      <numFmt numFmtId="7" formatCode="#,##0.00_);\(#,##0.00\)"/>
    </dxf>
    <dxf>
      <numFmt numFmtId="7" formatCode="#,##0.00_);\(#,##0.00\)"/>
    </dxf>
    <dxf>
      <numFmt numFmtId="7" formatCode="#,##0.00_);\(#,##0.00\)"/>
    </dxf>
    <dxf>
      <font>
        <sz val="11"/>
      </font>
    </dxf>
    <dxf>
      <font>
        <name val="Calibri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pivotCacheDefinition" Target="pivotCache/pivotCacheDefinition6.xml"/><Relationship Id="rId21" Type="http://schemas.openxmlformats.org/officeDocument/2006/relationships/worksheet" Target="worksheets/sheet21.xml"/><Relationship Id="rId34" Type="http://schemas.openxmlformats.org/officeDocument/2006/relationships/pivotCacheDefinition" Target="pivotCache/pivotCacheDefinition1.xml"/><Relationship Id="rId42" Type="http://schemas.openxmlformats.org/officeDocument/2006/relationships/styles" Target="style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37" Type="http://schemas.openxmlformats.org/officeDocument/2006/relationships/pivotCacheDefinition" Target="pivotCache/pivotCacheDefinition4.xml"/><Relationship Id="rId40" Type="http://schemas.openxmlformats.org/officeDocument/2006/relationships/pivotCacheDefinition" Target="pivotCache/pivotCacheDefinition7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pivotCacheDefinition" Target="pivotCache/pivotCacheDefinition2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3.xml"/><Relationship Id="rId38" Type="http://schemas.openxmlformats.org/officeDocument/2006/relationships/pivotCacheDefinition" Target="pivotCache/pivotCacheDefinition5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</xdr:row>
      <xdr:rowOff>0</xdr:rowOff>
    </xdr:from>
    <xdr:to>
      <xdr:col>15</xdr:col>
      <xdr:colOff>480060</xdr:colOff>
      <xdr:row>59</xdr:row>
      <xdr:rowOff>153082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-4" r="38135"/>
        <a:stretch/>
      </xdr:blipFill>
      <xdr:spPr>
        <a:xfrm>
          <a:off x="457200" y="2179320"/>
          <a:ext cx="9052560" cy="786452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~1\gcloud\LOCALS~1\Temp\63\notes5852E6\WLPP2004Thru2007Ratio_Char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Finance\BIR%20DEPARTMENT\Business%20Development\Feb%20LZ\2015-02%20BD%20Growth%20Template%20Draft%20v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COMMON/Service%20Company/Service%20Company%20Budgets/2016%20Budget/IOTG%202016-2020_JL%20AWI%204-30-2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4"/>
      <sheetName val="2005"/>
      <sheetName val="2006"/>
      <sheetName val="2007"/>
      <sheetName val="2004Chart"/>
      <sheetName val="2005Chart"/>
      <sheetName val="2006Chart"/>
      <sheetName val="2007Chart"/>
      <sheetName val="AVGChart"/>
      <sheetName val="HiLowChart"/>
      <sheetName val="WLPPHistoryChart"/>
      <sheetName val="Variables"/>
      <sheetName val="O&amp;VBackup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>
        <row r="1">
          <cell r="B1" t="b">
            <v>0</v>
          </cell>
        </row>
        <row r="2">
          <cell r="B2" t="b">
            <v>0</v>
          </cell>
        </row>
        <row r="3">
          <cell r="B3" t="str">
            <v>OfficeReady 3.0</v>
          </cell>
        </row>
        <row r="4">
          <cell r="B4">
            <v>1</v>
          </cell>
        </row>
      </sheetData>
      <sheetData sheetId="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owth by State"/>
      <sheetName val="Budget"/>
      <sheetName val="EBIT by Month"/>
      <sheetName val="2014 Acquisitions"/>
      <sheetName val="12 month rolling"/>
      <sheetName val="Combined"/>
      <sheetName val="CA-Detail"/>
      <sheetName val="HI-Detail"/>
      <sheetName val="IA-Detail"/>
      <sheetName val="IL-Detail"/>
      <sheetName val="IN-Detail"/>
      <sheetName val="KY-Detail"/>
      <sheetName val="LW-Detail"/>
      <sheetName val="MD-Detail"/>
      <sheetName val="MI-Detail"/>
      <sheetName val="MO-Detail"/>
      <sheetName val="NJ-Detail"/>
      <sheetName val="NY-Detail"/>
      <sheetName val="PA-Detail"/>
      <sheetName val="TN-Detail"/>
      <sheetName val="VA-Detail"/>
      <sheetName val="WV-Detail"/>
      <sheetName val="CA-Input"/>
      <sheetName val="HI-Input"/>
      <sheetName val="IA-Input"/>
      <sheetName val="IL-Input"/>
      <sheetName val="IN-Input"/>
      <sheetName val="KY-Input"/>
      <sheetName val="LW-Input"/>
      <sheetName val="MD-Input"/>
      <sheetName val="MI-Input"/>
      <sheetName val="MO-Input"/>
      <sheetName val="NJ-Input"/>
      <sheetName val="NY-Input"/>
      <sheetName val="PA-Input"/>
      <sheetName val="TN-Input"/>
      <sheetName val="VA-Input"/>
      <sheetName val="WV-Input"/>
      <sheetName val="Logos"/>
      <sheetName val="Lists"/>
    </sheetNames>
    <sheetDataSet>
      <sheetData sheetId="0" refreshError="1">
        <row r="1">
          <cell r="AC1">
            <v>42035</v>
          </cell>
          <cell r="AG1">
            <v>42369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Total Load Files"/>
      <sheetName val="LoadDO"/>
      <sheetName val="Load Consultation Fee"/>
      <sheetName val="Load Executive Risk"/>
      <sheetName val="Load Excess Casualty"/>
      <sheetName val="Load Auto"/>
      <sheetName val="Load GLPR"/>
      <sheetName val="Load WC Taxes"/>
      <sheetName val="Load Workmen's Comp"/>
      <sheetName val="Load Non Owned Aviation"/>
      <sheetName val="Load Retro"/>
      <sheetName val="Load IT"/>
      <sheetName val="Load Employed Lawyers"/>
      <sheetName val="Load Pollution"/>
      <sheetName val="Load Errors &amp; Omissions"/>
      <sheetName val="LoadProperty"/>
      <sheetName val="Load IOTG"/>
      <sheetName val="Total LOAD CHECK"/>
      <sheetName val="CLS Summary"/>
      <sheetName val="CLS YoY"/>
      <sheetName val="CL Rec 2015 vs.LZ"/>
      <sheetName val="CL Rec Globl Assumptn vs.Budget"/>
      <sheetName val="CLS Smartview Plan (2)"/>
      <sheetName val="CLS Smartview Plan"/>
      <sheetName val="Smartview Actual BPM"/>
      <sheetName val="Smartview Actual plan global"/>
      <sheetName val="Global Assumpt slide approved"/>
      <sheetName val=" Projection%"/>
      <sheetName val="2016-20 High Level"/>
      <sheetName val="2015 Actual"/>
      <sheetName val="2016 Plan"/>
      <sheetName val="2017 Plan"/>
      <sheetName val="2018 Plan"/>
      <sheetName val="2019 Plan"/>
      <sheetName val="2020 Pl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8">
          <cell r="C8">
            <v>1.05</v>
          </cell>
        </row>
        <row r="11">
          <cell r="C11">
            <v>1.03</v>
          </cell>
        </row>
        <row r="12">
          <cell r="C12">
            <v>1.05</v>
          </cell>
        </row>
        <row r="14">
          <cell r="C14">
            <v>1.05</v>
          </cell>
        </row>
        <row r="16">
          <cell r="C16">
            <v>1.05</v>
          </cell>
        </row>
        <row r="18">
          <cell r="C18">
            <v>1.05</v>
          </cell>
        </row>
        <row r="20">
          <cell r="C20">
            <v>1.05</v>
          </cell>
        </row>
        <row r="22">
          <cell r="C22">
            <v>1.05</v>
          </cell>
        </row>
        <row r="24">
          <cell r="C24">
            <v>1.02</v>
          </cell>
        </row>
        <row r="26">
          <cell r="C26">
            <v>1.02</v>
          </cell>
        </row>
        <row r="28">
          <cell r="C28">
            <v>1.05</v>
          </cell>
        </row>
        <row r="30">
          <cell r="C30">
            <v>1</v>
          </cell>
        </row>
        <row r="32">
          <cell r="C32">
            <v>1.03</v>
          </cell>
        </row>
        <row r="34">
          <cell r="C34">
            <v>1.01</v>
          </cell>
        </row>
      </sheetData>
      <sheetData sheetId="28" refreshError="1"/>
      <sheetData sheetId="29">
        <row r="4">
          <cell r="B4">
            <v>0</v>
          </cell>
          <cell r="C4">
            <v>12916.087289999999</v>
          </cell>
          <cell r="D4">
            <v>1660.44156</v>
          </cell>
          <cell r="E4">
            <v>3518.29261</v>
          </cell>
          <cell r="F4">
            <v>0</v>
          </cell>
          <cell r="G4">
            <v>9096.374916492563</v>
          </cell>
          <cell r="H4">
            <v>1119.2938794064057</v>
          </cell>
          <cell r="I4">
            <v>844.83998991917804</v>
          </cell>
          <cell r="J4">
            <v>372891.67966477363</v>
          </cell>
          <cell r="K4">
            <v>0</v>
          </cell>
          <cell r="L4">
            <v>0</v>
          </cell>
          <cell r="M4">
            <v>0</v>
          </cell>
          <cell r="N4">
            <v>700.70283280728199</v>
          </cell>
        </row>
        <row r="6">
          <cell r="B6">
            <v>60762.227919625824</v>
          </cell>
          <cell r="C6">
            <v>1340710.40601</v>
          </cell>
          <cell r="D6">
            <v>99792.352190000005</v>
          </cell>
          <cell r="E6">
            <v>423639.37805000006</v>
          </cell>
          <cell r="F6">
            <v>48602.624929999998</v>
          </cell>
          <cell r="G6">
            <v>893604.76701244374</v>
          </cell>
          <cell r="H6">
            <v>109956.5877074778</v>
          </cell>
          <cell r="I6">
            <v>82994.934716875316</v>
          </cell>
          <cell r="J6">
            <v>91990.650152716087</v>
          </cell>
          <cell r="K6">
            <v>0</v>
          </cell>
          <cell r="L6">
            <v>1236.9000000000001</v>
          </cell>
          <cell r="M6">
            <v>9499.7032258064537</v>
          </cell>
          <cell r="N6">
            <v>68835.266510446992</v>
          </cell>
          <cell r="O6">
            <v>10090</v>
          </cell>
        </row>
        <row r="7"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N7">
            <v>0</v>
          </cell>
        </row>
        <row r="8">
          <cell r="B8">
            <v>12432.688324919513</v>
          </cell>
          <cell r="C8">
            <v>49962.785640000002</v>
          </cell>
          <cell r="D8">
            <v>3283.3578900000002</v>
          </cell>
          <cell r="E8">
            <v>18006.781490000001</v>
          </cell>
          <cell r="F8">
            <v>0</v>
          </cell>
          <cell r="G8">
            <v>46555.65991361074</v>
          </cell>
          <cell r="H8">
            <v>5728.5969049661089</v>
          </cell>
          <cell r="I8">
            <v>4323.9294348766225</v>
          </cell>
          <cell r="J8">
            <v>4801.1831704494598</v>
          </cell>
          <cell r="K8">
            <v>160960.65</v>
          </cell>
          <cell r="N8">
            <v>3586.2289191195669</v>
          </cell>
        </row>
        <row r="9">
          <cell r="B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B10">
            <v>465722.12916891184</v>
          </cell>
          <cell r="C10">
            <v>537995.43747</v>
          </cell>
          <cell r="D10">
            <v>24803.53296</v>
          </cell>
          <cell r="E10">
            <v>545800.63118000003</v>
          </cell>
          <cell r="F10">
            <v>146640.79379</v>
          </cell>
          <cell r="G10">
            <v>359661.17100952484</v>
          </cell>
          <cell r="H10">
            <v>44255.711870583909</v>
          </cell>
          <cell r="I10">
            <v>33404.091506726218</v>
          </cell>
          <cell r="J10">
            <v>32659.914670817561</v>
          </cell>
          <cell r="K10">
            <v>253898.69</v>
          </cell>
          <cell r="L10">
            <v>98563</v>
          </cell>
          <cell r="M10">
            <v>11082.987096774195</v>
          </cell>
          <cell r="N10">
            <v>27705.058739413962</v>
          </cell>
        </row>
        <row r="11">
          <cell r="B11">
            <v>9751</v>
          </cell>
          <cell r="E11">
            <v>1158</v>
          </cell>
          <cell r="F11">
            <v>3916</v>
          </cell>
          <cell r="G11">
            <v>14256</v>
          </cell>
          <cell r="H11">
            <v>0</v>
          </cell>
          <cell r="K11">
            <v>5400</v>
          </cell>
          <cell r="L11">
            <v>11880</v>
          </cell>
        </row>
        <row r="12">
          <cell r="H12">
            <v>0</v>
          </cell>
          <cell r="K12">
            <v>0</v>
          </cell>
          <cell r="L12">
            <v>0</v>
          </cell>
        </row>
        <row r="13">
          <cell r="H13">
            <v>0</v>
          </cell>
        </row>
        <row r="14">
          <cell r="B14">
            <v>56573.529652808371</v>
          </cell>
          <cell r="C14">
            <v>308252.84925000003</v>
          </cell>
          <cell r="D14">
            <v>34396.003550000001</v>
          </cell>
          <cell r="E14">
            <v>343899.60094999999</v>
          </cell>
          <cell r="F14">
            <v>36423.821969999997</v>
          </cell>
          <cell r="G14">
            <v>85330.031481348225</v>
          </cell>
          <cell r="H14">
            <v>10499.71915663477</v>
          </cell>
          <cell r="I14">
            <v>7925.159593609008</v>
          </cell>
          <cell r="J14">
            <v>7814.4854498605773</v>
          </cell>
          <cell r="K14">
            <v>0</v>
          </cell>
          <cell r="L14">
            <v>47220.22</v>
          </cell>
          <cell r="N14">
            <v>6573.0574356723901</v>
          </cell>
        </row>
        <row r="15">
          <cell r="B15">
            <v>1826147.4271933872</v>
          </cell>
          <cell r="C15">
            <v>2587523.3657399998</v>
          </cell>
          <cell r="D15">
            <v>200495</v>
          </cell>
          <cell r="E15">
            <v>2628525.9892000002</v>
          </cell>
          <cell r="F15">
            <v>482686.39438000001</v>
          </cell>
          <cell r="G15">
            <v>558017.37775011524</v>
          </cell>
          <cell r="H15">
            <v>68663.114839922157</v>
          </cell>
          <cell r="I15">
            <v>51826.733189985149</v>
          </cell>
          <cell r="J15">
            <v>52428.819186676963</v>
          </cell>
          <cell r="K15">
            <v>0</v>
          </cell>
          <cell r="L15">
            <v>41973.53</v>
          </cell>
          <cell r="M15">
            <v>6333.1354838709685</v>
          </cell>
          <cell r="N15">
            <v>42984.635190912159</v>
          </cell>
        </row>
        <row r="16">
          <cell r="B16">
            <v>1387787.1724074918</v>
          </cell>
          <cell r="C16">
            <v>1638767.8216599999</v>
          </cell>
          <cell r="D16">
            <v>33672.91347</v>
          </cell>
          <cell r="E16">
            <v>6103289.1610200005</v>
          </cell>
          <cell r="F16">
            <v>262967.43205</v>
          </cell>
          <cell r="G16">
            <v>556867.86950594664</v>
          </cell>
          <cell r="H16">
            <v>68521.669752858696</v>
          </cell>
          <cell r="I16">
            <v>51719.970821202973</v>
          </cell>
          <cell r="J16">
            <v>51108.269629391012</v>
          </cell>
          <cell r="K16">
            <v>0</v>
          </cell>
          <cell r="L16">
            <v>0</v>
          </cell>
          <cell r="M16">
            <v>4749.8516129032269</v>
          </cell>
          <cell r="N16">
            <v>42896.087424310768</v>
          </cell>
        </row>
        <row r="17">
          <cell r="B17">
            <v>294229.75531076489</v>
          </cell>
          <cell r="C17">
            <v>327962.61462000001</v>
          </cell>
          <cell r="D17">
            <v>37620.28774</v>
          </cell>
          <cell r="E17">
            <v>1607844.1460099998</v>
          </cell>
          <cell r="F17">
            <v>87361.512870000006</v>
          </cell>
          <cell r="G17">
            <v>170348.10127833416</v>
          </cell>
          <cell r="H17">
            <v>20961.051944290513</v>
          </cell>
          <cell r="I17">
            <v>15821.345259835805</v>
          </cell>
          <cell r="J17">
            <v>14549.414465080172</v>
          </cell>
          <cell r="K17">
            <v>0</v>
          </cell>
          <cell r="L17">
            <v>0</v>
          </cell>
          <cell r="M17">
            <v>1583.2838709677421</v>
          </cell>
          <cell r="N17">
            <v>13122.084151638659</v>
          </cell>
        </row>
        <row r="18">
          <cell r="B18">
            <v>134605.55361799369</v>
          </cell>
          <cell r="C18">
            <v>139417.02682</v>
          </cell>
          <cell r="D18">
            <v>3196.3007400000001</v>
          </cell>
          <cell r="E18">
            <v>251935.56601000001</v>
          </cell>
          <cell r="F18">
            <v>33049.671150000002</v>
          </cell>
          <cell r="G18">
            <v>65682.622639507739</v>
          </cell>
          <cell r="H18">
            <v>8082.1380141738064</v>
          </cell>
          <cell r="I18">
            <v>6100.3758923806072</v>
          </cell>
          <cell r="J18">
            <v>6137.8530236333763</v>
          </cell>
          <cell r="K18">
            <v>0</v>
          </cell>
          <cell r="L18">
            <v>0</v>
          </cell>
          <cell r="N18">
            <v>5059.5979356863409</v>
          </cell>
        </row>
        <row r="19">
          <cell r="B19">
            <v>15702.385892866743</v>
          </cell>
          <cell r="C19">
            <v>10445.54687</v>
          </cell>
          <cell r="D19">
            <v>0</v>
          </cell>
          <cell r="E19">
            <v>21328.931949999998</v>
          </cell>
          <cell r="F19">
            <v>1962.7035800000001</v>
          </cell>
          <cell r="G19">
            <v>6250.6375924121148</v>
          </cell>
          <cell r="H19">
            <v>769.13061123827856</v>
          </cell>
          <cell r="I19">
            <v>580.53770310053199</v>
          </cell>
          <cell r="J19">
            <v>515.12183700234766</v>
          </cell>
          <cell r="K19">
            <v>0</v>
          </cell>
          <cell r="L19">
            <v>0</v>
          </cell>
          <cell r="N19">
            <v>481.49284831189254</v>
          </cell>
        </row>
        <row r="20">
          <cell r="B20">
            <v>29163.314732623396</v>
          </cell>
          <cell r="C20">
            <v>95214.114549999998</v>
          </cell>
          <cell r="D20">
            <v>0</v>
          </cell>
          <cell r="E20">
            <v>191178.27004</v>
          </cell>
          <cell r="F20">
            <v>40806.558290000001</v>
          </cell>
          <cell r="G20">
            <v>52616.219587583873</v>
          </cell>
          <cell r="H20">
            <v>6474.3387429103896</v>
          </cell>
          <cell r="I20">
            <v>4886.813355215113</v>
          </cell>
          <cell r="J20">
            <v>4438.4996983994224</v>
          </cell>
          <cell r="K20">
            <v>0</v>
          </cell>
          <cell r="L20">
            <v>0</v>
          </cell>
          <cell r="N20">
            <v>4053.0798757848402</v>
          </cell>
        </row>
        <row r="21">
          <cell r="B21">
            <v>176339.52843422242</v>
          </cell>
          <cell r="C21">
            <v>35246.427609999999</v>
          </cell>
          <cell r="D21">
            <v>0</v>
          </cell>
          <cell r="E21">
            <v>188938.28534</v>
          </cell>
          <cell r="F21">
            <v>36090.21443</v>
          </cell>
          <cell r="G21">
            <v>59260.483588649324</v>
          </cell>
          <cell r="H21">
            <v>7291.9044323004691</v>
          </cell>
          <cell r="I21">
            <v>5503.909724176664</v>
          </cell>
          <cell r="J21">
            <v>4374.6092463529094</v>
          </cell>
          <cell r="K21">
            <v>0</v>
          </cell>
          <cell r="L21">
            <v>0</v>
          </cell>
          <cell r="N21">
            <v>4564.8941589697688</v>
          </cell>
        </row>
        <row r="22">
          <cell r="B22">
            <v>571730.57344146993</v>
          </cell>
          <cell r="C22">
            <v>1060209.5449999999</v>
          </cell>
          <cell r="D22">
            <v>1055.00001</v>
          </cell>
          <cell r="E22">
            <v>1148634.5356000001</v>
          </cell>
          <cell r="F22">
            <v>129662.42131000001</v>
          </cell>
          <cell r="G22">
            <v>260554.49286654001</v>
          </cell>
          <cell r="I22">
            <v>24199.404394343284</v>
          </cell>
          <cell r="J22">
            <v>23614.809285003001</v>
          </cell>
          <cell r="K22">
            <v>0</v>
          </cell>
          <cell r="L22">
            <v>2373.8000000000002</v>
          </cell>
          <cell r="M22">
            <v>1583.2838709677421</v>
          </cell>
          <cell r="N22">
            <v>20070.772470166197</v>
          </cell>
        </row>
        <row r="23">
          <cell r="B23">
            <v>995766.87330464891</v>
          </cell>
          <cell r="C23">
            <v>1239258.18787</v>
          </cell>
          <cell r="D23">
            <v>36859.999989999997</v>
          </cell>
          <cell r="E23">
            <v>2202709.44197</v>
          </cell>
          <cell r="F23">
            <v>202040.42933000001</v>
          </cell>
          <cell r="G23">
            <v>380650.34861143137</v>
          </cell>
          <cell r="H23">
            <v>46838.395438407504</v>
          </cell>
          <cell r="I23">
            <v>35353.494071637651</v>
          </cell>
          <cell r="J23">
            <v>35915.911357089943</v>
          </cell>
          <cell r="K23">
            <v>0</v>
          </cell>
          <cell r="L23">
            <v>220</v>
          </cell>
          <cell r="M23">
            <v>3166.5677419354843</v>
          </cell>
          <cell r="N23">
            <v>29321.876025307232</v>
          </cell>
        </row>
        <row r="24">
          <cell r="B24">
            <v>563025.93630984949</v>
          </cell>
          <cell r="C24">
            <v>239196.52814000001</v>
          </cell>
          <cell r="D24">
            <v>227.99997999999999</v>
          </cell>
          <cell r="E24">
            <v>732674.33010000002</v>
          </cell>
          <cell r="F24">
            <v>85831.898620000007</v>
          </cell>
          <cell r="G24">
            <v>170805.05593167522</v>
          </cell>
          <cell r="I24">
            <v>15863.785635069486</v>
          </cell>
          <cell r="J24">
            <v>15728.052469055834</v>
          </cell>
          <cell r="K24">
            <v>0</v>
          </cell>
          <cell r="L24">
            <v>4947.6000000000004</v>
          </cell>
          <cell r="M24">
            <v>1583.2838709677421</v>
          </cell>
          <cell r="N24">
            <v>13157.283824365431</v>
          </cell>
        </row>
        <row r="25">
          <cell r="B25">
            <v>174260.63997038011</v>
          </cell>
          <cell r="C25">
            <v>79627.568140000003</v>
          </cell>
          <cell r="D25">
            <v>0</v>
          </cell>
          <cell r="E25">
            <v>177633.53831</v>
          </cell>
          <cell r="F25">
            <v>22372.123370000001</v>
          </cell>
          <cell r="G25">
            <v>37097.149792076991</v>
          </cell>
          <cell r="H25">
            <v>4564.7428878959327</v>
          </cell>
          <cell r="I25">
            <v>3445.4555736861907</v>
          </cell>
          <cell r="J25">
            <v>3330.5581947870687</v>
          </cell>
          <cell r="K25">
            <v>0</v>
          </cell>
          <cell r="L25">
            <v>0</v>
          </cell>
          <cell r="N25">
            <v>2857.6304502637381</v>
          </cell>
        </row>
        <row r="26">
          <cell r="B26">
            <v>745.96129949517081</v>
          </cell>
          <cell r="C26">
            <v>1489.1365000000001</v>
          </cell>
          <cell r="D26">
            <v>31.99999</v>
          </cell>
          <cell r="E26">
            <v>8041.8417899999995</v>
          </cell>
          <cell r="F26">
            <v>1311.3624299999999</v>
          </cell>
          <cell r="G26">
            <v>3413.5740942756183</v>
          </cell>
          <cell r="H26">
            <v>420.03464299778545</v>
          </cell>
          <cell r="I26">
            <v>317.04101137777002</v>
          </cell>
          <cell r="J26">
            <v>293.39689840401763</v>
          </cell>
          <cell r="K26">
            <v>0</v>
          </cell>
          <cell r="L26">
            <v>0</v>
          </cell>
          <cell r="N26">
            <v>262.95101728049281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H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>
            <v>373878.44898305507</v>
          </cell>
          <cell r="C30">
            <v>321529.47791999998</v>
          </cell>
          <cell r="D30">
            <v>7693.3526899999997</v>
          </cell>
          <cell r="E30">
            <v>985914.93524000002</v>
          </cell>
          <cell r="F30">
            <v>78879.002349999995</v>
          </cell>
          <cell r="G30">
            <v>200712.02737777279</v>
          </cell>
          <cell r="H30">
            <v>24697.282799972381</v>
          </cell>
          <cell r="I30">
            <v>18641.442194631858</v>
          </cell>
          <cell r="J30">
            <v>18091.35327257176</v>
          </cell>
          <cell r="K30">
            <v>0</v>
          </cell>
          <cell r="L30">
            <v>2473.8000000000002</v>
          </cell>
          <cell r="M30">
            <v>9499.7032258064537</v>
          </cell>
          <cell r="N30">
            <v>15461.047664944614</v>
          </cell>
        </row>
        <row r="31">
          <cell r="B31">
            <v>45404.880209496419</v>
          </cell>
          <cell r="C31">
            <v>19269.7012</v>
          </cell>
          <cell r="D31">
            <v>0</v>
          </cell>
          <cell r="E31">
            <v>25730.342239999998</v>
          </cell>
          <cell r="F31">
            <v>1967.8929800000001</v>
          </cell>
          <cell r="G31">
            <v>9342.8950502588341</v>
          </cell>
          <cell r="H31">
            <v>1149.6277738872445</v>
          </cell>
          <cell r="I31">
            <v>867.73593135056706</v>
          </cell>
          <cell r="J31">
            <v>935.96832793488352</v>
          </cell>
          <cell r="K31">
            <v>0</v>
          </cell>
          <cell r="L31">
            <v>0</v>
          </cell>
          <cell r="M31">
            <v>0</v>
          </cell>
          <cell r="N31">
            <v>719.69252459767495</v>
          </cell>
        </row>
        <row r="32">
          <cell r="D32">
            <v>0</v>
          </cell>
          <cell r="K32">
            <v>0</v>
          </cell>
          <cell r="L32">
            <v>0</v>
          </cell>
        </row>
        <row r="35">
          <cell r="C35">
            <v>7000000</v>
          </cell>
          <cell r="E35">
            <v>15350000</v>
          </cell>
          <cell r="F35">
            <v>1200000</v>
          </cell>
        </row>
        <row r="36">
          <cell r="S36">
            <v>-0.31762773690000579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omalleln" refreshedDate="42271.338086342592" createdVersion="4" refreshedVersion="4" minRefreshableVersion="3" recordCount="605">
  <cacheSource type="worksheet">
    <worksheetSource ref="A8:Y613" sheet="2016 Plan "/>
  </cacheSource>
  <cacheFields count="25">
    <cacheField name="Hyperion Cost Center" numFmtId="0">
      <sharedItems/>
    </cacheField>
    <cacheField name="Cost Center" numFmtId="0">
      <sharedItems containsSemiMixedTypes="0" containsString="0" containsNumber="1" containsInteger="1" minValue="120100" maxValue="126005"/>
    </cacheField>
    <cacheField name="Cost Center Name" numFmtId="0">
      <sharedItems/>
    </cacheField>
    <cacheField name="Water / WW" numFmtId="0">
      <sharedItems count="2">
        <s v="Water"/>
        <s v="Wastewater"/>
      </sharedItems>
    </cacheField>
    <cacheField name="Hyperion Account" numFmtId="0">
      <sharedItems/>
    </cacheField>
    <cacheField name="Account" numFmtId="0">
      <sharedItems containsSemiMixedTypes="0" containsString="0" containsNumber="1" containsInteger="1" minValue="40111000" maxValue="86021500" count="178">
        <n v="50100000"/>
        <n v="50421000"/>
        <n v="50422000"/>
        <n v="53401000"/>
        <n v="53401100"/>
        <n v="53401200"/>
        <n v="53401300"/>
        <n v="53401400"/>
        <n v="53401500"/>
        <n v="53401600"/>
        <n v="53401700"/>
        <n v="53401800"/>
        <n v="53401900"/>
        <n v="53402200"/>
        <n v="53402300"/>
        <n v="53402400"/>
        <n v="53402500"/>
        <n v="68532000"/>
        <n v="68533000"/>
        <n v="68535000"/>
        <n v="40111000"/>
        <n v="40121000"/>
        <n v="40131000"/>
        <n v="40141000"/>
        <n v="40145000"/>
        <n v="40151000"/>
        <n v="40161000"/>
        <n v="50171800"/>
        <n v="50109900"/>
        <n v="50171000"/>
        <n v="50610000"/>
        <n v="50510000"/>
        <n v="50550000"/>
        <n v="50550100"/>
        <n v="50423000"/>
        <n v="50426000"/>
        <n v="50450000"/>
        <n v="50457000"/>
        <n v="50421100"/>
        <n v="50422100"/>
        <n v="53150000"/>
        <n v="53154000"/>
        <n v="52550000"/>
        <n v="52571000"/>
        <n v="52574000"/>
        <n v="52574100"/>
        <n v="52566000"/>
        <n v="52562000"/>
        <n v="52526100"/>
        <n v="52571500"/>
        <n v="52534021"/>
        <n v="52534000"/>
        <n v="52534200"/>
        <n v="52001000"/>
        <n v="52527000"/>
        <n v="52568000"/>
        <n v="52579000"/>
        <n v="52585000"/>
        <n v="52524000"/>
        <n v="54140000"/>
        <n v="55010200"/>
        <n v="55010300"/>
        <n v="55010500"/>
        <n v="55000100"/>
        <n v="52520000"/>
        <n v="52510015"/>
        <n v="52542015"/>
        <n v="52566015"/>
        <n v="56610000"/>
        <n v="56620000"/>
        <n v="55115000"/>
        <n v="55715000"/>
        <n v="55725000"/>
        <n v="55735000"/>
        <n v="62502600"/>
        <n v="68011000"/>
        <n v="68532100"/>
        <n v="68533100"/>
        <n v="68535100"/>
        <n v="81015000"/>
        <n v="81315000"/>
        <n v="70510000"/>
        <n v="85000000"/>
        <n v="82010000"/>
        <n v="82015000"/>
        <n v="69011000"/>
        <n v="69021000"/>
        <n v="69061000"/>
        <n v="69063200"/>
        <n v="69065000"/>
        <n v="69071000"/>
        <n v="69073200"/>
        <n v="69073500"/>
        <n v="69520000"/>
        <n v="86021500"/>
        <n v="40211000"/>
        <n v="40310100"/>
        <n v="40359900"/>
        <n v="81010000"/>
        <n v="81020000"/>
        <n v="50110000"/>
        <n v="50119900"/>
        <n v="53110000"/>
        <n v="52562500"/>
        <n v="52582000"/>
        <n v="52554500"/>
        <n v="62002600"/>
        <n v="53155000"/>
        <n v="50451000"/>
        <n v="50452000"/>
        <n v="52528000"/>
        <n v="52535000"/>
        <n v="52503000"/>
        <n v="52514500"/>
        <n v="52514600"/>
        <n v="52514700"/>
        <n v="52514901"/>
        <n v="52514903"/>
        <n v="52514904"/>
        <n v="52514905"/>
        <n v="52514907"/>
        <n v="52514909"/>
        <n v="52515000"/>
        <n v="52515001"/>
        <n v="52556500"/>
        <n v="52514906"/>
        <n v="75820000"/>
        <n v="52522000"/>
        <n v="75840000"/>
        <n v="51010000"/>
        <n v="51510000"/>
        <n v="51110000"/>
        <n v="51120000"/>
        <n v="50454000"/>
        <n v="50456000"/>
        <n v="53152000"/>
        <n v="52532000"/>
        <n v="62002300"/>
        <n v="62002400"/>
        <n v="62510000"/>
        <n v="63110000"/>
        <n v="40221000"/>
        <n v="40231000"/>
        <n v="40251000"/>
        <n v="40310200"/>
        <n v="40310250"/>
        <n v="40310400"/>
        <n v="40310500"/>
        <n v="40310600"/>
        <n v="40310700"/>
        <n v="40319900"/>
        <n v="50610100"/>
        <n v="50510100"/>
        <n v="52546000"/>
        <n v="52548000"/>
        <n v="52578000"/>
        <n v="52583000"/>
        <n v="57010000"/>
        <n v="55720100"/>
        <n v="68012000"/>
        <n v="68012500"/>
        <n v="68254000"/>
        <n v="68255000"/>
        <n v="68257000"/>
        <n v="68258000"/>
        <n v="68311000"/>
        <n v="68312000"/>
        <n v="68312500"/>
        <n v="68545000"/>
        <n v="68520000"/>
        <n v="52000000"/>
        <n v="54110000"/>
        <n v="62502400"/>
        <n v="62520700"/>
        <n v="51800000"/>
        <n v="62002100"/>
        <n v="52542016"/>
        <n v="52540000"/>
      </sharedItems>
    </cacheField>
    <cacheField name="Account Description" numFmtId="0">
      <sharedItems/>
    </cacheField>
    <cacheField name="Hyp #" numFmtId="0">
      <sharedItems containsSemiMixedTypes="0" containsString="0" containsNumber="1" containsInteger="1" minValue="1" maxValue="50" count="39">
        <n v="10"/>
        <n v="13"/>
        <n v="14"/>
        <n v="34"/>
        <n v="1"/>
        <n v="11"/>
        <n v="12"/>
        <n v="15"/>
        <n v="16"/>
        <n v="17"/>
        <n v="18"/>
        <n v="19"/>
        <n v="21"/>
        <n v="22"/>
        <n v="23"/>
        <n v="24"/>
        <n v="26"/>
        <n v="27"/>
        <n v="28"/>
        <n v="29"/>
        <n v="30"/>
        <n v="38"/>
        <n v="39"/>
        <n v="41"/>
        <n v="42"/>
        <n v="43"/>
        <n v="45"/>
        <n v="50"/>
        <n v="2"/>
        <n v="3"/>
        <n v="20"/>
        <n v="44"/>
        <n v="6"/>
        <n v="7"/>
        <n v="9"/>
        <n v="25"/>
        <n v="31"/>
        <n v="32"/>
        <n v="8"/>
      </sharedItems>
    </cacheField>
    <cacheField name="Hyperion Structure" numFmtId="0">
      <sharedItems count="39">
        <s v="Salaries &amp; Wages"/>
        <s v="Other benefits"/>
        <s v="Service Company costs"/>
        <s v="General taxes"/>
        <s v="Water revenues"/>
        <s v="Pensions"/>
        <s v="Group insurances"/>
        <s v="Contracted services"/>
        <s v="Building maintenance and services"/>
        <s v="Telecommunication expenses"/>
        <s v="Postage printing and stationery"/>
        <s v="Office supplies &amp; expenses"/>
        <s v="Employee related expense travel &amp; entertainment"/>
        <s v="Miscellaneous expenses"/>
        <s v="Rents"/>
        <s v="Transportation"/>
        <s v="Customer accounting other"/>
        <s v="Regulatory expense"/>
        <s v="Insurance other than group"/>
        <s v="Maintenance service &amp; supplies"/>
        <s v="Depreciation"/>
        <s v="Interest on long-term debt"/>
        <s v="Interest on Short-Term Bank Debt"/>
        <s v="Allowance for other funds used during construction"/>
        <s v="Allowance for borrowed funds used during construction"/>
        <s v="Amortization of debt expense"/>
        <s v="Provision for income taxes"/>
        <s v="Common dividends"/>
        <s v="Sewer revenues"/>
        <s v="Other operating revenues"/>
        <s v="Advertising &amp; marketing expenses"/>
        <s v="Other Net"/>
        <s v="Purchased water"/>
        <s v="Fuel and Power"/>
        <s v="Waste disposal"/>
        <s v="Uncollectible Accounts Exp"/>
        <s v="Amortization"/>
        <s v="Removal costs"/>
        <s v="Chemicals"/>
      </sharedItems>
    </cacheField>
    <cacheField name="Line #" numFmtId="0">
      <sharedItems count="49">
        <s v="P17"/>
        <s v="P20"/>
        <s v="P21"/>
        <s v="P47"/>
        <s v="P02"/>
        <s v="P03"/>
        <s v="P04"/>
        <s v="P05"/>
        <s v="P06"/>
        <s v="P07"/>
        <s v="P08"/>
        <s v="P18"/>
        <s v="P19"/>
        <s v="P22"/>
        <s v="P23"/>
        <s v="P24"/>
        <s v="P25"/>
        <s v="P26"/>
        <s v="P28"/>
        <s v="P29"/>
        <s v="P30"/>
        <s v="P31"/>
        <s v="P33"/>
        <s v="P34"/>
        <s v="P35"/>
        <s v="P36"/>
        <s v="P39"/>
        <s v="P59"/>
        <s v="P60"/>
        <s v="P52"/>
        <s v="P62"/>
        <s v="P63"/>
        <s v="P42"/>
        <s v="P43"/>
        <s v="P44"/>
        <s v="P45"/>
        <s v="P46"/>
        <s v="P65"/>
        <s v="P10"/>
        <s v="P11"/>
        <s v="P27"/>
        <s v="P56"/>
        <s v="P13"/>
        <s v="P14"/>
        <s v="P16"/>
        <s v="P32"/>
        <s v="P40"/>
        <s v="P41"/>
        <s v="P15"/>
      </sharedItems>
    </cacheField>
    <cacheField name="Line Description" numFmtId="0">
      <sharedItems count="49">
        <s v="Salaries and wages"/>
        <s v="Other benefits"/>
        <s v="Service Company Costs"/>
        <s v="General taxes"/>
        <s v="Water revenues - residential"/>
        <s v="Water revenues - commercial"/>
        <s v="Water revenues - industrial"/>
        <s v="Water revenues - public fire"/>
        <s v="Water revenues - private fire"/>
        <s v="Water revenues - public authority"/>
        <s v="Water revenues - sales for resale"/>
        <s v="Pension expense"/>
        <s v="Group insurance expense"/>
        <s v="Contracted services"/>
        <s v="Building Maintenance and Services"/>
        <s v="Telecommunication expenses"/>
        <s v="Postage, printing and stationary"/>
        <s v="Office supplies and services"/>
        <s v="Employee related expense travel &amp; entertainme"/>
        <s v="Miscellaneous expenses"/>
        <s v="Rents"/>
        <s v="Transportation"/>
        <s v="Customer accounting, other"/>
        <s v="Regulatory expense"/>
        <s v="Insurance other than group"/>
        <s v="Maintenance supplies and services"/>
        <s v="Depreciation"/>
        <s v="Interest on long-term debt"/>
        <s v="Interest on short-term debt"/>
        <s v="Allowance for funds used during construction"/>
        <s v="Allowance for borrowed funds used during cons"/>
        <s v="Amortization of debt expense"/>
        <s v="Current federal income taxes - operating"/>
        <s v="Current state income taxes - operating"/>
        <s v="Deferred federal income tax expense"/>
        <s v="Deferred state income tax expense"/>
        <s v="Amortization of investment tax credits"/>
        <s v="Common Dividends"/>
        <s v="Sewer revenues"/>
        <s v="Other revenues"/>
        <s v="Advertising &amp; marketing expenses"/>
        <s v="Other miscellaneous deductions"/>
        <s v="Purchased water"/>
        <s v="Fuel and power"/>
        <s v="Waste disposal"/>
        <s v="Uncollectible accounts expense"/>
        <s v="Amortization"/>
        <s v="Removal costs, net"/>
        <s v="Chemicals"/>
      </sharedItems>
    </cacheField>
    <cacheField name="NARUC" numFmtId="0">
      <sharedItems/>
    </cacheField>
    <cacheField name="Jan" numFmtId="43">
      <sharedItems containsSemiMixedTypes="0" containsString="0" containsNumber="1" minValue="-76915.22" maxValue="4062331.0934881656"/>
    </cacheField>
    <cacheField name="Feb" numFmtId="43">
      <sharedItems containsSemiMixedTypes="0" containsString="0" containsNumber="1" minValue="-76915.22" maxValue="3844770.7386807837"/>
    </cacheField>
    <cacheField name="Mar" numFmtId="43">
      <sharedItems containsSemiMixedTypes="0" containsString="0" containsNumber="1" minValue="-76915.22" maxValue="3645420.7834285535"/>
    </cacheField>
    <cacheField name="Apr" numFmtId="43">
      <sharedItems containsSemiMixedTypes="0" containsString="0" containsNumber="1" minValue="-93128.745484056577" maxValue="3852889.8667692537"/>
    </cacheField>
    <cacheField name="May" numFmtId="43">
      <sharedItems containsSemiMixedTypes="0" containsString="0" containsNumber="1" minValue="-193433.73340423076" maxValue="3850362.607389865"/>
    </cacheField>
    <cacheField name="Jun" numFmtId="43">
      <sharedItems containsSemiMixedTypes="0" containsString="0" containsNumber="1" minValue="-76915.22" maxValue="4400220.5275133206"/>
    </cacheField>
    <cacheField name="Jul" numFmtId="43">
      <sharedItems containsSemiMixedTypes="0" containsString="0" containsNumber="1" minValue="-112957.68834478891" maxValue="4720656.2588973735"/>
    </cacheField>
    <cacheField name="Aug" numFmtId="43">
      <sharedItems containsSemiMixedTypes="0" containsString="0" containsNumber="1" minValue="-76915.22" maxValue="4606913.0405489774"/>
    </cacheField>
    <cacheField name="Sep" numFmtId="43">
      <sharedItems containsSemiMixedTypes="0" containsString="0" containsNumber="1" minValue="-121322.4802430025" maxValue="4731696.821428325"/>
    </cacheField>
    <cacheField name="Oct" numFmtId="43">
      <sharedItems containsSemiMixedTypes="0" containsString="0" containsNumber="1" minValue="-131364.82560000155" maxValue="4443731.0246104039"/>
    </cacheField>
    <cacheField name="Nov" numFmtId="43">
      <sharedItems containsSemiMixedTypes="0" containsString="0" containsNumber="1" minValue="-76915.22" maxValue="4091080.8841919419"/>
    </cacheField>
    <cacheField name="Dec" numFmtId="43">
      <sharedItems containsSemiMixedTypes="0" containsString="0" containsNumber="1" minValue="-76915.22" maxValue="3971833.9920207392"/>
    </cacheField>
    <cacheField name="Total" numFmtId="43">
      <sharedItems containsSemiMixedTypes="0" containsString="0" containsNumber="1" minValue="-922982.63999999978" maxValue="50142055.77696811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omalleln" refreshedDate="42332.564661226854" createdVersion="4" refreshedVersion="4" minRefreshableVersion="3" recordCount="738">
  <cacheSource type="worksheet">
    <worksheetSource ref="A1:Z739" sheet="0916-0817 final"/>
  </cacheSource>
  <cacheFields count="26">
    <cacheField name="Hyperion Cost Center" numFmtId="0">
      <sharedItems/>
    </cacheField>
    <cacheField name="Ledger" numFmtId="0">
      <sharedItems/>
    </cacheField>
    <cacheField name="Cost Center" numFmtId="0">
      <sharedItems containsString="0" containsBlank="1" containsNumber="1" containsInteger="1" minValue="120100" maxValue="126005"/>
    </cacheField>
    <cacheField name="Cost Center Name" numFmtId="0">
      <sharedItems containsBlank="1"/>
    </cacheField>
    <cacheField name="Water / WW" numFmtId="0">
      <sharedItems count="2">
        <s v="Water"/>
        <s v="Wastewater"/>
      </sharedItems>
    </cacheField>
    <cacheField name="Hyperion Account" numFmtId="0">
      <sharedItems/>
    </cacheField>
    <cacheField name="Account" numFmtId="0">
      <sharedItems containsSemiMixedTypes="0" containsString="0" containsNumber="1" containsInteger="1" minValue="40111000" maxValue="86021500" count="187">
        <n v="50100000"/>
        <n v="50421000"/>
        <n v="50422000"/>
        <n v="53401000"/>
        <n v="53401100"/>
        <n v="53401200"/>
        <n v="53401300"/>
        <n v="53401400"/>
        <n v="53401500"/>
        <n v="53401600"/>
        <n v="53401700"/>
        <n v="53401800"/>
        <n v="53401900"/>
        <n v="53402200"/>
        <n v="53402300"/>
        <n v="53402400"/>
        <n v="53402500"/>
        <n v="68532000"/>
        <n v="68533000"/>
        <n v="68535000"/>
        <n v="40111000"/>
        <n v="40121000"/>
        <n v="40131000"/>
        <n v="40141000"/>
        <n v="40145000"/>
        <n v="40151000"/>
        <n v="40161000"/>
        <n v="50171800"/>
        <n v="50109900"/>
        <n v="50171000"/>
        <n v="50610000"/>
        <n v="50510000"/>
        <n v="50550000"/>
        <n v="50550100"/>
        <n v="50423000"/>
        <n v="50426000"/>
        <n v="50450000"/>
        <n v="50457000"/>
        <n v="50421100"/>
        <n v="50422100"/>
        <n v="53150000"/>
        <n v="53154000"/>
        <n v="52550000"/>
        <n v="52571000"/>
        <n v="52574000"/>
        <n v="52574100"/>
        <n v="52566000"/>
        <n v="52562000"/>
        <n v="52526100"/>
        <n v="52571500"/>
        <n v="52534021"/>
        <n v="52534000"/>
        <n v="52534200"/>
        <n v="52001000"/>
        <n v="52527000"/>
        <n v="52568000"/>
        <n v="52579000"/>
        <n v="52585000"/>
        <n v="52524000"/>
        <n v="54140000"/>
        <n v="55010200"/>
        <n v="55010300"/>
        <n v="55010500"/>
        <n v="55000100"/>
        <n v="52520000"/>
        <n v="52510015"/>
        <n v="52542015"/>
        <n v="52566015"/>
        <n v="56610000"/>
        <n v="56620000"/>
        <n v="55115000"/>
        <n v="55715000"/>
        <n v="55725000"/>
        <n v="55735000"/>
        <n v="62502600"/>
        <n v="68011000"/>
        <n v="68532100"/>
        <n v="68533100"/>
        <n v="68535100"/>
        <n v="81015000"/>
        <n v="81315000"/>
        <n v="70510000"/>
        <n v="85000000"/>
        <n v="82010000"/>
        <n v="82015000"/>
        <n v="69011000"/>
        <n v="69021000"/>
        <n v="69061000"/>
        <n v="69063200"/>
        <n v="69065000"/>
        <n v="69071000"/>
        <n v="69073200"/>
        <n v="69073500"/>
        <n v="69520000"/>
        <n v="86021500"/>
        <n v="40211000"/>
        <n v="40310100"/>
        <n v="40359900"/>
        <n v="81010000"/>
        <n v="81020000"/>
        <n v="50110000"/>
        <n v="50119900"/>
        <n v="53110000"/>
        <n v="52562500"/>
        <n v="52582000"/>
        <n v="52554500"/>
        <n v="62002600"/>
        <n v="53155000"/>
        <n v="50451000"/>
        <n v="50452000"/>
        <n v="52528000"/>
        <n v="52535000"/>
        <n v="52503000"/>
        <n v="52514500"/>
        <n v="52514600"/>
        <n v="52514700"/>
        <n v="52514901"/>
        <n v="52514903"/>
        <n v="52514904"/>
        <n v="52514905"/>
        <n v="52514907"/>
        <n v="52514909"/>
        <n v="52515000"/>
        <n v="52515001"/>
        <n v="52556500"/>
        <n v="52514906"/>
        <n v="75820000"/>
        <n v="52522000"/>
        <n v="75840000"/>
        <n v="51010000"/>
        <n v="51510000"/>
        <n v="51110000"/>
        <n v="51120000"/>
        <n v="50454000"/>
        <n v="50456000"/>
        <n v="53152000"/>
        <n v="52532000"/>
        <n v="62002300"/>
        <n v="62002400"/>
        <n v="62510000"/>
        <n v="63110000"/>
        <n v="40221000"/>
        <n v="40231000"/>
        <n v="40251000"/>
        <n v="40310200"/>
        <n v="40310250"/>
        <n v="40310400"/>
        <n v="40310500"/>
        <n v="40310600"/>
        <n v="40310700"/>
        <n v="40319900"/>
        <n v="50610100"/>
        <n v="50510100"/>
        <n v="52546000"/>
        <n v="52548000"/>
        <n v="52578000"/>
        <n v="52583000"/>
        <n v="57010000"/>
        <n v="55720100"/>
        <n v="68012000"/>
        <n v="68012500"/>
        <n v="68254000"/>
        <n v="68255000"/>
        <n v="68257000"/>
        <n v="68258000"/>
        <n v="68311000"/>
        <n v="68312000"/>
        <n v="68312500"/>
        <n v="68545000"/>
        <n v="68520000"/>
        <n v="52000000"/>
        <n v="54110000"/>
        <n v="62502400"/>
        <n v="62520700"/>
        <n v="51800000"/>
        <n v="62002100"/>
        <n v="52542016"/>
        <n v="52540000"/>
        <n v="40171000"/>
        <n v="40310300"/>
        <n v="55000000"/>
        <n v="52501500"/>
        <n v="55710000"/>
        <n v="62002000"/>
        <n v="68251000"/>
        <n v="68543000"/>
        <n v="81810000"/>
      </sharedItems>
    </cacheField>
    <cacheField name="Account Description" numFmtId="0">
      <sharedItems count="186">
        <s v="Labor Expense"/>
        <s v="401k Expense"/>
        <s v="DCP Expense"/>
        <s v="AWWSC Labor OPEX"/>
        <s v="AWWSC Pension OPEX"/>
        <s v="AWWSC Group Ins OPEX"/>
        <s v="AWWSC Other Ben OPEX"/>
        <s v="AWWSC Cont Svcs OPEX"/>
        <s v="AWWSC Off Suppl OPEX"/>
        <s v="AWWSC Transportaion"/>
        <s v="AWWSC Rents OPEX"/>
        <s v="AWWSC Other operting supplies"/>
        <s v="AWWSC Maint OPEX"/>
        <s v="AWWSC Dpr/Amrt OPEX"/>
        <s v="AWWSC Gen Tax OPEX"/>
        <s v="AWWSC Interest OPEX"/>
        <s v="AWWSC Oth Inc OPEX"/>
        <s v="FUTA"/>
        <s v="FICA"/>
        <s v="SUTA"/>
        <s v="Res Sales Billed"/>
        <s v="Com Sales Billed"/>
        <s v="Ind Sales Billed"/>
        <s v="Publ Fire Billed"/>
        <s v="Priv Fire Billed"/>
        <s v="Publ Auth Billed"/>
        <s v="Sls/Rsle Billed"/>
        <s v="Comp Exp-RSU's"/>
        <s v="Labor Cap Credits"/>
        <s v="Annual Incent Plan"/>
        <s v="Pension Expense"/>
        <s v="PBOP Expense"/>
        <s v="Group Insur Expense"/>
        <s v="Group Ins Cap Credts"/>
        <s v="ESPP Expense"/>
        <s v="Retiree Medical Exp"/>
        <s v="Other Welfare"/>
        <s v="Training"/>
        <s v="401k Exp Cap Credits"/>
        <s v="DCP Exp Cap Credits"/>
        <s v="Contr Svc-Other"/>
        <s v="Contr Svc-Audit Fees"/>
        <s v="Janitorial"/>
        <s v="Security Svc"/>
        <s v="Telephone"/>
        <s v="Cell Phone"/>
        <s v="Postage"/>
        <s v="Office Supplies"/>
        <s v="Credit Line Fees I/C"/>
        <s v="Software Licenses"/>
        <s v="Travel - Meals"/>
        <s v="Employee Expenses"/>
        <s v="Conferences &amp; Reg"/>
        <s v="M&amp;S Expense (O&amp;M)"/>
        <s v="Directors Fees"/>
        <s v="Research &amp; Develop"/>
        <s v="Trustee Fees"/>
        <s v="Discounts Available"/>
        <s v="Co Dues/Mmbrshp Ded"/>
        <s v="Rents-Equip"/>
        <s v="Trans Lease Fuel"/>
        <s v="Trans Lease Maint"/>
        <s v="Trans Reimb EE Prsnl"/>
        <s v="Trans Cap Credits"/>
        <s v="Collection Agencies"/>
        <s v="Bank Svc Charges-CA"/>
        <s v="Forms CA"/>
        <s v="Postage CA"/>
        <s v="Reg Exp-Amort"/>
        <s v="Reg Exp-Depr Stdy"/>
        <s v="Ins Vehicle - Intercompany"/>
        <s v="Ins General Liab - Intercompany"/>
        <s v="Ins Work Comp - Intercompany"/>
        <s v="Ins Other - Intercompany"/>
        <s v="Misc Maint AG"/>
        <s v="Depr -UPIS General"/>
        <s v="FUTA Cap Credits"/>
        <s v="FICA Cap Credits"/>
        <s v="SUTA Cap Credits"/>
        <s v="Interest LTD Interco"/>
        <s v="Interest STD Interco"/>
        <s v="AFUDC-Equity"/>
        <s v="AFUDC Debt"/>
        <s v="Amort Debt Disc&amp;Exp"/>
        <s v="Amort Dbt Dsc&amp;Ex I/C"/>
        <s v="FIT-Current"/>
        <s v="SIT-Current"/>
        <s v="Def FIT-Current Year"/>
        <s v="Def FIT-Reg Liability"/>
        <s v="Def FIT-Other"/>
        <s v="Def SIT-Current Year"/>
        <s v="Def SIT-Reg Liability"/>
        <s v="Def SIT-Other"/>
        <s v="ITC Restored FIT"/>
        <s v="Div Decl Com Stk I/C"/>
        <s v="Dom WW Svc Billed"/>
        <s v="OthRev-Late Pymt Fee"/>
        <s v="OthRev WW-Misc Svc"/>
        <s v="Interest LTD"/>
        <s v="Div Decl P/S w/ MRR"/>
        <s v="Labor NS OT -Natural"/>
        <s v="LaborNSOT CapCredits"/>
        <s v="Contr Svc-Eng"/>
        <s v="Overnight Shippng"/>
        <s v="Uniforms"/>
        <s v="Lab Supplies"/>
        <s v="M&amp;S Maint AG"/>
        <s v="Contr Svc-Legal"/>
        <s v="Employee Awards"/>
        <s v="Emp Physical Exams"/>
        <s v="Dues/Membership Deductible"/>
        <s v="Meals Deductible"/>
        <s v="Advertising"/>
        <s v="Charitb Don-H/Ed/En"/>
        <s v="Charitb Don-Commnty"/>
        <s v="Community Partnrshps"/>
        <s v="Cust Edu Comm-Reg"/>
        <s v="Cust Edu Comm-Issues"/>
        <s v="Cust Edu Comm-Consrv"/>
        <s v="Cust Edu Comm-Printd"/>
        <s v="Cust Edu-Press Rls"/>
        <s v="Cust Edu-Video&amp;Photo"/>
        <s v="Commun Relations-E"/>
        <s v="Commun Relations-S"/>
        <s v="Low Income Pay Prog"/>
        <s v="Cust Edu-Bill Insert"/>
        <s v="Othr Income Deductns"/>
        <s v="Community Relations"/>
        <s v="Lobbying Expenses"/>
        <s v="Purchased Water"/>
        <s v="Purchased Power"/>
        <s v="Waste Disposal"/>
        <s v="Amort Waste Disposal"/>
        <s v="Safety Incent Awards"/>
        <s v="Tuition Aid"/>
        <s v="Contr Svc-Lab Testng"/>
        <s v="Electricity"/>
        <s v="M&amp;S Maint WT"/>
        <s v="M&amp;S Maint TD"/>
        <s v="Amort Def Maint"/>
        <s v="Contract Svc - Other Maint"/>
        <s v="Com WW Svc Billed"/>
        <s v="Ind WW Svc Billed"/>
        <s v="PubAuth WW Billed"/>
        <s v="OthRev-Rent"/>
        <s v="OthRev-Rent I/C"/>
        <s v="OthRev-NSF Ck Chrg"/>
        <s v="OthRev-Appl/InitFee"/>
        <s v="OthRev-Usage Data"/>
        <s v="OthRev-Reconnct Fee"/>
        <s v="OthRev-Misc Svc"/>
        <s v="Pension Cap Credits"/>
        <s v="PBOP Cap Credits"/>
        <s v="Grounds Keeping"/>
        <s v="Heating Oil/Gas"/>
        <s v="Trash Removal"/>
        <s v="Water &amp; WW"/>
        <s v="Uncoll Accts Exp"/>
        <s v="Ins W/C Cap Credits"/>
        <s v="Depr -Amort CIAC Tx"/>
        <s v="Depr-Amort CIAC Nntx"/>
        <s v="Amort-RegAsset AFUDC"/>
        <s v="Amort-UPAA"/>
        <s v="Amort-Prop Losses"/>
        <s v="Amort-Reg Asset"/>
        <s v="Rem Costs-ARO/NNS"/>
        <s v="Rmv Csts-NNS CIAC Tx"/>
        <s v="Rmv Csts-NNS CIAC NT"/>
        <s v="Utility Reg Assessme"/>
        <s v="Property Taxes"/>
        <s v="Rents-Real Prop"/>
        <s v="Misc Maint TD"/>
        <s v="Misc Main Pvg/Bckfll"/>
        <s v="Chemicals"/>
        <s v="M&amp;S Maint SS"/>
        <s v="Forms AG"/>
        <s v="Amort Bus Svc ProjXp"/>
        <s v="Misc Sales Billed"/>
        <s v="OthRev-CFO"/>
        <s v="Transportation (O&amp;M)"/>
        <s v="Misc Oper CA"/>
        <s v="Ins General Liabilty"/>
        <s v="M&amp;S Maint"/>
        <s v="Amort-Ltd Term Plant"/>
        <s v="Othr Taxes &amp;Licenses"/>
        <s v="Interest Income"/>
      </sharedItems>
    </cacheField>
    <cacheField name="Hyp #" numFmtId="0">
      <sharedItems containsSemiMixedTypes="0" containsString="0" containsNumber="1" containsInteger="1" minValue="1" maxValue="50"/>
    </cacheField>
    <cacheField name="Hyperion Structure" numFmtId="0">
      <sharedItems/>
    </cacheField>
    <cacheField name="Line #" numFmtId="0">
      <sharedItems count="51">
        <s v="P17"/>
        <s v="P20"/>
        <s v="P21"/>
        <s v="P47"/>
        <s v="P02"/>
        <s v="P03"/>
        <s v="P04"/>
        <s v="P05"/>
        <s v="P06"/>
        <s v="P07"/>
        <s v="P08"/>
        <s v="P18"/>
        <s v="P19"/>
        <s v="P22"/>
        <s v="P23"/>
        <s v="P24"/>
        <s v="P25"/>
        <s v="P26"/>
        <s v="P28"/>
        <s v="P29"/>
        <s v="P30"/>
        <s v="P31"/>
        <s v="P33"/>
        <s v="P34"/>
        <s v="P35"/>
        <s v="P36"/>
        <s v="P39"/>
        <s v="P59"/>
        <s v="P60"/>
        <s v="P52"/>
        <s v="P62"/>
        <s v="P63"/>
        <s v="P42"/>
        <s v="P43"/>
        <s v="P44"/>
        <s v="P45"/>
        <s v="P46"/>
        <s v="P65"/>
        <s v="P10"/>
        <s v="P11"/>
        <s v="P27"/>
        <s v="P56"/>
        <s v="P13"/>
        <s v="P14"/>
        <s v="P16"/>
        <s v="P32"/>
        <s v="P40"/>
        <s v="P41"/>
        <s v="P15"/>
        <s v="P09"/>
        <s v="P51"/>
      </sharedItems>
    </cacheField>
    <cacheField name="Line Description" numFmtId="0">
      <sharedItems count="51">
        <s v="Salaries and wages"/>
        <s v="Other benefits"/>
        <s v="Service Company Costs"/>
        <s v="General taxes"/>
        <s v="Water revenues - residential"/>
        <s v="Water revenues - commercial"/>
        <s v="Water revenues - industrial"/>
        <s v="Water revenues - public fire"/>
        <s v="Water revenues - private fire"/>
        <s v="Water revenues - public authority"/>
        <s v="Water revenues - sales for resale"/>
        <s v="Pension expense"/>
        <s v="Group insurance expense"/>
        <s v="Contracted services"/>
        <s v="Building Maintenance and Services"/>
        <s v="Telecommunication expenses"/>
        <s v="Postage, printing and stationary"/>
        <s v="Office supplies and services"/>
        <s v="Employee related expense travel &amp; entertainme"/>
        <s v="Miscellaneous expenses"/>
        <s v="Rents"/>
        <s v="Transportation"/>
        <s v="Customer accounting, other"/>
        <s v="Regulatory expense"/>
        <s v="Insurance other than group"/>
        <s v="Maintenance supplies and services"/>
        <s v="Depreciation"/>
        <s v="Interest on long-term debt"/>
        <s v="Interest on short-term debt"/>
        <s v="Allowance for funds used during construction"/>
        <s v="Allowance for borrowed funds used during cons"/>
        <s v="Amortization of debt expense"/>
        <s v="Current federal income taxes - operating"/>
        <s v="Current state income taxes - operating"/>
        <s v="Deferred federal income tax expense"/>
        <s v="Deferred state income tax expense"/>
        <s v="Amortization of investment tax credits"/>
        <s v="Common Dividends"/>
        <s v="Sewer revenues"/>
        <s v="Other revenues"/>
        <s v="Advertising &amp; marketing expenses"/>
        <s v="Other miscellaneous deductions"/>
        <s v="Purchased water"/>
        <s v="Fuel and power"/>
        <s v="Waste disposal"/>
        <s v="Uncollectible accounts expense"/>
        <s v="Amortization"/>
        <s v="Removal costs, net"/>
        <s v="Chemicals"/>
        <s v="Water revenues - other"/>
        <s v="Interest income"/>
      </sharedItems>
    </cacheField>
    <cacheField name="NARUC" numFmtId="0">
      <sharedItems count="71">
        <s v="601.8"/>
        <s v="604.8"/>
        <s v="634.8"/>
        <s v="408.12"/>
        <s v="461.1"/>
        <s v="461.2"/>
        <s v="461.3"/>
        <s v="462.1"/>
        <s v="462.2"/>
        <s v="461.4"/>
        <s v="466."/>
        <s v="636.8"/>
        <s v="632.8"/>
        <s v="675.8"/>
        <s v="620.5"/>
        <s v="642.8"/>
        <s v="650.8"/>
        <s v="675.7"/>
        <s v="666.8"/>
        <s v="667.8"/>
        <s v="656.8"/>
        <s v="657.8"/>
        <s v="658.8"/>
        <s v="659.8"/>
        <s v="403."/>
        <s v="427.3"/>
        <s v="427.2"/>
        <s v="420."/>
        <s v="428."/>
        <s v="409.10"/>
        <s v="409.11"/>
        <s v="410.10"/>
        <s v="410.11"/>
        <s v="412.11"/>
        <s v="438."/>
        <s v="522.1"/>
        <s v="470."/>
        <s v="536."/>
        <s v="437."/>
        <s v="631.8"/>
        <s v="675.3"/>
        <s v="620.8"/>
        <s v="633.8"/>
        <s v="660.8"/>
        <s v="426."/>
        <s v="610.1"/>
        <s v="615.8"/>
        <s v="635.3"/>
        <s v="620.4"/>
        <s v="620.6"/>
        <s v="675.6"/>
        <s v="631.6"/>
        <s v="522.2"/>
        <s v="522.3"/>
        <s v="522.4"/>
        <s v="472."/>
        <s v="473."/>
        <s v="471."/>
        <s v="670.7"/>
        <s v="407.1"/>
        <s v="406."/>
        <s v="407.2"/>
        <s v="407.4"/>
        <s v="408.10"/>
        <s v="408.11"/>
        <s v="641.8"/>
        <s v="618.3"/>
        <s v="620.2"/>
        <s v="474."/>
        <s v="408.13"/>
        <s v="419."/>
      </sharedItems>
    </cacheField>
    <cacheField name="Sep" numFmtId="43">
      <sharedItems containsString="0" containsBlank="1" containsNumber="1" minValue="-4731696.821428325" maxValue="4731696.821428325"/>
    </cacheField>
    <cacheField name="Oct" numFmtId="43">
      <sharedItems containsString="0" containsBlank="1" containsNumber="1" minValue="-4443731.0246104039" maxValue="4443731.0246104039"/>
    </cacheField>
    <cacheField name="Nov" numFmtId="43">
      <sharedItems containsString="0" containsBlank="1" containsNumber="1" minValue="-4091080.8841919419" maxValue="4091080.8841919419"/>
    </cacheField>
    <cacheField name="Dec" numFmtId="43">
      <sharedItems containsString="0" containsBlank="1" containsNumber="1" minValue="-3891982.1300211507" maxValue="3971833.9920207392"/>
    </cacheField>
    <cacheField name="Jan" numFmtId="43">
      <sharedItems containsString="0" containsBlank="1" containsNumber="1" minValue="-7504107.8120355196" maxValue="7504107.8120355196"/>
    </cacheField>
    <cacheField name="Feb" numFmtId="43">
      <sharedItems containsString="0" containsBlank="1" containsNumber="1" minValue="-7102221.2300392101" maxValue="7102221.2300392101"/>
    </cacheField>
    <cacheField name="Mar" numFmtId="43">
      <sharedItems containsString="0" containsBlank="1" containsNumber="1" minValue="-6733973.6593438601" maxValue="6733973.6593438601"/>
    </cacheField>
    <cacheField name="Apr" numFmtId="43">
      <sharedItems containsString="0" containsBlank="1" containsNumber="1" minValue="-7117219.22284518" maxValue="7117219.22284518"/>
    </cacheField>
    <cacheField name="May" numFmtId="43">
      <sharedItems containsString="0" containsBlank="1" containsNumber="1" minValue="-7112550.7636734704" maxValue="7112550.7636734704"/>
    </cacheField>
    <cacheField name="Jun" numFmtId="43">
      <sharedItems containsString="0" containsBlank="1" containsNumber="1" minValue="-8128271.2992354799" maxValue="8128271.2992354799"/>
    </cacheField>
    <cacheField name="Jul" numFmtId="43">
      <sharedItems containsString="0" containsBlank="1" containsNumber="1" minValue="-8720193.5773060396" maxValue="8720193.5773060396"/>
    </cacheField>
    <cacheField name="Aug" numFmtId="43">
      <sharedItems containsString="0" containsBlank="1" containsNumber="1" minValue="-8510082.3496066406" maxValue="8510082.3496066406"/>
    </cacheField>
    <cacheField name="Forecast Year" numFmtId="43">
      <sharedItems containsSemiMixedTypes="0" containsString="0" containsNumber="1" minValue="-60928619.914085396" maxValue="60928619.91408539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omalleln" refreshedDate="42379.75596736111" createdVersion="4" refreshedVersion="4" minRefreshableVersion="3" recordCount="666">
  <cacheSource type="worksheet">
    <worksheetSource ref="A1:AA667" sheet="2016 orig plus adj"/>
  </cacheSource>
  <cacheFields count="27">
    <cacheField name="Hyperion Cost Center" numFmtId="0">
      <sharedItems/>
    </cacheField>
    <cacheField name="Ledger" numFmtId="0">
      <sharedItems count="4">
        <s v="Budget"/>
        <s v="Rev Adj"/>
        <s v="Prod Adj"/>
        <s v="Ins Adj"/>
      </sharedItems>
    </cacheField>
    <cacheField name="Profit Center" numFmtId="0">
      <sharedItems/>
    </cacheField>
    <cacheField name="Cost Center" numFmtId="0">
      <sharedItems containsString="0" containsBlank="1" containsNumber="1" containsInteger="1" minValue="120100" maxValue="126005"/>
    </cacheField>
    <cacheField name="Cost Center Name" numFmtId="0">
      <sharedItems containsBlank="1"/>
    </cacheField>
    <cacheField name="Water / WW" numFmtId="0">
      <sharedItems/>
    </cacheField>
    <cacheField name="Hyperion Account" numFmtId="0">
      <sharedItems/>
    </cacheField>
    <cacheField name="Account" numFmtId="0">
      <sharedItems containsSemiMixedTypes="0" containsString="0" containsNumber="1" containsInteger="1" minValue="40111000" maxValue="86021500"/>
    </cacheField>
    <cacheField name="Account Description" numFmtId="0">
      <sharedItems/>
    </cacheField>
    <cacheField name="Hyp #" numFmtId="0">
      <sharedItems containsSemiMixedTypes="0" containsString="0" containsNumber="1" containsInteger="1" minValue="1" maxValue="50" count="39">
        <n v="10"/>
        <n v="13"/>
        <n v="14"/>
        <n v="34"/>
        <n v="1"/>
        <n v="11"/>
        <n v="12"/>
        <n v="15"/>
        <n v="16"/>
        <n v="17"/>
        <n v="18"/>
        <n v="19"/>
        <n v="21"/>
        <n v="22"/>
        <n v="23"/>
        <n v="24"/>
        <n v="26"/>
        <n v="27"/>
        <n v="28"/>
        <n v="29"/>
        <n v="30"/>
        <n v="38"/>
        <n v="39"/>
        <n v="41"/>
        <n v="42"/>
        <n v="43"/>
        <n v="45"/>
        <n v="50"/>
        <n v="2"/>
        <n v="3"/>
        <n v="20"/>
        <n v="44"/>
        <n v="6"/>
        <n v="7"/>
        <n v="9"/>
        <n v="25"/>
        <n v="31"/>
        <n v="32"/>
        <n v="8"/>
      </sharedItems>
    </cacheField>
    <cacheField name="Hyperion Structure" numFmtId="0">
      <sharedItems count="39">
        <s v="Salaries &amp; Wages"/>
        <s v="Other benefits"/>
        <s v="Service Company costs"/>
        <s v="General taxes"/>
        <s v="Water revenues"/>
        <s v="Pensions"/>
        <s v="Group insurances"/>
        <s v="Contracted services"/>
        <s v="Building maintenance and services"/>
        <s v="Telecommunication expenses"/>
        <s v="Postage printing and stationery"/>
        <s v="Office supplies &amp; expenses"/>
        <s v="Employee related expense travel &amp; entertainment"/>
        <s v="Miscellaneous expenses"/>
        <s v="Rents"/>
        <s v="Transportation"/>
        <s v="Customer accounting other"/>
        <s v="Regulatory expense"/>
        <s v="Insurance other than group"/>
        <s v="Maintenance service &amp; supplies"/>
        <s v="Depreciation"/>
        <s v="Interest on long-term debt"/>
        <s v="Interest on Short-Term Bank Debt"/>
        <s v="Allowance for other funds used during construction"/>
        <s v="Allowance for borrowed funds used during construction"/>
        <s v="Amortization of debt expense"/>
        <s v="Provision for income taxes"/>
        <s v="Common dividends"/>
        <s v="Sewer revenues"/>
        <s v="Other operating revenues"/>
        <s v="Advertising &amp; marketing expenses"/>
        <s v="Other Net"/>
        <s v="Purchased water"/>
        <s v="Fuel and Power"/>
        <s v="Waste disposal"/>
        <s v="Uncollectible Accounts Exp"/>
        <s v="Amortization"/>
        <s v="Removal costs"/>
        <s v="Chemicals"/>
      </sharedItems>
    </cacheField>
    <cacheField name="Line #" numFmtId="0">
      <sharedItems/>
    </cacheField>
    <cacheField name="Line Description" numFmtId="0">
      <sharedItems/>
    </cacheField>
    <cacheField name="NARUC" numFmtId="0">
      <sharedItems/>
    </cacheField>
    <cacheField name="Jan" numFmtId="43">
      <sharedItems containsSemiMixedTypes="0" containsString="0" containsNumber="1" minValue="-4062331.0934881656" maxValue="4062331.0934881656"/>
    </cacheField>
    <cacheField name="Feb" numFmtId="43">
      <sharedItems containsSemiMixedTypes="0" containsString="0" containsNumber="1" minValue="-3844770.7386807837" maxValue="3844770.7386807837"/>
    </cacheField>
    <cacheField name="Mar" numFmtId="43">
      <sharedItems containsSemiMixedTypes="0" containsString="0" containsNumber="1" minValue="-3838231" maxValue="3645420.7834285535"/>
    </cacheField>
    <cacheField name="Apr" numFmtId="43">
      <sharedItems containsSemiMixedTypes="0" containsString="0" containsNumber="1" minValue="-3852889.8667692537" maxValue="3852889.8667692537"/>
    </cacheField>
    <cacheField name="May" numFmtId="43">
      <sharedItems containsSemiMixedTypes="0" containsString="0" containsNumber="1" minValue="-3850362.607389865" maxValue="3850362.607389865"/>
    </cacheField>
    <cacheField name="Jun" numFmtId="43">
      <sharedItems containsSemiMixedTypes="0" containsString="0" containsNumber="1" minValue="-4400220.5275133206" maxValue="4400220.5275133206"/>
    </cacheField>
    <cacheField name="Jul" numFmtId="43">
      <sharedItems containsSemiMixedTypes="0" containsString="0" containsNumber="1" minValue="-4720656.2588973735" maxValue="4720656.2588973735"/>
    </cacheField>
    <cacheField name="Aug" numFmtId="43">
      <sharedItems containsSemiMixedTypes="0" containsString="0" containsNumber="1" minValue="-4606913.0405489774" maxValue="4606913.0405489774"/>
    </cacheField>
    <cacheField name="Sep" numFmtId="43">
      <sharedItems containsSemiMixedTypes="0" containsString="0" containsNumber="1" minValue="-4731696.821428325" maxValue="4731696.821428325"/>
    </cacheField>
    <cacheField name="Oct" numFmtId="43">
      <sharedItems containsSemiMixedTypes="0" containsString="0" containsNumber="1" minValue="-4443731.0246104039" maxValue="4443731.0246104039"/>
    </cacheField>
    <cacheField name="Nov" numFmtId="43">
      <sharedItems containsSemiMixedTypes="0" containsString="0" containsNumber="1" minValue="-4091080.8841919419" maxValue="4091080.8841919419"/>
    </cacheField>
    <cacheField name="Dec" numFmtId="43">
      <sharedItems containsSemiMixedTypes="0" containsString="0" containsNumber="1" minValue="-3891982.1300211507" maxValue="3971833.9920207392"/>
    </cacheField>
    <cacheField name="Total" numFmtId="43">
      <sharedItems containsSemiMixedTypes="0" containsString="0" containsNumber="1" minValue="-50142055.776968114" maxValue="50142055.77696811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omalleln" refreshedDate="42379.758190509259" createdVersion="4" refreshedVersion="4" minRefreshableVersion="3" recordCount="669">
  <cacheSource type="worksheet">
    <worksheetSource ref="A1:AA670" sheet="2016 orig plus adj"/>
  </cacheSource>
  <cacheFields count="27">
    <cacheField name="Hyperion Cost Center" numFmtId="0">
      <sharedItems/>
    </cacheField>
    <cacheField name="Ledger" numFmtId="0">
      <sharedItems/>
    </cacheField>
    <cacheField name="Profit Center" numFmtId="0">
      <sharedItems/>
    </cacheField>
    <cacheField name="Cost Center" numFmtId="0">
      <sharedItems containsString="0" containsBlank="1" containsNumber="1" containsInteger="1" minValue="120100" maxValue="126005"/>
    </cacheField>
    <cacheField name="Cost Center Name" numFmtId="0">
      <sharedItems containsBlank="1"/>
    </cacheField>
    <cacheField name="Water / WW" numFmtId="0">
      <sharedItems/>
    </cacheField>
    <cacheField name="Hyperion Account" numFmtId="0">
      <sharedItems/>
    </cacheField>
    <cacheField name="Account" numFmtId="0">
      <sharedItems containsSemiMixedTypes="0" containsString="0" containsNumber="1" containsInteger="1" minValue="40111000" maxValue="86021500"/>
    </cacheField>
    <cacheField name="Account Description" numFmtId="0">
      <sharedItems/>
    </cacheField>
    <cacheField name="Hyp #" numFmtId="0">
      <sharedItems containsSemiMixedTypes="0" containsString="0" containsNumber="1" containsInteger="1" minValue="1" maxValue="50"/>
    </cacheField>
    <cacheField name="Hyperion Structure" numFmtId="0">
      <sharedItems/>
    </cacheField>
    <cacheField name="Line #" numFmtId="0">
      <sharedItems count="50">
        <s v="P17"/>
        <s v="P20"/>
        <s v="P21"/>
        <s v="P47"/>
        <s v="P02"/>
        <s v="P03"/>
        <s v="P04"/>
        <s v="P05"/>
        <s v="P06"/>
        <s v="P07"/>
        <s v="P08"/>
        <s v="P18"/>
        <s v="P19"/>
        <s v="P22"/>
        <s v="P23"/>
        <s v="P24"/>
        <s v="P25"/>
        <s v="P26"/>
        <s v="P28"/>
        <s v="P29"/>
        <s v="P30"/>
        <s v="P31"/>
        <s v="P33"/>
        <s v="P34"/>
        <s v="P35"/>
        <s v="P36"/>
        <s v="P39"/>
        <s v="P59"/>
        <s v="P60"/>
        <s v="P52"/>
        <s v="P62"/>
        <s v="P63"/>
        <s v="P42"/>
        <s v="P43"/>
        <s v="P44"/>
        <s v="P45"/>
        <s v="P46"/>
        <s v="P65"/>
        <s v="P10"/>
        <s v="P11"/>
        <s v="P27"/>
        <s v="P56"/>
        <s v="P13"/>
        <s v="P14"/>
        <s v="P16"/>
        <s v="P32"/>
        <s v="P40"/>
        <s v="P41"/>
        <s v="P15"/>
        <s v="P09"/>
      </sharedItems>
    </cacheField>
    <cacheField name="Line Description" numFmtId="0">
      <sharedItems count="50">
        <s v="Salaries and wages"/>
        <s v="Other benefits"/>
        <s v="Service Company Costs"/>
        <s v="General taxes"/>
        <s v="Water revenues - residential"/>
        <s v="Water revenues - commercial"/>
        <s v="Water revenues - industrial"/>
        <s v="Water revenues - public fire"/>
        <s v="Water revenues - private fire"/>
        <s v="Water revenues - public authority"/>
        <s v="Water revenues - sales for resale"/>
        <s v="Pension expense"/>
        <s v="Group insurance expense"/>
        <s v="Contracted services"/>
        <s v="Building Maintenance and Services"/>
        <s v="Telecommunication expenses"/>
        <s v="Postage, printing and stationary"/>
        <s v="Office supplies and services"/>
        <s v="Employee related expense travel &amp; entertainme"/>
        <s v="Miscellaneous expenses"/>
        <s v="Rents"/>
        <s v="Transportation"/>
        <s v="Customer accounting, other"/>
        <s v="Regulatory expense"/>
        <s v="Insurance other than group"/>
        <s v="Maintenance supplies and services"/>
        <s v="Depreciation"/>
        <s v="Interest on long-term debt"/>
        <s v="Interest on short-term debt"/>
        <s v="Allowance for funds used during construction"/>
        <s v="Allowance for borrowed funds used during cons"/>
        <s v="Amortization of debt expense"/>
        <s v="Current federal income taxes - operating"/>
        <s v="Current state income taxes - operating"/>
        <s v="Deferred federal income tax expense"/>
        <s v="Deferred state income tax expense"/>
        <s v="Amortization of investment tax credits"/>
        <s v="Common Dividends"/>
        <s v="Sewer revenues"/>
        <s v="Other revenues"/>
        <s v="Advertising &amp; marketing expenses"/>
        <s v="Other miscellaneous deductions"/>
        <s v="Purchased water"/>
        <s v="Fuel and power"/>
        <s v="Waste disposal"/>
        <s v="Uncollectible accounts expense"/>
        <s v="Amortization"/>
        <s v="Removal costs, net"/>
        <s v="Chemicals"/>
        <s v="Water revenues - other"/>
      </sharedItems>
    </cacheField>
    <cacheField name="NARUC" numFmtId="0">
      <sharedItems/>
    </cacheField>
    <cacheField name="Jan" numFmtId="43">
      <sharedItems containsString="0" containsBlank="1" containsNumber="1" minValue="-4062331.0934881656" maxValue="4062331.0934881656"/>
    </cacheField>
    <cacheField name="Feb" numFmtId="43">
      <sharedItems containsString="0" containsBlank="1" containsNumber="1" minValue="-3844770.7386807837" maxValue="3844770.7386807837"/>
    </cacheField>
    <cacheField name="Mar" numFmtId="43">
      <sharedItems containsSemiMixedTypes="0" containsString="0" containsNumber="1" minValue="-3838231" maxValue="3645420.7834285535"/>
    </cacheField>
    <cacheField name="Apr" numFmtId="43">
      <sharedItems containsString="0" containsBlank="1" containsNumber="1" minValue="-3852889.8667692537" maxValue="3852889.8667692537"/>
    </cacheField>
    <cacheField name="May" numFmtId="43">
      <sharedItems containsString="0" containsBlank="1" containsNumber="1" minValue="-3850362.607389865" maxValue="3850362.607389865"/>
    </cacheField>
    <cacheField name="Jun" numFmtId="43">
      <sharedItems containsSemiMixedTypes="0" containsString="0" containsNumber="1" minValue="-4400220.5275133206" maxValue="4400220.5275133206"/>
    </cacheField>
    <cacheField name="Jul" numFmtId="43">
      <sharedItems containsString="0" containsBlank="1" containsNumber="1" minValue="-4720656.2588973735" maxValue="4720656.2588973735"/>
    </cacheField>
    <cacheField name="Aug" numFmtId="43">
      <sharedItems containsString="0" containsBlank="1" containsNumber="1" minValue="-4606913.0405489774" maxValue="4606913.0405489774"/>
    </cacheField>
    <cacheField name="Sep" numFmtId="43">
      <sharedItems containsSemiMixedTypes="0" containsString="0" containsNumber="1" minValue="-4731696.821428325" maxValue="4731696.821428325"/>
    </cacheField>
    <cacheField name="Oct" numFmtId="43">
      <sharedItems containsString="0" containsBlank="1" containsNumber="1" minValue="-4443731.0246104039" maxValue="4443731.0246104039"/>
    </cacheField>
    <cacheField name="Nov" numFmtId="43">
      <sharedItems containsString="0" containsBlank="1" containsNumber="1" minValue="-4091080.8841919419" maxValue="4091080.8841919419"/>
    </cacheField>
    <cacheField name="Dec" numFmtId="43">
      <sharedItems containsSemiMixedTypes="0" containsString="0" containsNumber="1" minValue="-3891982.1300211507" maxValue="3971833.9920207392"/>
    </cacheField>
    <cacheField name="Total" numFmtId="43">
      <sharedItems containsSemiMixedTypes="0" containsString="0" containsNumber="1" minValue="-50142055.776968114" maxValue="50142055.77696811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omalleln" refreshedDate="42379.769174305555" createdVersion="4" refreshedVersion="4" minRefreshableVersion="3" recordCount="79">
  <cacheSource type="worksheet">
    <worksheetSource ref="A1:Z80" sheet="2017 water plus adj"/>
  </cacheSource>
  <cacheFields count="26">
    <cacheField name="Hyperion Cost Center" numFmtId="0">
      <sharedItems/>
    </cacheField>
    <cacheField name="Ledger" numFmtId="0">
      <sharedItems count="4">
        <s v="Budget"/>
        <s v="Rev Adj"/>
        <s v="Ins Adj"/>
        <s v="Prod Adj"/>
      </sharedItems>
    </cacheField>
    <cacheField name="Cost Center" numFmtId="0">
      <sharedItems containsString="0" containsBlank="1" containsNumber="1" containsInteger="1" minValue="120201" maxValue="126001"/>
    </cacheField>
    <cacheField name="Cost Center Name" numFmtId="0">
      <sharedItems containsBlank="1"/>
    </cacheField>
    <cacheField name="Water / WW" numFmtId="0">
      <sharedItems/>
    </cacheField>
    <cacheField name="Hyperion Account" numFmtId="0">
      <sharedItems/>
    </cacheField>
    <cacheField name="Accont" numFmtId="0">
      <sharedItems containsSemiMixedTypes="0" containsString="0" containsNumber="1" containsInteger="1" minValue="40111000" maxValue="86021500"/>
    </cacheField>
    <cacheField name="Account Description" numFmtId="0">
      <sharedItems/>
    </cacheField>
    <cacheField name="Hyp #" numFmtId="0">
      <sharedItems containsSemiMixedTypes="0" containsString="0" containsNumber="1" containsInteger="1" minValue="1" maxValue="50" count="40">
        <n v="1"/>
        <n v="2"/>
        <n v="3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4"/>
        <n v="37"/>
        <n v="38"/>
        <n v="39"/>
        <n v="41"/>
        <n v="42"/>
        <n v="43"/>
        <n v="44"/>
        <n v="45"/>
        <n v="50"/>
      </sharedItems>
    </cacheField>
    <cacheField name="Hyperion Structure" numFmtId="0">
      <sharedItems count="40">
        <s v="Water revenues"/>
        <s v="Sewer revenues"/>
        <s v="Other operating revenues"/>
        <s v="Purchased water"/>
        <s v="Fuel and Power"/>
        <s v="Chemicals"/>
        <s v="Waste disposal"/>
        <s v="Salaries &amp; Wages"/>
        <s v="Pensions"/>
        <s v="Group insurances"/>
        <s v="Other benefits"/>
        <s v="Service Company costs"/>
        <s v="Contracted services"/>
        <s v="Building maintenance and services"/>
        <s v="Telecommunication expenses"/>
        <s v="Postage printing and stationery"/>
        <s v="Office supplies &amp; expenses"/>
        <s v="Advertising &amp; marketing expenses"/>
        <s v="Employee related expense travel &amp; entertainment"/>
        <s v="Miscellaneous expenses"/>
        <s v="Rents"/>
        <s v="Transportation"/>
        <s v="Uncollectible Accounts Exp"/>
        <s v="Customer accounting other"/>
        <s v="Regulatory expense"/>
        <s v="Insurance other than group"/>
        <s v="Maintenance service &amp; supplies"/>
        <s v="Depreciation"/>
        <s v="Amortization"/>
        <s v="Removal costs"/>
        <s v="General taxes"/>
        <s v="Interest Income"/>
        <s v="Interest on long-term debt"/>
        <s v="Interest on Short-Term Bank Debt"/>
        <s v="Allowance for other funds used during construction"/>
        <s v="Allowance for borrowed funds used during construction"/>
        <s v="Amortization of debt expense"/>
        <s v="Other Net"/>
        <s v="Provision for income taxes"/>
        <s v="Common dividends"/>
      </sharedItems>
    </cacheField>
    <cacheField name="Line" numFmtId="0">
      <sharedItems/>
    </cacheField>
    <cacheField name="Line Description" numFmtId="0">
      <sharedItems/>
    </cacheField>
    <cacheField name="NARUC" numFmtId="0">
      <sharedItems/>
    </cacheField>
    <cacheField name="Jan" numFmtId="43">
      <sharedItems containsSemiMixedTypes="0" containsString="0" containsNumber="1" minValue="-7504107.8120355196" maxValue="7504107.8120355196"/>
    </cacheField>
    <cacheField name="Feb" numFmtId="43">
      <sharedItems containsSemiMixedTypes="0" containsString="0" containsNumber="1" minValue="-7102221.2300392101" maxValue="7102221.2300392101"/>
    </cacheField>
    <cacheField name="Mar" numFmtId="43">
      <sharedItems containsSemiMixedTypes="0" containsString="0" containsNumber="1" minValue="-6733973.6593438601" maxValue="6733973.6593438601"/>
    </cacheField>
    <cacheField name="Apr" numFmtId="43">
      <sharedItems containsSemiMixedTypes="0" containsString="0" containsNumber="1" minValue="-7117219.22284518" maxValue="7117219.22284518"/>
    </cacheField>
    <cacheField name="May" numFmtId="43">
      <sharedItems containsSemiMixedTypes="0" containsString="0" containsNumber="1" minValue="-7112550.7636734704" maxValue="7112550.7636734704"/>
    </cacheField>
    <cacheField name="Jun" numFmtId="43">
      <sharedItems containsSemiMixedTypes="0" containsString="0" containsNumber="1" minValue="-8128271.2992354799" maxValue="8128271.2992354799"/>
    </cacheField>
    <cacheField name="Jul" numFmtId="43">
      <sharedItems containsSemiMixedTypes="0" containsString="0" containsNumber="1" minValue="-8720193.5773060396" maxValue="8720193.5773060396"/>
    </cacheField>
    <cacheField name="Aug" numFmtId="43">
      <sharedItems containsSemiMixedTypes="0" containsString="0" containsNumber="1" minValue="-8510082.3496066406" maxValue="8510082.3496066406"/>
    </cacheField>
    <cacheField name="Sep" numFmtId="43">
      <sharedItems containsSemiMixedTypes="0" containsString="0" containsNumber="1" minValue="-8852619.6867840309" maxValue="8852619.6867840309"/>
    </cacheField>
    <cacheField name="Oct" numFmtId="43">
      <sharedItems containsSemiMixedTypes="0" containsString="0" containsNumber="1" minValue="-8860033.0434644409" maxValue="8860033.0434644409"/>
    </cacheField>
    <cacheField name="Nov" numFmtId="43">
      <sharedItems containsSemiMixedTypes="0" containsString="0" containsNumber="1" minValue="-8120423.0276877396" maxValue="8120423.0276877396"/>
    </cacheField>
    <cacheField name="Dec" numFmtId="43">
      <sharedItems containsSemiMixedTypes="0" containsString="0" containsNumber="1" minValue="-7753734.90051986" maxValue="7753734.90051986"/>
    </cacheField>
    <cacheField name="Total" numFmtId="43">
      <sharedItems containsSemiMixedTypes="0" containsString="0" containsNumber="1" minValue="-94515430.572541475" maxValue="94515430.57254147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freshedBy="omalleln" refreshedDate="42379.770837037038" createdVersion="4" refreshedVersion="4" minRefreshableVersion="3" recordCount="82">
  <cacheSource type="worksheet">
    <worksheetSource ref="A1:Z83" sheet="2017 water plus adj"/>
  </cacheSource>
  <cacheFields count="26">
    <cacheField name="Hyperion Cost Center" numFmtId="0">
      <sharedItems/>
    </cacheField>
    <cacheField name="Ledger" numFmtId="0">
      <sharedItems/>
    </cacheField>
    <cacheField name="Cost Center" numFmtId="0">
      <sharedItems containsString="0" containsBlank="1" containsNumber="1" containsInteger="1" minValue="120105" maxValue="126001"/>
    </cacheField>
    <cacheField name="Cost Center Name" numFmtId="0">
      <sharedItems containsBlank="1"/>
    </cacheField>
    <cacheField name="Water / WW" numFmtId="0">
      <sharedItems/>
    </cacheField>
    <cacheField name="Hyperion Account" numFmtId="0">
      <sharedItems/>
    </cacheField>
    <cacheField name="Accont" numFmtId="0">
      <sharedItems containsSemiMixedTypes="0" containsString="0" containsNumber="1" containsInteger="1" minValue="40111000" maxValue="86021500"/>
    </cacheField>
    <cacheField name="Account Description" numFmtId="0">
      <sharedItems/>
    </cacheField>
    <cacheField name="Hyp #" numFmtId="0">
      <sharedItems containsSemiMixedTypes="0" containsString="0" containsNumber="1" containsInteger="1" minValue="1" maxValue="50"/>
    </cacheField>
    <cacheField name="Hyperion Structure" numFmtId="0">
      <sharedItems/>
    </cacheField>
    <cacheField name="Line" numFmtId="0">
      <sharedItems count="48">
        <s v="P02"/>
        <s v="P10"/>
        <s v="P11"/>
        <s v="P13"/>
        <s v="P14"/>
        <s v="P15"/>
        <s v="P16"/>
        <s v="P17"/>
        <s v="P18"/>
        <s v="P19"/>
        <s v="P20"/>
        <s v="P21"/>
        <s v="P22"/>
        <s v="P23"/>
        <s v="P24"/>
        <s v="P25"/>
        <s v="P26"/>
        <s v="P27"/>
        <s v="P28"/>
        <s v="P29"/>
        <s v="P30"/>
        <s v="P31"/>
        <s v="P32"/>
        <s v="P33"/>
        <s v="P34"/>
        <s v="P35"/>
        <s v="P36"/>
        <s v="P39"/>
        <s v="P40"/>
        <s v="P41"/>
        <s v="P47"/>
        <s v="P51"/>
        <s v="P59"/>
        <s v="P60"/>
        <s v="P52"/>
        <s v="P62"/>
        <s v="P63"/>
        <s v="P56"/>
        <s v="P42"/>
        <s v="P65"/>
        <s v="P03"/>
        <s v="P04"/>
        <s v="P07"/>
        <s v="P08"/>
        <s v="P06"/>
        <s v="P05"/>
        <s v="P09"/>
        <s v="P43"/>
      </sharedItems>
    </cacheField>
    <cacheField name="Line Description" numFmtId="0">
      <sharedItems count="48">
        <s v="Water revenues - residential"/>
        <s v="Sewer revenues"/>
        <s v="Other revenues"/>
        <s v="Purchased water"/>
        <s v="Fuel and power"/>
        <s v="Chemicals"/>
        <s v="Waste disposal"/>
        <s v="Salaries and wages"/>
        <s v="Pension expense"/>
        <s v="Group insurance expense"/>
        <s v="Other benefits"/>
        <s v="Service Company Costs"/>
        <s v="Contracted services"/>
        <s v="Building Maintenance and Services"/>
        <s v="Telecommunication expenses"/>
        <s v="Postage, printing and stationary"/>
        <s v="Office supplies and services"/>
        <s v="Advertising &amp; marketing expenses"/>
        <s v="Employee related expense travel &amp; entertainme"/>
        <s v="Miscellaneous expenses"/>
        <s v="Rents"/>
        <s v="Transportation"/>
        <s v="Uncollectible accounts expense"/>
        <s v="Customer accounting, other"/>
        <s v="Regulatory expense"/>
        <s v="Insurance other than group"/>
        <s v="Maintenance supplies and services"/>
        <s v="Depreciation"/>
        <s v="Amortization"/>
        <s v="Removal costs, net"/>
        <s v="General taxes"/>
        <s v="Interest income"/>
        <s v="Interest on long-term debt"/>
        <s v="Interest on short-term debt"/>
        <s v="Allowance for funds used during construction"/>
        <s v="Allowance for borrowed funds used during cons"/>
        <s v="Amortization of debt expense"/>
        <s v="Other miscellaneous deductions"/>
        <s v="Current federal income taxes - operating"/>
        <s v="Common Dividends"/>
        <s v="Water revenues - commercial"/>
        <s v="Water revenues - industrial"/>
        <s v="Water revenues - public authority"/>
        <s v="Water revenues - sales for resale"/>
        <s v="Water revenues - private fire"/>
        <s v="Water revenues - public fire"/>
        <s v="Water revenues - other"/>
        <s v="Current state income taxes - operating"/>
      </sharedItems>
    </cacheField>
    <cacheField name="NARUC" numFmtId="0">
      <sharedItems/>
    </cacheField>
    <cacheField name="Jan" numFmtId="43">
      <sharedItems containsString="0" containsBlank="1" containsNumber="1" minValue="-7504107.8120355196" maxValue="7504107.8120355196"/>
    </cacheField>
    <cacheField name="Feb" numFmtId="43">
      <sharedItems containsString="0" containsBlank="1" containsNumber="1" minValue="-7102221.2300392101" maxValue="7102221.2300392101"/>
    </cacheField>
    <cacheField name="Mar" numFmtId="43">
      <sharedItems containsSemiMixedTypes="0" containsString="0" containsNumber="1" minValue="-6733973.6593438601" maxValue="6733973.6593438601"/>
    </cacheField>
    <cacheField name="Apr" numFmtId="43">
      <sharedItems containsString="0" containsBlank="1" containsNumber="1" minValue="-7117219.22284518" maxValue="7117219.22284518"/>
    </cacheField>
    <cacheField name="May" numFmtId="43">
      <sharedItems containsString="0" containsBlank="1" containsNumber="1" minValue="-7112550.7636734704" maxValue="7112550.7636734704"/>
    </cacheField>
    <cacheField name="Jun" numFmtId="43">
      <sharedItems containsSemiMixedTypes="0" containsString="0" containsNumber="1" minValue="-8128271.2992354799" maxValue="8128271.2992354799"/>
    </cacheField>
    <cacheField name="Jul" numFmtId="43">
      <sharedItems containsString="0" containsBlank="1" containsNumber="1" minValue="-8720193.5773060396" maxValue="8720193.5773060396"/>
    </cacheField>
    <cacheField name="Aug" numFmtId="43">
      <sharedItems containsString="0" containsBlank="1" containsNumber="1" minValue="-8510082.3496066406" maxValue="8510082.3496066406"/>
    </cacheField>
    <cacheField name="Sep" numFmtId="43">
      <sharedItems containsSemiMixedTypes="0" containsString="0" containsNumber="1" minValue="-8852619.6867840309" maxValue="8852619.6867840309"/>
    </cacheField>
    <cacheField name="Oct" numFmtId="43">
      <sharedItems containsString="0" containsBlank="1" containsNumber="1" minValue="-8860033.0434644409" maxValue="8860033.0434644409"/>
    </cacheField>
    <cacheField name="Nov" numFmtId="43">
      <sharedItems containsString="0" containsBlank="1" containsNumber="1" minValue="-8120423.0276877396" maxValue="8120423.0276877396"/>
    </cacheField>
    <cacheField name="Dec" numFmtId="43">
      <sharedItems containsSemiMixedTypes="0" containsString="0" containsNumber="1" minValue="-7753734.90051986" maxValue="7753734.90051986"/>
    </cacheField>
    <cacheField name="Total" numFmtId="43">
      <sharedItems containsSemiMixedTypes="0" containsString="0" containsNumber="1" minValue="-94515430.572541475" maxValue="94515430.57254147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r:id="rId1" refreshedBy="omalleln" refreshedDate="42379.788292361111" createdVersion="4" refreshedVersion="4" minRefreshableVersion="3" recordCount="745">
  <cacheSource type="worksheet">
    <worksheetSource ref="A1:AA746" sheet="0916-0817 v2"/>
  </cacheSource>
  <cacheFields count="27">
    <cacheField name="Hyperion Cost Center" numFmtId="0">
      <sharedItems/>
    </cacheField>
    <cacheField name="Ledger" numFmtId="0">
      <sharedItems/>
    </cacheField>
    <cacheField name="Profit Center" numFmtId="0">
      <sharedItems containsBlank="1"/>
    </cacheField>
    <cacheField name="Cost Center" numFmtId="0">
      <sharedItems containsString="0" containsBlank="1" containsNumber="1" containsInteger="1" minValue="120100" maxValue="126005"/>
    </cacheField>
    <cacheField name="Cost Center Name" numFmtId="0">
      <sharedItems containsBlank="1"/>
    </cacheField>
    <cacheField name="Water / WW" numFmtId="0">
      <sharedItems count="2">
        <s v="Water"/>
        <s v="Wastewater"/>
      </sharedItems>
    </cacheField>
    <cacheField name="Hyperion Account" numFmtId="0">
      <sharedItems/>
    </cacheField>
    <cacheField name="Account" numFmtId="0">
      <sharedItems containsSemiMixedTypes="0" containsString="0" containsNumber="1" containsInteger="1" minValue="40111000" maxValue="86021500" count="190">
        <n v="50100000"/>
        <n v="50421000"/>
        <n v="50422000"/>
        <n v="53401000"/>
        <n v="53401100"/>
        <n v="53401200"/>
        <n v="53401300"/>
        <n v="53401400"/>
        <n v="53401500"/>
        <n v="53401600"/>
        <n v="53401700"/>
        <n v="53401800"/>
        <n v="53401900"/>
        <n v="53402200"/>
        <n v="53402300"/>
        <n v="53402400"/>
        <n v="53402500"/>
        <n v="68532000"/>
        <n v="68533000"/>
        <n v="68535000"/>
        <n v="40111000"/>
        <n v="40121000"/>
        <n v="40131000"/>
        <n v="40141000"/>
        <n v="40145000"/>
        <n v="40151000"/>
        <n v="40161000"/>
        <n v="50171800"/>
        <n v="50109900"/>
        <n v="50171000"/>
        <n v="50610000"/>
        <n v="50510000"/>
        <n v="50550000"/>
        <n v="50550100"/>
        <n v="50423000"/>
        <n v="50426000"/>
        <n v="50450000"/>
        <n v="50457000"/>
        <n v="50421100"/>
        <n v="50422100"/>
        <n v="53150000"/>
        <n v="53154000"/>
        <n v="52550000"/>
        <n v="52571000"/>
        <n v="52574000"/>
        <n v="52574100"/>
        <n v="52566000"/>
        <n v="52562000"/>
        <n v="52526100"/>
        <n v="52571500"/>
        <n v="52534021"/>
        <n v="52534000"/>
        <n v="52534200"/>
        <n v="52001000"/>
        <n v="52527000"/>
        <n v="52568000"/>
        <n v="52579000"/>
        <n v="52585000"/>
        <n v="52524000"/>
        <n v="54140000"/>
        <n v="55010200"/>
        <n v="55010300"/>
        <n v="55010500"/>
        <n v="55000100"/>
        <n v="52520000"/>
        <n v="52510015"/>
        <n v="52542015"/>
        <n v="52566015"/>
        <n v="56610000"/>
        <n v="56620000"/>
        <n v="55715000"/>
        <n v="62502600"/>
        <n v="68011000"/>
        <n v="68532100"/>
        <n v="68533100"/>
        <n v="68535100"/>
        <n v="81015000"/>
        <n v="81315000"/>
        <n v="70510000"/>
        <n v="85000000"/>
        <n v="82010000"/>
        <n v="82015000"/>
        <n v="69011000"/>
        <n v="69021000"/>
        <n v="69061000"/>
        <n v="69063200"/>
        <n v="69065000"/>
        <n v="69071000"/>
        <n v="69073200"/>
        <n v="69073500"/>
        <n v="69520000"/>
        <n v="86021500"/>
        <n v="40211000"/>
        <n v="40310100"/>
        <n v="40359900"/>
        <n v="81010000"/>
        <n v="81020000"/>
        <n v="50110000"/>
        <n v="50119900"/>
        <n v="53110000"/>
        <n v="52562500"/>
        <n v="52582000"/>
        <n v="52554500"/>
        <n v="62002600"/>
        <n v="53155000"/>
        <n v="50451000"/>
        <n v="50452000"/>
        <n v="52528000"/>
        <n v="52535000"/>
        <n v="52503000"/>
        <n v="52514500"/>
        <n v="52514600"/>
        <n v="52514700"/>
        <n v="52514901"/>
        <n v="52514903"/>
        <n v="52514904"/>
        <n v="52514905"/>
        <n v="52514907"/>
        <n v="52514909"/>
        <n v="52515000"/>
        <n v="52515001"/>
        <n v="52556500"/>
        <n v="52514906"/>
        <n v="75820000"/>
        <n v="52522000"/>
        <n v="75840000"/>
        <n v="51010000"/>
        <n v="51510000"/>
        <n v="51110000"/>
        <n v="51120000"/>
        <n v="50454000"/>
        <n v="50456000"/>
        <n v="53152000"/>
        <n v="52532000"/>
        <n v="62002300"/>
        <n v="62002400"/>
        <n v="62510000"/>
        <n v="63110000"/>
        <n v="40221000"/>
        <n v="40231000"/>
        <n v="40251000"/>
        <n v="40310200"/>
        <n v="40310250"/>
        <n v="40310400"/>
        <n v="40310500"/>
        <n v="40310600"/>
        <n v="40310700"/>
        <n v="40319900"/>
        <n v="50610100"/>
        <n v="50510100"/>
        <n v="52546000"/>
        <n v="52548000"/>
        <n v="52578000"/>
        <n v="52583000"/>
        <n v="57010000"/>
        <n v="55720100"/>
        <n v="68012000"/>
        <n v="68012500"/>
        <n v="68254000"/>
        <n v="68255000"/>
        <n v="68257000"/>
        <n v="68258000"/>
        <n v="68311000"/>
        <n v="68312000"/>
        <n v="68312500"/>
        <n v="68545000"/>
        <n v="68520000"/>
        <n v="52000000"/>
        <n v="54110000"/>
        <n v="62502400"/>
        <n v="62520700"/>
        <n v="51800000"/>
        <n v="62002100"/>
        <n v="52542016"/>
        <n v="52540000"/>
        <n v="40171000"/>
        <n v="55710000"/>
        <n v="55110000"/>
        <n v="55720000"/>
        <n v="55730000"/>
        <n v="40310300"/>
        <n v="55000000"/>
        <n v="52501500"/>
        <n v="62002000"/>
        <n v="68251000"/>
        <n v="68543000"/>
        <n v="81810000"/>
        <n v="55735000" u="1"/>
        <n v="55115000" u="1"/>
        <n v="55725000" u="1"/>
      </sharedItems>
    </cacheField>
    <cacheField name="Account Description" numFmtId="0">
      <sharedItems count="189">
        <s v="Labor Expense"/>
        <s v="401k Expense"/>
        <s v="DCP Expense"/>
        <s v="AWWSC Labor OPEX"/>
        <s v="AWWSC Pension OPEX"/>
        <s v="AWWSC Group Ins OPEX"/>
        <s v="AWWSC Other Ben OPEX"/>
        <s v="AWWSC Cont Svcs OPEX"/>
        <s v="AWWSC Off Suppl OPEX"/>
        <s v="AWWSC Transportaion"/>
        <s v="AWWSC Rents OPEX"/>
        <s v="AWWSC Other operting supplies"/>
        <s v="AWWSC Maint OPEX"/>
        <s v="AWWSC Dpr/Amrt OPEX"/>
        <s v="AWWSC Gen Tax OPEX"/>
        <s v="AWWSC Interest OPEX"/>
        <s v="AWWSC Oth Inc OPEX"/>
        <s v="FUTA"/>
        <s v="FICA"/>
        <s v="SUTA"/>
        <s v="Res Sales Billed"/>
        <s v="Com Sales Billed"/>
        <s v="Ind Sales Billed"/>
        <s v="Publ Fire Billed"/>
        <s v="Priv Fire Billed"/>
        <s v="Publ Auth Billed"/>
        <s v="Sls/Rsle Billed"/>
        <s v="Comp Exp-RSU's"/>
        <s v="Labor Cap Credits"/>
        <s v="Annual Incent Plan"/>
        <s v="Pension Expense"/>
        <s v="PBOP Expense"/>
        <s v="Group Insur Expense"/>
        <s v="Group Ins Cap Credts"/>
        <s v="ESPP Expense"/>
        <s v="Retiree Medical Exp"/>
        <s v="Other Welfare"/>
        <s v="Training"/>
        <s v="401k Exp Cap Credits"/>
        <s v="DCP Exp Cap Credits"/>
        <s v="Contr Svc-Other"/>
        <s v="Contr Svc-Audit Fees"/>
        <s v="Janitorial"/>
        <s v="Security Svc"/>
        <s v="Telephone"/>
        <s v="Cell Phone"/>
        <s v="Postage"/>
        <s v="Office Supplies"/>
        <s v="Credit Line Fees I/C"/>
        <s v="Software Licenses"/>
        <s v="Travel - Meals"/>
        <s v="Employee Expenses"/>
        <s v="Conferences &amp; Reg"/>
        <s v="M&amp;S Expense (O&amp;M)"/>
        <s v="Directors Fees"/>
        <s v="Research &amp; Develop"/>
        <s v="Trustee Fees"/>
        <s v="Discounts Available"/>
        <s v="Co Dues/Mmbrshp Ded"/>
        <s v="Rents-Equip"/>
        <s v="Trans Lease Fuel"/>
        <s v="Trans Lease Maint"/>
        <s v="Trans Reimb EE Prsnl"/>
        <s v="Trans Cap Credits"/>
        <s v="Collection Agencies"/>
        <s v="Bank Svc Charges-CA"/>
        <s v="Forms CA"/>
        <s v="Postage CA"/>
        <s v="Reg Exp-Amort"/>
        <s v="Reg Exp-Depr Stdy"/>
        <s v="Ins General Liab - Intercompany"/>
        <s v="Misc Maint AG"/>
        <s v="Depr -UPIS General"/>
        <s v="FUTA Cap Credits"/>
        <s v="FICA Cap Credits"/>
        <s v="SUTA Cap Credits"/>
        <s v="Interest LTD Interco"/>
        <s v="Interest STD Interco"/>
        <s v="AFUDC-Equity"/>
        <s v="AFUDC Debt"/>
        <s v="Amort Debt Disc&amp;Exp"/>
        <s v="Amort Dbt Dsc&amp;Ex I/C"/>
        <s v="FIT-Current"/>
        <s v="SIT-Current"/>
        <s v="Def FIT-Current Year"/>
        <s v="Def FIT-Reg Liability"/>
        <s v="Def FIT-Other"/>
        <s v="Def SIT-Current Year"/>
        <s v="Def SIT-Reg Liability"/>
        <s v="Def SIT-Other"/>
        <s v="ITC Restored FIT"/>
        <s v="Div Decl Com Stk I/C"/>
        <s v="Dom WW Svc Billed"/>
        <s v="OthRev-Late Pymt Fee"/>
        <s v="OthRev WW-Misc Svc"/>
        <s v="Interest LTD"/>
        <s v="Div Decl P/S w/ MRR"/>
        <s v="Labor NS OT -Natural"/>
        <s v="LaborNSOT CapCredits"/>
        <s v="Contr Svc-Eng"/>
        <s v="Overnight Shippng"/>
        <s v="Uniforms"/>
        <s v="Lab Supplies"/>
        <s v="M&amp;S Maint AG"/>
        <s v="Contr Svc-Legal"/>
        <s v="Employee Awards"/>
        <s v="Emp Physical Exams"/>
        <s v="Dues/Membership Deductible"/>
        <s v="Meals Deductible"/>
        <s v="Advertising"/>
        <s v="Charitb Don-H/Ed/En"/>
        <s v="Charitb Don-Commnty"/>
        <s v="Community Partnrshps"/>
        <s v="Cust Edu Comm-Reg"/>
        <s v="Cust Edu Comm-Issues"/>
        <s v="Cust Edu Comm-Consrv"/>
        <s v="Cust Edu Comm-Printd"/>
        <s v="Cust Edu-Press Rls"/>
        <s v="Cust Edu-Video&amp;Photo"/>
        <s v="Commun Relations-E"/>
        <s v="Commun Relations-S"/>
        <s v="Low Income Pay Prog"/>
        <s v="Cust Edu-Bill Insert"/>
        <s v="Othr Income Deductns"/>
        <s v="Community Relations"/>
        <s v="Lobbying Expenses"/>
        <s v="Purchased Water"/>
        <s v="Purchased Power"/>
        <s v="Waste Disposal"/>
        <s v="Amort Waste Disposal"/>
        <s v="Safety Incent Awards"/>
        <s v="Tuition Aid"/>
        <s v="Contr Svc-Lab Testng"/>
        <s v="Electricity"/>
        <s v="M&amp;S Maint WT"/>
        <s v="M&amp;S Maint TD"/>
        <s v="Amort Def Maint"/>
        <s v="Contract Svc - Other Maint"/>
        <s v="Com WW Svc Billed"/>
        <s v="Ind WW Svc Billed"/>
        <s v="PubAuth WW Billed"/>
        <s v="OthRev-Rent"/>
        <s v="OthRev-Rent I/C"/>
        <s v="OthRev-NSF Ck Chrg"/>
        <s v="OthRev-Appl/InitFee"/>
        <s v="OthRev-Usage Data"/>
        <s v="OthRev-Reconnct Fee"/>
        <s v="OthRev-Misc Svc"/>
        <s v="Pension Cap Credits"/>
        <s v="PBOP Cap Credits"/>
        <s v="Grounds Keeping"/>
        <s v="Heating Oil/Gas"/>
        <s v="Trash Removal"/>
        <s v="Water &amp; WW"/>
        <s v="Uncoll Accts Exp"/>
        <s v="Ins W/C Cap Credits"/>
        <s v="Depr -Amort CIAC Tx"/>
        <s v="Depr-Amort CIAC Nntx"/>
        <s v="Amort-RegAsset AFUDC"/>
        <s v="Amort-UPAA"/>
        <s v="Amort-Prop Losses"/>
        <s v="Amort-Reg Asset"/>
        <s v="Rem Costs-ARO/NNS"/>
        <s v="Rmv Csts-NNS CIAC Tx"/>
        <s v="Rmv Csts-NNS CIAC NT"/>
        <s v="Utility Reg Assessme"/>
        <s v="Property Taxes"/>
        <s v="Rents-Real Prop"/>
        <s v="Misc Maint TD"/>
        <s v="Misc Main Pvg/Bckfll"/>
        <s v="Chemicals"/>
        <s v="M&amp;S Maint SS"/>
        <s v="Forms AG"/>
        <s v="Amort Bus Svc ProjXp"/>
        <s v="Misc Sales Billed"/>
        <s v="Ins General Liabilty"/>
        <s v="Ins Vehicle"/>
        <s v="Ins Work Comp"/>
        <s v="Ins Other"/>
        <s v="OthRev-CFO"/>
        <s v="Transportation (O&amp;M)"/>
        <s v="Misc Oper CA"/>
        <s v="M&amp;S Maint"/>
        <s v="Amort-Ltd Term Plant"/>
        <s v="Othr Taxes &amp;Licenses"/>
        <s v="Interest Income"/>
        <s v="Ins Other - Intercompany" u="1"/>
        <s v="Ins Work Comp - Intercompany" u="1"/>
        <s v="Ins Vehicle - Intercompany" u="1"/>
      </sharedItems>
    </cacheField>
    <cacheField name="Hyp #" numFmtId="0">
      <sharedItems containsSemiMixedTypes="0" containsString="0" containsNumber="1" containsInteger="1" minValue="1" maxValue="50"/>
    </cacheField>
    <cacheField name="Hyperion Structure" numFmtId="0">
      <sharedItems/>
    </cacheField>
    <cacheField name="Line #" numFmtId="0">
      <sharedItems count="51">
        <s v="P17"/>
        <s v="P20"/>
        <s v="P21"/>
        <s v="P47"/>
        <s v="P02"/>
        <s v="P03"/>
        <s v="P04"/>
        <s v="P05"/>
        <s v="P06"/>
        <s v="P07"/>
        <s v="P08"/>
        <s v="P18"/>
        <s v="P19"/>
        <s v="P22"/>
        <s v="P23"/>
        <s v="P24"/>
        <s v="P25"/>
        <s v="P26"/>
        <s v="P28"/>
        <s v="P29"/>
        <s v="P30"/>
        <s v="P31"/>
        <s v="P33"/>
        <s v="P34"/>
        <s v="P35"/>
        <s v="P36"/>
        <s v="P39"/>
        <s v="P59"/>
        <s v="P60"/>
        <s v="P52"/>
        <s v="P62"/>
        <s v="P63"/>
        <s v="P42"/>
        <s v="P43"/>
        <s v="P44"/>
        <s v="P45"/>
        <s v="P46"/>
        <s v="P65"/>
        <s v="P10"/>
        <s v="P11"/>
        <s v="P27"/>
        <s v="P56"/>
        <s v="P13"/>
        <s v="P14"/>
        <s v="P16"/>
        <s v="P32"/>
        <s v="P40"/>
        <s v="P41"/>
        <s v="P15"/>
        <s v="P09"/>
        <s v="P51"/>
      </sharedItems>
    </cacheField>
    <cacheField name="Line Description" numFmtId="0">
      <sharedItems count="51">
        <s v="Salaries and wages"/>
        <s v="Other benefits"/>
        <s v="Service Company Costs"/>
        <s v="General taxes"/>
        <s v="Water revenues - residential"/>
        <s v="Water revenues - commercial"/>
        <s v="Water revenues - industrial"/>
        <s v="Water revenues - public fire"/>
        <s v="Water revenues - private fire"/>
        <s v="Water revenues - public authority"/>
        <s v="Water revenues - sales for resale"/>
        <s v="Pension expense"/>
        <s v="Group insurance expense"/>
        <s v="Contracted services"/>
        <s v="Building Maintenance and Services"/>
        <s v="Telecommunication expenses"/>
        <s v="Postage, printing and stationary"/>
        <s v="Office supplies and services"/>
        <s v="Employee related expense travel &amp; entertainme"/>
        <s v="Miscellaneous expenses"/>
        <s v="Rents"/>
        <s v="Transportation"/>
        <s v="Customer accounting, other"/>
        <s v="Regulatory expense"/>
        <s v="Insurance other than group"/>
        <s v="Maintenance supplies and services"/>
        <s v="Depreciation"/>
        <s v="Interest on long-term debt"/>
        <s v="Interest on short-term debt"/>
        <s v="Allowance for funds used during construction"/>
        <s v="Allowance for borrowed funds used during cons"/>
        <s v="Amortization of debt expense"/>
        <s v="Current federal income taxes - operating"/>
        <s v="Current state income taxes - operating"/>
        <s v="Deferred federal income tax expense"/>
        <s v="Deferred state income tax expense"/>
        <s v="Amortization of investment tax credits"/>
        <s v="Common Dividends"/>
        <s v="Sewer revenues"/>
        <s v="Other revenues"/>
        <s v="Advertising &amp; marketing expenses"/>
        <s v="Other miscellaneous deductions"/>
        <s v="Purchased water"/>
        <s v="Fuel and power"/>
        <s v="Waste disposal"/>
        <s v="Uncollectible accounts expense"/>
        <s v="Amortization"/>
        <s v="Removal costs, net"/>
        <s v="Chemicals"/>
        <s v="Water revenues - other"/>
        <s v="Interest income"/>
      </sharedItems>
    </cacheField>
    <cacheField name="NARUC" numFmtId="0">
      <sharedItems count="71">
        <s v="601.8"/>
        <s v="604.8"/>
        <s v="634.8"/>
        <s v="408.12"/>
        <s v="461.1"/>
        <s v="461.2"/>
        <s v="461.3"/>
        <s v="462.1"/>
        <s v="462.2"/>
        <s v="461.4"/>
        <s v="466."/>
        <s v="636.8"/>
        <s v="632.8"/>
        <s v="675.8"/>
        <s v="620.5"/>
        <s v="642.8"/>
        <s v="650.8"/>
        <s v="675.7"/>
        <s v="666.8"/>
        <s v="667.8"/>
        <s v="657.8"/>
        <s v="403."/>
        <s v="427.3"/>
        <s v="427.2"/>
        <s v="420."/>
        <s v="428."/>
        <s v="409.10"/>
        <s v="409.11"/>
        <s v="410.10"/>
        <s v="410.11"/>
        <s v="412.11"/>
        <s v="438."/>
        <s v="522.1"/>
        <s v="470."/>
        <s v="536."/>
        <s v="437."/>
        <s v="631.8"/>
        <s v="675.3"/>
        <s v="620.8"/>
        <s v="633.8"/>
        <s v="660.8"/>
        <s v="426."/>
        <s v="610.1"/>
        <s v="615.8"/>
        <s v="635.3"/>
        <s v="620.4"/>
        <s v="620.6"/>
        <s v="675.6"/>
        <s v="631.6"/>
        <s v="522.2"/>
        <s v="522.3"/>
        <s v="522.4"/>
        <s v="472."/>
        <s v="473."/>
        <s v="471."/>
        <s v="670.7"/>
        <s v="658.8"/>
        <s v="407.1"/>
        <s v="406."/>
        <s v="407.2"/>
        <s v="407.4"/>
        <s v="408.10"/>
        <s v="408.11"/>
        <s v="641.8"/>
        <s v="618.3"/>
        <s v="620.2"/>
        <s v="474."/>
        <s v="656.8"/>
        <s v="659.8"/>
        <s v="408.13"/>
        <s v="419."/>
      </sharedItems>
    </cacheField>
    <cacheField name="Sep" numFmtId="0">
      <sharedItems containsString="0" containsBlank="1" containsNumber="1" minValue="-4731696.821428325" maxValue="4731696.821428325"/>
    </cacheField>
    <cacheField name="Oct" numFmtId="0">
      <sharedItems containsString="0" containsBlank="1" containsNumber="1" minValue="-4443731.0246104039" maxValue="4443731.0246104039"/>
    </cacheField>
    <cacheField name="Nov" numFmtId="0">
      <sharedItems containsString="0" containsBlank="1" containsNumber="1" minValue="-4091080.8841919419" maxValue="4091080.8841919419"/>
    </cacheField>
    <cacheField name="Dec" numFmtId="0">
      <sharedItems containsString="0" containsBlank="1" containsNumber="1" minValue="-3891982.1300211507" maxValue="3971833.9920207392"/>
    </cacheField>
    <cacheField name="Jan" numFmtId="0">
      <sharedItems containsString="0" containsBlank="1" containsNumber="1" minValue="-7504107.8120355196" maxValue="7504107.8120355196"/>
    </cacheField>
    <cacheField name="Feb" numFmtId="0">
      <sharedItems containsString="0" containsBlank="1" containsNumber="1" minValue="-7102221.2300392101" maxValue="7102221.2300392101"/>
    </cacheField>
    <cacheField name="Mar" numFmtId="0">
      <sharedItems containsString="0" containsBlank="1" containsNumber="1" minValue="-6733973.6593438601" maxValue="6733973.6593438601"/>
    </cacheField>
    <cacheField name="Apr" numFmtId="0">
      <sharedItems containsString="0" containsBlank="1" containsNumber="1" minValue="-7117219.22284518" maxValue="7117219.22284518"/>
    </cacheField>
    <cacheField name="May" numFmtId="0">
      <sharedItems containsString="0" containsBlank="1" containsNumber="1" minValue="-7112550.7636734704" maxValue="7112550.7636734704"/>
    </cacheField>
    <cacheField name="Jun" numFmtId="0">
      <sharedItems containsString="0" containsBlank="1" containsNumber="1" minValue="-8128271.2992354799" maxValue="8128271.2992354799"/>
    </cacheField>
    <cacheField name="Jul" numFmtId="0">
      <sharedItems containsString="0" containsBlank="1" containsNumber="1" minValue="-8720193.5773060396" maxValue="8720193.5773060396"/>
    </cacheField>
    <cacheField name="Aug" numFmtId="0">
      <sharedItems containsString="0" containsBlank="1" containsNumber="1" minValue="-8510082.3496066406" maxValue="8510082.3496066406"/>
    </cacheField>
    <cacheField name="Forecast Year" numFmtId="43">
      <sharedItems containsSemiMixedTypes="0" containsString="0" containsNumber="1" minValue="-60928619.914085396" maxValue="60928619.91408539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05">
  <r>
    <s v="E120100"/>
    <n v="120100"/>
    <s v="KY CORP-BS/OH"/>
    <x v="0"/>
    <s v="A50100000"/>
    <x v="0"/>
    <s v="Labor Expense"/>
    <x v="0"/>
    <x v="0"/>
    <x v="0"/>
    <x v="0"/>
    <s v="601.8"/>
    <n v="2439.2343999999998"/>
    <n v="2439.2343999999998"/>
    <n v="2671.5372000000002"/>
    <n v="2507.5352831999999"/>
    <n v="2626.9345823999997"/>
    <n v="2626.9345823999997"/>
    <n v="2507.5352831999999"/>
    <n v="2746.3438815999998"/>
    <n v="2626.9345823999997"/>
    <n v="2507.5352831999999"/>
    <n v="2626.9345823999997"/>
    <n v="2626.9345823999997"/>
    <n v="30953.628643200002"/>
  </r>
  <r>
    <s v="E120100"/>
    <n v="120100"/>
    <s v="KY CORP-BS/OH"/>
    <x v="0"/>
    <s v="A50421000"/>
    <x v="1"/>
    <s v="401k Expense"/>
    <x v="1"/>
    <x v="1"/>
    <x v="1"/>
    <x v="1"/>
    <s v="604.8"/>
    <n v="78.059573155389799"/>
    <n v="78.059573155389799"/>
    <n v="85.493342027331678"/>
    <n v="80.2427212037407"/>
    <n v="84.061898403918832"/>
    <n v="84.061898403918832"/>
    <n v="80.2427212037407"/>
    <n v="87.881075604096964"/>
    <n v="84.061898403918832"/>
    <n v="80.2427212037407"/>
    <n v="84.061898403918832"/>
    <n v="84.061898403918832"/>
    <n v="990.53121957302437"/>
  </r>
  <r>
    <s v="E120100"/>
    <n v="120100"/>
    <s v="KY CORP-BS/OH"/>
    <x v="0"/>
    <s v="A50422000"/>
    <x v="2"/>
    <s v="DCP Expense"/>
    <x v="1"/>
    <x v="1"/>
    <x v="1"/>
    <x v="1"/>
    <s v="604.8"/>
    <n v="128.06040547191841"/>
    <n v="128.06040547191841"/>
    <n v="140.25377742162496"/>
    <n v="131.64697682513216"/>
    <n v="137.90969000728128"/>
    <n v="137.90969000728128"/>
    <n v="131.64697682513216"/>
    <n v="144.18240318943043"/>
    <n v="137.90969000728128"/>
    <n v="131.64697682513216"/>
    <n v="137.90969000728128"/>
    <n v="137.90969000728128"/>
    <n v="1625.0463720666953"/>
  </r>
  <r>
    <s v="E120100"/>
    <n v="120100"/>
    <s v="KY CORP-BS/OH"/>
    <x v="0"/>
    <s v="A53401000"/>
    <x v="3"/>
    <s v="AWWSC Labor OPEX"/>
    <x v="2"/>
    <x v="2"/>
    <x v="2"/>
    <x v="2"/>
    <s v="634.8"/>
    <n v="308738.6887590643"/>
    <n v="306630.04435064236"/>
    <n v="334884.96189820365"/>
    <n v="312494.07881361409"/>
    <n v="329378.0191425184"/>
    <n v="329401.45966536796"/>
    <n v="314788.28332309803"/>
    <n v="346510.93849624682"/>
    <n v="331453.97149019316"/>
    <n v="317061.5800868122"/>
    <n v="329906.27822490816"/>
    <n v="328346.58974562486"/>
    <n v="3889594.8939962941"/>
  </r>
  <r>
    <s v="E120100"/>
    <n v="120100"/>
    <s v="KY CORP-BS/OH"/>
    <x v="0"/>
    <s v="A53401100"/>
    <x v="4"/>
    <s v="AWWSC Pension OPEX"/>
    <x v="2"/>
    <x v="2"/>
    <x v="2"/>
    <x v="2"/>
    <s v="634.8"/>
    <n v="29228.112338496245"/>
    <n v="29228.112338496245"/>
    <n v="29228.112338496245"/>
    <n v="29227.002059909781"/>
    <n v="29227.002059909781"/>
    <n v="29224.781502736867"/>
    <n v="29224.781502736867"/>
    <n v="29224.781502736867"/>
    <n v="29227.002059909781"/>
    <n v="29228.112338496245"/>
    <n v="29228.112338496245"/>
    <n v="29228.112338496245"/>
    <n v="350724.0247189175"/>
  </r>
  <r>
    <s v="E120100"/>
    <n v="120100"/>
    <s v="KY CORP-BS/OH"/>
    <x v="0"/>
    <s v="A53401200"/>
    <x v="5"/>
    <s v="AWWSC Group Ins OPEX"/>
    <x v="2"/>
    <x v="2"/>
    <x v="2"/>
    <x v="2"/>
    <s v="634.8"/>
    <n v="43485.424573395328"/>
    <n v="43348.697110933259"/>
    <n v="43182.768680650639"/>
    <n v="43072.613870278132"/>
    <n v="43016.998294536097"/>
    <n v="42857.864932781871"/>
    <n v="42828.663964961321"/>
    <n v="42584.410007857732"/>
    <n v="42225.431142184927"/>
    <n v="41891.172600180391"/>
    <n v="42245.048975797486"/>
    <n v="43197.697436060284"/>
    <n v="513936.7915896175"/>
  </r>
  <r>
    <s v="E120100"/>
    <n v="120100"/>
    <s v="KY CORP-BS/OH"/>
    <x v="0"/>
    <s v="A53401300"/>
    <x v="6"/>
    <s v="AWWSC Other Ben OPEX"/>
    <x v="2"/>
    <x v="2"/>
    <x v="2"/>
    <x v="2"/>
    <s v="634.8"/>
    <n v="23095.959575321889"/>
    <n v="23088.873724506069"/>
    <n v="24179.330893175753"/>
    <n v="24135.012734944808"/>
    <n v="23787.168886266245"/>
    <n v="25597.792391221159"/>
    <n v="23156.077162023579"/>
    <n v="25665.392163718236"/>
    <n v="25918.187838551807"/>
    <n v="23199.273824541418"/>
    <n v="23802.614091406238"/>
    <n v="23979.844558016917"/>
    <n v="289605.52784369409"/>
  </r>
  <r>
    <s v="E120100"/>
    <n v="120100"/>
    <s v="KY CORP-BS/OH"/>
    <x v="0"/>
    <s v="A53401400"/>
    <x v="7"/>
    <s v="AWWSC Cont Svcs OPEX"/>
    <x v="2"/>
    <x v="2"/>
    <x v="2"/>
    <x v="2"/>
    <s v="634.8"/>
    <n v="40268.123849287076"/>
    <n v="41024.394980661251"/>
    <n v="42151.096286036445"/>
    <n v="40514.280603618696"/>
    <n v="38340.239330737095"/>
    <n v="44044.371002666005"/>
    <n v="39158.130576905307"/>
    <n v="43768.094814509124"/>
    <n v="45838.337533447637"/>
    <n v="43623.357343593969"/>
    <n v="41182.103647708711"/>
    <n v="41320.507377219074"/>
    <n v="501233.03734639043"/>
  </r>
  <r>
    <s v="E120100"/>
    <n v="120100"/>
    <s v="KY CORP-BS/OH"/>
    <x v="0"/>
    <s v="A53401500"/>
    <x v="8"/>
    <s v="AWWSC Off Suppl OPEX"/>
    <x v="2"/>
    <x v="2"/>
    <x v="2"/>
    <x v="2"/>
    <s v="634.8"/>
    <n v="44902.24786054049"/>
    <n v="45170.01083308657"/>
    <n v="48200.745812491077"/>
    <n v="47294.26376189931"/>
    <n v="49569.665295483443"/>
    <n v="47168.907051466682"/>
    <n v="47140.384120359719"/>
    <n v="47200.870574758083"/>
    <n v="49466.114824645738"/>
    <n v="45326.359656120476"/>
    <n v="45621.582056459003"/>
    <n v="45775.091767697202"/>
    <n v="562836.24361500784"/>
  </r>
  <r>
    <s v="E120100"/>
    <n v="120100"/>
    <s v="KY CORP-BS/OH"/>
    <x v="0"/>
    <s v="A53401600"/>
    <x v="9"/>
    <s v="AWWSC Transportaion"/>
    <x v="2"/>
    <x v="2"/>
    <x v="2"/>
    <x v="2"/>
    <s v="634.8"/>
    <n v="11919.926356700162"/>
    <n v="11919.926356700162"/>
    <n v="11921.027155913696"/>
    <n v="11923.459347048538"/>
    <n v="11916.507562488936"/>
    <n v="11929.699450871027"/>
    <n v="11915.215021218493"/>
    <n v="11915.215021218493"/>
    <n v="11936.22567128286"/>
    <n v="11917.15269139774"/>
    <n v="11923.801364889354"/>
    <n v="11928.096773667632"/>
    <n v="143066.25277339711"/>
  </r>
  <r>
    <s v="E120100"/>
    <n v="120100"/>
    <s v="KY CORP-BS/OH"/>
    <x v="0"/>
    <s v="A53401700"/>
    <x v="10"/>
    <s v="AWWSC Rents OPEX"/>
    <x v="2"/>
    <x v="2"/>
    <x v="2"/>
    <x v="2"/>
    <s v="634.8"/>
    <n v="22316.430301320674"/>
    <n v="22316.430301320674"/>
    <n v="22316.430301320674"/>
    <n v="22316.430301320674"/>
    <n v="22316.430301320674"/>
    <n v="22316.430301320674"/>
    <n v="22316.430301320674"/>
    <n v="22316.430301320674"/>
    <n v="22316.430301320674"/>
    <n v="22316.430301320674"/>
    <n v="22316.430301320674"/>
    <n v="22316.430301320674"/>
    <n v="267797.16361584811"/>
  </r>
  <r>
    <s v="E120100"/>
    <n v="120100"/>
    <s v="KY CORP-BS/OH"/>
    <x v="0"/>
    <s v="A53401800"/>
    <x v="11"/>
    <s v="AWWSC Other operting supplies"/>
    <x v="2"/>
    <x v="2"/>
    <x v="2"/>
    <x v="2"/>
    <s v="634.8"/>
    <n v="12999.801377177628"/>
    <n v="1636.2496164079239"/>
    <n v="2469.2723077635546"/>
    <n v="7800.5770380110098"/>
    <n v="968.87626778839262"/>
    <n v="3306.8456553735932"/>
    <n v="9224.3417167777679"/>
    <n v="1602.2673272653151"/>
    <n v="-1456.4725815721354"/>
    <n v="4930.2408764477232"/>
    <n v="821.91235182388721"/>
    <n v="-1317.3729642141207"/>
    <n v="42986.538989050539"/>
  </r>
  <r>
    <s v="E120100"/>
    <n v="120100"/>
    <s v="KY CORP-BS/OH"/>
    <x v="0"/>
    <s v="A53401900"/>
    <x v="12"/>
    <s v="AWWSC Maint OPEX"/>
    <x v="2"/>
    <x v="2"/>
    <x v="2"/>
    <x v="2"/>
    <s v="634.8"/>
    <n v="22533.648555355976"/>
    <n v="23687.282798644737"/>
    <n v="23842.47462594882"/>
    <n v="21789.885723228839"/>
    <n v="21308.380038828225"/>
    <n v="22494.523000915575"/>
    <n v="22060.748405480721"/>
    <n v="24707.545016346132"/>
    <n v="21300.074245544973"/>
    <n v="20575.835391844761"/>
    <n v="22319.423270647949"/>
    <n v="21450.557669219073"/>
    <n v="268070.37874200579"/>
  </r>
  <r>
    <s v="E120100"/>
    <n v="120100"/>
    <s v="KY CORP-BS/OH"/>
    <x v="0"/>
    <s v="A53402200"/>
    <x v="13"/>
    <s v="AWWSC Dpr/Amrt OPEX"/>
    <x v="2"/>
    <x v="2"/>
    <x v="2"/>
    <x v="2"/>
    <s v="634.8"/>
    <n v="67770.571357639783"/>
    <n v="67344.197633841803"/>
    <n v="64143.040515741464"/>
    <n v="62710.89420187362"/>
    <n v="61563.549591521187"/>
    <n v="60446.669667935144"/>
    <n v="60405.126964583855"/>
    <n v="60197.58513294741"/>
    <n v="60673.000391146488"/>
    <n v="60579.970182666984"/>
    <n v="59324.821428090501"/>
    <n v="57402.74229878722"/>
    <n v="742562.16936677555"/>
  </r>
  <r>
    <s v="E120100"/>
    <n v="120100"/>
    <s v="KY CORP-BS/OH"/>
    <x v="0"/>
    <s v="A53402300"/>
    <x v="14"/>
    <s v="AWWSC Gen Tax OPEX"/>
    <x v="2"/>
    <x v="2"/>
    <x v="2"/>
    <x v="2"/>
    <s v="634.8"/>
    <n v="34921.091234428677"/>
    <n v="55203.720110100738"/>
    <n v="32048.757861171202"/>
    <n v="27402.500350117018"/>
    <n v="26784.501431208515"/>
    <n v="25409.073469691062"/>
    <n v="23700.400987144883"/>
    <n v="24892.671196208998"/>
    <n v="22725.780832814879"/>
    <n v="20887.568139508963"/>
    <n v="20222.382868885808"/>
    <n v="18773.967540415582"/>
    <n v="332972.41602169635"/>
  </r>
  <r>
    <s v="E120100"/>
    <n v="120100"/>
    <s v="KY CORP-BS/OH"/>
    <x v="0"/>
    <s v="A53402400"/>
    <x v="15"/>
    <s v="AWWSC Interest OPEX"/>
    <x v="2"/>
    <x v="2"/>
    <x v="2"/>
    <x v="2"/>
    <s v="634.8"/>
    <n v="6815.6604538582587"/>
    <n v="6618.1261005853148"/>
    <n v="6419.7801020934849"/>
    <n v="6280.1649206097063"/>
    <n v="6066.1213851444345"/>
    <n v="5891.6404719318589"/>
    <n v="6066.2013338035595"/>
    <n v="5895.7879925992038"/>
    <n v="5724.6590954461699"/>
    <n v="5874.1762002797304"/>
    <n v="5700.181647069624"/>
    <n v="5525.9087821589392"/>
    <n v="72878.408485580279"/>
  </r>
  <r>
    <s v="E120100"/>
    <n v="120100"/>
    <s v="KY CORP-BS/OH"/>
    <x v="0"/>
    <s v="A53402500"/>
    <x v="16"/>
    <s v="AWWSC Oth Inc OPEX"/>
    <x v="2"/>
    <x v="2"/>
    <x v="2"/>
    <x v="2"/>
    <s v="634.8"/>
    <n v="-28.789702444487148"/>
    <n v="-28.789702444487148"/>
    <n v="-28.789702444487148"/>
    <n v="-28.789702444487148"/>
    <n v="-28.789702444487148"/>
    <n v="-28.789702444487148"/>
    <n v="-28.789702444487148"/>
    <n v="-28.789702444487148"/>
    <n v="-28.789702444487148"/>
    <n v="-28.789702444487148"/>
    <n v="-28.789702444487148"/>
    <n v="-28.789702444487148"/>
    <n v="-345.47642933384577"/>
  </r>
  <r>
    <s v="E120100"/>
    <n v="120100"/>
    <s v="KY CORP-BS/OH"/>
    <x v="0"/>
    <s v="A68532000"/>
    <x v="17"/>
    <s v="FUTA"/>
    <x v="3"/>
    <x v="3"/>
    <x v="3"/>
    <x v="3"/>
    <s v="408.12"/>
    <n v="-26.053468797600008"/>
    <n v="14.638046400000006"/>
    <n v="11.323835197600003"/>
    <n v="-4.9842374400000014E-2"/>
    <n v="-5.2215820800000021E-2"/>
    <n v="-5.2215820800000021E-2"/>
    <n v="-4.9842374400000014E-2"/>
    <n v="-5.4589267200000013E-2"/>
    <n v="-5.2215820800000021E-2"/>
    <n v="-4.9842374400000014E-2"/>
    <n v="-5.2215820800000021E-2"/>
    <n v="-5.2215820800000021E-2"/>
    <n v="-0.55678269439999939"/>
  </r>
  <r>
    <s v="E120100"/>
    <n v="120100"/>
    <s v="KY CORP-BS/OH"/>
    <x v="0"/>
    <s v="A68533000"/>
    <x v="18"/>
    <s v="FICA"/>
    <x v="3"/>
    <x v="3"/>
    <x v="3"/>
    <x v="3"/>
    <s v="408.12"/>
    <n v="186.60259159999998"/>
    <n v="187.08360123232322"/>
    <n v="204.90251563540161"/>
    <n v="192.32406206682825"/>
    <n v="201.48568407001054"/>
    <n v="201.48568407001054"/>
    <n v="192.32406206682825"/>
    <n v="210.64730607319285"/>
    <n v="201.48568407001054"/>
    <n v="192.32406206682825"/>
    <n v="201.48568407001054"/>
    <n v="201.48568407001054"/>
    <n v="2373.6366210914548"/>
  </r>
  <r>
    <s v="E120100"/>
    <n v="120100"/>
    <s v="KY CORP-BS/OH"/>
    <x v="0"/>
    <s v="A68535000"/>
    <x v="19"/>
    <s v="SUTA"/>
    <x v="3"/>
    <x v="3"/>
    <x v="3"/>
    <x v="3"/>
    <s v="408.12"/>
    <n v="-92.031427199999996"/>
    <n v="34.145441599999998"/>
    <n v="37.398340800000007"/>
    <n v="20.144309126399992"/>
    <n v="-0.12183691520000001"/>
    <n v="-0.12183691520000001"/>
    <n v="-0.11629887359999999"/>
    <n v="-0.12737495679999999"/>
    <n v="-0.12183691520000001"/>
    <n v="-0.11629887359999999"/>
    <n v="-0.12183691520000001"/>
    <n v="-0.12183691520000001"/>
    <n v="-1.3124929535999987"/>
  </r>
  <r>
    <s v="E120105"/>
    <n v="120105"/>
    <s v="CORP-ADMIN &amp; GEN"/>
    <x v="0"/>
    <s v="A40111000"/>
    <x v="20"/>
    <s v="Res Sales Billed"/>
    <x v="4"/>
    <x v="4"/>
    <x v="4"/>
    <x v="4"/>
    <s v="461.1"/>
    <n v="4062331.0934881656"/>
    <n v="3844770.7386807837"/>
    <n v="3645420.7834285535"/>
    <n v="3852889.8667692537"/>
    <n v="3850362.607389865"/>
    <n v="4400220.5275133206"/>
    <n v="4720656.2588973735"/>
    <n v="4606913.0405489774"/>
    <n v="4731696.821428325"/>
    <n v="4443731.0246104039"/>
    <n v="4091080.8841919419"/>
    <n v="3891982.1300211507"/>
    <n v="50142055.776968114"/>
  </r>
  <r>
    <s v="E120105"/>
    <n v="120105"/>
    <s v="CORP-ADMIN &amp; GEN"/>
    <x v="0"/>
    <s v="A40121000"/>
    <x v="21"/>
    <s v="Com Sales Billed"/>
    <x v="4"/>
    <x v="4"/>
    <x v="5"/>
    <x v="5"/>
    <s v="461.2"/>
    <n v="1613506.8947448391"/>
    <n v="1651314.7660804093"/>
    <n v="1583615.0170160348"/>
    <n v="1678722.5137551054"/>
    <n v="1703515.3246072023"/>
    <n v="1944097.7396232947"/>
    <n v="2102327.9709114353"/>
    <n v="2137823.0449848738"/>
    <n v="2197914.6632440183"/>
    <n v="2016839.1533285053"/>
    <n v="1795726.8535761551"/>
    <n v="1614288.227351411"/>
    <n v="22039692.169223286"/>
  </r>
  <r>
    <s v="E120105"/>
    <n v="120105"/>
    <s v="CORP-ADMIN &amp; GEN"/>
    <x v="0"/>
    <s v="A40131000"/>
    <x v="22"/>
    <s v="Ind Sales Billed"/>
    <x v="4"/>
    <x v="4"/>
    <x v="6"/>
    <x v="6"/>
    <s v="461.3"/>
    <n v="210195.14995349225"/>
    <n v="200516.51461107333"/>
    <n v="196342.79684127122"/>
    <n v="199712.10943032656"/>
    <n v="201288.27073426332"/>
    <n v="236446.93718833028"/>
    <n v="231572.15661890915"/>
    <n v="247830.00954263331"/>
    <n v="222276.07406883937"/>
    <n v="206661.37803012089"/>
    <n v="196473.61222457889"/>
    <n v="189887.50894460708"/>
    <n v="2539202.5181884458"/>
  </r>
  <r>
    <s v="E120105"/>
    <n v="120105"/>
    <s v="CORP-ADMIN &amp; GEN"/>
    <x v="0"/>
    <s v="A40141000"/>
    <x v="23"/>
    <s v="Publ Fire Billed"/>
    <x v="4"/>
    <x v="4"/>
    <x v="7"/>
    <x v="7"/>
    <s v="462.1"/>
    <n v="310868.04333333333"/>
    <n v="310868.04333333333"/>
    <n v="310868.04333333333"/>
    <n v="310868.04333333333"/>
    <n v="310868.04333333333"/>
    <n v="310868.04333333333"/>
    <n v="310868.04333333333"/>
    <n v="310868.04333333333"/>
    <n v="310868.04333333333"/>
    <n v="310868.04333333333"/>
    <n v="310868.04333333333"/>
    <n v="310868.04333333333"/>
    <n v="3730416.5200000009"/>
  </r>
  <r>
    <s v="E120105"/>
    <n v="120105"/>
    <s v="CORP-ADMIN &amp; GEN"/>
    <x v="0"/>
    <s v="A40145000"/>
    <x v="24"/>
    <s v="Priv Fire Billed"/>
    <x v="4"/>
    <x v="4"/>
    <x v="8"/>
    <x v="8"/>
    <s v="462.2"/>
    <n v="227710.29791666663"/>
    <n v="227710.29791666663"/>
    <n v="227710.29791666663"/>
    <n v="227710.29791666663"/>
    <n v="227710.29791666663"/>
    <n v="227710.29791666663"/>
    <n v="227710.29791666663"/>
    <n v="227710.29791666663"/>
    <n v="227710.29791666663"/>
    <n v="227710.29791666663"/>
    <n v="227710.29791666663"/>
    <n v="227710.29791666663"/>
    <n v="2732523.5749999997"/>
  </r>
  <r>
    <s v="E120105"/>
    <n v="120105"/>
    <s v="CORP-ADMIN &amp; GEN"/>
    <x v="0"/>
    <s v="A40151000"/>
    <x v="25"/>
    <s v="Publ Auth Billed"/>
    <x v="4"/>
    <x v="4"/>
    <x v="9"/>
    <x v="9"/>
    <s v="461.4"/>
    <n v="420910.15191238571"/>
    <n v="417845.11751238612"/>
    <n v="388693.54137238552"/>
    <n v="393346.0683123857"/>
    <n v="480492.80747238424"/>
    <n v="538227.73973238724"/>
    <n v="551671.8636123871"/>
    <n v="613884.42057238775"/>
    <n v="607032.66777238669"/>
    <n v="575454.32305238687"/>
    <n v="462093.89841238706"/>
    <n v="439375.92287238722"/>
    <n v="5889028.5226086378"/>
  </r>
  <r>
    <s v="E120105"/>
    <n v="120105"/>
    <s v="CORP-ADMIN &amp; GEN"/>
    <x v="0"/>
    <s v="A40161000"/>
    <x v="26"/>
    <s v="Sls/Rsle Billed"/>
    <x v="4"/>
    <x v="4"/>
    <x v="10"/>
    <x v="10"/>
    <s v="466."/>
    <n v="133894.63992499994"/>
    <n v="119860.80080649996"/>
    <n v="136801.88079099997"/>
    <n v="132770.60544999994"/>
    <n v="141485.39181549998"/>
    <n v="157766.44885599994"/>
    <n v="185513.19465024996"/>
    <n v="178676.40086424991"/>
    <n v="170468.73353049994"/>
    <n v="165481.94027949998"/>
    <n v="133580.90147499996"/>
    <n v="118447.93919199998"/>
    <n v="1774748.8776354999"/>
  </r>
  <r>
    <s v="E120105"/>
    <n v="120105"/>
    <s v="CORP-ADMIN &amp; GEN"/>
    <x v="0"/>
    <s v="A50171800"/>
    <x v="27"/>
    <s v="Comp Exp-RSU's"/>
    <x v="0"/>
    <x v="0"/>
    <x v="0"/>
    <x v="0"/>
    <s v="601.8"/>
    <n v="5883.6455236252505"/>
    <n v="5883.6455236252505"/>
    <n v="6443.9927163514658"/>
    <n v="6048.3875982867585"/>
    <n v="6336.4060553480322"/>
    <n v="6336.4060553480322"/>
    <n v="6048.3875982867585"/>
    <n v="6624.4245124093068"/>
    <n v="6336.4060553480322"/>
    <n v="6048.3875982867585"/>
    <n v="6336.4060553480322"/>
    <n v="6336.4060553480322"/>
    <n v="74662.901347611725"/>
  </r>
  <r>
    <s v="E120105"/>
    <n v="120105"/>
    <s v="CORP-ADMIN &amp; GEN"/>
    <x v="0"/>
    <s v="A50109900"/>
    <x v="28"/>
    <s v="Labor Cap Credits"/>
    <x v="0"/>
    <x v="0"/>
    <x v="0"/>
    <x v="0"/>
    <s v="601.8"/>
    <n v="-2694.8083344000006"/>
    <n v="-2694.8083344000006"/>
    <n v="-2951.4567471999999"/>
    <n v="-2770.2629677632003"/>
    <n v="-2902.1802519424"/>
    <n v="-2902.1802519424"/>
    <n v="-2770.2629677632003"/>
    <n v="-3034.0975361216006"/>
    <n v="-2902.1802519424"/>
    <n v="-2770.2629677632003"/>
    <n v="-2902.1802519424"/>
    <n v="-2902.1802519424"/>
    <n v="-34196.861115123203"/>
  </r>
  <r>
    <s v="E120105"/>
    <n v="120105"/>
    <s v="CORP-ADMIN &amp; GEN"/>
    <x v="0"/>
    <s v="A50100000"/>
    <x v="0"/>
    <s v="Labor Expense"/>
    <x v="0"/>
    <x v="0"/>
    <x v="0"/>
    <x v="0"/>
    <s v="601.8"/>
    <n v="50885.720400000006"/>
    <n v="50885.720400000006"/>
    <n v="55731.985200000003"/>
    <n v="52310.518291200002"/>
    <n v="54801.499638399997"/>
    <n v="54801.499638399997"/>
    <n v="52310.518291200002"/>
    <n v="57292.480985600007"/>
    <n v="54801.499638399997"/>
    <n v="52310.518291200002"/>
    <n v="54801.499638399997"/>
    <n v="54801.499638399997"/>
    <n v="645734.9600512"/>
  </r>
  <r>
    <s v="E120105"/>
    <n v="120105"/>
    <s v="CORP-ADMIN &amp; GEN"/>
    <x v="0"/>
    <s v="A50171000"/>
    <x v="29"/>
    <s v="Annual Incent Plan"/>
    <x v="0"/>
    <x v="0"/>
    <x v="0"/>
    <x v="0"/>
    <s v="601.8"/>
    <n v="8312.7220478017862"/>
    <n v="8312.7220478017862"/>
    <n v="9104.4170047352909"/>
    <n v="8545.4784651402351"/>
    <n v="8952.410773004056"/>
    <n v="8952.410773004056"/>
    <n v="8545.4784651402351"/>
    <n v="9359.3330808678766"/>
    <n v="8952.410773004056"/>
    <n v="8545.4784651402351"/>
    <n v="8952.410773004056"/>
    <n v="8952.410773004056"/>
    <n v="105487.68344164772"/>
  </r>
  <r>
    <s v="E120105"/>
    <n v="120105"/>
    <s v="CORP-ADMIN &amp; GEN"/>
    <x v="0"/>
    <s v="A50610000"/>
    <x v="30"/>
    <s v="Pension Expense"/>
    <x v="5"/>
    <x v="5"/>
    <x v="11"/>
    <x v="11"/>
    <s v="604.8"/>
    <n v="68027"/>
    <n v="68027"/>
    <n v="68027"/>
    <n v="68027"/>
    <n v="68027"/>
    <n v="68027"/>
    <n v="68027"/>
    <n v="68027"/>
    <n v="68027"/>
    <n v="68027"/>
    <n v="68027"/>
    <n v="68027"/>
    <n v="816324"/>
  </r>
  <r>
    <s v="E120105"/>
    <n v="120105"/>
    <s v="CORP-ADMIN &amp; GEN"/>
    <x v="0"/>
    <s v="A50510000"/>
    <x v="31"/>
    <s v="PBOP Expense"/>
    <x v="6"/>
    <x v="6"/>
    <x v="12"/>
    <x v="12"/>
    <s v="604.8"/>
    <n v="62540.5"/>
    <n v="62540.5"/>
    <n v="62540.5"/>
    <n v="62540.5"/>
    <n v="62540.5"/>
    <n v="62540.5"/>
    <n v="62540.5"/>
    <n v="62540.5"/>
    <n v="62540.5"/>
    <n v="62540.5"/>
    <n v="62540.5"/>
    <n v="62540.5"/>
    <n v="750486"/>
  </r>
  <r>
    <s v="E120105"/>
    <n v="120105"/>
    <s v="CORP-ADMIN &amp; GEN"/>
    <x v="0"/>
    <s v="A50550000"/>
    <x v="32"/>
    <s v="Group Insur Expense"/>
    <x v="6"/>
    <x v="6"/>
    <x v="12"/>
    <x v="12"/>
    <s v="604.8"/>
    <n v="5468.9600000000009"/>
    <n v="5468.9600000000009"/>
    <n v="5468.9600000000009"/>
    <n v="5468.9600000000009"/>
    <n v="5468.9600000000009"/>
    <n v="5468.9600000000009"/>
    <n v="5468.9600000000009"/>
    <n v="5468.9600000000009"/>
    <n v="5468.9600000000009"/>
    <n v="5468.9600000000009"/>
    <n v="5468.9600000000009"/>
    <n v="5468.9600000000009"/>
    <n v="65627.520000000004"/>
  </r>
  <r>
    <s v="E120105"/>
    <n v="120105"/>
    <s v="CORP-ADMIN &amp; GEN"/>
    <x v="0"/>
    <s v="A50550100"/>
    <x v="33"/>
    <s v="Group Ins Cap Credts"/>
    <x v="6"/>
    <x v="6"/>
    <x v="12"/>
    <x v="12"/>
    <s v="604.8"/>
    <n v="-308.096"/>
    <n v="-308.096"/>
    <n v="-308.096"/>
    <n v="-308.096"/>
    <n v="-308.096"/>
    <n v="-308.096"/>
    <n v="-308.096"/>
    <n v="-308.096"/>
    <n v="-308.096"/>
    <n v="-308.096"/>
    <n v="-308.096"/>
    <n v="-308.096"/>
    <n v="-3697.152"/>
  </r>
  <r>
    <s v="E120105"/>
    <n v="120105"/>
    <s v="CORP-ADMIN &amp; GEN"/>
    <x v="0"/>
    <s v="A50421000"/>
    <x v="1"/>
    <s v="401k Expense"/>
    <x v="1"/>
    <x v="1"/>
    <x v="1"/>
    <x v="1"/>
    <s v="604.8"/>
    <n v="961.35393791842614"/>
    <n v="961.35393791842614"/>
    <n v="1052.9176462916096"/>
    <n v="988.27816818014207"/>
    <n v="1035.3414142839583"/>
    <n v="1035.3414142839583"/>
    <n v="988.27816818014207"/>
    <n v="1082.3946603877746"/>
    <n v="1035.3414142839583"/>
    <n v="988.27816818014207"/>
    <n v="1035.3414142839583"/>
    <n v="1035.3414142839583"/>
    <n v="12199.561758476455"/>
  </r>
  <r>
    <s v="E120105"/>
    <n v="120105"/>
    <s v="CORP-ADMIN &amp; GEN"/>
    <x v="0"/>
    <s v="A50422000"/>
    <x v="2"/>
    <s v="DCP Expense"/>
    <x v="1"/>
    <x v="1"/>
    <x v="1"/>
    <x v="1"/>
    <s v="604.8"/>
    <n v="549.28142976227457"/>
    <n v="549.28142976227457"/>
    <n v="601.59061354915787"/>
    <n v="564.65550979561817"/>
    <n v="591.54101026207627"/>
    <n v="591.54101026207627"/>
    <n v="564.65550979561817"/>
    <n v="618.43651072853424"/>
    <n v="591.54101026207627"/>
    <n v="564.65550979561817"/>
    <n v="591.54101026207627"/>
    <n v="591.54101026207627"/>
    <n v="6970.2615644994767"/>
  </r>
  <r>
    <s v="E120105"/>
    <n v="120105"/>
    <s v="CORP-ADMIN &amp; GEN"/>
    <x v="0"/>
    <s v="A50423000"/>
    <x v="34"/>
    <s v="ESPP Expense"/>
    <x v="1"/>
    <x v="1"/>
    <x v="1"/>
    <x v="1"/>
    <s v="604.8"/>
    <n v="740"/>
    <n v="740"/>
    <n v="740"/>
    <n v="740"/>
    <n v="740"/>
    <n v="740"/>
    <n v="740"/>
    <n v="740"/>
    <n v="740"/>
    <n v="740"/>
    <n v="740"/>
    <n v="740"/>
    <n v="8880"/>
  </r>
  <r>
    <s v="E120105"/>
    <n v="120105"/>
    <s v="CORP-ADMIN &amp; GEN"/>
    <x v="0"/>
    <s v="A50426000"/>
    <x v="35"/>
    <s v="Retiree Medical Exp"/>
    <x v="1"/>
    <x v="1"/>
    <x v="1"/>
    <x v="1"/>
    <s v="604.8"/>
    <n v="931"/>
    <n v="931"/>
    <n v="931"/>
    <n v="931"/>
    <n v="931"/>
    <n v="931"/>
    <n v="931"/>
    <n v="931"/>
    <n v="931"/>
    <n v="931"/>
    <n v="931"/>
    <n v="931"/>
    <n v="11172"/>
  </r>
  <r>
    <s v="E120105"/>
    <n v="120105"/>
    <s v="CORP-ADMIN &amp; GEN"/>
    <x v="0"/>
    <s v="A50450000"/>
    <x v="36"/>
    <s v="Other Welfare"/>
    <x v="1"/>
    <x v="1"/>
    <x v="1"/>
    <x v="1"/>
    <s v="604.8"/>
    <n v="0"/>
    <n v="0"/>
    <n v="0"/>
    <n v="0"/>
    <n v="0"/>
    <n v="0"/>
    <n v="0"/>
    <n v="0"/>
    <n v="0"/>
    <n v="0"/>
    <n v="0"/>
    <n v="11250"/>
    <n v="11250"/>
  </r>
  <r>
    <s v="E120105"/>
    <n v="120105"/>
    <s v="CORP-ADMIN &amp; GEN"/>
    <x v="0"/>
    <s v="A50457000"/>
    <x v="37"/>
    <s v="Training"/>
    <x v="1"/>
    <x v="1"/>
    <x v="1"/>
    <x v="1"/>
    <s v="604.8"/>
    <n v="0"/>
    <n v="0"/>
    <n v="0"/>
    <n v="0"/>
    <n v="0"/>
    <n v="0"/>
    <n v="0"/>
    <n v="0"/>
    <n v="0"/>
    <n v="0"/>
    <n v="2730"/>
    <n v="0"/>
    <n v="2730"/>
  </r>
  <r>
    <s v="E120105"/>
    <n v="120105"/>
    <s v="CORP-ADMIN &amp; GEN"/>
    <x v="0"/>
    <s v="A50421100"/>
    <x v="38"/>
    <s v="401k Exp Cap Credits"/>
    <x v="1"/>
    <x v="1"/>
    <x v="1"/>
    <x v="1"/>
    <s v="604.8"/>
    <n v="-58.019152439570917"/>
    <n v="-58.019152439570917"/>
    <n v="-63.544786005244333"/>
    <n v="-59.643688707878901"/>
    <n v="-62.483864360635039"/>
    <n v="-62.483864360635039"/>
    <n v="-59.643688707878901"/>
    <n v="-65.324040013391183"/>
    <n v="-62.483864360635039"/>
    <n v="-59.643688707878901"/>
    <n v="-62.483864360635039"/>
    <n v="-62.483864360635039"/>
    <n v="-736.25751882458928"/>
  </r>
  <r>
    <s v="E120105"/>
    <n v="120105"/>
    <s v="CORP-ADMIN &amp; GEN"/>
    <x v="0"/>
    <s v="A50422100"/>
    <x v="39"/>
    <s v="DCP Exp Cap Credits"/>
    <x v="1"/>
    <x v="1"/>
    <x v="1"/>
    <x v="1"/>
    <s v="604.8"/>
    <n v="-51.703368993186551"/>
    <n v="-51.703368993186551"/>
    <n v="-56.627499373490032"/>
    <n v="-53.151063324995768"/>
    <n v="-55.682066340471764"/>
    <n v="-55.682066340471764"/>
    <n v="-53.151063324995768"/>
    <n v="-58.213069355947752"/>
    <n v="-55.682066340471764"/>
    <n v="-53.151063324995768"/>
    <n v="-55.682066340471764"/>
    <n v="-55.682066340471764"/>
    <n v="-656.11082839315713"/>
  </r>
  <r>
    <s v="E120105"/>
    <n v="120105"/>
    <s v="CORP-ADMIN &amp; GEN"/>
    <x v="0"/>
    <s v="A53150000"/>
    <x v="40"/>
    <s v="Contr Svc-Other"/>
    <x v="7"/>
    <x v="7"/>
    <x v="13"/>
    <x v="13"/>
    <s v="636.8"/>
    <n v="7549.7076435833333"/>
    <n v="7549.7076435833333"/>
    <n v="7549.7076435833333"/>
    <n v="7549.7076435833333"/>
    <n v="7549.7076435833333"/>
    <n v="7549.7076435833333"/>
    <n v="7549.7076435833333"/>
    <n v="7549.7076435833333"/>
    <n v="7549.7076435833333"/>
    <n v="7549.7076435833333"/>
    <n v="7549.7076435833333"/>
    <n v="7549.7076435833333"/>
    <n v="90596.49172299997"/>
  </r>
  <r>
    <s v="E120105"/>
    <n v="120105"/>
    <s v="CORP-ADMIN &amp; GEN"/>
    <x v="0"/>
    <s v="A53154000"/>
    <x v="41"/>
    <s v="Contr Svc-Audit Fees"/>
    <x v="7"/>
    <x v="7"/>
    <x v="13"/>
    <x v="13"/>
    <s v="632.8"/>
    <n v="7694.2634474999995"/>
    <n v="7694.2634474999995"/>
    <n v="7694.2634474999995"/>
    <n v="7694.2634474999995"/>
    <n v="7694.2634474999995"/>
    <n v="7694.2634474999995"/>
    <n v="7694.2634474999995"/>
    <n v="7694.2634474999995"/>
    <n v="7694.2634474999995"/>
    <n v="7694.2634474999995"/>
    <n v="7694.2634474999995"/>
    <n v="7694.2634474999995"/>
    <n v="92331.161369999987"/>
  </r>
  <r>
    <s v="E120105"/>
    <n v="120105"/>
    <s v="CORP-ADMIN &amp; GEN"/>
    <x v="0"/>
    <s v="A52550000"/>
    <x v="42"/>
    <s v="Janitorial"/>
    <x v="8"/>
    <x v="8"/>
    <x v="14"/>
    <x v="14"/>
    <s v="675.8"/>
    <n v="0"/>
    <n v="0"/>
    <n v="5000"/>
    <n v="0"/>
    <n v="0"/>
    <n v="5000"/>
    <n v="0"/>
    <n v="0"/>
    <n v="5000"/>
    <n v="0"/>
    <n v="0"/>
    <n v="5000"/>
    <n v="20000"/>
  </r>
  <r>
    <s v="E120105"/>
    <n v="120105"/>
    <s v="CORP-ADMIN &amp; GEN"/>
    <x v="0"/>
    <s v="A52571000"/>
    <x v="43"/>
    <s v="Security Svc"/>
    <x v="8"/>
    <x v="8"/>
    <x v="14"/>
    <x v="14"/>
    <s v="675.8"/>
    <n v="0"/>
    <n v="0"/>
    <n v="0"/>
    <n v="0"/>
    <n v="0"/>
    <n v="0"/>
    <n v="0"/>
    <n v="2000"/>
    <n v="0"/>
    <n v="0"/>
    <n v="0"/>
    <n v="0"/>
    <n v="2000"/>
  </r>
  <r>
    <s v="E120105"/>
    <n v="120105"/>
    <s v="CORP-ADMIN &amp; GEN"/>
    <x v="0"/>
    <s v="A52574000"/>
    <x v="44"/>
    <s v="Telephone"/>
    <x v="9"/>
    <x v="9"/>
    <x v="15"/>
    <x v="15"/>
    <s v="675.8"/>
    <n v="336.90002299999992"/>
    <n v="336.90002299999992"/>
    <n v="336.90002299999992"/>
    <n v="336.90002299999992"/>
    <n v="336.90002299999992"/>
    <n v="336.90002299999992"/>
    <n v="336.90002299999992"/>
    <n v="336.90002299999992"/>
    <n v="336.90002299999992"/>
    <n v="336.90002299999992"/>
    <n v="336.90002299999992"/>
    <n v="336.90002299999992"/>
    <n v="4042.8002759999999"/>
  </r>
  <r>
    <s v="E120105"/>
    <n v="120105"/>
    <s v="CORP-ADMIN &amp; GEN"/>
    <x v="0"/>
    <s v="A52574100"/>
    <x v="45"/>
    <s v="Cell Phone"/>
    <x v="9"/>
    <x v="9"/>
    <x v="15"/>
    <x v="15"/>
    <s v="675.8"/>
    <n v="700"/>
    <n v="700"/>
    <n v="700"/>
    <n v="700"/>
    <n v="700"/>
    <n v="700"/>
    <n v="700"/>
    <n v="700"/>
    <n v="700"/>
    <n v="700"/>
    <n v="700"/>
    <n v="700"/>
    <n v="8400"/>
  </r>
  <r>
    <s v="E120105"/>
    <n v="120105"/>
    <s v="CORP-ADMIN &amp; GEN"/>
    <x v="0"/>
    <s v="A52566000"/>
    <x v="46"/>
    <s v="Postage"/>
    <x v="10"/>
    <x v="10"/>
    <x v="16"/>
    <x v="16"/>
    <s v="675.8"/>
    <n v="0"/>
    <n v="0"/>
    <n v="0"/>
    <n v="0"/>
    <n v="0"/>
    <n v="0"/>
    <n v="0"/>
    <n v="4000"/>
    <n v="0"/>
    <n v="0"/>
    <n v="0"/>
    <n v="0"/>
    <n v="4000"/>
  </r>
  <r>
    <s v="E120105"/>
    <n v="120105"/>
    <s v="CORP-ADMIN &amp; GEN"/>
    <x v="0"/>
    <s v="A52562000"/>
    <x v="47"/>
    <s v="Office Supplies"/>
    <x v="11"/>
    <x v="11"/>
    <x v="17"/>
    <x v="17"/>
    <s v="675.8"/>
    <n v="500"/>
    <n v="500"/>
    <n v="500"/>
    <n v="500"/>
    <n v="500"/>
    <n v="500"/>
    <n v="500"/>
    <n v="500"/>
    <n v="500"/>
    <n v="500"/>
    <n v="500"/>
    <n v="500"/>
    <n v="6000"/>
  </r>
  <r>
    <s v="E120105"/>
    <n v="120105"/>
    <s v="CORP-ADMIN &amp; GEN"/>
    <x v="0"/>
    <s v="A52526100"/>
    <x v="48"/>
    <s v="Credit Line Fees I/C"/>
    <x v="11"/>
    <x v="11"/>
    <x v="17"/>
    <x v="17"/>
    <s v="675.8"/>
    <n v="8888.9920000000002"/>
    <n v="8888.9920000000002"/>
    <n v="8888.9920000000002"/>
    <n v="8888.9920000000002"/>
    <n v="8888.9920000000002"/>
    <n v="8888.9920000000002"/>
    <n v="8888.9920000000002"/>
    <n v="8888.9920000000002"/>
    <n v="8888.9920000000002"/>
    <n v="8888.9920000000002"/>
    <n v="8888.9920000000002"/>
    <n v="8888.9920000000002"/>
    <n v="106667.90399999999"/>
  </r>
  <r>
    <s v="E120105"/>
    <n v="120105"/>
    <s v="CORP-ADMIN &amp; GEN"/>
    <x v="0"/>
    <s v="A52571500"/>
    <x v="49"/>
    <s v="Software Licenses"/>
    <x v="11"/>
    <x v="11"/>
    <x v="17"/>
    <x v="17"/>
    <s v="675.8"/>
    <n v="6393.0625000000009"/>
    <n v="6393.0625000000009"/>
    <n v="6393.0625000000009"/>
    <n v="6393.0625000000009"/>
    <n v="6393.0625000000009"/>
    <n v="6393.0625000000009"/>
    <n v="6393.0625000000009"/>
    <n v="6393.0625000000009"/>
    <n v="6393.0625000000009"/>
    <n v="6393.0625000000009"/>
    <n v="6393.0625000000009"/>
    <n v="6393.0625000000009"/>
    <n v="76716.750000000015"/>
  </r>
  <r>
    <s v="E120105"/>
    <n v="120105"/>
    <s v="CORP-ADMIN &amp; GEN"/>
    <x v="0"/>
    <s v="A52534021"/>
    <x v="50"/>
    <s v="Travel - Meals"/>
    <x v="12"/>
    <x v="12"/>
    <x v="18"/>
    <x v="18"/>
    <s v="675.8"/>
    <n v="515"/>
    <n v="665"/>
    <n v="565"/>
    <n v="615"/>
    <n v="515"/>
    <n v="765"/>
    <n v="840"/>
    <n v="615"/>
    <n v="615"/>
    <n v="615"/>
    <n v="590"/>
    <n v="515"/>
    <n v="7430"/>
  </r>
  <r>
    <s v="E120105"/>
    <n v="120105"/>
    <s v="CORP-ADMIN &amp; GEN"/>
    <x v="0"/>
    <s v="A52534000"/>
    <x v="51"/>
    <s v="Employee Expenses"/>
    <x v="12"/>
    <x v="12"/>
    <x v="18"/>
    <x v="18"/>
    <s v="675.8"/>
    <n v="1000"/>
    <n v="4000"/>
    <n v="3000"/>
    <n v="3000"/>
    <n v="4000"/>
    <n v="3000"/>
    <n v="3000"/>
    <n v="4000"/>
    <n v="3000"/>
    <n v="3000"/>
    <n v="4000"/>
    <n v="1000"/>
    <n v="36000"/>
  </r>
  <r>
    <s v="E120105"/>
    <n v="120105"/>
    <s v="CORP-ADMIN &amp; GEN"/>
    <x v="0"/>
    <s v="A52534200"/>
    <x v="52"/>
    <s v="Conferences &amp; Reg"/>
    <x v="12"/>
    <x v="12"/>
    <x v="18"/>
    <x v="18"/>
    <s v="675.8"/>
    <n v="7.98"/>
    <n v="1002.98"/>
    <n v="332.98"/>
    <n v="332.98"/>
    <n v="552.98"/>
    <n v="7.98"/>
    <n v="961.3"/>
    <n v="11.3"/>
    <n v="11.3"/>
    <n v="1295.3"/>
    <n v="11.3"/>
    <n v="190.3"/>
    <n v="4718.6800000000012"/>
  </r>
  <r>
    <s v="E120105"/>
    <n v="120105"/>
    <s v="CORP-ADMIN &amp; GEN"/>
    <x v="0"/>
    <s v="A52001000"/>
    <x v="53"/>
    <s v="M&amp;S Expense (O&amp;M)"/>
    <x v="13"/>
    <x v="13"/>
    <x v="19"/>
    <x v="19"/>
    <s v="620.5"/>
    <n v="0"/>
    <n v="0"/>
    <n v="5000"/>
    <n v="0"/>
    <n v="0"/>
    <n v="5000"/>
    <n v="0"/>
    <n v="0"/>
    <n v="5000"/>
    <n v="0"/>
    <n v="0"/>
    <n v="5000"/>
    <n v="20000"/>
  </r>
  <r>
    <s v="E120105"/>
    <n v="120105"/>
    <s v="CORP-ADMIN &amp; GEN"/>
    <x v="0"/>
    <s v="A52527000"/>
    <x v="54"/>
    <s v="Directors Fees"/>
    <x v="13"/>
    <x v="13"/>
    <x v="19"/>
    <x v="19"/>
    <s v="675.8"/>
    <n v="6000"/>
    <n v="7500"/>
    <n v="0"/>
    <n v="0"/>
    <n v="7500"/>
    <n v="0"/>
    <n v="0"/>
    <n v="7500"/>
    <n v="0"/>
    <n v="0"/>
    <n v="7500"/>
    <n v="0"/>
    <n v="36000"/>
  </r>
  <r>
    <s v="E120105"/>
    <n v="120105"/>
    <s v="CORP-ADMIN &amp; GEN"/>
    <x v="0"/>
    <s v="A52568000"/>
    <x v="55"/>
    <s v="Research &amp; Develop"/>
    <x v="13"/>
    <x v="13"/>
    <x v="19"/>
    <x v="19"/>
    <s v="675.8"/>
    <n v="1869.89"/>
    <n v="1869.89"/>
    <n v="1869.89"/>
    <n v="1869.89"/>
    <n v="1869.89"/>
    <n v="1869.89"/>
    <n v="1869.89"/>
    <n v="1869.89"/>
    <n v="1869.89"/>
    <n v="1869.89"/>
    <n v="1869.89"/>
    <n v="1869.89"/>
    <n v="22438.679999999997"/>
  </r>
  <r>
    <s v="E120105"/>
    <n v="120105"/>
    <s v="CORP-ADMIN &amp; GEN"/>
    <x v="0"/>
    <s v="A52579000"/>
    <x v="56"/>
    <s v="Trustee Fees"/>
    <x v="13"/>
    <x v="13"/>
    <x v="19"/>
    <x v="19"/>
    <s v="675.8"/>
    <n v="0"/>
    <n v="0"/>
    <n v="0"/>
    <n v="0"/>
    <n v="0"/>
    <n v="3555.75"/>
    <n v="0"/>
    <n v="0"/>
    <n v="0"/>
    <n v="3555.75"/>
    <n v="0"/>
    <n v="0"/>
    <n v="7111.5"/>
  </r>
  <r>
    <s v="E120105"/>
    <n v="120105"/>
    <s v="CORP-ADMIN &amp; GEN"/>
    <x v="0"/>
    <s v="A52585000"/>
    <x v="57"/>
    <s v="Discounts Available"/>
    <x v="13"/>
    <x v="13"/>
    <x v="19"/>
    <x v="19"/>
    <s v="675.8"/>
    <n v="-1861.81"/>
    <n v="-1199.6199999999999"/>
    <n v="-4468.1000000000004"/>
    <n v="-3955.44"/>
    <n v="-869.16"/>
    <n v="-1043.3"/>
    <n v="-2060.9299999999998"/>
    <n v="-1382.27"/>
    <n v="-2005.26"/>
    <n v="-4213.2700000000004"/>
    <n v="-3124.81"/>
    <n v="-1545.44"/>
    <n v="-27729.41"/>
  </r>
  <r>
    <s v="E120105"/>
    <n v="120105"/>
    <s v="CORP-ADMIN &amp; GEN"/>
    <x v="0"/>
    <s v="A52524000"/>
    <x v="58"/>
    <s v="Co Dues/Mmbrshp Ded"/>
    <x v="13"/>
    <x v="13"/>
    <x v="19"/>
    <x v="19"/>
    <s v="675.8"/>
    <n v="5208.22"/>
    <n v="4808.22"/>
    <n v="4688.1900000000014"/>
    <n v="4736.41"/>
    <n v="4495.96"/>
    <n v="4558"/>
    <n v="4558"/>
    <n v="4558"/>
    <n v="4558"/>
    <n v="4558"/>
    <n v="4558"/>
    <n v="4558"/>
    <n v="55843"/>
  </r>
  <r>
    <s v="E120105"/>
    <n v="120105"/>
    <s v="CORP-ADMIN &amp; GEN"/>
    <x v="0"/>
    <s v="A54140000"/>
    <x v="59"/>
    <s v="Rents-Equip"/>
    <x v="14"/>
    <x v="14"/>
    <x v="20"/>
    <x v="20"/>
    <s v="642.8"/>
    <n v="100"/>
    <n v="100"/>
    <n v="100"/>
    <n v="100"/>
    <n v="100"/>
    <n v="100"/>
    <n v="100"/>
    <n v="100"/>
    <n v="100"/>
    <n v="100"/>
    <n v="100"/>
    <n v="100"/>
    <n v="1200"/>
  </r>
  <r>
    <s v="E120105"/>
    <n v="120105"/>
    <s v="CORP-ADMIN &amp; GEN"/>
    <x v="0"/>
    <s v="A55010200"/>
    <x v="60"/>
    <s v="Trans Lease Fuel"/>
    <x v="15"/>
    <x v="15"/>
    <x v="21"/>
    <x v="21"/>
    <s v="650.8"/>
    <n v="20000"/>
    <n v="20000"/>
    <n v="20000"/>
    <n v="30000"/>
    <n v="30757"/>
    <n v="30000"/>
    <n v="30000"/>
    <n v="30000"/>
    <n v="30000"/>
    <n v="30000"/>
    <n v="30000"/>
    <n v="24000"/>
    <n v="324757"/>
  </r>
  <r>
    <s v="E120105"/>
    <n v="120105"/>
    <s v="CORP-ADMIN &amp; GEN"/>
    <x v="0"/>
    <s v="A55010300"/>
    <x v="61"/>
    <s v="Trans Lease Maint"/>
    <x v="15"/>
    <x v="15"/>
    <x v="21"/>
    <x v="21"/>
    <s v="650.8"/>
    <n v="10000"/>
    <n v="12000"/>
    <n v="36000"/>
    <n v="15000"/>
    <n v="15000"/>
    <n v="16000"/>
    <n v="16000"/>
    <n v="15000"/>
    <n v="15000"/>
    <n v="20000"/>
    <n v="15000"/>
    <n v="15000"/>
    <n v="200000"/>
  </r>
  <r>
    <s v="E120105"/>
    <n v="120105"/>
    <s v="CORP-ADMIN &amp; GEN"/>
    <x v="0"/>
    <s v="A55010500"/>
    <x v="62"/>
    <s v="Trans Reimb EE Prsnl"/>
    <x v="15"/>
    <x v="15"/>
    <x v="21"/>
    <x v="21"/>
    <s v="650.8"/>
    <n v="100"/>
    <n v="200"/>
    <n v="200"/>
    <n v="200"/>
    <n v="200"/>
    <n v="233"/>
    <n v="200"/>
    <n v="200"/>
    <n v="200"/>
    <n v="200"/>
    <n v="200"/>
    <n v="200"/>
    <n v="2333"/>
  </r>
  <r>
    <s v="E120105"/>
    <n v="120105"/>
    <s v="CORP-ADMIN &amp; GEN"/>
    <x v="0"/>
    <s v="A55000100"/>
    <x v="63"/>
    <s v="Trans Cap Credits"/>
    <x v="15"/>
    <x v="15"/>
    <x v="21"/>
    <x v="21"/>
    <s v="650.8"/>
    <n v="-5817"/>
    <n v="-6204.7999999999993"/>
    <n v="-10858.4"/>
    <n v="-8725.5"/>
    <n v="-8872.2822999999989"/>
    <n v="-8919.4"/>
    <n v="-8919.4"/>
    <n v="-8725.5"/>
    <n v="-8725.5"/>
    <n v="-9695"/>
    <n v="-8725.5"/>
    <n v="-7562.0999999999995"/>
    <n v="-101750.3823"/>
  </r>
  <r>
    <s v="E120105"/>
    <n v="120105"/>
    <s v="CORP-ADMIN &amp; GEN"/>
    <x v="0"/>
    <s v="A52520000"/>
    <x v="64"/>
    <s v="Collection Agencies"/>
    <x v="16"/>
    <x v="16"/>
    <x v="22"/>
    <x v="22"/>
    <s v="675.7"/>
    <n v="6111.25"/>
    <n v="6111.25"/>
    <n v="6111.25"/>
    <n v="6111.25"/>
    <n v="6111.25"/>
    <n v="6111.25"/>
    <n v="6111.25"/>
    <n v="6111.25"/>
    <n v="6111.25"/>
    <n v="6111.25"/>
    <n v="6111.25"/>
    <n v="6111.25"/>
    <n v="73335"/>
  </r>
  <r>
    <s v="E120105"/>
    <n v="120105"/>
    <s v="CORP-ADMIN &amp; GEN"/>
    <x v="0"/>
    <s v="A52510015"/>
    <x v="65"/>
    <s v="Bank Svc Charges-CA"/>
    <x v="16"/>
    <x v="16"/>
    <x v="22"/>
    <x v="22"/>
    <s v="675.7"/>
    <n v="12000"/>
    <n v="12000"/>
    <n v="12000"/>
    <n v="12000"/>
    <n v="12000"/>
    <n v="12000"/>
    <n v="12000"/>
    <n v="12000"/>
    <n v="12000"/>
    <n v="12000"/>
    <n v="12000"/>
    <n v="12000"/>
    <n v="144000"/>
  </r>
  <r>
    <s v="E120105"/>
    <n v="120105"/>
    <s v="CORP-ADMIN &amp; GEN"/>
    <x v="0"/>
    <s v="A52542015"/>
    <x v="66"/>
    <s v="Forms CA"/>
    <x v="16"/>
    <x v="16"/>
    <x v="22"/>
    <x v="22"/>
    <s v="675.7"/>
    <n v="12276.204877720511"/>
    <n v="12276.204877720511"/>
    <n v="12276.204877720511"/>
    <n v="12276.204877720511"/>
    <n v="12276.204877720511"/>
    <n v="12276.204877720511"/>
    <n v="12276.204877720511"/>
    <n v="12276.204877720511"/>
    <n v="12276.204877720511"/>
    <n v="12276.204877720511"/>
    <n v="12276.204877720511"/>
    <n v="12276.204877720511"/>
    <n v="147314.45853264609"/>
  </r>
  <r>
    <s v="E120105"/>
    <n v="120105"/>
    <s v="CORP-ADMIN &amp; GEN"/>
    <x v="0"/>
    <s v="A52566015"/>
    <x v="67"/>
    <s v="Postage CA"/>
    <x v="16"/>
    <x v="16"/>
    <x v="22"/>
    <x v="22"/>
    <s v="675.7"/>
    <n v="55917.774049374748"/>
    <n v="55917.774049374748"/>
    <n v="55917.774049374748"/>
    <n v="55917.774049374748"/>
    <n v="55917.774049374748"/>
    <n v="55917.774049374748"/>
    <n v="55917.774049374748"/>
    <n v="55917.774049374748"/>
    <n v="55917.774049374748"/>
    <n v="55917.774049374748"/>
    <n v="55917.774049374748"/>
    <n v="55917.774049374748"/>
    <n v="671013.288592497"/>
  </r>
  <r>
    <s v="E120105"/>
    <n v="120105"/>
    <s v="CORP-ADMIN &amp; GEN"/>
    <x v="0"/>
    <s v="A56610000"/>
    <x v="68"/>
    <s v="Reg Exp-Amort"/>
    <x v="17"/>
    <x v="17"/>
    <x v="23"/>
    <x v="23"/>
    <s v="666.8"/>
    <n v="19448"/>
    <n v="19448"/>
    <n v="19448"/>
    <n v="19448"/>
    <n v="19448"/>
    <n v="19448"/>
    <n v="45000"/>
    <n v="45000"/>
    <n v="25000"/>
    <n v="25000"/>
    <n v="25000"/>
    <n v="25000"/>
    <n v="306688"/>
  </r>
  <r>
    <s v="E120105"/>
    <n v="120105"/>
    <s v="CORP-ADMIN &amp; GEN"/>
    <x v="0"/>
    <s v="A56620000"/>
    <x v="69"/>
    <s v="Reg Exp-Depr Stdy"/>
    <x v="17"/>
    <x v="17"/>
    <x v="23"/>
    <x v="23"/>
    <s v="667.8"/>
    <n v="0"/>
    <n v="0"/>
    <n v="0"/>
    <n v="667"/>
    <n v="667"/>
    <n v="667"/>
    <n v="667"/>
    <n v="667"/>
    <n v="667"/>
    <n v="667"/>
    <n v="667"/>
    <n v="667"/>
    <n v="6003"/>
  </r>
  <r>
    <s v="E120105"/>
    <n v="120105"/>
    <s v="CORP-ADMIN &amp; GEN"/>
    <x v="0"/>
    <s v="A55115000"/>
    <x v="70"/>
    <s v="Ins Vehicle - Intercompany"/>
    <x v="18"/>
    <x v="18"/>
    <x v="24"/>
    <x v="24"/>
    <s v="656.8"/>
    <n v="2891.8458333333333"/>
    <n v="2891.8458333333333"/>
    <n v="2891.8458333333333"/>
    <n v="2891.8458333333333"/>
    <n v="2891.8458333333333"/>
    <n v="2891.8458333333333"/>
    <n v="2891.8458333333333"/>
    <n v="2891.8458333333333"/>
    <n v="2891.8458333333333"/>
    <n v="2891.8458333333333"/>
    <n v="2891.8458333333333"/>
    <n v="2891.8458333333333"/>
    <n v="34702.15"/>
  </r>
  <r>
    <s v="E120105"/>
    <n v="120105"/>
    <s v="CORP-ADMIN &amp; GEN"/>
    <x v="0"/>
    <s v="A55715000"/>
    <x v="71"/>
    <s v="Ins General Liab - Intercompany"/>
    <x v="18"/>
    <x v="18"/>
    <x v="24"/>
    <x v="24"/>
    <s v="657.8"/>
    <n v="32346"/>
    <n v="32346"/>
    <n v="32346"/>
    <n v="32346"/>
    <n v="32346"/>
    <n v="32346"/>
    <n v="32346"/>
    <n v="32346"/>
    <n v="32346"/>
    <n v="32346"/>
    <n v="32346"/>
    <n v="32346"/>
    <n v="388152"/>
  </r>
  <r>
    <s v="E120105"/>
    <n v="120105"/>
    <s v="CORP-ADMIN &amp; GEN"/>
    <x v="0"/>
    <s v="A55725000"/>
    <x v="72"/>
    <s v="Ins Work Comp - Intercompany"/>
    <x v="18"/>
    <x v="18"/>
    <x v="24"/>
    <x v="24"/>
    <s v="658.8"/>
    <n v="12473.339166666667"/>
    <n v="12473.339166666667"/>
    <n v="12473.339166666667"/>
    <n v="12473.339166666667"/>
    <n v="12473.339166666667"/>
    <n v="12473.339166666667"/>
    <n v="12473.339166666667"/>
    <n v="12473.339166666667"/>
    <n v="12473.339166666667"/>
    <n v="12473.339166666667"/>
    <n v="12473.339166666667"/>
    <n v="12473.339166666667"/>
    <n v="149680.07000000004"/>
  </r>
  <r>
    <s v="E120105"/>
    <n v="120105"/>
    <s v="CORP-ADMIN &amp; GEN"/>
    <x v="0"/>
    <s v="A55735000"/>
    <x v="73"/>
    <s v="Ins Other - Intercompany"/>
    <x v="18"/>
    <x v="18"/>
    <x v="24"/>
    <x v="24"/>
    <s v="659.8"/>
    <n v="20119.095833333333"/>
    <n v="20119.095833333333"/>
    <n v="20119.095833333333"/>
    <n v="20119.095833333333"/>
    <n v="20119.095833333333"/>
    <n v="20119.095833333333"/>
    <n v="20119.095833333333"/>
    <n v="20119.095833333333"/>
    <n v="20119.095833333333"/>
    <n v="20119.095833333333"/>
    <n v="20119.095833333333"/>
    <n v="20119.095833333333"/>
    <n v="241429.14999999994"/>
  </r>
  <r>
    <s v="E120105"/>
    <n v="120105"/>
    <s v="CORP-ADMIN &amp; GEN"/>
    <x v="0"/>
    <s v="A62502600"/>
    <x v="74"/>
    <s v="Misc Maint AG"/>
    <x v="19"/>
    <x v="19"/>
    <x v="25"/>
    <x v="25"/>
    <s v="675.8"/>
    <n v="26292.54"/>
    <n v="26292.54"/>
    <n v="26292.54"/>
    <n v="27076.3"/>
    <n v="28387.94"/>
    <n v="28387.94"/>
    <n v="28427.29"/>
    <n v="28427.29"/>
    <n v="28518.1"/>
    <n v="28518.1"/>
    <n v="28745.23"/>
    <n v="28745.23"/>
    <n v="334111.03999999998"/>
  </r>
  <r>
    <s v="E120105"/>
    <n v="120105"/>
    <s v="CORP-ADMIN &amp; GEN"/>
    <x v="0"/>
    <s v="A68011000"/>
    <x v="75"/>
    <s v="Depr -UPIS General"/>
    <x v="20"/>
    <x v="20"/>
    <x v="26"/>
    <x v="26"/>
    <s v="403."/>
    <n v="133214.55333333334"/>
    <n v="133214.55333333334"/>
    <n v="133214.55333333334"/>
    <n v="133214.55333333334"/>
    <n v="133214.55333333334"/>
    <n v="133214.55333333334"/>
    <n v="133214.55333333334"/>
    <n v="133214.55333333334"/>
    <n v="133214.55333333334"/>
    <n v="133214.55333333334"/>
    <n v="133214.55333333334"/>
    <n v="133214.55333333334"/>
    <n v="1598574.6399999997"/>
  </r>
  <r>
    <s v="E120105"/>
    <n v="120105"/>
    <s v="CORP-ADMIN &amp; GEN"/>
    <x v="0"/>
    <s v="A68532000"/>
    <x v="17"/>
    <s v="FUTA"/>
    <x v="3"/>
    <x v="3"/>
    <x v="3"/>
    <x v="3"/>
    <s v="408.12"/>
    <n v="221.87913424835889"/>
    <n v="25.360865737241163"/>
    <n v="0"/>
    <n v="0"/>
    <n v="0"/>
    <n v="0"/>
    <n v="0"/>
    <n v="0"/>
    <n v="0"/>
    <n v="0"/>
    <n v="0"/>
    <n v="0"/>
    <n v="247.23999998560006"/>
  </r>
  <r>
    <s v="E120105"/>
    <n v="120105"/>
    <s v="CORP-ADMIN &amp; GEN"/>
    <x v="0"/>
    <s v="A68533000"/>
    <x v="18"/>
    <s v="FICA"/>
    <x v="3"/>
    <x v="3"/>
    <x v="3"/>
    <x v="3"/>
    <s v="408.12"/>
    <n v="4529.3860572568365"/>
    <n v="4529.3860572568365"/>
    <n v="4960.7504436622494"/>
    <n v="4656.2091468600283"/>
    <n v="4877.9372014724104"/>
    <n v="4628.0592546128482"/>
    <n v="3419.9961691704193"/>
    <n v="2915.525592824682"/>
    <n v="2544.5088879529089"/>
    <n v="2428.849847591413"/>
    <n v="2544.5088879529089"/>
    <n v="2544.5088879529089"/>
    <n v="44579.626434566439"/>
  </r>
  <r>
    <s v="E120105"/>
    <n v="120105"/>
    <s v="CORP-ADMIN &amp; GEN"/>
    <x v="0"/>
    <s v="A68535000"/>
    <x v="19"/>
    <s v="SUTA"/>
    <x v="3"/>
    <x v="3"/>
    <x v="3"/>
    <x v="3"/>
    <s v="408.12"/>
    <n v="595.10320769292298"/>
    <n v="171.33679230707679"/>
    <n v="0"/>
    <n v="0"/>
    <n v="0"/>
    <n v="0"/>
    <n v="0"/>
    <n v="0"/>
    <n v="0"/>
    <n v="0"/>
    <n v="0"/>
    <n v="0"/>
    <n v="766.43999999999983"/>
  </r>
  <r>
    <s v="E120105"/>
    <n v="120105"/>
    <s v="CORP-ADMIN &amp; GEN"/>
    <x v="0"/>
    <s v="A68532100"/>
    <x v="76"/>
    <s v="FUTA Cap Credits"/>
    <x v="3"/>
    <x v="3"/>
    <x v="3"/>
    <x v="3"/>
    <s v="408.12"/>
    <n v="-12.430420101755796"/>
    <n v="-1.5135798974474084"/>
    <n v="0"/>
    <n v="0"/>
    <n v="0"/>
    <n v="0"/>
    <n v="0"/>
    <n v="0"/>
    <n v="0"/>
    <n v="0"/>
    <n v="0"/>
    <n v="0"/>
    <n v="-13.943999999203205"/>
  </r>
  <r>
    <s v="E120105"/>
    <n v="120105"/>
    <s v="CORP-ADMIN &amp; GEN"/>
    <x v="0"/>
    <s v="A68533100"/>
    <x v="77"/>
    <s v="FICA Cap Credits"/>
    <x v="3"/>
    <x v="3"/>
    <x v="3"/>
    <x v="3"/>
    <s v="408.12"/>
    <n v="-241.35632347923166"/>
    <n v="-241.35632347923166"/>
    <n v="-264.34264000106327"/>
    <n v="-248.11430053665018"/>
    <n v="-259.92926722887159"/>
    <n v="-247.19386988589349"/>
    <n v="-185.10665165216972"/>
    <n v="-160.42275075808749"/>
    <n v="-140.99835155289651"/>
    <n v="-134.58933557321942"/>
    <n v="-140.99835155289651"/>
    <n v="-140.99835155289651"/>
    <n v="-2405.4065172531082"/>
  </r>
  <r>
    <s v="E120105"/>
    <n v="120105"/>
    <s v="CORP-ADMIN &amp; GEN"/>
    <x v="0"/>
    <s v="A68535100"/>
    <x v="78"/>
    <s v="SUTA Cap Credits"/>
    <x v="3"/>
    <x v="3"/>
    <x v="3"/>
    <x v="3"/>
    <s v="408.12"/>
    <n v="-32.253337360194621"/>
    <n v="-10.973062639805377"/>
    <n v="0"/>
    <n v="0"/>
    <n v="0"/>
    <n v="0"/>
    <n v="0"/>
    <n v="0"/>
    <n v="0"/>
    <n v="0"/>
    <n v="0"/>
    <n v="0"/>
    <n v="-43.226399999999998"/>
  </r>
  <r>
    <s v="E120105"/>
    <n v="120105"/>
    <s v="CORP-ADMIN &amp; GEN"/>
    <x v="0"/>
    <s v="A81015000"/>
    <x v="79"/>
    <s v="Interest LTD Interco"/>
    <x v="21"/>
    <x v="21"/>
    <x v="27"/>
    <x v="27"/>
    <s v="427.3"/>
    <n v="19000"/>
    <n v="19000"/>
    <n v="19000"/>
    <n v="19000"/>
    <n v="19000"/>
    <n v="19000"/>
    <n v="27630.136986301368"/>
    <n v="36835.61643835617"/>
    <n v="36260.273972602736"/>
    <n v="36835.61643835617"/>
    <n v="36260.273972602736"/>
    <n v="36835.61643835617"/>
    <n v="324657.53424657538"/>
  </r>
  <r>
    <s v="E120105"/>
    <n v="120105"/>
    <s v="CORP-ADMIN &amp; GEN"/>
    <x v="0"/>
    <s v="A81315000"/>
    <x v="80"/>
    <s v="Interest STD Interco"/>
    <x v="22"/>
    <x v="22"/>
    <x v="28"/>
    <x v="28"/>
    <s v="427.2"/>
    <n v="10642.089858908916"/>
    <n v="11833.189561464189"/>
    <n v="14115.605575442836"/>
    <n v="8559.0736389234025"/>
    <n v="8556.2140405204827"/>
    <n v="11413.614579743327"/>
    <n v="6114.8762794765362"/>
    <n v="3289.1475172640226"/>
    <n v="6500.4646513328771"/>
    <n v="1570.842547640211"/>
    <n v="3961.9362263348812"/>
    <n v="6522.4646654767002"/>
    <n v="93079.519142528385"/>
  </r>
  <r>
    <s v="E120105"/>
    <n v="120105"/>
    <s v="CORP-ADMIN &amp; GEN"/>
    <x v="0"/>
    <s v="A70510000"/>
    <x v="81"/>
    <s v="AFUDC-Equity"/>
    <x v="23"/>
    <x v="23"/>
    <x v="29"/>
    <x v="29"/>
    <s v="420."/>
    <n v="1995.5100933989022"/>
    <n v="1995.5100933989022"/>
    <n v="1995.5100933989022"/>
    <n v="1995.5100933989022"/>
    <n v="1995.5100933989022"/>
    <n v="1995.5100933989022"/>
    <n v="1995.5100933989022"/>
    <n v="1995.5100933989022"/>
    <n v="1995.5100933989022"/>
    <n v="1995.5100933989022"/>
    <n v="1995.5100933989022"/>
    <n v="1995.5100933989022"/>
    <n v="23946.121120786822"/>
  </r>
  <r>
    <s v="E120105"/>
    <n v="120105"/>
    <s v="CORP-ADMIN &amp; GEN"/>
    <x v="0"/>
    <s v="A85000000"/>
    <x v="82"/>
    <s v="AFUDC Debt"/>
    <x v="24"/>
    <x v="24"/>
    <x v="30"/>
    <x v="30"/>
    <s v="420."/>
    <n v="916.51222863145244"/>
    <n v="916.51222863145244"/>
    <n v="916.51222863145244"/>
    <n v="916.51222863145244"/>
    <n v="916.51222863145244"/>
    <n v="916.51222863145244"/>
    <n v="916.51222863145244"/>
    <n v="916.51222863145244"/>
    <n v="916.51222863145244"/>
    <n v="916.51222863145244"/>
    <n v="916.51222863145244"/>
    <n v="916.51222863145244"/>
    <n v="10998.14674357743"/>
  </r>
  <r>
    <s v="E120105"/>
    <n v="120105"/>
    <s v="CORP-ADMIN &amp; GEN"/>
    <x v="0"/>
    <s v="A82010000"/>
    <x v="83"/>
    <s v="Amort Debt Disc&amp;Exp"/>
    <x v="25"/>
    <x v="25"/>
    <x v="31"/>
    <x v="31"/>
    <s v="428."/>
    <n v="665.1"/>
    <n v="665.1"/>
    <n v="665.1"/>
    <n v="665.1"/>
    <n v="665.1"/>
    <n v="665.1"/>
    <n v="665.1"/>
    <n v="665.1"/>
    <n v="665.1"/>
    <n v="665.1"/>
    <n v="665.1"/>
    <n v="665.1"/>
    <n v="7981.2000000000016"/>
  </r>
  <r>
    <s v="E120105"/>
    <n v="120105"/>
    <s v="CORP-ADMIN &amp; GEN"/>
    <x v="0"/>
    <s v="A82015000"/>
    <x v="84"/>
    <s v="Amort Dbt Dsc&amp;Ex I/C"/>
    <x v="25"/>
    <x v="25"/>
    <x v="31"/>
    <x v="31"/>
    <s v="428."/>
    <n v="7106.4139999999998"/>
    <n v="7106.4139999999998"/>
    <n v="7106.4139999999998"/>
    <n v="7106.4139999999998"/>
    <n v="7106.4139999999998"/>
    <n v="7106.4139999999998"/>
    <n v="7176.2770136986301"/>
    <n v="7250.7975616438353"/>
    <n v="7246.1400273972604"/>
    <n v="7250.7975616438353"/>
    <n v="7246.1400273972604"/>
    <n v="7250.7975616438353"/>
    <n v="86059.433753424644"/>
  </r>
  <r>
    <s v="E120105"/>
    <n v="120105"/>
    <s v="CORP-ADMIN &amp; GEN"/>
    <x v="0"/>
    <s v="A69011000"/>
    <x v="85"/>
    <s v="FIT-Current"/>
    <x v="26"/>
    <x v="26"/>
    <x v="32"/>
    <x v="32"/>
    <s v="409.10"/>
    <n v="730110.90530054143"/>
    <n v="333185.96937797032"/>
    <n v="510764.69024788856"/>
    <n v="729759.93708079227"/>
    <n v="-193433.73340423076"/>
    <n v="947838.0221289763"/>
    <n v="1154225.2412739233"/>
    <n v="671591.6314050178"/>
    <n v="1210531.757455481"/>
    <n v="1300482.7864631303"/>
    <n v="698891.85587471013"/>
    <n v="729098.51820008841"/>
    <n v="8823047.5814042892"/>
  </r>
  <r>
    <s v="E120105"/>
    <n v="120105"/>
    <s v="CORP-ADMIN &amp; GEN"/>
    <x v="0"/>
    <s v="A69021000"/>
    <x v="86"/>
    <s v="SIT-Current"/>
    <x v="26"/>
    <x v="26"/>
    <x v="33"/>
    <x v="33"/>
    <s v="409.11"/>
    <n v="130230.18674074636"/>
    <n v="58195.154134646298"/>
    <n v="91543.203732121416"/>
    <n v="130570.67449490535"/>
    <n v="-37684.374866283601"/>
    <n v="168530.22231606973"/>
    <n v="205175.73039888311"/>
    <n v="117403.48586446642"/>
    <n v="210473.55600694389"/>
    <n v="221659.40753094453"/>
    <n v="113947.66247101488"/>
    <n v="120465.3010208089"/>
    <n v="1530510.2098452672"/>
  </r>
  <r>
    <s v="E120105"/>
    <n v="120105"/>
    <s v="CORP-ADMIN &amp; GEN"/>
    <x v="0"/>
    <s v="A69061000"/>
    <x v="87"/>
    <s v="Def FIT-Current Year"/>
    <x v="26"/>
    <x v="26"/>
    <x v="34"/>
    <x v="34"/>
    <s v="410.10"/>
    <n v="-12631.249202157842"/>
    <n v="-12631.249202157842"/>
    <n v="-13834.223123315734"/>
    <n v="-12901.538288917771"/>
    <n v="-13515.900388390046"/>
    <n v="-13515.900388390046"/>
    <n v="-12901.538288917771"/>
    <n v="-14130.252617862325"/>
    <n v="-13515.900388390046"/>
    <n v="-12901.538288917771"/>
    <n v="-13573.324323144529"/>
    <n v="-13573.324323144529"/>
    <n v="-159625.93882370627"/>
  </r>
  <r>
    <s v="E120105"/>
    <n v="120105"/>
    <s v="CORP-ADMIN &amp; GEN"/>
    <x v="0"/>
    <s v="A69063200"/>
    <x v="88"/>
    <s v="Def FIT-Reg Liability"/>
    <x v="26"/>
    <x v="26"/>
    <x v="34"/>
    <x v="34"/>
    <s v="410.10"/>
    <n v="-13986"/>
    <n v="-13986"/>
    <n v="-13986"/>
    <n v="-13986"/>
    <n v="-13986"/>
    <n v="-13986"/>
    <n v="-13986"/>
    <n v="-13986"/>
    <n v="-13986"/>
    <n v="-13986"/>
    <n v="-13986"/>
    <n v="-13986"/>
    <n v="-167832"/>
  </r>
  <r>
    <s v="E120105"/>
    <n v="120105"/>
    <s v="CORP-ADMIN &amp; GEN"/>
    <x v="0"/>
    <s v="A69065000"/>
    <x v="89"/>
    <s v="Def FIT-Other"/>
    <x v="26"/>
    <x v="26"/>
    <x v="34"/>
    <x v="34"/>
    <s v="410.10"/>
    <n v="-35400.170749909434"/>
    <n v="310676.19291882426"/>
    <n v="-3325.9096170910016"/>
    <n v="-93128.745484056577"/>
    <n v="815022.26872811059"/>
    <n v="-48000.367859748207"/>
    <n v="-112957.68834478891"/>
    <n v="335411.98971660447"/>
    <n v="-121322.4802430025"/>
    <n v="-131364.82560000155"/>
    <n v="182262.29484160367"/>
    <n v="7800.4935047371619"/>
    <n v="1105673.0518112821"/>
  </r>
  <r>
    <s v="E120105"/>
    <n v="120105"/>
    <s v="CORP-ADMIN &amp; GEN"/>
    <x v="0"/>
    <s v="A69071000"/>
    <x v="90"/>
    <s v="Def SIT-Current Year"/>
    <x v="26"/>
    <x v="26"/>
    <x v="35"/>
    <x v="35"/>
    <s v="410.11"/>
    <n v="-2303.5712830682996"/>
    <n v="-2303.5712830682996"/>
    <n v="-2522.9586243129002"/>
    <n v="-2352.8641256384994"/>
    <n v="-2464.9058459069993"/>
    <n v="-2464.9058459069993"/>
    <n v="-2352.8641256384994"/>
    <n v="-2576.9457661755"/>
    <n v="-2464.9058459069993"/>
    <n v="-2352.8641256384994"/>
    <n v="-2475.3782960141998"/>
    <n v="-2475.3782960141998"/>
    <n v="-29111.11346328989"/>
  </r>
  <r>
    <s v="E120105"/>
    <n v="120105"/>
    <s v="CORP-ADMIN &amp; GEN"/>
    <x v="0"/>
    <s v="A69073200"/>
    <x v="91"/>
    <s v="Def SIT-Reg Liability"/>
    <x v="26"/>
    <x v="26"/>
    <x v="35"/>
    <x v="35"/>
    <s v="410.11"/>
    <n v="-5556"/>
    <n v="-5556"/>
    <n v="-5556"/>
    <n v="-5556"/>
    <n v="-5556"/>
    <n v="-5556"/>
    <n v="-5556"/>
    <n v="-5556"/>
    <n v="-5556"/>
    <n v="-5556"/>
    <n v="-5556"/>
    <n v="-5556"/>
    <n v="-66672"/>
  </r>
  <r>
    <s v="E120105"/>
    <n v="120105"/>
    <s v="CORP-ADMIN &amp; GEN"/>
    <x v="0"/>
    <s v="A69073500"/>
    <x v="92"/>
    <s v="Def SIT-Other"/>
    <x v="26"/>
    <x v="26"/>
    <x v="35"/>
    <x v="35"/>
    <s v="410.11"/>
    <n v="-6455.4323556065838"/>
    <n v="56658.798100697437"/>
    <n v="-606.02303047252326"/>
    <n v="-16983.439905906976"/>
    <n v="148636.80584707181"/>
    <n v="-8753.3406431151743"/>
    <n v="-20599.660488411355"/>
    <n v="61169.885662602639"/>
    <n v="-22125.154451611401"/>
    <n v="-23956.585215805753"/>
    <n v="33239.850123088814"/>
    <n v="1423.108237945987"/>
    <n v="201648.81188047695"/>
  </r>
  <r>
    <s v="E120105"/>
    <n v="120105"/>
    <s v="CORP-ADMIN &amp; GEN"/>
    <x v="0"/>
    <s v="A69520000"/>
    <x v="93"/>
    <s v="ITC Restored FIT"/>
    <x v="26"/>
    <x v="26"/>
    <x v="36"/>
    <x v="36"/>
    <s v="412.11"/>
    <n v="-7066"/>
    <n v="-7066"/>
    <n v="-7066"/>
    <n v="-7066"/>
    <n v="-7066"/>
    <n v="-7066"/>
    <n v="-7066"/>
    <n v="-7066"/>
    <n v="-7066"/>
    <n v="-7066"/>
    <n v="-7066"/>
    <n v="-7066"/>
    <n v="-84792"/>
  </r>
  <r>
    <s v="E120105"/>
    <n v="120105"/>
    <s v="CORP-ADMIN &amp; GEN"/>
    <x v="0"/>
    <s v="A86021500"/>
    <x v="94"/>
    <s v="Div Decl Com Stk I/C"/>
    <x v="27"/>
    <x v="27"/>
    <x v="37"/>
    <x v="37"/>
    <s v="438."/>
    <n v="0"/>
    <n v="0"/>
    <n v="2837012.1476027155"/>
    <n v="0"/>
    <n v="0"/>
    <n v="2323192.8950843294"/>
    <n v="0"/>
    <n v="0"/>
    <n v="2731313.5826540324"/>
    <n v="0"/>
    <n v="0"/>
    <n v="3971833.9920207392"/>
    <n v="11863352.617361818"/>
  </r>
  <r>
    <s v="E120107"/>
    <n v="120107"/>
    <s v="CORP-FINANCE"/>
    <x v="0"/>
    <s v="A40111000"/>
    <x v="20"/>
    <s v="Res Sales Billed"/>
    <x v="4"/>
    <x v="4"/>
    <x v="4"/>
    <x v="4"/>
    <s v="461.1"/>
    <n v="0"/>
    <n v="0"/>
    <n v="0"/>
    <n v="0"/>
    <n v="0"/>
    <n v="0"/>
    <n v="0"/>
    <n v="0"/>
    <n v="60648"/>
    <n v="352627"/>
    <n v="304891"/>
    <n v="305484"/>
    <n v="1023650"/>
  </r>
  <r>
    <s v="E120107"/>
    <n v="120107"/>
    <s v="CORP-FINANCE"/>
    <x v="0"/>
    <s v="A40121000"/>
    <x v="21"/>
    <s v="Com Sales Billed"/>
    <x v="4"/>
    <x v="4"/>
    <x v="5"/>
    <x v="5"/>
    <s v="461.2"/>
    <n v="0"/>
    <n v="0"/>
    <n v="0"/>
    <n v="0"/>
    <n v="0"/>
    <n v="0"/>
    <n v="0"/>
    <n v="0"/>
    <n v="28572"/>
    <n v="166125"/>
    <n v="142634"/>
    <n v="138579"/>
    <n v="475910"/>
  </r>
  <r>
    <s v="E120107"/>
    <n v="120107"/>
    <s v="CORP-FINANCE"/>
    <x v="0"/>
    <s v="A40131000"/>
    <x v="22"/>
    <s v="Ind Sales Billed"/>
    <x v="4"/>
    <x v="4"/>
    <x v="6"/>
    <x v="6"/>
    <s v="461.3"/>
    <n v="0"/>
    <n v="0"/>
    <n v="0"/>
    <n v="0"/>
    <n v="0"/>
    <n v="0"/>
    <n v="0"/>
    <n v="0"/>
    <n v="2889"/>
    <n v="16800"/>
    <n v="14615"/>
    <n v="15162"/>
    <n v="49466"/>
  </r>
  <r>
    <s v="E120107"/>
    <n v="120107"/>
    <s v="CORP-FINANCE"/>
    <x v="0"/>
    <s v="A40141000"/>
    <x v="23"/>
    <s v="Publ Fire Billed"/>
    <x v="4"/>
    <x v="4"/>
    <x v="7"/>
    <x v="7"/>
    <s v="462.1"/>
    <n v="0"/>
    <n v="0"/>
    <n v="0"/>
    <n v="0"/>
    <n v="0"/>
    <n v="0"/>
    <n v="0"/>
    <n v="0"/>
    <n v="0"/>
    <n v="18288.672525469225"/>
    <n v="17112.324374146938"/>
    <n v="18672.996335471151"/>
    <n v="54073.993235087313"/>
  </r>
  <r>
    <s v="E120107"/>
    <n v="120107"/>
    <s v="CORP-FINANCE"/>
    <x v="0"/>
    <s v="A40145000"/>
    <x v="24"/>
    <s v="Priv Fire Billed"/>
    <x v="4"/>
    <x v="4"/>
    <x v="8"/>
    <x v="8"/>
    <s v="462.2"/>
    <n v="0"/>
    <n v="0"/>
    <n v="0"/>
    <n v="0"/>
    <n v="0"/>
    <n v="0"/>
    <n v="0"/>
    <n v="0"/>
    <n v="0"/>
    <n v="13396.420631146957"/>
    <n v="12534.747668178248"/>
    <n v="13677.937149646634"/>
    <n v="39609.105448971837"/>
  </r>
  <r>
    <s v="E120107"/>
    <n v="120107"/>
    <s v="CORP-FINANCE"/>
    <x v="0"/>
    <s v="A40151000"/>
    <x v="25"/>
    <s v="Publ Auth Billed"/>
    <x v="4"/>
    <x v="4"/>
    <x v="9"/>
    <x v="9"/>
    <s v="461.4"/>
    <n v="0"/>
    <n v="0"/>
    <n v="0"/>
    <n v="0"/>
    <n v="0"/>
    <n v="0"/>
    <n v="0"/>
    <n v="0"/>
    <n v="7891"/>
    <n v="45881"/>
    <n v="40697"/>
    <n v="35660"/>
    <n v="130129"/>
  </r>
  <r>
    <s v="E120107"/>
    <n v="120107"/>
    <s v="CORP-FINANCE"/>
    <x v="0"/>
    <s v="A40161000"/>
    <x v="26"/>
    <s v="Sls/Rsle Billed"/>
    <x v="4"/>
    <x v="4"/>
    <x v="10"/>
    <x v="10"/>
    <s v="466."/>
    <n v="0"/>
    <n v="0"/>
    <n v="0"/>
    <n v="0"/>
    <n v="0"/>
    <n v="0"/>
    <n v="0"/>
    <n v="0"/>
    <n v="0"/>
    <n v="10028.843138526918"/>
    <n v="9109.2690318431723"/>
    <n v="8023.8407813986641"/>
    <n v="27161.952951768755"/>
  </r>
  <r>
    <s v="E120107"/>
    <n v="120107"/>
    <s v="CORP-FINANCE"/>
    <x v="0"/>
    <s v="A40211000"/>
    <x v="95"/>
    <s v="Dom WW Svc Billed"/>
    <x v="28"/>
    <x v="28"/>
    <x v="38"/>
    <x v="38"/>
    <s v="522.1"/>
    <n v="1296.860387259642"/>
    <n v="935.39078443647861"/>
    <n v="957.57145085038837"/>
    <n v="1139.6425733001693"/>
    <n v="1031.0267848328554"/>
    <n v="857.19023269403453"/>
    <n v="879.96090852211319"/>
    <n v="6462.3234395315812"/>
    <n v="6779.2628550893196"/>
    <n v="7077.6720013905342"/>
    <n v="6486.8059007506481"/>
    <n v="5910.2329575929534"/>
    <n v="39813.940276250716"/>
  </r>
  <r>
    <s v="E120107"/>
    <n v="120107"/>
    <s v="CORP-FINANCE"/>
    <x v="0"/>
    <s v="A40310100"/>
    <x v="96"/>
    <s v="OthRev-Late Pymt Fee"/>
    <x v="29"/>
    <x v="29"/>
    <x v="39"/>
    <x v="39"/>
    <s v="470."/>
    <n v="34698.550000000003"/>
    <n v="23521.899999999994"/>
    <n v="35604.01999999999"/>
    <n v="20986.869999999995"/>
    <n v="4555.996666666666"/>
    <n v="11632.616666666676"/>
    <n v="3207.8666666666613"/>
    <n v="8245.0566666666637"/>
    <n v="1590"/>
    <n v="1590"/>
    <n v="1590"/>
    <n v="25416.839999999997"/>
    <n v="172639.71666666665"/>
  </r>
  <r>
    <s v="E120107"/>
    <n v="120107"/>
    <s v="CORP-FINANCE"/>
    <x v="0"/>
    <s v="A40359900"/>
    <x v="97"/>
    <s v="OthRev WW-Misc Svc"/>
    <x v="29"/>
    <x v="29"/>
    <x v="39"/>
    <x v="39"/>
    <s v="536."/>
    <n v="8333.3333333333339"/>
    <n v="8333.3333333333339"/>
    <n v="8333.3333333333339"/>
    <n v="8333.3333333333339"/>
    <n v="8333.3333333333339"/>
    <n v="8333.3333333333339"/>
    <n v="8333.3333333333339"/>
    <n v="8333.3333333333339"/>
    <n v="8333.3333333333339"/>
    <n v="8333.3333333333339"/>
    <n v="8333.3333333333339"/>
    <n v="8333.3333333333339"/>
    <n v="99999.999999999985"/>
  </r>
  <r>
    <s v="E120107"/>
    <n v="120107"/>
    <s v="CORP-FINANCE"/>
    <x v="0"/>
    <s v="A56610000"/>
    <x v="68"/>
    <s v="Reg Exp-Amort"/>
    <x v="17"/>
    <x v="17"/>
    <x v="23"/>
    <x v="23"/>
    <s v="666.8"/>
    <n v="0"/>
    <n v="0"/>
    <n v="0"/>
    <n v="0"/>
    <n v="0"/>
    <n v="0"/>
    <n v="-25552"/>
    <n v="-25552"/>
    <n v="-5552"/>
    <n v="0"/>
    <n v="0"/>
    <n v="0"/>
    <n v="-56656"/>
  </r>
  <r>
    <s v="E120107"/>
    <n v="120107"/>
    <s v="CORP-FINANCE"/>
    <x v="0"/>
    <s v="A68011000"/>
    <x v="75"/>
    <s v="Depr -UPIS General"/>
    <x v="20"/>
    <x v="20"/>
    <x v="26"/>
    <x v="26"/>
    <s v="403."/>
    <n v="0"/>
    <n v="0"/>
    <n v="0"/>
    <n v="0"/>
    <n v="0"/>
    <n v="-26847"/>
    <n v="0"/>
    <n v="0"/>
    <n v="0"/>
    <n v="0"/>
    <n v="0"/>
    <n v="0"/>
    <n v="-26847"/>
  </r>
  <r>
    <s v="E120107"/>
    <n v="120107"/>
    <s v="CORP-FINANCE"/>
    <x v="0"/>
    <s v="A81010000"/>
    <x v="98"/>
    <s v="Interest LTD"/>
    <x v="21"/>
    <x v="21"/>
    <x v="27"/>
    <x v="27"/>
    <s v="427.3"/>
    <n v="137712.5"/>
    <n v="137712.5"/>
    <n v="137712.5"/>
    <n v="137712.5"/>
    <n v="137712.5"/>
    <n v="137712.5"/>
    <n v="137712.5"/>
    <n v="137712.5"/>
    <n v="137712.5"/>
    <n v="137712.5"/>
    <n v="137712.5"/>
    <n v="137712.5"/>
    <n v="1652550"/>
  </r>
  <r>
    <s v="E120107"/>
    <n v="120107"/>
    <s v="CORP-FINANCE"/>
    <x v="0"/>
    <s v="A81015000"/>
    <x v="79"/>
    <s v="Interest LTD Interco"/>
    <x v="21"/>
    <x v="21"/>
    <x v="27"/>
    <x v="27"/>
    <s v="427.3"/>
    <n v="843328.74999999988"/>
    <n v="843328.74999999988"/>
    <n v="843328.74999999988"/>
    <n v="843328.74999999988"/>
    <n v="843328.74999999988"/>
    <n v="843328.74999999988"/>
    <n v="843328.74999999988"/>
    <n v="843328.74999999988"/>
    <n v="843328.74999999988"/>
    <n v="843328.74999999988"/>
    <n v="843328.74999999988"/>
    <n v="843328.74999999988"/>
    <n v="10119944.999999998"/>
  </r>
  <r>
    <s v="E120107"/>
    <n v="120107"/>
    <s v="CORP-FINANCE"/>
    <x v="0"/>
    <s v="A81020000"/>
    <x v="99"/>
    <s v="Div Decl P/S w/ MRR"/>
    <x v="21"/>
    <x v="21"/>
    <x v="27"/>
    <x v="27"/>
    <s v="437."/>
    <n v="31762.500000000004"/>
    <n v="31762.500000000004"/>
    <n v="31762.500000000004"/>
    <n v="31762.500000000004"/>
    <n v="31762.500000000004"/>
    <n v="31762.500000000004"/>
    <n v="31762.500000000004"/>
    <n v="31762.500000000004"/>
    <n v="31762.500000000004"/>
    <n v="31762.500000000004"/>
    <n v="31762.500000000004"/>
    <n v="31762.500000000004"/>
    <n v="381150.00000000006"/>
  </r>
  <r>
    <s v="E120107"/>
    <n v="120107"/>
    <s v="CORP-FINANCE"/>
    <x v="0"/>
    <s v="A70510000"/>
    <x v="81"/>
    <s v="AFUDC-Equity"/>
    <x v="23"/>
    <x v="23"/>
    <x v="29"/>
    <x v="29"/>
    <s v="420."/>
    <n v="0"/>
    <n v="0"/>
    <n v="0"/>
    <n v="0"/>
    <n v="43004.806499780418"/>
    <n v="87116.837154150213"/>
    <n v="0"/>
    <n v="0"/>
    <n v="0"/>
    <n v="0"/>
    <n v="0"/>
    <n v="0"/>
    <n v="130121.64365393063"/>
  </r>
  <r>
    <s v="E120107"/>
    <n v="120107"/>
    <s v="CORP-FINANCE"/>
    <x v="0"/>
    <s v="A85000000"/>
    <x v="82"/>
    <s v="AFUDC Debt"/>
    <x v="24"/>
    <x v="24"/>
    <x v="30"/>
    <x v="30"/>
    <s v="420."/>
    <n v="0"/>
    <n v="0"/>
    <n v="0"/>
    <n v="0"/>
    <n v="19322.436100131756"/>
    <n v="39142.357707509887"/>
    <n v="0"/>
    <n v="0"/>
    <n v="0"/>
    <n v="0"/>
    <n v="0"/>
    <n v="0"/>
    <n v="58464.793807641647"/>
  </r>
  <r>
    <s v="E120113"/>
    <n v="120113"/>
    <s v="CORP-INFO SYSTEMS"/>
    <x v="0"/>
    <s v="A52574000"/>
    <x v="44"/>
    <s v="Telephone"/>
    <x v="9"/>
    <x v="9"/>
    <x v="15"/>
    <x v="15"/>
    <s v="675.8"/>
    <n v="10000"/>
    <n v="10000"/>
    <n v="10000"/>
    <n v="10000"/>
    <n v="10000"/>
    <n v="10000"/>
    <n v="10000"/>
    <n v="10000"/>
    <n v="10000"/>
    <n v="10000"/>
    <n v="10000"/>
    <n v="10000"/>
    <n v="120000"/>
  </r>
  <r>
    <s v="E120113"/>
    <n v="120113"/>
    <s v="CORP-INFO SYSTEMS"/>
    <x v="0"/>
    <s v="A52574100"/>
    <x v="45"/>
    <s v="Cell Phone"/>
    <x v="9"/>
    <x v="9"/>
    <x v="15"/>
    <x v="15"/>
    <s v="675.8"/>
    <n v="221"/>
    <n v="221"/>
    <n v="221"/>
    <n v="221"/>
    <n v="221"/>
    <n v="221"/>
    <n v="221"/>
    <n v="221"/>
    <n v="221"/>
    <n v="221"/>
    <n v="221"/>
    <n v="221"/>
    <n v="2652"/>
  </r>
  <r>
    <s v="E120114"/>
    <n v="120114"/>
    <s v="CORP-ENGINEERING"/>
    <x v="0"/>
    <s v="A50109900"/>
    <x v="28"/>
    <s v="Labor Cap Credits"/>
    <x v="0"/>
    <x v="0"/>
    <x v="0"/>
    <x v="0"/>
    <s v="601.8"/>
    <n v="-52108.358399999997"/>
    <n v="-52108.358399999997"/>
    <n v="-57071.059199999996"/>
    <n v="-53567.392435200003"/>
    <n v="-56118.220646399997"/>
    <n v="-56118.220646399997"/>
    <n v="-53567.392435200003"/>
    <n v="-58669.048857600006"/>
    <n v="-56118.220646399997"/>
    <n v="-53567.392435200003"/>
    <n v="-56118.220646399997"/>
    <n v="-56118.220646399997"/>
    <n v="-661250.10539520008"/>
  </r>
  <r>
    <s v="E120114"/>
    <n v="120114"/>
    <s v="CORP-ENGINEERING"/>
    <x v="0"/>
    <s v="A50110000"/>
    <x v="100"/>
    <s v="Labor NS OT -Natural"/>
    <x v="0"/>
    <x v="0"/>
    <x v="0"/>
    <x v="0"/>
    <s v="601.8"/>
    <n v="696.15"/>
    <n v="0"/>
    <n v="0"/>
    <n v="715.6422"/>
    <n v="0"/>
    <n v="0"/>
    <n v="715.6422"/>
    <n v="0"/>
    <n v="0"/>
    <n v="715.6422"/>
    <n v="0"/>
    <n v="221.43119999999999"/>
    <n v="3064.5078000000003"/>
  </r>
  <r>
    <s v="E120114"/>
    <n v="120114"/>
    <s v="CORP-ENGINEERING"/>
    <x v="0"/>
    <s v="A50119900"/>
    <x v="101"/>
    <s v="LaborNSOT CapCredits"/>
    <x v="0"/>
    <x v="0"/>
    <x v="0"/>
    <x v="0"/>
    <s v="601.8"/>
    <n v="-696.15"/>
    <n v="0"/>
    <n v="0"/>
    <n v="-715.6422"/>
    <n v="0"/>
    <n v="0"/>
    <n v="-715.6422"/>
    <n v="0"/>
    <n v="0"/>
    <n v="-715.6422"/>
    <n v="0"/>
    <n v="-221.43119999999999"/>
    <n v="-3064.5078000000003"/>
  </r>
  <r>
    <s v="E120114"/>
    <n v="120114"/>
    <s v="CORP-ENGINEERING"/>
    <x v="0"/>
    <s v="A50100000"/>
    <x v="0"/>
    <s v="Labor Expense"/>
    <x v="0"/>
    <x v="0"/>
    <x v="0"/>
    <x v="0"/>
    <s v="601.8"/>
    <n v="52108.358399999997"/>
    <n v="52108.358399999997"/>
    <n v="57071.059199999996"/>
    <n v="53567.392435200003"/>
    <n v="56118.220646399997"/>
    <n v="56118.220646399997"/>
    <n v="53567.392435200003"/>
    <n v="58669.048857600006"/>
    <n v="56118.220646399997"/>
    <n v="53567.392435200003"/>
    <n v="56118.220646399997"/>
    <n v="56118.220646399997"/>
    <n v="661250.10539520008"/>
  </r>
  <r>
    <s v="E120114"/>
    <n v="120114"/>
    <s v="CORP-ENGINEERING"/>
    <x v="0"/>
    <s v="A50171000"/>
    <x v="29"/>
    <s v="Annual Incent Plan"/>
    <x v="0"/>
    <x v="0"/>
    <x v="0"/>
    <x v="0"/>
    <s v="601.8"/>
    <n v="2250.7072844301197"/>
    <n v="2250.7072844301197"/>
    <n v="2465.0546448520358"/>
    <n v="2313.7231283941633"/>
    <n v="2423.8989916510277"/>
    <n v="2423.8989916510277"/>
    <n v="2313.7231283941633"/>
    <n v="2534.074854907893"/>
    <n v="2423.8989916510277"/>
    <n v="2313.7231283941633"/>
    <n v="2423.8989916510277"/>
    <n v="2423.8989916510277"/>
    <n v="28561.208412057797"/>
  </r>
  <r>
    <s v="E120114"/>
    <n v="120114"/>
    <s v="CORP-ENGINEERING"/>
    <x v="0"/>
    <s v="A50550000"/>
    <x v="32"/>
    <s v="Group Insur Expense"/>
    <x v="6"/>
    <x v="6"/>
    <x v="12"/>
    <x v="12"/>
    <s v="604.8"/>
    <n v="9465.6"/>
    <n v="9465.6"/>
    <n v="9465.6"/>
    <n v="9465.6"/>
    <n v="9465.6"/>
    <n v="9465.6"/>
    <n v="9465.6"/>
    <n v="9465.6"/>
    <n v="9465.6"/>
    <n v="9465.6"/>
    <n v="9465.6"/>
    <n v="9465.6"/>
    <n v="113587.20000000003"/>
  </r>
  <r>
    <s v="E120114"/>
    <n v="120114"/>
    <s v="CORP-ENGINEERING"/>
    <x v="0"/>
    <s v="A50550100"/>
    <x v="33"/>
    <s v="Group Ins Cap Credts"/>
    <x v="6"/>
    <x v="6"/>
    <x v="12"/>
    <x v="12"/>
    <s v="604.8"/>
    <n v="-9280"/>
    <n v="-9280"/>
    <n v="-9280"/>
    <n v="-9280"/>
    <n v="-9280"/>
    <n v="-9280"/>
    <n v="-9280"/>
    <n v="-9280"/>
    <n v="-9280"/>
    <n v="-9280"/>
    <n v="-9280"/>
    <n v="-9280"/>
    <n v="-111360"/>
  </r>
  <r>
    <s v="E120114"/>
    <n v="120114"/>
    <s v="CORP-ENGINEERING"/>
    <x v="0"/>
    <s v="A50421000"/>
    <x v="1"/>
    <s v="401k Expense"/>
    <x v="1"/>
    <x v="1"/>
    <x v="1"/>
    <x v="1"/>
    <s v="604.8"/>
    <n v="1209.2352524946486"/>
    <n v="1198.4449291514857"/>
    <n v="1312.5825414516273"/>
    <n v="1243.0938395644989"/>
    <n v="1290.6681198899998"/>
    <n v="1290.6681198899998"/>
    <n v="1243.0938395644989"/>
    <n v="1349.3348526122727"/>
    <n v="1290.6681198899998"/>
    <n v="1243.0938395644989"/>
    <n v="1290.6681198899998"/>
    <n v="1294.1003029629935"/>
    <n v="15255.651876926524"/>
  </r>
  <r>
    <s v="E120114"/>
    <n v="120114"/>
    <s v="CORP-ENGINEERING"/>
    <x v="0"/>
    <s v="A50422000"/>
    <x v="2"/>
    <s v="DCP Expense"/>
    <x v="1"/>
    <x v="1"/>
    <x v="1"/>
    <x v="1"/>
    <s v="604.8"/>
    <n v="1243.3448110266213"/>
    <n v="1243.3448110266213"/>
    <n v="1361.7586025529663"/>
    <n v="1278.1584657353669"/>
    <n v="1339.0231545799079"/>
    <n v="1339.0231545799079"/>
    <n v="1278.1584657353669"/>
    <n v="1399.8878434244493"/>
    <n v="1339.0231545799079"/>
    <n v="1278.1584657353669"/>
    <n v="1339.0231545799079"/>
    <n v="1339.0231545799079"/>
    <n v="15777.927238136297"/>
  </r>
  <r>
    <s v="E120114"/>
    <n v="120114"/>
    <s v="CORP-ENGINEERING"/>
    <x v="0"/>
    <s v="A50421100"/>
    <x v="38"/>
    <s v="401k Exp Cap Credits"/>
    <x v="1"/>
    <x v="1"/>
    <x v="1"/>
    <x v="1"/>
    <s v="604.8"/>
    <n v="-1209.2352524946486"/>
    <n v="-1198.4449291514857"/>
    <n v="-1312.5825414516273"/>
    <n v="-1243.0938395644989"/>
    <n v="-1290.6681198899998"/>
    <n v="-1290.6681198899998"/>
    <n v="-1243.0938395644989"/>
    <n v="-1349.3348526122727"/>
    <n v="-1290.6681198899998"/>
    <n v="-1243.0938395644989"/>
    <n v="-1290.6681198899998"/>
    <n v="-1294.1003029629935"/>
    <n v="-15255.651876926524"/>
  </r>
  <r>
    <s v="E120114"/>
    <n v="120114"/>
    <s v="CORP-ENGINEERING"/>
    <x v="0"/>
    <s v="A50422100"/>
    <x v="39"/>
    <s v="DCP Exp Cap Credits"/>
    <x v="1"/>
    <x v="1"/>
    <x v="1"/>
    <x v="1"/>
    <s v="604.8"/>
    <n v="-1243.3448110266213"/>
    <n v="-1243.3448110266213"/>
    <n v="-1361.7586025529663"/>
    <n v="-1278.1584657353669"/>
    <n v="-1339.0231545799079"/>
    <n v="-1339.0231545799079"/>
    <n v="-1278.1584657353669"/>
    <n v="-1399.8878434244493"/>
    <n v="-1339.0231545799079"/>
    <n v="-1278.1584657353669"/>
    <n v="-1339.0231545799079"/>
    <n v="-1339.0231545799079"/>
    <n v="-15777.927238136297"/>
  </r>
  <r>
    <s v="E120114"/>
    <n v="120114"/>
    <s v="CORP-ENGINEERING"/>
    <x v="0"/>
    <s v="A53110000"/>
    <x v="102"/>
    <s v="Contr Svc-Eng"/>
    <x v="7"/>
    <x v="7"/>
    <x v="13"/>
    <x v="13"/>
    <s v="631.8"/>
    <n v="0"/>
    <n v="0"/>
    <n v="0"/>
    <n v="0"/>
    <n v="250"/>
    <n v="500"/>
    <n v="1000"/>
    <n v="1000"/>
    <n v="0"/>
    <n v="0"/>
    <n v="0"/>
    <n v="0"/>
    <n v="2750"/>
  </r>
  <r>
    <s v="E120114"/>
    <n v="120114"/>
    <s v="CORP-ENGINEERING"/>
    <x v="0"/>
    <s v="A53150000"/>
    <x v="40"/>
    <s v="Contr Svc-Other"/>
    <x v="7"/>
    <x v="7"/>
    <x v="13"/>
    <x v="13"/>
    <s v="636.8"/>
    <n v="0"/>
    <n v="0"/>
    <n v="0"/>
    <n v="500"/>
    <n v="950"/>
    <n v="950"/>
    <n v="1200"/>
    <n v="1200"/>
    <n v="0"/>
    <n v="0"/>
    <n v="0"/>
    <n v="0"/>
    <n v="4800"/>
  </r>
  <r>
    <s v="E120114"/>
    <n v="120114"/>
    <s v="CORP-ENGINEERING"/>
    <x v="0"/>
    <s v="A52562500"/>
    <x v="103"/>
    <s v="Overnight Shippng"/>
    <x v="10"/>
    <x v="10"/>
    <x v="16"/>
    <x v="16"/>
    <s v="675.8"/>
    <n v="35"/>
    <n v="35"/>
    <n v="35"/>
    <n v="35"/>
    <n v="35"/>
    <n v="35"/>
    <n v="35"/>
    <n v="35"/>
    <n v="35"/>
    <n v="35"/>
    <n v="35"/>
    <n v="35"/>
    <n v="420"/>
  </r>
  <r>
    <s v="E120114"/>
    <n v="120114"/>
    <s v="CORP-ENGINEERING"/>
    <x v="0"/>
    <s v="A52582000"/>
    <x v="104"/>
    <s v="Uniforms"/>
    <x v="11"/>
    <x v="11"/>
    <x v="17"/>
    <x v="17"/>
    <s v="675.7"/>
    <n v="0"/>
    <n v="0"/>
    <n v="300"/>
    <n v="0"/>
    <n v="0"/>
    <n v="0"/>
    <n v="0"/>
    <n v="0"/>
    <n v="0"/>
    <n v="0"/>
    <n v="0"/>
    <n v="0"/>
    <n v="300"/>
  </r>
  <r>
    <s v="E120114"/>
    <n v="120114"/>
    <s v="CORP-ENGINEERING"/>
    <x v="0"/>
    <s v="A52534021"/>
    <x v="50"/>
    <s v="Travel - Meals"/>
    <x v="12"/>
    <x v="12"/>
    <x v="18"/>
    <x v="18"/>
    <s v="675.8"/>
    <n v="150"/>
    <n v="150"/>
    <n v="150"/>
    <n v="200"/>
    <n v="200"/>
    <n v="250"/>
    <n v="250"/>
    <n v="200"/>
    <n v="200"/>
    <n v="150"/>
    <n v="150"/>
    <n v="150"/>
    <n v="2200"/>
  </r>
  <r>
    <s v="E120114"/>
    <n v="120114"/>
    <s v="CORP-ENGINEERING"/>
    <x v="0"/>
    <s v="A52534000"/>
    <x v="51"/>
    <s v="Employee Expenses"/>
    <x v="12"/>
    <x v="12"/>
    <x v="18"/>
    <x v="18"/>
    <s v="675.8"/>
    <n v="600"/>
    <n v="1000"/>
    <n v="1000"/>
    <n v="1000"/>
    <n v="1250"/>
    <n v="1250"/>
    <n v="1250"/>
    <n v="1250"/>
    <n v="1000"/>
    <n v="1000"/>
    <n v="1000"/>
    <n v="600"/>
    <n v="12200"/>
  </r>
  <r>
    <s v="E120114"/>
    <n v="120114"/>
    <s v="CORP-ENGINEERING"/>
    <x v="0"/>
    <s v="A52534200"/>
    <x v="52"/>
    <s v="Conferences &amp; Reg"/>
    <x v="12"/>
    <x v="12"/>
    <x v="18"/>
    <x v="18"/>
    <s v="675.8"/>
    <n v="0"/>
    <n v="0"/>
    <n v="0"/>
    <n v="2000"/>
    <n v="0"/>
    <n v="2000"/>
    <n v="0"/>
    <n v="0"/>
    <n v="0"/>
    <n v="0"/>
    <n v="0"/>
    <n v="0"/>
    <n v="4000"/>
  </r>
  <r>
    <s v="E120114"/>
    <n v="120114"/>
    <s v="CORP-ENGINEERING"/>
    <x v="0"/>
    <s v="A52001000"/>
    <x v="53"/>
    <s v="M&amp;S Expense (O&amp;M)"/>
    <x v="13"/>
    <x v="13"/>
    <x v="19"/>
    <x v="19"/>
    <s v="620.5"/>
    <n v="450"/>
    <n v="450"/>
    <n v="500"/>
    <n v="700"/>
    <n v="900"/>
    <n v="950"/>
    <n v="950"/>
    <n v="950"/>
    <n v="750"/>
    <n v="500"/>
    <n v="450"/>
    <n v="450"/>
    <n v="8000"/>
  </r>
  <r>
    <s v="E120114"/>
    <n v="120114"/>
    <s v="CORP-ENGINEERING"/>
    <x v="0"/>
    <s v="A52554500"/>
    <x v="105"/>
    <s v="Lab Supplies"/>
    <x v="13"/>
    <x v="13"/>
    <x v="19"/>
    <x v="19"/>
    <s v="675.3"/>
    <n v="0"/>
    <n v="0"/>
    <n v="0"/>
    <n v="0"/>
    <n v="1500"/>
    <n v="0"/>
    <n v="0"/>
    <n v="0"/>
    <n v="0"/>
    <n v="640"/>
    <n v="0"/>
    <n v="0"/>
    <n v="2140"/>
  </r>
  <r>
    <s v="E120114"/>
    <n v="120114"/>
    <s v="CORP-ENGINEERING"/>
    <x v="0"/>
    <s v="A52524000"/>
    <x v="58"/>
    <s v="Co Dues/Mmbrshp Ded"/>
    <x v="13"/>
    <x v="13"/>
    <x v="19"/>
    <x v="19"/>
    <s v="675.8"/>
    <n v="0"/>
    <n v="0"/>
    <n v="0"/>
    <n v="0"/>
    <n v="0"/>
    <n v="0"/>
    <n v="0"/>
    <n v="0"/>
    <n v="0"/>
    <n v="0"/>
    <n v="300"/>
    <n v="0"/>
    <n v="300"/>
  </r>
  <r>
    <s v="E120114"/>
    <n v="120114"/>
    <s v="CORP-ENGINEERING"/>
    <x v="0"/>
    <s v="A62002600"/>
    <x v="106"/>
    <s v="M&amp;S Maint AG"/>
    <x v="19"/>
    <x v="19"/>
    <x v="25"/>
    <x v="25"/>
    <s v="620.8"/>
    <n v="0"/>
    <n v="0"/>
    <n v="0"/>
    <n v="0"/>
    <n v="0"/>
    <n v="350"/>
    <n v="0"/>
    <n v="0"/>
    <n v="0"/>
    <n v="0"/>
    <n v="0"/>
    <n v="350"/>
    <n v="700"/>
  </r>
  <r>
    <s v="E120114"/>
    <n v="120114"/>
    <s v="CORP-ENGINEERING"/>
    <x v="0"/>
    <s v="A68532000"/>
    <x v="17"/>
    <s v="FUTA"/>
    <x v="3"/>
    <x v="3"/>
    <x v="3"/>
    <x v="3"/>
    <s v="408.12"/>
    <n v="316.89769277324649"/>
    <n v="103.10230720275368"/>
    <n v="0"/>
    <n v="0"/>
    <n v="0"/>
    <n v="0"/>
    <n v="0"/>
    <n v="0"/>
    <n v="0"/>
    <n v="0"/>
    <n v="0"/>
    <n v="0"/>
    <n v="419.99999997600014"/>
  </r>
  <r>
    <s v="E120114"/>
    <n v="120114"/>
    <s v="CORP-ENGINEERING"/>
    <x v="0"/>
    <s v="A68533000"/>
    <x v="18"/>
    <s v="FICA"/>
    <x v="3"/>
    <x v="3"/>
    <x v="3"/>
    <x v="3"/>
    <s v="408.12"/>
    <n v="4215.2376448589039"/>
    <n v="4161.9821698589039"/>
    <n v="4558.3614241311807"/>
    <n v="4333.2642989149545"/>
    <n v="4482.2566073109028"/>
    <n v="4482.2566073109028"/>
    <n v="4333.2642989149545"/>
    <n v="4685.9955440068543"/>
    <n v="4482.2566073109028"/>
    <n v="4333.2642989149545"/>
    <n v="4482.2566073109028"/>
    <n v="4499.1960941109037"/>
    <n v="53049.592202955224"/>
  </r>
  <r>
    <s v="E120114"/>
    <n v="120114"/>
    <s v="CORP-ENGINEERING"/>
    <x v="0"/>
    <s v="A68535000"/>
    <x v="19"/>
    <s v="SUTA"/>
    <x v="3"/>
    <x v="3"/>
    <x v="3"/>
    <x v="3"/>
    <s v="408.12"/>
    <n v="771.41603958202177"/>
    <n v="496.14183399783735"/>
    <n v="34.442126420140781"/>
    <n v="0"/>
    <n v="0"/>
    <n v="0"/>
    <n v="0"/>
    <n v="0"/>
    <n v="0"/>
    <n v="0"/>
    <n v="0"/>
    <n v="0"/>
    <n v="1301.9999999999998"/>
  </r>
  <r>
    <s v="E120114"/>
    <n v="120114"/>
    <s v="CORP-ENGINEERING"/>
    <x v="0"/>
    <s v="A68532100"/>
    <x v="76"/>
    <s v="FUTA Cap Credits"/>
    <x v="3"/>
    <x v="3"/>
    <x v="3"/>
    <x v="3"/>
    <s v="408.12"/>
    <n v="-316.89769277324649"/>
    <n v="-103.10230720275368"/>
    <n v="0"/>
    <n v="0"/>
    <n v="0"/>
    <n v="0"/>
    <n v="0"/>
    <n v="0"/>
    <n v="0"/>
    <n v="0"/>
    <n v="0"/>
    <n v="0"/>
    <n v="-419.99999997600014"/>
  </r>
  <r>
    <s v="E120114"/>
    <n v="120114"/>
    <s v="CORP-ENGINEERING"/>
    <x v="0"/>
    <s v="A68533100"/>
    <x v="77"/>
    <s v="FICA Cap Credits"/>
    <x v="3"/>
    <x v="3"/>
    <x v="3"/>
    <x v="3"/>
    <s v="408.12"/>
    <n v="-4215.2376448589039"/>
    <n v="-4161.9821698589039"/>
    <n v="-4558.3614241311807"/>
    <n v="-4333.2642989149545"/>
    <n v="-4482.2566073109028"/>
    <n v="-4482.2566073109028"/>
    <n v="-4333.2642989149545"/>
    <n v="-4685.9955440068543"/>
    <n v="-4482.2566073109028"/>
    <n v="-4333.2642989149545"/>
    <n v="-4482.2566073109028"/>
    <n v="-4499.1960941109037"/>
    <n v="-53049.592202955224"/>
  </r>
  <r>
    <s v="E120114"/>
    <n v="120114"/>
    <s v="CORP-ENGINEERING"/>
    <x v="0"/>
    <s v="A68535100"/>
    <x v="78"/>
    <s v="SUTA Cap Credits"/>
    <x v="3"/>
    <x v="3"/>
    <x v="3"/>
    <x v="3"/>
    <s v="408.12"/>
    <n v="-771.41603958202177"/>
    <n v="-496.14183399783735"/>
    <n v="-34.442126420140781"/>
    <n v="0"/>
    <n v="0"/>
    <n v="0"/>
    <n v="0"/>
    <n v="0"/>
    <n v="0"/>
    <n v="0"/>
    <n v="0"/>
    <n v="0"/>
    <n v="-1301.9999999999998"/>
  </r>
  <r>
    <s v="E120115"/>
    <n v="120115"/>
    <s v="CORP-LEGAL"/>
    <x v="0"/>
    <s v="A53155000"/>
    <x v="107"/>
    <s v="Contr Svc-Legal"/>
    <x v="7"/>
    <x v="7"/>
    <x v="13"/>
    <x v="13"/>
    <s v="633.8"/>
    <n v="16500"/>
    <n v="16500"/>
    <n v="16500"/>
    <n v="16500"/>
    <n v="16500"/>
    <n v="16500"/>
    <n v="16500"/>
    <n v="16500"/>
    <n v="16500"/>
    <n v="16500"/>
    <n v="16500"/>
    <n v="16500"/>
    <n v="198000"/>
  </r>
  <r>
    <s v="E120118"/>
    <n v="120118"/>
    <s v="CORP-HUMAN RES"/>
    <x v="0"/>
    <s v="A50450000"/>
    <x v="36"/>
    <s v="Other Welfare"/>
    <x v="1"/>
    <x v="1"/>
    <x v="1"/>
    <x v="1"/>
    <s v="604.8"/>
    <n v="0"/>
    <n v="0"/>
    <n v="0"/>
    <n v="0"/>
    <n v="0"/>
    <n v="0"/>
    <n v="0"/>
    <n v="0"/>
    <n v="0"/>
    <n v="0"/>
    <n v="0"/>
    <n v="15000"/>
    <n v="15000"/>
  </r>
  <r>
    <s v="E120118"/>
    <n v="120118"/>
    <s v="CORP-HUMAN RES"/>
    <x v="0"/>
    <s v="A50451000"/>
    <x v="108"/>
    <s v="Employee Awards"/>
    <x v="1"/>
    <x v="1"/>
    <x v="1"/>
    <x v="1"/>
    <s v="604.8"/>
    <n v="981.71999999999991"/>
    <n v="0"/>
    <n v="0"/>
    <n v="84.13"/>
    <n v="1264.76"/>
    <n v="0"/>
    <n v="0"/>
    <n v="80.27"/>
    <n v="259.35000000000002"/>
    <n v="793.54"/>
    <n v="899.89"/>
    <n v="116.15"/>
    <n v="4479.8099999999995"/>
  </r>
  <r>
    <s v="E120118"/>
    <n v="120118"/>
    <s v="CORP-HUMAN RES"/>
    <x v="0"/>
    <s v="A50452000"/>
    <x v="109"/>
    <s v="Emp Physical Exams"/>
    <x v="1"/>
    <x v="1"/>
    <x v="1"/>
    <x v="1"/>
    <s v="604.8"/>
    <n v="125"/>
    <n v="100"/>
    <n v="100"/>
    <n v="125"/>
    <n v="100"/>
    <n v="100"/>
    <n v="125"/>
    <n v="100"/>
    <n v="100"/>
    <n v="125"/>
    <n v="100"/>
    <n v="100"/>
    <n v="1300"/>
  </r>
  <r>
    <s v="E120118"/>
    <n v="120118"/>
    <s v="CORP-HUMAN RES"/>
    <x v="0"/>
    <s v="A50457000"/>
    <x v="37"/>
    <s v="Training"/>
    <x v="1"/>
    <x v="1"/>
    <x v="1"/>
    <x v="1"/>
    <s v="604.8"/>
    <n v="2000"/>
    <n v="2800"/>
    <n v="0"/>
    <n v="0"/>
    <n v="0"/>
    <n v="0"/>
    <n v="0"/>
    <n v="2000"/>
    <n v="1600"/>
    <n v="0"/>
    <n v="0"/>
    <n v="0"/>
    <n v="8400"/>
  </r>
  <r>
    <s v="E120118"/>
    <n v="120118"/>
    <s v="CORP-HUMAN RES"/>
    <x v="0"/>
    <s v="A52534200"/>
    <x v="52"/>
    <s v="Conferences &amp; Reg"/>
    <x v="12"/>
    <x v="12"/>
    <x v="18"/>
    <x v="18"/>
    <s v="675.8"/>
    <n v="0"/>
    <n v="0"/>
    <n v="0"/>
    <n v="0"/>
    <n v="0"/>
    <n v="0"/>
    <n v="0"/>
    <n v="0"/>
    <n v="495"/>
    <n v="0"/>
    <n v="0"/>
    <n v="0"/>
    <n v="495"/>
  </r>
  <r>
    <s v="E120118"/>
    <n v="120118"/>
    <s v="CORP-HUMAN RES"/>
    <x v="0"/>
    <s v="A52001000"/>
    <x v="53"/>
    <s v="M&amp;S Expense (O&amp;M)"/>
    <x v="13"/>
    <x v="13"/>
    <x v="19"/>
    <x v="19"/>
    <s v="620.5"/>
    <n v="50"/>
    <n v="50"/>
    <n v="50"/>
    <n v="50"/>
    <n v="50"/>
    <n v="50"/>
    <n v="50"/>
    <n v="50"/>
    <n v="50"/>
    <n v="50"/>
    <n v="50"/>
    <n v="50"/>
    <n v="600"/>
  </r>
  <r>
    <s v="E120118"/>
    <n v="120118"/>
    <s v="CORP-HUMAN RES"/>
    <x v="0"/>
    <s v="A52528000"/>
    <x v="110"/>
    <s v="Dues/Membership Deductible"/>
    <x v="13"/>
    <x v="13"/>
    <x v="19"/>
    <x v="19"/>
    <s v="675.8"/>
    <n v="230"/>
    <n v="0"/>
    <n v="0"/>
    <n v="0"/>
    <n v="0"/>
    <n v="0"/>
    <n v="0"/>
    <n v="0"/>
    <n v="0"/>
    <n v="0"/>
    <n v="0"/>
    <n v="0"/>
    <n v="230"/>
  </r>
  <r>
    <s v="E120119"/>
    <n v="120119"/>
    <s v="CORP-RISK MGMT"/>
    <x v="0"/>
    <s v="A50452000"/>
    <x v="109"/>
    <s v="Emp Physical Exams"/>
    <x v="1"/>
    <x v="1"/>
    <x v="1"/>
    <x v="1"/>
    <s v="604.8"/>
    <n v="190.8"/>
    <n v="0"/>
    <n v="286.2"/>
    <n v="193.45"/>
    <n v="254.4"/>
    <n v="0"/>
    <n v="90.1"/>
    <n v="0"/>
    <n v="0"/>
    <n v="106"/>
    <n v="0"/>
    <n v="38"/>
    <n v="1158.95"/>
  </r>
  <r>
    <s v="E120119"/>
    <n v="120119"/>
    <s v="CORP-RISK MGMT"/>
    <x v="0"/>
    <s v="A50457000"/>
    <x v="37"/>
    <s v="Training"/>
    <x v="1"/>
    <x v="1"/>
    <x v="1"/>
    <x v="1"/>
    <s v="604.8"/>
    <n v="0"/>
    <n v="0"/>
    <n v="0"/>
    <n v="3000"/>
    <n v="0"/>
    <n v="0"/>
    <n v="0"/>
    <n v="0"/>
    <n v="0"/>
    <n v="3000"/>
    <n v="0"/>
    <n v="0"/>
    <n v="6000"/>
  </r>
  <r>
    <s v="E120119"/>
    <n v="120119"/>
    <s v="CORP-RISK MGMT"/>
    <x v="0"/>
    <s v="A53150000"/>
    <x v="40"/>
    <s v="Contr Svc-Other"/>
    <x v="7"/>
    <x v="7"/>
    <x v="13"/>
    <x v="13"/>
    <s v="636.8"/>
    <n v="0"/>
    <n v="0"/>
    <n v="1500"/>
    <n v="0"/>
    <n v="0"/>
    <n v="1500"/>
    <n v="0"/>
    <n v="0"/>
    <n v="1500"/>
    <n v="0"/>
    <n v="0"/>
    <n v="1500"/>
    <n v="6000"/>
  </r>
  <r>
    <s v="E120119"/>
    <n v="120119"/>
    <s v="CORP-RISK MGMT"/>
    <x v="0"/>
    <s v="A52571000"/>
    <x v="43"/>
    <s v="Security Svc"/>
    <x v="8"/>
    <x v="8"/>
    <x v="14"/>
    <x v="14"/>
    <s v="675.8"/>
    <n v="1667"/>
    <n v="1667"/>
    <n v="1667"/>
    <n v="1667"/>
    <n v="1667"/>
    <n v="1667"/>
    <n v="1667"/>
    <n v="1667"/>
    <n v="1667"/>
    <n v="1667"/>
    <n v="1667"/>
    <n v="1667"/>
    <n v="20004"/>
  </r>
  <r>
    <s v="E120119"/>
    <n v="120119"/>
    <s v="CORP-RISK MGMT"/>
    <x v="0"/>
    <s v="A52574100"/>
    <x v="45"/>
    <s v="Cell Phone"/>
    <x v="9"/>
    <x v="9"/>
    <x v="15"/>
    <x v="15"/>
    <s v="675.8"/>
    <n v="100"/>
    <n v="100"/>
    <n v="100"/>
    <n v="100"/>
    <n v="100"/>
    <n v="100"/>
    <n v="100"/>
    <n v="100"/>
    <n v="100"/>
    <n v="100"/>
    <n v="100"/>
    <n v="100"/>
    <n v="1200"/>
  </r>
  <r>
    <s v="E120119"/>
    <n v="120119"/>
    <s v="CORP-RISK MGMT"/>
    <x v="0"/>
    <s v="A52534000"/>
    <x v="51"/>
    <s v="Employee Expenses"/>
    <x v="12"/>
    <x v="12"/>
    <x v="18"/>
    <x v="18"/>
    <s v="675.8"/>
    <n v="0"/>
    <n v="0"/>
    <n v="1000"/>
    <n v="0"/>
    <n v="0"/>
    <n v="1000"/>
    <n v="0"/>
    <n v="0"/>
    <n v="1000"/>
    <n v="0"/>
    <n v="0"/>
    <n v="1000"/>
    <n v="4000"/>
  </r>
  <r>
    <s v="E120119"/>
    <n v="120119"/>
    <s v="CORP-RISK MGMT"/>
    <x v="0"/>
    <s v="A52535000"/>
    <x v="111"/>
    <s v="Meals Deductible"/>
    <x v="12"/>
    <x v="12"/>
    <x v="18"/>
    <x v="18"/>
    <s v="675.8"/>
    <n v="0"/>
    <n v="0"/>
    <n v="250"/>
    <n v="0"/>
    <n v="0"/>
    <n v="250"/>
    <n v="0"/>
    <n v="0"/>
    <n v="250"/>
    <n v="0"/>
    <n v="0"/>
    <n v="250"/>
    <n v="1000"/>
  </r>
  <r>
    <s v="E120119"/>
    <n v="120119"/>
    <s v="CORP-RISK MGMT"/>
    <x v="0"/>
    <s v="A52001000"/>
    <x v="53"/>
    <s v="M&amp;S Expense (O&amp;M)"/>
    <x v="13"/>
    <x v="13"/>
    <x v="19"/>
    <x v="19"/>
    <s v="620.5"/>
    <n v="0"/>
    <n v="0"/>
    <n v="0"/>
    <n v="0"/>
    <n v="0"/>
    <n v="3000"/>
    <n v="0"/>
    <n v="0"/>
    <n v="0"/>
    <n v="3000"/>
    <n v="0"/>
    <n v="0"/>
    <n v="6000"/>
  </r>
  <r>
    <s v="E120121"/>
    <n v="120121"/>
    <s v="CORP-COM RELATIONS"/>
    <x v="0"/>
    <s v="A50109900"/>
    <x v="28"/>
    <s v="Labor Cap Credits"/>
    <x v="0"/>
    <x v="0"/>
    <x v="0"/>
    <x v="0"/>
    <s v="601.8"/>
    <n v="-1303.7849999999999"/>
    <n v="-1303.7849999999999"/>
    <n v="-1427.9549999999997"/>
    <n v="-1340.29098"/>
    <n v="-1404.1143599999998"/>
    <n v="-1404.1143599999998"/>
    <n v="-1340.29098"/>
    <n v="-1467.9377399999998"/>
    <n v="-1404.1143599999998"/>
    <n v="-1340.29098"/>
    <n v="-1404.1143599999998"/>
    <n v="-1404.1143599999998"/>
    <n v="-16544.907479999998"/>
  </r>
  <r>
    <s v="E120121"/>
    <n v="120121"/>
    <s v="CORP-COM RELATIONS"/>
    <x v="0"/>
    <s v="A50110000"/>
    <x v="100"/>
    <s v="Labor NS OT -Natural"/>
    <x v="0"/>
    <x v="0"/>
    <x v="0"/>
    <x v="0"/>
    <s v="601.8"/>
    <n v="0"/>
    <n v="361.767"/>
    <n v="0"/>
    <n v="0"/>
    <n v="0"/>
    <n v="0"/>
    <n v="0"/>
    <n v="0"/>
    <n v="0"/>
    <n v="0"/>
    <n v="0"/>
    <n v="0"/>
    <n v="361.767"/>
  </r>
  <r>
    <s v="E120121"/>
    <n v="120121"/>
    <s v="CORP-COM RELATIONS"/>
    <x v="0"/>
    <s v="A50100000"/>
    <x v="0"/>
    <s v="Labor Expense"/>
    <x v="0"/>
    <x v="0"/>
    <x v="0"/>
    <x v="0"/>
    <s v="601.8"/>
    <n v="18545.751199999999"/>
    <n v="18545.751199999999"/>
    <n v="20312.015599999999"/>
    <n v="19065.034873599998"/>
    <n v="19972.898915199999"/>
    <n v="19972.898915199999"/>
    <n v="19065.034873599998"/>
    <n v="20880.752956799999"/>
    <n v="19972.898915199999"/>
    <n v="19065.034873599998"/>
    <n v="19972.898915199999"/>
    <n v="19972.898915199999"/>
    <n v="235343.87015359997"/>
  </r>
  <r>
    <s v="E120121"/>
    <n v="120121"/>
    <s v="CORP-COM RELATIONS"/>
    <x v="0"/>
    <s v="A50171000"/>
    <x v="29"/>
    <s v="Annual Incent Plan"/>
    <x v="0"/>
    <x v="0"/>
    <x v="0"/>
    <x v="0"/>
    <s v="601.8"/>
    <n v="1872.6900880713547"/>
    <n v="1872.6900880713547"/>
    <n v="2051.0415250305309"/>
    <n v="1925.1255705373528"/>
    <n v="2016.7991691343693"/>
    <n v="2016.7991691343693"/>
    <n v="1925.1255705373528"/>
    <n v="2108.4727677313858"/>
    <n v="2016.7991691343693"/>
    <n v="1925.1255705373528"/>
    <n v="2016.7991691343693"/>
    <n v="2016.7991691343693"/>
    <n v="23764.267026188532"/>
  </r>
  <r>
    <s v="E120121"/>
    <n v="120121"/>
    <s v="CORP-COM RELATIONS"/>
    <x v="0"/>
    <s v="A50550000"/>
    <x v="32"/>
    <s v="Group Insur Expense"/>
    <x v="6"/>
    <x v="6"/>
    <x v="12"/>
    <x v="12"/>
    <s v="604.8"/>
    <n v="2733.89"/>
    <n v="2733.89"/>
    <n v="2733.89"/>
    <n v="2733.89"/>
    <n v="2733.89"/>
    <n v="2733.89"/>
    <n v="2733.89"/>
    <n v="2733.89"/>
    <n v="2733.89"/>
    <n v="2733.89"/>
    <n v="2733.89"/>
    <n v="2733.89"/>
    <n v="32806.68"/>
  </r>
  <r>
    <s v="E120121"/>
    <n v="120121"/>
    <s v="CORP-COM RELATIONS"/>
    <x v="0"/>
    <s v="A50550100"/>
    <x v="33"/>
    <s v="Group Ins Cap Credts"/>
    <x v="6"/>
    <x v="6"/>
    <x v="12"/>
    <x v="12"/>
    <s v="604.8"/>
    <n v="-139.19999999999999"/>
    <n v="-139.19999999999999"/>
    <n v="-139.19999999999999"/>
    <n v="-139.19999999999999"/>
    <n v="-139.19999999999999"/>
    <n v="-139.19999999999999"/>
    <n v="-139.19999999999999"/>
    <n v="-139.19999999999999"/>
    <n v="-139.19999999999999"/>
    <n v="-139.19999999999999"/>
    <n v="-139.19999999999999"/>
    <n v="-139.19999999999999"/>
    <n v="-1670.4000000000003"/>
  </r>
  <r>
    <s v="E120121"/>
    <n v="120121"/>
    <s v="CORP-COM RELATIONS"/>
    <x v="0"/>
    <s v="A50421000"/>
    <x v="1"/>
    <s v="401k Expense"/>
    <x v="1"/>
    <x v="1"/>
    <x v="1"/>
    <x v="1"/>
    <s v="604.8"/>
    <n v="452.48779668785488"/>
    <n v="464.06059556563883"/>
    <n v="495.58187256288869"/>
    <n v="465.15441499511479"/>
    <n v="487.30652999488211"/>
    <n v="487.30652999488211"/>
    <n v="465.15441499511479"/>
    <n v="509.45864499464966"/>
    <n v="487.30652999488211"/>
    <n v="465.15441499511479"/>
    <n v="487.30652999488211"/>
    <n v="487.30652999488211"/>
    <n v="5753.5848047707868"/>
  </r>
  <r>
    <s v="E120121"/>
    <n v="120121"/>
    <s v="CORP-COM RELATIONS"/>
    <x v="0"/>
    <s v="A50422000"/>
    <x v="2"/>
    <s v="DCP Expense"/>
    <x v="1"/>
    <x v="1"/>
    <x v="1"/>
    <x v="1"/>
    <s v="604.8"/>
    <n v="525.08088585679661"/>
    <n v="525.08088585679661"/>
    <n v="575.0895416526821"/>
    <n v="539.78331066078692"/>
    <n v="565.4920397398721"/>
    <n v="565.4920397398721"/>
    <n v="539.78331066078692"/>
    <n v="591.19076881895717"/>
    <n v="565.4920397398721"/>
    <n v="539.78331066078692"/>
    <n v="565.4920397398721"/>
    <n v="565.4920397398721"/>
    <n v="6663.2522128669525"/>
  </r>
  <r>
    <s v="E120121"/>
    <n v="120121"/>
    <s v="CORP-COM RELATIONS"/>
    <x v="0"/>
    <s v="A50421100"/>
    <x v="38"/>
    <s v="401k Exp Cap Credits"/>
    <x v="1"/>
    <x v="1"/>
    <x v="1"/>
    <x v="1"/>
    <s v="604.8"/>
    <n v="-20.208664396991676"/>
    <n v="-20.208664396991676"/>
    <n v="-22.133299101467077"/>
    <n v="-20.774507000107441"/>
    <n v="-21.7637692382078"/>
    <n v="-21.7637692382078"/>
    <n v="-20.774507000107441"/>
    <n v="-22.753031476308156"/>
    <n v="-21.7637692382078"/>
    <n v="-20.774507000107441"/>
    <n v="-21.7637692382078"/>
    <n v="-21.7637692382078"/>
    <n v="-256.44602656311991"/>
  </r>
  <r>
    <s v="E120121"/>
    <n v="120121"/>
    <s v="CORP-COM RELATIONS"/>
    <x v="0"/>
    <s v="A52574100"/>
    <x v="45"/>
    <s v="Cell Phone"/>
    <x v="9"/>
    <x v="9"/>
    <x v="15"/>
    <x v="15"/>
    <s v="675.8"/>
    <n v="80"/>
    <n v="80"/>
    <n v="80"/>
    <n v="80"/>
    <n v="80"/>
    <n v="80"/>
    <n v="80"/>
    <n v="80"/>
    <n v="80"/>
    <n v="80"/>
    <n v="80"/>
    <n v="80"/>
    <n v="960"/>
  </r>
  <r>
    <s v="E120121"/>
    <n v="120121"/>
    <s v="CORP-COM RELATIONS"/>
    <x v="0"/>
    <s v="A52562500"/>
    <x v="103"/>
    <s v="Overnight Shippng"/>
    <x v="10"/>
    <x v="10"/>
    <x v="16"/>
    <x v="16"/>
    <s v="675.8"/>
    <n v="30"/>
    <n v="30"/>
    <n v="30"/>
    <n v="30"/>
    <n v="30"/>
    <n v="30"/>
    <n v="30"/>
    <n v="30"/>
    <n v="30"/>
    <n v="30"/>
    <n v="30"/>
    <n v="30"/>
    <n v="360"/>
  </r>
  <r>
    <s v="E120121"/>
    <n v="120121"/>
    <s v="CORP-COM RELATIONS"/>
    <x v="0"/>
    <s v="A52566000"/>
    <x v="46"/>
    <s v="Postage"/>
    <x v="10"/>
    <x v="10"/>
    <x v="16"/>
    <x v="16"/>
    <s v="675.8"/>
    <n v="250"/>
    <n v="0"/>
    <n v="0"/>
    <n v="0"/>
    <n v="0"/>
    <n v="250"/>
    <n v="0"/>
    <n v="0"/>
    <n v="0"/>
    <n v="250"/>
    <n v="0"/>
    <n v="0"/>
    <n v="750"/>
  </r>
  <r>
    <s v="E120121"/>
    <n v="120121"/>
    <s v="CORP-COM RELATIONS"/>
    <x v="0"/>
    <s v="A52562000"/>
    <x v="47"/>
    <s v="Office Supplies"/>
    <x v="11"/>
    <x v="11"/>
    <x v="17"/>
    <x v="17"/>
    <s v="675.8"/>
    <n v="100"/>
    <n v="100"/>
    <n v="100"/>
    <n v="100"/>
    <n v="100"/>
    <n v="100"/>
    <n v="100"/>
    <n v="100"/>
    <n v="100"/>
    <n v="100"/>
    <n v="100"/>
    <n v="100"/>
    <n v="1200"/>
  </r>
  <r>
    <s v="E120121"/>
    <n v="120121"/>
    <s v="CORP-COM RELATIONS"/>
    <x v="0"/>
    <s v="A52503000"/>
    <x v="112"/>
    <s v="Advertising"/>
    <x v="30"/>
    <x v="30"/>
    <x v="40"/>
    <x v="40"/>
    <s v="660.8"/>
    <n v="1000"/>
    <n v="750"/>
    <n v="1000"/>
    <n v="1000"/>
    <n v="750"/>
    <n v="1000"/>
    <n v="1000"/>
    <n v="750"/>
    <n v="1000"/>
    <n v="1000"/>
    <n v="750"/>
    <n v="1000"/>
    <n v="11000"/>
  </r>
  <r>
    <s v="E120121"/>
    <n v="120121"/>
    <s v="CORP-COM RELATIONS"/>
    <x v="0"/>
    <s v="A52534021"/>
    <x v="50"/>
    <s v="Travel - Meals"/>
    <x v="12"/>
    <x v="12"/>
    <x v="18"/>
    <x v="18"/>
    <s v="675.8"/>
    <n v="64.28"/>
    <n v="149.11000000000001"/>
    <n v="132.22999999999999"/>
    <n v="278.20999999999998"/>
    <n v="157.6"/>
    <n v="5.2899999999999956"/>
    <n v="603.82999999999993"/>
    <n v="1362.68"/>
    <n v="2188.46"/>
    <n v="289.33"/>
    <n v="78.850000000000023"/>
    <n v="73.240000000000009"/>
    <n v="5383.11"/>
  </r>
  <r>
    <s v="E120121"/>
    <n v="120121"/>
    <s v="CORP-COM RELATIONS"/>
    <x v="0"/>
    <s v="A52534000"/>
    <x v="51"/>
    <s v="Employee Expenses"/>
    <x v="12"/>
    <x v="12"/>
    <x v="18"/>
    <x v="18"/>
    <s v="675.8"/>
    <n v="0"/>
    <n v="195"/>
    <n v="0"/>
    <n v="195"/>
    <n v="0"/>
    <n v="890"/>
    <n v="1170"/>
    <n v="0"/>
    <n v="0"/>
    <n v="585"/>
    <n v="0"/>
    <n v="0"/>
    <n v="3035"/>
  </r>
  <r>
    <s v="E120121"/>
    <n v="120121"/>
    <s v="CORP-COM RELATIONS"/>
    <x v="0"/>
    <s v="A52534200"/>
    <x v="52"/>
    <s v="Conferences &amp; Reg"/>
    <x v="12"/>
    <x v="12"/>
    <x v="18"/>
    <x v="18"/>
    <s v="675.8"/>
    <n v="0"/>
    <n v="0"/>
    <n v="0"/>
    <n v="0"/>
    <n v="0"/>
    <n v="0"/>
    <n v="650"/>
    <n v="0"/>
    <n v="200"/>
    <n v="200"/>
    <n v="0"/>
    <n v="0"/>
    <n v="1050"/>
  </r>
  <r>
    <s v="E120121"/>
    <n v="120121"/>
    <s v="CORP-COM RELATIONS"/>
    <x v="0"/>
    <s v="A52001000"/>
    <x v="53"/>
    <s v="M&amp;S Expense (O&amp;M)"/>
    <x v="13"/>
    <x v="13"/>
    <x v="19"/>
    <x v="19"/>
    <s v="620.5"/>
    <n v="450"/>
    <n v="235"/>
    <n v="474"/>
    <n v="225"/>
    <n v="100"/>
    <n v="100"/>
    <n v="403"/>
    <n v="380"/>
    <n v="180"/>
    <n v="360"/>
    <n v="240"/>
    <n v="150"/>
    <n v="3297"/>
  </r>
  <r>
    <s v="E120121"/>
    <n v="120121"/>
    <s v="CORP-COM RELATIONS"/>
    <x v="0"/>
    <s v="A52514500"/>
    <x v="113"/>
    <s v="Charitb Don-H/Ed/En"/>
    <x v="13"/>
    <x v="13"/>
    <x v="19"/>
    <x v="19"/>
    <s v="675.8"/>
    <n v="5000"/>
    <n v="2000"/>
    <n v="4000"/>
    <n v="23500"/>
    <n v="33000"/>
    <n v="16000"/>
    <n v="1000"/>
    <n v="4500"/>
    <n v="2000"/>
    <n v="2000"/>
    <n v="2000"/>
    <n v="3000"/>
    <n v="98000"/>
  </r>
  <r>
    <s v="E120121"/>
    <n v="120121"/>
    <s v="CORP-COM RELATIONS"/>
    <x v="0"/>
    <s v="A52514600"/>
    <x v="114"/>
    <s v="Charitb Don-Commnty"/>
    <x v="13"/>
    <x v="13"/>
    <x v="19"/>
    <x v="19"/>
    <s v="675.8"/>
    <n v="12500"/>
    <n v="500"/>
    <n v="2250"/>
    <n v="4500"/>
    <n v="1000"/>
    <n v="2000"/>
    <n v="1000"/>
    <n v="1000"/>
    <n v="11000"/>
    <n v="3500"/>
    <n v="12000"/>
    <n v="1000"/>
    <n v="52250"/>
  </r>
  <r>
    <s v="E120121"/>
    <n v="120121"/>
    <s v="CORP-COM RELATIONS"/>
    <x v="0"/>
    <s v="A52514700"/>
    <x v="115"/>
    <s v="Community Partnrshps"/>
    <x v="13"/>
    <x v="13"/>
    <x v="19"/>
    <x v="19"/>
    <s v="675.8"/>
    <n v="22750"/>
    <n v="10000"/>
    <n v="9100"/>
    <n v="2650"/>
    <n v="12100"/>
    <n v="0"/>
    <n v="1000"/>
    <n v="1000"/>
    <n v="1000"/>
    <n v="2000"/>
    <n v="1000"/>
    <n v="8500"/>
    <n v="71100"/>
  </r>
  <r>
    <s v="E120121"/>
    <n v="120121"/>
    <s v="CORP-COM RELATIONS"/>
    <x v="0"/>
    <s v="A52514901"/>
    <x v="116"/>
    <s v="Cust Edu Comm-Reg"/>
    <x v="13"/>
    <x v="13"/>
    <x v="19"/>
    <x v="19"/>
    <s v="675.8"/>
    <n v="0"/>
    <n v="0"/>
    <n v="0"/>
    <n v="0"/>
    <n v="5000"/>
    <n v="4000"/>
    <n v="0"/>
    <n v="0"/>
    <n v="0"/>
    <n v="0"/>
    <n v="0"/>
    <n v="0"/>
    <n v="9000"/>
  </r>
  <r>
    <s v="E120121"/>
    <n v="120121"/>
    <s v="CORP-COM RELATIONS"/>
    <x v="0"/>
    <s v="A52514903"/>
    <x v="117"/>
    <s v="Cust Edu Comm-Issues"/>
    <x v="13"/>
    <x v="13"/>
    <x v="19"/>
    <x v="19"/>
    <s v="675.8"/>
    <n v="5000"/>
    <n v="0"/>
    <n v="5000"/>
    <n v="0"/>
    <n v="5000"/>
    <n v="0"/>
    <n v="5000"/>
    <n v="0"/>
    <n v="0"/>
    <n v="5000"/>
    <n v="0"/>
    <n v="5000"/>
    <n v="30000"/>
  </r>
  <r>
    <s v="E120121"/>
    <n v="120121"/>
    <s v="CORP-COM RELATIONS"/>
    <x v="0"/>
    <s v="A52514904"/>
    <x v="118"/>
    <s v="Cust Edu Comm-Consrv"/>
    <x v="13"/>
    <x v="13"/>
    <x v="19"/>
    <x v="19"/>
    <s v="675.8"/>
    <n v="0"/>
    <n v="5000"/>
    <n v="0"/>
    <n v="16000"/>
    <n v="20000"/>
    <n v="20000"/>
    <n v="10000"/>
    <n v="5000"/>
    <n v="5000"/>
    <n v="5000"/>
    <n v="5000"/>
    <n v="5000"/>
    <n v="96000"/>
  </r>
  <r>
    <s v="E120121"/>
    <n v="120121"/>
    <s v="CORP-COM RELATIONS"/>
    <x v="0"/>
    <s v="A52514905"/>
    <x v="119"/>
    <s v="Cust Edu Comm-Printd"/>
    <x v="13"/>
    <x v="13"/>
    <x v="19"/>
    <x v="19"/>
    <s v="675.8"/>
    <n v="3000"/>
    <n v="4000"/>
    <n v="2500"/>
    <n v="4000"/>
    <n v="10000"/>
    <n v="1000"/>
    <n v="1000"/>
    <n v="3000"/>
    <n v="1000"/>
    <n v="3000"/>
    <n v="0"/>
    <n v="0"/>
    <n v="32500"/>
  </r>
  <r>
    <s v="E120121"/>
    <n v="120121"/>
    <s v="CORP-COM RELATIONS"/>
    <x v="0"/>
    <s v="A52514907"/>
    <x v="120"/>
    <s v="Cust Edu-Press Rls"/>
    <x v="13"/>
    <x v="13"/>
    <x v="19"/>
    <x v="19"/>
    <s v="675.8"/>
    <n v="0"/>
    <n v="0"/>
    <n v="500"/>
    <n v="0"/>
    <n v="0"/>
    <n v="500"/>
    <n v="0"/>
    <n v="0"/>
    <n v="500"/>
    <n v="0"/>
    <n v="0"/>
    <n v="500"/>
    <n v="2000"/>
  </r>
  <r>
    <s v="E120121"/>
    <n v="120121"/>
    <s v="CORP-COM RELATIONS"/>
    <x v="0"/>
    <s v="A52514909"/>
    <x v="121"/>
    <s v="Cust Edu-Video&amp;Photo"/>
    <x v="13"/>
    <x v="13"/>
    <x v="19"/>
    <x v="19"/>
    <s v="675.8"/>
    <n v="0"/>
    <n v="0"/>
    <n v="300"/>
    <n v="0"/>
    <n v="3000"/>
    <n v="2000"/>
    <n v="0"/>
    <n v="300"/>
    <n v="0"/>
    <n v="0"/>
    <n v="4600"/>
    <n v="0"/>
    <n v="10200"/>
  </r>
  <r>
    <s v="E120121"/>
    <n v="120121"/>
    <s v="CORP-COM RELATIONS"/>
    <x v="0"/>
    <s v="A52515000"/>
    <x v="122"/>
    <s v="Commun Relations-E"/>
    <x v="13"/>
    <x v="13"/>
    <x v="19"/>
    <x v="19"/>
    <s v="675.8"/>
    <n v="250"/>
    <n v="100"/>
    <n v="350"/>
    <n v="100"/>
    <n v="350"/>
    <n v="100"/>
    <n v="10350"/>
    <n v="100"/>
    <n v="350"/>
    <n v="100"/>
    <n v="350"/>
    <n v="100"/>
    <n v="12600"/>
  </r>
  <r>
    <s v="E120121"/>
    <n v="120121"/>
    <s v="CORP-COM RELATIONS"/>
    <x v="0"/>
    <s v="A52515001"/>
    <x v="123"/>
    <s v="Commun Relations-S"/>
    <x v="13"/>
    <x v="13"/>
    <x v="19"/>
    <x v="19"/>
    <s v="675.8"/>
    <n v="1500"/>
    <n v="0"/>
    <n v="0"/>
    <n v="1500"/>
    <n v="1500"/>
    <n v="0"/>
    <n v="0"/>
    <n v="1500"/>
    <n v="1500"/>
    <n v="0"/>
    <n v="0"/>
    <n v="0"/>
    <n v="7500"/>
  </r>
  <r>
    <s v="E120121"/>
    <n v="120121"/>
    <s v="CORP-COM RELATIONS"/>
    <x v="0"/>
    <s v="A52556500"/>
    <x v="124"/>
    <s v="Low Income Pay Prog"/>
    <x v="13"/>
    <x v="13"/>
    <x v="19"/>
    <x v="19"/>
    <s v="675.8"/>
    <n v="60000"/>
    <n v="0"/>
    <n v="0"/>
    <n v="0"/>
    <n v="0"/>
    <n v="0"/>
    <n v="0"/>
    <n v="0"/>
    <n v="0"/>
    <n v="0"/>
    <n v="0"/>
    <n v="0"/>
    <n v="60000"/>
  </r>
  <r>
    <s v="E120121"/>
    <n v="120121"/>
    <s v="CORP-COM RELATIONS"/>
    <x v="0"/>
    <s v="A52524000"/>
    <x v="58"/>
    <s v="Co Dues/Mmbrshp Ded"/>
    <x v="13"/>
    <x v="13"/>
    <x v="19"/>
    <x v="19"/>
    <s v="675.8"/>
    <n v="6000"/>
    <n v="10800"/>
    <n v="0"/>
    <n v="760"/>
    <n v="450"/>
    <n v="0"/>
    <n v="0"/>
    <n v="0"/>
    <n v="1215"/>
    <n v="0"/>
    <n v="0"/>
    <n v="7000"/>
    <n v="26225"/>
  </r>
  <r>
    <s v="E120121"/>
    <n v="120121"/>
    <s v="CORP-COM RELATIONS"/>
    <x v="0"/>
    <s v="A52528000"/>
    <x v="110"/>
    <s v="Dues/Membership Deductible"/>
    <x v="13"/>
    <x v="13"/>
    <x v="19"/>
    <x v="19"/>
    <s v="675.8"/>
    <n v="575"/>
    <n v="0"/>
    <n v="0"/>
    <n v="0"/>
    <n v="0"/>
    <n v="0"/>
    <n v="0"/>
    <n v="0"/>
    <n v="0"/>
    <n v="0"/>
    <n v="0"/>
    <n v="0"/>
    <n v="575"/>
  </r>
  <r>
    <s v="E120121"/>
    <n v="120121"/>
    <s v="CORP-COM RELATIONS"/>
    <x v="0"/>
    <s v="A52514906"/>
    <x v="125"/>
    <s v="Cust Edu-Bill Insert"/>
    <x v="16"/>
    <x v="16"/>
    <x v="22"/>
    <x v="22"/>
    <s v="675.8"/>
    <n v="5000"/>
    <n v="0"/>
    <n v="5000"/>
    <n v="0"/>
    <n v="5000"/>
    <n v="0"/>
    <n v="5000"/>
    <n v="0"/>
    <n v="5000"/>
    <n v="0"/>
    <n v="5000"/>
    <n v="5000"/>
    <n v="35000"/>
  </r>
  <r>
    <s v="E120121"/>
    <n v="120121"/>
    <s v="CORP-COM RELATIONS"/>
    <x v="0"/>
    <s v="A68532000"/>
    <x v="17"/>
    <s v="FUTA"/>
    <x v="3"/>
    <x v="3"/>
    <x v="3"/>
    <x v="3"/>
    <s v="408.12"/>
    <n v="104.86713775731899"/>
    <n v="18.742862235481045"/>
    <n v="0"/>
    <n v="0"/>
    <n v="0"/>
    <n v="0"/>
    <n v="0"/>
    <n v="0"/>
    <n v="0"/>
    <n v="0"/>
    <n v="0"/>
    <n v="0"/>
    <n v="123.60999999280003"/>
  </r>
  <r>
    <s v="E120121"/>
    <n v="120121"/>
    <s v="CORP-COM RELATIONS"/>
    <x v="0"/>
    <s v="A68533000"/>
    <x v="18"/>
    <s v="FICA"/>
    <x v="3"/>
    <x v="3"/>
    <x v="3"/>
    <x v="3"/>
    <s v="408.12"/>
    <n v="1562.3134085374586"/>
    <n v="1589.9833835374591"/>
    <n v="1711.0984950648356"/>
    <n v="1606.0553039765075"/>
    <n v="1682.530318451579"/>
    <n v="1682.530318451579"/>
    <n v="1606.0553039765075"/>
    <n v="1759.0153329266507"/>
    <n v="1682.530318451579"/>
    <n v="1606.0553039765075"/>
    <n v="1682.530318451579"/>
    <n v="1265.4042730175529"/>
    <n v="19436.102078819797"/>
  </r>
  <r>
    <s v="E120121"/>
    <n v="120121"/>
    <s v="CORP-COM RELATIONS"/>
    <x v="0"/>
    <s v="A68535000"/>
    <x v="19"/>
    <s v="SUTA"/>
    <x v="3"/>
    <x v="3"/>
    <x v="3"/>
    <x v="3"/>
    <s v="408.12"/>
    <n v="276.33998810601094"/>
    <n v="97.753551893989041"/>
    <n v="9.0764600000000097"/>
    <n v="0"/>
    <n v="0"/>
    <n v="0"/>
    <n v="0"/>
    <n v="0"/>
    <n v="0"/>
    <n v="0"/>
    <n v="0"/>
    <n v="0"/>
    <n v="383.16999999999996"/>
  </r>
  <r>
    <s v="E120121"/>
    <n v="120121"/>
    <s v="CORP-COM RELATIONS"/>
    <x v="0"/>
    <s v="A68532100"/>
    <x v="76"/>
    <s v="FUTA Cap Credits"/>
    <x v="3"/>
    <x v="3"/>
    <x v="3"/>
    <x v="3"/>
    <s v="408.12"/>
    <n v="-6.2999999996400016"/>
    <n v="0"/>
    <n v="0"/>
    <n v="0"/>
    <n v="0"/>
    <n v="0"/>
    <n v="0"/>
    <n v="0"/>
    <n v="0"/>
    <n v="0"/>
    <n v="0"/>
    <n v="0"/>
    <n v="-6.2999999996400016"/>
  </r>
  <r>
    <s v="E120121"/>
    <n v="120121"/>
    <s v="CORP-COM RELATIONS"/>
    <x v="0"/>
    <s v="A68533100"/>
    <x v="77"/>
    <s v="FICA Cap Credits"/>
    <x v="3"/>
    <x v="3"/>
    <x v="3"/>
    <x v="3"/>
    <s v="408.12"/>
    <n v="-114.70048531515629"/>
    <n v="-114.70048531515629"/>
    <n v="-125.62434105945684"/>
    <n v="-117.91209890398065"/>
    <n v="-123.52696075655113"/>
    <n v="-123.52696075655113"/>
    <n v="-117.91209890398065"/>
    <n v="-129.14182260912165"/>
    <n v="-123.52696075655113"/>
    <n v="-117.91209890398065"/>
    <n v="-123.52696075655113"/>
    <n v="-59.875053941447227"/>
    <n v="-1391.8863279784848"/>
  </r>
  <r>
    <s v="E120121"/>
    <n v="120121"/>
    <s v="CORP-COM RELATIONS"/>
    <x v="0"/>
    <s v="A68535100"/>
    <x v="78"/>
    <s v="SUTA Cap Credits"/>
    <x v="3"/>
    <x v="3"/>
    <x v="3"/>
    <x v="3"/>
    <s v="408.12"/>
    <n v="-19.529999999999998"/>
    <n v="0"/>
    <n v="0"/>
    <n v="0"/>
    <n v="0"/>
    <n v="0"/>
    <n v="0"/>
    <n v="0"/>
    <n v="0"/>
    <n v="0"/>
    <n v="0"/>
    <n v="0"/>
    <n v="-19.529999999999998"/>
  </r>
  <r>
    <s v="E120121"/>
    <n v="120121"/>
    <s v="CORP-COM RELATIONS"/>
    <x v="0"/>
    <s v="A75820000"/>
    <x v="126"/>
    <s v="Othr Income Deductns"/>
    <x v="31"/>
    <x v="31"/>
    <x v="41"/>
    <x v="41"/>
    <s v="426."/>
    <n v="0"/>
    <n v="0"/>
    <n v="1500"/>
    <n v="4000"/>
    <n v="0"/>
    <n v="0"/>
    <n v="0"/>
    <n v="0"/>
    <n v="0"/>
    <n v="0"/>
    <n v="0"/>
    <n v="0"/>
    <n v="5500"/>
  </r>
  <r>
    <s v="E120122"/>
    <n v="120122"/>
    <s v="CORP-GOV'T RELATIONS"/>
    <x v="0"/>
    <s v="A52574100"/>
    <x v="45"/>
    <s v="Cell Phone"/>
    <x v="9"/>
    <x v="9"/>
    <x v="15"/>
    <x v="15"/>
    <s v="675.8"/>
    <n v="110"/>
    <n v="110"/>
    <n v="110"/>
    <n v="110"/>
    <n v="110"/>
    <n v="110"/>
    <n v="110"/>
    <n v="110"/>
    <n v="110"/>
    <n v="110"/>
    <n v="110"/>
    <n v="110"/>
    <n v="1320"/>
  </r>
  <r>
    <s v="E120122"/>
    <n v="120122"/>
    <s v="CORP-GOV'T RELATIONS"/>
    <x v="0"/>
    <s v="A52534021"/>
    <x v="50"/>
    <s v="Travel - Meals"/>
    <x v="12"/>
    <x v="12"/>
    <x v="18"/>
    <x v="18"/>
    <s v="675.8"/>
    <n v="50"/>
    <n v="50"/>
    <n v="50"/>
    <n v="100"/>
    <n v="50"/>
    <n v="50"/>
    <n v="100"/>
    <n v="50"/>
    <n v="50"/>
    <n v="100"/>
    <n v="50"/>
    <n v="50"/>
    <n v="750"/>
  </r>
  <r>
    <s v="E120122"/>
    <n v="120122"/>
    <s v="CORP-GOV'T RELATIONS"/>
    <x v="0"/>
    <s v="A52534000"/>
    <x v="51"/>
    <s v="Employee Expenses"/>
    <x v="12"/>
    <x v="12"/>
    <x v="18"/>
    <x v="18"/>
    <s v="675.8"/>
    <n v="0"/>
    <n v="585"/>
    <n v="1085"/>
    <n v="585"/>
    <n v="0"/>
    <n v="1085"/>
    <n v="1670"/>
    <n v="1170"/>
    <n v="0"/>
    <n v="585"/>
    <n v="585"/>
    <n v="1085"/>
    <n v="8435"/>
  </r>
  <r>
    <s v="E120122"/>
    <n v="120122"/>
    <s v="CORP-GOV'T RELATIONS"/>
    <x v="0"/>
    <s v="A52534200"/>
    <x v="52"/>
    <s v="Conferences &amp; Reg"/>
    <x v="12"/>
    <x v="12"/>
    <x v="18"/>
    <x v="18"/>
    <s v="675.8"/>
    <n v="0"/>
    <n v="0"/>
    <n v="0"/>
    <n v="250"/>
    <n v="0"/>
    <n v="0"/>
    <n v="500"/>
    <n v="0"/>
    <n v="0"/>
    <n v="250"/>
    <n v="0"/>
    <n v="0"/>
    <n v="1000"/>
  </r>
  <r>
    <s v="E120122"/>
    <n v="120122"/>
    <s v="CORP-GOV'T RELATIONS"/>
    <x v="0"/>
    <s v="A52001000"/>
    <x v="53"/>
    <s v="M&amp;S Expense (O&amp;M)"/>
    <x v="13"/>
    <x v="13"/>
    <x v="19"/>
    <x v="19"/>
    <s v="620.5"/>
    <n v="50"/>
    <n v="0"/>
    <n v="50"/>
    <n v="0"/>
    <n v="50"/>
    <n v="0"/>
    <n v="50"/>
    <n v="0"/>
    <n v="50"/>
    <n v="0"/>
    <n v="50"/>
    <n v="0"/>
    <n v="300"/>
  </r>
  <r>
    <s v="E120122"/>
    <n v="120122"/>
    <s v="CORP-GOV'T RELATIONS"/>
    <x v="0"/>
    <s v="A52522000"/>
    <x v="127"/>
    <s v="Community Relations"/>
    <x v="13"/>
    <x v="13"/>
    <x v="19"/>
    <x v="19"/>
    <s v="675.8"/>
    <n v="1500"/>
    <n v="0"/>
    <n v="0"/>
    <n v="0"/>
    <n v="0"/>
    <n v="1000"/>
    <n v="0"/>
    <n v="0"/>
    <n v="0"/>
    <n v="0"/>
    <n v="0"/>
    <n v="0"/>
    <n v="2500"/>
  </r>
  <r>
    <s v="E120122"/>
    <n v="120122"/>
    <s v="CORP-GOV'T RELATIONS"/>
    <x v="0"/>
    <s v="A75840000"/>
    <x v="128"/>
    <s v="Lobbying Expenses"/>
    <x v="31"/>
    <x v="31"/>
    <x v="41"/>
    <x v="41"/>
    <s v="426."/>
    <n v="5500"/>
    <n v="5500"/>
    <n v="5500"/>
    <n v="5500"/>
    <n v="5500"/>
    <n v="5500"/>
    <n v="5500"/>
    <n v="5500"/>
    <n v="5500"/>
    <n v="5500"/>
    <n v="5500"/>
    <n v="5500"/>
    <n v="66000"/>
  </r>
  <r>
    <s v="E120201"/>
    <n v="120201"/>
    <s v="CEN-PRODUCTION"/>
    <x v="0"/>
    <s v="A51010000"/>
    <x v="129"/>
    <s v="Purchased Water"/>
    <x v="32"/>
    <x v="32"/>
    <x v="42"/>
    <x v="42"/>
    <s v="610.1"/>
    <n v="6301"/>
    <n v="6872"/>
    <n v="7733"/>
    <n v="6071"/>
    <n v="4740"/>
    <n v="6883"/>
    <n v="6804"/>
    <n v="7326"/>
    <n v="8570"/>
    <n v="9673"/>
    <n v="5286"/>
    <n v="6435"/>
    <n v="82694"/>
  </r>
  <r>
    <s v="E120201"/>
    <n v="120201"/>
    <s v="CEN-PRODUCTION"/>
    <x v="0"/>
    <s v="A51510000"/>
    <x v="130"/>
    <s v="Purchased Power"/>
    <x v="33"/>
    <x v="33"/>
    <x v="43"/>
    <x v="43"/>
    <s v="615.8"/>
    <n v="45642"/>
    <n v="51798"/>
    <n v="58426"/>
    <n v="56521"/>
    <n v="46184"/>
    <n v="68615"/>
    <n v="62154"/>
    <n v="62188"/>
    <n v="59237"/>
    <n v="53422"/>
    <n v="62795"/>
    <n v="57160"/>
    <n v="684142"/>
  </r>
  <r>
    <s v="E120201"/>
    <n v="120201"/>
    <s v="CEN-PRODUCTION"/>
    <x v="0"/>
    <s v="A51110000"/>
    <x v="131"/>
    <s v="Waste Disposal"/>
    <x v="34"/>
    <x v="34"/>
    <x v="44"/>
    <x v="44"/>
    <s v="675.3"/>
    <n v="6250"/>
    <n v="6250"/>
    <n v="6250"/>
    <n v="6250"/>
    <n v="6250"/>
    <n v="6250"/>
    <n v="6250"/>
    <n v="6250"/>
    <n v="6250"/>
    <n v="6250"/>
    <n v="6250"/>
    <n v="6250"/>
    <n v="75000"/>
  </r>
  <r>
    <s v="E120201"/>
    <n v="120201"/>
    <s v="CEN-PRODUCTION"/>
    <x v="0"/>
    <s v="A51120000"/>
    <x v="132"/>
    <s v="Amort Waste Disposal"/>
    <x v="34"/>
    <x v="34"/>
    <x v="44"/>
    <x v="44"/>
    <s v="675.3"/>
    <n v="8333"/>
    <n v="8333"/>
    <n v="8333"/>
    <n v="8333"/>
    <n v="8333"/>
    <n v="8333"/>
    <n v="8333"/>
    <n v="8333"/>
    <n v="8333"/>
    <n v="8333"/>
    <n v="8333"/>
    <n v="8333"/>
    <n v="99996"/>
  </r>
  <r>
    <s v="E120201"/>
    <n v="120201"/>
    <s v="CEN-PRODUCTION"/>
    <x v="0"/>
    <s v="A50109900"/>
    <x v="28"/>
    <s v="Labor Cap Credits"/>
    <x v="0"/>
    <x v="0"/>
    <x v="0"/>
    <x v="0"/>
    <s v="601.8"/>
    <n v="-3326.9208000000003"/>
    <n v="-3326.9208000000003"/>
    <n v="-3643.7703999999999"/>
    <n v="-3420.0745824000005"/>
    <n v="-3582.9352768000003"/>
    <n v="-3582.9352768000003"/>
    <n v="-3420.0745824000005"/>
    <n v="-3745.7959711999997"/>
    <n v="-3582.9352768000003"/>
    <n v="-3420.0745824000005"/>
    <n v="-3582.9352768000003"/>
    <n v="-3582.9352768000003"/>
    <n v="-42218.308102400006"/>
  </r>
  <r>
    <s v="E120201"/>
    <n v="120201"/>
    <s v="CEN-PRODUCTION"/>
    <x v="0"/>
    <s v="A50110000"/>
    <x v="100"/>
    <s v="Labor NS OT -Natural"/>
    <x v="0"/>
    <x v="0"/>
    <x v="0"/>
    <x v="0"/>
    <s v="601.8"/>
    <n v="4156.9527600000001"/>
    <n v="4156.9527600000001"/>
    <n v="4156.9527600000001"/>
    <n v="4184.2669812799995"/>
    <n v="4184.2669812799995"/>
    <n v="4184.2669812799995"/>
    <n v="4184.2669812799995"/>
    <n v="4184.2669812799995"/>
    <n v="4184.2669812799995"/>
    <n v="4184.2669812799995"/>
    <n v="4246.5009812800008"/>
    <n v="4246.5009812800008"/>
    <n v="50253.729111520006"/>
  </r>
  <r>
    <s v="E120201"/>
    <n v="120201"/>
    <s v="CEN-PRODUCTION"/>
    <x v="0"/>
    <s v="A50100000"/>
    <x v="0"/>
    <s v="Labor Expense"/>
    <x v="0"/>
    <x v="0"/>
    <x v="0"/>
    <x v="0"/>
    <s v="601.8"/>
    <n v="49002.053200000009"/>
    <n v="49002.053200000009"/>
    <n v="53668.921600000001"/>
    <n v="49875.227424000012"/>
    <n v="52250.233968"/>
    <n v="52250.233968"/>
    <n v="49875.227424000012"/>
    <n v="54625.240511999997"/>
    <n v="52250.233968"/>
    <n v="49875.227424000012"/>
    <n v="52615.340767999987"/>
    <n v="52615.340767999987"/>
    <n v="617905.33422399999"/>
  </r>
  <r>
    <s v="E120201"/>
    <n v="120201"/>
    <s v="CEN-PRODUCTION"/>
    <x v="0"/>
    <s v="A50171000"/>
    <x v="29"/>
    <s v="Annual Incent Plan"/>
    <x v="0"/>
    <x v="0"/>
    <x v="0"/>
    <x v="0"/>
    <s v="601.8"/>
    <n v="1716.5136097138641"/>
    <n v="1716.5136097138641"/>
    <n v="1879.9872868294701"/>
    <n v="1764.5768307858523"/>
    <n v="1848.5990608232735"/>
    <n v="1848.5990608232735"/>
    <n v="1764.5768307858523"/>
    <n v="1932.6312908606947"/>
    <n v="1848.5990608232735"/>
    <n v="1764.5768307858523"/>
    <n v="1848.5990608232735"/>
    <n v="1848.5990608232735"/>
    <n v="21782.371593591819"/>
  </r>
  <r>
    <s v="E120201"/>
    <n v="120201"/>
    <s v="CEN-PRODUCTION"/>
    <x v="0"/>
    <s v="A50550000"/>
    <x v="32"/>
    <s v="Group Insur Expense"/>
    <x v="6"/>
    <x v="6"/>
    <x v="12"/>
    <x v="12"/>
    <s v="604.8"/>
    <n v="9113.89"/>
    <n v="9113.89"/>
    <n v="9113.89"/>
    <n v="9113.89"/>
    <n v="9113.89"/>
    <n v="9113.89"/>
    <n v="9113.89"/>
    <n v="9113.89"/>
    <n v="9113.89"/>
    <n v="9113.89"/>
    <n v="9113.89"/>
    <n v="9113.89"/>
    <n v="109366.68"/>
  </r>
  <r>
    <s v="E120201"/>
    <n v="120201"/>
    <s v="CEN-PRODUCTION"/>
    <x v="0"/>
    <s v="A50550100"/>
    <x v="33"/>
    <s v="Group Ins Cap Credts"/>
    <x v="6"/>
    <x v="6"/>
    <x v="12"/>
    <x v="12"/>
    <s v="604.8"/>
    <n v="-487.20000000000005"/>
    <n v="-487.20000000000005"/>
    <n v="-487.20000000000005"/>
    <n v="-487.20000000000005"/>
    <n v="-487.20000000000005"/>
    <n v="-487.20000000000005"/>
    <n v="-487.20000000000005"/>
    <n v="-487.20000000000005"/>
    <n v="-487.20000000000005"/>
    <n v="-487.20000000000005"/>
    <n v="-487.20000000000005"/>
    <n v="-487.20000000000005"/>
    <n v="-5846.3999999999987"/>
  </r>
  <r>
    <s v="E120201"/>
    <n v="120201"/>
    <s v="CEN-PRODUCTION"/>
    <x v="0"/>
    <s v="A50421000"/>
    <x v="1"/>
    <s v="401k Expense"/>
    <x v="1"/>
    <x v="1"/>
    <x v="1"/>
    <x v="1"/>
    <s v="604.8"/>
    <n v="1442.9743751472652"/>
    <n v="1442.9743751472652"/>
    <n v="1569.9690387999544"/>
    <n v="1466.9930324417296"/>
    <n v="1531.6067152073063"/>
    <n v="1531.6067152073063"/>
    <n v="1466.9930324417296"/>
    <n v="1596.2203979728833"/>
    <n v="1531.6067152073063"/>
    <n v="1466.9930324417296"/>
    <n v="1543.5119087536316"/>
    <n v="1543.5119087536316"/>
    <n v="18134.96124752174"/>
  </r>
  <r>
    <s v="E120201"/>
    <n v="120201"/>
    <s v="CEN-PRODUCTION"/>
    <x v="0"/>
    <s v="A50422000"/>
    <x v="2"/>
    <s v="DCP Expense"/>
    <x v="1"/>
    <x v="1"/>
    <x v="1"/>
    <x v="1"/>
    <s v="604.8"/>
    <n v="1826.0607775534779"/>
    <n v="1826.0607775534779"/>
    <n v="1999.968946844285"/>
    <n v="1857.551671697154"/>
    <n v="1945.9984179684475"/>
    <n v="1945.9984179684475"/>
    <n v="1857.551671697154"/>
    <n v="2034.4551642397403"/>
    <n v="1945.9984179684475"/>
    <n v="1857.551671697154"/>
    <n v="1960.3778419097698"/>
    <n v="1960.3778419097698"/>
    <n v="23017.951619007323"/>
  </r>
  <r>
    <s v="E120201"/>
    <n v="120201"/>
    <s v="CEN-PRODUCTION"/>
    <x v="0"/>
    <s v="A50454000"/>
    <x v="133"/>
    <s v="Safety Incent Awards"/>
    <x v="1"/>
    <x v="1"/>
    <x v="1"/>
    <x v="1"/>
    <s v="604.8"/>
    <n v="500"/>
    <n v="0"/>
    <n v="0"/>
    <n v="0"/>
    <n v="0"/>
    <n v="0"/>
    <n v="0"/>
    <n v="0"/>
    <n v="0"/>
    <n v="0"/>
    <n v="0"/>
    <n v="500"/>
    <n v="1000"/>
  </r>
  <r>
    <s v="E120201"/>
    <n v="120201"/>
    <s v="CEN-PRODUCTION"/>
    <x v="0"/>
    <s v="A50456000"/>
    <x v="134"/>
    <s v="Tuition Aid"/>
    <x v="1"/>
    <x v="1"/>
    <x v="1"/>
    <x v="1"/>
    <s v="604.8"/>
    <n v="0"/>
    <n v="2180"/>
    <n v="0"/>
    <n v="0"/>
    <n v="0"/>
    <n v="0"/>
    <n v="0"/>
    <n v="0"/>
    <n v="0"/>
    <n v="0"/>
    <n v="0"/>
    <n v="1980"/>
    <n v="4160"/>
  </r>
  <r>
    <s v="E120201"/>
    <n v="120201"/>
    <s v="CEN-PRODUCTION"/>
    <x v="0"/>
    <s v="A50421100"/>
    <x v="38"/>
    <s v="401k Exp Cap Credits"/>
    <x v="1"/>
    <x v="1"/>
    <x v="1"/>
    <x v="1"/>
    <s v="604.8"/>
    <n v="-78.460378208660302"/>
    <n v="-78.460378208660302"/>
    <n v="-85.861118954975339"/>
    <n v="-80.657268798502798"/>
    <n v="-84.461249542108732"/>
    <n v="-84.461249542108732"/>
    <n v="-80.657268798502798"/>
    <n v="-88.265230285714637"/>
    <n v="-84.461249542108732"/>
    <n v="-80.657268798502798"/>
    <n v="-84.461249542108732"/>
    <n v="-84.461249542108732"/>
    <n v="-995.32515976406262"/>
  </r>
  <r>
    <s v="E120201"/>
    <n v="120201"/>
    <s v="CEN-PRODUCTION"/>
    <x v="0"/>
    <s v="A50422100"/>
    <x v="39"/>
    <s v="DCP Exp Cap Credits"/>
    <x v="1"/>
    <x v="1"/>
    <x v="1"/>
    <x v="1"/>
    <s v="604.8"/>
    <n v="-83.174363667302586"/>
    <n v="-83.174363667302586"/>
    <n v="-91.095731635617099"/>
    <n v="-85.503245849987053"/>
    <n v="-89.574828985700719"/>
    <n v="-89.574828985700719"/>
    <n v="-85.503245849987053"/>
    <n v="-93.646412121414386"/>
    <n v="-89.574828985700719"/>
    <n v="-85.503245849987053"/>
    <n v="-89.574828985700719"/>
    <n v="-89.574828985700719"/>
    <n v="-1055.4747535701013"/>
  </r>
  <r>
    <s v="E120201"/>
    <n v="120201"/>
    <s v="CEN-PRODUCTION"/>
    <x v="0"/>
    <s v="A53150000"/>
    <x v="40"/>
    <s v="Contr Svc-Other"/>
    <x v="7"/>
    <x v="7"/>
    <x v="13"/>
    <x v="13"/>
    <s v="636.8"/>
    <n v="500"/>
    <n v="500"/>
    <n v="2500"/>
    <n v="2500"/>
    <n v="4500"/>
    <n v="4500"/>
    <n v="3500"/>
    <n v="3500"/>
    <n v="3500"/>
    <n v="2500"/>
    <n v="1500"/>
    <n v="500"/>
    <n v="30000"/>
  </r>
  <r>
    <s v="E120201"/>
    <n v="120201"/>
    <s v="CEN-PRODUCTION"/>
    <x v="0"/>
    <s v="A53152000"/>
    <x v="135"/>
    <s v="Contr Svc-Lab Testng"/>
    <x v="7"/>
    <x v="7"/>
    <x v="13"/>
    <x v="13"/>
    <s v="635.3"/>
    <n v="1679"/>
    <n v="0"/>
    <n v="420"/>
    <n v="72"/>
    <n v="420"/>
    <n v="0"/>
    <n v="112"/>
    <n v="643"/>
    <n v="35"/>
    <n v="91"/>
    <n v="250"/>
    <n v="0"/>
    <n v="3722"/>
  </r>
  <r>
    <s v="E120201"/>
    <n v="120201"/>
    <s v="CEN-PRODUCTION"/>
    <x v="0"/>
    <s v="A52532000"/>
    <x v="136"/>
    <s v="Electricity"/>
    <x v="8"/>
    <x v="8"/>
    <x v="14"/>
    <x v="14"/>
    <s v="675.8"/>
    <n v="520.71999999999991"/>
    <n v="744.9000000000002"/>
    <n v="627.13"/>
    <n v="467.71999999999991"/>
    <n v="419.85"/>
    <n v="501.27"/>
    <n v="404.98"/>
    <n v="615.1"/>
    <n v="393.23"/>
    <n v="575.85"/>
    <n v="289.68"/>
    <n v="627.90000000000009"/>
    <n v="6188.33"/>
  </r>
  <r>
    <s v="E120201"/>
    <n v="120201"/>
    <s v="CEN-PRODUCTION"/>
    <x v="0"/>
    <s v="A52574000"/>
    <x v="44"/>
    <s v="Telephone"/>
    <x v="9"/>
    <x v="9"/>
    <x v="15"/>
    <x v="15"/>
    <s v="675.8"/>
    <n v="742.17000000000007"/>
    <n v="404.08"/>
    <n v="849.19"/>
    <n v="417.11"/>
    <n v="777.31999999999994"/>
    <n v="587.11"/>
    <n v="599.43999999999994"/>
    <n v="782.93000000000006"/>
    <n v="502.44"/>
    <n v="701.4699999999998"/>
    <n v="636.93000000000006"/>
    <n v="831.57999999999993"/>
    <n v="7831.77"/>
  </r>
  <r>
    <s v="E120201"/>
    <n v="120201"/>
    <s v="CEN-PRODUCTION"/>
    <x v="0"/>
    <s v="A52574100"/>
    <x v="45"/>
    <s v="Cell Phone"/>
    <x v="9"/>
    <x v="9"/>
    <x v="15"/>
    <x v="15"/>
    <s v="675.8"/>
    <n v="583"/>
    <n v="583"/>
    <n v="583"/>
    <n v="583"/>
    <n v="583"/>
    <n v="583"/>
    <n v="583"/>
    <n v="583"/>
    <n v="583"/>
    <n v="583"/>
    <n v="583"/>
    <n v="583"/>
    <n v="6996"/>
  </r>
  <r>
    <s v="E120201"/>
    <n v="120201"/>
    <s v="CEN-PRODUCTION"/>
    <x v="0"/>
    <s v="A52562000"/>
    <x v="47"/>
    <s v="Office Supplies"/>
    <x v="11"/>
    <x v="11"/>
    <x v="17"/>
    <x v="17"/>
    <s v="675.8"/>
    <n v="200"/>
    <n v="200"/>
    <n v="200"/>
    <n v="200"/>
    <n v="200"/>
    <n v="200"/>
    <n v="200"/>
    <n v="200"/>
    <n v="200"/>
    <n v="200"/>
    <n v="200"/>
    <n v="200"/>
    <n v="2400"/>
  </r>
  <r>
    <s v="E120201"/>
    <n v="120201"/>
    <s v="CEN-PRODUCTION"/>
    <x v="0"/>
    <s v="A52582000"/>
    <x v="104"/>
    <s v="Uniforms"/>
    <x v="11"/>
    <x v="11"/>
    <x v="17"/>
    <x v="17"/>
    <s v="675.7"/>
    <n v="111"/>
    <n v="0"/>
    <n v="111"/>
    <n v="0"/>
    <n v="111"/>
    <n v="0"/>
    <n v="111"/>
    <n v="0"/>
    <n v="111"/>
    <n v="0"/>
    <n v="0"/>
    <n v="0"/>
    <n v="555"/>
  </r>
  <r>
    <s v="E120201"/>
    <n v="120201"/>
    <s v="CEN-PRODUCTION"/>
    <x v="0"/>
    <s v="A52534021"/>
    <x v="50"/>
    <s v="Travel - Meals"/>
    <x v="12"/>
    <x v="12"/>
    <x v="18"/>
    <x v="18"/>
    <s v="675.8"/>
    <n v="433"/>
    <n v="158"/>
    <n v="308"/>
    <n v="608"/>
    <n v="433"/>
    <n v="308"/>
    <n v="658"/>
    <n v="358"/>
    <n v="458"/>
    <n v="233"/>
    <n v="158"/>
    <n v="358"/>
    <n v="4471"/>
  </r>
  <r>
    <s v="E120201"/>
    <n v="120201"/>
    <s v="CEN-PRODUCTION"/>
    <x v="0"/>
    <s v="A52534000"/>
    <x v="51"/>
    <s v="Employee Expenses"/>
    <x v="12"/>
    <x v="12"/>
    <x v="18"/>
    <x v="18"/>
    <s v="675.8"/>
    <n v="0"/>
    <n v="390"/>
    <n v="0"/>
    <n v="2145"/>
    <n v="1865"/>
    <n v="0"/>
    <n v="1755"/>
    <n v="1475"/>
    <n v="0"/>
    <n v="0"/>
    <n v="0"/>
    <n v="390"/>
    <n v="8020"/>
  </r>
  <r>
    <s v="E120201"/>
    <n v="120201"/>
    <s v="CEN-PRODUCTION"/>
    <x v="0"/>
    <s v="A52534200"/>
    <x v="52"/>
    <s v="Conferences &amp; Reg"/>
    <x v="12"/>
    <x v="12"/>
    <x v="18"/>
    <x v="18"/>
    <s v="675.8"/>
    <n v="0"/>
    <n v="200"/>
    <n v="0"/>
    <n v="710"/>
    <n v="200"/>
    <n v="0"/>
    <n v="1050"/>
    <n v="500"/>
    <n v="0"/>
    <n v="0"/>
    <n v="0"/>
    <n v="40"/>
    <n v="2700"/>
  </r>
  <r>
    <s v="E120201"/>
    <n v="120201"/>
    <s v="CEN-PRODUCTION"/>
    <x v="0"/>
    <s v="A52001000"/>
    <x v="53"/>
    <s v="M&amp;S Expense (O&amp;M)"/>
    <x v="13"/>
    <x v="13"/>
    <x v="19"/>
    <x v="19"/>
    <s v="620.5"/>
    <n v="366.66666666666657"/>
    <n v="366.66666666666657"/>
    <n v="366.66666666666657"/>
    <n v="366.66666666666657"/>
    <n v="366.66666666666657"/>
    <n v="366.66666666666657"/>
    <n v="366.66666666666657"/>
    <n v="366.66666666666657"/>
    <n v="366.66666666666657"/>
    <n v="366.66666666666657"/>
    <n v="366.66666666666657"/>
    <n v="366.66666666666657"/>
    <n v="4399.9999999999991"/>
  </r>
  <r>
    <s v="E120201"/>
    <n v="120201"/>
    <s v="CEN-PRODUCTION"/>
    <x v="0"/>
    <s v="A62002300"/>
    <x v="137"/>
    <s v="M&amp;S Maint WT"/>
    <x v="19"/>
    <x v="19"/>
    <x v="25"/>
    <x v="25"/>
    <s v="620.4"/>
    <n v="658.25"/>
    <n v="658.25"/>
    <n v="658.25"/>
    <n v="658.25"/>
    <n v="1908.25"/>
    <n v="658.25"/>
    <n v="3158.25"/>
    <n v="2158.25"/>
    <n v="658.25"/>
    <n v="658.25"/>
    <n v="3158.25"/>
    <n v="658.25"/>
    <n v="15649"/>
  </r>
  <r>
    <s v="E120201"/>
    <n v="120201"/>
    <s v="CEN-PRODUCTION"/>
    <x v="0"/>
    <s v="A62002400"/>
    <x v="138"/>
    <s v="M&amp;S Maint TD"/>
    <x v="19"/>
    <x v="19"/>
    <x v="25"/>
    <x v="25"/>
    <s v="620.6"/>
    <n v="1316.5"/>
    <n v="1316.5"/>
    <n v="1316.5"/>
    <n v="1316.5"/>
    <n v="3816.5"/>
    <n v="1316.5"/>
    <n v="6316.5"/>
    <n v="4316.5"/>
    <n v="1316.5"/>
    <n v="1316.5"/>
    <n v="6316.5"/>
    <n v="1316.5"/>
    <n v="31298"/>
  </r>
  <r>
    <s v="E120201"/>
    <n v="120201"/>
    <s v="CEN-PRODUCTION"/>
    <x v="0"/>
    <s v="A62510000"/>
    <x v="139"/>
    <s v="Amort Def Maint"/>
    <x v="19"/>
    <x v="19"/>
    <x v="25"/>
    <x v="25"/>
    <s v="675.6"/>
    <n v="6409"/>
    <n v="6409"/>
    <n v="6409"/>
    <n v="24030"/>
    <n v="24030"/>
    <n v="24030"/>
    <n v="24030"/>
    <n v="24030"/>
    <n v="24030"/>
    <n v="28474"/>
    <n v="28474"/>
    <n v="28474"/>
    <n v="248829"/>
  </r>
  <r>
    <s v="E120201"/>
    <n v="120201"/>
    <s v="CEN-PRODUCTION"/>
    <x v="0"/>
    <s v="A63110000"/>
    <x v="140"/>
    <s v="Contract Svc - Other Maint"/>
    <x v="19"/>
    <x v="19"/>
    <x v="25"/>
    <x v="25"/>
    <s v="631.6"/>
    <n v="4700"/>
    <n v="4700"/>
    <n v="4700"/>
    <n v="4700"/>
    <n v="4700"/>
    <n v="4700"/>
    <n v="4700"/>
    <n v="4700"/>
    <n v="4700"/>
    <n v="4700"/>
    <n v="4700"/>
    <n v="4700"/>
    <n v="56400"/>
  </r>
  <r>
    <s v="E120201"/>
    <n v="120201"/>
    <s v="CEN-PRODUCTION"/>
    <x v="0"/>
    <s v="A68532000"/>
    <x v="17"/>
    <s v="FUTA"/>
    <x v="3"/>
    <x v="3"/>
    <x v="3"/>
    <x v="3"/>
    <s v="408.12"/>
    <n v="317.69618584395238"/>
    <n v="94.343814132047783"/>
    <n v="0"/>
    <n v="0"/>
    <n v="0"/>
    <n v="0"/>
    <n v="0"/>
    <n v="0"/>
    <n v="0"/>
    <n v="0"/>
    <n v="0"/>
    <n v="0"/>
    <n v="412.03999997600016"/>
  </r>
  <r>
    <s v="E120201"/>
    <n v="120201"/>
    <s v="CEN-PRODUCTION"/>
    <x v="0"/>
    <s v="A68533000"/>
    <x v="18"/>
    <s v="FICA"/>
    <x v="3"/>
    <x v="3"/>
    <x v="3"/>
    <x v="3"/>
    <s v="408.12"/>
    <n v="4198.6267770831109"/>
    <n v="4198.6267770831109"/>
    <n v="4568.2043609824541"/>
    <n v="4271.2151395590381"/>
    <n v="4459.3563957729002"/>
    <n v="4459.3563957729002"/>
    <n v="4271.2151395590381"/>
    <n v="4647.4976519867623"/>
    <n v="4459.3563957729002"/>
    <n v="4271.2151395590381"/>
    <n v="4492.0450469729003"/>
    <n v="4492.0450469729003"/>
    <n v="52788.760267077043"/>
  </r>
  <r>
    <s v="E120201"/>
    <n v="120201"/>
    <s v="CEN-PRODUCTION"/>
    <x v="0"/>
    <s v="A68535000"/>
    <x v="19"/>
    <s v="SUTA"/>
    <x v="3"/>
    <x v="3"/>
    <x v="3"/>
    <x v="3"/>
    <s v="408.12"/>
    <n v="768.37555397599408"/>
    <n v="502.11162682400578"/>
    <n v="6.8428191999999664"/>
    <n v="0"/>
    <n v="0"/>
    <n v="0"/>
    <n v="0"/>
    <n v="0"/>
    <n v="0"/>
    <n v="0"/>
    <n v="0"/>
    <n v="0"/>
    <n v="1277.3299999999997"/>
  </r>
  <r>
    <s v="E120201"/>
    <n v="120201"/>
    <s v="CEN-PRODUCTION"/>
    <x v="0"/>
    <s v="A68532100"/>
    <x v="76"/>
    <s v="FUTA Cap Credits"/>
    <x v="3"/>
    <x v="3"/>
    <x v="3"/>
    <x v="3"/>
    <s v="408.12"/>
    <n v="-20.158201348308069"/>
    <n v="-1.8917986504319375"/>
    <n v="0"/>
    <n v="0"/>
    <n v="0"/>
    <n v="0"/>
    <n v="0"/>
    <n v="0"/>
    <n v="0"/>
    <n v="0"/>
    <n v="0"/>
    <n v="0"/>
    <n v="-22.049999998740006"/>
  </r>
  <r>
    <s v="E120201"/>
    <n v="120201"/>
    <s v="CEN-PRODUCTION"/>
    <x v="0"/>
    <s v="A68533100"/>
    <x v="77"/>
    <s v="FICA Cap Credits"/>
    <x v="3"/>
    <x v="3"/>
    <x v="3"/>
    <x v="3"/>
    <s v="408.12"/>
    <n v="-287.10464870547173"/>
    <n v="-287.10464870547173"/>
    <n v="-314.10790629201188"/>
    <n v="-295.14357886922494"/>
    <n v="-309.02325326870658"/>
    <n v="-309.02325326870658"/>
    <n v="-295.14357886922494"/>
    <n v="-322.90292766818817"/>
    <n v="-309.02325326870658"/>
    <n v="-295.14357886922494"/>
    <n v="-309.02325326870658"/>
    <n v="-309.02325326870658"/>
    <n v="-3641.767134322351"/>
  </r>
  <r>
    <s v="E120201"/>
    <n v="120201"/>
    <s v="CEN-PRODUCTION"/>
    <x v="0"/>
    <s v="A68535100"/>
    <x v="78"/>
    <s v="SUTA Cap Credits"/>
    <x v="3"/>
    <x v="3"/>
    <x v="3"/>
    <x v="3"/>
    <s v="408.12"/>
    <n v="-52.542027214073258"/>
    <n v="-15.812972785926741"/>
    <n v="0"/>
    <n v="0"/>
    <n v="0"/>
    <n v="0"/>
    <n v="0"/>
    <n v="0"/>
    <n v="0"/>
    <n v="0"/>
    <n v="0"/>
    <n v="0"/>
    <n v="-68.355000000000004"/>
  </r>
  <r>
    <s v="E120203"/>
    <n v="120203"/>
    <s v="CEN-CUST SERVICE"/>
    <x v="0"/>
    <s v="A50109900"/>
    <x v="28"/>
    <s v="Labor Cap Credits"/>
    <x v="0"/>
    <x v="0"/>
    <x v="0"/>
    <x v="0"/>
    <s v="601.8"/>
    <n v="-4674.6731640000007"/>
    <n v="-4674.6731640000007"/>
    <n v="-5119.8801319999993"/>
    <n v="-4709.9838340800006"/>
    <n v="-4934.2687785600001"/>
    <n v="-4934.2687785600001"/>
    <n v="-4709.9838340800006"/>
    <n v="-5158.5537230399996"/>
    <n v="-4934.2687785600001"/>
    <n v="-4709.9838340800006"/>
    <n v="-5004.2175145600004"/>
    <n v="-5004.2175145600004"/>
    <n v="-58568.973050079992"/>
  </r>
  <r>
    <s v="E120203"/>
    <n v="120203"/>
    <s v="CEN-CUST SERVICE"/>
    <x v="0"/>
    <s v="A50110000"/>
    <x v="100"/>
    <s v="Labor NS OT -Natural"/>
    <x v="0"/>
    <x v="0"/>
    <x v="0"/>
    <x v="0"/>
    <s v="601.8"/>
    <n v="8827.0741098470608"/>
    <n v="8827.0741098470608"/>
    <n v="8827.0741098470608"/>
    <n v="8837.5237898470605"/>
    <n v="8837.5237898470605"/>
    <n v="8837.5237898470605"/>
    <n v="8837.5237898470605"/>
    <n v="8837.5237898470605"/>
    <n v="8837.5237898470605"/>
    <n v="8837.5237898470605"/>
    <n v="9002.8817675457813"/>
    <n v="9002.8817675457813"/>
    <n v="106349.65239356218"/>
  </r>
  <r>
    <s v="E120203"/>
    <n v="120203"/>
    <s v="CEN-CUST SERVICE"/>
    <x v="0"/>
    <s v="A50119900"/>
    <x v="101"/>
    <s v="LaborNSOT CapCredits"/>
    <x v="0"/>
    <x v="0"/>
    <x v="0"/>
    <x v="0"/>
    <s v="601.8"/>
    <n v="-223.42490028456007"/>
    <n v="-223.42490028456007"/>
    <n v="-223.42490028456007"/>
    <n v="-223.42490028456007"/>
    <n v="-223.42490028456007"/>
    <n v="-223.42490028456007"/>
    <n v="-223.42490028456007"/>
    <n v="-223.42490028456007"/>
    <n v="-223.42490028456007"/>
    <n v="-223.42490028456007"/>
    <n v="-227.79506948328003"/>
    <n v="-227.79506948328003"/>
    <n v="-2689.8391418121601"/>
  </r>
  <r>
    <s v="E120203"/>
    <n v="120203"/>
    <s v="CEN-CUST SERVICE"/>
    <x v="0"/>
    <s v="A50100000"/>
    <x v="0"/>
    <s v="Labor Expense"/>
    <x v="0"/>
    <x v="0"/>
    <x v="0"/>
    <x v="0"/>
    <s v="601.8"/>
    <n v="110983.49939999996"/>
    <n v="110983.49939999996"/>
    <n v="121553.36219999993"/>
    <n v="111799.10077599996"/>
    <n v="117122.86843200005"/>
    <n v="117122.86843200005"/>
    <n v="111799.10077599996"/>
    <n v="122446.63608799996"/>
    <n v="117122.86843200005"/>
    <n v="111799.10077599996"/>
    <n v="118800.180032"/>
    <n v="118800.180032"/>
    <n v="1390333.2647759996"/>
  </r>
  <r>
    <s v="E120203"/>
    <n v="120203"/>
    <s v="CEN-CUST SERVICE"/>
    <x v="0"/>
    <s v="A50171000"/>
    <x v="29"/>
    <s v="Annual Incent Plan"/>
    <x v="0"/>
    <x v="0"/>
    <x v="0"/>
    <x v="0"/>
    <s v="601.8"/>
    <n v="1186.8751467118113"/>
    <n v="1186.8751467118113"/>
    <n v="1299.9075416367459"/>
    <n v="1220.1058108197421"/>
    <n v="1278.2018018111585"/>
    <n v="1278.2018018111585"/>
    <n v="1220.1058108197421"/>
    <n v="1336.3077928025746"/>
    <n v="1278.2018018111585"/>
    <n v="1220.1058108197421"/>
    <n v="1278.2018018111585"/>
    <n v="1278.2018018111585"/>
    <n v="15061.292069377963"/>
  </r>
  <r>
    <s v="E120203"/>
    <n v="120203"/>
    <s v="CEN-CUST SERVICE"/>
    <x v="0"/>
    <s v="A50550000"/>
    <x v="32"/>
    <s v="Group Insur Expense"/>
    <x v="6"/>
    <x v="6"/>
    <x v="12"/>
    <x v="12"/>
    <s v="604.8"/>
    <n v="23684.04"/>
    <n v="23684.04"/>
    <n v="23684.04"/>
    <n v="23684.04"/>
    <n v="23684.04"/>
    <n v="23684.04"/>
    <n v="23684.04"/>
    <n v="23684.04"/>
    <n v="23684.04"/>
    <n v="23684.04"/>
    <n v="23684.04"/>
    <n v="23684.04"/>
    <n v="284208.48000000004"/>
  </r>
  <r>
    <s v="E120203"/>
    <n v="120203"/>
    <s v="CEN-CUST SERVICE"/>
    <x v="0"/>
    <s v="A50550100"/>
    <x v="33"/>
    <s v="Group Ins Cap Credts"/>
    <x v="6"/>
    <x v="6"/>
    <x v="12"/>
    <x v="12"/>
    <s v="604.8"/>
    <n v="-965.11999999999989"/>
    <n v="-965.11999999999989"/>
    <n v="-965.11999999999989"/>
    <n v="-965.11999999999989"/>
    <n v="-965.11999999999989"/>
    <n v="-965.11999999999989"/>
    <n v="-965.11999999999989"/>
    <n v="-965.11999999999989"/>
    <n v="-965.11999999999989"/>
    <n v="-965.11999999999989"/>
    <n v="-965.11999999999989"/>
    <n v="-965.11999999999989"/>
    <n v="-11581.439999999995"/>
  </r>
  <r>
    <s v="E120203"/>
    <n v="120203"/>
    <s v="CEN-CUST SERVICE"/>
    <x v="0"/>
    <s v="A50421000"/>
    <x v="1"/>
    <s v="401k Expense"/>
    <x v="1"/>
    <x v="1"/>
    <x v="1"/>
    <x v="1"/>
    <s v="604.8"/>
    <n v="2533.8264809607904"/>
    <n v="2533.8264809607904"/>
    <n v="2760.3074809573386"/>
    <n v="2557.4992681544218"/>
    <n v="2671.8531661272709"/>
    <n v="2671.8531661272709"/>
    <n v="2557.4992681544218"/>
    <n v="2786.2070641001196"/>
    <n v="2671.8531661272709"/>
    <n v="2557.4992681544218"/>
    <n v="2706.3163902269193"/>
    <n v="2706.3163902269193"/>
    <n v="31714.857590277956"/>
  </r>
  <r>
    <s v="E120203"/>
    <n v="120203"/>
    <s v="CEN-CUST SERVICE"/>
    <x v="0"/>
    <s v="A50422000"/>
    <x v="2"/>
    <s v="DCP Expense"/>
    <x v="1"/>
    <x v="1"/>
    <x v="1"/>
    <x v="1"/>
    <s v="604.8"/>
    <n v="2093.1779654625689"/>
    <n v="2093.1779654625689"/>
    <n v="2292.5301526494804"/>
    <n v="2127.220442539679"/>
    <n v="2228.5199874225214"/>
    <n v="2228.5199874225214"/>
    <n v="2127.220442539679"/>
    <n v="2329.8195323053628"/>
    <n v="2228.5199874225214"/>
    <n v="2127.220442539679"/>
    <n v="2246.494755349222"/>
    <n v="2246.494755349222"/>
    <n v="26368.916416465028"/>
  </r>
  <r>
    <s v="E120203"/>
    <n v="120203"/>
    <s v="CEN-CUST SERVICE"/>
    <x v="0"/>
    <s v="A50421100"/>
    <x v="38"/>
    <s v="401k Exp Cap Credits"/>
    <x v="1"/>
    <x v="1"/>
    <x v="1"/>
    <x v="1"/>
    <s v="604.8"/>
    <n v="-102.30840939550113"/>
    <n v="-102.30840939550113"/>
    <n v="-111.46424635770333"/>
    <n v="-103.16444692145727"/>
    <n v="-107.78280392310145"/>
    <n v="-107.78280392310145"/>
    <n v="-103.16444692145727"/>
    <n v="-112.40116092474565"/>
    <n v="-107.78280392310145"/>
    <n v="-103.16444692145727"/>
    <n v="-109.24724062170128"/>
    <n v="-109.24724062170128"/>
    <n v="-1279.81845985053"/>
  </r>
  <r>
    <s v="E120203"/>
    <n v="120203"/>
    <s v="CEN-CUST SERVICE"/>
    <x v="0"/>
    <s v="A50422100"/>
    <x v="39"/>
    <s v="DCP Exp Cap Credits"/>
    <x v="1"/>
    <x v="1"/>
    <x v="1"/>
    <x v="1"/>
    <s v="604.8"/>
    <n v="-75.341846488632655"/>
    <n v="-75.341846488632655"/>
    <n v="-82.517260439931007"/>
    <n v="-76.30241716159037"/>
    <n v="-79.935865597856576"/>
    <n v="-79.935865597856576"/>
    <n v="-76.30241716159037"/>
    <n v="-83.569314034122783"/>
    <n v="-79.935865597856576"/>
    <n v="-76.30241716159037"/>
    <n v="-80.776742554493069"/>
    <n v="-80.776742554493069"/>
    <n v="-947.03860083864606"/>
  </r>
  <r>
    <s v="E120203"/>
    <n v="120203"/>
    <s v="CEN-CUST SERVICE"/>
    <x v="0"/>
    <s v="A68532000"/>
    <x v="17"/>
    <s v="FUTA"/>
    <x v="3"/>
    <x v="3"/>
    <x v="3"/>
    <x v="3"/>
    <s v="408.12"/>
    <n v="726.01091933135331"/>
    <n v="336.31524061104682"/>
    <n v="8.713839995199999"/>
    <n v="0"/>
    <n v="0"/>
    <n v="0"/>
    <n v="0"/>
    <n v="0"/>
    <n v="0"/>
    <n v="0"/>
    <n v="0"/>
    <n v="0"/>
    <n v="1071.0399999376002"/>
  </r>
  <r>
    <s v="E120203"/>
    <n v="120203"/>
    <s v="CEN-CUST SERVICE"/>
    <x v="0"/>
    <s v="A68533000"/>
    <x v="18"/>
    <s v="FICA"/>
    <x v="3"/>
    <x v="3"/>
    <x v="3"/>
    <x v="3"/>
    <s v="408.12"/>
    <n v="9256.6117214747519"/>
    <n v="9256.6117214747519"/>
    <n v="10073.86634888651"/>
    <n v="9322.3535030630119"/>
    <n v="9734.0784620578524"/>
    <n v="9734.0784620578524"/>
    <n v="9322.3535030630119"/>
    <n v="10145.793421052695"/>
    <n v="9734.0784620578524"/>
    <n v="9322.3535030630119"/>
    <n v="9875.0435379278042"/>
    <n v="9875.0435379278042"/>
    <n v="115652.26618410691"/>
  </r>
  <r>
    <s v="E120203"/>
    <n v="120203"/>
    <s v="CEN-CUST SERVICE"/>
    <x v="0"/>
    <s v="A68535000"/>
    <x v="19"/>
    <s v="SUTA"/>
    <x v="3"/>
    <x v="3"/>
    <x v="3"/>
    <x v="3"/>
    <s v="408.12"/>
    <n v="1694.0254784398244"/>
    <n v="1446.2339924351757"/>
    <n v="179.9505291249998"/>
    <n v="0"/>
    <n v="0"/>
    <n v="0"/>
    <n v="0"/>
    <n v="0"/>
    <n v="0"/>
    <n v="0"/>
    <n v="0"/>
    <n v="0"/>
    <n v="3320.21"/>
  </r>
  <r>
    <s v="E120203"/>
    <n v="120203"/>
    <s v="CEN-CUST SERVICE"/>
    <x v="0"/>
    <s v="A68532100"/>
    <x v="76"/>
    <s v="FUTA Cap Credits"/>
    <x v="3"/>
    <x v="3"/>
    <x v="3"/>
    <x v="3"/>
    <s v="408.12"/>
    <n v="-30.610737110650106"/>
    <n v="-12.891586086949914"/>
    <n v="-0.17767679990399998"/>
    <n v="0"/>
    <n v="0"/>
    <n v="0"/>
    <n v="0"/>
    <n v="0"/>
    <n v="0"/>
    <n v="0"/>
    <n v="0"/>
    <n v="0"/>
    <n v="-43.679999997504019"/>
  </r>
  <r>
    <s v="E120203"/>
    <n v="120203"/>
    <s v="CEN-CUST SERVICE"/>
    <x v="0"/>
    <s v="A68533100"/>
    <x v="77"/>
    <s v="FICA Cap Credits"/>
    <x v="3"/>
    <x v="3"/>
    <x v="3"/>
    <x v="3"/>
    <s v="408.12"/>
    <n v="-390.28689816078861"/>
    <n v="-390.28689816078861"/>
    <n v="-425.00777259163686"/>
    <n v="-393.19927619768998"/>
    <n v="-410.69762071913794"/>
    <n v="-410.69762071913794"/>
    <n v="-393.19927619768998"/>
    <n v="-428.19596524058591"/>
    <n v="-410.69762071913794"/>
    <n v="-393.19927619768998"/>
    <n v="-416.54033119598648"/>
    <n v="-416.54033119598648"/>
    <n v="-4878.548887296256"/>
  </r>
  <r>
    <s v="E120203"/>
    <n v="120203"/>
    <s v="CEN-CUST SERVICE"/>
    <x v="0"/>
    <s v="A68535100"/>
    <x v="78"/>
    <s v="SUTA Cap Credits"/>
    <x v="3"/>
    <x v="3"/>
    <x v="3"/>
    <x v="3"/>
    <s v="408.12"/>
    <n v="-71.425053258183553"/>
    <n v="-58.580877467816443"/>
    <n v="-5.4020692739999943"/>
    <n v="0"/>
    <n v="0"/>
    <n v="0"/>
    <n v="0"/>
    <n v="0"/>
    <n v="0"/>
    <n v="0"/>
    <n v="0"/>
    <n v="0"/>
    <n v="-135.40799999999999"/>
  </r>
  <r>
    <s v="E120205"/>
    <n v="120205"/>
    <s v="CEN-ADMIN &amp; GEN"/>
    <x v="0"/>
    <s v="A40211000"/>
    <x v="95"/>
    <s v="Dom WW Svc Billed"/>
    <x v="28"/>
    <x v="28"/>
    <x v="38"/>
    <x v="38"/>
    <s v="522.1"/>
    <n v="17611.39"/>
    <n v="14153.210000000001"/>
    <n v="14092.99"/>
    <n v="15382.419999999998"/>
    <n v="15245.67"/>
    <n v="13670.79"/>
    <n v="14031.84"/>
    <n v="14391.18"/>
    <n v="15000.18"/>
    <n v="17708.5"/>
    <n v="15138.34"/>
    <n v="14691.21"/>
    <n v="181117.71999999997"/>
  </r>
  <r>
    <s v="E120205"/>
    <n v="120205"/>
    <s v="CEN-ADMIN &amp; GEN"/>
    <x v="0"/>
    <s v="A40221000"/>
    <x v="141"/>
    <s v="Com WW Svc Billed"/>
    <x v="28"/>
    <x v="28"/>
    <x v="38"/>
    <x v="38"/>
    <s v="522.2"/>
    <n v="11090.21"/>
    <n v="7727.14"/>
    <n v="7509.0099999999993"/>
    <n v="10397.699999999999"/>
    <n v="8123.05"/>
    <n v="5339.02"/>
    <n v="6309.82"/>
    <n v="10626.400000000001"/>
    <n v="10080.57"/>
    <n v="8788.09"/>
    <n v="9310.02"/>
    <n v="7974.6900000000005"/>
    <n v="103275.72000000002"/>
  </r>
  <r>
    <s v="E120205"/>
    <n v="120205"/>
    <s v="CEN-ADMIN &amp; GEN"/>
    <x v="0"/>
    <s v="A40231000"/>
    <x v="142"/>
    <s v="Ind WW Svc Billed"/>
    <x v="28"/>
    <x v="28"/>
    <x v="38"/>
    <x v="38"/>
    <s v="522.3"/>
    <n v="20.75"/>
    <n v="20.75"/>
    <n v="27.16"/>
    <n v="46.56"/>
    <n v="89.24"/>
    <n v="60.79"/>
    <n v="20.75"/>
    <n v="20.75"/>
    <n v="29"/>
    <n v="29"/>
    <n v="37.51"/>
    <n v="31.039999999999992"/>
    <n v="433.29999999999995"/>
  </r>
  <r>
    <s v="E120205"/>
    <n v="120205"/>
    <s v="CEN-ADMIN &amp; GEN"/>
    <x v="0"/>
    <s v="A40251000"/>
    <x v="143"/>
    <s v="PubAuth WW Billed"/>
    <x v="28"/>
    <x v="28"/>
    <x v="38"/>
    <x v="38"/>
    <s v="522.4"/>
    <n v="2225.96"/>
    <n v="421.09000000000003"/>
    <n v="1222.3499999999999"/>
    <n v="1369.78"/>
    <n v="1146.49"/>
    <n v="1385.41"/>
    <n v="637"/>
    <n v="1148.8699999999999"/>
    <n v="2361.7800000000002"/>
    <n v="2155.1799999999998"/>
    <n v="1800.54"/>
    <n v="1253.0300000000002"/>
    <n v="17127.48"/>
  </r>
  <r>
    <s v="E120205"/>
    <n v="120205"/>
    <s v="CEN-ADMIN &amp; GEN"/>
    <x v="0"/>
    <s v="A40310100"/>
    <x v="96"/>
    <s v="OthRev-Late Pymt Fee"/>
    <x v="29"/>
    <x v="29"/>
    <x v="39"/>
    <x v="39"/>
    <s v="470."/>
    <n v="51000"/>
    <n v="51000"/>
    <n v="51000"/>
    <n v="51000"/>
    <n v="62333.333333333336"/>
    <n v="62333.333333333336"/>
    <n v="62333.333333333336"/>
    <n v="62333.333333333336"/>
    <n v="62333.333333333336"/>
    <n v="62333.333333333336"/>
    <n v="51000"/>
    <n v="51000"/>
    <n v="679999.99999999988"/>
  </r>
  <r>
    <s v="E120205"/>
    <n v="120205"/>
    <s v="CEN-ADMIN &amp; GEN"/>
    <x v="0"/>
    <s v="A40310200"/>
    <x v="144"/>
    <s v="OthRev-Rent"/>
    <x v="29"/>
    <x v="29"/>
    <x v="39"/>
    <x v="39"/>
    <s v="472."/>
    <n v="5693.21"/>
    <n v="5693.21"/>
    <n v="5693.21"/>
    <n v="5693.21"/>
    <n v="5693.21"/>
    <n v="7059"/>
    <n v="5693.21"/>
    <n v="5693.21"/>
    <n v="5693.21"/>
    <n v="5693.21"/>
    <n v="5693.21"/>
    <n v="5693.21"/>
    <n v="69684.31"/>
  </r>
  <r>
    <s v="E120205"/>
    <n v="120205"/>
    <s v="CEN-ADMIN &amp; GEN"/>
    <x v="0"/>
    <s v="A40310250"/>
    <x v="145"/>
    <s v="OthRev-Rent I/C"/>
    <x v="29"/>
    <x v="29"/>
    <x v="39"/>
    <x v="39"/>
    <s v="473."/>
    <n v="5450"/>
    <n v="5450"/>
    <n v="5450"/>
    <n v="5450"/>
    <n v="5450"/>
    <n v="5450"/>
    <n v="5450"/>
    <n v="5450"/>
    <n v="5450"/>
    <n v="5450"/>
    <n v="5450"/>
    <n v="5450"/>
    <n v="65400"/>
  </r>
  <r>
    <s v="E120205"/>
    <n v="120205"/>
    <s v="CEN-ADMIN &amp; GEN"/>
    <x v="0"/>
    <s v="A40310400"/>
    <x v="146"/>
    <s v="OthRev-NSF Ck Chrg"/>
    <x v="29"/>
    <x v="29"/>
    <x v="39"/>
    <x v="39"/>
    <s v="471."/>
    <n v="3246.666666666667"/>
    <n v="3246.666666666667"/>
    <n v="2651.4444444444439"/>
    <n v="2164.4444444444439"/>
    <n v="2651.4444444444439"/>
    <n v="2651.4444444444439"/>
    <n v="2759.666666666667"/>
    <n v="2759.666666666667"/>
    <n v="2651.4444444444439"/>
    <n v="2651.4444444444439"/>
    <n v="2056.2222222222222"/>
    <n v="2651.4444444444439"/>
    <n v="32142.000000000004"/>
  </r>
  <r>
    <s v="E120205"/>
    <n v="120205"/>
    <s v="CEN-ADMIN &amp; GEN"/>
    <x v="0"/>
    <s v="A40310500"/>
    <x v="147"/>
    <s v="OthRev-Appl/InitFee"/>
    <x v="29"/>
    <x v="29"/>
    <x v="39"/>
    <x v="39"/>
    <s v="471."/>
    <n v="47127.340000000004"/>
    <n v="48592.23"/>
    <n v="52625"/>
    <n v="55084.079999999994"/>
    <n v="65567.510000000009"/>
    <n v="77786.36"/>
    <n v="84885.21"/>
    <n v="94818.240000000005"/>
    <n v="58610.47"/>
    <n v="57382.51"/>
    <n v="52316.959999999992"/>
    <n v="48747.34"/>
    <n v="743543.25"/>
  </r>
  <r>
    <s v="E120205"/>
    <n v="120205"/>
    <s v="CEN-ADMIN &amp; GEN"/>
    <x v="0"/>
    <s v="A40310600"/>
    <x v="148"/>
    <s v="OthRev-Usage Data"/>
    <x v="29"/>
    <x v="29"/>
    <x v="39"/>
    <x v="39"/>
    <s v="471."/>
    <n v="4386.166666666667"/>
    <n v="4386.166666666667"/>
    <n v="4386.166666666667"/>
    <n v="4386.166666666667"/>
    <n v="4386.166666666667"/>
    <n v="4386.166666666667"/>
    <n v="4386.166666666667"/>
    <n v="4386.166666666667"/>
    <n v="4386.166666666667"/>
    <n v="4386.166666666667"/>
    <n v="4386.166666666667"/>
    <n v="4386.166666666667"/>
    <n v="52633.999999999993"/>
  </r>
  <r>
    <s v="E120205"/>
    <n v="120205"/>
    <s v="CEN-ADMIN &amp; GEN"/>
    <x v="0"/>
    <s v="A40310700"/>
    <x v="149"/>
    <s v="OthRev-Reconnct Fee"/>
    <x v="29"/>
    <x v="29"/>
    <x v="39"/>
    <x v="39"/>
    <s v="471."/>
    <n v="24266.666666666668"/>
    <n v="24266.666666666668"/>
    <n v="24266.666666666668"/>
    <n v="24266.666666666668"/>
    <n v="24266.666666666668"/>
    <n v="24266.666666666668"/>
    <n v="24266.666666666668"/>
    <n v="24266.666666666668"/>
    <n v="24266.666666666668"/>
    <n v="24266.666666666668"/>
    <n v="24266.666666666668"/>
    <n v="24266.666666666668"/>
    <n v="291200"/>
  </r>
  <r>
    <s v="E120205"/>
    <n v="120205"/>
    <s v="CEN-ADMIN &amp; GEN"/>
    <x v="0"/>
    <s v="A40319900"/>
    <x v="150"/>
    <s v="OthRev-Misc Svc"/>
    <x v="29"/>
    <x v="29"/>
    <x v="39"/>
    <x v="39"/>
    <s v="471."/>
    <n v="4916.666666666667"/>
    <n v="4916.666666666667"/>
    <n v="4916.666666666667"/>
    <n v="4916.666666666667"/>
    <n v="4916.666666666667"/>
    <n v="4916.666666666667"/>
    <n v="4916.666666666667"/>
    <n v="4916.666666666667"/>
    <n v="4916.666666666667"/>
    <n v="4916.666666666667"/>
    <n v="4916.666666666667"/>
    <n v="4916.666666666667"/>
    <n v="58999.999999999993"/>
  </r>
  <r>
    <s v="E120205"/>
    <n v="120205"/>
    <s v="CEN-ADMIN &amp; GEN"/>
    <x v="0"/>
    <s v="A50610100"/>
    <x v="151"/>
    <s v="Pension Cap Credits"/>
    <x v="5"/>
    <x v="5"/>
    <x v="11"/>
    <x v="11"/>
    <s v="604.8"/>
    <n v="-13190.435299999999"/>
    <n v="-13190.435299999999"/>
    <n v="-13190.435299999999"/>
    <n v="-13190.435299999999"/>
    <n v="-13190.435299999999"/>
    <n v="-13190.435299999999"/>
    <n v="-13190.435299999999"/>
    <n v="-13190.435299999999"/>
    <n v="-13190.435299999999"/>
    <n v="-13190.435299999999"/>
    <n v="-13190.435299999999"/>
    <n v="-13190.435299999999"/>
    <n v="-158285.22360000003"/>
  </r>
  <r>
    <s v="E120205"/>
    <n v="120205"/>
    <s v="CEN-ADMIN &amp; GEN"/>
    <x v="0"/>
    <s v="A50510100"/>
    <x v="152"/>
    <s v="PBOP Cap Credits"/>
    <x v="6"/>
    <x v="6"/>
    <x v="12"/>
    <x v="12"/>
    <s v="604.8"/>
    <n v="-12126.602949999999"/>
    <n v="-12126.602949999999"/>
    <n v="-12126.602949999999"/>
    <n v="-12126.602949999999"/>
    <n v="-12126.602949999999"/>
    <n v="-12126.602949999999"/>
    <n v="-12126.602949999999"/>
    <n v="-12126.602949999999"/>
    <n v="-12126.602949999999"/>
    <n v="-12126.602949999999"/>
    <n v="-12126.602949999999"/>
    <n v="-12126.602949999999"/>
    <n v="-145519.23539999998"/>
  </r>
  <r>
    <s v="E120205"/>
    <n v="120205"/>
    <s v="CEN-ADMIN &amp; GEN"/>
    <x v="0"/>
    <s v="A53150000"/>
    <x v="40"/>
    <s v="Contr Svc-Other"/>
    <x v="7"/>
    <x v="7"/>
    <x v="13"/>
    <x v="13"/>
    <s v="636.8"/>
    <n v="1388"/>
    <n v="1388"/>
    <n v="1388"/>
    <n v="1388"/>
    <n v="1388"/>
    <n v="1388"/>
    <n v="1388"/>
    <n v="1388"/>
    <n v="1388"/>
    <n v="1388"/>
    <n v="1388"/>
    <n v="1388"/>
    <n v="16656"/>
  </r>
  <r>
    <s v="E120205"/>
    <n v="120205"/>
    <s v="CEN-ADMIN &amp; GEN"/>
    <x v="0"/>
    <s v="A52532000"/>
    <x v="136"/>
    <s v="Electricity"/>
    <x v="8"/>
    <x v="8"/>
    <x v="14"/>
    <x v="14"/>
    <s v="675.8"/>
    <n v="4000.58"/>
    <n v="7361.76"/>
    <n v="6241.42"/>
    <n v="5230.41"/>
    <n v="4788.58"/>
    <n v="8219.84"/>
    <n v="8194.61"/>
    <n v="5222.0200000000004"/>
    <n v="8009.95"/>
    <n v="5802.33"/>
    <n v="3680.83"/>
    <n v="4000"/>
    <n v="70752.33"/>
  </r>
  <r>
    <s v="E120205"/>
    <n v="120205"/>
    <s v="CEN-ADMIN &amp; GEN"/>
    <x v="0"/>
    <s v="A52546000"/>
    <x v="153"/>
    <s v="Grounds Keeping"/>
    <x v="8"/>
    <x v="8"/>
    <x v="14"/>
    <x v="14"/>
    <s v="675.8"/>
    <n v="7596.3"/>
    <n v="17596.3"/>
    <n v="7596.3"/>
    <n v="9096.2999999999993"/>
    <n v="7596.3"/>
    <n v="12596.3"/>
    <n v="7596.3"/>
    <n v="7596.3"/>
    <n v="7596.3"/>
    <n v="9096.2999999999993"/>
    <n v="7596.3"/>
    <n v="7596.3"/>
    <n v="109155.60000000002"/>
  </r>
  <r>
    <s v="E120205"/>
    <n v="120205"/>
    <s v="CEN-ADMIN &amp; GEN"/>
    <x v="0"/>
    <s v="A52548000"/>
    <x v="154"/>
    <s v="Heating Oil/Gas"/>
    <x v="8"/>
    <x v="8"/>
    <x v="14"/>
    <x v="14"/>
    <s v="675.8"/>
    <n v="10250"/>
    <n v="10250"/>
    <n v="10250"/>
    <n v="5250"/>
    <n v="2250"/>
    <n v="2250"/>
    <n v="2250"/>
    <n v="2250"/>
    <n v="2250"/>
    <n v="2250"/>
    <n v="4250"/>
    <n v="9250"/>
    <n v="63000"/>
  </r>
  <r>
    <s v="E120205"/>
    <n v="120205"/>
    <s v="CEN-ADMIN &amp; GEN"/>
    <x v="0"/>
    <s v="A52550000"/>
    <x v="42"/>
    <s v="Janitorial"/>
    <x v="8"/>
    <x v="8"/>
    <x v="14"/>
    <x v="14"/>
    <s v="675.8"/>
    <n v="5050"/>
    <n v="5050"/>
    <n v="0"/>
    <n v="5050"/>
    <n v="5050"/>
    <n v="0"/>
    <n v="5050"/>
    <n v="5050"/>
    <n v="0"/>
    <n v="5050"/>
    <n v="5050"/>
    <n v="0"/>
    <n v="40400"/>
  </r>
  <r>
    <s v="E120205"/>
    <n v="120205"/>
    <s v="CEN-ADMIN &amp; GEN"/>
    <x v="0"/>
    <s v="A52571000"/>
    <x v="43"/>
    <s v="Security Svc"/>
    <x v="8"/>
    <x v="8"/>
    <x v="14"/>
    <x v="14"/>
    <s v="675.8"/>
    <n v="4166.666666666667"/>
    <n v="4166.666666666667"/>
    <n v="4166.666666666667"/>
    <n v="4166.666666666667"/>
    <n v="4166.666666666667"/>
    <n v="4166.666666666667"/>
    <n v="4166.666666666667"/>
    <n v="6166.6666666666697"/>
    <n v="4166.666666666667"/>
    <n v="4166.666666666667"/>
    <n v="4166.666666666667"/>
    <n v="4166.666666666667"/>
    <n v="52000"/>
  </r>
  <r>
    <s v="E120205"/>
    <n v="120205"/>
    <s v="CEN-ADMIN &amp; GEN"/>
    <x v="0"/>
    <s v="A52578000"/>
    <x v="155"/>
    <s v="Trash Removal"/>
    <x v="8"/>
    <x v="8"/>
    <x v="14"/>
    <x v="14"/>
    <s v="675.8"/>
    <n v="1225"/>
    <n v="1225"/>
    <n v="1725"/>
    <n v="1225"/>
    <n v="1225"/>
    <n v="1725"/>
    <n v="1225"/>
    <n v="1225"/>
    <n v="1725"/>
    <n v="1225"/>
    <n v="1225"/>
    <n v="1725"/>
    <n v="16700"/>
  </r>
  <r>
    <s v="E120205"/>
    <n v="120205"/>
    <s v="CEN-ADMIN &amp; GEN"/>
    <x v="0"/>
    <s v="A52583000"/>
    <x v="156"/>
    <s v="Water &amp; WW"/>
    <x v="8"/>
    <x v="8"/>
    <x v="14"/>
    <x v="14"/>
    <s v="675.8"/>
    <n v="2734.1666666666665"/>
    <n v="2734.1666666666665"/>
    <n v="2734.1666666666665"/>
    <n v="2734.1666666666665"/>
    <n v="2734.1666666666665"/>
    <n v="2734.1666666666665"/>
    <n v="2734.1666666666665"/>
    <n v="2734.1666666666665"/>
    <n v="2734.1666666666665"/>
    <n v="2734.1666666666665"/>
    <n v="2734.1666666666665"/>
    <n v="2734.1666666666665"/>
    <n v="32810.000000000007"/>
  </r>
  <r>
    <s v="E120205"/>
    <n v="120205"/>
    <s v="CEN-ADMIN &amp; GEN"/>
    <x v="0"/>
    <s v="A52574000"/>
    <x v="44"/>
    <s v="Telephone"/>
    <x v="9"/>
    <x v="9"/>
    <x v="15"/>
    <x v="15"/>
    <s v="675.8"/>
    <n v="58.333333333333343"/>
    <n v="58.333333333333343"/>
    <n v="58.333333333333343"/>
    <n v="58.333333333333343"/>
    <n v="58.333333333333343"/>
    <n v="58.333333333333343"/>
    <n v="58.333333333333343"/>
    <n v="58.333333333333343"/>
    <n v="58.333333333333343"/>
    <n v="58.333333333333343"/>
    <n v="58.333333333333343"/>
    <n v="58.333333333333343"/>
    <n v="700.00000000000034"/>
  </r>
  <r>
    <s v="E120205"/>
    <n v="120205"/>
    <s v="CEN-ADMIN &amp; GEN"/>
    <x v="0"/>
    <s v="A52562000"/>
    <x v="47"/>
    <s v="Office Supplies"/>
    <x v="11"/>
    <x v="11"/>
    <x v="17"/>
    <x v="17"/>
    <s v="675.8"/>
    <n v="2000"/>
    <n v="2000"/>
    <n v="2000"/>
    <n v="2000"/>
    <n v="2000"/>
    <n v="2000"/>
    <n v="2000"/>
    <n v="2000"/>
    <n v="2000"/>
    <n v="2000"/>
    <n v="2000"/>
    <n v="2000"/>
    <n v="24000"/>
  </r>
  <r>
    <s v="E120205"/>
    <n v="120205"/>
    <s v="CEN-ADMIN &amp; GEN"/>
    <x v="0"/>
    <s v="A52001000"/>
    <x v="53"/>
    <s v="M&amp;S Expense (O&amp;M)"/>
    <x v="13"/>
    <x v="13"/>
    <x v="19"/>
    <x v="19"/>
    <s v="620.5"/>
    <n v="1000"/>
    <n v="1000"/>
    <n v="1000"/>
    <n v="1000"/>
    <n v="1000"/>
    <n v="1000"/>
    <n v="1000"/>
    <n v="1000"/>
    <n v="1000"/>
    <n v="1000"/>
    <n v="1000"/>
    <n v="1000"/>
    <n v="12000"/>
  </r>
  <r>
    <s v="E120205"/>
    <n v="120205"/>
    <s v="CEN-ADMIN &amp; GEN"/>
    <x v="0"/>
    <s v="A57010000"/>
    <x v="157"/>
    <s v="Uncoll Accts Exp"/>
    <x v="35"/>
    <x v="35"/>
    <x v="45"/>
    <x v="45"/>
    <s v="670.7"/>
    <n v="25086.600718436453"/>
    <n v="-12256.019619153654"/>
    <n v="27187.355901960374"/>
    <n v="17870.483922475301"/>
    <n v="87110.623376933654"/>
    <n v="69389.979598556398"/>
    <n v="49576.436099616156"/>
    <n v="34926.58349202956"/>
    <n v="116162.89955307971"/>
    <n v="73143.587677877789"/>
    <n v="101669.42501001655"/>
    <n v="83524.908534666785"/>
    <n v="673392.8642664951"/>
  </r>
  <r>
    <s v="E120205"/>
    <n v="120205"/>
    <s v="CEN-ADMIN &amp; GEN"/>
    <x v="0"/>
    <s v="A52520000"/>
    <x v="64"/>
    <s v="Collection Agencies"/>
    <x v="16"/>
    <x v="16"/>
    <x v="22"/>
    <x v="22"/>
    <s v="675.7"/>
    <n v="6000"/>
    <n v="6000"/>
    <n v="6000"/>
    <n v="6000"/>
    <n v="6000"/>
    <n v="6000"/>
    <n v="6000"/>
    <n v="6000"/>
    <n v="6000"/>
    <n v="6000"/>
    <n v="6000"/>
    <n v="6000"/>
    <n v="72000"/>
  </r>
  <r>
    <s v="E120205"/>
    <n v="120205"/>
    <s v="CEN-ADMIN &amp; GEN"/>
    <x v="0"/>
    <s v="A55720100"/>
    <x v="158"/>
    <s v="Ins W/C Cap Credits"/>
    <x v="18"/>
    <x v="18"/>
    <x v="24"/>
    <x v="24"/>
    <s v="658.8"/>
    <n v="-2418.5804644166665"/>
    <n v="-2418.5804644166665"/>
    <n v="-2418.5804644166665"/>
    <n v="-2418.5804644166665"/>
    <n v="-2418.5804644166665"/>
    <n v="-2418.5804644166665"/>
    <n v="-2418.5804644166665"/>
    <n v="-2418.5804644166665"/>
    <n v="-2418.5804644166665"/>
    <n v="-2418.5804644166665"/>
    <n v="-2418.5804644166665"/>
    <n v="-2418.5804644166665"/>
    <n v="-29022.965573000005"/>
  </r>
  <r>
    <s v="E120205"/>
    <n v="120205"/>
    <s v="CEN-ADMIN &amp; GEN"/>
    <x v="0"/>
    <s v="A62510000"/>
    <x v="139"/>
    <s v="Amort Def Maint"/>
    <x v="19"/>
    <x v="19"/>
    <x v="25"/>
    <x v="25"/>
    <s v="675.6"/>
    <n v="5260"/>
    <n v="5260"/>
    <n v="5260"/>
    <n v="5260"/>
    <n v="5260"/>
    <n v="5260"/>
    <n v="5260"/>
    <n v="5260"/>
    <n v="5260"/>
    <n v="5260"/>
    <n v="5260"/>
    <n v="5260"/>
    <n v="63120"/>
  </r>
  <r>
    <s v="E120205"/>
    <n v="120205"/>
    <s v="CEN-ADMIN &amp; GEN"/>
    <x v="0"/>
    <s v="A68011000"/>
    <x v="75"/>
    <s v="Depr -UPIS General"/>
    <x v="20"/>
    <x v="20"/>
    <x v="26"/>
    <x v="26"/>
    <s v="403."/>
    <n v="944645.18519854033"/>
    <n v="944763.85638130829"/>
    <n v="945737.08062537026"/>
    <n v="947117.46849588014"/>
    <n v="948542.48113535461"/>
    <n v="976814.87270377832"/>
    <n v="979964.87661722733"/>
    <n v="982340.60625765065"/>
    <n v="985756.66871385439"/>
    <n v="987549.25721605413"/>
    <n v="988930.49329159397"/>
    <n v="989884.31326984183"/>
    <n v="11622047.159906456"/>
  </r>
  <r>
    <s v="E120205"/>
    <n v="120205"/>
    <s v="CEN-ADMIN &amp; GEN"/>
    <x v="0"/>
    <s v="A68012000"/>
    <x v="159"/>
    <s v="Depr -Amort CIAC Tx"/>
    <x v="20"/>
    <x v="20"/>
    <x v="26"/>
    <x v="26"/>
    <s v="403."/>
    <n v="-15970.8675856153"/>
    <n v="-16114.664720105608"/>
    <n v="-16258.461854595915"/>
    <n v="-16446.02333436588"/>
    <n v="-16708.609406043834"/>
    <n v="-16996.203675024448"/>
    <n v="-17365.074585238712"/>
    <n v="-17683.929100847654"/>
    <n v="-17984.027468479599"/>
    <n v="-18296.629934762874"/>
    <n v="-18559.216006440827"/>
    <n v="-18803.045930141783"/>
    <n v="-207186.75360166244"/>
  </r>
  <r>
    <s v="E120205"/>
    <n v="120205"/>
    <s v="CEN-ADMIN &amp; GEN"/>
    <x v="0"/>
    <s v="A68012500"/>
    <x v="160"/>
    <s v="Depr-Amort CIAC Nntx"/>
    <x v="20"/>
    <x v="20"/>
    <x v="26"/>
    <x v="26"/>
    <s v="403."/>
    <n v="-76915.22"/>
    <n v="-76915.22"/>
    <n v="-76915.22"/>
    <n v="-76915.22"/>
    <n v="-76915.22"/>
    <n v="-76915.22"/>
    <n v="-76915.22"/>
    <n v="-76915.22"/>
    <n v="-76915.22"/>
    <n v="-76915.22"/>
    <n v="-76915.22"/>
    <n v="-76915.22"/>
    <n v="-922982.63999999978"/>
  </r>
  <r>
    <s v="E120205"/>
    <n v="120205"/>
    <s v="CEN-ADMIN &amp; GEN"/>
    <x v="0"/>
    <s v="A68254000"/>
    <x v="161"/>
    <s v="Amort-RegAsset AFUDC"/>
    <x v="36"/>
    <x v="36"/>
    <x v="46"/>
    <x v="46"/>
    <s v="407.1"/>
    <n v="14170"/>
    <n v="14170"/>
    <n v="14170"/>
    <n v="14170"/>
    <n v="14170"/>
    <n v="14170"/>
    <n v="14170"/>
    <n v="14170"/>
    <n v="14170"/>
    <n v="14170"/>
    <n v="14170"/>
    <n v="14170"/>
    <n v="170040"/>
  </r>
  <r>
    <s v="E120205"/>
    <n v="120205"/>
    <s v="CEN-ADMIN &amp; GEN"/>
    <x v="0"/>
    <s v="A68255000"/>
    <x v="162"/>
    <s v="Amort-UPAA"/>
    <x v="36"/>
    <x v="36"/>
    <x v="46"/>
    <x v="46"/>
    <s v="406."/>
    <n v="713"/>
    <n v="713"/>
    <n v="713"/>
    <n v="713"/>
    <n v="713"/>
    <n v="713"/>
    <n v="713"/>
    <n v="713"/>
    <n v="713"/>
    <n v="713"/>
    <n v="713"/>
    <n v="713"/>
    <n v="8556"/>
  </r>
  <r>
    <s v="E120205"/>
    <n v="120205"/>
    <s v="CEN-ADMIN &amp; GEN"/>
    <x v="0"/>
    <s v="A68257000"/>
    <x v="163"/>
    <s v="Amort-Prop Losses"/>
    <x v="36"/>
    <x v="36"/>
    <x v="46"/>
    <x v="46"/>
    <s v="407.2"/>
    <n v="4757"/>
    <n v="4757"/>
    <n v="4757"/>
    <n v="4757"/>
    <n v="4757"/>
    <n v="4757"/>
    <n v="4757"/>
    <n v="4757"/>
    <n v="4757"/>
    <n v="4757"/>
    <n v="4757"/>
    <n v="4757"/>
    <n v="57084"/>
  </r>
  <r>
    <s v="E120205"/>
    <n v="120205"/>
    <s v="CEN-ADMIN &amp; GEN"/>
    <x v="0"/>
    <s v="A68258000"/>
    <x v="164"/>
    <s v="Amort-Reg Asset"/>
    <x v="36"/>
    <x v="36"/>
    <x v="46"/>
    <x v="46"/>
    <s v="407.4"/>
    <n v="575"/>
    <n v="575"/>
    <n v="575"/>
    <n v="575"/>
    <n v="575"/>
    <n v="575"/>
    <n v="575"/>
    <n v="575"/>
    <n v="575"/>
    <n v="575"/>
    <n v="575"/>
    <n v="575"/>
    <n v="6900"/>
  </r>
  <r>
    <s v="E120205"/>
    <n v="120205"/>
    <s v="CEN-ADMIN &amp; GEN"/>
    <x v="0"/>
    <s v="A68311000"/>
    <x v="165"/>
    <s v="Rem Costs-ARO/NNS"/>
    <x v="37"/>
    <x v="37"/>
    <x v="47"/>
    <x v="47"/>
    <s v="403."/>
    <n v="177387.92419334158"/>
    <n v="177367.44961501387"/>
    <n v="177482.56842056621"/>
    <n v="177650.3303801493"/>
    <n v="177804.66641732867"/>
    <n v="182212.08607571948"/>
    <n v="182611.07837346586"/>
    <n v="182900.88633231379"/>
    <n v="183360.89231638762"/>
    <n v="183559.88116578912"/>
    <n v="183707.27110130741"/>
    <n v="183791.96885215829"/>
    <n v="2169837.0032435413"/>
  </r>
  <r>
    <s v="E120205"/>
    <n v="120205"/>
    <s v="CEN-ADMIN &amp; GEN"/>
    <x v="0"/>
    <s v="A68312000"/>
    <x v="166"/>
    <s v="Rmv Csts-NNS CIAC Tx"/>
    <x v="37"/>
    <x v="37"/>
    <x v="47"/>
    <x v="47"/>
    <s v="403."/>
    <n v="-10028.66"/>
    <n v="-10028.66"/>
    <n v="-10028.66"/>
    <n v="-10028.66"/>
    <n v="-10028.66"/>
    <n v="-10028.66"/>
    <n v="-10028.66"/>
    <n v="-10028.66"/>
    <n v="-10028.66"/>
    <n v="-10028.66"/>
    <n v="-10028.66"/>
    <n v="-10028.66"/>
    <n v="-120343.92000000003"/>
  </r>
  <r>
    <s v="E120205"/>
    <n v="120205"/>
    <s v="CEN-ADMIN &amp; GEN"/>
    <x v="0"/>
    <s v="A68312500"/>
    <x v="167"/>
    <s v="Rmv Csts-NNS CIAC NT"/>
    <x v="37"/>
    <x v="37"/>
    <x v="47"/>
    <x v="47"/>
    <s v="403."/>
    <n v="-18118.63"/>
    <n v="-18118.63"/>
    <n v="-18118.63"/>
    <n v="-18118.63"/>
    <n v="-18118.63"/>
    <n v="-18118.63"/>
    <n v="-18118.63"/>
    <n v="-18118.63"/>
    <n v="-18118.63"/>
    <n v="-18118.63"/>
    <n v="-18118.63"/>
    <n v="-18118.63"/>
    <n v="-217423.56000000003"/>
  </r>
  <r>
    <s v="E120205"/>
    <n v="120205"/>
    <s v="CEN-ADMIN &amp; GEN"/>
    <x v="0"/>
    <s v="A68545000"/>
    <x v="168"/>
    <s v="Utility Reg Assessme"/>
    <x v="3"/>
    <x v="3"/>
    <x v="3"/>
    <x v="3"/>
    <s v="408.10"/>
    <n v="14475"/>
    <n v="14475"/>
    <n v="14475"/>
    <n v="14475"/>
    <n v="14475"/>
    <n v="14475"/>
    <n v="15601"/>
    <n v="15601"/>
    <n v="15601"/>
    <n v="15601"/>
    <n v="15601"/>
    <n v="15601"/>
    <n v="180456"/>
  </r>
  <r>
    <s v="E120205"/>
    <n v="120205"/>
    <s v="CEN-ADMIN &amp; GEN"/>
    <x v="0"/>
    <s v="A68520000"/>
    <x v="169"/>
    <s v="Property Taxes"/>
    <x v="3"/>
    <x v="3"/>
    <x v="3"/>
    <x v="3"/>
    <s v="408.11"/>
    <n v="447076"/>
    <n v="447076"/>
    <n v="447076"/>
    <n v="447076"/>
    <n v="447076"/>
    <n v="447076"/>
    <n v="447076"/>
    <n v="447076"/>
    <n v="447076"/>
    <n v="447076"/>
    <n v="447076"/>
    <n v="447076"/>
    <n v="5364912"/>
  </r>
  <r>
    <s v="E120205"/>
    <n v="120205"/>
    <s v="CEN-ADMIN &amp; GEN"/>
    <x v="0"/>
    <s v="A70510000"/>
    <x v="81"/>
    <s v="AFUDC-Equity"/>
    <x v="23"/>
    <x v="23"/>
    <x v="29"/>
    <x v="29"/>
    <s v="420."/>
    <n v="90496.119910063513"/>
    <n v="95605.619071063513"/>
    <n v="101199.7942030635"/>
    <n v="107198.61067606352"/>
    <n v="68992.451529063517"/>
    <n v="27525.805945063512"/>
    <n v="28356.545764063507"/>
    <n v="28033.821258063508"/>
    <n v="28048.256952063508"/>
    <n v="31078.39423106351"/>
    <n v="34607.348569063513"/>
    <n v="30147.881180063509"/>
    <n v="671290.64928876213"/>
  </r>
  <r>
    <s v="E120205"/>
    <n v="120205"/>
    <s v="CEN-ADMIN &amp; GEN"/>
    <x v="0"/>
    <s v="A85000000"/>
    <x v="82"/>
    <s v="AFUDC Debt"/>
    <x v="24"/>
    <x v="24"/>
    <x v="30"/>
    <x v="30"/>
    <s v="420."/>
    <n v="41415.374086307915"/>
    <n v="43752.43408630792"/>
    <n v="46311.164086307916"/>
    <n v="49054.994086307917"/>
    <n v="31579.674086307918"/>
    <n v="12613.04408630792"/>
    <n v="12993.01408630792"/>
    <n v="12845.394086307919"/>
    <n v="12852.004086307919"/>
    <n v="14237.984086307919"/>
    <n v="15852.094086307919"/>
    <n v="13812.36408630792"/>
    <n v="307319.53903569502"/>
  </r>
  <r>
    <s v="E120206"/>
    <n v="120206"/>
    <s v="CEN-FIELD SERVICES"/>
    <x v="0"/>
    <s v="A50109900"/>
    <x v="28"/>
    <s v="Labor Cap Credits"/>
    <x v="0"/>
    <x v="0"/>
    <x v="0"/>
    <x v="0"/>
    <s v="601.8"/>
    <n v="-57366.182470799984"/>
    <n v="-57366.182470799984"/>
    <n v="-62829.628420399989"/>
    <n v="-58105.079152915183"/>
    <n v="-60871.98768400641"/>
    <n v="-60871.98768400641"/>
    <n v="-58105.079152915183"/>
    <n v="-63638.896215097586"/>
    <n v="-60871.98768400641"/>
    <n v="-58105.079152915183"/>
    <n v="-61506.747805606406"/>
    <n v="-61506.747805606406"/>
    <n v="-721145.58569907513"/>
  </r>
  <r>
    <s v="E120206"/>
    <n v="120206"/>
    <s v="CEN-FIELD SERVICES"/>
    <x v="0"/>
    <s v="A50110000"/>
    <x v="100"/>
    <s v="Labor NS OT -Natural"/>
    <x v="0"/>
    <x v="0"/>
    <x v="0"/>
    <x v="0"/>
    <s v="601.8"/>
    <n v="20720.674171875005"/>
    <n v="20720.674171875005"/>
    <n v="20720.674171875005"/>
    <n v="20790.551351875001"/>
    <n v="20790.551351875001"/>
    <n v="20790.551351875001"/>
    <n v="20790.551351875001"/>
    <n v="20790.551351875001"/>
    <n v="20790.551351875001"/>
    <n v="20790.551351875001"/>
    <n v="21147.031726875"/>
    <n v="21147.031726875"/>
    <n v="249989.94543250004"/>
  </r>
  <r>
    <s v="E120206"/>
    <n v="120206"/>
    <s v="CEN-FIELD SERVICES"/>
    <x v="0"/>
    <s v="A50119900"/>
    <x v="101"/>
    <s v="LaborNSOT CapCredits"/>
    <x v="0"/>
    <x v="0"/>
    <x v="0"/>
    <x v="0"/>
    <s v="601.8"/>
    <n v="-5926.6540928625"/>
    <n v="-5926.6540928625"/>
    <n v="-5926.6540928625"/>
    <n v="-5946.7981269824995"/>
    <n v="-5946.7981269824995"/>
    <n v="-5946.7981269824995"/>
    <n v="-5946.7981269824995"/>
    <n v="-5946.7981269824995"/>
    <n v="-5946.7981269824995"/>
    <n v="-5946.7981269824995"/>
    <n v="-6048.6509250825002"/>
    <n v="-6048.6509250825002"/>
    <n v="-71504.85101762999"/>
  </r>
  <r>
    <s v="E120206"/>
    <n v="120206"/>
    <s v="CEN-FIELD SERVICES"/>
    <x v="0"/>
    <s v="A50100000"/>
    <x v="0"/>
    <s v="Labor Expense"/>
    <x v="0"/>
    <x v="0"/>
    <x v="0"/>
    <x v="0"/>
    <s v="601.8"/>
    <n v="170070.17099000007"/>
    <n v="170070.17099000007"/>
    <n v="186267.32536999998"/>
    <n v="171605.38580280001"/>
    <n v="179777.07226959986"/>
    <n v="179777.07226959986"/>
    <n v="171605.38580280001"/>
    <n v="187948.74873639998"/>
    <n v="179777.07226959986"/>
    <n v="171605.38580280001"/>
    <n v="182138.5140296001"/>
    <n v="182138.5140296001"/>
    <n v="2132780.8183627999"/>
  </r>
  <r>
    <s v="E120206"/>
    <n v="120206"/>
    <s v="CEN-FIELD SERVICES"/>
    <x v="0"/>
    <s v="A50171000"/>
    <x v="29"/>
    <s v="Annual Incent Plan"/>
    <x v="0"/>
    <x v="0"/>
    <x v="0"/>
    <x v="0"/>
    <s v="601.8"/>
    <n v="2273.4707856852269"/>
    <n v="2273.4707856852269"/>
    <n v="2489.9908605123915"/>
    <n v="2337.127167684414"/>
    <n v="2448.4203661455763"/>
    <n v="2448.4203661455763"/>
    <n v="2337.127167684414"/>
    <n v="2559.7135646067391"/>
    <n v="2448.4203661455763"/>
    <n v="2337.127167684414"/>
    <n v="2448.4203661455763"/>
    <n v="2448.4203661455763"/>
    <n v="28850.129330270709"/>
  </r>
  <r>
    <s v="E120206"/>
    <n v="120206"/>
    <s v="CEN-FIELD SERVICES"/>
    <x v="0"/>
    <s v="A50550000"/>
    <x v="32"/>
    <s v="Group Insur Expense"/>
    <x v="6"/>
    <x v="6"/>
    <x v="12"/>
    <x v="12"/>
    <s v="604.8"/>
    <n v="36869.660000000003"/>
    <n v="36869.660000000003"/>
    <n v="36869.660000000003"/>
    <n v="36869.660000000003"/>
    <n v="36869.660000000003"/>
    <n v="36869.660000000003"/>
    <n v="36869.660000000003"/>
    <n v="36869.660000000003"/>
    <n v="36869.660000000003"/>
    <n v="36869.660000000003"/>
    <n v="36869.660000000003"/>
    <n v="36869.660000000003"/>
    <n v="442435.92000000016"/>
  </r>
  <r>
    <s v="E120206"/>
    <n v="120206"/>
    <s v="CEN-FIELD SERVICES"/>
    <x v="0"/>
    <s v="A50550100"/>
    <x v="33"/>
    <s v="Group Ins Cap Credts"/>
    <x v="6"/>
    <x v="6"/>
    <x v="12"/>
    <x v="12"/>
    <s v="604.8"/>
    <n v="-12301.568000000003"/>
    <n v="-12301.568000000003"/>
    <n v="-12301.568000000003"/>
    <n v="-12301.568000000003"/>
    <n v="-12301.568000000003"/>
    <n v="-12301.568000000003"/>
    <n v="-12301.568000000003"/>
    <n v="-12301.568000000003"/>
    <n v="-12301.568000000003"/>
    <n v="-12301.568000000003"/>
    <n v="-12301.568000000003"/>
    <n v="-12301.568000000003"/>
    <n v="-147618.81600000002"/>
  </r>
  <r>
    <s v="E120206"/>
    <n v="120206"/>
    <s v="CEN-FIELD SERVICES"/>
    <x v="0"/>
    <s v="A50421000"/>
    <x v="1"/>
    <s v="401k Expense"/>
    <x v="1"/>
    <x v="1"/>
    <x v="1"/>
    <x v="1"/>
    <s v="604.8"/>
    <n v="5321.3804388489516"/>
    <n v="5321.3804388489516"/>
    <n v="5769.5645075422453"/>
    <n v="5355.3229459519107"/>
    <n v="5580.9567489458605"/>
    <n v="5580.9567489458605"/>
    <n v="5355.3229459519107"/>
    <n v="5806.6005519398095"/>
    <n v="5580.9567489458605"/>
    <n v="5355.3229459519107"/>
    <n v="5664.6405446141916"/>
    <n v="5664.6405446141916"/>
    <n v="66357.046111101648"/>
  </r>
  <r>
    <s v="E120206"/>
    <n v="120206"/>
    <s v="CEN-FIELD SERVICES"/>
    <x v="0"/>
    <s v="A50422000"/>
    <x v="2"/>
    <s v="DCP Expense"/>
    <x v="1"/>
    <x v="1"/>
    <x v="1"/>
    <x v="1"/>
    <s v="604.8"/>
    <n v="6585.7805532607254"/>
    <n v="6585.7805532607254"/>
    <n v="7212.9948916665053"/>
    <n v="6613.6837746440315"/>
    <n v="6928.6225258175527"/>
    <n v="6928.6225258175527"/>
    <n v="6613.6837746440315"/>
    <n v="7243.5612769910804"/>
    <n v="6928.6225258175527"/>
    <n v="6613.6837746440315"/>
    <n v="7043.1471977526144"/>
    <n v="7043.1471977526144"/>
    <n v="82341.330572069011"/>
  </r>
  <r>
    <s v="E120206"/>
    <n v="120206"/>
    <s v="CEN-FIELD SERVICES"/>
    <x v="0"/>
    <s v="A50456000"/>
    <x v="134"/>
    <s v="Tuition Aid"/>
    <x v="1"/>
    <x v="1"/>
    <x v="1"/>
    <x v="1"/>
    <s v="604.8"/>
    <n v="0"/>
    <n v="1321.65"/>
    <n v="0"/>
    <n v="0"/>
    <n v="2086.56"/>
    <n v="0"/>
    <n v="0"/>
    <n v="415.8"/>
    <n v="1321.65"/>
    <n v="0"/>
    <n v="1321.65"/>
    <n v="0"/>
    <n v="6467.3099999999995"/>
  </r>
  <r>
    <s v="E120206"/>
    <n v="120206"/>
    <s v="CEN-FIELD SERVICES"/>
    <x v="0"/>
    <s v="A50457000"/>
    <x v="37"/>
    <s v="Training"/>
    <x v="1"/>
    <x v="1"/>
    <x v="1"/>
    <x v="1"/>
    <s v="604.8"/>
    <n v="462.79000000000008"/>
    <n v="1574.04"/>
    <n v="902.67000000000007"/>
    <n v="0"/>
    <n v="0"/>
    <n v="0"/>
    <n v="632.41"/>
    <n v="542.31999999999994"/>
    <n v="0"/>
    <n v="414.21"/>
    <n v="445.14"/>
    <n v="0"/>
    <n v="4973.58"/>
  </r>
  <r>
    <s v="E120206"/>
    <n v="120206"/>
    <s v="CEN-FIELD SERVICES"/>
    <x v="0"/>
    <s v="A50421100"/>
    <x v="38"/>
    <s v="401k Exp Cap Credits"/>
    <x v="1"/>
    <x v="1"/>
    <x v="1"/>
    <x v="1"/>
    <s v="604.8"/>
    <n v="-1702.259963266351"/>
    <n v="-1702.259963266351"/>
    <n v="-1847.9696500162981"/>
    <n v="-1718.8252194179913"/>
    <n v="-1792.4516832803879"/>
    <n v="-1792.4516832803879"/>
    <n v="-1718.8252194179913"/>
    <n v="-1866.0781471427845"/>
    <n v="-1792.4516832803879"/>
    <n v="-1718.8252194179913"/>
    <n v="-1815.0617691671457"/>
    <n v="-1815.0617691671457"/>
    <n v="-21282.521970121212"/>
  </r>
  <r>
    <s v="E120206"/>
    <n v="120206"/>
    <s v="CEN-FIELD SERVICES"/>
    <x v="0"/>
    <s v="A50422100"/>
    <x v="39"/>
    <s v="DCP Exp Cap Credits"/>
    <x v="1"/>
    <x v="1"/>
    <x v="1"/>
    <x v="1"/>
    <s v="604.8"/>
    <n v="-2038.8328614706697"/>
    <n v="-2038.8328614706697"/>
    <n v="-2233.0074197059716"/>
    <n v="-2053.9501047202084"/>
    <n v="-2151.7572525640276"/>
    <n v="-2151.7572525640276"/>
    <n v="-2053.9501047202084"/>
    <n v="-2249.5644004078476"/>
    <n v="-2151.7572525640276"/>
    <n v="-2053.9501047202084"/>
    <n v="-2182.4723430011682"/>
    <n v="-2182.4723430011682"/>
    <n v="-25542.304300910204"/>
  </r>
  <r>
    <s v="E120206"/>
    <n v="120206"/>
    <s v="CEN-FIELD SERVICES"/>
    <x v="0"/>
    <s v="A53150000"/>
    <x v="40"/>
    <s v="Contr Svc-Other"/>
    <x v="7"/>
    <x v="7"/>
    <x v="13"/>
    <x v="13"/>
    <s v="636.8"/>
    <n v="5000"/>
    <n v="5000"/>
    <n v="12000"/>
    <n v="12000"/>
    <n v="14000"/>
    <n v="14000"/>
    <n v="14000"/>
    <n v="14000"/>
    <n v="14000"/>
    <n v="11000"/>
    <n v="11000"/>
    <n v="10000"/>
    <n v="136000"/>
  </r>
  <r>
    <s v="E120206"/>
    <n v="120206"/>
    <s v="CEN-FIELD SERVICES"/>
    <x v="0"/>
    <s v="A52532000"/>
    <x v="136"/>
    <s v="Electricity"/>
    <x v="8"/>
    <x v="8"/>
    <x v="14"/>
    <x v="14"/>
    <s v="675.8"/>
    <n v="3461.94"/>
    <n v="3081.4"/>
    <n v="6000"/>
    <n v="2000"/>
    <n v="2267.6999999999998"/>
    <n v="2288.4499999999998"/>
    <n v="2544.62"/>
    <n v="2580"/>
    <n v="2260"/>
    <n v="2500"/>
    <n v="2000"/>
    <n v="3030"/>
    <n v="34014.11"/>
  </r>
  <r>
    <s v="E120206"/>
    <n v="120206"/>
    <s v="CEN-FIELD SERVICES"/>
    <x v="0"/>
    <s v="A52574000"/>
    <x v="44"/>
    <s v="Telephone"/>
    <x v="9"/>
    <x v="9"/>
    <x v="15"/>
    <x v="15"/>
    <s v="675.8"/>
    <n v="65.166666666666671"/>
    <n v="65.166666666666671"/>
    <n v="65.166666666666671"/>
    <n v="65.166666666666671"/>
    <n v="65.166666666666671"/>
    <n v="65.166666666666671"/>
    <n v="65.166666666666671"/>
    <n v="2800"/>
    <n v="65.166666666666671"/>
    <n v="65.166666666666671"/>
    <n v="65.166666666666671"/>
    <n v="65.166666666666671"/>
    <n v="3516.833333333333"/>
  </r>
  <r>
    <s v="E120206"/>
    <n v="120206"/>
    <s v="CEN-FIELD SERVICES"/>
    <x v="0"/>
    <s v="A52574100"/>
    <x v="45"/>
    <s v="Cell Phone"/>
    <x v="9"/>
    <x v="9"/>
    <x v="15"/>
    <x v="15"/>
    <s v="675.8"/>
    <n v="3600"/>
    <n v="3600"/>
    <n v="3600"/>
    <n v="3600"/>
    <n v="3600"/>
    <n v="3600"/>
    <n v="3600"/>
    <n v="3600"/>
    <n v="3600"/>
    <n v="3600"/>
    <n v="3600"/>
    <n v="3600"/>
    <n v="43200"/>
  </r>
  <r>
    <s v="E120206"/>
    <n v="120206"/>
    <s v="CEN-FIELD SERVICES"/>
    <x v="0"/>
    <s v="A52562500"/>
    <x v="103"/>
    <s v="Overnight Shippng"/>
    <x v="10"/>
    <x v="10"/>
    <x v="16"/>
    <x v="16"/>
    <s v="675.8"/>
    <n v="0"/>
    <n v="0"/>
    <n v="200"/>
    <n v="0"/>
    <n v="0"/>
    <n v="200"/>
    <n v="0"/>
    <n v="0"/>
    <n v="200"/>
    <n v="0"/>
    <n v="0"/>
    <n v="200"/>
    <n v="800"/>
  </r>
  <r>
    <s v="E120206"/>
    <n v="120206"/>
    <s v="CEN-FIELD SERVICES"/>
    <x v="0"/>
    <s v="A52562000"/>
    <x v="47"/>
    <s v="Office Supplies"/>
    <x v="11"/>
    <x v="11"/>
    <x v="17"/>
    <x v="17"/>
    <s v="675.8"/>
    <n v="500"/>
    <n v="500"/>
    <n v="1000"/>
    <n v="1000"/>
    <n v="1000"/>
    <n v="1000"/>
    <n v="1000"/>
    <n v="1000"/>
    <n v="1000"/>
    <n v="1000"/>
    <n v="500"/>
    <n v="500"/>
    <n v="10000"/>
  </r>
  <r>
    <s v="E120206"/>
    <n v="120206"/>
    <s v="CEN-FIELD SERVICES"/>
    <x v="0"/>
    <s v="A52582000"/>
    <x v="104"/>
    <s v="Uniforms"/>
    <x v="11"/>
    <x v="11"/>
    <x v="17"/>
    <x v="17"/>
    <s v="675.7"/>
    <n v="1500"/>
    <n v="1500"/>
    <n v="1500"/>
    <n v="1500"/>
    <n v="1500"/>
    <n v="1500"/>
    <n v="1500"/>
    <n v="1500"/>
    <n v="1500"/>
    <n v="1500"/>
    <n v="1500"/>
    <n v="1500"/>
    <n v="18000"/>
  </r>
  <r>
    <s v="E120206"/>
    <n v="120206"/>
    <s v="CEN-FIELD SERVICES"/>
    <x v="0"/>
    <s v="A52534000"/>
    <x v="51"/>
    <s v="Employee Expenses"/>
    <x v="12"/>
    <x v="12"/>
    <x v="18"/>
    <x v="18"/>
    <s v="675.8"/>
    <n v="1000"/>
    <n v="1500"/>
    <n v="1000"/>
    <n v="2000"/>
    <n v="1500"/>
    <n v="1500"/>
    <n v="1500"/>
    <n v="1500"/>
    <n v="1500"/>
    <n v="1000"/>
    <n v="1000"/>
    <n v="1000"/>
    <n v="16000"/>
  </r>
  <r>
    <s v="E120206"/>
    <n v="120206"/>
    <s v="CEN-FIELD SERVICES"/>
    <x v="0"/>
    <s v="A52534200"/>
    <x v="52"/>
    <s v="Conferences &amp; Reg"/>
    <x v="12"/>
    <x v="12"/>
    <x v="18"/>
    <x v="18"/>
    <s v="675.8"/>
    <n v="0"/>
    <n v="0"/>
    <n v="300"/>
    <n v="0"/>
    <n v="0"/>
    <n v="300"/>
    <n v="300"/>
    <n v="0"/>
    <n v="0"/>
    <n v="300"/>
    <n v="300"/>
    <n v="0"/>
    <n v="1500"/>
  </r>
  <r>
    <s v="E120206"/>
    <n v="120206"/>
    <s v="CEN-FIELD SERVICES"/>
    <x v="0"/>
    <s v="A52535000"/>
    <x v="111"/>
    <s v="Meals Deductible"/>
    <x v="12"/>
    <x v="12"/>
    <x v="18"/>
    <x v="18"/>
    <s v="675.8"/>
    <n v="1500"/>
    <n v="1500"/>
    <n v="1500"/>
    <n v="1500"/>
    <n v="1500"/>
    <n v="1500"/>
    <n v="1500"/>
    <n v="1500"/>
    <n v="1500"/>
    <n v="1500"/>
    <n v="1500"/>
    <n v="1500"/>
    <n v="18000"/>
  </r>
  <r>
    <s v="E120206"/>
    <n v="120206"/>
    <s v="CEN-FIELD SERVICES"/>
    <x v="0"/>
    <s v="A52000000"/>
    <x v="170"/>
    <s v="M&amp;S Expense (O&amp;M)"/>
    <x v="13"/>
    <x v="13"/>
    <x v="19"/>
    <x v="19"/>
    <s v="620.5"/>
    <n v="10000"/>
    <n v="10000"/>
    <n v="13000"/>
    <n v="13000"/>
    <n v="13000"/>
    <n v="14000"/>
    <n v="15000"/>
    <n v="15000"/>
    <n v="13000"/>
    <n v="13000"/>
    <n v="10000"/>
    <n v="11000"/>
    <n v="150000"/>
  </r>
  <r>
    <s v="E120206"/>
    <n v="120206"/>
    <s v="CEN-FIELD SERVICES"/>
    <x v="0"/>
    <s v="A52001000"/>
    <x v="53"/>
    <s v="M&amp;S Expense (O&amp;M)"/>
    <x v="13"/>
    <x v="13"/>
    <x v="19"/>
    <x v="19"/>
    <s v="620.5"/>
    <n v="500"/>
    <n v="0"/>
    <n v="500"/>
    <n v="0"/>
    <n v="500"/>
    <n v="500"/>
    <n v="500"/>
    <n v="500"/>
    <n v="500"/>
    <n v="0"/>
    <n v="500"/>
    <n v="500"/>
    <n v="4500"/>
  </r>
  <r>
    <s v="E120206"/>
    <n v="120206"/>
    <s v="CEN-FIELD SERVICES"/>
    <x v="0"/>
    <s v="A52554500"/>
    <x v="105"/>
    <s v="Lab Supplies"/>
    <x v="13"/>
    <x v="13"/>
    <x v="19"/>
    <x v="19"/>
    <s v="675.3"/>
    <n v="200"/>
    <n v="0"/>
    <n v="300"/>
    <n v="0"/>
    <n v="350"/>
    <n v="0"/>
    <n v="350"/>
    <n v="0"/>
    <n v="350"/>
    <n v="0"/>
    <n v="400"/>
    <n v="450"/>
    <n v="2400"/>
  </r>
  <r>
    <s v="E120206"/>
    <n v="120206"/>
    <s v="CEN-FIELD SERVICES"/>
    <x v="0"/>
    <s v="A54110000"/>
    <x v="171"/>
    <s v="Rents-Real Prop"/>
    <x v="14"/>
    <x v="14"/>
    <x v="20"/>
    <x v="20"/>
    <s v="641.8"/>
    <n v="269"/>
    <n v="269"/>
    <n v="269"/>
    <n v="269"/>
    <n v="269"/>
    <n v="269"/>
    <n v="269"/>
    <n v="269"/>
    <n v="269"/>
    <n v="269"/>
    <n v="269"/>
    <n v="869"/>
    <n v="3828"/>
  </r>
  <r>
    <s v="E120206"/>
    <n v="120206"/>
    <s v="CEN-FIELD SERVICES"/>
    <x v="0"/>
    <s v="A54140000"/>
    <x v="59"/>
    <s v="Rents-Equip"/>
    <x v="14"/>
    <x v="14"/>
    <x v="20"/>
    <x v="20"/>
    <s v="642.8"/>
    <n v="0"/>
    <n v="0"/>
    <n v="1000"/>
    <n v="750"/>
    <n v="750"/>
    <n v="1000"/>
    <n v="750"/>
    <n v="750"/>
    <n v="1000"/>
    <n v="750"/>
    <n v="750"/>
    <n v="1000"/>
    <n v="8500"/>
  </r>
  <r>
    <s v="E120206"/>
    <n v="120206"/>
    <s v="CEN-FIELD SERVICES"/>
    <x v="0"/>
    <s v="A62002400"/>
    <x v="138"/>
    <s v="M&amp;S Maint TD"/>
    <x v="19"/>
    <x v="19"/>
    <x v="25"/>
    <x v="25"/>
    <s v="620.6"/>
    <n v="2300"/>
    <n v="20000"/>
    <n v="20000"/>
    <n v="20000"/>
    <n v="17000"/>
    <n v="20000"/>
    <n v="20000"/>
    <n v="20000"/>
    <n v="20000"/>
    <n v="15000"/>
    <n v="15000"/>
    <n v="15000"/>
    <n v="204300"/>
  </r>
  <r>
    <s v="E120206"/>
    <n v="120206"/>
    <s v="CEN-FIELD SERVICES"/>
    <x v="0"/>
    <s v="A62502400"/>
    <x v="172"/>
    <s v="Misc Maint TD"/>
    <x v="19"/>
    <x v="19"/>
    <x v="25"/>
    <x v="25"/>
    <s v="675.6"/>
    <n v="2300"/>
    <n v="2300"/>
    <n v="2300"/>
    <n v="2300"/>
    <n v="2300"/>
    <n v="2300"/>
    <n v="2300"/>
    <n v="2300"/>
    <n v="2300"/>
    <n v="2300"/>
    <n v="2300"/>
    <n v="2300"/>
    <n v="27600"/>
  </r>
  <r>
    <s v="E120206"/>
    <n v="120206"/>
    <s v="CEN-FIELD SERVICES"/>
    <x v="0"/>
    <s v="A62510000"/>
    <x v="139"/>
    <s v="Amort Def Maint"/>
    <x v="19"/>
    <x v="19"/>
    <x v="25"/>
    <x v="25"/>
    <s v="675.6"/>
    <n v="18152"/>
    <n v="18152"/>
    <n v="18152"/>
    <n v="18152"/>
    <n v="18152"/>
    <n v="26080"/>
    <n v="26080"/>
    <n v="26080"/>
    <n v="26080"/>
    <n v="26080"/>
    <n v="26080"/>
    <n v="27300"/>
    <n v="274540"/>
  </r>
  <r>
    <s v="E120206"/>
    <n v="120206"/>
    <s v="CEN-FIELD SERVICES"/>
    <x v="0"/>
    <s v="A62520700"/>
    <x v="173"/>
    <s v="Misc Main Pvg/Bckfll"/>
    <x v="19"/>
    <x v="19"/>
    <x v="25"/>
    <x v="25"/>
    <s v="675.6"/>
    <n v="16000"/>
    <n v="16000"/>
    <n v="16000"/>
    <n v="16000"/>
    <n v="16000"/>
    <n v="16000"/>
    <n v="16000"/>
    <n v="16000"/>
    <n v="16000"/>
    <n v="16000"/>
    <n v="16000"/>
    <n v="16000"/>
    <n v="192000"/>
  </r>
  <r>
    <s v="E120206"/>
    <n v="120206"/>
    <s v="CEN-FIELD SERVICES"/>
    <x v="0"/>
    <s v="A63110000"/>
    <x v="140"/>
    <s v="Contract Svc - Other Maint"/>
    <x v="19"/>
    <x v="19"/>
    <x v="25"/>
    <x v="25"/>
    <s v="631.6"/>
    <n v="4500"/>
    <n v="4500"/>
    <n v="4500"/>
    <n v="4500"/>
    <n v="4500"/>
    <n v="4500"/>
    <n v="4500"/>
    <n v="4500"/>
    <n v="4500"/>
    <n v="4500"/>
    <n v="4500"/>
    <n v="4500"/>
    <n v="54000"/>
  </r>
  <r>
    <s v="E120206"/>
    <n v="120206"/>
    <s v="CEN-FIELD SERVICES"/>
    <x v="0"/>
    <s v="A68532000"/>
    <x v="17"/>
    <s v="FUTA"/>
    <x v="3"/>
    <x v="3"/>
    <x v="3"/>
    <x v="3"/>
    <s v="408.12"/>
    <n v="1145.7528201116172"/>
    <n v="510.61107419958296"/>
    <n v="1.166105592799999"/>
    <n v="0"/>
    <n v="0"/>
    <n v="0"/>
    <n v="0"/>
    <n v="0"/>
    <n v="0"/>
    <n v="0"/>
    <n v="0"/>
    <n v="0"/>
    <n v="1657.5299999040001"/>
  </r>
  <r>
    <s v="E120206"/>
    <n v="120206"/>
    <s v="CEN-FIELD SERVICES"/>
    <x v="0"/>
    <s v="A68533000"/>
    <x v="18"/>
    <s v="FICA"/>
    <x v="3"/>
    <x v="3"/>
    <x v="3"/>
    <x v="3"/>
    <s v="408.12"/>
    <n v="14770.932769988358"/>
    <n v="14770.932769988358"/>
    <n v="16026.725085782637"/>
    <n v="14898.631860660495"/>
    <n v="15532.361410052972"/>
    <n v="15532.361410052972"/>
    <n v="14898.631860660495"/>
    <n v="16166.080959445451"/>
    <n v="15532.361410052972"/>
    <n v="14898.631860660495"/>
    <n v="15740.27611338048"/>
    <n v="15740.27611338048"/>
    <n v="184508.20362410616"/>
  </r>
  <r>
    <s v="E120206"/>
    <n v="120206"/>
    <s v="CEN-FIELD SERVICES"/>
    <x v="0"/>
    <s v="A68535000"/>
    <x v="19"/>
    <s v="SUTA"/>
    <x v="3"/>
    <x v="3"/>
    <x v="3"/>
    <x v="3"/>
    <s v="408.12"/>
    <n v="2703.1780232658439"/>
    <n v="2261.5851669341569"/>
    <n v="173.59680979999987"/>
    <n v="0"/>
    <n v="0"/>
    <n v="0"/>
    <n v="0"/>
    <n v="0"/>
    <n v="0"/>
    <n v="0"/>
    <n v="0"/>
    <n v="0"/>
    <n v="5138.3600000000015"/>
  </r>
  <r>
    <s v="E120206"/>
    <n v="120206"/>
    <s v="CEN-FIELD SERVICES"/>
    <x v="0"/>
    <s v="A68532100"/>
    <x v="76"/>
    <s v="FUTA Cap Credits"/>
    <x v="3"/>
    <x v="3"/>
    <x v="3"/>
    <x v="3"/>
    <s v="408.12"/>
    <n v="-381.32810650638015"/>
    <n v="-174.64755618347766"/>
    <n v="-0.77633727832799804"/>
    <n v="0"/>
    <n v="0"/>
    <n v="0"/>
    <n v="0"/>
    <n v="0"/>
    <n v="0"/>
    <n v="0"/>
    <n v="0"/>
    <n v="0"/>
    <n v="-556.75199996818583"/>
  </r>
  <r>
    <s v="E120206"/>
    <n v="120206"/>
    <s v="CEN-FIELD SERVICES"/>
    <x v="0"/>
    <s v="A68533100"/>
    <x v="77"/>
    <s v="FICA Cap Credits"/>
    <x v="3"/>
    <x v="3"/>
    <x v="3"/>
    <x v="3"/>
    <s v="408.12"/>
    <n v="-4917.6270759413947"/>
    <n v="-4917.6270759413947"/>
    <n v="-5342.7926033544818"/>
    <n v="-4977.8139929403833"/>
    <n v="-5193.1894184749654"/>
    <n v="-5193.1894184749654"/>
    <n v="-4977.8139929403833"/>
    <n v="-5408.5648440095456"/>
    <n v="-5193.1894184749654"/>
    <n v="-4977.8139929403833"/>
    <n v="-5249.5403068320156"/>
    <n v="-5249.5403068320156"/>
    <n v="-61598.702447156902"/>
  </r>
  <r>
    <s v="E120206"/>
    <n v="120206"/>
    <s v="CEN-FIELD SERVICES"/>
    <x v="0"/>
    <s v="A68535100"/>
    <x v="78"/>
    <s v="SUTA Cap Credits"/>
    <x v="3"/>
    <x v="3"/>
    <x v="3"/>
    <x v="3"/>
    <s v="408.12"/>
    <n v="-899.95789625071325"/>
    <n v="-742.33946859448702"/>
    <n v="-83.633835154799968"/>
    <n v="0"/>
    <n v="0"/>
    <n v="0"/>
    <n v="0"/>
    <n v="0"/>
    <n v="0"/>
    <n v="0"/>
    <n v="0"/>
    <n v="0"/>
    <n v="-1725.9312000000002"/>
  </r>
  <r>
    <s v="E120214"/>
    <n v="120214"/>
    <s v="CEN-ENGINEERING"/>
    <x v="0"/>
    <s v="A52574000"/>
    <x v="44"/>
    <s v="Telephone"/>
    <x v="9"/>
    <x v="9"/>
    <x v="15"/>
    <x v="15"/>
    <s v="675.8"/>
    <n v="45"/>
    <n v="45"/>
    <n v="45"/>
    <n v="55"/>
    <n v="55"/>
    <n v="55"/>
    <n v="55"/>
    <n v="55"/>
    <n v="55"/>
    <n v="45"/>
    <n v="45"/>
    <n v="45"/>
    <n v="600"/>
  </r>
  <r>
    <s v="E120217"/>
    <n v="120217"/>
    <s v="CEN-WATER QUALITY"/>
    <x v="0"/>
    <s v="A50109900"/>
    <x v="28"/>
    <s v="Labor Cap Credits"/>
    <x v="0"/>
    <x v="0"/>
    <x v="0"/>
    <x v="0"/>
    <s v="601.8"/>
    <n v="-602.70033599999999"/>
    <n v="-602.70033599999999"/>
    <n v="-660.100368"/>
    <n v="-619.57594540800005"/>
    <n v="-649.07956185600005"/>
    <n v="-649.07956185600005"/>
    <n v="-619.57594540800005"/>
    <n v="-678.58317830400006"/>
    <n v="-649.07956185600005"/>
    <n v="-619.57594540800005"/>
    <n v="-649.07956185600005"/>
    <n v="-649.07956185600005"/>
    <n v="-7648.2098638080006"/>
  </r>
  <r>
    <s v="E120217"/>
    <n v="120217"/>
    <s v="CEN-WATER QUALITY"/>
    <x v="0"/>
    <s v="A50110000"/>
    <x v="100"/>
    <s v="Labor NS OT -Natural"/>
    <x v="0"/>
    <x v="0"/>
    <x v="0"/>
    <x v="0"/>
    <s v="601.8"/>
    <n v="745.39"/>
    <n v="745.39"/>
    <n v="745.39"/>
    <n v="766.26184000000001"/>
    <n v="766.26184000000001"/>
    <n v="766.26184000000001"/>
    <n v="766.26184000000001"/>
    <n v="766.26183999999989"/>
    <n v="649.06984"/>
    <n v="649.06984"/>
    <n v="649.06984"/>
    <n v="649.06984"/>
    <n v="8663.7585600000002"/>
  </r>
  <r>
    <s v="E120217"/>
    <n v="120217"/>
    <s v="CEN-WATER QUALITY"/>
    <x v="0"/>
    <s v="A50119900"/>
    <x v="101"/>
    <s v="LaborNSOT CapCredits"/>
    <x v="0"/>
    <x v="0"/>
    <x v="0"/>
    <x v="0"/>
    <s v="601.8"/>
    <n v="-114"/>
    <n v="-114"/>
    <n v="-114"/>
    <n v="-117.19200000000001"/>
    <n v="-117.19200000000001"/>
    <n v="-117.19200000000001"/>
    <n v="-117.19200000000001"/>
    <n v="-117.19200000000001"/>
    <n v="0"/>
    <n v="0"/>
    <n v="0"/>
    <n v="0"/>
    <n v="-927.96"/>
  </r>
  <r>
    <s v="E120217"/>
    <n v="120217"/>
    <s v="CEN-WATER QUALITY"/>
    <x v="0"/>
    <s v="A50100000"/>
    <x v="0"/>
    <s v="Labor Expense"/>
    <x v="0"/>
    <x v="0"/>
    <x v="0"/>
    <x v="0"/>
    <s v="601.8"/>
    <n v="24058.348399999999"/>
    <n v="24058.348399999999"/>
    <n v="26349.619200000001"/>
    <n v="24731.985475199999"/>
    <n v="25909.701926400001"/>
    <n v="25909.701926400001"/>
    <n v="24731.985475199999"/>
    <n v="27087.408377600004"/>
    <n v="25909.701926400001"/>
    <n v="24731.985475199999"/>
    <n v="25909.701926400001"/>
    <n v="25909.701926400001"/>
    <n v="305298.1904352"/>
  </r>
  <r>
    <s v="E120217"/>
    <n v="120217"/>
    <s v="CEN-WATER QUALITY"/>
    <x v="0"/>
    <s v="A50171000"/>
    <x v="29"/>
    <s v="Annual Incent Plan"/>
    <x v="0"/>
    <x v="0"/>
    <x v="0"/>
    <x v="0"/>
    <s v="601.8"/>
    <n v="1141.3943657408656"/>
    <n v="1141.3943657408656"/>
    <n v="1250.0966862876148"/>
    <n v="1173.3455279816098"/>
    <n v="1229.2196007426389"/>
    <n v="1229.2196007426389"/>
    <n v="1173.3455279816098"/>
    <n v="1285.093673503668"/>
    <n v="1229.2196007426389"/>
    <n v="1173.3455279816098"/>
    <n v="1229.2196007426389"/>
    <n v="1229.2196007426389"/>
    <n v="14484.11367893104"/>
  </r>
  <r>
    <s v="E120217"/>
    <n v="120217"/>
    <s v="CEN-WATER QUALITY"/>
    <x v="0"/>
    <s v="A50550000"/>
    <x v="32"/>
    <s v="Group Insur Expense"/>
    <x v="6"/>
    <x v="6"/>
    <x v="12"/>
    <x v="12"/>
    <s v="604.8"/>
    <n v="4551.28"/>
    <n v="4551.28"/>
    <n v="4551.28"/>
    <n v="4551.28"/>
    <n v="4551.28"/>
    <n v="4551.28"/>
    <n v="4551.28"/>
    <n v="4551.28"/>
    <n v="4551.28"/>
    <n v="4551.28"/>
    <n v="4551.28"/>
    <n v="4551.28"/>
    <n v="54615.359999999993"/>
  </r>
  <r>
    <s v="E120217"/>
    <n v="120217"/>
    <s v="CEN-WATER QUALITY"/>
    <x v="0"/>
    <s v="A50550100"/>
    <x v="33"/>
    <s v="Group Ins Cap Credts"/>
    <x v="6"/>
    <x v="6"/>
    <x v="12"/>
    <x v="12"/>
    <s v="604.8"/>
    <n v="-102.08000000000001"/>
    <n v="-102.08000000000001"/>
    <n v="-102.08000000000001"/>
    <n v="-102.08000000000001"/>
    <n v="-102.08000000000001"/>
    <n v="-102.08000000000001"/>
    <n v="-102.08000000000001"/>
    <n v="-102.08000000000001"/>
    <n v="-102.08000000000001"/>
    <n v="-102.08000000000001"/>
    <n v="-102.08000000000001"/>
    <n v="-102.08000000000001"/>
    <n v="-1224.9600000000003"/>
  </r>
  <r>
    <s v="E120217"/>
    <n v="120217"/>
    <s v="CEN-WATER QUALITY"/>
    <x v="0"/>
    <s v="A50421000"/>
    <x v="1"/>
    <s v="401k Expense"/>
    <x v="1"/>
    <x v="1"/>
    <x v="1"/>
    <x v="1"/>
    <s v="604.8"/>
    <n v="506.76819560510876"/>
    <n v="506.76819560510876"/>
    <n v="553.5870391822798"/>
    <n v="520.96078508205187"/>
    <n v="545.02369068071778"/>
    <n v="545.02369068071778"/>
    <n v="520.96078508205187"/>
    <n v="569.08659627938368"/>
    <n v="541.34354703698148"/>
    <n v="517.28064143831557"/>
    <n v="541.34354703698148"/>
    <n v="541.34354703698148"/>
    <n v="6409.4902607466802"/>
  </r>
  <r>
    <s v="E120217"/>
    <n v="120217"/>
    <s v="CEN-WATER QUALITY"/>
    <x v="0"/>
    <s v="A50422000"/>
    <x v="2"/>
    <s v="DCP Expense"/>
    <x v="1"/>
    <x v="1"/>
    <x v="1"/>
    <x v="1"/>
    <s v="604.8"/>
    <n v="377.53353445950603"/>
    <n v="377.53353445950603"/>
    <n v="413.49196631279227"/>
    <n v="388.10699342437221"/>
    <n v="406.57970739696134"/>
    <n v="406.57970739696134"/>
    <n v="388.10699342437221"/>
    <n v="425.06242136955046"/>
    <n v="406.57970739696134"/>
    <n v="388.10699342437221"/>
    <n v="406.57970739696134"/>
    <n v="406.57970739696134"/>
    <n v="4790.8409738592791"/>
  </r>
  <r>
    <s v="E120217"/>
    <n v="120217"/>
    <s v="CEN-WATER QUALITY"/>
    <x v="0"/>
    <s v="A50454000"/>
    <x v="133"/>
    <s v="Safety Incent Awards"/>
    <x v="1"/>
    <x v="1"/>
    <x v="1"/>
    <x v="1"/>
    <s v="604.8"/>
    <n v="500"/>
    <n v="0"/>
    <n v="0"/>
    <n v="0"/>
    <n v="0"/>
    <n v="0"/>
    <n v="0"/>
    <n v="0"/>
    <n v="0"/>
    <n v="0"/>
    <n v="0"/>
    <n v="500"/>
    <n v="1000"/>
  </r>
  <r>
    <s v="E120217"/>
    <n v="120217"/>
    <s v="CEN-WATER QUALITY"/>
    <x v="0"/>
    <s v="A50421100"/>
    <x v="38"/>
    <s v="401k Exp Cap Credits"/>
    <x v="1"/>
    <x v="1"/>
    <x v="1"/>
    <x v="1"/>
    <s v="604.8"/>
    <n v="-11.389228720986734"/>
    <n v="-11.389228720986734"/>
    <n v="-12.444364145757255"/>
    <n v="-11.708127125174363"/>
    <n v="-12.250466733506409"/>
    <n v="-12.250466733506409"/>
    <n v="-11.708127125174363"/>
    <n v="-12.792806341838459"/>
    <n v="-12.175463860631684"/>
    <n v="-11.633124252299636"/>
    <n v="-12.175463860631684"/>
    <n v="-12.175463860631684"/>
    <n v="-144.0923314811254"/>
  </r>
  <r>
    <s v="E120217"/>
    <n v="120217"/>
    <s v="CEN-WATER QUALITY"/>
    <x v="0"/>
    <s v="A50422100"/>
    <x v="39"/>
    <s v="DCP Exp Cap Credits"/>
    <x v="1"/>
    <x v="1"/>
    <x v="1"/>
    <x v="1"/>
    <s v="604.8"/>
    <n v="-5.5270353378918609"/>
    <n v="-5.5270353378918609"/>
    <n v="-6.0534196557863229"/>
    <n v="-5.6817923273528326"/>
    <n v="-5.9523538667505873"/>
    <n v="-5.9523538667505873"/>
    <n v="-5.6817923273528326"/>
    <n v="-6.2229154061483412"/>
    <n v="-5.9523538667505873"/>
    <n v="-5.6817923273528326"/>
    <n v="-5.9523538667505873"/>
    <n v="-5.9523538667505873"/>
    <n v="-70.137552053529816"/>
  </r>
  <r>
    <s v="E120217"/>
    <n v="120217"/>
    <s v="CEN-WATER QUALITY"/>
    <x v="0"/>
    <s v="A53150000"/>
    <x v="40"/>
    <s v="Contr Svc-Other"/>
    <x v="7"/>
    <x v="7"/>
    <x v="13"/>
    <x v="13"/>
    <s v="636.8"/>
    <n v="3000"/>
    <n v="3000"/>
    <n v="3000"/>
    <n v="3000"/>
    <n v="3000"/>
    <n v="3000"/>
    <n v="3000"/>
    <n v="3000"/>
    <n v="3000"/>
    <n v="3000"/>
    <n v="3000"/>
    <n v="3000"/>
    <n v="36000"/>
  </r>
  <r>
    <s v="E120217"/>
    <n v="120217"/>
    <s v="CEN-WATER QUALITY"/>
    <x v="0"/>
    <s v="A53152000"/>
    <x v="135"/>
    <s v="Contr Svc-Lab Testng"/>
    <x v="7"/>
    <x v="7"/>
    <x v="13"/>
    <x v="13"/>
    <s v="635.3"/>
    <n v="2000"/>
    <n v="2000"/>
    <n v="4000"/>
    <n v="5000"/>
    <n v="2000"/>
    <n v="2000"/>
    <n v="5000"/>
    <n v="2000"/>
    <n v="2000"/>
    <n v="2000"/>
    <n v="2000"/>
    <n v="2000"/>
    <n v="32000"/>
  </r>
  <r>
    <s v="E120217"/>
    <n v="120217"/>
    <s v="CEN-WATER QUALITY"/>
    <x v="0"/>
    <s v="A52574100"/>
    <x v="45"/>
    <s v="Cell Phone"/>
    <x v="9"/>
    <x v="9"/>
    <x v="15"/>
    <x v="15"/>
    <s v="675.8"/>
    <n v="500"/>
    <n v="500"/>
    <n v="500"/>
    <n v="500"/>
    <n v="500"/>
    <n v="500"/>
    <n v="500"/>
    <n v="500"/>
    <n v="500"/>
    <n v="500"/>
    <n v="500"/>
    <n v="500"/>
    <n v="6000"/>
  </r>
  <r>
    <s v="E120217"/>
    <n v="120217"/>
    <s v="CEN-WATER QUALITY"/>
    <x v="0"/>
    <s v="A52562500"/>
    <x v="103"/>
    <s v="Overnight Shippng"/>
    <x v="10"/>
    <x v="10"/>
    <x v="16"/>
    <x v="16"/>
    <s v="675.8"/>
    <n v="1300"/>
    <n v="1300"/>
    <n v="1300"/>
    <n v="1300"/>
    <n v="1300"/>
    <n v="1300"/>
    <n v="1300"/>
    <n v="1300"/>
    <n v="1300"/>
    <n v="1300"/>
    <n v="1300"/>
    <n v="1300"/>
    <n v="15600"/>
  </r>
  <r>
    <s v="E120217"/>
    <n v="120217"/>
    <s v="CEN-WATER QUALITY"/>
    <x v="0"/>
    <s v="A52582000"/>
    <x v="104"/>
    <s v="Uniforms"/>
    <x v="11"/>
    <x v="11"/>
    <x v="17"/>
    <x v="17"/>
    <s v="675.7"/>
    <n v="0"/>
    <n v="0"/>
    <n v="750"/>
    <n v="0"/>
    <n v="0"/>
    <n v="0"/>
    <n v="0"/>
    <n v="0"/>
    <n v="750"/>
    <n v="0"/>
    <n v="0"/>
    <n v="0"/>
    <n v="1500"/>
  </r>
  <r>
    <s v="E120217"/>
    <n v="120217"/>
    <s v="CEN-WATER QUALITY"/>
    <x v="0"/>
    <s v="A52534021"/>
    <x v="50"/>
    <s v="Travel - Meals"/>
    <x v="12"/>
    <x v="12"/>
    <x v="18"/>
    <x v="18"/>
    <s v="675.8"/>
    <n v="50"/>
    <n v="100"/>
    <n v="300"/>
    <n v="300"/>
    <n v="250"/>
    <n v="250"/>
    <n v="325"/>
    <n v="50"/>
    <n v="162.5"/>
    <n v="312.5"/>
    <n v="50"/>
    <n v="50"/>
    <n v="2200"/>
  </r>
  <r>
    <s v="E120217"/>
    <n v="120217"/>
    <s v="CEN-WATER QUALITY"/>
    <x v="0"/>
    <s v="A52534000"/>
    <x v="51"/>
    <s v="Employee Expenses"/>
    <x v="12"/>
    <x v="12"/>
    <x v="18"/>
    <x v="18"/>
    <s v="675.8"/>
    <n v="0"/>
    <n v="0"/>
    <n v="2145"/>
    <n v="2170"/>
    <n v="0"/>
    <n v="0"/>
    <n v="2750"/>
    <n v="0"/>
    <n v="0"/>
    <n v="2170"/>
    <n v="0"/>
    <n v="0"/>
    <n v="9235"/>
  </r>
  <r>
    <s v="E120217"/>
    <n v="120217"/>
    <s v="CEN-WATER QUALITY"/>
    <x v="0"/>
    <s v="A52534200"/>
    <x v="52"/>
    <s v="Conferences &amp; Reg"/>
    <x v="12"/>
    <x v="12"/>
    <x v="18"/>
    <x v="18"/>
    <s v="675.8"/>
    <n v="0"/>
    <n v="0"/>
    <n v="0"/>
    <n v="1500"/>
    <n v="1000"/>
    <n v="525"/>
    <n v="1500"/>
    <n v="0"/>
    <n v="200"/>
    <n v="0"/>
    <n v="0"/>
    <n v="0"/>
    <n v="4725"/>
  </r>
  <r>
    <s v="E120217"/>
    <n v="120217"/>
    <s v="CEN-WATER QUALITY"/>
    <x v="0"/>
    <s v="A52000000"/>
    <x v="170"/>
    <s v="M&amp;S Expense (O&amp;M)"/>
    <x v="13"/>
    <x v="13"/>
    <x v="19"/>
    <x v="19"/>
    <s v="620.5"/>
    <n v="3150"/>
    <n v="1450"/>
    <n v="1650"/>
    <n v="1450"/>
    <n v="1450"/>
    <n v="1450"/>
    <n v="1450"/>
    <n v="1450"/>
    <n v="1450"/>
    <n v="1450"/>
    <n v="1450"/>
    <n v="2150"/>
    <n v="20000"/>
  </r>
  <r>
    <s v="E120217"/>
    <n v="120217"/>
    <s v="CEN-WATER QUALITY"/>
    <x v="0"/>
    <s v="A52554500"/>
    <x v="105"/>
    <s v="Lab Supplies"/>
    <x v="13"/>
    <x v="13"/>
    <x v="19"/>
    <x v="19"/>
    <s v="675.3"/>
    <n v="6500"/>
    <n v="6500"/>
    <n v="6500"/>
    <n v="6500"/>
    <n v="6500"/>
    <n v="6500"/>
    <n v="6500"/>
    <n v="6500"/>
    <n v="6500"/>
    <n v="6500"/>
    <n v="6500"/>
    <n v="6500"/>
    <n v="78000"/>
  </r>
  <r>
    <s v="E120217"/>
    <n v="120217"/>
    <s v="CEN-WATER QUALITY"/>
    <x v="0"/>
    <s v="A62002300"/>
    <x v="137"/>
    <s v="M&amp;S Maint WT"/>
    <x v="19"/>
    <x v="19"/>
    <x v="25"/>
    <x v="25"/>
    <s v="620.4"/>
    <n v="1300"/>
    <n v="1300"/>
    <n v="1300"/>
    <n v="1300"/>
    <n v="1300"/>
    <n v="1300"/>
    <n v="1300"/>
    <n v="1300"/>
    <n v="1300"/>
    <n v="1300"/>
    <n v="1300"/>
    <n v="1300"/>
    <n v="15600"/>
  </r>
  <r>
    <s v="E120217"/>
    <n v="120217"/>
    <s v="CEN-WATER QUALITY"/>
    <x v="0"/>
    <s v="A63110000"/>
    <x v="140"/>
    <s v="Contract Svc - Other Maint"/>
    <x v="19"/>
    <x v="19"/>
    <x v="25"/>
    <x v="25"/>
    <s v="631.6"/>
    <n v="150"/>
    <n v="150"/>
    <n v="150"/>
    <n v="150"/>
    <n v="150"/>
    <n v="150"/>
    <n v="150"/>
    <n v="150"/>
    <n v="150"/>
    <n v="150"/>
    <n v="150"/>
    <n v="150"/>
    <n v="1800"/>
  </r>
  <r>
    <s v="E120217"/>
    <n v="120217"/>
    <s v="CEN-WATER QUALITY"/>
    <x v="0"/>
    <s v="A68532000"/>
    <x v="17"/>
    <s v="FUTA"/>
    <x v="3"/>
    <x v="3"/>
    <x v="3"/>
    <x v="3"/>
    <s v="408.12"/>
    <n v="152.20368669415058"/>
    <n v="52.746313296249511"/>
    <n v="0.93999999760000064"/>
    <n v="0"/>
    <n v="0"/>
    <n v="0"/>
    <n v="0"/>
    <n v="0"/>
    <n v="0"/>
    <n v="0"/>
    <n v="0"/>
    <n v="0"/>
    <n v="205.88999998800011"/>
  </r>
  <r>
    <s v="E120217"/>
    <n v="120217"/>
    <s v="CEN-WATER QUALITY"/>
    <x v="0"/>
    <s v="A68533000"/>
    <x v="18"/>
    <s v="FICA"/>
    <x v="3"/>
    <x v="3"/>
    <x v="3"/>
    <x v="3"/>
    <s v="408.12"/>
    <n v="1984.7102115791758"/>
    <n v="1984.7102115791758"/>
    <n v="2168.3156203010026"/>
    <n v="2040.2875375033932"/>
    <n v="2134.6568175864118"/>
    <n v="2134.6568175864118"/>
    <n v="2040.2875375033932"/>
    <n v="2229.0260976694303"/>
    <n v="2125.8616295864117"/>
    <n v="2031.4923495033929"/>
    <n v="2125.8616295864117"/>
    <n v="2125.8616295864117"/>
    <n v="25125.728089571025"/>
  </r>
  <r>
    <s v="E120217"/>
    <n v="120217"/>
    <s v="CEN-WATER QUALITY"/>
    <x v="0"/>
    <s v="A68535000"/>
    <x v="19"/>
    <s v="SUTA"/>
    <x v="3"/>
    <x v="3"/>
    <x v="3"/>
    <x v="3"/>
    <s v="408.12"/>
    <n v="363.22003872037209"/>
    <n v="233.0743418805161"/>
    <n v="41.975619399111736"/>
    <n v="0"/>
    <n v="0"/>
    <n v="0"/>
    <n v="0"/>
    <n v="0"/>
    <n v="0"/>
    <n v="0"/>
    <n v="0"/>
    <n v="0"/>
    <n v="638.27"/>
  </r>
  <r>
    <s v="E120217"/>
    <n v="120217"/>
    <s v="CEN-WATER QUALITY"/>
    <x v="0"/>
    <s v="A68532100"/>
    <x v="76"/>
    <s v="FUTA Cap Credits"/>
    <x v="3"/>
    <x v="3"/>
    <x v="3"/>
    <x v="3"/>
    <s v="408.12"/>
    <n v="-3.766310466845507"/>
    <n v="-0.83448953293849526"/>
    <n v="-1.9199999952000012E-2"/>
    <n v="0"/>
    <n v="0"/>
    <n v="0"/>
    <n v="0"/>
    <n v="0"/>
    <n v="0"/>
    <n v="0"/>
    <n v="0"/>
    <n v="0"/>
    <n v="-4.6199999997360024"/>
  </r>
  <r>
    <s v="E120217"/>
    <n v="120217"/>
    <s v="CEN-WATER QUALITY"/>
    <x v="0"/>
    <s v="A68533100"/>
    <x v="77"/>
    <s v="FICA Cap Credits"/>
    <x v="3"/>
    <x v="3"/>
    <x v="3"/>
    <x v="3"/>
    <s v="408.12"/>
    <n v="-50.268493763718041"/>
    <n v="-50.268493763718041"/>
    <n v="-54.945477131691206"/>
    <n v="-51.67601158910216"/>
    <n v="-54.079981040240355"/>
    <n v="-54.079981040240355"/>
    <n v="-51.67601158910216"/>
    <n v="-56.48395049137855"/>
    <n v="-53.900677280240352"/>
    <n v="-51.496707829102156"/>
    <n v="-53.900677280240352"/>
    <n v="-53.900677280240352"/>
    <n v="-636.67714007901395"/>
  </r>
  <r>
    <s v="E120217"/>
    <n v="120217"/>
    <s v="CEN-WATER QUALITY"/>
    <x v="0"/>
    <s v="A68535100"/>
    <x v="78"/>
    <s v="SUTA Cap Credits"/>
    <x v="3"/>
    <x v="3"/>
    <x v="3"/>
    <x v="3"/>
    <s v="408.12"/>
    <n v="-9.1994629110072239"/>
    <n v="-4.3499808950016581"/>
    <n v="-0.77255619399111719"/>
    <n v="0"/>
    <n v="0"/>
    <n v="0"/>
    <n v="0"/>
    <n v="0"/>
    <n v="0"/>
    <n v="0"/>
    <n v="0"/>
    <n v="0"/>
    <n v="-14.321999999999999"/>
  </r>
  <r>
    <s v="E120250"/>
    <n v="120250"/>
    <s v="CEN-KY RIVER ST"/>
    <x v="0"/>
    <s v="A51510000"/>
    <x v="130"/>
    <s v="Purchased Power"/>
    <x v="33"/>
    <x v="33"/>
    <x v="43"/>
    <x v="43"/>
    <s v="615.8"/>
    <n v="118225"/>
    <n v="140368"/>
    <n v="135139"/>
    <n v="136811"/>
    <n v="203490"/>
    <n v="232232"/>
    <n v="229579"/>
    <n v="244448"/>
    <n v="238666"/>
    <n v="162053"/>
    <n v="145676"/>
    <n v="124838"/>
    <n v="2111525"/>
  </r>
  <r>
    <s v="E120250"/>
    <n v="120250"/>
    <s v="CEN-KY RIVER ST"/>
    <x v="0"/>
    <s v="A51800000"/>
    <x v="174"/>
    <s v="Chemicals"/>
    <x v="38"/>
    <x v="38"/>
    <x v="48"/>
    <x v="48"/>
    <s v="618.3"/>
    <n v="66411.869377487892"/>
    <n v="63379.809644565634"/>
    <n v="56327.3452418261"/>
    <n v="59956.647550120135"/>
    <n v="61823.057317069673"/>
    <n v="92365.555336580146"/>
    <n v="106509.96393282026"/>
    <n v="117671.58895226917"/>
    <n v="95441.270227811765"/>
    <n v="84724.677690251701"/>
    <n v="64361.863142900875"/>
    <n v="61690.019732957364"/>
    <n v="930663.66814666067"/>
  </r>
  <r>
    <s v="E120250"/>
    <n v="120250"/>
    <s v="CEN-KY RIVER ST"/>
    <x v="0"/>
    <s v="A51110000"/>
    <x v="131"/>
    <s v="Waste Disposal"/>
    <x v="34"/>
    <x v="34"/>
    <x v="44"/>
    <x v="44"/>
    <s v="675.3"/>
    <n v="5000"/>
    <n v="5000"/>
    <n v="5000"/>
    <n v="5000"/>
    <n v="5000"/>
    <n v="5000"/>
    <n v="5000"/>
    <n v="5000"/>
    <n v="5000"/>
    <n v="5000"/>
    <n v="5000"/>
    <n v="5000"/>
    <n v="60000"/>
  </r>
  <r>
    <s v="E120250"/>
    <n v="120250"/>
    <s v="CEN-KY RIVER ST"/>
    <x v="0"/>
    <s v="A50109900"/>
    <x v="28"/>
    <s v="Labor Cap Credits"/>
    <x v="0"/>
    <x v="0"/>
    <x v="0"/>
    <x v="0"/>
    <s v="601.8"/>
    <n v="-1284.0878400000001"/>
    <n v="-1284.0878400000001"/>
    <n v="-1406.3819200000003"/>
    <n v="-1320.0422995200004"/>
    <n v="-1382.9014566400001"/>
    <n v="-1382.9014566400001"/>
    <n v="-1320.0422995200004"/>
    <n v="-1445.7606137600003"/>
    <n v="-1382.9014566400001"/>
    <n v="-1320.0422995200004"/>
    <n v="-1382.9014566400001"/>
    <n v="-1382.9014566400001"/>
    <n v="-16294.952395520002"/>
  </r>
  <r>
    <s v="E120250"/>
    <n v="120250"/>
    <s v="CEN-KY RIVER ST"/>
    <x v="0"/>
    <s v="A50110000"/>
    <x v="100"/>
    <s v="Labor NS OT -Natural"/>
    <x v="0"/>
    <x v="0"/>
    <x v="0"/>
    <x v="0"/>
    <s v="601.8"/>
    <n v="5149.332762779999"/>
    <n v="5149.332762779999"/>
    <n v="5149.332762779999"/>
    <n v="5149.332762779999"/>
    <n v="5149.332762779999"/>
    <n v="5149.332762779999"/>
    <n v="5149.332762779999"/>
    <n v="5149.332762779999"/>
    <n v="5149.332762779999"/>
    <n v="5149.332762779999"/>
    <n v="5250.0587581399996"/>
    <n v="5250.0587581399996"/>
    <n v="61993.445144080004"/>
  </r>
  <r>
    <s v="E120250"/>
    <n v="120250"/>
    <s v="CEN-KY RIVER ST"/>
    <x v="0"/>
    <s v="A50100000"/>
    <x v="0"/>
    <s v="Labor Expense"/>
    <x v="0"/>
    <x v="0"/>
    <x v="0"/>
    <x v="0"/>
    <s v="601.8"/>
    <n v="42183.718692000002"/>
    <n v="42183.718692000002"/>
    <n v="46201.219996"/>
    <n v="42360.6209896"/>
    <n v="44377.78722720001"/>
    <n v="44377.78722720001"/>
    <n v="42360.6209896"/>
    <n v="46394.963464799999"/>
    <n v="44377.78722720001"/>
    <n v="42360.6209896"/>
    <n v="45112.728155200013"/>
    <n v="45112.728155200013"/>
    <n v="527404.30180560006"/>
  </r>
  <r>
    <s v="E120250"/>
    <n v="120250"/>
    <s v="CEN-KY RIVER ST"/>
    <x v="0"/>
    <s v="A50171000"/>
    <x v="29"/>
    <s v="Annual Incent Plan"/>
    <x v="0"/>
    <x v="0"/>
    <x v="0"/>
    <x v="0"/>
    <s v="601.8"/>
    <n v="629.20389175006767"/>
    <n v="629.20389175006767"/>
    <n v="689.13092905959797"/>
    <n v="646.82112071906954"/>
    <n v="677.62069789616805"/>
    <n v="677.62069789616805"/>
    <n v="646.82112071906954"/>
    <n v="708.42027507326657"/>
    <n v="677.62069789616805"/>
    <n v="646.82112071906954"/>
    <n v="677.62069789616805"/>
    <n v="677.62069789616805"/>
    <n v="7984.5258392710493"/>
  </r>
  <r>
    <s v="E120250"/>
    <n v="120250"/>
    <s v="CEN-KY RIVER ST"/>
    <x v="0"/>
    <s v="A50550000"/>
    <x v="32"/>
    <s v="Group Insur Expense"/>
    <x v="6"/>
    <x v="6"/>
    <x v="12"/>
    <x v="12"/>
    <s v="604.8"/>
    <n v="8192.3799999999992"/>
    <n v="8192.3799999999992"/>
    <n v="8192.3799999999992"/>
    <n v="8192.3799999999992"/>
    <n v="8192.3799999999992"/>
    <n v="8192.3799999999992"/>
    <n v="8192.3799999999992"/>
    <n v="8192.3799999999992"/>
    <n v="8192.3799999999992"/>
    <n v="8192.3799999999992"/>
    <n v="8192.3799999999992"/>
    <n v="8192.3799999999992"/>
    <n v="98308.560000000012"/>
  </r>
  <r>
    <s v="E120250"/>
    <n v="120250"/>
    <s v="CEN-KY RIVER ST"/>
    <x v="0"/>
    <s v="A50550100"/>
    <x v="33"/>
    <s v="Group Ins Cap Credts"/>
    <x v="6"/>
    <x v="6"/>
    <x v="12"/>
    <x v="12"/>
    <s v="604.8"/>
    <n v="-185.60000000000002"/>
    <n v="-185.60000000000002"/>
    <n v="-185.60000000000002"/>
    <n v="-185.60000000000002"/>
    <n v="-185.60000000000002"/>
    <n v="-185.60000000000002"/>
    <n v="-185.60000000000002"/>
    <n v="-185.60000000000002"/>
    <n v="-185.60000000000002"/>
    <n v="-185.60000000000002"/>
    <n v="-185.60000000000002"/>
    <n v="-185.60000000000002"/>
    <n v="-2227.1999999999998"/>
  </r>
  <r>
    <s v="E120250"/>
    <n v="120250"/>
    <s v="CEN-KY RIVER ST"/>
    <x v="0"/>
    <s v="A50421000"/>
    <x v="1"/>
    <s v="401k Expense"/>
    <x v="1"/>
    <x v="1"/>
    <x v="1"/>
    <x v="1"/>
    <s v="604.8"/>
    <n v="989.87692503119388"/>
    <n v="989.87692503119388"/>
    <n v="1073.494017937405"/>
    <n v="992.62339521613592"/>
    <n v="1034.5546307256673"/>
    <n v="1034.5546307256673"/>
    <n v="992.62339521613592"/>
    <n v="1076.4958662351985"/>
    <n v="1034.5546307256673"/>
    <n v="992.62339521613592"/>
    <n v="1052.728587386647"/>
    <n v="1052.728587386647"/>
    <n v="12316.734986833695"/>
  </r>
  <r>
    <s v="E120250"/>
    <n v="120250"/>
    <s v="CEN-KY RIVER ST"/>
    <x v="0"/>
    <s v="A50422000"/>
    <x v="2"/>
    <s v="DCP Expense"/>
    <x v="1"/>
    <x v="1"/>
    <x v="1"/>
    <x v="1"/>
    <s v="604.8"/>
    <n v="712.8907999202371"/>
    <n v="712.8907999202371"/>
    <n v="780.79087610311683"/>
    <n v="712.8907999202371"/>
    <n v="746.84083801167708"/>
    <n v="746.84083801167708"/>
    <n v="712.8907999202371"/>
    <n v="780.79087610311683"/>
    <n v="746.84083801167708"/>
    <n v="712.8907999202371"/>
    <n v="761.44706467205208"/>
    <n v="761.44706467205208"/>
    <n v="8889.4523951865558"/>
  </r>
  <r>
    <s v="E120250"/>
    <n v="120250"/>
    <s v="CEN-KY RIVER ST"/>
    <x v="0"/>
    <s v="A50454000"/>
    <x v="133"/>
    <s v="Safety Incent Awards"/>
    <x v="1"/>
    <x v="1"/>
    <x v="1"/>
    <x v="1"/>
    <s v="604.8"/>
    <n v="500"/>
    <n v="0"/>
    <n v="0"/>
    <n v="0"/>
    <n v="0"/>
    <n v="0"/>
    <n v="0"/>
    <n v="0"/>
    <n v="0"/>
    <n v="0"/>
    <n v="0"/>
    <n v="500"/>
    <n v="1000"/>
  </r>
  <r>
    <s v="E120250"/>
    <n v="120250"/>
    <s v="CEN-KY RIVER ST"/>
    <x v="0"/>
    <s v="A50421100"/>
    <x v="38"/>
    <s v="401k Exp Cap Credits"/>
    <x v="1"/>
    <x v="1"/>
    <x v="1"/>
    <x v="1"/>
    <s v="604.8"/>
    <n v="-19.903358463870923"/>
    <n v="-19.903358463870923"/>
    <n v="-21.79891641281101"/>
    <n v="-20.460652500859311"/>
    <n v="-21.434969286614518"/>
    <n v="-21.434969286614518"/>
    <n v="-20.460652500859311"/>
    <n v="-22.409286072369721"/>
    <n v="-21.434969286614518"/>
    <n v="-20.460652500859311"/>
    <n v="-21.434969286614518"/>
    <n v="-21.434969286614518"/>
    <n v="-252.5717233485731"/>
  </r>
  <r>
    <s v="E120250"/>
    <n v="120250"/>
    <s v="CEN-KY RIVER ST"/>
    <x v="0"/>
    <s v="A53150000"/>
    <x v="40"/>
    <s v="Contr Svc-Other"/>
    <x v="7"/>
    <x v="7"/>
    <x v="13"/>
    <x v="13"/>
    <s v="636.8"/>
    <n v="500"/>
    <n v="500"/>
    <n v="3220"/>
    <n v="1000"/>
    <n v="4655"/>
    <n v="500"/>
    <n v="500"/>
    <n v="500"/>
    <n v="500"/>
    <n v="7695"/>
    <n v="500"/>
    <n v="500"/>
    <n v="20570"/>
  </r>
  <r>
    <s v="E120250"/>
    <n v="120250"/>
    <s v="CEN-KY RIVER ST"/>
    <x v="0"/>
    <s v="A52532000"/>
    <x v="136"/>
    <s v="Electricity"/>
    <x v="8"/>
    <x v="8"/>
    <x v="14"/>
    <x v="14"/>
    <s v="675.8"/>
    <n v="90"/>
    <n v="90"/>
    <n v="90"/>
    <n v="90"/>
    <n v="90"/>
    <n v="90"/>
    <n v="90"/>
    <n v="90"/>
    <n v="90"/>
    <n v="90"/>
    <n v="90"/>
    <n v="90"/>
    <n v="1080"/>
  </r>
  <r>
    <s v="E120250"/>
    <n v="120250"/>
    <s v="CEN-KY RIVER ST"/>
    <x v="0"/>
    <s v="A52578000"/>
    <x v="155"/>
    <s v="Trash Removal"/>
    <x v="8"/>
    <x v="8"/>
    <x v="14"/>
    <x v="14"/>
    <s v="675.8"/>
    <n v="575"/>
    <n v="575"/>
    <n v="575"/>
    <n v="575"/>
    <n v="575"/>
    <n v="575"/>
    <n v="575"/>
    <n v="575"/>
    <n v="575"/>
    <n v="575"/>
    <n v="575"/>
    <n v="575"/>
    <n v="6900"/>
  </r>
  <r>
    <s v="E120250"/>
    <n v="120250"/>
    <s v="CEN-KY RIVER ST"/>
    <x v="0"/>
    <s v="A52574100"/>
    <x v="45"/>
    <s v="Cell Phone"/>
    <x v="9"/>
    <x v="9"/>
    <x v="15"/>
    <x v="15"/>
    <s v="675.8"/>
    <n v="230"/>
    <n v="230"/>
    <n v="230"/>
    <n v="230"/>
    <n v="230"/>
    <n v="230"/>
    <n v="230"/>
    <n v="230"/>
    <n v="230"/>
    <n v="230"/>
    <n v="230"/>
    <n v="230"/>
    <n v="2760"/>
  </r>
  <r>
    <s v="E120250"/>
    <n v="120250"/>
    <s v="CEN-KY RIVER ST"/>
    <x v="0"/>
    <s v="A52562000"/>
    <x v="47"/>
    <s v="Office Supplies"/>
    <x v="11"/>
    <x v="11"/>
    <x v="17"/>
    <x v="17"/>
    <s v="675.8"/>
    <n v="500"/>
    <n v="500"/>
    <n v="500"/>
    <n v="500"/>
    <n v="500"/>
    <n v="500"/>
    <n v="500"/>
    <n v="500"/>
    <n v="500"/>
    <n v="500"/>
    <n v="500"/>
    <n v="500"/>
    <n v="6000"/>
  </r>
  <r>
    <s v="E120250"/>
    <n v="120250"/>
    <s v="CEN-KY RIVER ST"/>
    <x v="0"/>
    <s v="A52582000"/>
    <x v="104"/>
    <s v="Uniforms"/>
    <x v="11"/>
    <x v="11"/>
    <x v="17"/>
    <x v="17"/>
    <s v="675.7"/>
    <n v="445"/>
    <n v="320"/>
    <n v="445"/>
    <n v="570"/>
    <n v="320"/>
    <n v="320"/>
    <n v="445"/>
    <n v="320"/>
    <n v="445"/>
    <n v="745"/>
    <n v="620"/>
    <n v="620"/>
    <n v="5615"/>
  </r>
  <r>
    <s v="E120250"/>
    <n v="120250"/>
    <s v="CEN-KY RIVER ST"/>
    <x v="0"/>
    <s v="A52001000"/>
    <x v="53"/>
    <s v="M&amp;S Expense (O&amp;M)"/>
    <x v="13"/>
    <x v="13"/>
    <x v="19"/>
    <x v="19"/>
    <s v="620.5"/>
    <n v="1600"/>
    <n v="3250"/>
    <n v="1550"/>
    <n v="936.03"/>
    <n v="750"/>
    <n v="950"/>
    <n v="1793.89"/>
    <n v="2699.18"/>
    <n v="1189.8800000000001"/>
    <n v="883.36"/>
    <n v="2017.55"/>
    <n v="1871.16"/>
    <n v="19491.05"/>
  </r>
  <r>
    <s v="E120250"/>
    <n v="120250"/>
    <s v="CEN-KY RIVER ST"/>
    <x v="0"/>
    <s v="A62002100"/>
    <x v="175"/>
    <s v="M&amp;S Maint SS"/>
    <x v="19"/>
    <x v="19"/>
    <x v="25"/>
    <x v="25"/>
    <s v="620.2"/>
    <n v="3000"/>
    <n v="3000"/>
    <n v="3000"/>
    <n v="3000"/>
    <n v="3000"/>
    <n v="3000"/>
    <n v="3000"/>
    <n v="3000"/>
    <n v="3000"/>
    <n v="3000"/>
    <n v="3000"/>
    <n v="3000"/>
    <n v="36000"/>
  </r>
  <r>
    <s v="E120250"/>
    <n v="120250"/>
    <s v="CEN-KY RIVER ST"/>
    <x v="0"/>
    <s v="A62002300"/>
    <x v="137"/>
    <s v="M&amp;S Maint WT"/>
    <x v="19"/>
    <x v="19"/>
    <x v="25"/>
    <x v="25"/>
    <s v="620.4"/>
    <n v="6238"/>
    <n v="6238"/>
    <n v="28238"/>
    <n v="8738"/>
    <n v="16738"/>
    <n v="5738"/>
    <n v="11238"/>
    <n v="11238"/>
    <n v="3238"/>
    <n v="5738"/>
    <n v="4438"/>
    <n v="5238"/>
    <n v="113056"/>
  </r>
  <r>
    <s v="E120250"/>
    <n v="120250"/>
    <s v="CEN-KY RIVER ST"/>
    <x v="0"/>
    <s v="A63110000"/>
    <x v="140"/>
    <s v="Contract Svc - Other Maint"/>
    <x v="19"/>
    <x v="19"/>
    <x v="25"/>
    <x v="25"/>
    <s v="631.6"/>
    <n v="6200"/>
    <n v="6200"/>
    <n v="6200"/>
    <n v="6200"/>
    <n v="6200"/>
    <n v="6200"/>
    <n v="6200"/>
    <n v="6200"/>
    <n v="6200"/>
    <n v="6200"/>
    <n v="6200"/>
    <n v="6200"/>
    <n v="74400"/>
  </r>
  <r>
    <s v="E120250"/>
    <n v="120250"/>
    <s v="CEN-KY RIVER ST"/>
    <x v="0"/>
    <s v="A68532000"/>
    <x v="17"/>
    <s v="FUTA"/>
    <x v="3"/>
    <x v="3"/>
    <x v="3"/>
    <x v="3"/>
    <s v="408.12"/>
    <n v="287.42435352628007"/>
    <n v="83.185646452120039"/>
    <n v="0"/>
    <n v="0"/>
    <n v="0"/>
    <n v="0"/>
    <n v="0"/>
    <n v="0"/>
    <n v="0"/>
    <n v="0"/>
    <n v="0"/>
    <n v="0"/>
    <n v="370.60999997840008"/>
  </r>
  <r>
    <s v="E120250"/>
    <n v="120250"/>
    <s v="CEN-KY RIVER ST"/>
    <x v="0"/>
    <s v="A68533000"/>
    <x v="18"/>
    <s v="FICA"/>
    <x v="3"/>
    <x v="3"/>
    <x v="3"/>
    <x v="3"/>
    <s v="408.12"/>
    <n v="3669.3079640095498"/>
    <n v="3669.3079640095498"/>
    <n v="3981.2555471197293"/>
    <n v="3684.1958027920782"/>
    <n v="3840.8749676225266"/>
    <n v="3840.8749676225266"/>
    <n v="3684.1958027920782"/>
    <n v="3997.554132452975"/>
    <n v="3840.8749676225266"/>
    <n v="3684.1958027920782"/>
    <n v="3904.8078122595675"/>
    <n v="3904.8078122595675"/>
    <n v="45702.253543354753"/>
  </r>
  <r>
    <s v="E120250"/>
    <n v="120250"/>
    <s v="CEN-KY RIVER ST"/>
    <x v="0"/>
    <s v="A68535000"/>
    <x v="19"/>
    <s v="SUTA"/>
    <x v="3"/>
    <x v="3"/>
    <x v="3"/>
    <x v="3"/>
    <s v="408.12"/>
    <n v="671.50825485142104"/>
    <n v="477.38174514857889"/>
    <n v="0"/>
    <n v="0"/>
    <n v="0"/>
    <n v="0"/>
    <n v="0"/>
    <n v="0"/>
    <n v="0"/>
    <n v="0"/>
    <n v="0"/>
    <n v="0"/>
    <n v="1148.8899999999999"/>
  </r>
  <r>
    <s v="E120250"/>
    <n v="120250"/>
    <s v="CEN-KY RIVER ST"/>
    <x v="0"/>
    <s v="A68532100"/>
    <x v="76"/>
    <s v="FUTA Cap Credits"/>
    <x v="3"/>
    <x v="3"/>
    <x v="3"/>
    <x v="3"/>
    <s v="408.12"/>
    <n v="-8.3999999995200039"/>
    <n v="0"/>
    <n v="0"/>
    <n v="0"/>
    <n v="0"/>
    <n v="0"/>
    <n v="0"/>
    <n v="0"/>
    <n v="0"/>
    <n v="0"/>
    <n v="0"/>
    <n v="0"/>
    <n v="-8.3999999995200039"/>
  </r>
  <r>
    <s v="E120250"/>
    <n v="120250"/>
    <s v="CEN-KY RIVER ST"/>
    <x v="0"/>
    <s v="A68533100"/>
    <x v="77"/>
    <s v="FICA Cap Credits"/>
    <x v="3"/>
    <x v="3"/>
    <x v="3"/>
    <x v="3"/>
    <s v="408.12"/>
    <n v="-108.05599130377605"/>
    <n v="-108.05599130377605"/>
    <n v="-118.34703809461185"/>
    <n v="-111.08155906028179"/>
    <n v="-116.37115711077138"/>
    <n v="-116.37115711077138"/>
    <n v="-111.08155906028179"/>
    <n v="-121.66075516126098"/>
    <n v="-116.37115711077138"/>
    <n v="-111.08155906028179"/>
    <n v="-116.37115711077138"/>
    <n v="-116.37115711077138"/>
    <n v="-1371.2202385981273"/>
  </r>
  <r>
    <s v="E120250"/>
    <n v="120250"/>
    <s v="CEN-KY RIVER ST"/>
    <x v="0"/>
    <s v="A68535100"/>
    <x v="78"/>
    <s v="SUTA Cap Credits"/>
    <x v="3"/>
    <x v="3"/>
    <x v="3"/>
    <x v="3"/>
    <s v="408.12"/>
    <n v="-19.774952656900194"/>
    <n v="-6.2650473430998064"/>
    <n v="0"/>
    <n v="0"/>
    <n v="0"/>
    <n v="0"/>
    <n v="0"/>
    <n v="0"/>
    <n v="0"/>
    <n v="0"/>
    <n v="0"/>
    <n v="0"/>
    <n v="-26.04"/>
  </r>
  <r>
    <s v="E120251"/>
    <n v="120251"/>
    <s v="CEN-RICHMOND ROAD"/>
    <x v="0"/>
    <s v="A51510000"/>
    <x v="130"/>
    <s v="Purchased Power"/>
    <x v="33"/>
    <x v="33"/>
    <x v="43"/>
    <x v="43"/>
    <s v="615.8"/>
    <n v="28032"/>
    <n v="37323"/>
    <n v="44066"/>
    <n v="40756"/>
    <n v="41008"/>
    <n v="44145"/>
    <n v="43577"/>
    <n v="46353"/>
    <n v="42292"/>
    <n v="43536"/>
    <n v="40684"/>
    <n v="29890"/>
    <n v="481662"/>
  </r>
  <r>
    <s v="E120251"/>
    <n v="120251"/>
    <s v="CEN-RICHMOND ROAD"/>
    <x v="0"/>
    <s v="A51800000"/>
    <x v="174"/>
    <s v="Chemicals"/>
    <x v="38"/>
    <x v="38"/>
    <x v="48"/>
    <x v="48"/>
    <s v="618.3"/>
    <n v="37652.759344072998"/>
    <n v="41612.129569137738"/>
    <n v="36346.474361179295"/>
    <n v="43839.093156895819"/>
    <n v="42113.425015542474"/>
    <n v="48403.450645406279"/>
    <n v="52611.725076969415"/>
    <n v="65151.377485195007"/>
    <n v="61417.936279672649"/>
    <n v="57941.280081285884"/>
    <n v="39785.810576603202"/>
    <n v="58408.757433168743"/>
    <n v="585284.21902512945"/>
  </r>
  <r>
    <s v="E120251"/>
    <n v="120251"/>
    <s v="CEN-RICHMOND ROAD"/>
    <x v="0"/>
    <s v="A51110000"/>
    <x v="131"/>
    <s v="Waste Disposal"/>
    <x v="34"/>
    <x v="34"/>
    <x v="44"/>
    <x v="44"/>
    <s v="675.3"/>
    <n v="4850"/>
    <n v="4850"/>
    <n v="4850"/>
    <n v="4850"/>
    <n v="4850"/>
    <n v="4850"/>
    <n v="4850"/>
    <n v="4850"/>
    <n v="4850"/>
    <n v="4850"/>
    <n v="4850"/>
    <n v="4850"/>
    <n v="58200"/>
  </r>
  <r>
    <s v="E120251"/>
    <n v="120251"/>
    <s v="CEN-RICHMOND ROAD"/>
    <x v="0"/>
    <s v="A50109900"/>
    <x v="28"/>
    <s v="Labor Cap Credits"/>
    <x v="0"/>
    <x v="0"/>
    <x v="0"/>
    <x v="0"/>
    <s v="601.8"/>
    <n v="-1061.8440000000001"/>
    <n v="-1061.8440000000001"/>
    <n v="-1162.972"/>
    <n v="-1091.575632"/>
    <n v="-1143.5554239999999"/>
    <n v="-1143.5554239999999"/>
    <n v="-1091.575632"/>
    <n v="-1195.535216"/>
    <n v="-1143.5554239999999"/>
    <n v="-1091.575632"/>
    <n v="-1143.5554239999999"/>
    <n v="-1143.5554239999999"/>
    <n v="-13474.699232000001"/>
  </r>
  <r>
    <s v="E120251"/>
    <n v="120251"/>
    <s v="CEN-RICHMOND ROAD"/>
    <x v="0"/>
    <s v="A50110000"/>
    <x v="100"/>
    <s v="Labor NS OT -Natural"/>
    <x v="0"/>
    <x v="0"/>
    <x v="0"/>
    <x v="0"/>
    <s v="601.8"/>
    <n v="4247.4316949900003"/>
    <n v="4247.4316949900003"/>
    <n v="4247.4316949900003"/>
    <n v="4247.4316949900003"/>
    <n v="4247.4316949900003"/>
    <n v="4247.4316949900003"/>
    <n v="4247.4316949900003"/>
    <n v="4247.4316949900003"/>
    <n v="4247.4316949900003"/>
    <n v="4247.4316949900003"/>
    <n v="4330.5064958700004"/>
    <n v="4330.5064958700004"/>
    <n v="51135.329941640019"/>
  </r>
  <r>
    <s v="E120251"/>
    <n v="120251"/>
    <s v="CEN-RICHMOND ROAD"/>
    <x v="0"/>
    <s v="A50100000"/>
    <x v="0"/>
    <s v="Labor Expense"/>
    <x v="0"/>
    <x v="0"/>
    <x v="0"/>
    <x v="0"/>
    <s v="601.8"/>
    <n v="36686.711073999999"/>
    <n v="36686.711073999999"/>
    <n v="40180.685462000001"/>
    <n v="36832.989234000008"/>
    <n v="38586.945388"/>
    <n v="38586.945388"/>
    <n v="36832.989234000008"/>
    <n v="40340.901542000007"/>
    <n v="38586.945388"/>
    <n v="36832.989234000008"/>
    <n v="39231.649804000001"/>
    <n v="39231.649804000001"/>
    <n v="458618.11262599996"/>
  </r>
  <r>
    <s v="E120251"/>
    <n v="120251"/>
    <s v="CEN-RICHMOND ROAD"/>
    <x v="0"/>
    <s v="A50171000"/>
    <x v="29"/>
    <s v="Annual Incent Plan"/>
    <x v="0"/>
    <x v="0"/>
    <x v="0"/>
    <x v="0"/>
    <s v="601.8"/>
    <n v="520.30197663943216"/>
    <n v="520.30197663943216"/>
    <n v="569.85597441461607"/>
    <n v="534.86779198533623"/>
    <n v="560.33768684178062"/>
    <n v="560.33768684178062"/>
    <n v="534.86779198533623"/>
    <n v="585.80758169822525"/>
    <n v="560.33768684178062"/>
    <n v="534.86779198533623"/>
    <n v="560.33768684178062"/>
    <n v="560.33768684178062"/>
    <n v="6602.5593195566189"/>
  </r>
  <r>
    <s v="E120251"/>
    <n v="120251"/>
    <s v="CEN-RICHMOND ROAD"/>
    <x v="0"/>
    <s v="A50550000"/>
    <x v="32"/>
    <s v="Group Insur Expense"/>
    <x v="6"/>
    <x v="6"/>
    <x v="12"/>
    <x v="12"/>
    <s v="604.8"/>
    <n v="7282.94"/>
    <n v="7282.94"/>
    <n v="7282.94"/>
    <n v="7282.94"/>
    <n v="7282.94"/>
    <n v="7282.94"/>
    <n v="7282.94"/>
    <n v="7282.94"/>
    <n v="7282.94"/>
    <n v="7282.94"/>
    <n v="7282.94"/>
    <n v="7282.94"/>
    <n v="87395.280000000013"/>
  </r>
  <r>
    <s v="E120251"/>
    <n v="120251"/>
    <s v="CEN-RICHMOND ROAD"/>
    <x v="0"/>
    <s v="A50550100"/>
    <x v="33"/>
    <s v="Group Ins Cap Credts"/>
    <x v="6"/>
    <x v="6"/>
    <x v="12"/>
    <x v="12"/>
    <s v="604.8"/>
    <n v="-185.60000000000002"/>
    <n v="-185.60000000000002"/>
    <n v="-185.60000000000002"/>
    <n v="-185.60000000000002"/>
    <n v="-185.60000000000002"/>
    <n v="-185.60000000000002"/>
    <n v="-185.60000000000002"/>
    <n v="-185.60000000000002"/>
    <n v="-185.60000000000002"/>
    <n v="-185.60000000000002"/>
    <n v="-185.60000000000002"/>
    <n v="-185.60000000000002"/>
    <n v="-2227.1999999999998"/>
  </r>
  <r>
    <s v="E120251"/>
    <n v="120251"/>
    <s v="CEN-RICHMOND ROAD"/>
    <x v="0"/>
    <s v="A50421000"/>
    <x v="1"/>
    <s v="401k Expense"/>
    <x v="1"/>
    <x v="1"/>
    <x v="1"/>
    <x v="1"/>
    <s v="604.8"/>
    <n v="969.60991756570468"/>
    <n v="969.60991756570468"/>
    <n v="1051.8843529514697"/>
    <n v="971.87411869189827"/>
    <n v="1013.1260602479329"/>
    <n v="1013.1260602479329"/>
    <n v="971.87411869189827"/>
    <n v="1054.3680018039672"/>
    <n v="1013.1260602479329"/>
    <n v="971.87411869189827"/>
    <n v="1031.2364617833116"/>
    <n v="1031.2364617833116"/>
    <n v="12062.945650272961"/>
  </r>
  <r>
    <s v="E120251"/>
    <n v="120251"/>
    <s v="CEN-RICHMOND ROAD"/>
    <x v="0"/>
    <s v="A50422000"/>
    <x v="2"/>
    <s v="DCP Expense"/>
    <x v="1"/>
    <x v="1"/>
    <x v="1"/>
    <x v="1"/>
    <s v="604.8"/>
    <n v="939.49123116535554"/>
    <n v="939.49123116535554"/>
    <n v="1028.9623008001513"/>
    <n v="939.49123116535554"/>
    <n v="984.22176598275337"/>
    <n v="984.22176598275337"/>
    <n v="939.49123116535554"/>
    <n v="1028.9623008001513"/>
    <n v="984.22176598275337"/>
    <n v="939.49123116535554"/>
    <n v="1003.4760059041764"/>
    <n v="1003.4760059041764"/>
    <n v="11714.998067183691"/>
  </r>
  <r>
    <s v="E120251"/>
    <n v="120251"/>
    <s v="CEN-RICHMOND ROAD"/>
    <x v="0"/>
    <s v="A50454000"/>
    <x v="133"/>
    <s v="Safety Incent Awards"/>
    <x v="1"/>
    <x v="1"/>
    <x v="1"/>
    <x v="1"/>
    <s v="604.8"/>
    <n v="500"/>
    <n v="0"/>
    <n v="0"/>
    <n v="0"/>
    <n v="0"/>
    <n v="0"/>
    <n v="0"/>
    <n v="0"/>
    <n v="0"/>
    <n v="0"/>
    <n v="0"/>
    <n v="500"/>
    <n v="1000"/>
  </r>
  <r>
    <s v="E120251"/>
    <n v="120251"/>
    <s v="CEN-RICHMOND ROAD"/>
    <x v="0"/>
    <s v="A50421100"/>
    <x v="38"/>
    <s v="401k Exp Cap Credits"/>
    <x v="1"/>
    <x v="1"/>
    <x v="1"/>
    <x v="1"/>
    <s v="604.8"/>
    <n v="-16.458579472811262"/>
    <n v="-16.458579472811262"/>
    <n v="-18.026063232126621"/>
    <n v="-16.919419698049978"/>
    <n v="-17.72510635033807"/>
    <n v="-17.72510635033807"/>
    <n v="-16.919419698049978"/>
    <n v="-18.530793002626169"/>
    <n v="-17.72510635033807"/>
    <n v="-16.919419698049978"/>
    <n v="-17.72510635033807"/>
    <n v="-17.72510635033807"/>
    <n v="-208.85780602621563"/>
  </r>
  <r>
    <s v="E120251"/>
    <n v="120251"/>
    <s v="CEN-RICHMOND ROAD"/>
    <x v="0"/>
    <s v="A53150000"/>
    <x v="40"/>
    <s v="Contr Svc-Other"/>
    <x v="7"/>
    <x v="7"/>
    <x v="13"/>
    <x v="13"/>
    <s v="636.8"/>
    <n v="2000"/>
    <n v="2000"/>
    <n v="6100"/>
    <n v="3000"/>
    <n v="6500"/>
    <n v="6500"/>
    <n v="6500"/>
    <n v="3000"/>
    <n v="2000"/>
    <n v="3100"/>
    <n v="2000"/>
    <n v="2000"/>
    <n v="44700"/>
  </r>
  <r>
    <s v="E120251"/>
    <n v="120251"/>
    <s v="CEN-RICHMOND ROAD"/>
    <x v="0"/>
    <s v="A52532000"/>
    <x v="136"/>
    <s v="Electricity"/>
    <x v="8"/>
    <x v="8"/>
    <x v="14"/>
    <x v="14"/>
    <s v="675.8"/>
    <n v="2750"/>
    <n v="2750"/>
    <n v="2750"/>
    <n v="2750"/>
    <n v="2750"/>
    <n v="2750"/>
    <n v="2750"/>
    <n v="2750"/>
    <n v="2750"/>
    <n v="2750"/>
    <n v="2750"/>
    <n v="2750"/>
    <n v="33000"/>
  </r>
  <r>
    <s v="E120251"/>
    <n v="120251"/>
    <s v="CEN-RICHMOND ROAD"/>
    <x v="0"/>
    <s v="A52583000"/>
    <x v="156"/>
    <s v="Water &amp; WW"/>
    <x v="8"/>
    <x v="8"/>
    <x v="14"/>
    <x v="14"/>
    <s v="675.8"/>
    <n v="4416.666666666667"/>
    <n v="4416.666666666667"/>
    <n v="4416.666666666667"/>
    <n v="4416.666666666667"/>
    <n v="4416.666666666667"/>
    <n v="4416.666666666667"/>
    <n v="4416.666666666667"/>
    <n v="4416.666666666667"/>
    <n v="4416.666666666667"/>
    <n v="4416.666666666667"/>
    <n v="4416.666666666667"/>
    <n v="4416.666666666667"/>
    <n v="52999.999999999993"/>
  </r>
  <r>
    <s v="E120251"/>
    <n v="120251"/>
    <s v="CEN-RICHMOND ROAD"/>
    <x v="0"/>
    <s v="A52574100"/>
    <x v="45"/>
    <s v="Cell Phone"/>
    <x v="9"/>
    <x v="9"/>
    <x v="15"/>
    <x v="15"/>
    <s v="675.8"/>
    <n v="275"/>
    <n v="275"/>
    <n v="275"/>
    <n v="275"/>
    <n v="275"/>
    <n v="275"/>
    <n v="275"/>
    <n v="275"/>
    <n v="275"/>
    <n v="275"/>
    <n v="275"/>
    <n v="275"/>
    <n v="3300"/>
  </r>
  <r>
    <s v="E120251"/>
    <n v="120251"/>
    <s v="CEN-RICHMOND ROAD"/>
    <x v="0"/>
    <s v="A52542016"/>
    <x v="176"/>
    <s v="Forms AG"/>
    <x v="11"/>
    <x v="11"/>
    <x v="17"/>
    <x v="17"/>
    <s v="675.8"/>
    <n v="0"/>
    <n v="0"/>
    <n v="0"/>
    <n v="318"/>
    <n v="0"/>
    <n v="0"/>
    <n v="0"/>
    <n v="318"/>
    <n v="0"/>
    <n v="0"/>
    <n v="0"/>
    <n v="0"/>
    <n v="636"/>
  </r>
  <r>
    <s v="E120251"/>
    <n v="120251"/>
    <s v="CEN-RICHMOND ROAD"/>
    <x v="0"/>
    <s v="A52562000"/>
    <x v="47"/>
    <s v="Office Supplies"/>
    <x v="11"/>
    <x v="11"/>
    <x v="17"/>
    <x v="17"/>
    <s v="675.8"/>
    <n v="100"/>
    <n v="100"/>
    <n v="100"/>
    <n v="100"/>
    <n v="100"/>
    <n v="100"/>
    <n v="100"/>
    <n v="100"/>
    <n v="100"/>
    <n v="100"/>
    <n v="100"/>
    <n v="100"/>
    <n v="1200"/>
  </r>
  <r>
    <s v="E120251"/>
    <n v="120251"/>
    <s v="CEN-RICHMOND ROAD"/>
    <x v="0"/>
    <s v="A52582000"/>
    <x v="104"/>
    <s v="Uniforms"/>
    <x v="11"/>
    <x v="11"/>
    <x v="17"/>
    <x v="17"/>
    <s v="675.7"/>
    <n v="350"/>
    <n v="350"/>
    <n v="475"/>
    <n v="350"/>
    <n v="350"/>
    <n v="350"/>
    <n v="350"/>
    <n v="350"/>
    <n v="475"/>
    <n v="650"/>
    <n v="650"/>
    <n v="650"/>
    <n v="5350"/>
  </r>
  <r>
    <s v="E120251"/>
    <n v="120251"/>
    <s v="CEN-RICHMOND ROAD"/>
    <x v="0"/>
    <s v="A52001000"/>
    <x v="53"/>
    <s v="M&amp;S Expense (O&amp;M)"/>
    <x v="13"/>
    <x v="13"/>
    <x v="19"/>
    <x v="19"/>
    <s v="620.5"/>
    <n v="1800"/>
    <n v="2174.7399999999998"/>
    <n v="2326.0100000000002"/>
    <n v="2475"/>
    <n v="1800"/>
    <n v="1800"/>
    <n v="2270.86"/>
    <n v="3451.04"/>
    <n v="2288.0700000000002"/>
    <n v="1832.11"/>
    <n v="1800"/>
    <n v="2283.94"/>
    <n v="26301.77"/>
  </r>
  <r>
    <s v="E120251"/>
    <n v="120251"/>
    <s v="CEN-RICHMOND ROAD"/>
    <x v="0"/>
    <s v="A62002100"/>
    <x v="175"/>
    <s v="M&amp;S Maint SS"/>
    <x v="19"/>
    <x v="19"/>
    <x v="25"/>
    <x v="25"/>
    <s v="620.2"/>
    <n v="1000"/>
    <n v="1000"/>
    <n v="1000"/>
    <n v="1000"/>
    <n v="1000"/>
    <n v="1000"/>
    <n v="1000"/>
    <n v="1000"/>
    <n v="1000"/>
    <n v="1000"/>
    <n v="1000"/>
    <n v="1000"/>
    <n v="12000"/>
  </r>
  <r>
    <s v="E120251"/>
    <n v="120251"/>
    <s v="CEN-RICHMOND ROAD"/>
    <x v="0"/>
    <s v="A62002300"/>
    <x v="137"/>
    <s v="M&amp;S Maint WT"/>
    <x v="19"/>
    <x v="19"/>
    <x v="25"/>
    <x v="25"/>
    <s v="620.4"/>
    <n v="8453"/>
    <n v="8453"/>
    <n v="8453"/>
    <n v="11453"/>
    <n v="11453"/>
    <n v="8453"/>
    <n v="8453"/>
    <n v="8453"/>
    <n v="8453"/>
    <n v="8453"/>
    <n v="18453"/>
    <n v="8453"/>
    <n v="117436"/>
  </r>
  <r>
    <s v="E120251"/>
    <n v="120251"/>
    <s v="CEN-RICHMOND ROAD"/>
    <x v="0"/>
    <s v="A63110000"/>
    <x v="140"/>
    <s v="Contract Svc - Other Maint"/>
    <x v="19"/>
    <x v="19"/>
    <x v="25"/>
    <x v="25"/>
    <s v="631.6"/>
    <n v="3200"/>
    <n v="3200"/>
    <n v="3200"/>
    <n v="3200"/>
    <n v="3200"/>
    <n v="3200"/>
    <n v="3200"/>
    <n v="3200"/>
    <n v="3200"/>
    <n v="3200"/>
    <n v="3200"/>
    <n v="3200"/>
    <n v="38400"/>
  </r>
  <r>
    <s v="E120251"/>
    <n v="120251"/>
    <s v="CEN-RICHMOND ROAD"/>
    <x v="0"/>
    <s v="A68532000"/>
    <x v="17"/>
    <s v="FUTA"/>
    <x v="3"/>
    <x v="3"/>
    <x v="3"/>
    <x v="3"/>
    <s v="408.12"/>
    <n v="248.74270847377664"/>
    <n v="80.707291507023442"/>
    <n v="0"/>
    <n v="0"/>
    <n v="0"/>
    <n v="0"/>
    <n v="0"/>
    <n v="0"/>
    <n v="0"/>
    <n v="0"/>
    <n v="0"/>
    <n v="0"/>
    <n v="329.4499999808001"/>
  </r>
  <r>
    <s v="E120251"/>
    <n v="120251"/>
    <s v="CEN-RICHMOND ROAD"/>
    <x v="0"/>
    <s v="A68533000"/>
    <x v="18"/>
    <s v="FICA"/>
    <x v="3"/>
    <x v="3"/>
    <x v="3"/>
    <x v="3"/>
    <s v="408.12"/>
    <n v="3171.4270330406507"/>
    <n v="3171.4270330406507"/>
    <n v="3442.5210795524536"/>
    <n v="3183.7366171546128"/>
    <n v="3319.8693348921315"/>
    <n v="3319.8693348921315"/>
    <n v="3183.7366171546128"/>
    <n v="3456.0020526296498"/>
    <n v="3319.8693348921315"/>
    <n v="3183.7366171546128"/>
    <n v="3375.5512349834507"/>
    <n v="3375.5512349834507"/>
    <n v="39503.297524370544"/>
  </r>
  <r>
    <s v="E120251"/>
    <n v="120251"/>
    <s v="CEN-RICHMOND ROAD"/>
    <x v="0"/>
    <s v="A68535000"/>
    <x v="19"/>
    <s v="SUTA"/>
    <x v="3"/>
    <x v="3"/>
    <x v="3"/>
    <x v="3"/>
    <s v="408.12"/>
    <n v="580.39298643881204"/>
    <n v="440.89701356118786"/>
    <n v="0"/>
    <n v="0"/>
    <n v="0"/>
    <n v="0"/>
    <n v="0"/>
    <n v="0"/>
    <n v="0"/>
    <n v="0"/>
    <n v="0"/>
    <n v="0"/>
    <n v="1021.29"/>
  </r>
  <r>
    <s v="E120251"/>
    <n v="120251"/>
    <s v="CEN-RICHMOND ROAD"/>
    <x v="0"/>
    <s v="A68532100"/>
    <x v="76"/>
    <s v="FUTA Cap Credits"/>
    <x v="3"/>
    <x v="3"/>
    <x v="3"/>
    <x v="3"/>
    <s v="408.12"/>
    <n v="-7.0081703719673207"/>
    <n v="-1.3918296275526829"/>
    <n v="0"/>
    <n v="0"/>
    <n v="0"/>
    <n v="0"/>
    <n v="0"/>
    <n v="0"/>
    <n v="0"/>
    <n v="0"/>
    <n v="0"/>
    <n v="0"/>
    <n v="-8.3999999995200039"/>
  </r>
  <r>
    <s v="E120251"/>
    <n v="120251"/>
    <s v="CEN-RICHMOND ROAD"/>
    <x v="0"/>
    <s v="A68533100"/>
    <x v="77"/>
    <s v="FICA Cap Credits"/>
    <x v="3"/>
    <x v="3"/>
    <x v="3"/>
    <x v="3"/>
    <s v="408.12"/>
    <n v="-89.354172242583317"/>
    <n v="-89.354172242583317"/>
    <n v="-97.864093408543624"/>
    <n v="-91.856089065375656"/>
    <n v="-96.230188544679237"/>
    <n v="-96.230188544679237"/>
    <n v="-91.856089065375656"/>
    <n v="-100.60428802398286"/>
    <n v="-96.230188544679237"/>
    <n v="-91.856089065375656"/>
    <n v="-96.230188544679237"/>
    <n v="-96.230188544679237"/>
    <n v="-1133.8959358372163"/>
  </r>
  <r>
    <s v="E120251"/>
    <n v="120251"/>
    <s v="CEN-RICHMOND ROAD"/>
    <x v="0"/>
    <s v="A68535100"/>
    <x v="78"/>
    <s v="SUTA Cap Credits"/>
    <x v="3"/>
    <x v="3"/>
    <x v="3"/>
    <x v="3"/>
    <s v="408.12"/>
    <n v="-16.352397534590409"/>
    <n v="-9.68760246540959"/>
    <n v="0"/>
    <n v="0"/>
    <n v="0"/>
    <n v="0"/>
    <n v="0"/>
    <n v="0"/>
    <n v="0"/>
    <n v="0"/>
    <n v="0"/>
    <n v="0"/>
    <n v="-26.04"/>
  </r>
  <r>
    <s v="E120252"/>
    <n v="120252"/>
    <s v="CEN-POOL III WTP"/>
    <x v="0"/>
    <s v="A51510000"/>
    <x v="130"/>
    <s v="Purchased Power"/>
    <x v="33"/>
    <x v="33"/>
    <x v="43"/>
    <x v="43"/>
    <s v="615.8"/>
    <n v="55243"/>
    <n v="56661"/>
    <n v="60814"/>
    <n v="60621"/>
    <n v="22005"/>
    <n v="83312"/>
    <n v="82125"/>
    <n v="86296"/>
    <n v="64541"/>
    <n v="48527"/>
    <n v="45130"/>
    <n v="54731"/>
    <n v="720006"/>
  </r>
  <r>
    <s v="E120252"/>
    <n v="120252"/>
    <s v="CEN-POOL III WTP"/>
    <x v="0"/>
    <s v="A51800000"/>
    <x v="174"/>
    <s v="Chemicals"/>
    <x v="38"/>
    <x v="38"/>
    <x v="48"/>
    <x v="48"/>
    <s v="618.3"/>
    <n v="27970.827602810878"/>
    <n v="26969.692360158198"/>
    <n v="20353.661237376647"/>
    <n v="18580.81926935447"/>
    <n v="19186.170641251898"/>
    <n v="20256.123698061168"/>
    <n v="33899.694089473203"/>
    <n v="36156.483933839467"/>
    <n v="39698.214124919388"/>
    <n v="25862.453888958276"/>
    <n v="20927.929736018938"/>
    <n v="23632.887427093014"/>
    <n v="313494.95800931548"/>
  </r>
  <r>
    <s v="E120252"/>
    <n v="120252"/>
    <s v="CEN-POOL III WTP"/>
    <x v="0"/>
    <s v="A51110000"/>
    <x v="131"/>
    <s v="Waste Disposal"/>
    <x v="34"/>
    <x v="34"/>
    <x v="44"/>
    <x v="44"/>
    <s v="675.3"/>
    <n v="2250"/>
    <n v="2250"/>
    <n v="2250"/>
    <n v="2250"/>
    <n v="2250"/>
    <n v="2250"/>
    <n v="2250"/>
    <n v="2250"/>
    <n v="2250"/>
    <n v="2250"/>
    <n v="2250"/>
    <n v="2250"/>
    <n v="27000"/>
  </r>
  <r>
    <s v="E120252"/>
    <n v="120252"/>
    <s v="CEN-POOL III WTP"/>
    <x v="0"/>
    <s v="A50109900"/>
    <x v="28"/>
    <s v="Labor Cap Credits"/>
    <x v="0"/>
    <x v="0"/>
    <x v="0"/>
    <x v="0"/>
    <s v="601.8"/>
    <n v="-508.36800000000005"/>
    <n v="-508.36800000000005"/>
    <n v="-556.78399999999999"/>
    <n v="-522.602304"/>
    <n v="-547.48812800000007"/>
    <n v="-547.48812800000007"/>
    <n v="-522.602304"/>
    <n v="-572.37395200000014"/>
    <n v="-547.48812800000007"/>
    <n v="-522.602304"/>
    <n v="-547.48812800000007"/>
    <n v="-547.48812800000007"/>
    <n v="-6451.1415040000002"/>
  </r>
  <r>
    <s v="E120252"/>
    <n v="120252"/>
    <s v="CEN-POOL III WTP"/>
    <x v="0"/>
    <s v="A50110000"/>
    <x v="100"/>
    <s v="Labor NS OT -Natural"/>
    <x v="0"/>
    <x v="0"/>
    <x v="0"/>
    <x v="0"/>
    <s v="601.8"/>
    <n v="3775.087125"/>
    <n v="3775.087125"/>
    <n v="3775.0871250000005"/>
    <n v="3880.7866845000008"/>
    <n v="3880.7866845000003"/>
    <n v="3880.7866845000003"/>
    <n v="3880.7866845000008"/>
    <n v="3880.7866845000003"/>
    <n v="3880.7866845000003"/>
    <n v="3880.7866845000008"/>
    <n v="3880.7866845000003"/>
    <n v="3880.7866845000003"/>
    <n v="46252.341535500003"/>
  </r>
  <r>
    <s v="E120252"/>
    <n v="120252"/>
    <s v="CEN-POOL III WTP"/>
    <x v="0"/>
    <s v="A50100000"/>
    <x v="0"/>
    <s v="Labor Expense"/>
    <x v="0"/>
    <x v="0"/>
    <x v="0"/>
    <x v="0"/>
    <s v="601.8"/>
    <n v="40480.33"/>
    <n v="40480.33"/>
    <n v="44335.590000000004"/>
    <n v="41613.770240000005"/>
    <n v="43595.381679999999"/>
    <n v="43595.381679999999"/>
    <n v="41613.770240000005"/>
    <n v="45576.993119999999"/>
    <n v="43595.381679999999"/>
    <n v="41613.770240000005"/>
    <n v="43595.381679999999"/>
    <n v="43595.381679999999"/>
    <n v="513691.46223999996"/>
  </r>
  <r>
    <s v="E120252"/>
    <n v="120252"/>
    <s v="CEN-POOL III WTP"/>
    <x v="0"/>
    <s v="A50550000"/>
    <x v="32"/>
    <s v="Group Insur Expense"/>
    <x v="6"/>
    <x v="6"/>
    <x v="12"/>
    <x v="12"/>
    <s v="604.8"/>
    <n v="8188.670000000001"/>
    <n v="8188.670000000001"/>
    <n v="8188.670000000001"/>
    <n v="8188.670000000001"/>
    <n v="8188.670000000001"/>
    <n v="8188.670000000001"/>
    <n v="8188.670000000001"/>
    <n v="8188.670000000001"/>
    <n v="8188.670000000001"/>
    <n v="8188.670000000001"/>
    <n v="8188.670000000001"/>
    <n v="8188.670000000001"/>
    <n v="98264.04"/>
  </r>
  <r>
    <s v="E120252"/>
    <n v="120252"/>
    <s v="CEN-POOL III WTP"/>
    <x v="0"/>
    <s v="A50550100"/>
    <x v="33"/>
    <s v="Group Ins Cap Credts"/>
    <x v="6"/>
    <x v="6"/>
    <x v="12"/>
    <x v="12"/>
    <s v="604.8"/>
    <n v="-92.800000000000011"/>
    <n v="-92.800000000000011"/>
    <n v="-92.800000000000011"/>
    <n v="-92.800000000000011"/>
    <n v="-92.800000000000011"/>
    <n v="-92.800000000000011"/>
    <n v="-92.800000000000011"/>
    <n v="-92.800000000000011"/>
    <n v="-92.800000000000011"/>
    <n v="-92.800000000000011"/>
    <n v="-92.800000000000011"/>
    <n v="-92.800000000000011"/>
    <n v="-1113.5999999999999"/>
  </r>
  <r>
    <s v="E120252"/>
    <n v="120252"/>
    <s v="CEN-POOL III WTP"/>
    <x v="0"/>
    <s v="A50421000"/>
    <x v="1"/>
    <s v="401k Expense"/>
    <x v="1"/>
    <x v="1"/>
    <x v="1"/>
    <x v="1"/>
    <s v="604.8"/>
    <n v="1184.1283919220141"/>
    <n v="1184.1283919220141"/>
    <n v="1287.091420798683"/>
    <n v="1217.2803868958306"/>
    <n v="1270.2073637384383"/>
    <n v="1270.2073637384383"/>
    <n v="1217.2803868958306"/>
    <n v="1323.1343405810462"/>
    <n v="1270.2073637384383"/>
    <n v="1217.2803868958306"/>
    <n v="1270.2073637384383"/>
    <n v="1270.2073637384383"/>
    <n v="14981.36052460344"/>
  </r>
  <r>
    <s v="E120252"/>
    <n v="120252"/>
    <s v="CEN-POOL III WTP"/>
    <x v="0"/>
    <s v="A50422000"/>
    <x v="2"/>
    <s v="DCP Expense"/>
    <x v="1"/>
    <x v="1"/>
    <x v="1"/>
    <x v="1"/>
    <s v="604.8"/>
    <n v="1443.5007941103574"/>
    <n v="1443.5007941103574"/>
    <n v="1580.970393549439"/>
    <n v="1483.9182963454475"/>
    <n v="1554.5763104571354"/>
    <n v="1554.5763104571354"/>
    <n v="1483.9182963454475"/>
    <n v="1625.2443245688235"/>
    <n v="1554.5763104571354"/>
    <n v="1483.9182963454475"/>
    <n v="1554.5763104571354"/>
    <n v="1554.5763104571354"/>
    <n v="18317.852747660996"/>
  </r>
  <r>
    <s v="E120252"/>
    <n v="120252"/>
    <s v="CEN-POOL III WTP"/>
    <x v="0"/>
    <s v="A50454000"/>
    <x v="133"/>
    <s v="Safety Incent Awards"/>
    <x v="1"/>
    <x v="1"/>
    <x v="1"/>
    <x v="1"/>
    <s v="604.8"/>
    <n v="500"/>
    <n v="0"/>
    <n v="0"/>
    <n v="0"/>
    <n v="0"/>
    <n v="0"/>
    <n v="0"/>
    <n v="0"/>
    <n v="0"/>
    <n v="0"/>
    <n v="0"/>
    <n v="500"/>
    <n v="1000"/>
  </r>
  <r>
    <s v="E120252"/>
    <n v="120252"/>
    <s v="CEN-POOL III WTP"/>
    <x v="0"/>
    <s v="A50421100"/>
    <x v="38"/>
    <s v="401k Exp Cap Credits"/>
    <x v="1"/>
    <x v="1"/>
    <x v="1"/>
    <x v="1"/>
    <s v="604.8"/>
    <n v="-17.914886618085603"/>
    <n v="-17.914886618085603"/>
    <n v="-19.464198470900964"/>
    <n v="-18.416503443392003"/>
    <n v="-19.212849735739098"/>
    <n v="-19.212849735739098"/>
    <n v="-18.416503443392003"/>
    <n v="-20.009196028086194"/>
    <n v="-19.212849735739098"/>
    <n v="-18.416503443392003"/>
    <n v="-19.212849735739098"/>
    <n v="-19.212849735739098"/>
    <n v="-226.61692674402985"/>
  </r>
  <r>
    <s v="E120252"/>
    <n v="120252"/>
    <s v="CEN-POOL III WTP"/>
    <x v="0"/>
    <s v="A50422100"/>
    <x v="39"/>
    <s v="DCP Exp Cap Credits"/>
    <x v="1"/>
    <x v="1"/>
    <x v="1"/>
    <x v="1"/>
    <s v="604.8"/>
    <n v="-26.689319893242732"/>
    <n v="-26.689319893242732"/>
    <n v="-29.231159883075374"/>
    <n v="-27.436620850253533"/>
    <n v="-28.743126605027513"/>
    <n v="-28.743126605027513"/>
    <n v="-27.436620850253533"/>
    <n v="-30.049632359801492"/>
    <n v="-28.743126605027513"/>
    <n v="-27.436620850253533"/>
    <n v="-28.743126605027513"/>
    <n v="-28.743126605027513"/>
    <n v="-338.68492760526038"/>
  </r>
  <r>
    <s v="E120252"/>
    <n v="120252"/>
    <s v="CEN-POOL III WTP"/>
    <x v="0"/>
    <s v="A53150000"/>
    <x v="40"/>
    <s v="Contr Svc-Other"/>
    <x v="7"/>
    <x v="7"/>
    <x v="13"/>
    <x v="13"/>
    <s v="636.8"/>
    <n v="2150"/>
    <n v="2150"/>
    <n v="2150"/>
    <n v="2150"/>
    <n v="2150"/>
    <n v="2150"/>
    <n v="2150"/>
    <n v="2150"/>
    <n v="2150"/>
    <n v="2150"/>
    <n v="2150"/>
    <n v="2150"/>
    <n v="25800"/>
  </r>
  <r>
    <s v="E120252"/>
    <n v="120252"/>
    <s v="CEN-POOL III WTP"/>
    <x v="0"/>
    <s v="A53152000"/>
    <x v="135"/>
    <s v="Contr Svc-Lab Testng"/>
    <x v="7"/>
    <x v="7"/>
    <x v="13"/>
    <x v="13"/>
    <s v="635.3"/>
    <n v="600"/>
    <n v="600"/>
    <n v="600"/>
    <n v="600"/>
    <n v="600"/>
    <n v="600"/>
    <n v="600"/>
    <n v="600"/>
    <n v="600"/>
    <n v="600"/>
    <n v="600"/>
    <n v="600"/>
    <n v="7200"/>
  </r>
  <r>
    <s v="E120252"/>
    <n v="120252"/>
    <s v="CEN-POOL III WTP"/>
    <x v="0"/>
    <s v="A52578000"/>
    <x v="155"/>
    <s v="Trash Removal"/>
    <x v="8"/>
    <x v="8"/>
    <x v="14"/>
    <x v="14"/>
    <s v="675.8"/>
    <n v="110"/>
    <n v="110"/>
    <n v="110"/>
    <n v="110"/>
    <n v="110"/>
    <n v="110"/>
    <n v="110"/>
    <n v="110"/>
    <n v="110"/>
    <n v="110"/>
    <n v="110"/>
    <n v="110"/>
    <n v="1320"/>
  </r>
  <r>
    <s v="E120252"/>
    <n v="120252"/>
    <s v="CEN-POOL III WTP"/>
    <x v="0"/>
    <s v="A52574100"/>
    <x v="45"/>
    <s v="Cell Phone"/>
    <x v="9"/>
    <x v="9"/>
    <x v="15"/>
    <x v="15"/>
    <s v="675.8"/>
    <n v="140"/>
    <n v="140"/>
    <n v="140"/>
    <n v="140"/>
    <n v="140"/>
    <n v="140"/>
    <n v="140"/>
    <n v="140"/>
    <n v="140"/>
    <n v="140"/>
    <n v="140"/>
    <n v="140"/>
    <n v="1680"/>
  </r>
  <r>
    <s v="E120252"/>
    <n v="120252"/>
    <s v="CEN-POOL III WTP"/>
    <x v="0"/>
    <s v="A52562000"/>
    <x v="47"/>
    <s v="Office Supplies"/>
    <x v="11"/>
    <x v="11"/>
    <x v="17"/>
    <x v="17"/>
    <s v="675.8"/>
    <n v="500"/>
    <n v="500"/>
    <n v="500"/>
    <n v="500"/>
    <n v="500"/>
    <n v="500"/>
    <n v="500"/>
    <n v="500"/>
    <n v="500"/>
    <n v="500"/>
    <n v="500"/>
    <n v="500"/>
    <n v="6000"/>
  </r>
  <r>
    <s v="E120252"/>
    <n v="120252"/>
    <s v="CEN-POOL III WTP"/>
    <x v="0"/>
    <s v="A52582000"/>
    <x v="104"/>
    <s v="Uniforms"/>
    <x v="11"/>
    <x v="11"/>
    <x v="17"/>
    <x v="17"/>
    <s v="675.7"/>
    <n v="250"/>
    <n v="250"/>
    <n v="1250"/>
    <n v="250"/>
    <n v="250"/>
    <n v="250"/>
    <n v="250"/>
    <n v="250"/>
    <n v="250"/>
    <n v="1250"/>
    <n v="250"/>
    <n v="250"/>
    <n v="5000"/>
  </r>
  <r>
    <s v="E120252"/>
    <n v="120252"/>
    <s v="CEN-POOL III WTP"/>
    <x v="0"/>
    <s v="A52534000"/>
    <x v="51"/>
    <s v="Employee Expenses"/>
    <x v="12"/>
    <x v="12"/>
    <x v="18"/>
    <x v="18"/>
    <s v="675.8"/>
    <n v="0"/>
    <n v="0"/>
    <n v="0"/>
    <n v="230.5"/>
    <n v="0"/>
    <n v="0"/>
    <n v="317.54000000000002"/>
    <n v="112.29"/>
    <n v="0"/>
    <n v="0"/>
    <n v="0"/>
    <n v="0"/>
    <n v="660.32999999999993"/>
  </r>
  <r>
    <s v="E120252"/>
    <n v="120252"/>
    <s v="CEN-POOL III WTP"/>
    <x v="0"/>
    <s v="A52534200"/>
    <x v="52"/>
    <s v="Conferences &amp; Reg"/>
    <x v="12"/>
    <x v="12"/>
    <x v="18"/>
    <x v="18"/>
    <s v="675.8"/>
    <n v="0"/>
    <n v="0"/>
    <n v="0"/>
    <n v="0"/>
    <n v="0"/>
    <n v="650"/>
    <n v="0"/>
    <n v="0"/>
    <n v="0"/>
    <n v="0"/>
    <n v="0"/>
    <n v="0"/>
    <n v="650"/>
  </r>
  <r>
    <s v="E120252"/>
    <n v="120252"/>
    <s v="CEN-POOL III WTP"/>
    <x v="0"/>
    <s v="A52000000"/>
    <x v="170"/>
    <s v="M&amp;S Expense (O&amp;M)"/>
    <x v="13"/>
    <x v="13"/>
    <x v="19"/>
    <x v="19"/>
    <s v="620.5"/>
    <n v="3075"/>
    <n v="2125"/>
    <n v="1575"/>
    <n v="793.42"/>
    <n v="1925"/>
    <n v="375"/>
    <n v="1184.78"/>
    <n v="3432.2"/>
    <n v="4675"/>
    <n v="1628.63"/>
    <n v="1876.92"/>
    <n v="525"/>
    <n v="23190.950000000004"/>
  </r>
  <r>
    <s v="E120252"/>
    <n v="120252"/>
    <s v="CEN-POOL III WTP"/>
    <x v="0"/>
    <s v="A52554500"/>
    <x v="105"/>
    <s v="Lab Supplies"/>
    <x v="13"/>
    <x v="13"/>
    <x v="19"/>
    <x v="19"/>
    <s v="675.3"/>
    <n v="565"/>
    <n v="565"/>
    <n v="565"/>
    <n v="565"/>
    <n v="565"/>
    <n v="565"/>
    <n v="565"/>
    <n v="565"/>
    <n v="565"/>
    <n v="565"/>
    <n v="565"/>
    <n v="565"/>
    <n v="6780"/>
  </r>
  <r>
    <s v="E120252"/>
    <n v="120252"/>
    <s v="CEN-POOL III WTP"/>
    <x v="0"/>
    <s v="A62002300"/>
    <x v="137"/>
    <s v="M&amp;S Maint WT"/>
    <x v="19"/>
    <x v="19"/>
    <x v="25"/>
    <x v="25"/>
    <s v="620.4"/>
    <n v="725"/>
    <n v="725"/>
    <n v="725"/>
    <n v="10000"/>
    <n v="725"/>
    <n v="5000"/>
    <n v="725"/>
    <n v="725"/>
    <n v="5000"/>
    <n v="725"/>
    <n v="725"/>
    <n v="10000"/>
    <n v="35800"/>
  </r>
  <r>
    <s v="E120252"/>
    <n v="120252"/>
    <s v="CEN-POOL III WTP"/>
    <x v="0"/>
    <s v="A63110000"/>
    <x v="140"/>
    <s v="Contract Svc - Other Maint"/>
    <x v="19"/>
    <x v="19"/>
    <x v="25"/>
    <x v="25"/>
    <s v="631.6"/>
    <n v="860"/>
    <n v="860"/>
    <n v="860"/>
    <n v="860"/>
    <n v="860"/>
    <n v="860"/>
    <n v="860"/>
    <n v="860"/>
    <n v="860"/>
    <n v="860"/>
    <n v="860"/>
    <n v="860"/>
    <n v="10320"/>
  </r>
  <r>
    <s v="E120252"/>
    <n v="120252"/>
    <s v="CEN-POOL III WTP"/>
    <x v="0"/>
    <s v="A68532000"/>
    <x v="17"/>
    <s v="FUTA"/>
    <x v="3"/>
    <x v="3"/>
    <x v="3"/>
    <x v="3"/>
    <s v="408.12"/>
    <n v="265.53924275000008"/>
    <n v="104.98075722840005"/>
    <n v="0"/>
    <n v="0"/>
    <n v="0"/>
    <n v="0"/>
    <n v="0"/>
    <n v="0"/>
    <n v="0"/>
    <n v="0"/>
    <n v="0"/>
    <n v="0"/>
    <n v="370.51999997840016"/>
  </r>
  <r>
    <s v="E120252"/>
    <n v="120252"/>
    <s v="CEN-POOL III WTP"/>
    <x v="0"/>
    <s v="A68533000"/>
    <x v="18"/>
    <s v="FICA"/>
    <x v="3"/>
    <x v="3"/>
    <x v="3"/>
    <x v="3"/>
    <s v="408.12"/>
    <n v="3385.6178450625002"/>
    <n v="3385.6178450625002"/>
    <n v="3680.5492850625005"/>
    <n v="3480.4153047242494"/>
    <n v="3632.0032248842499"/>
    <n v="3632.0032248842499"/>
    <n v="3480.4153047242494"/>
    <n v="3783.6011450442497"/>
    <n v="3632.0032248842499"/>
    <n v="3480.4153047242494"/>
    <n v="3632.0032248842499"/>
    <n v="3632.0032248842499"/>
    <n v="42836.648158825745"/>
  </r>
  <r>
    <s v="E120252"/>
    <n v="120252"/>
    <s v="CEN-POOL III WTP"/>
    <x v="0"/>
    <s v="A68535000"/>
    <x v="19"/>
    <s v="SUTA"/>
    <x v="3"/>
    <x v="3"/>
    <x v="3"/>
    <x v="3"/>
    <s v="408.12"/>
    <n v="619.59489974999997"/>
    <n v="523.45927464999988"/>
    <n v="5.5758255999999866"/>
    <n v="0"/>
    <n v="0"/>
    <n v="0"/>
    <n v="0"/>
    <n v="0"/>
    <n v="0"/>
    <n v="0"/>
    <n v="0"/>
    <n v="0"/>
    <n v="1148.6299999999997"/>
  </r>
  <r>
    <s v="E120252"/>
    <n v="120252"/>
    <s v="CEN-POOL III WTP"/>
    <x v="0"/>
    <s v="A68532100"/>
    <x v="76"/>
    <s v="FUTA Cap Credits"/>
    <x v="3"/>
    <x v="3"/>
    <x v="3"/>
    <x v="3"/>
    <s v="408.12"/>
    <n v="-3.3590415600000014"/>
    <n v="-0.84095843976000006"/>
    <n v="0"/>
    <n v="0"/>
    <n v="0"/>
    <n v="0"/>
    <n v="0"/>
    <n v="0"/>
    <n v="0"/>
    <n v="0"/>
    <n v="0"/>
    <n v="0"/>
    <n v="-4.199999999760001"/>
  </r>
  <r>
    <s v="E120252"/>
    <n v="120252"/>
    <s v="CEN-POOL III WTP"/>
    <x v="0"/>
    <s v="A68533100"/>
    <x v="77"/>
    <s v="FICA Cap Credits"/>
    <x v="3"/>
    <x v="3"/>
    <x v="3"/>
    <x v="3"/>
    <s v="408.12"/>
    <n v="-42.827779890000009"/>
    <n v="-42.827779890000009"/>
    <n v="-46.531603890000007"/>
    <n v="-44.026957726920003"/>
    <n v="-45.930723262920004"/>
    <n v="-45.930723262920004"/>
    <n v="-44.026957726920003"/>
    <n v="-47.834488798920013"/>
    <n v="-45.930723262920004"/>
    <n v="-44.026957726920003"/>
    <n v="-45.930723262920004"/>
    <n v="-45.930723262920004"/>
    <n v="-541.75614196428"/>
  </r>
  <r>
    <s v="E120252"/>
    <n v="120252"/>
    <s v="CEN-POOL III WTP"/>
    <x v="0"/>
    <s v="A68535100"/>
    <x v="78"/>
    <s v="SUTA Cap Credits"/>
    <x v="3"/>
    <x v="3"/>
    <x v="3"/>
    <x v="3"/>
    <s v="408.12"/>
    <n v="-7.8377636400000004"/>
    <n v="-5.1822363599999992"/>
    <n v="0"/>
    <n v="0"/>
    <n v="0"/>
    <n v="0"/>
    <n v="0"/>
    <n v="0"/>
    <n v="0"/>
    <n v="0"/>
    <n v="0"/>
    <n v="0"/>
    <n v="-13.02"/>
  </r>
  <r>
    <s v="E120261"/>
    <n v="120261"/>
    <s v="MILL-PRODUCTION"/>
    <x v="0"/>
    <s v="A50454000"/>
    <x v="133"/>
    <s v="Safety Incent Awards"/>
    <x v="1"/>
    <x v="1"/>
    <x v="1"/>
    <x v="1"/>
    <s v="604.8"/>
    <n v="200"/>
    <n v="0"/>
    <n v="0"/>
    <n v="0"/>
    <n v="0"/>
    <n v="0"/>
    <n v="0"/>
    <n v="0"/>
    <n v="0"/>
    <n v="0"/>
    <n v="0"/>
    <n v="200"/>
    <n v="400"/>
  </r>
  <r>
    <s v="E120261"/>
    <n v="120261"/>
    <s v="MILL-PRODUCTION"/>
    <x v="0"/>
    <s v="A53150000"/>
    <x v="40"/>
    <s v="Contr Svc-Other"/>
    <x v="7"/>
    <x v="7"/>
    <x v="13"/>
    <x v="13"/>
    <s v="636.8"/>
    <n v="308.97276640055168"/>
    <n v="308.97276640055168"/>
    <n v="308.97276640055168"/>
    <n v="308.97276640055168"/>
    <n v="308.97276640055168"/>
    <n v="308.97276640055168"/>
    <n v="308.97276640055168"/>
    <n v="308.97276640055168"/>
    <n v="308.97276640055168"/>
    <n v="308.97276640055168"/>
    <n v="308.97276640055168"/>
    <n v="308.97276640055168"/>
    <n v="3707.673196806621"/>
  </r>
  <r>
    <s v="E120261"/>
    <n v="120261"/>
    <s v="MILL-PRODUCTION"/>
    <x v="0"/>
    <s v="A52562500"/>
    <x v="103"/>
    <s v="Overnight Shippng"/>
    <x v="10"/>
    <x v="10"/>
    <x v="16"/>
    <x v="16"/>
    <s v="675.8"/>
    <n v="0"/>
    <n v="150"/>
    <n v="0"/>
    <n v="0"/>
    <n v="150"/>
    <n v="0"/>
    <n v="0"/>
    <n v="150"/>
    <n v="0"/>
    <n v="150"/>
    <n v="0"/>
    <n v="0"/>
    <n v="600"/>
  </r>
  <r>
    <s v="E120261"/>
    <n v="120261"/>
    <s v="MILL-PRODUCTION"/>
    <x v="0"/>
    <s v="A52000000"/>
    <x v="170"/>
    <s v="M&amp;S Expense (O&amp;M)"/>
    <x v="13"/>
    <x v="13"/>
    <x v="19"/>
    <x v="19"/>
    <s v="620.5"/>
    <n v="100"/>
    <n v="0"/>
    <n v="0"/>
    <n v="0"/>
    <n v="0"/>
    <n v="0"/>
    <n v="0"/>
    <n v="0"/>
    <n v="0"/>
    <n v="0"/>
    <n v="0"/>
    <n v="0"/>
    <n v="100"/>
  </r>
  <r>
    <s v="E120261"/>
    <n v="120261"/>
    <s v="MILL-PRODUCTION"/>
    <x v="0"/>
    <s v="A52554500"/>
    <x v="105"/>
    <s v="Lab Supplies"/>
    <x v="13"/>
    <x v="13"/>
    <x v="19"/>
    <x v="19"/>
    <s v="675.3"/>
    <n v="250"/>
    <n v="0"/>
    <n v="0"/>
    <n v="250"/>
    <n v="0"/>
    <n v="0"/>
    <n v="250"/>
    <n v="0"/>
    <n v="0"/>
    <n v="250"/>
    <n v="0"/>
    <n v="0"/>
    <n v="1000"/>
  </r>
  <r>
    <s v="E120261"/>
    <n v="120261"/>
    <s v="MILL-PRODUCTION"/>
    <x v="0"/>
    <s v="A62002300"/>
    <x v="137"/>
    <s v="M&amp;S Maint WT"/>
    <x v="19"/>
    <x v="19"/>
    <x v="25"/>
    <x v="25"/>
    <s v="620.4"/>
    <n v="200"/>
    <n v="200"/>
    <n v="200"/>
    <n v="200"/>
    <n v="200"/>
    <n v="200"/>
    <n v="200"/>
    <n v="200"/>
    <n v="200"/>
    <n v="200"/>
    <n v="200"/>
    <n v="200"/>
    <n v="2400"/>
  </r>
  <r>
    <s v="E120261"/>
    <n v="120261"/>
    <s v="MILL-PRODUCTION"/>
    <x v="0"/>
    <s v="A62002600"/>
    <x v="106"/>
    <s v="M&amp;S Maint AG"/>
    <x v="19"/>
    <x v="19"/>
    <x v="25"/>
    <x v="25"/>
    <s v="620.8"/>
    <n v="1038.971880211524"/>
    <n v="1038.971880211524"/>
    <n v="1038.971880211524"/>
    <n v="1038.971880211524"/>
    <n v="1038.971880211524"/>
    <n v="1038.971880211524"/>
    <n v="1038.971880211524"/>
    <n v="1038.971880211524"/>
    <n v="1038.971880211524"/>
    <n v="1038.971880211524"/>
    <n v="1038.971880211524"/>
    <n v="1038.971880211524"/>
    <n v="12467.662562538288"/>
  </r>
  <r>
    <s v="E123001"/>
    <n v="123001"/>
    <s v="NOR-PRODUCTION"/>
    <x v="0"/>
    <s v="A51010000"/>
    <x v="129"/>
    <s v="Purchased Water"/>
    <x v="32"/>
    <x v="32"/>
    <x v="42"/>
    <x v="42"/>
    <s v="610.1"/>
    <n v="36228"/>
    <n v="13152"/>
    <n v="9675"/>
    <n v="6674"/>
    <n v="5339"/>
    <n v="5259"/>
    <n v="3661"/>
    <n v="3951"/>
    <n v="3360"/>
    <n v="4297"/>
    <n v="3294"/>
    <n v="4470"/>
    <n v="99360"/>
  </r>
  <r>
    <s v="E123001"/>
    <n v="123001"/>
    <s v="NOR-PRODUCTION"/>
    <x v="0"/>
    <s v="A50110000"/>
    <x v="100"/>
    <s v="Labor NS OT -Natural"/>
    <x v="0"/>
    <x v="0"/>
    <x v="0"/>
    <x v="0"/>
    <s v="601.8"/>
    <n v="361.41900000000004"/>
    <n v="361.41900000000004"/>
    <n v="361.41900000000004"/>
    <n v="371.54537199999999"/>
    <n v="371.54537200000004"/>
    <n v="371.54537200000004"/>
    <n v="371.54537199999999"/>
    <n v="371.54537199999999"/>
    <n v="371.54537200000004"/>
    <n v="371.54537199999999"/>
    <n v="371.54537200000004"/>
    <n v="371.54537200000004"/>
    <n v="4428.1653480000004"/>
  </r>
  <r>
    <s v="E123001"/>
    <n v="123001"/>
    <s v="NOR-PRODUCTION"/>
    <x v="0"/>
    <s v="A50100000"/>
    <x v="0"/>
    <s v="Labor Expense"/>
    <x v="0"/>
    <x v="0"/>
    <x v="0"/>
    <x v="0"/>
    <s v="601.8"/>
    <n v="4428.82"/>
    <n v="4428.82"/>
    <n v="4850.6099999999997"/>
    <n v="4552.8275999999996"/>
    <n v="4769.6232"/>
    <n v="4769.6232"/>
    <n v="4552.8275999999996"/>
    <n v="4986.4287999999997"/>
    <n v="4769.6232"/>
    <n v="4552.8275999999996"/>
    <n v="4769.6232"/>
    <n v="4769.6232"/>
    <n v="56201.277600000001"/>
  </r>
  <r>
    <s v="E123001"/>
    <n v="123001"/>
    <s v="NOR-PRODUCTION"/>
    <x v="0"/>
    <s v="A50550000"/>
    <x v="32"/>
    <s v="Group Insur Expense"/>
    <x v="6"/>
    <x v="6"/>
    <x v="12"/>
    <x v="12"/>
    <s v="604.8"/>
    <n v="909.44"/>
    <n v="909.44"/>
    <n v="909.44"/>
    <n v="909.44"/>
    <n v="909.44"/>
    <n v="909.44"/>
    <n v="909.44"/>
    <n v="909.44"/>
    <n v="909.44"/>
    <n v="909.44"/>
    <n v="909.44"/>
    <n v="909.44"/>
    <n v="10913.280000000004"/>
  </r>
  <r>
    <s v="E123001"/>
    <n v="123001"/>
    <s v="NOR-PRODUCTION"/>
    <x v="0"/>
    <s v="A50421000"/>
    <x v="1"/>
    <s v="401k Expense"/>
    <x v="1"/>
    <x v="1"/>
    <x v="1"/>
    <x v="1"/>
    <s v="604.8"/>
    <n v="153.28595314048297"/>
    <n v="153.28595314048297"/>
    <n v="166.78875183206694"/>
    <n v="157.57559982841647"/>
    <n v="164.5148183558907"/>
    <n v="164.5148183558907"/>
    <n v="157.57559982841647"/>
    <n v="171.45403688336486"/>
    <n v="164.5148183558907"/>
    <n v="157.57559982841647"/>
    <n v="164.5148183558907"/>
    <n v="164.5148183558907"/>
    <n v="1940.1155862611004"/>
  </r>
  <r>
    <s v="E123001"/>
    <n v="123001"/>
    <s v="NOR-PRODUCTION"/>
    <x v="0"/>
    <s v="A50422000"/>
    <x v="2"/>
    <s v="DCP Expense"/>
    <x v="1"/>
    <x v="1"/>
    <x v="1"/>
    <x v="1"/>
    <s v="604.8"/>
    <n v="232.5079990509681"/>
    <n v="232.5079990509681"/>
    <n v="254.65399896058409"/>
    <n v="239.0212230243952"/>
    <n v="250.40556697793784"/>
    <n v="250.40556697793784"/>
    <n v="239.0212230243952"/>
    <n v="261.78991093148051"/>
    <n v="250.40556697793784"/>
    <n v="239.0212230243952"/>
    <n v="250.40556697793784"/>
    <n v="250.40556697793784"/>
    <n v="2950.5514119568752"/>
  </r>
  <r>
    <s v="E123001"/>
    <n v="123001"/>
    <s v="NOR-PRODUCTION"/>
    <x v="0"/>
    <s v="A52546000"/>
    <x v="153"/>
    <s v="Grounds Keeping"/>
    <x v="8"/>
    <x v="8"/>
    <x v="14"/>
    <x v="14"/>
    <s v="675.8"/>
    <n v="0"/>
    <n v="0"/>
    <n v="0"/>
    <n v="500"/>
    <n v="500"/>
    <n v="500"/>
    <n v="500"/>
    <n v="500"/>
    <n v="500"/>
    <n v="500"/>
    <n v="0"/>
    <n v="0"/>
    <n v="3500"/>
  </r>
  <r>
    <s v="E123001"/>
    <n v="123001"/>
    <s v="NOR-PRODUCTION"/>
    <x v="0"/>
    <s v="A52574100"/>
    <x v="45"/>
    <s v="Cell Phone"/>
    <x v="9"/>
    <x v="9"/>
    <x v="15"/>
    <x v="15"/>
    <s v="675.8"/>
    <n v="100"/>
    <n v="100"/>
    <n v="100"/>
    <n v="100"/>
    <n v="100"/>
    <n v="100"/>
    <n v="100"/>
    <n v="100"/>
    <n v="100"/>
    <n v="100"/>
    <n v="100"/>
    <n v="100"/>
    <n v="1200"/>
  </r>
  <r>
    <s v="E123001"/>
    <n v="123001"/>
    <s v="NOR-PRODUCTION"/>
    <x v="0"/>
    <s v="A63110000"/>
    <x v="140"/>
    <s v="Contract Svc - Other Maint"/>
    <x v="19"/>
    <x v="19"/>
    <x v="25"/>
    <x v="25"/>
    <s v="631.6"/>
    <n v="500"/>
    <n v="500"/>
    <n v="500"/>
    <n v="500"/>
    <n v="500"/>
    <n v="500"/>
    <n v="500"/>
    <n v="500"/>
    <n v="500"/>
    <n v="500"/>
    <n v="500"/>
    <n v="500"/>
    <n v="6000"/>
  </r>
  <r>
    <s v="E123001"/>
    <n v="123001"/>
    <s v="NOR-PRODUCTION"/>
    <x v="0"/>
    <s v="A68532000"/>
    <x v="17"/>
    <s v="FUTA"/>
    <x v="3"/>
    <x v="3"/>
    <x v="3"/>
    <x v="3"/>
    <s v="408.12"/>
    <n v="28.737994000000008"/>
    <n v="12.422005997600007"/>
    <n v="0"/>
    <n v="0"/>
    <n v="0"/>
    <n v="0"/>
    <n v="0"/>
    <n v="0"/>
    <n v="0"/>
    <n v="0"/>
    <n v="0"/>
    <n v="0"/>
    <n v="41.159999997600011"/>
  </r>
  <r>
    <s v="E123001"/>
    <n v="123001"/>
    <s v="NOR-PRODUCTION"/>
    <x v="0"/>
    <s v="A68533000"/>
    <x v="18"/>
    <s v="FICA"/>
    <x v="3"/>
    <x v="3"/>
    <x v="3"/>
    <x v="3"/>
    <s v="408.12"/>
    <n v="366.45192349999996"/>
    <n v="366.45192349999996"/>
    <n v="398.71752349999997"/>
    <n v="376.71201735799991"/>
    <n v="393.29577575800005"/>
    <n v="393.29577575800005"/>
    <n v="376.71201735799991"/>
    <n v="409.889534158"/>
    <n v="393.29577575800005"/>
    <n v="376.71201735799991"/>
    <n v="393.29577575800005"/>
    <n v="393.29577575800005"/>
    <n v="4638.1258355219998"/>
  </r>
  <r>
    <s v="E123001"/>
    <n v="123001"/>
    <s v="NOR-PRODUCTION"/>
    <x v="0"/>
    <s v="A68535000"/>
    <x v="19"/>
    <s v="SUTA"/>
    <x v="3"/>
    <x v="3"/>
    <x v="3"/>
    <x v="3"/>
    <s v="408.12"/>
    <n v="67.06198599999999"/>
    <n v="60.528013999999992"/>
    <n v="0"/>
    <n v="0"/>
    <n v="0"/>
    <n v="0"/>
    <n v="0"/>
    <n v="0"/>
    <n v="0"/>
    <n v="0"/>
    <n v="0"/>
    <n v="0"/>
    <n v="127.58999999999997"/>
  </r>
  <r>
    <s v="E123005"/>
    <n v="123005"/>
    <s v="NOR-ADMIN &amp; GEN"/>
    <x v="0"/>
    <s v="A50109900"/>
    <x v="28"/>
    <s v="Labor Cap Credits"/>
    <x v="0"/>
    <x v="0"/>
    <x v="0"/>
    <x v="0"/>
    <s v="601.8"/>
    <n v="-1329.1924800000002"/>
    <n v="-1329.1924800000002"/>
    <n v="-1455.7822400000002"/>
    <n v="-1366.4098694400002"/>
    <n v="-1431.4770060800001"/>
    <n v="-1431.4770060800001"/>
    <n v="-1366.4098694400002"/>
    <n v="-1496.5441427200003"/>
    <n v="-1431.4770060800001"/>
    <n v="-1366.4098694400002"/>
    <n v="-1431.4770060800001"/>
    <n v="-1431.4770060800001"/>
    <n v="-16867.325981440001"/>
  </r>
  <r>
    <s v="E123005"/>
    <n v="123005"/>
    <s v="NOR-ADMIN &amp; GEN"/>
    <x v="0"/>
    <s v="A50110000"/>
    <x v="100"/>
    <s v="Labor NS OT -Natural"/>
    <x v="0"/>
    <x v="0"/>
    <x v="0"/>
    <x v="0"/>
    <s v="601.8"/>
    <n v="441.35"/>
    <n v="441.35"/>
    <n v="441.35"/>
    <n v="453.71008"/>
    <n v="453.71008"/>
    <n v="453.71008"/>
    <n v="453.71008"/>
    <n v="453.71008"/>
    <n v="453.71008"/>
    <n v="453.71008"/>
    <n v="453.71008"/>
    <n v="453.71008"/>
    <n v="5407.4407199999996"/>
  </r>
  <r>
    <s v="E123005"/>
    <n v="123005"/>
    <s v="NOR-ADMIN &amp; GEN"/>
    <x v="0"/>
    <s v="A50100000"/>
    <x v="0"/>
    <s v="Labor Expense"/>
    <x v="0"/>
    <x v="0"/>
    <x v="0"/>
    <x v="0"/>
    <s v="601.8"/>
    <n v="12718.562400000001"/>
    <n v="12718.562400000001"/>
    <n v="13929.861200000001"/>
    <n v="13074.6904672"/>
    <n v="13697.292870400001"/>
    <n v="13697.292870400001"/>
    <n v="13074.6904672"/>
    <n v="14319.895273599999"/>
    <n v="13697.292870400001"/>
    <n v="13074.6904672"/>
    <n v="13697.292870400001"/>
    <n v="13697.292870400001"/>
    <n v="161397.41702720002"/>
  </r>
  <r>
    <s v="E123005"/>
    <n v="123005"/>
    <s v="NOR-ADMIN &amp; GEN"/>
    <x v="0"/>
    <s v="A50171000"/>
    <x v="29"/>
    <s v="Annual Incent Plan"/>
    <x v="0"/>
    <x v="0"/>
    <x v="0"/>
    <x v="0"/>
    <s v="601.8"/>
    <n v="651.3062107577656"/>
    <n v="651.3062107577656"/>
    <n v="713.3310879727909"/>
    <n v="669.544904658983"/>
    <n v="701.42847154750609"/>
    <n v="701.42847154750609"/>
    <n v="669.544904658983"/>
    <n v="733.30203843602897"/>
    <n v="701.42847154750609"/>
    <n v="669.544904658983"/>
    <n v="701.42847154750609"/>
    <n v="701.42847154750609"/>
    <n v="8265.0226196388303"/>
  </r>
  <r>
    <s v="E123005"/>
    <n v="123005"/>
    <s v="NOR-ADMIN &amp; GEN"/>
    <x v="0"/>
    <s v="A50550000"/>
    <x v="32"/>
    <s v="Group Insur Expense"/>
    <x v="6"/>
    <x v="6"/>
    <x v="12"/>
    <x v="12"/>
    <s v="604.8"/>
    <n v="2735.74"/>
    <n v="2735.74"/>
    <n v="2735.74"/>
    <n v="2735.74"/>
    <n v="2735.74"/>
    <n v="2735.74"/>
    <n v="2735.74"/>
    <n v="2735.74"/>
    <n v="2735.74"/>
    <n v="2735.74"/>
    <n v="2735.74"/>
    <n v="2735.74"/>
    <n v="32828.87999999999"/>
  </r>
  <r>
    <s v="E123005"/>
    <n v="123005"/>
    <s v="NOR-ADMIN &amp; GEN"/>
    <x v="0"/>
    <s v="A50550100"/>
    <x v="33"/>
    <s v="Group Ins Cap Credts"/>
    <x v="6"/>
    <x v="6"/>
    <x v="12"/>
    <x v="12"/>
    <s v="604.8"/>
    <n v="-185.60000000000002"/>
    <n v="-185.60000000000002"/>
    <n v="-185.60000000000002"/>
    <n v="-185.60000000000002"/>
    <n v="-185.60000000000002"/>
    <n v="-185.60000000000002"/>
    <n v="-185.60000000000002"/>
    <n v="-185.60000000000002"/>
    <n v="-185.60000000000002"/>
    <n v="-185.60000000000002"/>
    <n v="-185.60000000000002"/>
    <n v="-185.60000000000002"/>
    <n v="-2227.1999999999998"/>
  </r>
  <r>
    <s v="E123005"/>
    <n v="123005"/>
    <s v="NOR-ADMIN &amp; GEN"/>
    <x v="0"/>
    <s v="A50421000"/>
    <x v="1"/>
    <s v="401k Expense"/>
    <x v="1"/>
    <x v="1"/>
    <x v="1"/>
    <x v="1"/>
    <s v="604.8"/>
    <n v="311.87946051842209"/>
    <n v="311.87946051842209"/>
    <n v="340.93125876511533"/>
    <n v="320.61608541293799"/>
    <n v="335.55084971173824"/>
    <n v="335.55084971173824"/>
    <n v="320.61608541293799"/>
    <n v="350.47561401053855"/>
    <n v="335.55084971173824"/>
    <n v="320.61608541293799"/>
    <n v="335.55084971173824"/>
    <n v="335.55084971173824"/>
    <n v="3954.7682986100035"/>
  </r>
  <r>
    <s v="E123005"/>
    <n v="123005"/>
    <s v="NOR-ADMIN &amp; GEN"/>
    <x v="0"/>
    <s v="A50422000"/>
    <x v="2"/>
    <s v="DCP Expense"/>
    <x v="1"/>
    <x v="1"/>
    <x v="1"/>
    <x v="1"/>
    <s v="604.8"/>
    <n v="343.33302460434805"/>
    <n v="343.33302460434805"/>
    <n v="376.03283647142882"/>
    <n v="352.94258929326986"/>
    <n v="369.75271259294936"/>
    <n v="369.75271259294936"/>
    <n v="352.94258929326986"/>
    <n v="386.55283589262882"/>
    <n v="369.75271259294936"/>
    <n v="352.94258929326986"/>
    <n v="369.75271259294936"/>
    <n v="369.75271259294936"/>
    <n v="4356.8430524173109"/>
  </r>
  <r>
    <s v="E123005"/>
    <n v="123005"/>
    <s v="NOR-ADMIN &amp; GEN"/>
    <x v="0"/>
    <s v="A50456000"/>
    <x v="134"/>
    <s v="Tuition Aid"/>
    <x v="1"/>
    <x v="1"/>
    <x v="1"/>
    <x v="1"/>
    <s v="604.8"/>
    <n v="0"/>
    <n v="0"/>
    <n v="0"/>
    <n v="0"/>
    <n v="0"/>
    <n v="0"/>
    <n v="0"/>
    <n v="0"/>
    <n v="0"/>
    <n v="0"/>
    <n v="2500"/>
    <n v="2500"/>
    <n v="5000"/>
  </r>
  <r>
    <s v="E123005"/>
    <n v="123005"/>
    <s v="NOR-ADMIN &amp; GEN"/>
    <x v="0"/>
    <s v="A50421100"/>
    <x v="38"/>
    <s v="401k Exp Cap Credits"/>
    <x v="1"/>
    <x v="1"/>
    <x v="1"/>
    <x v="1"/>
    <s v="604.8"/>
    <n v="-42.534155319254843"/>
    <n v="-42.534155319254843"/>
    <n v="-46.585027254421973"/>
    <n v="-43.725111668193989"/>
    <n v="-45.807259842869883"/>
    <n v="-45.807259842869883"/>
    <n v="-43.725111668193989"/>
    <n v="-47.88940801754579"/>
    <n v="-45.807259842869883"/>
    <n v="-43.725111668193989"/>
    <n v="-45.807259842869883"/>
    <n v="-45.807259842869883"/>
    <n v="-539.7543801294089"/>
  </r>
  <r>
    <s v="E123005"/>
    <n v="123005"/>
    <s v="NOR-ADMIN &amp; GEN"/>
    <x v="0"/>
    <s v="A50422100"/>
    <x v="39"/>
    <s v="DCP Exp Cap Credits"/>
    <x v="1"/>
    <x v="1"/>
    <x v="1"/>
    <x v="1"/>
    <s v="604.8"/>
    <n v="-69.782604920869616"/>
    <n v="-69.782604920869616"/>
    <n v="-76.42856729428577"/>
    <n v="-71.736517858653968"/>
    <n v="-75.152542518589868"/>
    <n v="-75.152542518589868"/>
    <n v="-71.736517858653968"/>
    <n v="-78.568567178525768"/>
    <n v="-75.152542518589868"/>
    <n v="-71.736517858653968"/>
    <n v="-75.152542518589868"/>
    <n v="-75.152542518589868"/>
    <n v="-885.53461048346196"/>
  </r>
  <r>
    <s v="E123005"/>
    <n v="123005"/>
    <s v="NOR-ADMIN &amp; GEN"/>
    <x v="0"/>
    <s v="A53150000"/>
    <x v="40"/>
    <s v="Contr Svc-Other"/>
    <x v="7"/>
    <x v="7"/>
    <x v="13"/>
    <x v="13"/>
    <s v="636.8"/>
    <n v="100"/>
    <n v="100"/>
    <n v="100"/>
    <n v="100"/>
    <n v="100"/>
    <n v="100"/>
    <n v="100"/>
    <n v="100"/>
    <n v="100"/>
    <n v="100"/>
    <n v="100"/>
    <n v="100"/>
    <n v="1200"/>
  </r>
  <r>
    <s v="E123005"/>
    <n v="123005"/>
    <s v="NOR-ADMIN &amp; GEN"/>
    <x v="0"/>
    <s v="A52532000"/>
    <x v="136"/>
    <s v="Electricity"/>
    <x v="8"/>
    <x v="8"/>
    <x v="14"/>
    <x v="14"/>
    <s v="675.8"/>
    <n v="350"/>
    <n v="350"/>
    <n v="350"/>
    <n v="350"/>
    <n v="350"/>
    <n v="350"/>
    <n v="350"/>
    <n v="350"/>
    <n v="350"/>
    <n v="350"/>
    <n v="350"/>
    <n v="350"/>
    <n v="4200"/>
  </r>
  <r>
    <s v="E123005"/>
    <n v="123005"/>
    <s v="NOR-ADMIN &amp; GEN"/>
    <x v="0"/>
    <s v="A52546000"/>
    <x v="153"/>
    <s v="Grounds Keeping"/>
    <x v="8"/>
    <x v="8"/>
    <x v="14"/>
    <x v="14"/>
    <s v="675.8"/>
    <n v="100"/>
    <n v="100"/>
    <n v="100"/>
    <n v="100"/>
    <n v="100"/>
    <n v="100"/>
    <n v="100"/>
    <n v="100"/>
    <n v="100"/>
    <n v="100"/>
    <n v="100"/>
    <n v="100"/>
    <n v="1200"/>
  </r>
  <r>
    <s v="E123005"/>
    <n v="123005"/>
    <s v="NOR-ADMIN &amp; GEN"/>
    <x v="0"/>
    <s v="A52550000"/>
    <x v="42"/>
    <s v="Janitorial"/>
    <x v="8"/>
    <x v="8"/>
    <x v="14"/>
    <x v="14"/>
    <s v="675.8"/>
    <n v="100"/>
    <n v="100"/>
    <n v="100"/>
    <n v="100"/>
    <n v="100"/>
    <n v="100"/>
    <n v="100"/>
    <n v="100"/>
    <n v="100"/>
    <n v="100"/>
    <n v="100"/>
    <n v="100"/>
    <n v="1200"/>
  </r>
  <r>
    <s v="E123005"/>
    <n v="123005"/>
    <s v="NOR-ADMIN &amp; GEN"/>
    <x v="0"/>
    <s v="A52574000"/>
    <x v="44"/>
    <s v="Telephone"/>
    <x v="9"/>
    <x v="9"/>
    <x v="15"/>
    <x v="15"/>
    <s v="675.8"/>
    <n v="2400"/>
    <n v="2400"/>
    <n v="2400"/>
    <n v="2400"/>
    <n v="2400"/>
    <n v="2400"/>
    <n v="2400"/>
    <n v="2400"/>
    <n v="2400"/>
    <n v="2400"/>
    <n v="2400"/>
    <n v="2400"/>
    <n v="28800"/>
  </r>
  <r>
    <s v="E123005"/>
    <n v="123005"/>
    <s v="NOR-ADMIN &amp; GEN"/>
    <x v="0"/>
    <s v="A52574100"/>
    <x v="45"/>
    <s v="Cell Phone"/>
    <x v="9"/>
    <x v="9"/>
    <x v="15"/>
    <x v="15"/>
    <s v="675.8"/>
    <n v="150"/>
    <n v="150"/>
    <n v="150"/>
    <n v="150"/>
    <n v="150"/>
    <n v="150"/>
    <n v="150"/>
    <n v="150"/>
    <n v="150"/>
    <n v="150"/>
    <n v="150"/>
    <n v="150"/>
    <n v="1800"/>
  </r>
  <r>
    <s v="E123005"/>
    <n v="123005"/>
    <s v="NOR-ADMIN &amp; GEN"/>
    <x v="0"/>
    <s v="A52562000"/>
    <x v="47"/>
    <s v="Office Supplies"/>
    <x v="11"/>
    <x v="11"/>
    <x v="17"/>
    <x v="17"/>
    <s v="675.8"/>
    <n v="300"/>
    <n v="300"/>
    <n v="300"/>
    <n v="300"/>
    <n v="300"/>
    <n v="300"/>
    <n v="300"/>
    <n v="300"/>
    <n v="300"/>
    <n v="300"/>
    <n v="300"/>
    <n v="300"/>
    <n v="3600"/>
  </r>
  <r>
    <s v="E123005"/>
    <n v="123005"/>
    <s v="NOR-ADMIN &amp; GEN"/>
    <x v="0"/>
    <s v="A52534021"/>
    <x v="50"/>
    <s v="Travel - Meals"/>
    <x v="12"/>
    <x v="12"/>
    <x v="18"/>
    <x v="18"/>
    <s v="675.8"/>
    <n v="100"/>
    <n v="100"/>
    <n v="100"/>
    <n v="100"/>
    <n v="100"/>
    <n v="100"/>
    <n v="100"/>
    <n v="100"/>
    <n v="100"/>
    <n v="100"/>
    <n v="100"/>
    <n v="100"/>
    <n v="1200"/>
  </r>
  <r>
    <s v="E123005"/>
    <n v="123005"/>
    <s v="NOR-ADMIN &amp; GEN"/>
    <x v="0"/>
    <s v="A52527000"/>
    <x v="54"/>
    <s v="Directors Fees"/>
    <x v="13"/>
    <x v="13"/>
    <x v="19"/>
    <x v="19"/>
    <s v="675.8"/>
    <n v="200"/>
    <n v="200"/>
    <n v="200"/>
    <n v="200"/>
    <n v="200"/>
    <n v="200"/>
    <n v="200"/>
    <n v="200"/>
    <n v="200"/>
    <n v="200"/>
    <n v="200"/>
    <n v="200"/>
    <n v="2400"/>
  </r>
  <r>
    <s v="E123005"/>
    <n v="123005"/>
    <s v="NOR-ADMIN &amp; GEN"/>
    <x v="0"/>
    <s v="A52540000"/>
    <x v="177"/>
    <s v="Amort Bus Svc ProjXp"/>
    <x v="13"/>
    <x v="13"/>
    <x v="19"/>
    <x v="19"/>
    <s v="675.8"/>
    <n v="0"/>
    <n v="0"/>
    <n v="0"/>
    <n v="0"/>
    <n v="0"/>
    <n v="0"/>
    <n v="0"/>
    <n v="0"/>
    <n v="0"/>
    <n v="600"/>
    <n v="0"/>
    <n v="0"/>
    <n v="600"/>
  </r>
  <r>
    <s v="E123005"/>
    <n v="123005"/>
    <s v="NOR-ADMIN &amp; GEN"/>
    <x v="0"/>
    <s v="A68011000"/>
    <x v="75"/>
    <s v="Depr -UPIS General"/>
    <x v="20"/>
    <x v="20"/>
    <x v="26"/>
    <x v="26"/>
    <s v="403."/>
    <n v="46697.676130807544"/>
    <n v="46696.36335696905"/>
    <n v="46695.050583130564"/>
    <n v="46693.73780929207"/>
    <n v="46692.425035453576"/>
    <n v="46691.11226161509"/>
    <n v="46689.799487776596"/>
    <n v="46688.486713938102"/>
    <n v="46687.173940099616"/>
    <n v="46685.861166261122"/>
    <n v="46684.548392422636"/>
    <n v="46683.235618584142"/>
    <n v="560285.47049635008"/>
  </r>
  <r>
    <s v="E123005"/>
    <n v="123005"/>
    <s v="NOR-ADMIN &amp; GEN"/>
    <x v="0"/>
    <s v="A68012000"/>
    <x v="159"/>
    <s v="Depr -Amort CIAC Tx"/>
    <x v="20"/>
    <x v="20"/>
    <x v="26"/>
    <x v="26"/>
    <s v="403."/>
    <n v="-75.06"/>
    <n v="-75.06"/>
    <n v="-75.06"/>
    <n v="-75.06"/>
    <n v="-75.06"/>
    <n v="-75.06"/>
    <n v="-75.06"/>
    <n v="-75.06"/>
    <n v="-75.06"/>
    <n v="-75.06"/>
    <n v="-75.06"/>
    <n v="-75.06"/>
    <n v="-900.7199999999998"/>
  </r>
  <r>
    <s v="E123005"/>
    <n v="123005"/>
    <s v="NOR-ADMIN &amp; GEN"/>
    <x v="0"/>
    <s v="A68012500"/>
    <x v="160"/>
    <s v="Depr-Amort CIAC Nntx"/>
    <x v="20"/>
    <x v="20"/>
    <x v="26"/>
    <x v="26"/>
    <s v="403."/>
    <n v="-9585.5499999999993"/>
    <n v="-9585.5499999999993"/>
    <n v="-9585.5499999999993"/>
    <n v="-9585.5499999999993"/>
    <n v="-9585.5499999999993"/>
    <n v="-9585.5499999999993"/>
    <n v="-9585.5499999999993"/>
    <n v="-9585.5499999999993"/>
    <n v="-9585.5499999999993"/>
    <n v="-9585.5499999999993"/>
    <n v="-9585.5499999999993"/>
    <n v="-9585.5499999999993"/>
    <n v="-115026.60000000002"/>
  </r>
  <r>
    <s v="E123005"/>
    <n v="123005"/>
    <s v="NOR-ADMIN &amp; GEN"/>
    <x v="0"/>
    <s v="A68311000"/>
    <x v="165"/>
    <s v="Rem Costs-ARO/NNS"/>
    <x v="37"/>
    <x v="37"/>
    <x v="47"/>
    <x v="47"/>
    <s v="403."/>
    <n v="7812.0684997404333"/>
    <n v="7811.86019968852"/>
    <n v="7811.6518996366067"/>
    <n v="7811.4435995846934"/>
    <n v="7811.2352995327801"/>
    <n v="7811.0269994808668"/>
    <n v="7810.8186994289536"/>
    <n v="7810.6103993770403"/>
    <n v="7810.4020993251279"/>
    <n v="7810.1937992732146"/>
    <n v="7809.9854992213013"/>
    <n v="7809.777199169388"/>
    <n v="93731.074193458931"/>
  </r>
  <r>
    <s v="E123005"/>
    <n v="123005"/>
    <s v="NOR-ADMIN &amp; GEN"/>
    <x v="0"/>
    <s v="A68312000"/>
    <x v="166"/>
    <s v="Rmv Csts-NNS CIAC Tx"/>
    <x v="37"/>
    <x v="37"/>
    <x v="47"/>
    <x v="47"/>
    <s v="403."/>
    <n v="-29.94"/>
    <n v="-29.94"/>
    <n v="-29.94"/>
    <n v="-29.94"/>
    <n v="-29.94"/>
    <n v="-29.94"/>
    <n v="-29.94"/>
    <n v="-29.94"/>
    <n v="-29.94"/>
    <n v="-29.94"/>
    <n v="-29.94"/>
    <n v="-29.94"/>
    <n v="-359.28000000000003"/>
  </r>
  <r>
    <s v="E123005"/>
    <n v="123005"/>
    <s v="NOR-ADMIN &amp; GEN"/>
    <x v="0"/>
    <s v="A68312500"/>
    <x v="167"/>
    <s v="Rmv Csts-NNS CIAC NT"/>
    <x v="37"/>
    <x v="37"/>
    <x v="47"/>
    <x v="47"/>
    <s v="403."/>
    <n v="-1366.65"/>
    <n v="-1366.65"/>
    <n v="-1366.65"/>
    <n v="-1366.65"/>
    <n v="-1366.65"/>
    <n v="-1366.65"/>
    <n v="-1366.65"/>
    <n v="-1366.65"/>
    <n v="-1366.65"/>
    <n v="-1366.65"/>
    <n v="-1366.65"/>
    <n v="-1366.65"/>
    <n v="-16399.8"/>
  </r>
  <r>
    <s v="E123005"/>
    <n v="123005"/>
    <s v="NOR-ADMIN &amp; GEN"/>
    <x v="0"/>
    <s v="A68532000"/>
    <x v="17"/>
    <s v="FUTA"/>
    <x v="3"/>
    <x v="3"/>
    <x v="3"/>
    <x v="3"/>
    <s v="408.12"/>
    <n v="81.05239999760002"/>
    <n v="39.722400000000007"/>
    <n v="2.8751999952000014"/>
    <n v="0"/>
    <n v="0"/>
    <n v="0"/>
    <n v="0"/>
    <n v="0"/>
    <n v="0"/>
    <n v="0"/>
    <n v="0"/>
    <n v="0"/>
    <n v="123.64999999280003"/>
  </r>
  <r>
    <s v="E123005"/>
    <n v="123005"/>
    <s v="NOR-ADMIN &amp; GEN"/>
    <x v="0"/>
    <s v="A68533000"/>
    <x v="18"/>
    <s v="FICA"/>
    <x v="3"/>
    <x v="3"/>
    <x v="3"/>
    <x v="3"/>
    <s v="408.12"/>
    <n v="1056.7658337229691"/>
    <n v="1056.7658337229691"/>
    <n v="1154.1951950299188"/>
    <n v="1086.3551170672122"/>
    <n v="1136.4335887789844"/>
    <n v="1136.4335887789844"/>
    <n v="1086.3551170672122"/>
    <n v="1186.5120604907561"/>
    <n v="1136.4335887789844"/>
    <n v="1086.3551170672122"/>
    <n v="1136.4335887789844"/>
    <n v="1136.4335887789844"/>
    <n v="13395.472218063169"/>
  </r>
  <r>
    <s v="E123005"/>
    <n v="123005"/>
    <s v="NOR-ADMIN &amp; GEN"/>
    <x v="0"/>
    <s v="A68535000"/>
    <x v="19"/>
    <s v="SUTA"/>
    <x v="3"/>
    <x v="3"/>
    <x v="3"/>
    <x v="3"/>
    <s v="408.12"/>
    <n v="193.39342055060874"/>
    <n v="120.08777944939128"/>
    <n v="69.828799999999973"/>
    <n v="0"/>
    <n v="0"/>
    <n v="0"/>
    <n v="0"/>
    <n v="0"/>
    <n v="0"/>
    <n v="0"/>
    <n v="0"/>
    <n v="0"/>
    <n v="383.30999999999995"/>
  </r>
  <r>
    <s v="E123005"/>
    <n v="123005"/>
    <s v="NOR-ADMIN &amp; GEN"/>
    <x v="0"/>
    <s v="A68532100"/>
    <x v="76"/>
    <s v="FUTA Cap Credits"/>
    <x v="3"/>
    <x v="3"/>
    <x v="3"/>
    <x v="3"/>
    <s v="408.12"/>
    <n v="-8.3999999995200039"/>
    <n v="0"/>
    <n v="0"/>
    <n v="0"/>
    <n v="0"/>
    <n v="0"/>
    <n v="0"/>
    <n v="0"/>
    <n v="0"/>
    <n v="0"/>
    <n v="0"/>
    <n v="0"/>
    <n v="-8.3999999995200039"/>
  </r>
  <r>
    <s v="E123005"/>
    <n v="123005"/>
    <s v="NOR-ADMIN &amp; GEN"/>
    <x v="0"/>
    <s v="A68533100"/>
    <x v="77"/>
    <s v="FICA Cap Credits"/>
    <x v="3"/>
    <x v="3"/>
    <x v="3"/>
    <x v="3"/>
    <s v="408.12"/>
    <n v="-111.85154674459382"/>
    <n v="-111.85154674459382"/>
    <n v="-122.50407500598372"/>
    <n v="-114.98339005344246"/>
    <n v="-120.45878957979686"/>
    <n v="-120.45878957979686"/>
    <n v="-114.98339005344246"/>
    <n v="-125.93418910615124"/>
    <n v="-120.45878957979686"/>
    <n v="-114.98339005344246"/>
    <n v="-120.45878957979686"/>
    <n v="-120.45878957979686"/>
    <n v="-1419.385475660634"/>
  </r>
  <r>
    <s v="E123005"/>
    <n v="123005"/>
    <s v="NOR-ADMIN &amp; GEN"/>
    <x v="0"/>
    <s v="A68535100"/>
    <x v="78"/>
    <s v="SUTA Cap Credits"/>
    <x v="3"/>
    <x v="3"/>
    <x v="3"/>
    <x v="3"/>
    <s v="408.12"/>
    <n v="-20.469564110121745"/>
    <n v="-5.5704358898782544"/>
    <n v="0"/>
    <n v="0"/>
    <n v="0"/>
    <n v="0"/>
    <n v="0"/>
    <n v="0"/>
    <n v="0"/>
    <n v="0"/>
    <n v="0"/>
    <n v="0"/>
    <n v="-26.04"/>
  </r>
  <r>
    <s v="E123005"/>
    <n v="123005"/>
    <s v="NOR-ADMIN &amp; GEN"/>
    <x v="0"/>
    <s v="A70510000"/>
    <x v="81"/>
    <s v="AFUDC-Equity"/>
    <x v="23"/>
    <x v="23"/>
    <x v="29"/>
    <x v="29"/>
    <s v="420."/>
    <n v="2050.0561600210331"/>
    <n v="2050.0561600210331"/>
    <n v="2050.0561600210331"/>
    <n v="2050.0561600210331"/>
    <n v="2050.0561600210331"/>
    <n v="2050.0561600210331"/>
    <n v="2050.0561600210331"/>
    <n v="2050.0561600210331"/>
    <n v="2050.0561600210331"/>
    <n v="2050.0561600210331"/>
    <n v="2050.0561600210331"/>
    <n v="2050.0561600210331"/>
    <n v="24600.673920252404"/>
  </r>
  <r>
    <s v="E123005"/>
    <n v="123005"/>
    <s v="NOR-ADMIN &amp; GEN"/>
    <x v="0"/>
    <s v="A85000000"/>
    <x v="82"/>
    <s v="AFUDC Debt"/>
    <x v="24"/>
    <x v="24"/>
    <x v="30"/>
    <x v="30"/>
    <s v="420."/>
    <n v="941.56453843850454"/>
    <n v="941.56453843850454"/>
    <n v="941.56453843850454"/>
    <n v="941.56453843850454"/>
    <n v="941.56453843850454"/>
    <n v="941.56453843850454"/>
    <n v="941.56453843850454"/>
    <n v="941.56453843850454"/>
    <n v="941.56453843850454"/>
    <n v="941.56453843850454"/>
    <n v="941.56453843850454"/>
    <n v="941.56453843850454"/>
    <n v="11298.774461262054"/>
  </r>
  <r>
    <s v="E123006"/>
    <n v="123006"/>
    <s v="NOR-FIELD SERVICES"/>
    <x v="0"/>
    <s v="A50109900"/>
    <x v="28"/>
    <s v="Labor Cap Credits"/>
    <x v="0"/>
    <x v="0"/>
    <x v="0"/>
    <x v="0"/>
    <s v="601.8"/>
    <n v="-2899.596"/>
    <n v="-2899.596"/>
    <n v="-3175.748"/>
    <n v="-2980.7846879999997"/>
    <n v="-3122.7268160000003"/>
    <n v="-3122.7268160000003"/>
    <n v="-2980.7846879999997"/>
    <n v="-3264.668944"/>
    <n v="-3122.7268160000003"/>
    <n v="-2980.7846879999997"/>
    <n v="-3122.7268160000003"/>
    <n v="-3122.7268160000003"/>
    <n v="-36795.597088000002"/>
  </r>
  <r>
    <s v="E123006"/>
    <n v="123006"/>
    <s v="NOR-FIELD SERVICES"/>
    <x v="0"/>
    <s v="A50110000"/>
    <x v="100"/>
    <s v="Labor NS OT -Natural"/>
    <x v="0"/>
    <x v="0"/>
    <x v="0"/>
    <x v="0"/>
    <s v="601.8"/>
    <n v="3279.0811189999999"/>
    <n v="3279.0811189999999"/>
    <n v="3279.0811189999999"/>
    <n v="3370.8896303319998"/>
    <n v="3370.8896303319998"/>
    <n v="3370.8896303319998"/>
    <n v="3370.8896303319998"/>
    <n v="3370.8896303319998"/>
    <n v="3370.8896303319998"/>
    <n v="3370.8896303319998"/>
    <n v="3370.8896303319998"/>
    <n v="3370.8896303319998"/>
    <n v="40175.250029987998"/>
  </r>
  <r>
    <s v="E123006"/>
    <n v="123006"/>
    <s v="NOR-FIELD SERVICES"/>
    <x v="0"/>
    <s v="A50119900"/>
    <x v="101"/>
    <s v="LaborNSOT CapCredits"/>
    <x v="0"/>
    <x v="0"/>
    <x v="0"/>
    <x v="0"/>
    <s v="601.8"/>
    <n v="-384.08013299999999"/>
    <n v="-384.08013299999999"/>
    <n v="-384.08013299999993"/>
    <n v="-394.83437672399998"/>
    <n v="-394.83437672399998"/>
    <n v="-394.83437672399998"/>
    <n v="-394.83437672399998"/>
    <n v="-394.83437672399998"/>
    <n v="-394.83437672399998"/>
    <n v="-394.83437672399998"/>
    <n v="-394.83437672399998"/>
    <n v="-394.83437672399998"/>
    <n v="-4705.7497895159995"/>
  </r>
  <r>
    <s v="E123006"/>
    <n v="123006"/>
    <s v="NOR-FIELD SERVICES"/>
    <x v="0"/>
    <s v="A50100000"/>
    <x v="0"/>
    <s v="Labor Expense"/>
    <x v="0"/>
    <x v="0"/>
    <x v="0"/>
    <x v="0"/>
    <s v="601.8"/>
    <n v="20164.986000000001"/>
    <n v="20164.986000000001"/>
    <n v="22085.458000000002"/>
    <n v="20729.601407999999"/>
    <n v="21716.723856000004"/>
    <n v="21716.723856000004"/>
    <n v="20729.601407999999"/>
    <n v="22703.846304000002"/>
    <n v="21716.723856000004"/>
    <n v="20729.601407999999"/>
    <n v="21716.723856000004"/>
    <n v="21716.723856000004"/>
    <n v="255891.69980799998"/>
  </r>
  <r>
    <s v="E123006"/>
    <n v="123006"/>
    <s v="NOR-FIELD SERVICES"/>
    <x v="0"/>
    <s v="A50171000"/>
    <x v="29"/>
    <s v="Annual Incent Plan"/>
    <x v="0"/>
    <x v="0"/>
    <x v="0"/>
    <x v="0"/>
    <s v="601.8"/>
    <n v="536.18557592647358"/>
    <n v="536.18557592647358"/>
    <n v="587.25277363375687"/>
    <n v="551.19509205241502"/>
    <n v="577.4481916739586"/>
    <n v="577.4481916739586"/>
    <n v="551.19509205241502"/>
    <n v="603.69129129550197"/>
    <n v="577.4481916739586"/>
    <n v="551.19509205241502"/>
    <n v="577.4481916739586"/>
    <n v="577.4481916739586"/>
    <n v="6804.141451309245"/>
  </r>
  <r>
    <s v="E123006"/>
    <n v="123006"/>
    <s v="NOR-FIELD SERVICES"/>
    <x v="0"/>
    <s v="A50550000"/>
    <x v="32"/>
    <s v="Group Insur Expense"/>
    <x v="6"/>
    <x v="6"/>
    <x v="12"/>
    <x v="12"/>
    <s v="604.8"/>
    <n v="4572.37"/>
    <n v="4572.37"/>
    <n v="4572.37"/>
    <n v="4572.37"/>
    <n v="4572.37"/>
    <n v="4572.37"/>
    <n v="4572.37"/>
    <n v="4572.37"/>
    <n v="4572.37"/>
    <n v="4572.37"/>
    <n v="4572.37"/>
    <n v="4572.37"/>
    <n v="54868.44000000001"/>
  </r>
  <r>
    <s v="E123006"/>
    <n v="123006"/>
    <s v="NOR-FIELD SERVICES"/>
    <x v="0"/>
    <s v="A50550100"/>
    <x v="33"/>
    <s v="Group Ins Cap Credts"/>
    <x v="6"/>
    <x v="6"/>
    <x v="12"/>
    <x v="12"/>
    <s v="604.8"/>
    <n v="-629.18399999999997"/>
    <n v="-629.18399999999997"/>
    <n v="-629.18399999999997"/>
    <n v="-629.18399999999997"/>
    <n v="-629.18399999999997"/>
    <n v="-629.18399999999997"/>
    <n v="-629.18399999999997"/>
    <n v="-629.18399999999997"/>
    <n v="-629.18399999999997"/>
    <n v="-629.18399999999997"/>
    <n v="-629.18399999999997"/>
    <n v="-629.18399999999997"/>
    <n v="-7550.2080000000014"/>
  </r>
  <r>
    <s v="E123006"/>
    <n v="123006"/>
    <s v="NOR-FIELD SERVICES"/>
    <x v="0"/>
    <s v="A50421000"/>
    <x v="1"/>
    <s v="401k Expense"/>
    <x v="1"/>
    <x v="1"/>
    <x v="1"/>
    <x v="1"/>
    <s v="604.8"/>
    <n v="596.82173913855252"/>
    <n v="596.82173913855252"/>
    <n v="646.32035768511128"/>
    <n v="613.53422783443193"/>
    <n v="638.97855776736321"/>
    <n v="638.97855776736321"/>
    <n v="613.53422783443193"/>
    <n v="664.42288770029427"/>
    <n v="638.97855776736321"/>
    <n v="613.53422783443193"/>
    <n v="638.97855776736321"/>
    <n v="638.97855776736321"/>
    <n v="7539.8821960026216"/>
  </r>
  <r>
    <s v="E123006"/>
    <n v="123006"/>
    <s v="NOR-FIELD SERVICES"/>
    <x v="0"/>
    <s v="A50422000"/>
    <x v="2"/>
    <s v="DCP Expense"/>
    <x v="1"/>
    <x v="1"/>
    <x v="1"/>
    <x v="1"/>
    <s v="604.8"/>
    <n v="659.21813731776774"/>
    <n v="659.21813731776774"/>
    <n v="722.00081706231708"/>
    <n v="677.67376516266529"/>
    <n v="709.93918255136361"/>
    <n v="709.93918255136361"/>
    <n v="677.67376516266529"/>
    <n v="742.21459994006204"/>
    <n v="709.93918255136361"/>
    <n v="677.67376516266529"/>
    <n v="709.93918255136361"/>
    <n v="709.93918255136361"/>
    <n v="8365.3688998827292"/>
  </r>
  <r>
    <s v="E123006"/>
    <n v="123006"/>
    <s v="NOR-FIELD SERVICES"/>
    <x v="0"/>
    <s v="A50421100"/>
    <x v="38"/>
    <s v="401k Exp Cap Credits"/>
    <x v="1"/>
    <x v="1"/>
    <x v="1"/>
    <x v="1"/>
    <s v="604.8"/>
    <n v="-86.913659282673976"/>
    <n v="-86.913659282673976"/>
    <n v="-94.288939301635224"/>
    <n v="-89.347241742588864"/>
    <n v="-93.138135672334926"/>
    <n v="-93.138135672334926"/>
    <n v="-89.347241742588864"/>
    <n v="-96.929029602081016"/>
    <n v="-93.138135672334926"/>
    <n v="-89.347241742588864"/>
    <n v="-93.138135672334926"/>
    <n v="-93.138135672334926"/>
    <n v="-1098.7776910585053"/>
  </r>
  <r>
    <s v="E123006"/>
    <n v="123006"/>
    <s v="NOR-FIELD SERVICES"/>
    <x v="0"/>
    <s v="A50422100"/>
    <x v="39"/>
    <s v="DCP Exp Cap Credits"/>
    <x v="1"/>
    <x v="1"/>
    <x v="1"/>
    <x v="1"/>
    <s v="604.8"/>
    <n v="-103.39862358640556"/>
    <n v="-103.39862358640556"/>
    <n v="-113.2461115470156"/>
    <n v="-106.29378504682492"/>
    <n v="-111.35539385857848"/>
    <n v="-111.35539385857848"/>
    <n v="-106.29378504682492"/>
    <n v="-116.41700267033205"/>
    <n v="-111.35539385857848"/>
    <n v="-106.29378504682492"/>
    <n v="-111.35539385857848"/>
    <n v="-111.35539385857848"/>
    <n v="-1312.1186858235262"/>
  </r>
  <r>
    <s v="E123006"/>
    <n v="123006"/>
    <s v="NOR-FIELD SERVICES"/>
    <x v="0"/>
    <s v="A53150000"/>
    <x v="40"/>
    <s v="Contr Svc-Other"/>
    <x v="7"/>
    <x v="7"/>
    <x v="13"/>
    <x v="13"/>
    <s v="636.8"/>
    <n v="640"/>
    <n v="640"/>
    <n v="640"/>
    <n v="640"/>
    <n v="640"/>
    <n v="640"/>
    <n v="640"/>
    <n v="640"/>
    <n v="640"/>
    <n v="640"/>
    <n v="640"/>
    <n v="640"/>
    <n v="7680"/>
  </r>
  <r>
    <s v="E123006"/>
    <n v="123006"/>
    <s v="NOR-FIELD SERVICES"/>
    <x v="0"/>
    <s v="A52532000"/>
    <x v="136"/>
    <s v="Electricity"/>
    <x v="8"/>
    <x v="8"/>
    <x v="14"/>
    <x v="14"/>
    <s v="675.8"/>
    <n v="1000"/>
    <n v="1000"/>
    <n v="1000"/>
    <n v="1000"/>
    <n v="1000"/>
    <n v="1000"/>
    <n v="1000"/>
    <n v="1000"/>
    <n v="1000"/>
    <n v="1000"/>
    <n v="1000"/>
    <n v="1000"/>
    <n v="12000"/>
  </r>
  <r>
    <s v="E123006"/>
    <n v="123006"/>
    <s v="NOR-FIELD SERVICES"/>
    <x v="0"/>
    <s v="A52546000"/>
    <x v="153"/>
    <s v="Grounds Keeping"/>
    <x v="8"/>
    <x v="8"/>
    <x v="14"/>
    <x v="14"/>
    <s v="675.8"/>
    <n v="0"/>
    <n v="0"/>
    <n v="0"/>
    <n v="500"/>
    <n v="500"/>
    <n v="500"/>
    <n v="500"/>
    <n v="500"/>
    <n v="500"/>
    <n v="500"/>
    <n v="0"/>
    <n v="0"/>
    <n v="3500"/>
  </r>
  <r>
    <s v="E123006"/>
    <n v="123006"/>
    <s v="NOR-FIELD SERVICES"/>
    <x v="0"/>
    <s v="A52574100"/>
    <x v="45"/>
    <s v="Cell Phone"/>
    <x v="9"/>
    <x v="9"/>
    <x v="15"/>
    <x v="15"/>
    <s v="675.8"/>
    <n v="300"/>
    <n v="300"/>
    <n v="300"/>
    <n v="300"/>
    <n v="300"/>
    <n v="300"/>
    <n v="300"/>
    <n v="300"/>
    <n v="300"/>
    <n v="300"/>
    <n v="300"/>
    <n v="300"/>
    <n v="3600"/>
  </r>
  <r>
    <s v="E123006"/>
    <n v="123006"/>
    <s v="NOR-FIELD SERVICES"/>
    <x v="0"/>
    <s v="A52582000"/>
    <x v="104"/>
    <s v="Uniforms"/>
    <x v="11"/>
    <x v="11"/>
    <x v="17"/>
    <x v="17"/>
    <s v="675.7"/>
    <n v="225"/>
    <n v="225"/>
    <n v="225"/>
    <n v="225"/>
    <n v="225"/>
    <n v="225"/>
    <n v="225"/>
    <n v="225"/>
    <n v="225"/>
    <n v="225"/>
    <n v="225"/>
    <n v="225"/>
    <n v="2700"/>
  </r>
  <r>
    <s v="E123006"/>
    <n v="123006"/>
    <s v="NOR-FIELD SERVICES"/>
    <x v="0"/>
    <s v="A52534021"/>
    <x v="50"/>
    <s v="Travel - Meals"/>
    <x v="12"/>
    <x v="12"/>
    <x v="18"/>
    <x v="18"/>
    <s v="675.8"/>
    <n v="100"/>
    <n v="100"/>
    <n v="100"/>
    <n v="100"/>
    <n v="100"/>
    <n v="100"/>
    <n v="100"/>
    <n v="100"/>
    <n v="100"/>
    <n v="100"/>
    <n v="100"/>
    <n v="100"/>
    <n v="1200"/>
  </r>
  <r>
    <s v="E123006"/>
    <n v="123006"/>
    <s v="NOR-FIELD SERVICES"/>
    <x v="0"/>
    <s v="A52000000"/>
    <x v="170"/>
    <s v="M&amp;S Expense (O&amp;M)"/>
    <x v="13"/>
    <x v="13"/>
    <x v="19"/>
    <x v="19"/>
    <s v="620.5"/>
    <n v="1000"/>
    <n v="1000"/>
    <n v="1000"/>
    <n v="1000"/>
    <n v="1000"/>
    <n v="1000"/>
    <n v="1000"/>
    <n v="1000"/>
    <n v="1000"/>
    <n v="1000"/>
    <n v="1000"/>
    <n v="1000"/>
    <n v="12000"/>
  </r>
  <r>
    <s v="E123006"/>
    <n v="123006"/>
    <s v="NOR-FIELD SERVICES"/>
    <x v="0"/>
    <s v="A54110000"/>
    <x v="171"/>
    <s v="Rents-Real Prop"/>
    <x v="14"/>
    <x v="14"/>
    <x v="20"/>
    <x v="20"/>
    <s v="641.8"/>
    <n v="0"/>
    <n v="0"/>
    <n v="3000"/>
    <n v="0"/>
    <n v="0"/>
    <n v="0"/>
    <n v="0"/>
    <n v="0"/>
    <n v="0"/>
    <n v="0"/>
    <n v="0"/>
    <n v="0"/>
    <n v="3000"/>
  </r>
  <r>
    <s v="E123006"/>
    <n v="123006"/>
    <s v="NOR-FIELD SERVICES"/>
    <x v="0"/>
    <s v="A54140000"/>
    <x v="59"/>
    <s v="Rents-Equip"/>
    <x v="14"/>
    <x v="14"/>
    <x v="20"/>
    <x v="20"/>
    <s v="642.8"/>
    <n v="0"/>
    <n v="0"/>
    <n v="1000"/>
    <n v="0"/>
    <n v="0"/>
    <n v="1000"/>
    <n v="0"/>
    <n v="0"/>
    <n v="1000"/>
    <n v="0"/>
    <n v="0"/>
    <n v="1000"/>
    <n v="4000"/>
  </r>
  <r>
    <s v="E123006"/>
    <n v="123006"/>
    <s v="NOR-FIELD SERVICES"/>
    <x v="0"/>
    <s v="A62002400"/>
    <x v="138"/>
    <s v="M&amp;S Maint TD"/>
    <x v="19"/>
    <x v="19"/>
    <x v="25"/>
    <x v="25"/>
    <s v="620.6"/>
    <n v="4473"/>
    <n v="4473"/>
    <n v="4473"/>
    <n v="4473"/>
    <n v="4473"/>
    <n v="4473"/>
    <n v="4473"/>
    <n v="4473"/>
    <n v="4473"/>
    <n v="4473"/>
    <n v="4473"/>
    <n v="4473"/>
    <n v="53676"/>
  </r>
  <r>
    <s v="E123006"/>
    <n v="123006"/>
    <s v="NOR-FIELD SERVICES"/>
    <x v="0"/>
    <s v="A62502400"/>
    <x v="172"/>
    <s v="Misc Maint TD"/>
    <x v="19"/>
    <x v="19"/>
    <x v="25"/>
    <x v="25"/>
    <s v="675.6"/>
    <n v="0"/>
    <n v="0"/>
    <n v="0"/>
    <n v="0"/>
    <n v="0"/>
    <n v="0"/>
    <n v="0"/>
    <n v="0"/>
    <n v="0"/>
    <n v="0"/>
    <n v="0"/>
    <n v="2000"/>
    <n v="2000"/>
  </r>
  <r>
    <s v="E123006"/>
    <n v="123006"/>
    <s v="NOR-FIELD SERVICES"/>
    <x v="0"/>
    <s v="A62510000"/>
    <x v="139"/>
    <s v="Amort Def Maint"/>
    <x v="19"/>
    <x v="19"/>
    <x v="25"/>
    <x v="25"/>
    <s v="675.6"/>
    <n v="810"/>
    <n v="810"/>
    <n v="810"/>
    <n v="3102"/>
    <n v="3102"/>
    <n v="3102"/>
    <n v="3102"/>
    <n v="3102"/>
    <n v="3102"/>
    <n v="3102"/>
    <n v="3102"/>
    <n v="3102"/>
    <n v="30348"/>
  </r>
  <r>
    <s v="E123006"/>
    <n v="123006"/>
    <s v="NOR-FIELD SERVICES"/>
    <x v="0"/>
    <s v="A62520700"/>
    <x v="173"/>
    <s v="Misc Main Pvg/Bckfll"/>
    <x v="19"/>
    <x v="19"/>
    <x v="25"/>
    <x v="25"/>
    <s v="675.6"/>
    <n v="2438"/>
    <n v="2438"/>
    <n v="2438"/>
    <n v="2438"/>
    <n v="2438"/>
    <n v="2438"/>
    <n v="2438"/>
    <n v="2438"/>
    <n v="2438"/>
    <n v="2438"/>
    <n v="2438"/>
    <n v="2438"/>
    <n v="29256"/>
  </r>
  <r>
    <s v="E123006"/>
    <n v="123006"/>
    <s v="NOR-FIELD SERVICES"/>
    <x v="0"/>
    <s v="A63110000"/>
    <x v="140"/>
    <s v="Contract Svc - Other Maint"/>
    <x v="19"/>
    <x v="19"/>
    <x v="25"/>
    <x v="25"/>
    <s v="631.6"/>
    <n v="2000"/>
    <n v="2000"/>
    <n v="2000"/>
    <n v="2000"/>
    <n v="2000"/>
    <n v="2000"/>
    <n v="2000"/>
    <n v="2000"/>
    <n v="2000"/>
    <n v="2000"/>
    <n v="2000"/>
    <n v="2000"/>
    <n v="24000"/>
  </r>
  <r>
    <s v="E123006"/>
    <n v="123006"/>
    <s v="NOR-FIELD SERVICES"/>
    <x v="0"/>
    <s v="A68532000"/>
    <x v="17"/>
    <s v="FUTA"/>
    <x v="3"/>
    <x v="3"/>
    <x v="3"/>
    <x v="3"/>
    <s v="408.12"/>
    <n v="143.89573616955892"/>
    <n v="62.474263818441187"/>
    <n v="0"/>
    <n v="0"/>
    <n v="0"/>
    <n v="0"/>
    <n v="0"/>
    <n v="0"/>
    <n v="0"/>
    <n v="0"/>
    <n v="0"/>
    <n v="0"/>
    <n v="206.3699999880001"/>
  </r>
  <r>
    <s v="E123006"/>
    <n v="123006"/>
    <s v="NOR-FIELD SERVICES"/>
    <x v="0"/>
    <s v="A68533000"/>
    <x v="18"/>
    <s v="FICA"/>
    <x v="3"/>
    <x v="3"/>
    <x v="3"/>
    <x v="3"/>
    <s v="408.12"/>
    <n v="1834.6806361618753"/>
    <n v="1834.6806361618753"/>
    <n v="1985.5202847864825"/>
    <n v="1886.0610539744077"/>
    <n v="1963.5844533674563"/>
    <n v="1963.5844533674563"/>
    <n v="1886.0610539744077"/>
    <n v="2041.1178527605041"/>
    <n v="1963.5844533674563"/>
    <n v="1886.0610539744077"/>
    <n v="1963.5844533674563"/>
    <n v="1963.5844533674563"/>
    <n v="23172.104838631247"/>
  </r>
  <r>
    <s v="E123006"/>
    <n v="123006"/>
    <s v="NOR-FIELD SERVICES"/>
    <x v="0"/>
    <s v="A68535000"/>
    <x v="19"/>
    <s v="SUTA"/>
    <x v="3"/>
    <x v="3"/>
    <x v="3"/>
    <x v="3"/>
    <s v="408.12"/>
    <n v="335.75671772897061"/>
    <n v="293.56022347902933"/>
    <n v="10.423058791999978"/>
    <n v="0"/>
    <n v="0"/>
    <n v="0"/>
    <n v="0"/>
    <n v="0"/>
    <n v="0"/>
    <n v="0"/>
    <n v="0"/>
    <n v="0"/>
    <n v="639.7399999999999"/>
  </r>
  <r>
    <s v="E123006"/>
    <n v="123006"/>
    <s v="NOR-FIELD SERVICES"/>
    <x v="0"/>
    <s v="A68532100"/>
    <x v="76"/>
    <s v="FUTA Cap Credits"/>
    <x v="3"/>
    <x v="3"/>
    <x v="3"/>
    <x v="3"/>
    <s v="408.12"/>
    <n v="-20.472967969129773"/>
    <n v="-8.0030320292430339"/>
    <n v="0"/>
    <n v="0"/>
    <n v="0"/>
    <n v="0"/>
    <n v="0"/>
    <n v="0"/>
    <n v="0"/>
    <n v="0"/>
    <n v="0"/>
    <n v="0"/>
    <n v="-28.475999998372806"/>
  </r>
  <r>
    <s v="E123006"/>
    <n v="123006"/>
    <s v="NOR-FIELD SERVICES"/>
    <x v="0"/>
    <s v="A68533100"/>
    <x v="77"/>
    <s v="FICA Cap Credits"/>
    <x v="3"/>
    <x v="3"/>
    <x v="3"/>
    <x v="3"/>
    <s v="408.12"/>
    <n v="-261.03034160640453"/>
    <n v="-261.03034160640453"/>
    <n v="-282.95320973132601"/>
    <n v="-268.3391911713839"/>
    <n v="-279.60754538759346"/>
    <n v="-279.60754538759346"/>
    <n v="-268.3391911713839"/>
    <n v="-290.87589960380313"/>
    <n v="-279.60754538759346"/>
    <n v="-268.3391911713839"/>
    <n v="-279.60754538759346"/>
    <n v="-279.60754538759346"/>
    <n v="-3298.9450930000567"/>
  </r>
  <r>
    <s v="E123006"/>
    <n v="123006"/>
    <s v="NOR-FIELD SERVICES"/>
    <x v="0"/>
    <s v="A68535100"/>
    <x v="78"/>
    <s v="SUTA Cap Credits"/>
    <x v="3"/>
    <x v="3"/>
    <x v="3"/>
    <x v="3"/>
    <s v="408.12"/>
    <n v="-47.770258594636118"/>
    <n v="-39.236198931043866"/>
    <n v="-1.2691424743199997"/>
    <n v="0"/>
    <n v="0"/>
    <n v="0"/>
    <n v="0"/>
    <n v="0"/>
    <n v="0"/>
    <n v="0"/>
    <n v="0"/>
    <n v="0"/>
    <n v="-88.275599999999997"/>
  </r>
  <r>
    <s v="E123205"/>
    <n v="123005"/>
    <s v="NOR-ADMIN &amp; GEN"/>
    <x v="0"/>
    <s v="A68011000"/>
    <x v="75"/>
    <s v="Depr -UPIS General"/>
    <x v="20"/>
    <x v="20"/>
    <x v="26"/>
    <x v="26"/>
    <s v="403."/>
    <n v="-3.8342390511236117"/>
    <n v="-4.6010868613483353"/>
    <n v="-5.3679346715730567"/>
    <n v="-6.1347824817977799"/>
    <n v="-6.9016302920225012"/>
    <n v="-7.6684781022472244"/>
    <n v="-8.4353259124719457"/>
    <n v="-9.2021737226966707"/>
    <n v="-9.9690215329213885"/>
    <n v="-10.735869343146113"/>
    <n v="-11.502717153370835"/>
    <n v="-12.26956496359556"/>
    <n v="-96.622824088315028"/>
  </r>
  <r>
    <s v="E123205"/>
    <n v="123005"/>
    <s v="NOR-ADMIN &amp; GEN"/>
    <x v="0"/>
    <s v="A68311000"/>
    <x v="165"/>
    <s v="Rem Costs-ARO/NNS"/>
    <x v="37"/>
    <x v="37"/>
    <x v="47"/>
    <x v="47"/>
    <s v="403."/>
    <n v="-0.60838521455827399"/>
    <n v="-0.7300622574699287"/>
    <n v="-0.85173930038158341"/>
    <n v="-0.97341634329323801"/>
    <n v="-1.0950933862048928"/>
    <n v="-1.2167704291165478"/>
    <n v="-1.3384474720282022"/>
    <n v="-1.4601245149398574"/>
    <n v="-1.5818015578515119"/>
    <n v="-1.7034786007631668"/>
    <n v="-1.8251556436748217"/>
    <n v="-1.946832686586476"/>
    <n v="-15.3313074068685"/>
  </r>
  <r>
    <s v="E123301"/>
    <n v="123301"/>
    <s v="OWNWW-TREATMENT"/>
    <x v="1"/>
    <s v="A51510000"/>
    <x v="130"/>
    <s v="Purchased Power"/>
    <x v="33"/>
    <x v="33"/>
    <x v="43"/>
    <x v="43"/>
    <s v="615.8"/>
    <n v="4643"/>
    <n v="4602"/>
    <n v="4700"/>
    <n v="4644"/>
    <n v="4644"/>
    <n v="4643"/>
    <n v="4643"/>
    <n v="4645"/>
    <n v="4644"/>
    <n v="4644"/>
    <n v="4644"/>
    <n v="4643"/>
    <n v="55739"/>
  </r>
  <r>
    <s v="E123301"/>
    <n v="123301"/>
    <s v="OWNWW-TREATMENT"/>
    <x v="1"/>
    <s v="A51800000"/>
    <x v="174"/>
    <s v="Chemicals"/>
    <x v="38"/>
    <x v="38"/>
    <x v="48"/>
    <x v="48"/>
    <s v="618.3"/>
    <n v="566.22424037006181"/>
    <n v="101.51039384045983"/>
    <n v="349.70146560032651"/>
    <n v="1508.2947031578842"/>
    <n v="1142.2681077138079"/>
    <n v="756.60225832236313"/>
    <n v="729.23004813321859"/>
    <n v="1004.4250940707167"/>
    <n v="1630.0580776315676"/>
    <n v="398.43136445723405"/>
    <n v="549.03989316611467"/>
    <n v="804.10470380756021"/>
    <n v="9539.8903502713147"/>
  </r>
  <r>
    <s v="E123301"/>
    <n v="123301"/>
    <s v="OWNWW-TREATMENT"/>
    <x v="1"/>
    <s v="A53150000"/>
    <x v="40"/>
    <s v="Contr Svc-Other"/>
    <x v="7"/>
    <x v="7"/>
    <x v="13"/>
    <x v="13"/>
    <s v="636.8"/>
    <n v="533"/>
    <n v="533"/>
    <n v="533"/>
    <n v="533"/>
    <n v="533"/>
    <n v="533"/>
    <n v="533"/>
    <n v="533"/>
    <n v="533"/>
    <n v="533"/>
    <n v="533"/>
    <n v="533"/>
    <n v="6396"/>
  </r>
  <r>
    <s v="E123301"/>
    <n v="123301"/>
    <s v="OWNWW-TREATMENT"/>
    <x v="1"/>
    <s v="A53152000"/>
    <x v="135"/>
    <s v="Contr Svc-Lab Testng"/>
    <x v="7"/>
    <x v="7"/>
    <x v="13"/>
    <x v="13"/>
    <s v="635.3"/>
    <n v="2000"/>
    <n v="2000"/>
    <n v="2000"/>
    <n v="2000"/>
    <n v="3000"/>
    <n v="2000"/>
    <n v="2000"/>
    <n v="3000"/>
    <n v="2000"/>
    <n v="3000"/>
    <n v="3000"/>
    <n v="2000"/>
    <n v="28000"/>
  </r>
  <r>
    <s v="E123301"/>
    <n v="123301"/>
    <s v="OWNWW-TREATMENT"/>
    <x v="1"/>
    <s v="A52546000"/>
    <x v="153"/>
    <s v="Grounds Keeping"/>
    <x v="8"/>
    <x v="8"/>
    <x v="14"/>
    <x v="14"/>
    <s v="675.8"/>
    <n v="1000"/>
    <n v="1000"/>
    <n v="1000"/>
    <n v="1000"/>
    <n v="1000"/>
    <n v="1000"/>
    <n v="1000"/>
    <n v="1000"/>
    <n v="1000"/>
    <n v="1000"/>
    <n v="1000"/>
    <n v="1000"/>
    <n v="12000"/>
  </r>
  <r>
    <s v="E123301"/>
    <n v="123301"/>
    <s v="OWNWW-TREATMENT"/>
    <x v="1"/>
    <s v="A52578000"/>
    <x v="155"/>
    <s v="Trash Removal"/>
    <x v="8"/>
    <x v="8"/>
    <x v="14"/>
    <x v="14"/>
    <s v="675.8"/>
    <n v="147"/>
    <n v="147"/>
    <n v="147"/>
    <n v="147"/>
    <n v="147"/>
    <n v="147"/>
    <n v="147"/>
    <n v="147"/>
    <n v="147"/>
    <n v="147"/>
    <n v="147"/>
    <n v="147"/>
    <n v="1764"/>
  </r>
  <r>
    <s v="E123301"/>
    <n v="123301"/>
    <s v="OWNWW-TREATMENT"/>
    <x v="1"/>
    <s v="A52574000"/>
    <x v="44"/>
    <s v="Telephone"/>
    <x v="9"/>
    <x v="9"/>
    <x v="15"/>
    <x v="15"/>
    <s v="675.8"/>
    <n v="250"/>
    <n v="250"/>
    <n v="250"/>
    <n v="250"/>
    <n v="250"/>
    <n v="250"/>
    <n v="250"/>
    <n v="250"/>
    <n v="250"/>
    <n v="250"/>
    <n v="250"/>
    <n v="250"/>
    <n v="3000"/>
  </r>
  <r>
    <s v="E123301"/>
    <n v="123301"/>
    <s v="OWNWW-TREATMENT"/>
    <x v="1"/>
    <s v="A52574100"/>
    <x v="45"/>
    <s v="Cell Phone"/>
    <x v="9"/>
    <x v="9"/>
    <x v="15"/>
    <x v="15"/>
    <s v="675.8"/>
    <n v="50"/>
    <n v="50"/>
    <n v="50"/>
    <n v="50"/>
    <n v="50"/>
    <n v="50"/>
    <n v="50"/>
    <n v="50"/>
    <n v="50"/>
    <n v="50"/>
    <n v="50"/>
    <n v="50"/>
    <n v="600"/>
  </r>
  <r>
    <s v="E123301"/>
    <n v="123301"/>
    <s v="OWNWW-TREATMENT"/>
    <x v="1"/>
    <s v="A52582000"/>
    <x v="104"/>
    <s v="Uniforms"/>
    <x v="11"/>
    <x v="11"/>
    <x v="17"/>
    <x v="17"/>
    <s v="675.7"/>
    <n v="30"/>
    <n v="30"/>
    <n v="30"/>
    <n v="30"/>
    <n v="30"/>
    <n v="30"/>
    <n v="30"/>
    <n v="30"/>
    <n v="30"/>
    <n v="30"/>
    <n v="30"/>
    <n v="30"/>
    <n v="360"/>
  </r>
  <r>
    <s v="E123301"/>
    <n v="123301"/>
    <s v="OWNWW-TREATMENT"/>
    <x v="1"/>
    <s v="A52001000"/>
    <x v="53"/>
    <s v="M&amp;S Expense (O&amp;M)"/>
    <x v="13"/>
    <x v="13"/>
    <x v="19"/>
    <x v="19"/>
    <s v="620.5"/>
    <n v="200"/>
    <n v="200"/>
    <n v="200"/>
    <n v="200"/>
    <n v="200"/>
    <n v="200"/>
    <n v="200"/>
    <n v="200"/>
    <n v="200"/>
    <n v="200"/>
    <n v="200"/>
    <n v="200"/>
    <n v="2400"/>
  </r>
  <r>
    <s v="E123301"/>
    <n v="123301"/>
    <s v="OWNWW-TREATMENT"/>
    <x v="1"/>
    <s v="A52554500"/>
    <x v="105"/>
    <s v="Lab Supplies"/>
    <x v="13"/>
    <x v="13"/>
    <x v="19"/>
    <x v="19"/>
    <s v="675.3"/>
    <n v="325"/>
    <n v="325"/>
    <n v="325"/>
    <n v="325"/>
    <n v="325"/>
    <n v="325"/>
    <n v="325"/>
    <n v="325"/>
    <n v="325"/>
    <n v="325"/>
    <n v="325"/>
    <n v="325"/>
    <n v="3900"/>
  </r>
  <r>
    <s v="E123301"/>
    <n v="123301"/>
    <s v="OWNWW-TREATMENT"/>
    <x v="1"/>
    <s v="A62002400"/>
    <x v="138"/>
    <s v="M&amp;S Maint TD"/>
    <x v="19"/>
    <x v="19"/>
    <x v="25"/>
    <x v="25"/>
    <s v="620.6"/>
    <n v="792"/>
    <n v="792"/>
    <n v="792"/>
    <n v="792"/>
    <n v="792"/>
    <n v="792"/>
    <n v="792"/>
    <n v="792"/>
    <n v="792"/>
    <n v="792"/>
    <n v="792"/>
    <n v="792"/>
    <n v="9504"/>
  </r>
  <r>
    <s v="E123301"/>
    <n v="123301"/>
    <s v="OWNWW-TREATMENT"/>
    <x v="1"/>
    <s v="A63110000"/>
    <x v="140"/>
    <s v="Contract Svc - Other Maint"/>
    <x v="19"/>
    <x v="19"/>
    <x v="25"/>
    <x v="25"/>
    <s v="631.6"/>
    <n v="900"/>
    <n v="900"/>
    <n v="900"/>
    <n v="900"/>
    <n v="900"/>
    <n v="900"/>
    <n v="900"/>
    <n v="900"/>
    <n v="900"/>
    <n v="900"/>
    <n v="900"/>
    <n v="900"/>
    <n v="10800"/>
  </r>
  <r>
    <s v="E123305"/>
    <n v="123305"/>
    <s v="OWNWW-ADMIN &amp; GEN"/>
    <x v="1"/>
    <s v="A68011000"/>
    <x v="75"/>
    <s v="Depr -UPIS General"/>
    <x v="20"/>
    <x v="20"/>
    <x v="26"/>
    <x v="26"/>
    <s v="403."/>
    <n v="8166.4712022034537"/>
    <n v="8165.2714426441444"/>
    <n v="8164.0716830848351"/>
    <n v="8162.8719235255257"/>
    <n v="8161.6721639662164"/>
    <n v="8160.4724044069062"/>
    <n v="8159.2726448475969"/>
    <n v="8158.0728852882876"/>
    <n v="8156.8731257289783"/>
    <n v="8155.673366169669"/>
    <n v="8154.4736066103596"/>
    <n v="8153.2738470510503"/>
    <n v="97918.470295527033"/>
  </r>
  <r>
    <s v="E123305"/>
    <n v="123305"/>
    <s v="OWNWW-ADMIN &amp; GEN"/>
    <x v="1"/>
    <s v="A68012500"/>
    <x v="160"/>
    <s v="Depr-Amort CIAC Nntx"/>
    <x v="20"/>
    <x v="20"/>
    <x v="26"/>
    <x v="26"/>
    <s v="403."/>
    <n v="-2153.11"/>
    <n v="-2153.11"/>
    <n v="-2153.11"/>
    <n v="-2153.11"/>
    <n v="-2153.11"/>
    <n v="-2153.11"/>
    <n v="-2153.11"/>
    <n v="-2153.11"/>
    <n v="-2153.11"/>
    <n v="-2153.11"/>
    <n v="-2153.11"/>
    <n v="-2153.11"/>
    <n v="-25837.320000000003"/>
  </r>
  <r>
    <s v="E123305"/>
    <n v="123305"/>
    <s v="OWNWW-ADMIN &amp; GEN"/>
    <x v="1"/>
    <s v="A68311000"/>
    <x v="165"/>
    <s v="Rem Costs-ARO/NNS"/>
    <x v="37"/>
    <x v="37"/>
    <x v="47"/>
    <x v="47"/>
    <s v="403."/>
    <n v="-0.95183942260311782"/>
    <n v="-1.1422073071237413"/>
    <n v="-1.3325751916443647"/>
    <n v="-1.5229430761649885"/>
    <n v="-1.7133109606856118"/>
    <n v="-1.9036788452062354"/>
    <n v="-2.094046729726859"/>
    <n v="-2.2844146142474826"/>
    <n v="-2.4747824987681057"/>
    <n v="-2.6651503832887293"/>
    <n v="-2.8555182678093534"/>
    <n v="-3.0458861523299769"/>
    <n v="-23.986353449598568"/>
  </r>
  <r>
    <s v="E123305"/>
    <n v="123305"/>
    <s v="OWNWW-ADMIN &amp; GEN"/>
    <x v="1"/>
    <s v="A70510000"/>
    <x v="81"/>
    <s v="AFUDC-Equity"/>
    <x v="23"/>
    <x v="23"/>
    <x v="29"/>
    <x v="29"/>
    <s v="420."/>
    <n v="776.73349712233858"/>
    <n v="776.73349712233858"/>
    <n v="776.73349712233858"/>
    <n v="776.73349712233858"/>
    <n v="776.73349712233858"/>
    <n v="776.73349712233858"/>
    <n v="776.73349712233858"/>
    <n v="776.73349712233858"/>
    <n v="776.73349712233858"/>
    <n v="776.73349712233858"/>
    <n v="776.73349712233858"/>
    <n v="776.73349712233858"/>
    <n v="9320.8019654680647"/>
  </r>
  <r>
    <s v="E123305"/>
    <n v="123305"/>
    <s v="OWNWW-ADMIN &amp; GEN"/>
    <x v="1"/>
    <s v="A85000000"/>
    <x v="82"/>
    <s v="AFUDC Debt"/>
    <x v="24"/>
    <x v="24"/>
    <x v="30"/>
    <x v="30"/>
    <s v="420."/>
    <n v="356.74374730310649"/>
    <n v="356.74374730310649"/>
    <n v="356.74374730310649"/>
    <n v="356.74374730310649"/>
    <n v="356.74374730310649"/>
    <n v="356.74374730310649"/>
    <n v="356.74374730310649"/>
    <n v="356.74374730310649"/>
    <n v="356.74374730310649"/>
    <n v="356.74374730310649"/>
    <n v="356.74374730310649"/>
    <n v="356.74374730310649"/>
    <n v="4280.9249676372774"/>
  </r>
  <r>
    <s v="E123306"/>
    <n v="123306"/>
    <s v="OWNWW-FIELD SERVICES"/>
    <x v="1"/>
    <s v="A52546000"/>
    <x v="153"/>
    <s v="Grounds Keeping"/>
    <x v="8"/>
    <x v="8"/>
    <x v="14"/>
    <x v="14"/>
    <s v="675.8"/>
    <n v="55"/>
    <n v="55"/>
    <n v="55"/>
    <n v="55"/>
    <n v="55"/>
    <n v="55"/>
    <n v="55"/>
    <n v="55"/>
    <n v="55"/>
    <n v="55"/>
    <n v="55"/>
    <n v="55"/>
    <n v="660"/>
  </r>
  <r>
    <s v="E123306"/>
    <n v="123306"/>
    <s v="OWNWW-FIELD SERVICES"/>
    <x v="1"/>
    <s v="A63110000"/>
    <x v="140"/>
    <s v="Contract Svc - Other Maint"/>
    <x v="19"/>
    <x v="19"/>
    <x v="25"/>
    <x v="25"/>
    <s v="631.6"/>
    <n v="500"/>
    <n v="500"/>
    <n v="500"/>
    <n v="500"/>
    <n v="500"/>
    <n v="500"/>
    <n v="500"/>
    <n v="500"/>
    <n v="500"/>
    <n v="500"/>
    <n v="500"/>
    <n v="500"/>
    <n v="6000"/>
  </r>
  <r>
    <s v="E125001"/>
    <n v="125001"/>
    <s v="RWWW-TREATMENT"/>
    <x v="1"/>
    <s v="A51510000"/>
    <x v="130"/>
    <s v="Purchased Power"/>
    <x v="33"/>
    <x v="33"/>
    <x v="43"/>
    <x v="43"/>
    <s v="615.8"/>
    <n v="987"/>
    <n v="446"/>
    <n v="740"/>
    <n v="919"/>
    <n v="626"/>
    <n v="535"/>
    <n v="910"/>
    <n v="669"/>
    <n v="982"/>
    <n v="655"/>
    <n v="750"/>
    <n v="1066"/>
    <n v="9285"/>
  </r>
  <r>
    <s v="E125001"/>
    <n v="125001"/>
    <s v="RWWW-TREATMENT"/>
    <x v="1"/>
    <s v="A51800000"/>
    <x v="174"/>
    <s v="Chemicals"/>
    <x v="38"/>
    <x v="38"/>
    <x v="48"/>
    <x v="48"/>
    <s v="618.3"/>
    <n v="728.44045851393048"/>
    <n v="562.29724922600542"/>
    <n v="512.97638482972047"/>
    <n v="461.70274566563364"/>
    <n v="722.86401300309421"/>
    <n v="627.75199535603588"/>
    <n v="887.88989551083398"/>
    <n v="507.2120201238381"/>
    <n v="744.99206424148406"/>
    <n v="625.38149659442581"/>
    <n v="483.054592518059"/>
    <n v="374.06070469556153"/>
    <n v="7238.6236202786222"/>
  </r>
  <r>
    <s v="E125001"/>
    <n v="125001"/>
    <s v="RWWW-TREATMENT"/>
    <x v="1"/>
    <s v="A53150000"/>
    <x v="40"/>
    <s v="Contr Svc-Other"/>
    <x v="7"/>
    <x v="7"/>
    <x v="13"/>
    <x v="13"/>
    <s v="636.8"/>
    <n v="1005"/>
    <n v="1005"/>
    <n v="1005"/>
    <n v="2005"/>
    <n v="2005"/>
    <n v="1005"/>
    <n v="1005"/>
    <n v="2005"/>
    <n v="2005"/>
    <n v="1005"/>
    <n v="1005"/>
    <n v="1005"/>
    <n v="16060"/>
  </r>
  <r>
    <s v="E125001"/>
    <n v="125001"/>
    <s v="RWWW-TREATMENT"/>
    <x v="1"/>
    <s v="A53152000"/>
    <x v="135"/>
    <s v="Contr Svc-Lab Testng"/>
    <x v="7"/>
    <x v="7"/>
    <x v="13"/>
    <x v="13"/>
    <s v="635.3"/>
    <n v="100"/>
    <n v="100"/>
    <n v="100"/>
    <n v="100"/>
    <n v="100"/>
    <n v="100"/>
    <n v="100"/>
    <n v="100"/>
    <n v="100"/>
    <n v="100"/>
    <n v="100"/>
    <n v="100"/>
    <n v="1200"/>
  </r>
  <r>
    <s v="E125001"/>
    <n v="125001"/>
    <s v="RWWW-TREATMENT"/>
    <x v="1"/>
    <s v="A52532000"/>
    <x v="136"/>
    <s v="Electricity"/>
    <x v="8"/>
    <x v="8"/>
    <x v="14"/>
    <x v="14"/>
    <s v="675.8"/>
    <n v="30"/>
    <n v="30"/>
    <n v="30"/>
    <n v="30"/>
    <n v="30"/>
    <n v="30"/>
    <n v="30"/>
    <n v="30"/>
    <n v="30"/>
    <n v="30"/>
    <n v="30"/>
    <n v="30"/>
    <n v="360"/>
  </r>
  <r>
    <s v="E125001"/>
    <n v="125001"/>
    <s v="RWWW-TREATMENT"/>
    <x v="1"/>
    <s v="A52000000"/>
    <x v="170"/>
    <s v="M&amp;S Expense (O&amp;M)"/>
    <x v="13"/>
    <x v="13"/>
    <x v="19"/>
    <x v="19"/>
    <s v="620.5"/>
    <n v="0"/>
    <n v="0"/>
    <n v="0"/>
    <n v="0"/>
    <n v="0"/>
    <n v="0"/>
    <n v="0"/>
    <n v="0"/>
    <n v="0"/>
    <n v="0"/>
    <n v="0"/>
    <n v="400"/>
    <n v="400"/>
  </r>
  <r>
    <s v="E125001"/>
    <n v="125001"/>
    <s v="RWWW-TREATMENT"/>
    <x v="1"/>
    <s v="A52554500"/>
    <x v="105"/>
    <s v="Lab Supplies"/>
    <x v="13"/>
    <x v="13"/>
    <x v="19"/>
    <x v="19"/>
    <s v="675.3"/>
    <n v="0"/>
    <n v="0"/>
    <n v="100"/>
    <n v="0"/>
    <n v="0"/>
    <n v="100"/>
    <n v="0"/>
    <n v="0"/>
    <n v="100"/>
    <n v="0"/>
    <n v="0"/>
    <n v="100"/>
    <n v="400"/>
  </r>
  <r>
    <s v="E125001"/>
    <n v="125001"/>
    <s v="RWWW-TREATMENT"/>
    <x v="1"/>
    <s v="A63110000"/>
    <x v="140"/>
    <s v="Contract Svc - Other Maint"/>
    <x v="19"/>
    <x v="19"/>
    <x v="25"/>
    <x v="25"/>
    <s v="631.6"/>
    <n v="400"/>
    <n v="400"/>
    <n v="400"/>
    <n v="400"/>
    <n v="400"/>
    <n v="400"/>
    <n v="400"/>
    <n v="400"/>
    <n v="400"/>
    <n v="400"/>
    <n v="400"/>
    <n v="400"/>
    <n v="4800"/>
  </r>
  <r>
    <s v="E125005"/>
    <n v="125005"/>
    <s v="RWWW-ADMIN &amp; GEN"/>
    <x v="1"/>
    <s v="A68011000"/>
    <x v="75"/>
    <s v="Depr -UPIS General"/>
    <x v="20"/>
    <x v="20"/>
    <x v="26"/>
    <x v="26"/>
    <s v="403."/>
    <n v="719.06099267694037"/>
    <n v="718.84919121232849"/>
    <n v="718.63738974771661"/>
    <n v="718.42558828310462"/>
    <n v="718.21378681849274"/>
    <n v="718.00198535388085"/>
    <n v="717.79018388926886"/>
    <n v="717.57838242465698"/>
    <n v="717.3665809600451"/>
    <n v="717.1547794954331"/>
    <n v="716.94297803082122"/>
    <n v="716.73117656620934"/>
    <n v="8614.7530154588985"/>
  </r>
  <r>
    <s v="E125005"/>
    <n v="125005"/>
    <s v="RWWW-ADMIN &amp; GEN"/>
    <x v="1"/>
    <s v="A68311000"/>
    <x v="165"/>
    <s v="Rem Costs-ARO/NNS"/>
    <x v="37"/>
    <x v="37"/>
    <x v="47"/>
    <x v="47"/>
    <s v="403."/>
    <n v="-0.16803448842595972"/>
    <n v="-0.20164138611115168"/>
    <n v="-0.23524828379634363"/>
    <n v="-0.26885518148153559"/>
    <n v="-0.30246207916672752"/>
    <n v="-0.33606897685191944"/>
    <n v="-0.36967587453711137"/>
    <n v="-0.4032827722223033"/>
    <n v="-0.43688966990749523"/>
    <n v="-0.47049656759268715"/>
    <n v="-0.50410346527787908"/>
    <n v="-0.53771036296307106"/>
    <n v="-4.234469108334185"/>
  </r>
  <r>
    <s v="E126001"/>
    <n v="126001"/>
    <s v="MILLWW-TREATMENT"/>
    <x v="1"/>
    <s v="A51510000"/>
    <x v="130"/>
    <s v="Purchased Power"/>
    <x v="33"/>
    <x v="33"/>
    <x v="43"/>
    <x v="43"/>
    <s v="615.8"/>
    <n v="3056"/>
    <n v="3056"/>
    <n v="3056"/>
    <n v="3056"/>
    <n v="3056"/>
    <n v="3056"/>
    <n v="3056"/>
    <n v="3056"/>
    <n v="3991"/>
    <n v="2561"/>
    <n v="2720"/>
    <n v="2955"/>
    <n v="36675"/>
  </r>
  <r>
    <s v="E126001"/>
    <n v="126001"/>
    <s v="MILLWW-TREATMENT"/>
    <x v="1"/>
    <s v="A51800000"/>
    <x v="174"/>
    <s v="Chemicals"/>
    <x v="38"/>
    <x v="38"/>
    <x v="48"/>
    <x v="48"/>
    <s v="618.3"/>
    <n v="151.60609615384516"/>
    <n v="151.60609615384516"/>
    <n v="151.60609615384516"/>
    <n v="151.60609615384516"/>
    <n v="151.60609615384516"/>
    <n v="151.60609615384516"/>
    <n v="151.60609615384516"/>
    <n v="151.60609615384516"/>
    <n v="151.60609615384516"/>
    <n v="151.60609615384516"/>
    <n v="151.60609615384516"/>
    <n v="151.60609615384516"/>
    <n v="1819.2731538461414"/>
  </r>
  <r>
    <s v="E126001"/>
    <n v="126001"/>
    <s v="MILLWW-TREATMENT"/>
    <x v="1"/>
    <s v="A50100000"/>
    <x v="0"/>
    <s v="Labor Expense"/>
    <x v="0"/>
    <x v="0"/>
    <x v="0"/>
    <x v="0"/>
    <s v="601.8"/>
    <n v="4353.4563999999991"/>
    <n v="4353.4563999999991"/>
    <n v="4768.0731999999998"/>
    <n v="4475.3609791999997"/>
    <n v="4688.4724544000001"/>
    <n v="4688.4724544000001"/>
    <n v="4475.3609791999997"/>
    <n v="4901.5839296000004"/>
    <n v="4688.4724544000001"/>
    <n v="4475.3609791999997"/>
    <n v="4688.4724544000001"/>
    <n v="4688.4724544000001"/>
    <n v="55245.015139199983"/>
  </r>
  <r>
    <s v="E126001"/>
    <n v="126001"/>
    <s v="MILLWW-TREATMENT"/>
    <x v="1"/>
    <s v="A50550000"/>
    <x v="32"/>
    <s v="Group Insur Expense"/>
    <x v="6"/>
    <x v="6"/>
    <x v="12"/>
    <x v="12"/>
    <s v="604.8"/>
    <n v="909.44"/>
    <n v="909.44"/>
    <n v="909.44"/>
    <n v="909.44"/>
    <n v="909.44"/>
    <n v="909.44"/>
    <n v="909.44"/>
    <n v="909.44"/>
    <n v="909.44"/>
    <n v="909.44"/>
    <n v="909.44"/>
    <n v="909.44"/>
    <n v="10913.280000000004"/>
  </r>
  <r>
    <s v="E126001"/>
    <n v="126001"/>
    <s v="MILLWW-TREATMENT"/>
    <x v="1"/>
    <s v="A50421000"/>
    <x v="1"/>
    <s v="401k Expense"/>
    <x v="1"/>
    <x v="1"/>
    <x v="1"/>
    <x v="1"/>
    <s v="604.8"/>
    <n v="139.31379129538848"/>
    <n v="139.31379129538848"/>
    <n v="152.582247609235"/>
    <n v="143.21409745165937"/>
    <n v="150.03286399697649"/>
    <n v="150.03286399697649"/>
    <n v="143.21409745165937"/>
    <n v="156.85163054229361"/>
    <n v="150.03286399697649"/>
    <n v="143.21409745165937"/>
    <n v="150.03286399697649"/>
    <n v="150.03286399697649"/>
    <n v="1767.8680730821661"/>
  </r>
  <r>
    <s v="E126001"/>
    <n v="126001"/>
    <s v="MILLWW-TREATMENT"/>
    <x v="1"/>
    <s v="A50422000"/>
    <x v="2"/>
    <s v="DCP Expense"/>
    <x v="1"/>
    <x v="1"/>
    <x v="1"/>
    <x v="1"/>
    <s v="604.8"/>
    <n v="228.56108506711573"/>
    <n v="228.56108506711573"/>
    <n v="250.32261697826962"/>
    <n v="234.95127544899498"/>
    <n v="246.1480028513281"/>
    <n v="246.1480028513281"/>
    <n v="234.95127544899498"/>
    <n v="257.33473025366118"/>
    <n v="246.1480028513281"/>
    <n v="234.95127544899498"/>
    <n v="246.1480028513281"/>
    <n v="246.1480028513281"/>
    <n v="2900.3733579697873"/>
  </r>
  <r>
    <s v="E126001"/>
    <n v="126001"/>
    <s v="MILLWW-TREATMENT"/>
    <x v="1"/>
    <s v="A50454000"/>
    <x v="133"/>
    <s v="Safety Incent Awards"/>
    <x v="1"/>
    <x v="1"/>
    <x v="1"/>
    <x v="1"/>
    <s v="604.8"/>
    <n v="100"/>
    <n v="0"/>
    <n v="0"/>
    <n v="0"/>
    <n v="0"/>
    <n v="0"/>
    <n v="0"/>
    <n v="0"/>
    <n v="0"/>
    <n v="0"/>
    <n v="0"/>
    <n v="100"/>
    <n v="200"/>
  </r>
  <r>
    <s v="E126001"/>
    <n v="126001"/>
    <s v="MILLWW-TREATMENT"/>
    <x v="1"/>
    <s v="A53150000"/>
    <x v="40"/>
    <s v="Contr Svc-Other"/>
    <x v="7"/>
    <x v="7"/>
    <x v="13"/>
    <x v="13"/>
    <s v="636.8"/>
    <n v="650"/>
    <n v="650"/>
    <n v="650"/>
    <n v="650"/>
    <n v="650"/>
    <n v="650"/>
    <n v="650"/>
    <n v="650"/>
    <n v="650"/>
    <n v="650"/>
    <n v="650"/>
    <n v="650"/>
    <n v="7800"/>
  </r>
  <r>
    <s v="E126001"/>
    <n v="126001"/>
    <s v="MILLWW-TREATMENT"/>
    <x v="1"/>
    <s v="A53152000"/>
    <x v="135"/>
    <s v="Contr Svc-Lab Testng"/>
    <x v="7"/>
    <x v="7"/>
    <x v="13"/>
    <x v="13"/>
    <s v="635.3"/>
    <n v="0"/>
    <n v="300"/>
    <n v="0"/>
    <n v="300"/>
    <n v="0"/>
    <n v="300"/>
    <n v="0"/>
    <n v="300"/>
    <n v="0"/>
    <n v="300"/>
    <n v="0"/>
    <n v="300"/>
    <n v="1800"/>
  </r>
  <r>
    <s v="E126001"/>
    <n v="126001"/>
    <s v="MILLWW-TREATMENT"/>
    <x v="1"/>
    <s v="A52000000"/>
    <x v="170"/>
    <s v="M&amp;S Expense (O&amp;M)"/>
    <x v="13"/>
    <x v="13"/>
    <x v="19"/>
    <x v="19"/>
    <s v="620.5"/>
    <n v="250"/>
    <n v="250"/>
    <n v="250"/>
    <n v="250"/>
    <n v="250"/>
    <n v="250"/>
    <n v="250"/>
    <n v="250"/>
    <n v="250"/>
    <n v="250"/>
    <n v="250"/>
    <n v="250"/>
    <n v="3000"/>
  </r>
  <r>
    <s v="E126001"/>
    <n v="126001"/>
    <s v="MILLWW-TREATMENT"/>
    <x v="1"/>
    <s v="A52554500"/>
    <x v="105"/>
    <s v="Lab Supplies"/>
    <x v="13"/>
    <x v="13"/>
    <x v="19"/>
    <x v="19"/>
    <s v="675.3"/>
    <n v="50"/>
    <n v="50"/>
    <n v="50"/>
    <n v="50"/>
    <n v="50"/>
    <n v="50"/>
    <n v="50"/>
    <n v="50"/>
    <n v="50"/>
    <n v="50"/>
    <n v="50"/>
    <n v="50"/>
    <n v="600"/>
  </r>
  <r>
    <s v="E126001"/>
    <n v="126001"/>
    <s v="MILLWW-TREATMENT"/>
    <x v="1"/>
    <s v="A63110000"/>
    <x v="140"/>
    <s v="Contract Svc - Other Maint"/>
    <x v="19"/>
    <x v="19"/>
    <x v="25"/>
    <x v="25"/>
    <s v="631.6"/>
    <n v="1500"/>
    <n v="1500"/>
    <n v="1500"/>
    <n v="1500"/>
    <n v="1500"/>
    <n v="1500"/>
    <n v="1500"/>
    <n v="1500"/>
    <n v="1500"/>
    <n v="1500"/>
    <n v="1500"/>
    <n v="1500"/>
    <n v="18000"/>
  </r>
  <r>
    <s v="E126001"/>
    <n v="126001"/>
    <s v="MILLWW-TREATMENT"/>
    <x v="1"/>
    <s v="A68532000"/>
    <x v="17"/>
    <s v="FUTA"/>
    <x v="3"/>
    <x v="3"/>
    <x v="3"/>
    <x v="3"/>
    <s v="408.12"/>
    <n v="26.123838400000004"/>
    <n v="15.036161597600008"/>
    <n v="0"/>
    <n v="0"/>
    <n v="0"/>
    <n v="0"/>
    <n v="0"/>
    <n v="0"/>
    <n v="0"/>
    <n v="0"/>
    <n v="0"/>
    <n v="0"/>
    <n v="41.159999997600011"/>
  </r>
  <r>
    <s v="E126001"/>
    <n v="126001"/>
    <s v="MILLWW-TREATMENT"/>
    <x v="1"/>
    <s v="A68533000"/>
    <x v="18"/>
    <s v="FICA"/>
    <x v="3"/>
    <x v="3"/>
    <x v="3"/>
    <x v="3"/>
    <s v="408.12"/>
    <n v="333.03643959999994"/>
    <n v="333.03643959999994"/>
    <n v="364.76181479999997"/>
    <n v="342.3618599088"/>
    <n v="358.66766276160007"/>
    <n v="358.66766276160007"/>
    <n v="342.3618599088"/>
    <n v="374.97346561440003"/>
    <n v="358.66766276160007"/>
    <n v="342.3618599088"/>
    <n v="358.66766276160007"/>
    <n v="358.66766276160007"/>
    <n v="4226.2320531488003"/>
  </r>
  <r>
    <s v="E126001"/>
    <n v="126001"/>
    <s v="MILLWW-TREATMENT"/>
    <x v="1"/>
    <s v="A68535000"/>
    <x v="19"/>
    <s v="SUTA"/>
    <x v="3"/>
    <x v="3"/>
    <x v="3"/>
    <x v="3"/>
    <s v="408.12"/>
    <n v="-31.079137600000003"/>
    <n v="95.097731199999998"/>
    <n v="43.093761600000008"/>
    <n v="20.144309126399992"/>
    <n v="-0.12183691520000001"/>
    <n v="-0.12183691520000001"/>
    <n v="-0.11629887359999999"/>
    <n v="-0.12737495679999999"/>
    <n v="-0.12183691520000001"/>
    <n v="-0.11629887359999999"/>
    <n v="-0.12183691520000001"/>
    <n v="-0.12183691520000001"/>
    <n v="126.28750704639997"/>
  </r>
  <r>
    <s v="E126005"/>
    <n v="126005"/>
    <s v="MILLWW-ADMIN &amp; GEN"/>
    <x v="1"/>
    <s v="A40211000"/>
    <x v="95"/>
    <s v="Dom WW Svc Billed"/>
    <x v="28"/>
    <x v="28"/>
    <x v="38"/>
    <x v="38"/>
    <s v="522.1"/>
    <n v="12697.646875"/>
    <n v="12697.646875"/>
    <n v="12697.646875"/>
    <n v="12697.646875"/>
    <n v="12697.646875"/>
    <n v="12697.646875"/>
    <n v="12697.646875"/>
    <n v="12697.646875"/>
    <n v="12697.646875"/>
    <n v="12697.646875"/>
    <n v="12697.646875"/>
    <n v="12697.646875"/>
    <n v="152371.76250000004"/>
  </r>
  <r>
    <s v="E126005"/>
    <n v="126005"/>
    <s v="MILLWW-ADMIN &amp; GEN"/>
    <x v="1"/>
    <s v="A40221000"/>
    <x v="141"/>
    <s v="Com WW Svc Billed"/>
    <x v="28"/>
    <x v="28"/>
    <x v="38"/>
    <x v="38"/>
    <s v="522.2"/>
    <n v="452.01979166666666"/>
    <n v="452.01979166666666"/>
    <n v="452.01979166666666"/>
    <n v="452.01979166666666"/>
    <n v="452.01979166666666"/>
    <n v="452.01979166666666"/>
    <n v="452.01979166666666"/>
    <n v="452.01979166666666"/>
    <n v="452.01979166666666"/>
    <n v="452.01979166666666"/>
    <n v="452.01979166666666"/>
    <n v="452.01979166666666"/>
    <n v="5424.2375000000002"/>
  </r>
  <r>
    <s v="E126005"/>
    <n v="126005"/>
    <s v="MILLWW-ADMIN &amp; GEN"/>
    <x v="1"/>
    <s v="A40310700"/>
    <x v="149"/>
    <s v="OthRev-Reconnct Fee"/>
    <x v="29"/>
    <x v="29"/>
    <x v="39"/>
    <x v="39"/>
    <s v="471."/>
    <n v="700.41666666666663"/>
    <n v="700.41666666666663"/>
    <n v="700.41666666666663"/>
    <n v="700.41666666666663"/>
    <n v="700.41666666666663"/>
    <n v="700.41666666666663"/>
    <n v="700.41666666666663"/>
    <n v="700.41666666666663"/>
    <n v="700.41666666666663"/>
    <n v="700.41666666666663"/>
    <n v="700.41666666666663"/>
    <n v="700.41666666666663"/>
    <n v="8405.0000000000018"/>
  </r>
  <r>
    <s v="E126005"/>
    <n v="126005"/>
    <s v="MILLWW-ADMIN &amp; GEN"/>
    <x v="1"/>
    <s v="A68011000"/>
    <x v="75"/>
    <s v="Depr -UPIS General"/>
    <x v="20"/>
    <x v="20"/>
    <x v="26"/>
    <x v="26"/>
    <s v="403."/>
    <n v="8091"/>
    <n v="8091"/>
    <n v="8091"/>
    <n v="8091"/>
    <n v="8091"/>
    <n v="8091"/>
    <n v="8091"/>
    <n v="8091"/>
    <n v="8091"/>
    <n v="8091"/>
    <n v="8091"/>
    <n v="8091"/>
    <n v="97092"/>
  </r>
  <r>
    <s v="E126005"/>
    <n v="126005"/>
    <s v="MILLWW-ADMIN &amp; GEN"/>
    <x v="1"/>
    <s v="A68012500"/>
    <x v="160"/>
    <s v="Depr-Amort CIAC Nntx"/>
    <x v="20"/>
    <x v="20"/>
    <x v="26"/>
    <x v="26"/>
    <s v="403."/>
    <n v="-1381.45"/>
    <n v="-1381.45"/>
    <n v="-1381.45"/>
    <n v="-1381.45"/>
    <n v="-1381.45"/>
    <n v="-1381.45"/>
    <n v="-1381.45"/>
    <n v="-1381.45"/>
    <n v="-1381.45"/>
    <n v="-1381.45"/>
    <n v="-1381.45"/>
    <n v="-1381.45"/>
    <n v="-16577.40000000000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738">
  <r>
    <s v="E120100"/>
    <s v="Budget"/>
    <n v="120100"/>
    <s v="KY CORP-BS/OH"/>
    <x v="0"/>
    <s v="A50100000"/>
    <x v="0"/>
    <x v="0"/>
    <n v="10"/>
    <s v="Salaries &amp; Wages"/>
    <x v="0"/>
    <x v="0"/>
    <x v="0"/>
    <n v="2626.9345823999997"/>
    <n v="2507.5352831999999"/>
    <n v="2626.9345823999997"/>
    <n v="2626.9345823999997"/>
    <m/>
    <m/>
    <m/>
    <m/>
    <m/>
    <m/>
    <m/>
    <m/>
    <n v="10388.339030399999"/>
  </r>
  <r>
    <s v="E120100"/>
    <s v="Budget"/>
    <n v="120100"/>
    <s v="KY CORP-BS/OH"/>
    <x v="0"/>
    <s v="A50421000"/>
    <x v="1"/>
    <x v="1"/>
    <n v="13"/>
    <s v="Other benefits"/>
    <x v="1"/>
    <x v="1"/>
    <x v="1"/>
    <n v="84.061898403918832"/>
    <n v="80.2427212037407"/>
    <n v="84.061898403918832"/>
    <n v="84.061898403918832"/>
    <m/>
    <m/>
    <m/>
    <m/>
    <m/>
    <m/>
    <m/>
    <m/>
    <n v="332.42841641549717"/>
  </r>
  <r>
    <s v="E120100"/>
    <s v="Budget"/>
    <n v="120100"/>
    <s v="KY CORP-BS/OH"/>
    <x v="0"/>
    <s v="A50422000"/>
    <x v="2"/>
    <x v="2"/>
    <n v="13"/>
    <s v="Other benefits"/>
    <x v="1"/>
    <x v="1"/>
    <x v="1"/>
    <n v="137.90969000728128"/>
    <n v="131.64697682513216"/>
    <n v="137.90969000728128"/>
    <n v="137.90969000728128"/>
    <m/>
    <m/>
    <m/>
    <m/>
    <m/>
    <m/>
    <m/>
    <m/>
    <n v="545.37604684697601"/>
  </r>
  <r>
    <s v="E120100"/>
    <s v="Budget"/>
    <n v="120100"/>
    <s v="KY CORP-BS/OH"/>
    <x v="0"/>
    <s v="A53401000"/>
    <x v="3"/>
    <x v="3"/>
    <n v="14"/>
    <s v="Service Company costs"/>
    <x v="2"/>
    <x v="2"/>
    <x v="2"/>
    <n v="331453.97149019316"/>
    <n v="317061.5800868122"/>
    <n v="329906.27822490816"/>
    <n v="328346.58974562486"/>
    <m/>
    <m/>
    <m/>
    <m/>
    <m/>
    <m/>
    <m/>
    <m/>
    <n v="1306768.4195475383"/>
  </r>
  <r>
    <s v="E120100"/>
    <s v="Budget"/>
    <n v="120100"/>
    <s v="KY CORP-BS/OH"/>
    <x v="0"/>
    <s v="A53401100"/>
    <x v="4"/>
    <x v="4"/>
    <n v="14"/>
    <s v="Service Company costs"/>
    <x v="2"/>
    <x v="2"/>
    <x v="2"/>
    <n v="29227.002059909781"/>
    <n v="29228.112338496245"/>
    <n v="29228.112338496245"/>
    <n v="29228.112338496245"/>
    <m/>
    <m/>
    <m/>
    <m/>
    <m/>
    <m/>
    <m/>
    <m/>
    <n v="116911.33907539851"/>
  </r>
  <r>
    <s v="E120100"/>
    <s v="Budget"/>
    <n v="120100"/>
    <s v="KY CORP-BS/OH"/>
    <x v="0"/>
    <s v="A53401200"/>
    <x v="5"/>
    <x v="5"/>
    <n v="14"/>
    <s v="Service Company costs"/>
    <x v="2"/>
    <x v="2"/>
    <x v="2"/>
    <n v="42225.431142184927"/>
    <n v="41891.172600180391"/>
    <n v="42245.048975797486"/>
    <n v="43197.697436060284"/>
    <m/>
    <m/>
    <m/>
    <m/>
    <m/>
    <m/>
    <m/>
    <m/>
    <n v="169559.3501542231"/>
  </r>
  <r>
    <s v="E120100"/>
    <s v="Budget"/>
    <n v="120100"/>
    <s v="KY CORP-BS/OH"/>
    <x v="0"/>
    <s v="A53401300"/>
    <x v="6"/>
    <x v="6"/>
    <n v="14"/>
    <s v="Service Company costs"/>
    <x v="2"/>
    <x v="2"/>
    <x v="2"/>
    <n v="25918.187838551807"/>
    <n v="23199.273824541418"/>
    <n v="23802.614091406238"/>
    <n v="23979.844558016917"/>
    <m/>
    <m/>
    <m/>
    <m/>
    <m/>
    <m/>
    <m/>
    <m/>
    <n v="96899.920312516391"/>
  </r>
  <r>
    <s v="E120100"/>
    <s v="Budget"/>
    <n v="120100"/>
    <s v="KY CORP-BS/OH"/>
    <x v="0"/>
    <s v="A53401400"/>
    <x v="7"/>
    <x v="7"/>
    <n v="14"/>
    <s v="Service Company costs"/>
    <x v="2"/>
    <x v="2"/>
    <x v="2"/>
    <n v="45838.337533447637"/>
    <n v="43623.357343593969"/>
    <n v="41182.103647708711"/>
    <n v="41320.507377219074"/>
    <m/>
    <m/>
    <m/>
    <m/>
    <m/>
    <m/>
    <m/>
    <m/>
    <n v="171964.30590196938"/>
  </r>
  <r>
    <s v="E120100"/>
    <s v="Budget"/>
    <n v="120100"/>
    <s v="KY CORP-BS/OH"/>
    <x v="0"/>
    <s v="A53401500"/>
    <x v="8"/>
    <x v="8"/>
    <n v="14"/>
    <s v="Service Company costs"/>
    <x v="2"/>
    <x v="2"/>
    <x v="2"/>
    <n v="49466.114824645738"/>
    <n v="45326.359656120476"/>
    <n v="45621.582056459003"/>
    <n v="45775.091767697202"/>
    <m/>
    <m/>
    <m/>
    <m/>
    <m/>
    <m/>
    <m/>
    <m/>
    <n v="186189.14830492245"/>
  </r>
  <r>
    <s v="E120100"/>
    <s v="Budget"/>
    <n v="120100"/>
    <s v="KY CORP-BS/OH"/>
    <x v="0"/>
    <s v="A53401600"/>
    <x v="9"/>
    <x v="9"/>
    <n v="14"/>
    <s v="Service Company costs"/>
    <x v="2"/>
    <x v="2"/>
    <x v="2"/>
    <n v="11936.22567128286"/>
    <n v="11917.15269139774"/>
    <n v="11923.801364889354"/>
    <n v="11928.096773667632"/>
    <m/>
    <m/>
    <m/>
    <m/>
    <m/>
    <m/>
    <m/>
    <m/>
    <n v="47705.276501237582"/>
  </r>
  <r>
    <s v="E120100"/>
    <s v="Budget"/>
    <n v="120100"/>
    <s v="KY CORP-BS/OH"/>
    <x v="0"/>
    <s v="A53401700"/>
    <x v="10"/>
    <x v="10"/>
    <n v="14"/>
    <s v="Service Company costs"/>
    <x v="2"/>
    <x v="2"/>
    <x v="2"/>
    <n v="22316.430301320674"/>
    <n v="22316.430301320674"/>
    <n v="22316.430301320674"/>
    <n v="22316.430301320674"/>
    <m/>
    <m/>
    <m/>
    <m/>
    <m/>
    <m/>
    <m/>
    <m/>
    <n v="89265.721205282694"/>
  </r>
  <r>
    <s v="E120100"/>
    <s v="Budget"/>
    <n v="120100"/>
    <s v="KY CORP-BS/OH"/>
    <x v="0"/>
    <s v="A53401800"/>
    <x v="11"/>
    <x v="11"/>
    <n v="14"/>
    <s v="Service Company costs"/>
    <x v="2"/>
    <x v="2"/>
    <x v="2"/>
    <n v="-1456.4725815721354"/>
    <n v="4930.2408764477232"/>
    <n v="821.91235182388721"/>
    <n v="-1317.3729642141207"/>
    <m/>
    <m/>
    <m/>
    <m/>
    <m/>
    <m/>
    <m/>
    <m/>
    <n v="2978.3076824853542"/>
  </r>
  <r>
    <s v="E120100"/>
    <s v="Budget"/>
    <n v="120100"/>
    <s v="KY CORP-BS/OH"/>
    <x v="0"/>
    <s v="A53401900"/>
    <x v="12"/>
    <x v="12"/>
    <n v="14"/>
    <s v="Service Company costs"/>
    <x v="2"/>
    <x v="2"/>
    <x v="2"/>
    <n v="21300.074245544973"/>
    <n v="20575.835391844761"/>
    <n v="22319.423270647949"/>
    <n v="21450.557669219073"/>
    <m/>
    <m/>
    <m/>
    <m/>
    <m/>
    <m/>
    <m/>
    <m/>
    <n v="85645.890577256767"/>
  </r>
  <r>
    <s v="E120100"/>
    <s v="Budget"/>
    <n v="120100"/>
    <s v="KY CORP-BS/OH"/>
    <x v="0"/>
    <s v="A53402200"/>
    <x v="13"/>
    <x v="13"/>
    <n v="14"/>
    <s v="Service Company costs"/>
    <x v="2"/>
    <x v="2"/>
    <x v="2"/>
    <n v="60673.000391146488"/>
    <n v="60579.970182666984"/>
    <n v="59324.821428090501"/>
    <n v="57402.74229878722"/>
    <m/>
    <m/>
    <m/>
    <m/>
    <m/>
    <m/>
    <m/>
    <m/>
    <n v="237980.53430069122"/>
  </r>
  <r>
    <s v="E120100"/>
    <s v="Budget"/>
    <n v="120100"/>
    <s v="KY CORP-BS/OH"/>
    <x v="0"/>
    <s v="A53402300"/>
    <x v="14"/>
    <x v="14"/>
    <n v="14"/>
    <s v="Service Company costs"/>
    <x v="2"/>
    <x v="2"/>
    <x v="2"/>
    <n v="22725.780832814879"/>
    <n v="20887.568139508963"/>
    <n v="20222.382868885808"/>
    <n v="18773.967540415582"/>
    <m/>
    <m/>
    <m/>
    <m/>
    <m/>
    <m/>
    <m/>
    <m/>
    <n v="82609.699381625236"/>
  </r>
  <r>
    <s v="E120100"/>
    <s v="Budget"/>
    <n v="120100"/>
    <s v="KY CORP-BS/OH"/>
    <x v="0"/>
    <s v="A53402400"/>
    <x v="15"/>
    <x v="15"/>
    <n v="14"/>
    <s v="Service Company costs"/>
    <x v="2"/>
    <x v="2"/>
    <x v="2"/>
    <n v="5724.6590954461699"/>
    <n v="5874.1762002797304"/>
    <n v="5700.181647069624"/>
    <n v="5525.9087821589392"/>
    <m/>
    <m/>
    <m/>
    <m/>
    <m/>
    <m/>
    <m/>
    <m/>
    <n v="22824.925724954464"/>
  </r>
  <r>
    <s v="E120100"/>
    <s v="Budget"/>
    <n v="120100"/>
    <s v="KY CORP-BS/OH"/>
    <x v="0"/>
    <s v="A53402500"/>
    <x v="16"/>
    <x v="16"/>
    <n v="14"/>
    <s v="Service Company costs"/>
    <x v="2"/>
    <x v="2"/>
    <x v="2"/>
    <n v="-28.789702444487148"/>
    <n v="-28.789702444487148"/>
    <n v="-28.789702444487148"/>
    <n v="-28.789702444487148"/>
    <m/>
    <m/>
    <m/>
    <m/>
    <m/>
    <m/>
    <m/>
    <m/>
    <n v="-115.15880977794859"/>
  </r>
  <r>
    <s v="E120100"/>
    <s v="Budget"/>
    <n v="120100"/>
    <s v="KY CORP-BS/OH"/>
    <x v="0"/>
    <s v="A68532000"/>
    <x v="17"/>
    <x v="17"/>
    <n v="34"/>
    <s v="General taxes"/>
    <x v="3"/>
    <x v="3"/>
    <x v="3"/>
    <n v="-5.2215820800000021E-2"/>
    <n v="-4.9842374400000014E-2"/>
    <n v="-5.2215820800000021E-2"/>
    <n v="-5.2215820800000021E-2"/>
    <m/>
    <m/>
    <m/>
    <m/>
    <m/>
    <m/>
    <m/>
    <m/>
    <n v="-0.2064898368000001"/>
  </r>
  <r>
    <s v="E120100"/>
    <s v="Budget"/>
    <n v="120100"/>
    <s v="KY CORP-BS/OH"/>
    <x v="0"/>
    <s v="A68533000"/>
    <x v="18"/>
    <x v="18"/>
    <n v="34"/>
    <s v="General taxes"/>
    <x v="3"/>
    <x v="3"/>
    <x v="3"/>
    <n v="201.48568407001054"/>
    <n v="192.32406206682825"/>
    <n v="201.48568407001054"/>
    <n v="201.48568407001054"/>
    <m/>
    <m/>
    <m/>
    <m/>
    <m/>
    <m/>
    <m/>
    <m/>
    <n v="796.78111427685985"/>
  </r>
  <r>
    <s v="E120100"/>
    <s v="Budget"/>
    <n v="120100"/>
    <s v="KY CORP-BS/OH"/>
    <x v="0"/>
    <s v="A68535000"/>
    <x v="19"/>
    <x v="19"/>
    <n v="34"/>
    <s v="General taxes"/>
    <x v="3"/>
    <x v="3"/>
    <x v="3"/>
    <n v="-0.12183691520000001"/>
    <n v="-0.11629887359999999"/>
    <n v="-0.12183691520000001"/>
    <n v="-0.12183691520000001"/>
    <m/>
    <m/>
    <m/>
    <m/>
    <m/>
    <m/>
    <m/>
    <m/>
    <n v="-0.48180961920000004"/>
  </r>
  <r>
    <s v="E120105"/>
    <s v="Budget"/>
    <n v="120105"/>
    <s v="CORP-ADMIN &amp; GEN"/>
    <x v="0"/>
    <s v="A40111000"/>
    <x v="20"/>
    <x v="20"/>
    <n v="1"/>
    <s v="Water revenues"/>
    <x v="4"/>
    <x v="4"/>
    <x v="4"/>
    <n v="4731696.821428325"/>
    <n v="4443731.0246104039"/>
    <n v="4091080.8841919419"/>
    <n v="3891982.1300211507"/>
    <m/>
    <m/>
    <m/>
    <m/>
    <m/>
    <m/>
    <m/>
    <m/>
    <n v="17158490.860251822"/>
  </r>
  <r>
    <s v="E120105"/>
    <s v="Budget"/>
    <n v="120105"/>
    <s v="CORP-ADMIN &amp; GEN"/>
    <x v="0"/>
    <s v="A40121000"/>
    <x v="21"/>
    <x v="21"/>
    <n v="1"/>
    <s v="Water revenues"/>
    <x v="5"/>
    <x v="5"/>
    <x v="5"/>
    <n v="2197914.6632440183"/>
    <n v="2016839.1533285053"/>
    <n v="1795726.8535761551"/>
    <n v="1614288.227351411"/>
    <m/>
    <m/>
    <m/>
    <m/>
    <m/>
    <m/>
    <m/>
    <m/>
    <n v="7624768.8975000903"/>
  </r>
  <r>
    <s v="E120105"/>
    <s v="Budget"/>
    <n v="120105"/>
    <s v="CORP-ADMIN &amp; GEN"/>
    <x v="0"/>
    <s v="A40131000"/>
    <x v="22"/>
    <x v="22"/>
    <n v="1"/>
    <s v="Water revenues"/>
    <x v="6"/>
    <x v="6"/>
    <x v="6"/>
    <n v="222276.07406883937"/>
    <n v="206661.37803012089"/>
    <n v="196473.61222457889"/>
    <n v="189887.50894460708"/>
    <m/>
    <m/>
    <m/>
    <m/>
    <m/>
    <m/>
    <m/>
    <m/>
    <n v="815298.57326814625"/>
  </r>
  <r>
    <s v="E120105"/>
    <s v="Budget"/>
    <n v="120105"/>
    <s v="CORP-ADMIN &amp; GEN"/>
    <x v="0"/>
    <s v="A40141000"/>
    <x v="23"/>
    <x v="23"/>
    <n v="1"/>
    <s v="Water revenues"/>
    <x v="7"/>
    <x v="7"/>
    <x v="7"/>
    <n v="310868.04333333333"/>
    <n v="310868.04333333333"/>
    <n v="310868.04333333333"/>
    <n v="310868.04333333333"/>
    <m/>
    <m/>
    <m/>
    <m/>
    <m/>
    <m/>
    <m/>
    <m/>
    <n v="1243472.1733333333"/>
  </r>
  <r>
    <s v="E120105"/>
    <s v="Budget"/>
    <n v="120105"/>
    <s v="CORP-ADMIN &amp; GEN"/>
    <x v="0"/>
    <s v="A40145000"/>
    <x v="24"/>
    <x v="24"/>
    <n v="1"/>
    <s v="Water revenues"/>
    <x v="8"/>
    <x v="8"/>
    <x v="8"/>
    <n v="227710.29791666663"/>
    <n v="227710.29791666663"/>
    <n v="227710.29791666663"/>
    <n v="227710.29791666663"/>
    <m/>
    <m/>
    <m/>
    <m/>
    <m/>
    <m/>
    <m/>
    <m/>
    <n v="910841.19166666653"/>
  </r>
  <r>
    <s v="E120105"/>
    <s v="Budget"/>
    <n v="120105"/>
    <s v="CORP-ADMIN &amp; GEN"/>
    <x v="0"/>
    <s v="A40151000"/>
    <x v="25"/>
    <x v="25"/>
    <n v="1"/>
    <s v="Water revenues"/>
    <x v="9"/>
    <x v="9"/>
    <x v="9"/>
    <n v="607032.66777238669"/>
    <n v="575454.32305238687"/>
    <n v="462093.89841238706"/>
    <n v="439375.92287238722"/>
    <m/>
    <m/>
    <m/>
    <m/>
    <m/>
    <m/>
    <m/>
    <m/>
    <n v="2083956.8121095477"/>
  </r>
  <r>
    <s v="E120105"/>
    <s v="Budget"/>
    <n v="120105"/>
    <s v="CORP-ADMIN &amp; GEN"/>
    <x v="0"/>
    <s v="A40161000"/>
    <x v="26"/>
    <x v="26"/>
    <n v="1"/>
    <s v="Water revenues"/>
    <x v="10"/>
    <x v="10"/>
    <x v="10"/>
    <n v="170468.73353049994"/>
    <n v="165481.94027949998"/>
    <n v="133580.90147499996"/>
    <n v="118447.93919199998"/>
    <m/>
    <m/>
    <m/>
    <m/>
    <m/>
    <m/>
    <m/>
    <m/>
    <n v="587979.51447699987"/>
  </r>
  <r>
    <s v="E120105"/>
    <s v="Budget"/>
    <n v="120105"/>
    <s v="CORP-ADMIN &amp; GEN"/>
    <x v="0"/>
    <s v="A50171800"/>
    <x v="27"/>
    <x v="27"/>
    <n v="10"/>
    <s v="Salaries &amp; Wages"/>
    <x v="0"/>
    <x v="0"/>
    <x v="0"/>
    <n v="6336.4060553480322"/>
    <n v="6048.3875982867585"/>
    <n v="6336.4060553480322"/>
    <n v="6336.4060553480322"/>
    <m/>
    <m/>
    <m/>
    <m/>
    <m/>
    <m/>
    <m/>
    <m/>
    <n v="25057.605764330852"/>
  </r>
  <r>
    <s v="E120105"/>
    <s v="Budget"/>
    <n v="120105"/>
    <s v="CORP-ADMIN &amp; GEN"/>
    <x v="0"/>
    <s v="A50109900"/>
    <x v="28"/>
    <x v="28"/>
    <n v="10"/>
    <s v="Salaries &amp; Wages"/>
    <x v="0"/>
    <x v="0"/>
    <x v="0"/>
    <n v="-2902.1802519424"/>
    <n v="-2770.2629677632003"/>
    <n v="-2902.1802519424"/>
    <n v="-2902.1802519424"/>
    <m/>
    <m/>
    <m/>
    <m/>
    <m/>
    <m/>
    <m/>
    <m/>
    <n v="-11476.803723590399"/>
  </r>
  <r>
    <s v="E120105"/>
    <s v="Budget"/>
    <n v="120105"/>
    <s v="CORP-ADMIN &amp; GEN"/>
    <x v="0"/>
    <s v="A50100000"/>
    <x v="0"/>
    <x v="0"/>
    <n v="10"/>
    <s v="Salaries &amp; Wages"/>
    <x v="0"/>
    <x v="0"/>
    <x v="0"/>
    <n v="54801.499638399997"/>
    <n v="52310.518291200002"/>
    <n v="54801.499638399997"/>
    <n v="54801.499638399997"/>
    <m/>
    <m/>
    <m/>
    <m/>
    <m/>
    <m/>
    <m/>
    <m/>
    <n v="216715.01720639999"/>
  </r>
  <r>
    <s v="E120105"/>
    <s v="Budget"/>
    <n v="120105"/>
    <s v="CORP-ADMIN &amp; GEN"/>
    <x v="0"/>
    <s v="A50171000"/>
    <x v="29"/>
    <x v="29"/>
    <n v="10"/>
    <s v="Salaries &amp; Wages"/>
    <x v="0"/>
    <x v="0"/>
    <x v="0"/>
    <n v="8952.410773004056"/>
    <n v="8545.4784651402351"/>
    <n v="8952.410773004056"/>
    <n v="8952.410773004056"/>
    <m/>
    <m/>
    <m/>
    <m/>
    <m/>
    <m/>
    <m/>
    <m/>
    <n v="35402.710784152405"/>
  </r>
  <r>
    <s v="E120105"/>
    <s v="Budget"/>
    <n v="120105"/>
    <s v="CORP-ADMIN &amp; GEN"/>
    <x v="0"/>
    <s v="A50610000"/>
    <x v="30"/>
    <x v="30"/>
    <n v="11"/>
    <s v="Pensions"/>
    <x v="11"/>
    <x v="11"/>
    <x v="1"/>
    <n v="68027"/>
    <n v="68027"/>
    <n v="68027"/>
    <n v="68027"/>
    <m/>
    <m/>
    <m/>
    <m/>
    <m/>
    <m/>
    <m/>
    <m/>
    <n v="272108"/>
  </r>
  <r>
    <s v="E120105"/>
    <s v="Budget"/>
    <n v="120105"/>
    <s v="CORP-ADMIN &amp; GEN"/>
    <x v="0"/>
    <s v="A50510000"/>
    <x v="31"/>
    <x v="31"/>
    <n v="12"/>
    <s v="Group insurances"/>
    <x v="12"/>
    <x v="12"/>
    <x v="1"/>
    <n v="62540.5"/>
    <n v="62540.5"/>
    <n v="62540.5"/>
    <n v="62540.5"/>
    <m/>
    <m/>
    <m/>
    <m/>
    <m/>
    <m/>
    <m/>
    <m/>
    <n v="250162"/>
  </r>
  <r>
    <s v="E120105"/>
    <s v="Budget"/>
    <n v="120105"/>
    <s v="CORP-ADMIN &amp; GEN"/>
    <x v="0"/>
    <s v="A50550000"/>
    <x v="32"/>
    <x v="32"/>
    <n v="12"/>
    <s v="Group insurances"/>
    <x v="12"/>
    <x v="12"/>
    <x v="1"/>
    <n v="5468.9600000000009"/>
    <n v="5468.9600000000009"/>
    <n v="5468.9600000000009"/>
    <n v="5468.9600000000009"/>
    <m/>
    <m/>
    <m/>
    <m/>
    <m/>
    <m/>
    <m/>
    <m/>
    <n v="21875.840000000004"/>
  </r>
  <r>
    <s v="E120105"/>
    <s v="Budget"/>
    <n v="120105"/>
    <s v="CORP-ADMIN &amp; GEN"/>
    <x v="0"/>
    <s v="A50550100"/>
    <x v="33"/>
    <x v="33"/>
    <n v="12"/>
    <s v="Group insurances"/>
    <x v="12"/>
    <x v="12"/>
    <x v="1"/>
    <n v="-308.096"/>
    <n v="-308.096"/>
    <n v="-308.096"/>
    <n v="-308.096"/>
    <m/>
    <m/>
    <m/>
    <m/>
    <m/>
    <m/>
    <m/>
    <m/>
    <n v="-1232.384"/>
  </r>
  <r>
    <s v="E120105"/>
    <s v="Budget"/>
    <n v="120105"/>
    <s v="CORP-ADMIN &amp; GEN"/>
    <x v="0"/>
    <s v="A50421000"/>
    <x v="1"/>
    <x v="1"/>
    <n v="13"/>
    <s v="Other benefits"/>
    <x v="1"/>
    <x v="1"/>
    <x v="1"/>
    <n v="1035.3414142839583"/>
    <n v="988.27816818014207"/>
    <n v="1035.3414142839583"/>
    <n v="1035.3414142839583"/>
    <m/>
    <m/>
    <m/>
    <m/>
    <m/>
    <m/>
    <m/>
    <m/>
    <n v="4094.3024110320171"/>
  </r>
  <r>
    <s v="E120105"/>
    <s v="Budget"/>
    <n v="120105"/>
    <s v="CORP-ADMIN &amp; GEN"/>
    <x v="0"/>
    <s v="A50422000"/>
    <x v="2"/>
    <x v="2"/>
    <n v="13"/>
    <s v="Other benefits"/>
    <x v="1"/>
    <x v="1"/>
    <x v="1"/>
    <n v="591.54101026207627"/>
    <n v="564.65550979561817"/>
    <n v="591.54101026207627"/>
    <n v="591.54101026207627"/>
    <m/>
    <m/>
    <m/>
    <m/>
    <m/>
    <m/>
    <m/>
    <m/>
    <n v="2339.2785405818468"/>
  </r>
  <r>
    <s v="E120105"/>
    <s v="Budget"/>
    <n v="120105"/>
    <s v="CORP-ADMIN &amp; GEN"/>
    <x v="0"/>
    <s v="A50423000"/>
    <x v="34"/>
    <x v="34"/>
    <n v="13"/>
    <s v="Other benefits"/>
    <x v="1"/>
    <x v="1"/>
    <x v="1"/>
    <n v="740"/>
    <n v="740"/>
    <n v="740"/>
    <n v="740"/>
    <m/>
    <m/>
    <m/>
    <m/>
    <m/>
    <m/>
    <m/>
    <m/>
    <n v="2960"/>
  </r>
  <r>
    <s v="E120105"/>
    <s v="Budget"/>
    <n v="120105"/>
    <s v="CORP-ADMIN &amp; GEN"/>
    <x v="0"/>
    <s v="A50426000"/>
    <x v="35"/>
    <x v="35"/>
    <n v="13"/>
    <s v="Other benefits"/>
    <x v="1"/>
    <x v="1"/>
    <x v="1"/>
    <n v="931"/>
    <n v="931"/>
    <n v="931"/>
    <n v="931"/>
    <m/>
    <m/>
    <m/>
    <m/>
    <m/>
    <m/>
    <m/>
    <m/>
    <n v="3724"/>
  </r>
  <r>
    <s v="E120105"/>
    <s v="Budget"/>
    <n v="120105"/>
    <s v="CORP-ADMIN &amp; GEN"/>
    <x v="0"/>
    <s v="A50450000"/>
    <x v="36"/>
    <x v="36"/>
    <n v="13"/>
    <s v="Other benefits"/>
    <x v="1"/>
    <x v="1"/>
    <x v="1"/>
    <n v="0"/>
    <n v="0"/>
    <n v="0"/>
    <n v="11250"/>
    <m/>
    <m/>
    <m/>
    <m/>
    <m/>
    <m/>
    <m/>
    <m/>
    <n v="11250"/>
  </r>
  <r>
    <s v="E120105"/>
    <s v="Budget"/>
    <n v="120105"/>
    <s v="CORP-ADMIN &amp; GEN"/>
    <x v="0"/>
    <s v="A50457000"/>
    <x v="37"/>
    <x v="37"/>
    <n v="13"/>
    <s v="Other benefits"/>
    <x v="1"/>
    <x v="1"/>
    <x v="1"/>
    <n v="0"/>
    <n v="0"/>
    <n v="2730"/>
    <n v="0"/>
    <m/>
    <m/>
    <m/>
    <m/>
    <m/>
    <m/>
    <m/>
    <m/>
    <n v="2730"/>
  </r>
  <r>
    <s v="E120105"/>
    <s v="Budget"/>
    <n v="120105"/>
    <s v="CORP-ADMIN &amp; GEN"/>
    <x v="0"/>
    <s v="A50421100"/>
    <x v="38"/>
    <x v="38"/>
    <n v="13"/>
    <s v="Other benefits"/>
    <x v="1"/>
    <x v="1"/>
    <x v="1"/>
    <n v="-62.483864360635039"/>
    <n v="-59.643688707878901"/>
    <n v="-62.483864360635039"/>
    <n v="-62.483864360635039"/>
    <m/>
    <m/>
    <m/>
    <m/>
    <m/>
    <m/>
    <m/>
    <m/>
    <n v="-247.09528178978402"/>
  </r>
  <r>
    <s v="E120105"/>
    <s v="Budget"/>
    <n v="120105"/>
    <s v="CORP-ADMIN &amp; GEN"/>
    <x v="0"/>
    <s v="A50422100"/>
    <x v="39"/>
    <x v="39"/>
    <n v="13"/>
    <s v="Other benefits"/>
    <x v="1"/>
    <x v="1"/>
    <x v="1"/>
    <n v="-55.682066340471764"/>
    <n v="-53.151063324995768"/>
    <n v="-55.682066340471764"/>
    <n v="-55.682066340471764"/>
    <m/>
    <m/>
    <m/>
    <m/>
    <m/>
    <m/>
    <m/>
    <m/>
    <n v="-220.19726234641104"/>
  </r>
  <r>
    <s v="E120105"/>
    <s v="Budget"/>
    <n v="120105"/>
    <s v="CORP-ADMIN &amp; GEN"/>
    <x v="0"/>
    <s v="A53150000"/>
    <x v="40"/>
    <x v="40"/>
    <n v="15"/>
    <s v="Contracted services"/>
    <x v="13"/>
    <x v="13"/>
    <x v="11"/>
    <n v="7549.7076435833333"/>
    <n v="7549.7076435833333"/>
    <n v="7549.7076435833333"/>
    <n v="7549.7076435833333"/>
    <m/>
    <m/>
    <m/>
    <m/>
    <m/>
    <m/>
    <m/>
    <m/>
    <n v="30198.830574333333"/>
  </r>
  <r>
    <s v="E120105"/>
    <s v="Budget"/>
    <n v="120105"/>
    <s v="CORP-ADMIN &amp; GEN"/>
    <x v="0"/>
    <s v="A53154000"/>
    <x v="41"/>
    <x v="41"/>
    <n v="15"/>
    <s v="Contracted services"/>
    <x v="13"/>
    <x v="13"/>
    <x v="12"/>
    <n v="7694.2634474999995"/>
    <n v="7694.2634474999995"/>
    <n v="7694.2634474999995"/>
    <n v="7694.2634474999995"/>
    <m/>
    <m/>
    <m/>
    <m/>
    <m/>
    <m/>
    <m/>
    <m/>
    <n v="30777.053789999998"/>
  </r>
  <r>
    <s v="E120105"/>
    <s v="Budget"/>
    <n v="120105"/>
    <s v="CORP-ADMIN &amp; GEN"/>
    <x v="0"/>
    <s v="A52550000"/>
    <x v="42"/>
    <x v="42"/>
    <n v="16"/>
    <s v="Building maintenance and services"/>
    <x v="14"/>
    <x v="14"/>
    <x v="13"/>
    <n v="5000"/>
    <n v="0"/>
    <n v="0"/>
    <n v="5000"/>
    <m/>
    <m/>
    <m/>
    <m/>
    <m/>
    <m/>
    <m/>
    <m/>
    <n v="10000"/>
  </r>
  <r>
    <s v="E120105"/>
    <s v="Budget"/>
    <n v="120105"/>
    <s v="CORP-ADMIN &amp; GEN"/>
    <x v="0"/>
    <s v="A52571000"/>
    <x v="43"/>
    <x v="43"/>
    <n v="16"/>
    <s v="Building maintenance and services"/>
    <x v="14"/>
    <x v="14"/>
    <x v="13"/>
    <n v="0"/>
    <n v="0"/>
    <n v="0"/>
    <n v="0"/>
    <m/>
    <m/>
    <m/>
    <m/>
    <m/>
    <m/>
    <m/>
    <m/>
    <n v="0"/>
  </r>
  <r>
    <s v="E120105"/>
    <s v="Budget"/>
    <n v="120105"/>
    <s v="CORP-ADMIN &amp; GEN"/>
    <x v="0"/>
    <s v="A52574000"/>
    <x v="44"/>
    <x v="44"/>
    <n v="17"/>
    <s v="Telecommunication expenses"/>
    <x v="15"/>
    <x v="15"/>
    <x v="13"/>
    <n v="336.90002299999992"/>
    <n v="336.90002299999992"/>
    <n v="336.90002299999992"/>
    <n v="336.90002299999992"/>
    <m/>
    <m/>
    <m/>
    <m/>
    <m/>
    <m/>
    <m/>
    <m/>
    <n v="1347.6000919999997"/>
  </r>
  <r>
    <s v="E120105"/>
    <s v="Budget"/>
    <n v="120105"/>
    <s v="CORP-ADMIN &amp; GEN"/>
    <x v="0"/>
    <s v="A52574100"/>
    <x v="45"/>
    <x v="45"/>
    <n v="17"/>
    <s v="Telecommunication expenses"/>
    <x v="15"/>
    <x v="15"/>
    <x v="13"/>
    <n v="700"/>
    <n v="700"/>
    <n v="700"/>
    <n v="700"/>
    <m/>
    <m/>
    <m/>
    <m/>
    <m/>
    <m/>
    <m/>
    <m/>
    <n v="2800"/>
  </r>
  <r>
    <s v="E120105"/>
    <s v="Budget"/>
    <n v="120105"/>
    <s v="CORP-ADMIN &amp; GEN"/>
    <x v="0"/>
    <s v="A52566000"/>
    <x v="46"/>
    <x v="46"/>
    <n v="18"/>
    <s v="Postage printing and stationery"/>
    <x v="16"/>
    <x v="16"/>
    <x v="13"/>
    <n v="0"/>
    <n v="0"/>
    <n v="0"/>
    <n v="0"/>
    <m/>
    <m/>
    <m/>
    <m/>
    <m/>
    <m/>
    <m/>
    <m/>
    <n v="0"/>
  </r>
  <r>
    <s v="E120105"/>
    <s v="Budget"/>
    <n v="120105"/>
    <s v="CORP-ADMIN &amp; GEN"/>
    <x v="0"/>
    <s v="A52562000"/>
    <x v="47"/>
    <x v="47"/>
    <n v="19"/>
    <s v="Office supplies &amp; expenses"/>
    <x v="17"/>
    <x v="17"/>
    <x v="13"/>
    <n v="500"/>
    <n v="500"/>
    <n v="500"/>
    <n v="500"/>
    <m/>
    <m/>
    <m/>
    <m/>
    <m/>
    <m/>
    <m/>
    <m/>
    <n v="2000"/>
  </r>
  <r>
    <s v="E120105"/>
    <s v="Budget"/>
    <n v="120105"/>
    <s v="CORP-ADMIN &amp; GEN"/>
    <x v="0"/>
    <s v="A52526100"/>
    <x v="48"/>
    <x v="48"/>
    <n v="19"/>
    <s v="Office supplies &amp; expenses"/>
    <x v="17"/>
    <x v="17"/>
    <x v="13"/>
    <n v="8888.9920000000002"/>
    <n v="8888.9920000000002"/>
    <n v="8888.9920000000002"/>
    <n v="8888.9920000000002"/>
    <m/>
    <m/>
    <m/>
    <m/>
    <m/>
    <m/>
    <m/>
    <m/>
    <n v="35555.968000000001"/>
  </r>
  <r>
    <s v="E120105"/>
    <s v="Budget"/>
    <n v="120105"/>
    <s v="CORP-ADMIN &amp; GEN"/>
    <x v="0"/>
    <s v="A52571500"/>
    <x v="49"/>
    <x v="49"/>
    <n v="19"/>
    <s v="Office supplies &amp; expenses"/>
    <x v="17"/>
    <x v="17"/>
    <x v="13"/>
    <n v="6393.0625000000009"/>
    <n v="6393.0625000000009"/>
    <n v="6393.0625000000009"/>
    <n v="6393.0625000000009"/>
    <m/>
    <m/>
    <m/>
    <m/>
    <m/>
    <m/>
    <m/>
    <m/>
    <n v="25572.250000000004"/>
  </r>
  <r>
    <s v="E120105"/>
    <s v="Budget"/>
    <n v="120105"/>
    <s v="CORP-ADMIN &amp; GEN"/>
    <x v="0"/>
    <s v="A52534021"/>
    <x v="50"/>
    <x v="50"/>
    <n v="21"/>
    <s v="Employee related expense travel &amp; entertainment"/>
    <x v="18"/>
    <x v="18"/>
    <x v="13"/>
    <n v="615"/>
    <n v="615"/>
    <n v="590"/>
    <n v="515"/>
    <m/>
    <m/>
    <m/>
    <m/>
    <m/>
    <m/>
    <m/>
    <m/>
    <n v="2335"/>
  </r>
  <r>
    <s v="E120105"/>
    <s v="Budget"/>
    <n v="120105"/>
    <s v="CORP-ADMIN &amp; GEN"/>
    <x v="0"/>
    <s v="A52534000"/>
    <x v="51"/>
    <x v="51"/>
    <n v="21"/>
    <s v="Employee related expense travel &amp; entertainment"/>
    <x v="18"/>
    <x v="18"/>
    <x v="13"/>
    <n v="3000"/>
    <n v="3000"/>
    <n v="4000"/>
    <n v="1000"/>
    <m/>
    <m/>
    <m/>
    <m/>
    <m/>
    <m/>
    <m/>
    <m/>
    <n v="11000"/>
  </r>
  <r>
    <s v="E120105"/>
    <s v="Budget"/>
    <n v="120105"/>
    <s v="CORP-ADMIN &amp; GEN"/>
    <x v="0"/>
    <s v="A52534200"/>
    <x v="52"/>
    <x v="52"/>
    <n v="21"/>
    <s v="Employee related expense travel &amp; entertainment"/>
    <x v="18"/>
    <x v="18"/>
    <x v="13"/>
    <n v="11.3"/>
    <n v="1295.3"/>
    <n v="11.3"/>
    <n v="190.3"/>
    <m/>
    <m/>
    <m/>
    <m/>
    <m/>
    <m/>
    <m/>
    <m/>
    <n v="1508.1999999999998"/>
  </r>
  <r>
    <s v="E120105"/>
    <s v="Budget"/>
    <n v="120105"/>
    <s v="CORP-ADMIN &amp; GEN"/>
    <x v="0"/>
    <s v="A52001000"/>
    <x v="53"/>
    <x v="53"/>
    <n v="22"/>
    <s v="Miscellaneous expenses"/>
    <x v="19"/>
    <x v="19"/>
    <x v="14"/>
    <n v="5000"/>
    <n v="0"/>
    <n v="0"/>
    <n v="5000"/>
    <m/>
    <m/>
    <m/>
    <m/>
    <m/>
    <m/>
    <m/>
    <m/>
    <n v="10000"/>
  </r>
  <r>
    <s v="E120105"/>
    <s v="Budget"/>
    <n v="120105"/>
    <s v="CORP-ADMIN &amp; GEN"/>
    <x v="0"/>
    <s v="A52527000"/>
    <x v="54"/>
    <x v="54"/>
    <n v="22"/>
    <s v="Miscellaneous expenses"/>
    <x v="19"/>
    <x v="19"/>
    <x v="13"/>
    <n v="0"/>
    <n v="0"/>
    <n v="7500"/>
    <n v="0"/>
    <m/>
    <m/>
    <m/>
    <m/>
    <m/>
    <m/>
    <m/>
    <m/>
    <n v="7500"/>
  </r>
  <r>
    <s v="E120105"/>
    <s v="Budget"/>
    <n v="120105"/>
    <s v="CORP-ADMIN &amp; GEN"/>
    <x v="0"/>
    <s v="A52568000"/>
    <x v="55"/>
    <x v="55"/>
    <n v="22"/>
    <s v="Miscellaneous expenses"/>
    <x v="19"/>
    <x v="19"/>
    <x v="13"/>
    <n v="1869.89"/>
    <n v="1869.89"/>
    <n v="1869.89"/>
    <n v="1869.89"/>
    <m/>
    <m/>
    <m/>
    <m/>
    <m/>
    <m/>
    <m/>
    <m/>
    <n v="7479.56"/>
  </r>
  <r>
    <s v="E120105"/>
    <s v="Budget"/>
    <n v="120105"/>
    <s v="CORP-ADMIN &amp; GEN"/>
    <x v="0"/>
    <s v="A52579000"/>
    <x v="56"/>
    <x v="56"/>
    <n v="22"/>
    <s v="Miscellaneous expenses"/>
    <x v="19"/>
    <x v="19"/>
    <x v="13"/>
    <n v="0"/>
    <n v="3555.75"/>
    <n v="0"/>
    <n v="0"/>
    <m/>
    <m/>
    <m/>
    <m/>
    <m/>
    <m/>
    <m/>
    <m/>
    <n v="3555.75"/>
  </r>
  <r>
    <s v="E120105"/>
    <s v="Budget"/>
    <n v="120105"/>
    <s v="CORP-ADMIN &amp; GEN"/>
    <x v="0"/>
    <s v="A52585000"/>
    <x v="57"/>
    <x v="57"/>
    <n v="22"/>
    <s v="Miscellaneous expenses"/>
    <x v="19"/>
    <x v="19"/>
    <x v="13"/>
    <n v="-2005.26"/>
    <n v="-4213.2700000000004"/>
    <n v="-3124.81"/>
    <n v="-1545.44"/>
    <m/>
    <m/>
    <m/>
    <m/>
    <m/>
    <m/>
    <m/>
    <m/>
    <n v="-10888.78"/>
  </r>
  <r>
    <s v="E120105"/>
    <s v="Budget"/>
    <n v="120105"/>
    <s v="CORP-ADMIN &amp; GEN"/>
    <x v="0"/>
    <s v="A52524000"/>
    <x v="58"/>
    <x v="58"/>
    <n v="22"/>
    <s v="Miscellaneous expenses"/>
    <x v="19"/>
    <x v="19"/>
    <x v="13"/>
    <n v="4558"/>
    <n v="4558"/>
    <n v="4558"/>
    <n v="4558"/>
    <m/>
    <m/>
    <m/>
    <m/>
    <m/>
    <m/>
    <m/>
    <m/>
    <n v="18232"/>
  </r>
  <r>
    <s v="E120105"/>
    <s v="Budget"/>
    <n v="120105"/>
    <s v="CORP-ADMIN &amp; GEN"/>
    <x v="0"/>
    <s v="A54140000"/>
    <x v="59"/>
    <x v="59"/>
    <n v="23"/>
    <s v="Rents"/>
    <x v="20"/>
    <x v="20"/>
    <x v="15"/>
    <n v="100"/>
    <n v="100"/>
    <n v="100"/>
    <n v="100"/>
    <m/>
    <m/>
    <m/>
    <m/>
    <m/>
    <m/>
    <m/>
    <m/>
    <n v="400"/>
  </r>
  <r>
    <s v="E120105"/>
    <s v="Budget"/>
    <n v="120105"/>
    <s v="CORP-ADMIN &amp; GEN"/>
    <x v="0"/>
    <s v="A55010200"/>
    <x v="60"/>
    <x v="60"/>
    <n v="24"/>
    <s v="Transportation"/>
    <x v="21"/>
    <x v="21"/>
    <x v="16"/>
    <n v="30000"/>
    <n v="30000"/>
    <n v="30000"/>
    <n v="24000"/>
    <m/>
    <m/>
    <m/>
    <m/>
    <m/>
    <m/>
    <m/>
    <m/>
    <n v="114000"/>
  </r>
  <r>
    <s v="E120105"/>
    <s v="Budget"/>
    <n v="120105"/>
    <s v="CORP-ADMIN &amp; GEN"/>
    <x v="0"/>
    <s v="A55010300"/>
    <x v="61"/>
    <x v="61"/>
    <n v="24"/>
    <s v="Transportation"/>
    <x v="21"/>
    <x v="21"/>
    <x v="16"/>
    <n v="15000"/>
    <n v="20000"/>
    <n v="15000"/>
    <n v="15000"/>
    <m/>
    <m/>
    <m/>
    <m/>
    <m/>
    <m/>
    <m/>
    <m/>
    <n v="65000"/>
  </r>
  <r>
    <s v="E120105"/>
    <s v="Budget"/>
    <n v="120105"/>
    <s v="CORP-ADMIN &amp; GEN"/>
    <x v="0"/>
    <s v="A55010500"/>
    <x v="62"/>
    <x v="62"/>
    <n v="24"/>
    <s v="Transportation"/>
    <x v="21"/>
    <x v="21"/>
    <x v="16"/>
    <n v="200"/>
    <n v="200"/>
    <n v="200"/>
    <n v="200"/>
    <m/>
    <m/>
    <m/>
    <m/>
    <m/>
    <m/>
    <m/>
    <m/>
    <n v="800"/>
  </r>
  <r>
    <s v="E120105"/>
    <s v="Budget"/>
    <n v="120105"/>
    <s v="CORP-ADMIN &amp; GEN"/>
    <x v="0"/>
    <s v="A55000100"/>
    <x v="63"/>
    <x v="63"/>
    <n v="24"/>
    <s v="Transportation"/>
    <x v="21"/>
    <x v="21"/>
    <x v="16"/>
    <n v="-8725.5"/>
    <n v="-9695"/>
    <n v="-8725.5"/>
    <n v="-7562.0999999999995"/>
    <m/>
    <m/>
    <m/>
    <m/>
    <m/>
    <m/>
    <m/>
    <m/>
    <n v="-34708.1"/>
  </r>
  <r>
    <s v="E120105"/>
    <s v="Budget"/>
    <n v="120105"/>
    <s v="CORP-ADMIN &amp; GEN"/>
    <x v="0"/>
    <s v="A52520000"/>
    <x v="64"/>
    <x v="64"/>
    <n v="26"/>
    <s v="Customer accounting other"/>
    <x v="22"/>
    <x v="22"/>
    <x v="17"/>
    <n v="6111.25"/>
    <n v="6111.25"/>
    <n v="6111.25"/>
    <n v="6111.25"/>
    <m/>
    <m/>
    <m/>
    <m/>
    <m/>
    <m/>
    <m/>
    <m/>
    <n v="24445"/>
  </r>
  <r>
    <s v="E120105"/>
    <s v="Budget"/>
    <n v="120105"/>
    <s v="CORP-ADMIN &amp; GEN"/>
    <x v="0"/>
    <s v="A52510015"/>
    <x v="65"/>
    <x v="65"/>
    <n v="26"/>
    <s v="Customer accounting other"/>
    <x v="22"/>
    <x v="22"/>
    <x v="17"/>
    <n v="12000"/>
    <n v="12000"/>
    <n v="12000"/>
    <n v="12000"/>
    <m/>
    <m/>
    <m/>
    <m/>
    <m/>
    <m/>
    <m/>
    <m/>
    <n v="48000"/>
  </r>
  <r>
    <s v="E120105"/>
    <s v="Budget"/>
    <n v="120105"/>
    <s v="CORP-ADMIN &amp; GEN"/>
    <x v="0"/>
    <s v="A52542015"/>
    <x v="66"/>
    <x v="66"/>
    <n v="26"/>
    <s v="Customer accounting other"/>
    <x v="22"/>
    <x v="22"/>
    <x v="17"/>
    <n v="12276.204877720511"/>
    <n v="12276.204877720511"/>
    <n v="12276.204877720511"/>
    <n v="12276.204877720511"/>
    <m/>
    <m/>
    <m/>
    <m/>
    <m/>
    <m/>
    <m/>
    <m/>
    <n v="49104.819510882044"/>
  </r>
  <r>
    <s v="E120105"/>
    <s v="Budget"/>
    <n v="120105"/>
    <s v="CORP-ADMIN &amp; GEN"/>
    <x v="0"/>
    <s v="A52566015"/>
    <x v="67"/>
    <x v="67"/>
    <n v="26"/>
    <s v="Customer accounting other"/>
    <x v="22"/>
    <x v="22"/>
    <x v="17"/>
    <n v="55917.774049374748"/>
    <n v="55917.774049374748"/>
    <n v="55917.774049374748"/>
    <n v="55917.774049374748"/>
    <m/>
    <m/>
    <m/>
    <m/>
    <m/>
    <m/>
    <m/>
    <m/>
    <n v="223671.09619749899"/>
  </r>
  <r>
    <s v="E120105"/>
    <s v="Budget"/>
    <n v="120105"/>
    <s v="CORP-ADMIN &amp; GEN"/>
    <x v="0"/>
    <s v="A56610000"/>
    <x v="68"/>
    <x v="68"/>
    <n v="27"/>
    <s v="Regulatory expense"/>
    <x v="23"/>
    <x v="23"/>
    <x v="18"/>
    <n v="25000"/>
    <n v="25000"/>
    <n v="25000"/>
    <n v="25000"/>
    <m/>
    <m/>
    <m/>
    <m/>
    <m/>
    <m/>
    <m/>
    <m/>
    <n v="100000"/>
  </r>
  <r>
    <s v="E120105"/>
    <s v="Budget"/>
    <n v="120105"/>
    <s v="CORP-ADMIN &amp; GEN"/>
    <x v="0"/>
    <s v="A56620000"/>
    <x v="69"/>
    <x v="69"/>
    <n v="27"/>
    <s v="Regulatory expense"/>
    <x v="23"/>
    <x v="23"/>
    <x v="19"/>
    <n v="667"/>
    <n v="667"/>
    <n v="667"/>
    <n v="667"/>
    <m/>
    <m/>
    <m/>
    <m/>
    <m/>
    <m/>
    <m/>
    <m/>
    <n v="2668"/>
  </r>
  <r>
    <s v="E120105"/>
    <s v="Budget"/>
    <n v="120105"/>
    <s v="CORP-ADMIN &amp; GEN"/>
    <x v="0"/>
    <s v="A55115000"/>
    <x v="70"/>
    <x v="70"/>
    <n v="28"/>
    <s v="Insurance other than group"/>
    <x v="24"/>
    <x v="24"/>
    <x v="20"/>
    <n v="2891.8458333333333"/>
    <n v="2891.8458333333333"/>
    <n v="2891.8458333333333"/>
    <n v="2891.8458333333333"/>
    <m/>
    <m/>
    <m/>
    <m/>
    <m/>
    <m/>
    <m/>
    <m/>
    <n v="11567.383333333333"/>
  </r>
  <r>
    <s v="E120105"/>
    <s v="Budget"/>
    <n v="120105"/>
    <s v="CORP-ADMIN &amp; GEN"/>
    <x v="0"/>
    <s v="A55715000"/>
    <x v="71"/>
    <x v="71"/>
    <n v="28"/>
    <s v="Insurance other than group"/>
    <x v="24"/>
    <x v="24"/>
    <x v="21"/>
    <n v="32346"/>
    <n v="32346"/>
    <n v="32346"/>
    <n v="32346"/>
    <m/>
    <m/>
    <m/>
    <m/>
    <m/>
    <m/>
    <m/>
    <m/>
    <n v="129384"/>
  </r>
  <r>
    <s v="E120105"/>
    <s v="Budget"/>
    <n v="120105"/>
    <s v="CORP-ADMIN &amp; GEN"/>
    <x v="0"/>
    <s v="A55725000"/>
    <x v="72"/>
    <x v="72"/>
    <n v="28"/>
    <s v="Insurance other than group"/>
    <x v="24"/>
    <x v="24"/>
    <x v="22"/>
    <n v="12473.339166666667"/>
    <n v="12473.339166666667"/>
    <n v="12473.339166666667"/>
    <n v="12473.339166666667"/>
    <m/>
    <m/>
    <m/>
    <m/>
    <m/>
    <m/>
    <m/>
    <m/>
    <n v="49893.356666666667"/>
  </r>
  <r>
    <s v="E120105"/>
    <s v="Budget"/>
    <n v="120105"/>
    <s v="CORP-ADMIN &amp; GEN"/>
    <x v="0"/>
    <s v="A55735000"/>
    <x v="73"/>
    <x v="73"/>
    <n v="28"/>
    <s v="Insurance other than group"/>
    <x v="24"/>
    <x v="24"/>
    <x v="23"/>
    <n v="20119.095833333333"/>
    <n v="20119.095833333333"/>
    <n v="20119.095833333333"/>
    <n v="20119.095833333333"/>
    <m/>
    <m/>
    <m/>
    <m/>
    <m/>
    <m/>
    <m/>
    <m/>
    <n v="80476.383333333331"/>
  </r>
  <r>
    <s v="E120105"/>
    <s v="Budget"/>
    <n v="120105"/>
    <s v="CORP-ADMIN &amp; GEN"/>
    <x v="0"/>
    <s v="A62502600"/>
    <x v="74"/>
    <x v="74"/>
    <n v="29"/>
    <s v="Maintenance service &amp; supplies"/>
    <x v="25"/>
    <x v="25"/>
    <x v="13"/>
    <n v="28518.1"/>
    <n v="28518.1"/>
    <n v="28745.23"/>
    <n v="28745.23"/>
    <m/>
    <m/>
    <m/>
    <m/>
    <m/>
    <m/>
    <m/>
    <m/>
    <n v="114526.65999999999"/>
  </r>
  <r>
    <s v="E120105"/>
    <s v="Budget"/>
    <n v="120105"/>
    <s v="CORP-ADMIN &amp; GEN"/>
    <x v="0"/>
    <s v="A68011000"/>
    <x v="75"/>
    <x v="75"/>
    <n v="30"/>
    <s v="Depreciation"/>
    <x v="26"/>
    <x v="26"/>
    <x v="24"/>
    <n v="133214.55333333334"/>
    <n v="133214.55333333334"/>
    <n v="133214.55333333334"/>
    <n v="133214.55333333334"/>
    <m/>
    <m/>
    <m/>
    <m/>
    <m/>
    <m/>
    <m/>
    <m/>
    <n v="532858.21333333338"/>
  </r>
  <r>
    <s v="E120105"/>
    <s v="Budget"/>
    <n v="120105"/>
    <s v="CORP-ADMIN &amp; GEN"/>
    <x v="0"/>
    <s v="A68532000"/>
    <x v="17"/>
    <x v="17"/>
    <n v="34"/>
    <s v="General taxes"/>
    <x v="3"/>
    <x v="3"/>
    <x v="3"/>
    <n v="0"/>
    <n v="0"/>
    <n v="0"/>
    <n v="0"/>
    <m/>
    <m/>
    <m/>
    <m/>
    <m/>
    <m/>
    <m/>
    <m/>
    <n v="0"/>
  </r>
  <r>
    <s v="E120105"/>
    <s v="Budget"/>
    <n v="120105"/>
    <s v="CORP-ADMIN &amp; GEN"/>
    <x v="0"/>
    <s v="A68533000"/>
    <x v="18"/>
    <x v="18"/>
    <n v="34"/>
    <s v="General taxes"/>
    <x v="3"/>
    <x v="3"/>
    <x v="3"/>
    <n v="2544.5088879529089"/>
    <n v="2428.849847591413"/>
    <n v="2544.5088879529089"/>
    <n v="2544.5088879529089"/>
    <m/>
    <m/>
    <m/>
    <m/>
    <m/>
    <m/>
    <m/>
    <m/>
    <n v="10062.376511450138"/>
  </r>
  <r>
    <s v="E120105"/>
    <s v="Budget"/>
    <n v="120105"/>
    <s v="CORP-ADMIN &amp; GEN"/>
    <x v="0"/>
    <s v="A68535000"/>
    <x v="19"/>
    <x v="19"/>
    <n v="34"/>
    <s v="General taxes"/>
    <x v="3"/>
    <x v="3"/>
    <x v="3"/>
    <n v="0"/>
    <n v="0"/>
    <n v="0"/>
    <n v="0"/>
    <m/>
    <m/>
    <m/>
    <m/>
    <m/>
    <m/>
    <m/>
    <m/>
    <n v="0"/>
  </r>
  <r>
    <s v="E120105"/>
    <s v="Budget"/>
    <n v="120105"/>
    <s v="CORP-ADMIN &amp; GEN"/>
    <x v="0"/>
    <s v="A68532100"/>
    <x v="76"/>
    <x v="76"/>
    <n v="34"/>
    <s v="General taxes"/>
    <x v="3"/>
    <x v="3"/>
    <x v="3"/>
    <n v="0"/>
    <n v="0"/>
    <n v="0"/>
    <n v="0"/>
    <m/>
    <m/>
    <m/>
    <m/>
    <m/>
    <m/>
    <m/>
    <m/>
    <n v="0"/>
  </r>
  <r>
    <s v="E120105"/>
    <s v="Budget"/>
    <n v="120105"/>
    <s v="CORP-ADMIN &amp; GEN"/>
    <x v="0"/>
    <s v="A68533100"/>
    <x v="77"/>
    <x v="77"/>
    <n v="34"/>
    <s v="General taxes"/>
    <x v="3"/>
    <x v="3"/>
    <x v="3"/>
    <n v="-140.99835155289651"/>
    <n v="-134.58933557321942"/>
    <n v="-140.99835155289651"/>
    <n v="-140.99835155289651"/>
    <m/>
    <m/>
    <m/>
    <m/>
    <m/>
    <m/>
    <m/>
    <m/>
    <n v="-557.58439023190897"/>
  </r>
  <r>
    <s v="E120105"/>
    <s v="Budget"/>
    <n v="120105"/>
    <s v="CORP-ADMIN &amp; GEN"/>
    <x v="0"/>
    <s v="A68535100"/>
    <x v="78"/>
    <x v="78"/>
    <n v="34"/>
    <s v="General taxes"/>
    <x v="3"/>
    <x v="3"/>
    <x v="3"/>
    <n v="0"/>
    <n v="0"/>
    <n v="0"/>
    <n v="0"/>
    <m/>
    <m/>
    <m/>
    <m/>
    <m/>
    <m/>
    <m/>
    <m/>
    <n v="0"/>
  </r>
  <r>
    <s v="E120105"/>
    <s v="Budget"/>
    <n v="120105"/>
    <s v="CORP-ADMIN &amp; GEN"/>
    <x v="0"/>
    <s v="A81015000"/>
    <x v="79"/>
    <x v="79"/>
    <n v="38"/>
    <s v="Interest on long-term debt"/>
    <x v="27"/>
    <x v="27"/>
    <x v="25"/>
    <n v="36260.273972602736"/>
    <n v="36835.61643835617"/>
    <n v="36260.273972602736"/>
    <n v="36835.61643835617"/>
    <m/>
    <m/>
    <m/>
    <m/>
    <m/>
    <m/>
    <m/>
    <m/>
    <n v="146191.78082191781"/>
  </r>
  <r>
    <s v="E120105"/>
    <s v="Budget"/>
    <n v="120105"/>
    <s v="CORP-ADMIN &amp; GEN"/>
    <x v="0"/>
    <s v="A81315000"/>
    <x v="80"/>
    <x v="80"/>
    <n v="39"/>
    <s v="Interest on Short-Term Bank Debt"/>
    <x v="28"/>
    <x v="28"/>
    <x v="26"/>
    <n v="6500.4646513328771"/>
    <n v="1570.842547640211"/>
    <n v="3961.9362263348812"/>
    <n v="6522.4646654767002"/>
    <m/>
    <m/>
    <m/>
    <m/>
    <m/>
    <m/>
    <m/>
    <m/>
    <n v="18555.708090784668"/>
  </r>
  <r>
    <s v="E120105"/>
    <s v="Budget"/>
    <n v="120105"/>
    <s v="CORP-ADMIN &amp; GEN"/>
    <x v="0"/>
    <s v="A70510000"/>
    <x v="81"/>
    <x v="81"/>
    <n v="41"/>
    <s v="Allowance for other funds used during construction"/>
    <x v="29"/>
    <x v="29"/>
    <x v="27"/>
    <n v="-1995.5100933988999"/>
    <n v="-1995.5100933988999"/>
    <n v="-1995.5100933988999"/>
    <n v="-1995.5100933988999"/>
    <m/>
    <m/>
    <m/>
    <m/>
    <m/>
    <m/>
    <m/>
    <m/>
    <n v="-7982.0403735955997"/>
  </r>
  <r>
    <s v="E120105"/>
    <s v="Budget"/>
    <n v="120105"/>
    <s v="CORP-ADMIN &amp; GEN"/>
    <x v="0"/>
    <s v="A85000000"/>
    <x v="82"/>
    <x v="82"/>
    <n v="42"/>
    <s v="Allowance for borrowed funds used during construction"/>
    <x v="30"/>
    <x v="30"/>
    <x v="27"/>
    <n v="-916.51222863145199"/>
    <n v="-916.51222863145199"/>
    <n v="-916.51222863145199"/>
    <n v="-916.51222863145199"/>
    <m/>
    <m/>
    <m/>
    <m/>
    <m/>
    <m/>
    <m/>
    <m/>
    <n v="-3666.048914525808"/>
  </r>
  <r>
    <s v="E120105"/>
    <s v="Budget"/>
    <n v="120105"/>
    <s v="CORP-ADMIN &amp; GEN"/>
    <x v="0"/>
    <s v="A82010000"/>
    <x v="83"/>
    <x v="83"/>
    <n v="43"/>
    <s v="Amortization of debt expense"/>
    <x v="31"/>
    <x v="31"/>
    <x v="28"/>
    <n v="665.1"/>
    <n v="665.1"/>
    <n v="665.1"/>
    <n v="665.1"/>
    <m/>
    <m/>
    <m/>
    <m/>
    <m/>
    <m/>
    <m/>
    <m/>
    <n v="2660.4"/>
  </r>
  <r>
    <s v="E120105"/>
    <s v="Budget"/>
    <n v="120105"/>
    <s v="CORP-ADMIN &amp; GEN"/>
    <x v="0"/>
    <s v="A82015000"/>
    <x v="84"/>
    <x v="84"/>
    <n v="43"/>
    <s v="Amortization of debt expense"/>
    <x v="31"/>
    <x v="31"/>
    <x v="28"/>
    <n v="7246.1400273972604"/>
    <n v="7250.7975616438353"/>
    <n v="7246.1400273972604"/>
    <n v="7250.7975616438353"/>
    <m/>
    <m/>
    <m/>
    <m/>
    <m/>
    <m/>
    <m/>
    <m/>
    <n v="28993.875178082191"/>
  </r>
  <r>
    <s v="E120105"/>
    <s v="Budget"/>
    <n v="120105"/>
    <s v="CORP-ADMIN &amp; GEN"/>
    <x v="0"/>
    <s v="A69011000"/>
    <x v="85"/>
    <x v="85"/>
    <n v="45"/>
    <s v="Provision for income taxes"/>
    <x v="32"/>
    <x v="32"/>
    <x v="29"/>
    <n v="1210531.757455481"/>
    <n v="1300482.7864631303"/>
    <n v="698891.85587471013"/>
    <n v="729098.51820008841"/>
    <m/>
    <m/>
    <m/>
    <m/>
    <m/>
    <m/>
    <m/>
    <m/>
    <n v="3939004.91799341"/>
  </r>
  <r>
    <s v="E120105"/>
    <s v="Budget"/>
    <n v="120105"/>
    <s v="CORP-ADMIN &amp; GEN"/>
    <x v="0"/>
    <s v="A69021000"/>
    <x v="86"/>
    <x v="86"/>
    <n v="45"/>
    <s v="Provision for income taxes"/>
    <x v="33"/>
    <x v="33"/>
    <x v="30"/>
    <n v="210473.55600694389"/>
    <n v="221659.40753094453"/>
    <n v="113947.66247101488"/>
    <n v="120465.3010208089"/>
    <m/>
    <m/>
    <m/>
    <m/>
    <m/>
    <m/>
    <m/>
    <m/>
    <n v="666545.92702971213"/>
  </r>
  <r>
    <s v="E120105"/>
    <s v="Budget"/>
    <n v="120105"/>
    <s v="CORP-ADMIN &amp; GEN"/>
    <x v="0"/>
    <s v="A69061000"/>
    <x v="87"/>
    <x v="87"/>
    <n v="45"/>
    <s v="Provision for income taxes"/>
    <x v="34"/>
    <x v="34"/>
    <x v="31"/>
    <n v="-13515.900388390046"/>
    <n v="-12901.538288917771"/>
    <n v="-13573.324323144529"/>
    <n v="-13573.324323144529"/>
    <m/>
    <m/>
    <m/>
    <m/>
    <m/>
    <m/>
    <m/>
    <m/>
    <n v="-53564.087323596876"/>
  </r>
  <r>
    <s v="E120105"/>
    <s v="Budget"/>
    <n v="120105"/>
    <s v="CORP-ADMIN &amp; GEN"/>
    <x v="0"/>
    <s v="A69063200"/>
    <x v="88"/>
    <x v="88"/>
    <n v="45"/>
    <s v="Provision for income taxes"/>
    <x v="34"/>
    <x v="34"/>
    <x v="31"/>
    <n v="-13986"/>
    <n v="-13986"/>
    <n v="-13986"/>
    <n v="-13986"/>
    <m/>
    <m/>
    <m/>
    <m/>
    <m/>
    <m/>
    <m/>
    <m/>
    <n v="-55944"/>
  </r>
  <r>
    <s v="E120105"/>
    <s v="Budget"/>
    <n v="120105"/>
    <s v="CORP-ADMIN &amp; GEN"/>
    <x v="0"/>
    <s v="A69065000"/>
    <x v="89"/>
    <x v="89"/>
    <n v="45"/>
    <s v="Provision for income taxes"/>
    <x v="34"/>
    <x v="34"/>
    <x v="31"/>
    <n v="-121322.4802430025"/>
    <n v="-131364.82560000155"/>
    <n v="182262.29484160367"/>
    <n v="7800.4935047371619"/>
    <m/>
    <m/>
    <m/>
    <m/>
    <m/>
    <m/>
    <m/>
    <m/>
    <n v="-62624.517496663226"/>
  </r>
  <r>
    <s v="E120105"/>
    <s v="Budget"/>
    <n v="120105"/>
    <s v="CORP-ADMIN &amp; GEN"/>
    <x v="0"/>
    <s v="A69071000"/>
    <x v="90"/>
    <x v="90"/>
    <n v="45"/>
    <s v="Provision for income taxes"/>
    <x v="35"/>
    <x v="35"/>
    <x v="32"/>
    <n v="-2464.9058459069993"/>
    <n v="-2352.8641256384994"/>
    <n v="-2475.3782960141998"/>
    <n v="-2475.3782960141998"/>
    <m/>
    <m/>
    <m/>
    <m/>
    <m/>
    <m/>
    <m/>
    <m/>
    <n v="-9768.5265635738979"/>
  </r>
  <r>
    <s v="E120105"/>
    <s v="Budget"/>
    <n v="120105"/>
    <s v="CORP-ADMIN &amp; GEN"/>
    <x v="0"/>
    <s v="A69073200"/>
    <x v="91"/>
    <x v="91"/>
    <n v="45"/>
    <s v="Provision for income taxes"/>
    <x v="35"/>
    <x v="35"/>
    <x v="32"/>
    <n v="-5556"/>
    <n v="-5556"/>
    <n v="-5556"/>
    <n v="-5556"/>
    <m/>
    <m/>
    <m/>
    <m/>
    <m/>
    <m/>
    <m/>
    <m/>
    <n v="-22224"/>
  </r>
  <r>
    <s v="E120105"/>
    <s v="Budget"/>
    <n v="120105"/>
    <s v="CORP-ADMIN &amp; GEN"/>
    <x v="0"/>
    <s v="A69073500"/>
    <x v="92"/>
    <x v="92"/>
    <n v="45"/>
    <s v="Provision for income taxes"/>
    <x v="35"/>
    <x v="35"/>
    <x v="32"/>
    <n v="-22125.154451611401"/>
    <n v="-23956.585215805753"/>
    <n v="33239.850123088814"/>
    <n v="1423.108237945987"/>
    <m/>
    <m/>
    <m/>
    <m/>
    <m/>
    <m/>
    <m/>
    <m/>
    <n v="-11418.781306382352"/>
  </r>
  <r>
    <s v="E120105"/>
    <s v="Budget"/>
    <n v="120105"/>
    <s v="CORP-ADMIN &amp; GEN"/>
    <x v="0"/>
    <s v="A69520000"/>
    <x v="93"/>
    <x v="93"/>
    <n v="45"/>
    <s v="Provision for income taxes"/>
    <x v="36"/>
    <x v="36"/>
    <x v="33"/>
    <n v="-7066"/>
    <n v="-7066"/>
    <n v="-7066"/>
    <n v="-7066"/>
    <m/>
    <m/>
    <m/>
    <m/>
    <m/>
    <m/>
    <m/>
    <m/>
    <n v="-28264"/>
  </r>
  <r>
    <s v="E120105"/>
    <s v="Budget"/>
    <n v="120105"/>
    <s v="CORP-ADMIN &amp; GEN"/>
    <x v="0"/>
    <s v="A86021500"/>
    <x v="94"/>
    <x v="94"/>
    <n v="50"/>
    <s v="Common dividends"/>
    <x v="37"/>
    <x v="37"/>
    <x v="34"/>
    <n v="2731313.5826540324"/>
    <n v="0"/>
    <n v="0"/>
    <n v="3971833.9920207392"/>
    <m/>
    <m/>
    <m/>
    <m/>
    <m/>
    <m/>
    <m/>
    <m/>
    <n v="6703147.5746747721"/>
  </r>
  <r>
    <s v="E120107"/>
    <s v="Budget"/>
    <n v="120107"/>
    <s v="CORP-FINANCE"/>
    <x v="0"/>
    <s v="A40111000"/>
    <x v="20"/>
    <x v="20"/>
    <n v="1"/>
    <s v="Water revenues"/>
    <x v="4"/>
    <x v="4"/>
    <x v="4"/>
    <n v="60648"/>
    <n v="352627"/>
    <n v="304891"/>
    <n v="305484"/>
    <m/>
    <m/>
    <m/>
    <m/>
    <m/>
    <m/>
    <m/>
    <m/>
    <n v="1023650"/>
  </r>
  <r>
    <s v="E120107"/>
    <s v="Budget"/>
    <n v="120107"/>
    <s v="CORP-FINANCE"/>
    <x v="0"/>
    <s v="A40121000"/>
    <x v="21"/>
    <x v="21"/>
    <n v="1"/>
    <s v="Water revenues"/>
    <x v="5"/>
    <x v="5"/>
    <x v="5"/>
    <n v="28572"/>
    <n v="166125"/>
    <n v="142634"/>
    <n v="138579"/>
    <m/>
    <m/>
    <m/>
    <m/>
    <m/>
    <m/>
    <m/>
    <m/>
    <n v="475910"/>
  </r>
  <r>
    <s v="E120107"/>
    <s v="Budget"/>
    <n v="120107"/>
    <s v="CORP-FINANCE"/>
    <x v="0"/>
    <s v="A40131000"/>
    <x v="22"/>
    <x v="22"/>
    <n v="1"/>
    <s v="Water revenues"/>
    <x v="6"/>
    <x v="6"/>
    <x v="6"/>
    <n v="2889"/>
    <n v="16800"/>
    <n v="14615"/>
    <n v="15162"/>
    <m/>
    <m/>
    <m/>
    <m/>
    <m/>
    <m/>
    <m/>
    <m/>
    <n v="49466"/>
  </r>
  <r>
    <s v="E120107"/>
    <s v="Budget"/>
    <n v="120107"/>
    <s v="CORP-FINANCE"/>
    <x v="0"/>
    <s v="A40141000"/>
    <x v="23"/>
    <x v="23"/>
    <n v="1"/>
    <s v="Water revenues"/>
    <x v="7"/>
    <x v="7"/>
    <x v="7"/>
    <n v="0"/>
    <n v="18288.672525469225"/>
    <n v="17112.324374146938"/>
    <n v="18672.996335471151"/>
    <m/>
    <m/>
    <m/>
    <m/>
    <m/>
    <m/>
    <m/>
    <m/>
    <n v="54073.993235087313"/>
  </r>
  <r>
    <s v="E120107"/>
    <s v="Budget"/>
    <n v="120107"/>
    <s v="CORP-FINANCE"/>
    <x v="0"/>
    <s v="A40145000"/>
    <x v="24"/>
    <x v="24"/>
    <n v="1"/>
    <s v="Water revenues"/>
    <x v="8"/>
    <x v="8"/>
    <x v="8"/>
    <n v="0"/>
    <n v="13396.420631146957"/>
    <n v="12534.747668178248"/>
    <n v="13677.937149646634"/>
    <m/>
    <m/>
    <m/>
    <m/>
    <m/>
    <m/>
    <m/>
    <m/>
    <n v="39609.105448971837"/>
  </r>
  <r>
    <s v="E120107"/>
    <s v="Budget"/>
    <n v="120107"/>
    <s v="CORP-FINANCE"/>
    <x v="0"/>
    <s v="A40151000"/>
    <x v="25"/>
    <x v="25"/>
    <n v="1"/>
    <s v="Water revenues"/>
    <x v="9"/>
    <x v="9"/>
    <x v="9"/>
    <n v="7891"/>
    <n v="45881"/>
    <n v="40697"/>
    <n v="35660"/>
    <m/>
    <m/>
    <m/>
    <m/>
    <m/>
    <m/>
    <m/>
    <m/>
    <n v="130129"/>
  </r>
  <r>
    <s v="E120107"/>
    <s v="Budget"/>
    <n v="120107"/>
    <s v="CORP-FINANCE"/>
    <x v="0"/>
    <s v="A40161000"/>
    <x v="26"/>
    <x v="26"/>
    <n v="1"/>
    <s v="Water revenues"/>
    <x v="10"/>
    <x v="10"/>
    <x v="10"/>
    <n v="0"/>
    <n v="10028.843138526918"/>
    <n v="9109.2690318431723"/>
    <n v="8023.8407813986641"/>
    <m/>
    <m/>
    <m/>
    <m/>
    <m/>
    <m/>
    <m/>
    <m/>
    <n v="27161.952951768755"/>
  </r>
  <r>
    <s v="E120107"/>
    <s v="Budget"/>
    <n v="120107"/>
    <s v="CORP-FINANCE"/>
    <x v="1"/>
    <s v="A40211000"/>
    <x v="95"/>
    <x v="95"/>
    <n v="2"/>
    <s v="Sewer revenues"/>
    <x v="38"/>
    <x v="38"/>
    <x v="35"/>
    <n v="-6779.2628550893196"/>
    <n v="-7077.6720013905342"/>
    <n v="-6486.8059007506481"/>
    <n v="-5910.2329575929534"/>
    <m/>
    <m/>
    <m/>
    <m/>
    <m/>
    <m/>
    <m/>
    <m/>
    <n v="-26253.973714823456"/>
  </r>
  <r>
    <s v="E120107"/>
    <s v="Budget"/>
    <n v="120107"/>
    <s v="CORP-FINANCE"/>
    <x v="0"/>
    <s v="A40310100"/>
    <x v="96"/>
    <x v="96"/>
    <n v="3"/>
    <s v="Other operating revenues"/>
    <x v="39"/>
    <x v="39"/>
    <x v="36"/>
    <n v="-1590"/>
    <n v="-1590"/>
    <n v="-1590"/>
    <n v="-25416.839999999997"/>
    <m/>
    <m/>
    <m/>
    <m/>
    <m/>
    <m/>
    <m/>
    <m/>
    <n v="-30186.839999999997"/>
  </r>
  <r>
    <s v="E120107"/>
    <s v="Budget"/>
    <n v="120107"/>
    <s v="CORP-FINANCE"/>
    <x v="1"/>
    <s v="A40359900"/>
    <x v="97"/>
    <x v="97"/>
    <n v="3"/>
    <s v="Other operating revenues"/>
    <x v="39"/>
    <x v="39"/>
    <x v="37"/>
    <n v="-8333.3333333333339"/>
    <n v="-8333.3333333333339"/>
    <n v="-8333.3333333333339"/>
    <n v="-8333.3333333333339"/>
    <m/>
    <m/>
    <m/>
    <m/>
    <m/>
    <m/>
    <m/>
    <m/>
    <n v="-33333.333333333336"/>
  </r>
  <r>
    <s v="E120107"/>
    <s v="Budget"/>
    <n v="120107"/>
    <s v="CORP-FINANCE"/>
    <x v="0"/>
    <s v="A56610000"/>
    <x v="68"/>
    <x v="68"/>
    <n v="27"/>
    <s v="Regulatory expense"/>
    <x v="23"/>
    <x v="23"/>
    <x v="18"/>
    <n v="-5552"/>
    <n v="0"/>
    <n v="0"/>
    <n v="0"/>
    <m/>
    <m/>
    <m/>
    <m/>
    <m/>
    <m/>
    <m/>
    <m/>
    <n v="-5552"/>
  </r>
  <r>
    <s v="E120107"/>
    <s v="Budget"/>
    <n v="120107"/>
    <s v="CORP-FINANCE"/>
    <x v="0"/>
    <s v="A68011000"/>
    <x v="75"/>
    <x v="75"/>
    <n v="30"/>
    <s v="Depreciation"/>
    <x v="26"/>
    <x v="26"/>
    <x v="24"/>
    <n v="0"/>
    <n v="0"/>
    <n v="0"/>
    <n v="0"/>
    <m/>
    <m/>
    <m/>
    <m/>
    <m/>
    <m/>
    <m/>
    <m/>
    <n v="0"/>
  </r>
  <r>
    <s v="E120107"/>
    <s v="Budget"/>
    <n v="120107"/>
    <s v="CORP-FINANCE"/>
    <x v="0"/>
    <s v="A81010000"/>
    <x v="98"/>
    <x v="98"/>
    <n v="38"/>
    <s v="Interest on long-term debt"/>
    <x v="27"/>
    <x v="27"/>
    <x v="25"/>
    <n v="137712.5"/>
    <n v="137712.5"/>
    <n v="137712.5"/>
    <n v="137712.5"/>
    <m/>
    <m/>
    <m/>
    <m/>
    <m/>
    <m/>
    <m/>
    <m/>
    <n v="550850"/>
  </r>
  <r>
    <s v="E120107"/>
    <s v="Budget"/>
    <n v="120107"/>
    <s v="CORP-FINANCE"/>
    <x v="0"/>
    <s v="A81015000"/>
    <x v="79"/>
    <x v="79"/>
    <n v="38"/>
    <s v="Interest on long-term debt"/>
    <x v="27"/>
    <x v="27"/>
    <x v="25"/>
    <n v="843328.74999999988"/>
    <n v="843328.74999999988"/>
    <n v="843328.74999999988"/>
    <n v="843328.74999999988"/>
    <m/>
    <m/>
    <m/>
    <m/>
    <m/>
    <m/>
    <m/>
    <m/>
    <n v="3373314.9999999995"/>
  </r>
  <r>
    <s v="E120107"/>
    <s v="Budget"/>
    <n v="120107"/>
    <s v="CORP-FINANCE"/>
    <x v="0"/>
    <s v="A81020000"/>
    <x v="99"/>
    <x v="99"/>
    <n v="38"/>
    <s v="Interest on long-term debt"/>
    <x v="27"/>
    <x v="27"/>
    <x v="38"/>
    <n v="31762.500000000004"/>
    <n v="31762.500000000004"/>
    <n v="31762.500000000004"/>
    <n v="31762.500000000004"/>
    <m/>
    <m/>
    <m/>
    <m/>
    <m/>
    <m/>
    <m/>
    <m/>
    <n v="127050.00000000001"/>
  </r>
  <r>
    <s v="E120107"/>
    <s v="Budget"/>
    <n v="120107"/>
    <s v="CORP-FINANCE"/>
    <x v="0"/>
    <s v="A70510000"/>
    <x v="81"/>
    <x v="81"/>
    <n v="41"/>
    <s v="Allowance for other funds used during construction"/>
    <x v="29"/>
    <x v="29"/>
    <x v="27"/>
    <n v="0"/>
    <n v="0"/>
    <n v="0"/>
    <n v="0"/>
    <m/>
    <m/>
    <m/>
    <m/>
    <m/>
    <m/>
    <m/>
    <m/>
    <n v="0"/>
  </r>
  <r>
    <s v="E120107"/>
    <s v="Budget"/>
    <n v="120107"/>
    <s v="CORP-FINANCE"/>
    <x v="0"/>
    <s v="A85000000"/>
    <x v="82"/>
    <x v="82"/>
    <n v="42"/>
    <s v="Allowance for borrowed funds used during construction"/>
    <x v="30"/>
    <x v="30"/>
    <x v="27"/>
    <n v="0"/>
    <n v="0"/>
    <n v="0"/>
    <n v="0"/>
    <m/>
    <m/>
    <m/>
    <m/>
    <m/>
    <m/>
    <m/>
    <m/>
    <n v="0"/>
  </r>
  <r>
    <s v="E120113"/>
    <s v="Budget"/>
    <n v="120113"/>
    <s v="CORP-INFO SYSTEMS"/>
    <x v="0"/>
    <s v="A52574000"/>
    <x v="44"/>
    <x v="44"/>
    <n v="17"/>
    <s v="Telecommunication expenses"/>
    <x v="15"/>
    <x v="15"/>
    <x v="13"/>
    <n v="10000"/>
    <n v="10000"/>
    <n v="10000"/>
    <n v="10000"/>
    <m/>
    <m/>
    <m/>
    <m/>
    <m/>
    <m/>
    <m/>
    <m/>
    <n v="40000"/>
  </r>
  <r>
    <s v="E120113"/>
    <s v="Budget"/>
    <n v="120113"/>
    <s v="CORP-INFO SYSTEMS"/>
    <x v="0"/>
    <s v="A52574100"/>
    <x v="45"/>
    <x v="45"/>
    <n v="17"/>
    <s v="Telecommunication expenses"/>
    <x v="15"/>
    <x v="15"/>
    <x v="13"/>
    <n v="221"/>
    <n v="221"/>
    <n v="221"/>
    <n v="221"/>
    <m/>
    <m/>
    <m/>
    <m/>
    <m/>
    <m/>
    <m/>
    <m/>
    <n v="884"/>
  </r>
  <r>
    <s v="E120114"/>
    <s v="Budget"/>
    <n v="120114"/>
    <s v="CORP-ENGINEERING"/>
    <x v="0"/>
    <s v="A50109900"/>
    <x v="28"/>
    <x v="28"/>
    <n v="10"/>
    <s v="Salaries &amp; Wages"/>
    <x v="0"/>
    <x v="0"/>
    <x v="0"/>
    <n v="-56118.220646399997"/>
    <n v="-53567.392435200003"/>
    <n v="-56118.220646399997"/>
    <n v="-56118.220646399997"/>
    <m/>
    <m/>
    <m/>
    <m/>
    <m/>
    <m/>
    <m/>
    <m/>
    <n v="-221922.0543744"/>
  </r>
  <r>
    <s v="E120114"/>
    <s v="Budget"/>
    <n v="120114"/>
    <s v="CORP-ENGINEERING"/>
    <x v="0"/>
    <s v="A50110000"/>
    <x v="100"/>
    <x v="100"/>
    <n v="10"/>
    <s v="Salaries &amp; Wages"/>
    <x v="0"/>
    <x v="0"/>
    <x v="0"/>
    <n v="0"/>
    <n v="715.6422"/>
    <n v="0"/>
    <n v="221.43119999999999"/>
    <m/>
    <m/>
    <m/>
    <m/>
    <m/>
    <m/>
    <m/>
    <m/>
    <n v="937.07339999999999"/>
  </r>
  <r>
    <s v="E120114"/>
    <s v="Budget"/>
    <n v="120114"/>
    <s v="CORP-ENGINEERING"/>
    <x v="0"/>
    <s v="A50119900"/>
    <x v="101"/>
    <x v="101"/>
    <n v="10"/>
    <s v="Salaries &amp; Wages"/>
    <x v="0"/>
    <x v="0"/>
    <x v="0"/>
    <n v="0"/>
    <n v="-715.6422"/>
    <n v="0"/>
    <n v="-221.43119999999999"/>
    <m/>
    <m/>
    <m/>
    <m/>
    <m/>
    <m/>
    <m/>
    <m/>
    <n v="-937.07339999999999"/>
  </r>
  <r>
    <s v="E120114"/>
    <s v="Budget"/>
    <n v="120114"/>
    <s v="CORP-ENGINEERING"/>
    <x v="0"/>
    <s v="A50100000"/>
    <x v="0"/>
    <x v="0"/>
    <n v="10"/>
    <s v="Salaries &amp; Wages"/>
    <x v="0"/>
    <x v="0"/>
    <x v="0"/>
    <n v="56118.220646399997"/>
    <n v="53567.392435200003"/>
    <n v="56118.220646399997"/>
    <n v="56118.220646399997"/>
    <m/>
    <m/>
    <m/>
    <m/>
    <m/>
    <m/>
    <m/>
    <m/>
    <n v="221922.0543744"/>
  </r>
  <r>
    <s v="E120114"/>
    <s v="Budget"/>
    <n v="120114"/>
    <s v="CORP-ENGINEERING"/>
    <x v="0"/>
    <s v="A50171000"/>
    <x v="29"/>
    <x v="29"/>
    <n v="10"/>
    <s v="Salaries &amp; Wages"/>
    <x v="0"/>
    <x v="0"/>
    <x v="0"/>
    <n v="2423.8989916510277"/>
    <n v="2313.7231283941633"/>
    <n v="2423.8989916510277"/>
    <n v="2423.8989916510277"/>
    <m/>
    <m/>
    <m/>
    <m/>
    <m/>
    <m/>
    <m/>
    <m/>
    <n v="9585.4201033472455"/>
  </r>
  <r>
    <s v="E120114"/>
    <s v="Budget"/>
    <n v="120114"/>
    <s v="CORP-ENGINEERING"/>
    <x v="0"/>
    <s v="A50550000"/>
    <x v="32"/>
    <x v="32"/>
    <n v="12"/>
    <s v="Group insurances"/>
    <x v="12"/>
    <x v="12"/>
    <x v="1"/>
    <n v="9465.6"/>
    <n v="9465.6"/>
    <n v="9465.6"/>
    <n v="9465.6"/>
    <m/>
    <m/>
    <m/>
    <m/>
    <m/>
    <m/>
    <m/>
    <m/>
    <n v="37862.400000000001"/>
  </r>
  <r>
    <s v="E120114"/>
    <s v="Budget"/>
    <n v="120114"/>
    <s v="CORP-ENGINEERING"/>
    <x v="0"/>
    <s v="A50550100"/>
    <x v="33"/>
    <x v="33"/>
    <n v="12"/>
    <s v="Group insurances"/>
    <x v="12"/>
    <x v="12"/>
    <x v="1"/>
    <n v="-9280"/>
    <n v="-9280"/>
    <n v="-9280"/>
    <n v="-9280"/>
    <m/>
    <m/>
    <m/>
    <m/>
    <m/>
    <m/>
    <m/>
    <m/>
    <n v="-37120"/>
  </r>
  <r>
    <s v="E120114"/>
    <s v="Budget"/>
    <n v="120114"/>
    <s v="CORP-ENGINEERING"/>
    <x v="0"/>
    <s v="A50421000"/>
    <x v="1"/>
    <x v="1"/>
    <n v="13"/>
    <s v="Other benefits"/>
    <x v="1"/>
    <x v="1"/>
    <x v="1"/>
    <n v="1290.6681198899998"/>
    <n v="1243.0938395644989"/>
    <n v="1290.6681198899998"/>
    <n v="1294.1003029629935"/>
    <m/>
    <m/>
    <m/>
    <m/>
    <m/>
    <m/>
    <m/>
    <m/>
    <n v="5118.5303823074919"/>
  </r>
  <r>
    <s v="E120114"/>
    <s v="Budget"/>
    <n v="120114"/>
    <s v="CORP-ENGINEERING"/>
    <x v="0"/>
    <s v="A50422000"/>
    <x v="2"/>
    <x v="2"/>
    <n v="13"/>
    <s v="Other benefits"/>
    <x v="1"/>
    <x v="1"/>
    <x v="1"/>
    <n v="1339.0231545799079"/>
    <n v="1278.1584657353669"/>
    <n v="1339.0231545799079"/>
    <n v="1339.0231545799079"/>
    <m/>
    <m/>
    <m/>
    <m/>
    <m/>
    <m/>
    <m/>
    <m/>
    <n v="5295.2279294750906"/>
  </r>
  <r>
    <s v="E120114"/>
    <s v="Budget"/>
    <n v="120114"/>
    <s v="CORP-ENGINEERING"/>
    <x v="0"/>
    <s v="A50421100"/>
    <x v="38"/>
    <x v="38"/>
    <n v="13"/>
    <s v="Other benefits"/>
    <x v="1"/>
    <x v="1"/>
    <x v="1"/>
    <n v="-1290.6681198899998"/>
    <n v="-1243.0938395644989"/>
    <n v="-1290.6681198899998"/>
    <n v="-1294.1003029629935"/>
    <m/>
    <m/>
    <m/>
    <m/>
    <m/>
    <m/>
    <m/>
    <m/>
    <n v="-5118.5303823074919"/>
  </r>
  <r>
    <s v="E120114"/>
    <s v="Budget"/>
    <n v="120114"/>
    <s v="CORP-ENGINEERING"/>
    <x v="0"/>
    <s v="A50422100"/>
    <x v="39"/>
    <x v="39"/>
    <n v="13"/>
    <s v="Other benefits"/>
    <x v="1"/>
    <x v="1"/>
    <x v="1"/>
    <n v="-1339.0231545799079"/>
    <n v="-1278.1584657353669"/>
    <n v="-1339.0231545799079"/>
    <n v="-1339.0231545799079"/>
    <m/>
    <m/>
    <m/>
    <m/>
    <m/>
    <m/>
    <m/>
    <m/>
    <n v="-5295.2279294750906"/>
  </r>
  <r>
    <s v="E120114"/>
    <s v="Budget"/>
    <n v="120114"/>
    <s v="CORP-ENGINEERING"/>
    <x v="0"/>
    <s v="A53110000"/>
    <x v="102"/>
    <x v="102"/>
    <n v="15"/>
    <s v="Contracted services"/>
    <x v="13"/>
    <x v="13"/>
    <x v="39"/>
    <n v="0"/>
    <n v="0"/>
    <n v="0"/>
    <n v="0"/>
    <m/>
    <m/>
    <m/>
    <m/>
    <m/>
    <m/>
    <m/>
    <m/>
    <n v="0"/>
  </r>
  <r>
    <s v="E120114"/>
    <s v="Budget"/>
    <n v="120114"/>
    <s v="CORP-ENGINEERING"/>
    <x v="0"/>
    <s v="A53150000"/>
    <x v="40"/>
    <x v="40"/>
    <n v="15"/>
    <s v="Contracted services"/>
    <x v="13"/>
    <x v="13"/>
    <x v="11"/>
    <n v="0"/>
    <n v="0"/>
    <n v="0"/>
    <n v="0"/>
    <m/>
    <m/>
    <m/>
    <m/>
    <m/>
    <m/>
    <m/>
    <m/>
    <n v="0"/>
  </r>
  <r>
    <s v="E120114"/>
    <s v="Budget"/>
    <n v="120114"/>
    <s v="CORP-ENGINEERING"/>
    <x v="0"/>
    <s v="A52562500"/>
    <x v="103"/>
    <x v="103"/>
    <n v="18"/>
    <s v="Postage printing and stationery"/>
    <x v="16"/>
    <x v="16"/>
    <x v="13"/>
    <n v="35"/>
    <n v="35"/>
    <n v="35"/>
    <n v="35"/>
    <m/>
    <m/>
    <m/>
    <m/>
    <m/>
    <m/>
    <m/>
    <m/>
    <n v="140"/>
  </r>
  <r>
    <s v="E120114"/>
    <s v="Budget"/>
    <n v="120114"/>
    <s v="CORP-ENGINEERING"/>
    <x v="0"/>
    <s v="A52582000"/>
    <x v="104"/>
    <x v="104"/>
    <n v="19"/>
    <s v="Office supplies &amp; expenses"/>
    <x v="17"/>
    <x v="17"/>
    <x v="17"/>
    <n v="0"/>
    <n v="0"/>
    <n v="0"/>
    <n v="0"/>
    <m/>
    <m/>
    <m/>
    <m/>
    <m/>
    <m/>
    <m/>
    <m/>
    <n v="0"/>
  </r>
  <r>
    <s v="E120114"/>
    <s v="Budget"/>
    <n v="120114"/>
    <s v="CORP-ENGINEERING"/>
    <x v="0"/>
    <s v="A52534021"/>
    <x v="50"/>
    <x v="50"/>
    <n v="21"/>
    <s v="Employee related expense travel &amp; entertainment"/>
    <x v="18"/>
    <x v="18"/>
    <x v="13"/>
    <n v="200"/>
    <n v="150"/>
    <n v="150"/>
    <n v="150"/>
    <m/>
    <m/>
    <m/>
    <m/>
    <m/>
    <m/>
    <m/>
    <m/>
    <n v="650"/>
  </r>
  <r>
    <s v="E120114"/>
    <s v="Budget"/>
    <n v="120114"/>
    <s v="CORP-ENGINEERING"/>
    <x v="0"/>
    <s v="A52534000"/>
    <x v="51"/>
    <x v="51"/>
    <n v="21"/>
    <s v="Employee related expense travel &amp; entertainment"/>
    <x v="18"/>
    <x v="18"/>
    <x v="13"/>
    <n v="1000"/>
    <n v="1000"/>
    <n v="1000"/>
    <n v="600"/>
    <m/>
    <m/>
    <m/>
    <m/>
    <m/>
    <m/>
    <m/>
    <m/>
    <n v="3600"/>
  </r>
  <r>
    <s v="E120114"/>
    <s v="Budget"/>
    <n v="120114"/>
    <s v="CORP-ENGINEERING"/>
    <x v="0"/>
    <s v="A52534200"/>
    <x v="52"/>
    <x v="52"/>
    <n v="21"/>
    <s v="Employee related expense travel &amp; entertainment"/>
    <x v="18"/>
    <x v="18"/>
    <x v="13"/>
    <n v="0"/>
    <n v="0"/>
    <n v="0"/>
    <n v="0"/>
    <m/>
    <m/>
    <m/>
    <m/>
    <m/>
    <m/>
    <m/>
    <m/>
    <n v="0"/>
  </r>
  <r>
    <s v="E120114"/>
    <s v="Budget"/>
    <n v="120114"/>
    <s v="CORP-ENGINEERING"/>
    <x v="0"/>
    <s v="A52001000"/>
    <x v="53"/>
    <x v="53"/>
    <n v="22"/>
    <s v="Miscellaneous expenses"/>
    <x v="19"/>
    <x v="19"/>
    <x v="14"/>
    <n v="750"/>
    <n v="500"/>
    <n v="450"/>
    <n v="450"/>
    <m/>
    <m/>
    <m/>
    <m/>
    <m/>
    <m/>
    <m/>
    <m/>
    <n v="2150"/>
  </r>
  <r>
    <s v="E120114"/>
    <s v="Budget"/>
    <n v="120114"/>
    <s v="CORP-ENGINEERING"/>
    <x v="0"/>
    <s v="A52554500"/>
    <x v="105"/>
    <x v="105"/>
    <n v="22"/>
    <s v="Miscellaneous expenses"/>
    <x v="19"/>
    <x v="19"/>
    <x v="40"/>
    <n v="0"/>
    <n v="640"/>
    <n v="0"/>
    <n v="0"/>
    <m/>
    <m/>
    <m/>
    <m/>
    <m/>
    <m/>
    <m/>
    <m/>
    <n v="640"/>
  </r>
  <r>
    <s v="E120114"/>
    <s v="Budget"/>
    <n v="120114"/>
    <s v="CORP-ENGINEERING"/>
    <x v="0"/>
    <s v="A52524000"/>
    <x v="58"/>
    <x v="58"/>
    <n v="22"/>
    <s v="Miscellaneous expenses"/>
    <x v="19"/>
    <x v="19"/>
    <x v="13"/>
    <n v="0"/>
    <n v="0"/>
    <n v="300"/>
    <n v="0"/>
    <m/>
    <m/>
    <m/>
    <m/>
    <m/>
    <m/>
    <m/>
    <m/>
    <n v="300"/>
  </r>
  <r>
    <s v="E120114"/>
    <s v="Budget"/>
    <n v="120114"/>
    <s v="CORP-ENGINEERING"/>
    <x v="0"/>
    <s v="A62002600"/>
    <x v="106"/>
    <x v="106"/>
    <n v="29"/>
    <s v="Maintenance service &amp; supplies"/>
    <x v="25"/>
    <x v="25"/>
    <x v="41"/>
    <n v="0"/>
    <n v="0"/>
    <n v="0"/>
    <n v="350"/>
    <m/>
    <m/>
    <m/>
    <m/>
    <m/>
    <m/>
    <m/>
    <m/>
    <n v="350"/>
  </r>
  <r>
    <s v="E120114"/>
    <s v="Budget"/>
    <n v="120114"/>
    <s v="CORP-ENGINEERING"/>
    <x v="0"/>
    <s v="A68532000"/>
    <x v="17"/>
    <x v="17"/>
    <n v="34"/>
    <s v="General taxes"/>
    <x v="3"/>
    <x v="3"/>
    <x v="3"/>
    <n v="0"/>
    <n v="0"/>
    <n v="0"/>
    <n v="0"/>
    <m/>
    <m/>
    <m/>
    <m/>
    <m/>
    <m/>
    <m/>
    <m/>
    <n v="0"/>
  </r>
  <r>
    <s v="E120114"/>
    <s v="Budget"/>
    <n v="120114"/>
    <s v="CORP-ENGINEERING"/>
    <x v="0"/>
    <s v="A68533000"/>
    <x v="18"/>
    <x v="18"/>
    <n v="34"/>
    <s v="General taxes"/>
    <x v="3"/>
    <x v="3"/>
    <x v="3"/>
    <n v="4482.2566073109028"/>
    <n v="4333.2642989149545"/>
    <n v="4482.2566073109028"/>
    <n v="4499.1960941109037"/>
    <m/>
    <m/>
    <m/>
    <m/>
    <m/>
    <m/>
    <m/>
    <m/>
    <n v="17796.973607647666"/>
  </r>
  <r>
    <s v="E120114"/>
    <s v="Budget"/>
    <n v="120114"/>
    <s v="CORP-ENGINEERING"/>
    <x v="0"/>
    <s v="A68535000"/>
    <x v="19"/>
    <x v="19"/>
    <n v="34"/>
    <s v="General taxes"/>
    <x v="3"/>
    <x v="3"/>
    <x v="3"/>
    <n v="0"/>
    <n v="0"/>
    <n v="0"/>
    <n v="0"/>
    <m/>
    <m/>
    <m/>
    <m/>
    <m/>
    <m/>
    <m/>
    <m/>
    <n v="0"/>
  </r>
  <r>
    <s v="E120114"/>
    <s v="Budget"/>
    <n v="120114"/>
    <s v="CORP-ENGINEERING"/>
    <x v="0"/>
    <s v="A68532100"/>
    <x v="76"/>
    <x v="76"/>
    <n v="34"/>
    <s v="General taxes"/>
    <x v="3"/>
    <x v="3"/>
    <x v="3"/>
    <n v="0"/>
    <n v="0"/>
    <n v="0"/>
    <n v="0"/>
    <m/>
    <m/>
    <m/>
    <m/>
    <m/>
    <m/>
    <m/>
    <m/>
    <n v="0"/>
  </r>
  <r>
    <s v="E120114"/>
    <s v="Budget"/>
    <n v="120114"/>
    <s v="CORP-ENGINEERING"/>
    <x v="0"/>
    <s v="A68533100"/>
    <x v="77"/>
    <x v="77"/>
    <n v="34"/>
    <s v="General taxes"/>
    <x v="3"/>
    <x v="3"/>
    <x v="3"/>
    <n v="-4482.2566073109028"/>
    <n v="-4333.2642989149545"/>
    <n v="-4482.2566073109028"/>
    <n v="-4499.1960941109037"/>
    <m/>
    <m/>
    <m/>
    <m/>
    <m/>
    <m/>
    <m/>
    <m/>
    <n v="-17796.973607647666"/>
  </r>
  <r>
    <s v="E120114"/>
    <s v="Budget"/>
    <n v="120114"/>
    <s v="CORP-ENGINEERING"/>
    <x v="0"/>
    <s v="A68535100"/>
    <x v="78"/>
    <x v="78"/>
    <n v="34"/>
    <s v="General taxes"/>
    <x v="3"/>
    <x v="3"/>
    <x v="3"/>
    <n v="0"/>
    <n v="0"/>
    <n v="0"/>
    <n v="0"/>
    <m/>
    <m/>
    <m/>
    <m/>
    <m/>
    <m/>
    <m/>
    <m/>
    <n v="0"/>
  </r>
  <r>
    <s v="E120115"/>
    <s v="Budget"/>
    <n v="120115"/>
    <s v="CORP-LEGAL"/>
    <x v="0"/>
    <s v="A53155000"/>
    <x v="107"/>
    <x v="107"/>
    <n v="15"/>
    <s v="Contracted services"/>
    <x v="13"/>
    <x v="13"/>
    <x v="42"/>
    <n v="16500"/>
    <n v="16500"/>
    <n v="16500"/>
    <n v="16500"/>
    <m/>
    <m/>
    <m/>
    <m/>
    <m/>
    <m/>
    <m/>
    <m/>
    <n v="66000"/>
  </r>
  <r>
    <s v="E120118"/>
    <s v="Budget"/>
    <n v="120118"/>
    <s v="CORP-HUMAN RES"/>
    <x v="0"/>
    <s v="A50450000"/>
    <x v="36"/>
    <x v="36"/>
    <n v="13"/>
    <s v="Other benefits"/>
    <x v="1"/>
    <x v="1"/>
    <x v="1"/>
    <n v="0"/>
    <n v="0"/>
    <n v="0"/>
    <n v="15000"/>
    <m/>
    <m/>
    <m/>
    <m/>
    <m/>
    <m/>
    <m/>
    <m/>
    <n v="15000"/>
  </r>
  <r>
    <s v="E120118"/>
    <s v="Budget"/>
    <n v="120118"/>
    <s v="CORP-HUMAN RES"/>
    <x v="0"/>
    <s v="A50451000"/>
    <x v="108"/>
    <x v="108"/>
    <n v="13"/>
    <s v="Other benefits"/>
    <x v="1"/>
    <x v="1"/>
    <x v="1"/>
    <n v="259.35000000000002"/>
    <n v="793.54"/>
    <n v="899.89"/>
    <n v="116.15"/>
    <m/>
    <m/>
    <m/>
    <m/>
    <m/>
    <m/>
    <m/>
    <m/>
    <n v="2068.9299999999998"/>
  </r>
  <r>
    <s v="E120118"/>
    <s v="Budget"/>
    <n v="120118"/>
    <s v="CORP-HUMAN RES"/>
    <x v="0"/>
    <s v="A50452000"/>
    <x v="109"/>
    <x v="109"/>
    <n v="13"/>
    <s v="Other benefits"/>
    <x v="1"/>
    <x v="1"/>
    <x v="1"/>
    <n v="100"/>
    <n v="125"/>
    <n v="100"/>
    <n v="100"/>
    <m/>
    <m/>
    <m/>
    <m/>
    <m/>
    <m/>
    <m/>
    <m/>
    <n v="425"/>
  </r>
  <r>
    <s v="E120118"/>
    <s v="Budget"/>
    <n v="120118"/>
    <s v="CORP-HUMAN RES"/>
    <x v="0"/>
    <s v="A50457000"/>
    <x v="37"/>
    <x v="37"/>
    <n v="13"/>
    <s v="Other benefits"/>
    <x v="1"/>
    <x v="1"/>
    <x v="1"/>
    <n v="1600"/>
    <n v="0"/>
    <n v="0"/>
    <n v="0"/>
    <m/>
    <m/>
    <m/>
    <m/>
    <m/>
    <m/>
    <m/>
    <m/>
    <n v="1600"/>
  </r>
  <r>
    <s v="E120118"/>
    <s v="Budget"/>
    <n v="120118"/>
    <s v="CORP-HUMAN RES"/>
    <x v="0"/>
    <s v="A52534200"/>
    <x v="52"/>
    <x v="52"/>
    <n v="21"/>
    <s v="Employee related expense travel &amp; entertainment"/>
    <x v="18"/>
    <x v="18"/>
    <x v="13"/>
    <n v="495"/>
    <n v="0"/>
    <n v="0"/>
    <n v="0"/>
    <m/>
    <m/>
    <m/>
    <m/>
    <m/>
    <m/>
    <m/>
    <m/>
    <n v="495"/>
  </r>
  <r>
    <s v="E120118"/>
    <s v="Budget"/>
    <n v="120118"/>
    <s v="CORP-HUMAN RES"/>
    <x v="0"/>
    <s v="A52001000"/>
    <x v="53"/>
    <x v="53"/>
    <n v="22"/>
    <s v="Miscellaneous expenses"/>
    <x v="19"/>
    <x v="19"/>
    <x v="14"/>
    <n v="50"/>
    <n v="50"/>
    <n v="50"/>
    <n v="50"/>
    <m/>
    <m/>
    <m/>
    <m/>
    <m/>
    <m/>
    <m/>
    <m/>
    <n v="200"/>
  </r>
  <r>
    <s v="E120118"/>
    <s v="Budget"/>
    <n v="120118"/>
    <s v="CORP-HUMAN RES"/>
    <x v="0"/>
    <s v="A52528000"/>
    <x v="110"/>
    <x v="110"/>
    <n v="22"/>
    <s v="Miscellaneous expenses"/>
    <x v="19"/>
    <x v="19"/>
    <x v="13"/>
    <n v="0"/>
    <n v="0"/>
    <n v="0"/>
    <n v="0"/>
    <m/>
    <m/>
    <m/>
    <m/>
    <m/>
    <m/>
    <m/>
    <m/>
    <n v="0"/>
  </r>
  <r>
    <s v="E120119"/>
    <s v="Budget"/>
    <n v="120119"/>
    <s v="CORP-RISK MGMT"/>
    <x v="0"/>
    <s v="A50452000"/>
    <x v="109"/>
    <x v="109"/>
    <n v="13"/>
    <s v="Other benefits"/>
    <x v="1"/>
    <x v="1"/>
    <x v="1"/>
    <n v="0"/>
    <n v="106"/>
    <n v="0"/>
    <n v="38"/>
    <m/>
    <m/>
    <m/>
    <m/>
    <m/>
    <m/>
    <m/>
    <m/>
    <n v="144"/>
  </r>
  <r>
    <s v="E120119"/>
    <s v="Budget"/>
    <n v="120119"/>
    <s v="CORP-RISK MGMT"/>
    <x v="0"/>
    <s v="A50457000"/>
    <x v="37"/>
    <x v="37"/>
    <n v="13"/>
    <s v="Other benefits"/>
    <x v="1"/>
    <x v="1"/>
    <x v="1"/>
    <n v="0"/>
    <n v="3000"/>
    <n v="0"/>
    <n v="0"/>
    <m/>
    <m/>
    <m/>
    <m/>
    <m/>
    <m/>
    <m/>
    <m/>
    <n v="3000"/>
  </r>
  <r>
    <s v="E120119"/>
    <s v="Budget"/>
    <n v="120119"/>
    <s v="CORP-RISK MGMT"/>
    <x v="0"/>
    <s v="A53150000"/>
    <x v="40"/>
    <x v="40"/>
    <n v="15"/>
    <s v="Contracted services"/>
    <x v="13"/>
    <x v="13"/>
    <x v="11"/>
    <n v="1500"/>
    <n v="0"/>
    <n v="0"/>
    <n v="1500"/>
    <m/>
    <m/>
    <m/>
    <m/>
    <m/>
    <m/>
    <m/>
    <m/>
    <n v="3000"/>
  </r>
  <r>
    <s v="E120119"/>
    <s v="Budget"/>
    <n v="120119"/>
    <s v="CORP-RISK MGMT"/>
    <x v="0"/>
    <s v="A52571000"/>
    <x v="43"/>
    <x v="43"/>
    <n v="16"/>
    <s v="Building maintenance and services"/>
    <x v="14"/>
    <x v="14"/>
    <x v="13"/>
    <n v="1667"/>
    <n v="1667"/>
    <n v="1667"/>
    <n v="1667"/>
    <m/>
    <m/>
    <m/>
    <m/>
    <m/>
    <m/>
    <m/>
    <m/>
    <n v="6668"/>
  </r>
  <r>
    <s v="E120119"/>
    <s v="Budget"/>
    <n v="120119"/>
    <s v="CORP-RISK MGMT"/>
    <x v="0"/>
    <s v="A52574100"/>
    <x v="45"/>
    <x v="45"/>
    <n v="17"/>
    <s v="Telecommunication expenses"/>
    <x v="15"/>
    <x v="15"/>
    <x v="13"/>
    <n v="100"/>
    <n v="100"/>
    <n v="100"/>
    <n v="100"/>
    <m/>
    <m/>
    <m/>
    <m/>
    <m/>
    <m/>
    <m/>
    <m/>
    <n v="400"/>
  </r>
  <r>
    <s v="E120119"/>
    <s v="Budget"/>
    <n v="120119"/>
    <s v="CORP-RISK MGMT"/>
    <x v="0"/>
    <s v="A52534000"/>
    <x v="51"/>
    <x v="51"/>
    <n v="21"/>
    <s v="Employee related expense travel &amp; entertainment"/>
    <x v="18"/>
    <x v="18"/>
    <x v="13"/>
    <n v="1000"/>
    <n v="0"/>
    <n v="0"/>
    <n v="1000"/>
    <m/>
    <m/>
    <m/>
    <m/>
    <m/>
    <m/>
    <m/>
    <m/>
    <n v="2000"/>
  </r>
  <r>
    <s v="E120119"/>
    <s v="Budget"/>
    <n v="120119"/>
    <s v="CORP-RISK MGMT"/>
    <x v="0"/>
    <s v="A52535000"/>
    <x v="111"/>
    <x v="111"/>
    <n v="21"/>
    <s v="Employee related expense travel &amp; entertainment"/>
    <x v="18"/>
    <x v="18"/>
    <x v="13"/>
    <n v="250"/>
    <n v="0"/>
    <n v="0"/>
    <n v="250"/>
    <m/>
    <m/>
    <m/>
    <m/>
    <m/>
    <m/>
    <m/>
    <m/>
    <n v="500"/>
  </r>
  <r>
    <s v="E120119"/>
    <s v="Budget"/>
    <n v="120119"/>
    <s v="CORP-RISK MGMT"/>
    <x v="0"/>
    <s v="A52001000"/>
    <x v="53"/>
    <x v="53"/>
    <n v="22"/>
    <s v="Miscellaneous expenses"/>
    <x v="19"/>
    <x v="19"/>
    <x v="14"/>
    <n v="0"/>
    <n v="3000"/>
    <n v="0"/>
    <n v="0"/>
    <m/>
    <m/>
    <m/>
    <m/>
    <m/>
    <m/>
    <m/>
    <m/>
    <n v="3000"/>
  </r>
  <r>
    <s v="E120121"/>
    <s v="Budget"/>
    <n v="120121"/>
    <s v="CORP-COM RELATIONS"/>
    <x v="0"/>
    <s v="A50109900"/>
    <x v="28"/>
    <x v="28"/>
    <n v="10"/>
    <s v="Salaries &amp; Wages"/>
    <x v="0"/>
    <x v="0"/>
    <x v="0"/>
    <n v="-1404.1143599999998"/>
    <n v="-1340.29098"/>
    <n v="-1404.1143599999998"/>
    <n v="-1404.1143599999998"/>
    <m/>
    <m/>
    <m/>
    <m/>
    <m/>
    <m/>
    <m/>
    <m/>
    <n v="-5552.6340599999994"/>
  </r>
  <r>
    <s v="E120121"/>
    <s v="Budget"/>
    <n v="120121"/>
    <s v="CORP-COM RELATIONS"/>
    <x v="0"/>
    <s v="A50110000"/>
    <x v="100"/>
    <x v="100"/>
    <n v="10"/>
    <s v="Salaries &amp; Wages"/>
    <x v="0"/>
    <x v="0"/>
    <x v="0"/>
    <n v="0"/>
    <n v="0"/>
    <n v="0"/>
    <n v="0"/>
    <m/>
    <m/>
    <m/>
    <m/>
    <m/>
    <m/>
    <m/>
    <m/>
    <n v="0"/>
  </r>
  <r>
    <s v="E120121"/>
    <s v="Budget"/>
    <n v="120121"/>
    <s v="CORP-COM RELATIONS"/>
    <x v="0"/>
    <s v="A50100000"/>
    <x v="0"/>
    <x v="0"/>
    <n v="10"/>
    <s v="Salaries &amp; Wages"/>
    <x v="0"/>
    <x v="0"/>
    <x v="0"/>
    <n v="19972.898915199999"/>
    <n v="19065.034873599998"/>
    <n v="19972.898915199999"/>
    <n v="19972.898915199999"/>
    <m/>
    <m/>
    <m/>
    <m/>
    <m/>
    <m/>
    <m/>
    <m/>
    <n v="78983.7316192"/>
  </r>
  <r>
    <s v="E120121"/>
    <s v="Budget"/>
    <n v="120121"/>
    <s v="CORP-COM RELATIONS"/>
    <x v="0"/>
    <s v="A50171000"/>
    <x v="29"/>
    <x v="29"/>
    <n v="10"/>
    <s v="Salaries &amp; Wages"/>
    <x v="0"/>
    <x v="0"/>
    <x v="0"/>
    <n v="2016.7991691343693"/>
    <n v="1925.1255705373528"/>
    <n v="2016.7991691343693"/>
    <n v="2016.7991691343693"/>
    <m/>
    <m/>
    <m/>
    <m/>
    <m/>
    <m/>
    <m/>
    <m/>
    <n v="7975.523077940461"/>
  </r>
  <r>
    <s v="E120121"/>
    <s v="Budget"/>
    <n v="120121"/>
    <s v="CORP-COM RELATIONS"/>
    <x v="0"/>
    <s v="A50550000"/>
    <x v="32"/>
    <x v="32"/>
    <n v="12"/>
    <s v="Group insurances"/>
    <x v="12"/>
    <x v="12"/>
    <x v="1"/>
    <n v="2733.89"/>
    <n v="2733.89"/>
    <n v="2733.89"/>
    <n v="2733.89"/>
    <m/>
    <m/>
    <m/>
    <m/>
    <m/>
    <m/>
    <m/>
    <m/>
    <n v="10935.56"/>
  </r>
  <r>
    <s v="E120121"/>
    <s v="Budget"/>
    <n v="120121"/>
    <s v="CORP-COM RELATIONS"/>
    <x v="0"/>
    <s v="A50550100"/>
    <x v="33"/>
    <x v="33"/>
    <n v="12"/>
    <s v="Group insurances"/>
    <x v="12"/>
    <x v="12"/>
    <x v="1"/>
    <n v="-139.19999999999999"/>
    <n v="-139.19999999999999"/>
    <n v="-139.19999999999999"/>
    <n v="-139.19999999999999"/>
    <m/>
    <m/>
    <m/>
    <m/>
    <m/>
    <m/>
    <m/>
    <m/>
    <n v="-556.79999999999995"/>
  </r>
  <r>
    <s v="E120121"/>
    <s v="Budget"/>
    <n v="120121"/>
    <s v="CORP-COM RELATIONS"/>
    <x v="0"/>
    <s v="A50421000"/>
    <x v="1"/>
    <x v="1"/>
    <n v="13"/>
    <s v="Other benefits"/>
    <x v="1"/>
    <x v="1"/>
    <x v="1"/>
    <n v="487.30652999488211"/>
    <n v="465.15441499511479"/>
    <n v="487.30652999488211"/>
    <n v="487.30652999488211"/>
    <m/>
    <m/>
    <m/>
    <m/>
    <m/>
    <m/>
    <m/>
    <m/>
    <n v="1927.0740049797612"/>
  </r>
  <r>
    <s v="E120121"/>
    <s v="Budget"/>
    <n v="120121"/>
    <s v="CORP-COM RELATIONS"/>
    <x v="0"/>
    <s v="A50422000"/>
    <x v="2"/>
    <x v="2"/>
    <n v="13"/>
    <s v="Other benefits"/>
    <x v="1"/>
    <x v="1"/>
    <x v="1"/>
    <n v="565.4920397398721"/>
    <n v="539.78331066078692"/>
    <n v="565.4920397398721"/>
    <n v="565.4920397398721"/>
    <m/>
    <m/>
    <m/>
    <m/>
    <m/>
    <m/>
    <m/>
    <m/>
    <n v="2236.2594298804033"/>
  </r>
  <r>
    <s v="E120121"/>
    <s v="Budget"/>
    <n v="120121"/>
    <s v="CORP-COM RELATIONS"/>
    <x v="0"/>
    <s v="A50421100"/>
    <x v="38"/>
    <x v="38"/>
    <n v="13"/>
    <s v="Other benefits"/>
    <x v="1"/>
    <x v="1"/>
    <x v="1"/>
    <n v="-21.7637692382078"/>
    <n v="-20.774507000107441"/>
    <n v="-21.7637692382078"/>
    <n v="-21.7637692382078"/>
    <m/>
    <m/>
    <m/>
    <m/>
    <m/>
    <m/>
    <m/>
    <m/>
    <n v="-86.065814714730834"/>
  </r>
  <r>
    <s v="E120121"/>
    <s v="Budget"/>
    <n v="120121"/>
    <s v="CORP-COM RELATIONS"/>
    <x v="0"/>
    <s v="A52574100"/>
    <x v="45"/>
    <x v="45"/>
    <n v="17"/>
    <s v="Telecommunication expenses"/>
    <x v="15"/>
    <x v="15"/>
    <x v="13"/>
    <n v="80"/>
    <n v="80"/>
    <n v="80"/>
    <n v="80"/>
    <m/>
    <m/>
    <m/>
    <m/>
    <m/>
    <m/>
    <m/>
    <m/>
    <n v="320"/>
  </r>
  <r>
    <s v="E120121"/>
    <s v="Budget"/>
    <n v="120121"/>
    <s v="CORP-COM RELATIONS"/>
    <x v="0"/>
    <s v="A52562500"/>
    <x v="103"/>
    <x v="103"/>
    <n v="18"/>
    <s v="Postage printing and stationery"/>
    <x v="16"/>
    <x v="16"/>
    <x v="13"/>
    <n v="30"/>
    <n v="30"/>
    <n v="30"/>
    <n v="30"/>
    <m/>
    <m/>
    <m/>
    <m/>
    <m/>
    <m/>
    <m/>
    <m/>
    <n v="120"/>
  </r>
  <r>
    <s v="E120121"/>
    <s v="Budget"/>
    <n v="120121"/>
    <s v="CORP-COM RELATIONS"/>
    <x v="0"/>
    <s v="A52566000"/>
    <x v="46"/>
    <x v="46"/>
    <n v="18"/>
    <s v="Postage printing and stationery"/>
    <x v="16"/>
    <x v="16"/>
    <x v="13"/>
    <n v="0"/>
    <n v="250"/>
    <n v="0"/>
    <n v="0"/>
    <m/>
    <m/>
    <m/>
    <m/>
    <m/>
    <m/>
    <m/>
    <m/>
    <n v="250"/>
  </r>
  <r>
    <s v="E120121"/>
    <s v="Budget"/>
    <n v="120121"/>
    <s v="CORP-COM RELATIONS"/>
    <x v="0"/>
    <s v="A52562000"/>
    <x v="47"/>
    <x v="47"/>
    <n v="19"/>
    <s v="Office supplies &amp; expenses"/>
    <x v="17"/>
    <x v="17"/>
    <x v="13"/>
    <n v="100"/>
    <n v="100"/>
    <n v="100"/>
    <n v="100"/>
    <m/>
    <m/>
    <m/>
    <m/>
    <m/>
    <m/>
    <m/>
    <m/>
    <n v="400"/>
  </r>
  <r>
    <s v="E120121"/>
    <s v="Budget"/>
    <n v="120121"/>
    <s v="CORP-COM RELATIONS"/>
    <x v="0"/>
    <s v="A52503000"/>
    <x v="112"/>
    <x v="112"/>
    <n v="20"/>
    <s v="Advertising &amp; marketing expenses"/>
    <x v="40"/>
    <x v="40"/>
    <x v="43"/>
    <n v="1000"/>
    <n v="1000"/>
    <n v="750"/>
    <n v="1000"/>
    <m/>
    <m/>
    <m/>
    <m/>
    <m/>
    <m/>
    <m/>
    <m/>
    <n v="3750"/>
  </r>
  <r>
    <s v="E120121"/>
    <s v="Budget"/>
    <n v="120121"/>
    <s v="CORP-COM RELATIONS"/>
    <x v="0"/>
    <s v="A52534021"/>
    <x v="50"/>
    <x v="50"/>
    <n v="21"/>
    <s v="Employee related expense travel &amp; entertainment"/>
    <x v="18"/>
    <x v="18"/>
    <x v="13"/>
    <n v="2188.46"/>
    <n v="289.33"/>
    <n v="78.850000000000023"/>
    <n v="73.240000000000009"/>
    <m/>
    <m/>
    <m/>
    <m/>
    <m/>
    <m/>
    <m/>
    <m/>
    <n v="2629.88"/>
  </r>
  <r>
    <s v="E120121"/>
    <s v="Budget"/>
    <n v="120121"/>
    <s v="CORP-COM RELATIONS"/>
    <x v="0"/>
    <s v="A52534000"/>
    <x v="51"/>
    <x v="51"/>
    <n v="21"/>
    <s v="Employee related expense travel &amp; entertainment"/>
    <x v="18"/>
    <x v="18"/>
    <x v="13"/>
    <n v="0"/>
    <n v="585"/>
    <n v="0"/>
    <n v="0"/>
    <m/>
    <m/>
    <m/>
    <m/>
    <m/>
    <m/>
    <m/>
    <m/>
    <n v="585"/>
  </r>
  <r>
    <s v="E120121"/>
    <s v="Budget"/>
    <n v="120121"/>
    <s v="CORP-COM RELATIONS"/>
    <x v="0"/>
    <s v="A52534200"/>
    <x v="52"/>
    <x v="52"/>
    <n v="21"/>
    <s v="Employee related expense travel &amp; entertainment"/>
    <x v="18"/>
    <x v="18"/>
    <x v="13"/>
    <n v="200"/>
    <n v="200"/>
    <n v="0"/>
    <n v="0"/>
    <m/>
    <m/>
    <m/>
    <m/>
    <m/>
    <m/>
    <m/>
    <m/>
    <n v="400"/>
  </r>
  <r>
    <s v="E120121"/>
    <s v="Budget"/>
    <n v="120121"/>
    <s v="CORP-COM RELATIONS"/>
    <x v="0"/>
    <s v="A52001000"/>
    <x v="53"/>
    <x v="53"/>
    <n v="22"/>
    <s v="Miscellaneous expenses"/>
    <x v="19"/>
    <x v="19"/>
    <x v="14"/>
    <n v="180"/>
    <n v="360"/>
    <n v="240"/>
    <n v="150"/>
    <m/>
    <m/>
    <m/>
    <m/>
    <m/>
    <m/>
    <m/>
    <m/>
    <n v="930"/>
  </r>
  <r>
    <s v="E120121"/>
    <s v="Budget"/>
    <n v="120121"/>
    <s v="CORP-COM RELATIONS"/>
    <x v="0"/>
    <s v="A52514500"/>
    <x v="113"/>
    <x v="113"/>
    <n v="22"/>
    <s v="Miscellaneous expenses"/>
    <x v="19"/>
    <x v="19"/>
    <x v="13"/>
    <n v="2000"/>
    <n v="2000"/>
    <n v="2000"/>
    <n v="3000"/>
    <m/>
    <m/>
    <m/>
    <m/>
    <m/>
    <m/>
    <m/>
    <m/>
    <n v="9000"/>
  </r>
  <r>
    <s v="E120121"/>
    <s v="Budget"/>
    <n v="120121"/>
    <s v="CORP-COM RELATIONS"/>
    <x v="0"/>
    <s v="A52514600"/>
    <x v="114"/>
    <x v="114"/>
    <n v="22"/>
    <s v="Miscellaneous expenses"/>
    <x v="19"/>
    <x v="19"/>
    <x v="13"/>
    <n v="11000"/>
    <n v="3500"/>
    <n v="12000"/>
    <n v="1000"/>
    <m/>
    <m/>
    <m/>
    <m/>
    <m/>
    <m/>
    <m/>
    <m/>
    <n v="27500"/>
  </r>
  <r>
    <s v="E120121"/>
    <s v="Budget"/>
    <n v="120121"/>
    <s v="CORP-COM RELATIONS"/>
    <x v="0"/>
    <s v="A52514700"/>
    <x v="115"/>
    <x v="115"/>
    <n v="22"/>
    <s v="Miscellaneous expenses"/>
    <x v="19"/>
    <x v="19"/>
    <x v="13"/>
    <n v="1000"/>
    <n v="2000"/>
    <n v="1000"/>
    <n v="8500"/>
    <m/>
    <m/>
    <m/>
    <m/>
    <m/>
    <m/>
    <m/>
    <m/>
    <n v="12500"/>
  </r>
  <r>
    <s v="E120121"/>
    <s v="Budget"/>
    <n v="120121"/>
    <s v="CORP-COM RELATIONS"/>
    <x v="0"/>
    <s v="A52514901"/>
    <x v="116"/>
    <x v="116"/>
    <n v="22"/>
    <s v="Miscellaneous expenses"/>
    <x v="19"/>
    <x v="19"/>
    <x v="13"/>
    <n v="0"/>
    <n v="0"/>
    <n v="0"/>
    <n v="0"/>
    <m/>
    <m/>
    <m/>
    <m/>
    <m/>
    <m/>
    <m/>
    <m/>
    <n v="0"/>
  </r>
  <r>
    <s v="E120121"/>
    <s v="Budget"/>
    <n v="120121"/>
    <s v="CORP-COM RELATIONS"/>
    <x v="0"/>
    <s v="A52514903"/>
    <x v="117"/>
    <x v="117"/>
    <n v="22"/>
    <s v="Miscellaneous expenses"/>
    <x v="19"/>
    <x v="19"/>
    <x v="13"/>
    <n v="0"/>
    <n v="5000"/>
    <n v="0"/>
    <n v="5000"/>
    <m/>
    <m/>
    <m/>
    <m/>
    <m/>
    <m/>
    <m/>
    <m/>
    <n v="10000"/>
  </r>
  <r>
    <s v="E120121"/>
    <s v="Budget"/>
    <n v="120121"/>
    <s v="CORP-COM RELATIONS"/>
    <x v="0"/>
    <s v="A52514904"/>
    <x v="118"/>
    <x v="118"/>
    <n v="22"/>
    <s v="Miscellaneous expenses"/>
    <x v="19"/>
    <x v="19"/>
    <x v="13"/>
    <n v="5000"/>
    <n v="5000"/>
    <n v="5000"/>
    <n v="5000"/>
    <m/>
    <m/>
    <m/>
    <m/>
    <m/>
    <m/>
    <m/>
    <m/>
    <n v="20000"/>
  </r>
  <r>
    <s v="E120121"/>
    <s v="Budget"/>
    <n v="120121"/>
    <s v="CORP-COM RELATIONS"/>
    <x v="0"/>
    <s v="A52514905"/>
    <x v="119"/>
    <x v="119"/>
    <n v="22"/>
    <s v="Miscellaneous expenses"/>
    <x v="19"/>
    <x v="19"/>
    <x v="13"/>
    <n v="1000"/>
    <n v="3000"/>
    <n v="0"/>
    <n v="0"/>
    <m/>
    <m/>
    <m/>
    <m/>
    <m/>
    <m/>
    <m/>
    <m/>
    <n v="4000"/>
  </r>
  <r>
    <s v="E120121"/>
    <s v="Budget"/>
    <n v="120121"/>
    <s v="CORP-COM RELATIONS"/>
    <x v="0"/>
    <s v="A52514907"/>
    <x v="120"/>
    <x v="120"/>
    <n v="22"/>
    <s v="Miscellaneous expenses"/>
    <x v="19"/>
    <x v="19"/>
    <x v="13"/>
    <n v="500"/>
    <n v="0"/>
    <n v="0"/>
    <n v="500"/>
    <m/>
    <m/>
    <m/>
    <m/>
    <m/>
    <m/>
    <m/>
    <m/>
    <n v="1000"/>
  </r>
  <r>
    <s v="E120121"/>
    <s v="Budget"/>
    <n v="120121"/>
    <s v="CORP-COM RELATIONS"/>
    <x v="0"/>
    <s v="A52514909"/>
    <x v="121"/>
    <x v="121"/>
    <n v="22"/>
    <s v="Miscellaneous expenses"/>
    <x v="19"/>
    <x v="19"/>
    <x v="13"/>
    <n v="0"/>
    <n v="0"/>
    <n v="4600"/>
    <n v="0"/>
    <m/>
    <m/>
    <m/>
    <m/>
    <m/>
    <m/>
    <m/>
    <m/>
    <n v="4600"/>
  </r>
  <r>
    <s v="E120121"/>
    <s v="Budget"/>
    <n v="120121"/>
    <s v="CORP-COM RELATIONS"/>
    <x v="0"/>
    <s v="A52515000"/>
    <x v="122"/>
    <x v="122"/>
    <n v="22"/>
    <s v="Miscellaneous expenses"/>
    <x v="19"/>
    <x v="19"/>
    <x v="13"/>
    <n v="350"/>
    <n v="100"/>
    <n v="350"/>
    <n v="100"/>
    <m/>
    <m/>
    <m/>
    <m/>
    <m/>
    <m/>
    <m/>
    <m/>
    <n v="900"/>
  </r>
  <r>
    <s v="E120121"/>
    <s v="Budget"/>
    <n v="120121"/>
    <s v="CORP-COM RELATIONS"/>
    <x v="0"/>
    <s v="A52515001"/>
    <x v="123"/>
    <x v="123"/>
    <n v="22"/>
    <s v="Miscellaneous expenses"/>
    <x v="19"/>
    <x v="19"/>
    <x v="13"/>
    <n v="1500"/>
    <n v="0"/>
    <n v="0"/>
    <n v="0"/>
    <m/>
    <m/>
    <m/>
    <m/>
    <m/>
    <m/>
    <m/>
    <m/>
    <n v="1500"/>
  </r>
  <r>
    <s v="E120121"/>
    <s v="Budget"/>
    <n v="120121"/>
    <s v="CORP-COM RELATIONS"/>
    <x v="0"/>
    <s v="A52556500"/>
    <x v="124"/>
    <x v="124"/>
    <n v="22"/>
    <s v="Miscellaneous expenses"/>
    <x v="19"/>
    <x v="19"/>
    <x v="13"/>
    <n v="0"/>
    <n v="0"/>
    <n v="0"/>
    <n v="0"/>
    <m/>
    <m/>
    <m/>
    <m/>
    <m/>
    <m/>
    <m/>
    <m/>
    <n v="0"/>
  </r>
  <r>
    <s v="E120121"/>
    <s v="Budget"/>
    <n v="120121"/>
    <s v="CORP-COM RELATIONS"/>
    <x v="0"/>
    <s v="A52524000"/>
    <x v="58"/>
    <x v="58"/>
    <n v="22"/>
    <s v="Miscellaneous expenses"/>
    <x v="19"/>
    <x v="19"/>
    <x v="13"/>
    <n v="1215"/>
    <n v="0"/>
    <n v="0"/>
    <n v="7000"/>
    <m/>
    <m/>
    <m/>
    <m/>
    <m/>
    <m/>
    <m/>
    <m/>
    <n v="8215"/>
  </r>
  <r>
    <s v="E120121"/>
    <s v="Budget"/>
    <n v="120121"/>
    <s v="CORP-COM RELATIONS"/>
    <x v="0"/>
    <s v="A52528000"/>
    <x v="110"/>
    <x v="110"/>
    <n v="22"/>
    <s v="Miscellaneous expenses"/>
    <x v="19"/>
    <x v="19"/>
    <x v="13"/>
    <n v="0"/>
    <n v="0"/>
    <n v="0"/>
    <n v="0"/>
    <m/>
    <m/>
    <m/>
    <m/>
    <m/>
    <m/>
    <m/>
    <m/>
    <n v="0"/>
  </r>
  <r>
    <s v="E120121"/>
    <s v="Budget"/>
    <n v="120121"/>
    <s v="CORP-COM RELATIONS"/>
    <x v="0"/>
    <s v="A52514906"/>
    <x v="125"/>
    <x v="125"/>
    <n v="26"/>
    <s v="Customer accounting other"/>
    <x v="22"/>
    <x v="22"/>
    <x v="13"/>
    <n v="5000"/>
    <n v="0"/>
    <n v="5000"/>
    <n v="5000"/>
    <m/>
    <m/>
    <m/>
    <m/>
    <m/>
    <m/>
    <m/>
    <m/>
    <n v="15000"/>
  </r>
  <r>
    <s v="E120121"/>
    <s v="Budget"/>
    <n v="120121"/>
    <s v="CORP-COM RELATIONS"/>
    <x v="0"/>
    <s v="A68532000"/>
    <x v="17"/>
    <x v="17"/>
    <n v="34"/>
    <s v="General taxes"/>
    <x v="3"/>
    <x v="3"/>
    <x v="3"/>
    <n v="0"/>
    <n v="0"/>
    <n v="0"/>
    <n v="0"/>
    <m/>
    <m/>
    <m/>
    <m/>
    <m/>
    <m/>
    <m/>
    <m/>
    <n v="0"/>
  </r>
  <r>
    <s v="E120121"/>
    <s v="Budget"/>
    <n v="120121"/>
    <s v="CORP-COM RELATIONS"/>
    <x v="0"/>
    <s v="A68533000"/>
    <x v="18"/>
    <x v="18"/>
    <n v="34"/>
    <s v="General taxes"/>
    <x v="3"/>
    <x v="3"/>
    <x v="3"/>
    <n v="1682.530318451579"/>
    <n v="1606.0553039765075"/>
    <n v="1682.530318451579"/>
    <n v="1265.4042730175529"/>
    <m/>
    <m/>
    <m/>
    <m/>
    <m/>
    <m/>
    <m/>
    <m/>
    <n v="6236.5202138972181"/>
  </r>
  <r>
    <s v="E120121"/>
    <s v="Budget"/>
    <n v="120121"/>
    <s v="CORP-COM RELATIONS"/>
    <x v="0"/>
    <s v="A68535000"/>
    <x v="19"/>
    <x v="19"/>
    <n v="34"/>
    <s v="General taxes"/>
    <x v="3"/>
    <x v="3"/>
    <x v="3"/>
    <n v="0"/>
    <n v="0"/>
    <n v="0"/>
    <n v="0"/>
    <m/>
    <m/>
    <m/>
    <m/>
    <m/>
    <m/>
    <m/>
    <m/>
    <n v="0"/>
  </r>
  <r>
    <s v="E120121"/>
    <s v="Budget"/>
    <n v="120121"/>
    <s v="CORP-COM RELATIONS"/>
    <x v="0"/>
    <s v="A68532100"/>
    <x v="76"/>
    <x v="76"/>
    <n v="34"/>
    <s v="General taxes"/>
    <x v="3"/>
    <x v="3"/>
    <x v="3"/>
    <n v="0"/>
    <n v="0"/>
    <n v="0"/>
    <n v="0"/>
    <m/>
    <m/>
    <m/>
    <m/>
    <m/>
    <m/>
    <m/>
    <m/>
    <n v="0"/>
  </r>
  <r>
    <s v="E120121"/>
    <s v="Budget"/>
    <n v="120121"/>
    <s v="CORP-COM RELATIONS"/>
    <x v="0"/>
    <s v="A68533100"/>
    <x v="77"/>
    <x v="77"/>
    <n v="34"/>
    <s v="General taxes"/>
    <x v="3"/>
    <x v="3"/>
    <x v="3"/>
    <n v="-123.52696075655113"/>
    <n v="-117.91209890398065"/>
    <n v="-123.52696075655113"/>
    <n v="-59.875053941447227"/>
    <m/>
    <m/>
    <m/>
    <m/>
    <m/>
    <m/>
    <m/>
    <m/>
    <n v="-424.84107435853014"/>
  </r>
  <r>
    <s v="E120121"/>
    <s v="Budget"/>
    <n v="120121"/>
    <s v="CORP-COM RELATIONS"/>
    <x v="0"/>
    <s v="A68535100"/>
    <x v="78"/>
    <x v="78"/>
    <n v="34"/>
    <s v="General taxes"/>
    <x v="3"/>
    <x v="3"/>
    <x v="3"/>
    <n v="0"/>
    <n v="0"/>
    <n v="0"/>
    <n v="0"/>
    <m/>
    <m/>
    <m/>
    <m/>
    <m/>
    <m/>
    <m/>
    <m/>
    <n v="0"/>
  </r>
  <r>
    <s v="E120121"/>
    <s v="Budget"/>
    <n v="120121"/>
    <s v="CORP-COM RELATIONS"/>
    <x v="0"/>
    <s v="A75820000"/>
    <x v="126"/>
    <x v="126"/>
    <n v="44"/>
    <s v="Other Net"/>
    <x v="41"/>
    <x v="41"/>
    <x v="44"/>
    <n v="0"/>
    <n v="0"/>
    <n v="0"/>
    <n v="0"/>
    <m/>
    <m/>
    <m/>
    <m/>
    <m/>
    <m/>
    <m/>
    <m/>
    <n v="0"/>
  </r>
  <r>
    <s v="E120122"/>
    <s v="Budget"/>
    <n v="120122"/>
    <s v="CORP-GOV'T RELATIONS"/>
    <x v="0"/>
    <s v="A52574100"/>
    <x v="45"/>
    <x v="45"/>
    <n v="17"/>
    <s v="Telecommunication expenses"/>
    <x v="15"/>
    <x v="15"/>
    <x v="13"/>
    <n v="110"/>
    <n v="110"/>
    <n v="110"/>
    <n v="110"/>
    <m/>
    <m/>
    <m/>
    <m/>
    <m/>
    <m/>
    <m/>
    <m/>
    <n v="440"/>
  </r>
  <r>
    <s v="E120122"/>
    <s v="Budget"/>
    <n v="120122"/>
    <s v="CORP-GOV'T RELATIONS"/>
    <x v="0"/>
    <s v="A52534021"/>
    <x v="50"/>
    <x v="50"/>
    <n v="21"/>
    <s v="Employee related expense travel &amp; entertainment"/>
    <x v="18"/>
    <x v="18"/>
    <x v="13"/>
    <n v="50"/>
    <n v="100"/>
    <n v="50"/>
    <n v="50"/>
    <m/>
    <m/>
    <m/>
    <m/>
    <m/>
    <m/>
    <m/>
    <m/>
    <n v="250"/>
  </r>
  <r>
    <s v="E120122"/>
    <s v="Budget"/>
    <n v="120122"/>
    <s v="CORP-GOV'T RELATIONS"/>
    <x v="0"/>
    <s v="A52534000"/>
    <x v="51"/>
    <x v="51"/>
    <n v="21"/>
    <s v="Employee related expense travel &amp; entertainment"/>
    <x v="18"/>
    <x v="18"/>
    <x v="13"/>
    <n v="0"/>
    <n v="585"/>
    <n v="585"/>
    <n v="1085"/>
    <m/>
    <m/>
    <m/>
    <m/>
    <m/>
    <m/>
    <m/>
    <m/>
    <n v="2255"/>
  </r>
  <r>
    <s v="E120122"/>
    <s v="Budget"/>
    <n v="120122"/>
    <s v="CORP-GOV'T RELATIONS"/>
    <x v="0"/>
    <s v="A52534200"/>
    <x v="52"/>
    <x v="52"/>
    <n v="21"/>
    <s v="Employee related expense travel &amp; entertainment"/>
    <x v="18"/>
    <x v="18"/>
    <x v="13"/>
    <n v="0"/>
    <n v="250"/>
    <n v="0"/>
    <n v="0"/>
    <m/>
    <m/>
    <m/>
    <m/>
    <m/>
    <m/>
    <m/>
    <m/>
    <n v="250"/>
  </r>
  <r>
    <s v="E120122"/>
    <s v="Budget"/>
    <n v="120122"/>
    <s v="CORP-GOV'T RELATIONS"/>
    <x v="0"/>
    <s v="A52001000"/>
    <x v="53"/>
    <x v="53"/>
    <n v="22"/>
    <s v="Miscellaneous expenses"/>
    <x v="19"/>
    <x v="19"/>
    <x v="14"/>
    <n v="50"/>
    <n v="0"/>
    <n v="50"/>
    <n v="0"/>
    <m/>
    <m/>
    <m/>
    <m/>
    <m/>
    <m/>
    <m/>
    <m/>
    <n v="100"/>
  </r>
  <r>
    <s v="E120122"/>
    <s v="Budget"/>
    <n v="120122"/>
    <s v="CORP-GOV'T RELATIONS"/>
    <x v="0"/>
    <s v="A52522000"/>
    <x v="127"/>
    <x v="127"/>
    <n v="22"/>
    <s v="Miscellaneous expenses"/>
    <x v="19"/>
    <x v="19"/>
    <x v="13"/>
    <n v="0"/>
    <n v="0"/>
    <n v="0"/>
    <n v="0"/>
    <m/>
    <m/>
    <m/>
    <m/>
    <m/>
    <m/>
    <m/>
    <m/>
    <n v="0"/>
  </r>
  <r>
    <s v="E120122"/>
    <s v="Budget"/>
    <n v="120122"/>
    <s v="CORP-GOV'T RELATIONS"/>
    <x v="0"/>
    <s v="A75840000"/>
    <x v="128"/>
    <x v="128"/>
    <n v="44"/>
    <s v="Other Net"/>
    <x v="41"/>
    <x v="41"/>
    <x v="44"/>
    <n v="5500"/>
    <n v="5500"/>
    <n v="5500"/>
    <n v="5500"/>
    <m/>
    <m/>
    <m/>
    <m/>
    <m/>
    <m/>
    <m/>
    <m/>
    <n v="22000"/>
  </r>
  <r>
    <s v="E120201"/>
    <s v="Budget"/>
    <n v="120201"/>
    <s v="CEN-PRODUCTION"/>
    <x v="0"/>
    <s v="A51010000"/>
    <x v="129"/>
    <x v="129"/>
    <n v="6"/>
    <s v="Purchased water"/>
    <x v="42"/>
    <x v="42"/>
    <x v="45"/>
    <n v="8570"/>
    <n v="9673"/>
    <n v="5286"/>
    <n v="6435"/>
    <m/>
    <m/>
    <m/>
    <m/>
    <m/>
    <m/>
    <m/>
    <m/>
    <n v="29964"/>
  </r>
  <r>
    <s v="E120201"/>
    <s v="Budget"/>
    <n v="120201"/>
    <s v="CEN-PRODUCTION"/>
    <x v="0"/>
    <s v="A51510000"/>
    <x v="130"/>
    <x v="130"/>
    <n v="7"/>
    <s v="Fuel and Power"/>
    <x v="43"/>
    <x v="43"/>
    <x v="46"/>
    <n v="59237"/>
    <n v="53422"/>
    <n v="62795"/>
    <n v="57160"/>
    <m/>
    <m/>
    <m/>
    <m/>
    <m/>
    <m/>
    <m/>
    <m/>
    <n v="232614"/>
  </r>
  <r>
    <s v="E120201"/>
    <s v="Budget"/>
    <n v="120201"/>
    <s v="CEN-PRODUCTION"/>
    <x v="0"/>
    <s v="A51110000"/>
    <x v="131"/>
    <x v="131"/>
    <n v="9"/>
    <s v="Waste disposal"/>
    <x v="44"/>
    <x v="44"/>
    <x v="40"/>
    <n v="6250"/>
    <n v="6250"/>
    <n v="6250"/>
    <n v="6250"/>
    <m/>
    <m/>
    <m/>
    <m/>
    <m/>
    <m/>
    <m/>
    <m/>
    <n v="25000"/>
  </r>
  <r>
    <s v="E120201"/>
    <s v="Budget"/>
    <n v="120201"/>
    <s v="CEN-PRODUCTION"/>
    <x v="0"/>
    <s v="A51120000"/>
    <x v="132"/>
    <x v="132"/>
    <n v="9"/>
    <s v="Waste disposal"/>
    <x v="44"/>
    <x v="44"/>
    <x v="40"/>
    <n v="8333"/>
    <n v="8333"/>
    <n v="8333"/>
    <n v="8333"/>
    <m/>
    <m/>
    <m/>
    <m/>
    <m/>
    <m/>
    <m/>
    <m/>
    <n v="33332"/>
  </r>
  <r>
    <s v="E120201"/>
    <s v="Budget"/>
    <n v="120201"/>
    <s v="CEN-PRODUCTION"/>
    <x v="0"/>
    <s v="A50109900"/>
    <x v="28"/>
    <x v="28"/>
    <n v="10"/>
    <s v="Salaries &amp; Wages"/>
    <x v="0"/>
    <x v="0"/>
    <x v="0"/>
    <n v="-3582.9352768000003"/>
    <n v="-3420.0745824000005"/>
    <n v="-3582.9352768000003"/>
    <n v="-3582.9352768000003"/>
    <m/>
    <m/>
    <m/>
    <m/>
    <m/>
    <m/>
    <m/>
    <m/>
    <n v="-14168.880412800003"/>
  </r>
  <r>
    <s v="E120201"/>
    <s v="Budget"/>
    <n v="120201"/>
    <s v="CEN-PRODUCTION"/>
    <x v="0"/>
    <s v="A50110000"/>
    <x v="100"/>
    <x v="100"/>
    <n v="10"/>
    <s v="Salaries &amp; Wages"/>
    <x v="0"/>
    <x v="0"/>
    <x v="0"/>
    <n v="4184.2669812799995"/>
    <n v="4184.2669812799995"/>
    <n v="4246.5009812800008"/>
    <n v="4246.5009812800008"/>
    <m/>
    <m/>
    <m/>
    <m/>
    <m/>
    <m/>
    <m/>
    <m/>
    <n v="16861.535925120003"/>
  </r>
  <r>
    <s v="E120201"/>
    <s v="Budget"/>
    <n v="120201"/>
    <s v="CEN-PRODUCTION"/>
    <x v="0"/>
    <s v="A50100000"/>
    <x v="0"/>
    <x v="0"/>
    <n v="10"/>
    <s v="Salaries &amp; Wages"/>
    <x v="0"/>
    <x v="0"/>
    <x v="0"/>
    <n v="52250.233968"/>
    <n v="49875.227424000012"/>
    <n v="52615.340767999987"/>
    <n v="52615.340767999987"/>
    <m/>
    <m/>
    <m/>
    <m/>
    <m/>
    <m/>
    <m/>
    <m/>
    <n v="207356.14292799999"/>
  </r>
  <r>
    <s v="E120201"/>
    <s v="Budget"/>
    <n v="120201"/>
    <s v="CEN-PRODUCTION"/>
    <x v="0"/>
    <s v="A50171000"/>
    <x v="29"/>
    <x v="29"/>
    <n v="10"/>
    <s v="Salaries &amp; Wages"/>
    <x v="0"/>
    <x v="0"/>
    <x v="0"/>
    <n v="1848.5990608232735"/>
    <n v="1764.5768307858523"/>
    <n v="1848.5990608232735"/>
    <n v="1848.5990608232735"/>
    <m/>
    <m/>
    <m/>
    <m/>
    <m/>
    <m/>
    <m/>
    <m/>
    <n v="7310.3740132556723"/>
  </r>
  <r>
    <s v="E120201"/>
    <s v="Budget"/>
    <n v="120201"/>
    <s v="CEN-PRODUCTION"/>
    <x v="0"/>
    <s v="A50550000"/>
    <x v="32"/>
    <x v="32"/>
    <n v="12"/>
    <s v="Group insurances"/>
    <x v="12"/>
    <x v="12"/>
    <x v="1"/>
    <n v="9113.89"/>
    <n v="9113.89"/>
    <n v="9113.89"/>
    <n v="9113.89"/>
    <m/>
    <m/>
    <m/>
    <m/>
    <m/>
    <m/>
    <m/>
    <m/>
    <n v="36455.56"/>
  </r>
  <r>
    <s v="E120201"/>
    <s v="Budget"/>
    <n v="120201"/>
    <s v="CEN-PRODUCTION"/>
    <x v="0"/>
    <s v="A50550100"/>
    <x v="33"/>
    <x v="33"/>
    <n v="12"/>
    <s v="Group insurances"/>
    <x v="12"/>
    <x v="12"/>
    <x v="1"/>
    <n v="-487.20000000000005"/>
    <n v="-487.20000000000005"/>
    <n v="-487.20000000000005"/>
    <n v="-487.20000000000005"/>
    <m/>
    <m/>
    <m/>
    <m/>
    <m/>
    <m/>
    <m/>
    <m/>
    <n v="-1948.8000000000002"/>
  </r>
  <r>
    <s v="E120201"/>
    <s v="Budget"/>
    <n v="120201"/>
    <s v="CEN-PRODUCTION"/>
    <x v="0"/>
    <s v="A50421000"/>
    <x v="1"/>
    <x v="1"/>
    <n v="13"/>
    <s v="Other benefits"/>
    <x v="1"/>
    <x v="1"/>
    <x v="1"/>
    <n v="1531.6067152073063"/>
    <n v="1466.9930324417296"/>
    <n v="1543.5119087536316"/>
    <n v="1543.5119087536316"/>
    <m/>
    <m/>
    <m/>
    <m/>
    <m/>
    <m/>
    <m/>
    <m/>
    <n v="6085.6235651562984"/>
  </r>
  <r>
    <s v="E120201"/>
    <s v="Budget"/>
    <n v="120201"/>
    <s v="CEN-PRODUCTION"/>
    <x v="0"/>
    <s v="A50422000"/>
    <x v="2"/>
    <x v="2"/>
    <n v="13"/>
    <s v="Other benefits"/>
    <x v="1"/>
    <x v="1"/>
    <x v="1"/>
    <n v="1945.9984179684475"/>
    <n v="1857.551671697154"/>
    <n v="1960.3778419097698"/>
    <n v="1960.3778419097698"/>
    <m/>
    <m/>
    <m/>
    <m/>
    <m/>
    <m/>
    <m/>
    <m/>
    <n v="7724.3057734851409"/>
  </r>
  <r>
    <s v="E120201"/>
    <s v="Budget"/>
    <n v="120201"/>
    <s v="CEN-PRODUCTION"/>
    <x v="0"/>
    <s v="A50454000"/>
    <x v="133"/>
    <x v="133"/>
    <n v="13"/>
    <s v="Other benefits"/>
    <x v="1"/>
    <x v="1"/>
    <x v="1"/>
    <n v="0"/>
    <n v="0"/>
    <n v="0"/>
    <n v="500"/>
    <m/>
    <m/>
    <m/>
    <m/>
    <m/>
    <m/>
    <m/>
    <m/>
    <n v="500"/>
  </r>
  <r>
    <s v="E120201"/>
    <s v="Budget"/>
    <n v="120201"/>
    <s v="CEN-PRODUCTION"/>
    <x v="0"/>
    <s v="A50456000"/>
    <x v="134"/>
    <x v="134"/>
    <n v="13"/>
    <s v="Other benefits"/>
    <x v="1"/>
    <x v="1"/>
    <x v="1"/>
    <n v="0"/>
    <n v="0"/>
    <n v="0"/>
    <n v="1980"/>
    <m/>
    <m/>
    <m/>
    <m/>
    <m/>
    <m/>
    <m/>
    <m/>
    <n v="1980"/>
  </r>
  <r>
    <s v="E120201"/>
    <s v="Budget"/>
    <n v="120201"/>
    <s v="CEN-PRODUCTION"/>
    <x v="0"/>
    <s v="A50421100"/>
    <x v="38"/>
    <x v="38"/>
    <n v="13"/>
    <s v="Other benefits"/>
    <x v="1"/>
    <x v="1"/>
    <x v="1"/>
    <n v="-84.461249542108732"/>
    <n v="-80.657268798502798"/>
    <n v="-84.461249542108732"/>
    <n v="-84.461249542108732"/>
    <m/>
    <m/>
    <m/>
    <m/>
    <m/>
    <m/>
    <m/>
    <m/>
    <n v="-334.04101742482896"/>
  </r>
  <r>
    <s v="E120201"/>
    <s v="Budget"/>
    <n v="120201"/>
    <s v="CEN-PRODUCTION"/>
    <x v="0"/>
    <s v="A50422100"/>
    <x v="39"/>
    <x v="39"/>
    <n v="13"/>
    <s v="Other benefits"/>
    <x v="1"/>
    <x v="1"/>
    <x v="1"/>
    <n v="-89.574828985700719"/>
    <n v="-85.503245849987053"/>
    <n v="-89.574828985700719"/>
    <n v="-89.574828985700719"/>
    <m/>
    <m/>
    <m/>
    <m/>
    <m/>
    <m/>
    <m/>
    <m/>
    <n v="-354.22773280708918"/>
  </r>
  <r>
    <s v="E120201"/>
    <s v="Budget"/>
    <n v="120201"/>
    <s v="CEN-PRODUCTION"/>
    <x v="0"/>
    <s v="A53150000"/>
    <x v="40"/>
    <x v="40"/>
    <n v="15"/>
    <s v="Contracted services"/>
    <x v="13"/>
    <x v="13"/>
    <x v="11"/>
    <n v="3500"/>
    <n v="2500"/>
    <n v="1500"/>
    <n v="500"/>
    <m/>
    <m/>
    <m/>
    <m/>
    <m/>
    <m/>
    <m/>
    <m/>
    <n v="8000"/>
  </r>
  <r>
    <s v="E120201"/>
    <s v="Budget"/>
    <n v="120201"/>
    <s v="CEN-PRODUCTION"/>
    <x v="0"/>
    <s v="A53152000"/>
    <x v="135"/>
    <x v="135"/>
    <n v="15"/>
    <s v="Contracted services"/>
    <x v="13"/>
    <x v="13"/>
    <x v="47"/>
    <n v="35"/>
    <n v="91"/>
    <n v="250"/>
    <n v="0"/>
    <m/>
    <m/>
    <m/>
    <m/>
    <m/>
    <m/>
    <m/>
    <m/>
    <n v="376"/>
  </r>
  <r>
    <s v="E120201"/>
    <s v="Budget"/>
    <n v="120201"/>
    <s v="CEN-PRODUCTION"/>
    <x v="0"/>
    <s v="A52532000"/>
    <x v="136"/>
    <x v="136"/>
    <n v="16"/>
    <s v="Building maintenance and services"/>
    <x v="14"/>
    <x v="14"/>
    <x v="13"/>
    <n v="393.23"/>
    <n v="575.85"/>
    <n v="289.68"/>
    <n v="627.90000000000009"/>
    <m/>
    <m/>
    <m/>
    <m/>
    <m/>
    <m/>
    <m/>
    <m/>
    <n v="1886.66"/>
  </r>
  <r>
    <s v="E120201"/>
    <s v="Budget"/>
    <n v="120201"/>
    <s v="CEN-PRODUCTION"/>
    <x v="0"/>
    <s v="A52574000"/>
    <x v="44"/>
    <x v="44"/>
    <n v="17"/>
    <s v="Telecommunication expenses"/>
    <x v="15"/>
    <x v="15"/>
    <x v="13"/>
    <n v="502.44"/>
    <n v="701.4699999999998"/>
    <n v="636.93000000000006"/>
    <n v="831.57999999999993"/>
    <m/>
    <m/>
    <m/>
    <m/>
    <m/>
    <m/>
    <m/>
    <m/>
    <n v="2672.42"/>
  </r>
  <r>
    <s v="E120201"/>
    <s v="Budget"/>
    <n v="120201"/>
    <s v="CEN-PRODUCTION"/>
    <x v="0"/>
    <s v="A52574100"/>
    <x v="45"/>
    <x v="45"/>
    <n v="17"/>
    <s v="Telecommunication expenses"/>
    <x v="15"/>
    <x v="15"/>
    <x v="13"/>
    <n v="583"/>
    <n v="583"/>
    <n v="583"/>
    <n v="583"/>
    <m/>
    <m/>
    <m/>
    <m/>
    <m/>
    <m/>
    <m/>
    <m/>
    <n v="2332"/>
  </r>
  <r>
    <s v="E120201"/>
    <s v="Budget"/>
    <n v="120201"/>
    <s v="CEN-PRODUCTION"/>
    <x v="0"/>
    <s v="A52562000"/>
    <x v="47"/>
    <x v="47"/>
    <n v="19"/>
    <s v="Office supplies &amp; expenses"/>
    <x v="17"/>
    <x v="17"/>
    <x v="13"/>
    <n v="200"/>
    <n v="200"/>
    <n v="200"/>
    <n v="200"/>
    <m/>
    <m/>
    <m/>
    <m/>
    <m/>
    <m/>
    <m/>
    <m/>
    <n v="800"/>
  </r>
  <r>
    <s v="E120201"/>
    <s v="Budget"/>
    <n v="120201"/>
    <s v="CEN-PRODUCTION"/>
    <x v="0"/>
    <s v="A52582000"/>
    <x v="104"/>
    <x v="104"/>
    <n v="19"/>
    <s v="Office supplies &amp; expenses"/>
    <x v="17"/>
    <x v="17"/>
    <x v="17"/>
    <n v="111"/>
    <n v="0"/>
    <n v="0"/>
    <n v="0"/>
    <m/>
    <m/>
    <m/>
    <m/>
    <m/>
    <m/>
    <m/>
    <m/>
    <n v="111"/>
  </r>
  <r>
    <s v="E120201"/>
    <s v="Budget"/>
    <n v="120201"/>
    <s v="CEN-PRODUCTION"/>
    <x v="0"/>
    <s v="A52534021"/>
    <x v="50"/>
    <x v="50"/>
    <n v="21"/>
    <s v="Employee related expense travel &amp; entertainment"/>
    <x v="18"/>
    <x v="18"/>
    <x v="13"/>
    <n v="458"/>
    <n v="233"/>
    <n v="158"/>
    <n v="358"/>
    <m/>
    <m/>
    <m/>
    <m/>
    <m/>
    <m/>
    <m/>
    <m/>
    <n v="1207"/>
  </r>
  <r>
    <s v="E120201"/>
    <s v="Budget"/>
    <n v="120201"/>
    <s v="CEN-PRODUCTION"/>
    <x v="0"/>
    <s v="A52534000"/>
    <x v="51"/>
    <x v="51"/>
    <n v="21"/>
    <s v="Employee related expense travel &amp; entertainment"/>
    <x v="18"/>
    <x v="18"/>
    <x v="13"/>
    <n v="0"/>
    <n v="0"/>
    <n v="0"/>
    <n v="390"/>
    <m/>
    <m/>
    <m/>
    <m/>
    <m/>
    <m/>
    <m/>
    <m/>
    <n v="390"/>
  </r>
  <r>
    <s v="E120201"/>
    <s v="Budget"/>
    <n v="120201"/>
    <s v="CEN-PRODUCTION"/>
    <x v="0"/>
    <s v="A52534200"/>
    <x v="52"/>
    <x v="52"/>
    <n v="21"/>
    <s v="Employee related expense travel &amp; entertainment"/>
    <x v="18"/>
    <x v="18"/>
    <x v="13"/>
    <n v="0"/>
    <n v="0"/>
    <n v="0"/>
    <n v="40"/>
    <m/>
    <m/>
    <m/>
    <m/>
    <m/>
    <m/>
    <m/>
    <m/>
    <n v="40"/>
  </r>
  <r>
    <s v="E120201"/>
    <s v="Budget"/>
    <n v="120201"/>
    <s v="CEN-PRODUCTION"/>
    <x v="0"/>
    <s v="A52001000"/>
    <x v="53"/>
    <x v="53"/>
    <n v="22"/>
    <s v="Miscellaneous expenses"/>
    <x v="19"/>
    <x v="19"/>
    <x v="14"/>
    <n v="366.66666666666657"/>
    <n v="366.66666666666657"/>
    <n v="366.66666666666657"/>
    <n v="366.66666666666657"/>
    <m/>
    <m/>
    <m/>
    <m/>
    <m/>
    <m/>
    <m/>
    <m/>
    <n v="1466.6666666666663"/>
  </r>
  <r>
    <s v="E120201"/>
    <s v="Budget"/>
    <n v="120201"/>
    <s v="CEN-PRODUCTION"/>
    <x v="0"/>
    <s v="A62002300"/>
    <x v="137"/>
    <x v="137"/>
    <n v="29"/>
    <s v="Maintenance service &amp; supplies"/>
    <x v="25"/>
    <x v="25"/>
    <x v="48"/>
    <n v="658.25"/>
    <n v="658.25"/>
    <n v="3158.25"/>
    <n v="658.25"/>
    <m/>
    <m/>
    <m/>
    <m/>
    <m/>
    <m/>
    <m/>
    <m/>
    <n v="5133"/>
  </r>
  <r>
    <s v="E120201"/>
    <s v="Budget"/>
    <n v="120201"/>
    <s v="CEN-PRODUCTION"/>
    <x v="0"/>
    <s v="A62002400"/>
    <x v="138"/>
    <x v="138"/>
    <n v="29"/>
    <s v="Maintenance service &amp; supplies"/>
    <x v="25"/>
    <x v="25"/>
    <x v="49"/>
    <n v="1316.5"/>
    <n v="1316.5"/>
    <n v="6316.5"/>
    <n v="1316.5"/>
    <m/>
    <m/>
    <m/>
    <m/>
    <m/>
    <m/>
    <m/>
    <m/>
    <n v="10266"/>
  </r>
  <r>
    <s v="E120201"/>
    <s v="Budget"/>
    <n v="120201"/>
    <s v="CEN-PRODUCTION"/>
    <x v="0"/>
    <s v="A62510000"/>
    <x v="139"/>
    <x v="139"/>
    <n v="29"/>
    <s v="Maintenance service &amp; supplies"/>
    <x v="25"/>
    <x v="25"/>
    <x v="50"/>
    <n v="24030"/>
    <n v="28474"/>
    <n v="28474"/>
    <n v="28474"/>
    <m/>
    <m/>
    <m/>
    <m/>
    <m/>
    <m/>
    <m/>
    <m/>
    <n v="109452"/>
  </r>
  <r>
    <s v="E120201"/>
    <s v="Budget"/>
    <n v="120201"/>
    <s v="CEN-PRODUCTION"/>
    <x v="0"/>
    <s v="A63110000"/>
    <x v="140"/>
    <x v="140"/>
    <n v="29"/>
    <s v="Maintenance service &amp; supplies"/>
    <x v="25"/>
    <x v="25"/>
    <x v="51"/>
    <n v="4700"/>
    <n v="4700"/>
    <n v="4700"/>
    <n v="4700"/>
    <m/>
    <m/>
    <m/>
    <m/>
    <m/>
    <m/>
    <m/>
    <m/>
    <n v="18800"/>
  </r>
  <r>
    <s v="E120201"/>
    <s v="Budget"/>
    <n v="120201"/>
    <s v="CEN-PRODUCTION"/>
    <x v="0"/>
    <s v="A68532000"/>
    <x v="17"/>
    <x v="17"/>
    <n v="34"/>
    <s v="General taxes"/>
    <x v="3"/>
    <x v="3"/>
    <x v="3"/>
    <n v="0"/>
    <n v="0"/>
    <n v="0"/>
    <n v="0"/>
    <m/>
    <m/>
    <m/>
    <m/>
    <m/>
    <m/>
    <m/>
    <m/>
    <n v="0"/>
  </r>
  <r>
    <s v="E120201"/>
    <s v="Budget"/>
    <n v="120201"/>
    <s v="CEN-PRODUCTION"/>
    <x v="0"/>
    <s v="A68533000"/>
    <x v="18"/>
    <x v="18"/>
    <n v="34"/>
    <s v="General taxes"/>
    <x v="3"/>
    <x v="3"/>
    <x v="3"/>
    <n v="4459.3563957729002"/>
    <n v="4271.2151395590381"/>
    <n v="4492.0450469729003"/>
    <n v="4492.0450469729003"/>
    <m/>
    <m/>
    <m/>
    <m/>
    <m/>
    <m/>
    <m/>
    <m/>
    <n v="17714.66162927774"/>
  </r>
  <r>
    <s v="E120201"/>
    <s v="Budget"/>
    <n v="120201"/>
    <s v="CEN-PRODUCTION"/>
    <x v="0"/>
    <s v="A68535000"/>
    <x v="19"/>
    <x v="19"/>
    <n v="34"/>
    <s v="General taxes"/>
    <x v="3"/>
    <x v="3"/>
    <x v="3"/>
    <n v="0"/>
    <n v="0"/>
    <n v="0"/>
    <n v="0"/>
    <m/>
    <m/>
    <m/>
    <m/>
    <m/>
    <m/>
    <m/>
    <m/>
    <n v="0"/>
  </r>
  <r>
    <s v="E120201"/>
    <s v="Budget"/>
    <n v="120201"/>
    <s v="CEN-PRODUCTION"/>
    <x v="0"/>
    <s v="A68532100"/>
    <x v="76"/>
    <x v="76"/>
    <n v="34"/>
    <s v="General taxes"/>
    <x v="3"/>
    <x v="3"/>
    <x v="3"/>
    <n v="0"/>
    <n v="0"/>
    <n v="0"/>
    <n v="0"/>
    <m/>
    <m/>
    <m/>
    <m/>
    <m/>
    <m/>
    <m/>
    <m/>
    <n v="0"/>
  </r>
  <r>
    <s v="E120201"/>
    <s v="Budget"/>
    <n v="120201"/>
    <s v="CEN-PRODUCTION"/>
    <x v="0"/>
    <s v="A68533100"/>
    <x v="77"/>
    <x v="77"/>
    <n v="34"/>
    <s v="General taxes"/>
    <x v="3"/>
    <x v="3"/>
    <x v="3"/>
    <n v="-309.02325326870658"/>
    <n v="-295.14357886922494"/>
    <n v="-309.02325326870658"/>
    <n v="-309.02325326870658"/>
    <m/>
    <m/>
    <m/>
    <m/>
    <m/>
    <m/>
    <m/>
    <m/>
    <n v="-1222.2133386753449"/>
  </r>
  <r>
    <s v="E120201"/>
    <s v="Budget"/>
    <n v="120201"/>
    <s v="CEN-PRODUCTION"/>
    <x v="0"/>
    <s v="A68535100"/>
    <x v="78"/>
    <x v="78"/>
    <n v="34"/>
    <s v="General taxes"/>
    <x v="3"/>
    <x v="3"/>
    <x v="3"/>
    <n v="0"/>
    <n v="0"/>
    <n v="0"/>
    <n v="0"/>
    <m/>
    <m/>
    <m/>
    <m/>
    <m/>
    <m/>
    <m/>
    <m/>
    <n v="0"/>
  </r>
  <r>
    <s v="E120203"/>
    <s v="Budget"/>
    <n v="120203"/>
    <s v="CEN-CUST SERVICE"/>
    <x v="0"/>
    <s v="A50109900"/>
    <x v="28"/>
    <x v="28"/>
    <n v="10"/>
    <s v="Salaries &amp; Wages"/>
    <x v="0"/>
    <x v="0"/>
    <x v="0"/>
    <n v="-4934.2687785600001"/>
    <n v="-4709.9838340800006"/>
    <n v="-5004.2175145600004"/>
    <n v="-5004.2175145600004"/>
    <m/>
    <m/>
    <m/>
    <m/>
    <m/>
    <m/>
    <m/>
    <m/>
    <n v="-19652.687641760003"/>
  </r>
  <r>
    <s v="E120203"/>
    <s v="Budget"/>
    <n v="120203"/>
    <s v="CEN-CUST SERVICE"/>
    <x v="0"/>
    <s v="A50110000"/>
    <x v="100"/>
    <x v="100"/>
    <n v="10"/>
    <s v="Salaries &amp; Wages"/>
    <x v="0"/>
    <x v="0"/>
    <x v="0"/>
    <n v="8837.5237898470605"/>
    <n v="8837.5237898470605"/>
    <n v="9002.8817675457813"/>
    <n v="9002.8817675457813"/>
    <m/>
    <m/>
    <m/>
    <m/>
    <m/>
    <m/>
    <m/>
    <m/>
    <n v="35680.811114785683"/>
  </r>
  <r>
    <s v="E120203"/>
    <s v="Budget"/>
    <n v="120203"/>
    <s v="CEN-CUST SERVICE"/>
    <x v="0"/>
    <s v="A50119900"/>
    <x v="101"/>
    <x v="101"/>
    <n v="10"/>
    <s v="Salaries &amp; Wages"/>
    <x v="0"/>
    <x v="0"/>
    <x v="0"/>
    <n v="-223.42490028456007"/>
    <n v="-223.42490028456007"/>
    <n v="-227.79506948328003"/>
    <n v="-227.79506948328003"/>
    <m/>
    <m/>
    <m/>
    <m/>
    <m/>
    <m/>
    <m/>
    <m/>
    <n v="-902.4399395356802"/>
  </r>
  <r>
    <s v="E120203"/>
    <s v="Budget"/>
    <n v="120203"/>
    <s v="CEN-CUST SERVICE"/>
    <x v="0"/>
    <s v="A50100000"/>
    <x v="0"/>
    <x v="0"/>
    <n v="10"/>
    <s v="Salaries &amp; Wages"/>
    <x v="0"/>
    <x v="0"/>
    <x v="0"/>
    <n v="117122.86843200005"/>
    <n v="111799.10077599996"/>
    <n v="118800.180032"/>
    <n v="118800.180032"/>
    <m/>
    <m/>
    <m/>
    <m/>
    <m/>
    <m/>
    <m/>
    <m/>
    <n v="466522.329272"/>
  </r>
  <r>
    <s v="E120203"/>
    <s v="Budget"/>
    <n v="120203"/>
    <s v="CEN-CUST SERVICE"/>
    <x v="0"/>
    <s v="A50171000"/>
    <x v="29"/>
    <x v="29"/>
    <n v="10"/>
    <s v="Salaries &amp; Wages"/>
    <x v="0"/>
    <x v="0"/>
    <x v="0"/>
    <n v="1278.2018018111585"/>
    <n v="1220.1058108197421"/>
    <n v="1278.2018018111585"/>
    <n v="1278.2018018111585"/>
    <m/>
    <m/>
    <m/>
    <m/>
    <m/>
    <m/>
    <m/>
    <m/>
    <n v="5054.7112162532176"/>
  </r>
  <r>
    <s v="E120203"/>
    <s v="Budget"/>
    <n v="120203"/>
    <s v="CEN-CUST SERVICE"/>
    <x v="0"/>
    <s v="A50550000"/>
    <x v="32"/>
    <x v="32"/>
    <n v="12"/>
    <s v="Group insurances"/>
    <x v="12"/>
    <x v="12"/>
    <x v="1"/>
    <n v="23684.04"/>
    <n v="23684.04"/>
    <n v="23684.04"/>
    <n v="23684.04"/>
    <m/>
    <m/>
    <m/>
    <m/>
    <m/>
    <m/>
    <m/>
    <m/>
    <n v="94736.16"/>
  </r>
  <r>
    <s v="E120203"/>
    <s v="Budget"/>
    <n v="120203"/>
    <s v="CEN-CUST SERVICE"/>
    <x v="0"/>
    <s v="A50550100"/>
    <x v="33"/>
    <x v="33"/>
    <n v="12"/>
    <s v="Group insurances"/>
    <x v="12"/>
    <x v="12"/>
    <x v="1"/>
    <n v="-965.11999999999989"/>
    <n v="-965.11999999999989"/>
    <n v="-965.11999999999989"/>
    <n v="-965.11999999999989"/>
    <m/>
    <m/>
    <m/>
    <m/>
    <m/>
    <m/>
    <m/>
    <m/>
    <n v="-3860.4799999999996"/>
  </r>
  <r>
    <s v="E120203"/>
    <s v="Budget"/>
    <n v="120203"/>
    <s v="CEN-CUST SERVICE"/>
    <x v="0"/>
    <s v="A50421000"/>
    <x v="1"/>
    <x v="1"/>
    <n v="13"/>
    <s v="Other benefits"/>
    <x v="1"/>
    <x v="1"/>
    <x v="1"/>
    <n v="2671.8531661272709"/>
    <n v="2557.4992681544218"/>
    <n v="2706.3163902269193"/>
    <n v="2706.3163902269193"/>
    <m/>
    <m/>
    <m/>
    <m/>
    <m/>
    <m/>
    <m/>
    <m/>
    <n v="10641.98521473553"/>
  </r>
  <r>
    <s v="E120203"/>
    <s v="Budget"/>
    <n v="120203"/>
    <s v="CEN-CUST SERVICE"/>
    <x v="0"/>
    <s v="A50422000"/>
    <x v="2"/>
    <x v="2"/>
    <n v="13"/>
    <s v="Other benefits"/>
    <x v="1"/>
    <x v="1"/>
    <x v="1"/>
    <n v="2228.5199874225214"/>
    <n v="2127.220442539679"/>
    <n v="2246.494755349222"/>
    <n v="2246.494755349222"/>
    <m/>
    <m/>
    <m/>
    <m/>
    <m/>
    <m/>
    <m/>
    <m/>
    <n v="8848.7299406606435"/>
  </r>
  <r>
    <s v="E120203"/>
    <s v="Budget"/>
    <n v="120203"/>
    <s v="CEN-CUST SERVICE"/>
    <x v="0"/>
    <s v="A50421100"/>
    <x v="38"/>
    <x v="38"/>
    <n v="13"/>
    <s v="Other benefits"/>
    <x v="1"/>
    <x v="1"/>
    <x v="1"/>
    <n v="-107.78280392310145"/>
    <n v="-103.16444692145727"/>
    <n v="-109.24724062170128"/>
    <n v="-109.24724062170128"/>
    <m/>
    <m/>
    <m/>
    <m/>
    <m/>
    <m/>
    <m/>
    <m/>
    <n v="-429.44173208796127"/>
  </r>
  <r>
    <s v="E120203"/>
    <s v="Budget"/>
    <n v="120203"/>
    <s v="CEN-CUST SERVICE"/>
    <x v="0"/>
    <s v="A50422100"/>
    <x v="39"/>
    <x v="39"/>
    <n v="13"/>
    <s v="Other benefits"/>
    <x v="1"/>
    <x v="1"/>
    <x v="1"/>
    <n v="-79.935865597856576"/>
    <n v="-76.30241716159037"/>
    <n v="-80.776742554493069"/>
    <n v="-80.776742554493069"/>
    <m/>
    <m/>
    <m/>
    <m/>
    <m/>
    <m/>
    <m/>
    <m/>
    <n v="-317.79176786843311"/>
  </r>
  <r>
    <s v="E120203"/>
    <s v="Budget"/>
    <n v="120203"/>
    <s v="CEN-CUST SERVICE"/>
    <x v="0"/>
    <s v="A68532000"/>
    <x v="17"/>
    <x v="17"/>
    <n v="34"/>
    <s v="General taxes"/>
    <x v="3"/>
    <x v="3"/>
    <x v="3"/>
    <n v="0"/>
    <n v="0"/>
    <n v="0"/>
    <n v="0"/>
    <m/>
    <m/>
    <m/>
    <m/>
    <m/>
    <m/>
    <m/>
    <m/>
    <n v="0"/>
  </r>
  <r>
    <s v="E120203"/>
    <s v="Budget"/>
    <n v="120203"/>
    <s v="CEN-CUST SERVICE"/>
    <x v="0"/>
    <s v="A68533000"/>
    <x v="18"/>
    <x v="18"/>
    <n v="34"/>
    <s v="General taxes"/>
    <x v="3"/>
    <x v="3"/>
    <x v="3"/>
    <n v="9734.0784620578524"/>
    <n v="9322.3535030630119"/>
    <n v="9875.0435379278042"/>
    <n v="9875.0435379278042"/>
    <m/>
    <m/>
    <m/>
    <m/>
    <m/>
    <m/>
    <m/>
    <m/>
    <n v="38806.519040976476"/>
  </r>
  <r>
    <s v="E120203"/>
    <s v="Budget"/>
    <n v="120203"/>
    <s v="CEN-CUST SERVICE"/>
    <x v="0"/>
    <s v="A68535000"/>
    <x v="19"/>
    <x v="19"/>
    <n v="34"/>
    <s v="General taxes"/>
    <x v="3"/>
    <x v="3"/>
    <x v="3"/>
    <n v="0"/>
    <n v="0"/>
    <n v="0"/>
    <n v="0"/>
    <m/>
    <m/>
    <m/>
    <m/>
    <m/>
    <m/>
    <m/>
    <m/>
    <n v="0"/>
  </r>
  <r>
    <s v="E120203"/>
    <s v="Budget"/>
    <n v="120203"/>
    <s v="CEN-CUST SERVICE"/>
    <x v="0"/>
    <s v="A68532100"/>
    <x v="76"/>
    <x v="76"/>
    <n v="34"/>
    <s v="General taxes"/>
    <x v="3"/>
    <x v="3"/>
    <x v="3"/>
    <n v="0"/>
    <n v="0"/>
    <n v="0"/>
    <n v="0"/>
    <m/>
    <m/>
    <m/>
    <m/>
    <m/>
    <m/>
    <m/>
    <m/>
    <n v="0"/>
  </r>
  <r>
    <s v="E120203"/>
    <s v="Budget"/>
    <n v="120203"/>
    <s v="CEN-CUST SERVICE"/>
    <x v="0"/>
    <s v="A68533100"/>
    <x v="77"/>
    <x v="77"/>
    <n v="34"/>
    <s v="General taxes"/>
    <x v="3"/>
    <x v="3"/>
    <x v="3"/>
    <n v="-410.69762071913794"/>
    <n v="-393.19927619768998"/>
    <n v="-416.54033119598648"/>
    <n v="-416.54033119598648"/>
    <m/>
    <m/>
    <m/>
    <m/>
    <m/>
    <m/>
    <m/>
    <m/>
    <n v="-1636.9775593088009"/>
  </r>
  <r>
    <s v="E120203"/>
    <s v="Budget"/>
    <n v="120203"/>
    <s v="CEN-CUST SERVICE"/>
    <x v="0"/>
    <s v="A68535100"/>
    <x v="78"/>
    <x v="78"/>
    <n v="34"/>
    <s v="General taxes"/>
    <x v="3"/>
    <x v="3"/>
    <x v="3"/>
    <n v="0"/>
    <n v="0"/>
    <n v="0"/>
    <n v="0"/>
    <m/>
    <m/>
    <m/>
    <m/>
    <m/>
    <m/>
    <m/>
    <m/>
    <n v="0"/>
  </r>
  <r>
    <s v="E120205"/>
    <s v="Budget"/>
    <n v="120205"/>
    <s v="CEN-ADMIN &amp; GEN"/>
    <x v="1"/>
    <s v="A40211000"/>
    <x v="95"/>
    <x v="95"/>
    <n v="2"/>
    <s v="Sewer revenues"/>
    <x v="38"/>
    <x v="38"/>
    <x v="35"/>
    <n v="-15000.18"/>
    <n v="-17708.5"/>
    <n v="-15138.34"/>
    <n v="-14691.21"/>
    <m/>
    <m/>
    <m/>
    <m/>
    <m/>
    <m/>
    <m/>
    <m/>
    <n v="-62538.23"/>
  </r>
  <r>
    <s v="E120205"/>
    <s v="Budget"/>
    <n v="120205"/>
    <s v="CEN-ADMIN &amp; GEN"/>
    <x v="1"/>
    <s v="A40221000"/>
    <x v="141"/>
    <x v="141"/>
    <n v="2"/>
    <s v="Sewer revenues"/>
    <x v="38"/>
    <x v="38"/>
    <x v="52"/>
    <n v="-10080.57"/>
    <n v="-8788.09"/>
    <n v="-9310.02"/>
    <n v="-7974.6900000000005"/>
    <m/>
    <m/>
    <m/>
    <m/>
    <m/>
    <m/>
    <m/>
    <m/>
    <n v="-36153.370000000003"/>
  </r>
  <r>
    <s v="E120205"/>
    <s v="Budget"/>
    <n v="120205"/>
    <s v="CEN-ADMIN &amp; GEN"/>
    <x v="1"/>
    <s v="A40231000"/>
    <x v="142"/>
    <x v="142"/>
    <n v="2"/>
    <s v="Sewer revenues"/>
    <x v="38"/>
    <x v="38"/>
    <x v="53"/>
    <n v="-29"/>
    <n v="-29"/>
    <n v="-37.51"/>
    <n v="-31.039999999999992"/>
    <m/>
    <m/>
    <m/>
    <m/>
    <m/>
    <m/>
    <m/>
    <m/>
    <n v="-126.54999999999998"/>
  </r>
  <r>
    <s v="E120205"/>
    <s v="Budget"/>
    <n v="120205"/>
    <s v="CEN-ADMIN &amp; GEN"/>
    <x v="1"/>
    <s v="A40251000"/>
    <x v="143"/>
    <x v="143"/>
    <n v="2"/>
    <s v="Sewer revenues"/>
    <x v="38"/>
    <x v="38"/>
    <x v="54"/>
    <n v="-2361.7800000000002"/>
    <n v="-2155.1799999999998"/>
    <n v="-1800.54"/>
    <n v="-1253.0300000000002"/>
    <m/>
    <m/>
    <m/>
    <m/>
    <m/>
    <m/>
    <m/>
    <m/>
    <n v="-7570.5300000000007"/>
  </r>
  <r>
    <s v="E120205"/>
    <s v="Budget"/>
    <n v="120205"/>
    <s v="CEN-ADMIN &amp; GEN"/>
    <x v="0"/>
    <s v="A40310100"/>
    <x v="96"/>
    <x v="96"/>
    <n v="3"/>
    <s v="Other operating revenues"/>
    <x v="39"/>
    <x v="39"/>
    <x v="36"/>
    <n v="-62333.333333333336"/>
    <n v="-62333.333333333336"/>
    <n v="-51000"/>
    <n v="-51000"/>
    <m/>
    <m/>
    <m/>
    <m/>
    <m/>
    <m/>
    <m/>
    <m/>
    <n v="-226666.66666666669"/>
  </r>
  <r>
    <s v="E120205"/>
    <s v="Budget"/>
    <n v="120205"/>
    <s v="CEN-ADMIN &amp; GEN"/>
    <x v="0"/>
    <s v="A40310200"/>
    <x v="144"/>
    <x v="144"/>
    <n v="3"/>
    <s v="Other operating revenues"/>
    <x v="39"/>
    <x v="39"/>
    <x v="55"/>
    <n v="-5693.21"/>
    <n v="-5693.21"/>
    <n v="-5693.21"/>
    <n v="-5693.21"/>
    <m/>
    <m/>
    <m/>
    <m/>
    <m/>
    <m/>
    <m/>
    <m/>
    <n v="-22772.84"/>
  </r>
  <r>
    <s v="E120205"/>
    <s v="Budget"/>
    <n v="120205"/>
    <s v="CEN-ADMIN &amp; GEN"/>
    <x v="0"/>
    <s v="A40310250"/>
    <x v="145"/>
    <x v="145"/>
    <n v="3"/>
    <s v="Other operating revenues"/>
    <x v="39"/>
    <x v="39"/>
    <x v="56"/>
    <n v="-5450"/>
    <n v="-5450"/>
    <n v="-5450"/>
    <n v="-5450"/>
    <m/>
    <m/>
    <m/>
    <m/>
    <m/>
    <m/>
    <m/>
    <m/>
    <n v="-21800"/>
  </r>
  <r>
    <s v="E120205"/>
    <s v="Budget"/>
    <n v="120205"/>
    <s v="CEN-ADMIN &amp; GEN"/>
    <x v="0"/>
    <s v="A40310400"/>
    <x v="146"/>
    <x v="146"/>
    <n v="3"/>
    <s v="Other operating revenues"/>
    <x v="39"/>
    <x v="39"/>
    <x v="57"/>
    <n v="-2651.4444444444439"/>
    <n v="-2651.4444444444439"/>
    <n v="-2056.2222222222222"/>
    <n v="-2651.4444444444439"/>
    <m/>
    <m/>
    <m/>
    <m/>
    <m/>
    <m/>
    <m/>
    <m/>
    <n v="-10010.555555555553"/>
  </r>
  <r>
    <s v="E120205"/>
    <s v="Budget"/>
    <n v="120205"/>
    <s v="CEN-ADMIN &amp; GEN"/>
    <x v="0"/>
    <s v="A40310500"/>
    <x v="147"/>
    <x v="147"/>
    <n v="3"/>
    <s v="Other operating revenues"/>
    <x v="39"/>
    <x v="39"/>
    <x v="57"/>
    <n v="-58610.47"/>
    <n v="-57382.51"/>
    <n v="-52316.959999999992"/>
    <n v="-48747.34"/>
    <m/>
    <m/>
    <m/>
    <m/>
    <m/>
    <m/>
    <m/>
    <m/>
    <n v="-217057.28"/>
  </r>
  <r>
    <s v="E120205"/>
    <s v="Budget"/>
    <n v="120205"/>
    <s v="CEN-ADMIN &amp; GEN"/>
    <x v="0"/>
    <s v="A40310600"/>
    <x v="148"/>
    <x v="148"/>
    <n v="3"/>
    <s v="Other operating revenues"/>
    <x v="39"/>
    <x v="39"/>
    <x v="57"/>
    <n v="-4386.166666666667"/>
    <n v="-4386.166666666667"/>
    <n v="-4386.166666666667"/>
    <n v="-4386.166666666667"/>
    <m/>
    <m/>
    <m/>
    <m/>
    <m/>
    <m/>
    <m/>
    <m/>
    <n v="-17544.666666666668"/>
  </r>
  <r>
    <s v="E120205"/>
    <s v="Budget"/>
    <n v="120205"/>
    <s v="CEN-ADMIN &amp; GEN"/>
    <x v="0"/>
    <s v="A40310700"/>
    <x v="149"/>
    <x v="149"/>
    <n v="3"/>
    <s v="Other operating revenues"/>
    <x v="39"/>
    <x v="39"/>
    <x v="57"/>
    <n v="-24266.666666666668"/>
    <n v="-24266.666666666668"/>
    <n v="-24266.666666666668"/>
    <n v="-24266.666666666668"/>
    <m/>
    <m/>
    <m/>
    <m/>
    <m/>
    <m/>
    <m/>
    <m/>
    <n v="-97066.666666666672"/>
  </r>
  <r>
    <s v="E120205"/>
    <s v="Budget"/>
    <n v="120205"/>
    <s v="CEN-ADMIN &amp; GEN"/>
    <x v="0"/>
    <s v="A40319900"/>
    <x v="150"/>
    <x v="150"/>
    <n v="3"/>
    <s v="Other operating revenues"/>
    <x v="39"/>
    <x v="39"/>
    <x v="57"/>
    <n v="-4916.666666666667"/>
    <n v="-4916.666666666667"/>
    <n v="-4916.666666666667"/>
    <n v="-4916.666666666667"/>
    <m/>
    <m/>
    <m/>
    <m/>
    <m/>
    <m/>
    <m/>
    <m/>
    <n v="-19666.666666666668"/>
  </r>
  <r>
    <s v="E120205"/>
    <s v="Budget"/>
    <n v="120205"/>
    <s v="CEN-ADMIN &amp; GEN"/>
    <x v="0"/>
    <s v="A50610100"/>
    <x v="151"/>
    <x v="151"/>
    <n v="11"/>
    <s v="Pensions"/>
    <x v="11"/>
    <x v="11"/>
    <x v="1"/>
    <n v="-13190.435299999999"/>
    <n v="-13190.435299999999"/>
    <n v="-13190.435299999999"/>
    <n v="-13190.435299999999"/>
    <m/>
    <m/>
    <m/>
    <m/>
    <m/>
    <m/>
    <m/>
    <m/>
    <n v="-52761.741199999997"/>
  </r>
  <r>
    <s v="E120205"/>
    <s v="Budget"/>
    <n v="120205"/>
    <s v="CEN-ADMIN &amp; GEN"/>
    <x v="0"/>
    <s v="A50510100"/>
    <x v="152"/>
    <x v="152"/>
    <n v="12"/>
    <s v="Group insurances"/>
    <x v="12"/>
    <x v="12"/>
    <x v="1"/>
    <n v="-12126.602949999999"/>
    <n v="-12126.602949999999"/>
    <n v="-12126.602949999999"/>
    <n v="-12126.602949999999"/>
    <m/>
    <m/>
    <m/>
    <m/>
    <m/>
    <m/>
    <m/>
    <m/>
    <n v="-48506.411799999994"/>
  </r>
  <r>
    <s v="E120205"/>
    <s v="Budget"/>
    <n v="120205"/>
    <s v="CEN-ADMIN &amp; GEN"/>
    <x v="0"/>
    <s v="A53150000"/>
    <x v="40"/>
    <x v="40"/>
    <n v="15"/>
    <s v="Contracted services"/>
    <x v="13"/>
    <x v="13"/>
    <x v="11"/>
    <n v="1388"/>
    <n v="1388"/>
    <n v="1388"/>
    <n v="1388"/>
    <m/>
    <m/>
    <m/>
    <m/>
    <m/>
    <m/>
    <m/>
    <m/>
    <n v="5552"/>
  </r>
  <r>
    <s v="E120205"/>
    <s v="Budget"/>
    <n v="120205"/>
    <s v="CEN-ADMIN &amp; GEN"/>
    <x v="0"/>
    <s v="A52532000"/>
    <x v="136"/>
    <x v="136"/>
    <n v="16"/>
    <s v="Building maintenance and services"/>
    <x v="14"/>
    <x v="14"/>
    <x v="13"/>
    <n v="8009.95"/>
    <n v="5802.33"/>
    <n v="3680.83"/>
    <n v="4000"/>
    <m/>
    <m/>
    <m/>
    <m/>
    <m/>
    <m/>
    <m/>
    <m/>
    <n v="21493.11"/>
  </r>
  <r>
    <s v="E120205"/>
    <s v="Budget"/>
    <n v="120205"/>
    <s v="CEN-ADMIN &amp; GEN"/>
    <x v="0"/>
    <s v="A52546000"/>
    <x v="153"/>
    <x v="153"/>
    <n v="16"/>
    <s v="Building maintenance and services"/>
    <x v="14"/>
    <x v="14"/>
    <x v="13"/>
    <n v="7596.3"/>
    <n v="9096.2999999999993"/>
    <n v="7596.3"/>
    <n v="7596.3"/>
    <m/>
    <m/>
    <m/>
    <m/>
    <m/>
    <m/>
    <m/>
    <m/>
    <n v="31885.199999999997"/>
  </r>
  <r>
    <s v="E120205"/>
    <s v="Budget"/>
    <n v="120205"/>
    <s v="CEN-ADMIN &amp; GEN"/>
    <x v="0"/>
    <s v="A52548000"/>
    <x v="154"/>
    <x v="154"/>
    <n v="16"/>
    <s v="Building maintenance and services"/>
    <x v="14"/>
    <x v="14"/>
    <x v="13"/>
    <n v="2250"/>
    <n v="2250"/>
    <n v="4250"/>
    <n v="9250"/>
    <m/>
    <m/>
    <m/>
    <m/>
    <m/>
    <m/>
    <m/>
    <m/>
    <n v="18000"/>
  </r>
  <r>
    <s v="E120205"/>
    <s v="Budget"/>
    <n v="120205"/>
    <s v="CEN-ADMIN &amp; GEN"/>
    <x v="0"/>
    <s v="A52550000"/>
    <x v="42"/>
    <x v="42"/>
    <n v="16"/>
    <s v="Building maintenance and services"/>
    <x v="14"/>
    <x v="14"/>
    <x v="13"/>
    <n v="0"/>
    <n v="5050"/>
    <n v="5050"/>
    <n v="0"/>
    <m/>
    <m/>
    <m/>
    <m/>
    <m/>
    <m/>
    <m/>
    <m/>
    <n v="10100"/>
  </r>
  <r>
    <s v="E120205"/>
    <s v="Budget"/>
    <n v="120205"/>
    <s v="CEN-ADMIN &amp; GEN"/>
    <x v="0"/>
    <s v="A52571000"/>
    <x v="43"/>
    <x v="43"/>
    <n v="16"/>
    <s v="Building maintenance and services"/>
    <x v="14"/>
    <x v="14"/>
    <x v="13"/>
    <n v="4166.666666666667"/>
    <n v="4166.666666666667"/>
    <n v="4166.666666666667"/>
    <n v="4166.666666666667"/>
    <m/>
    <m/>
    <m/>
    <m/>
    <m/>
    <m/>
    <m/>
    <m/>
    <n v="16666.666666666668"/>
  </r>
  <r>
    <s v="E120205"/>
    <s v="Budget"/>
    <n v="120205"/>
    <s v="CEN-ADMIN &amp; GEN"/>
    <x v="0"/>
    <s v="A52578000"/>
    <x v="155"/>
    <x v="155"/>
    <n v="16"/>
    <s v="Building maintenance and services"/>
    <x v="14"/>
    <x v="14"/>
    <x v="13"/>
    <n v="1725"/>
    <n v="1225"/>
    <n v="1225"/>
    <n v="1725"/>
    <m/>
    <m/>
    <m/>
    <m/>
    <m/>
    <m/>
    <m/>
    <m/>
    <n v="5900"/>
  </r>
  <r>
    <s v="E120205"/>
    <s v="Budget"/>
    <n v="120205"/>
    <s v="CEN-ADMIN &amp; GEN"/>
    <x v="0"/>
    <s v="A52583000"/>
    <x v="156"/>
    <x v="156"/>
    <n v="16"/>
    <s v="Building maintenance and services"/>
    <x v="14"/>
    <x v="14"/>
    <x v="13"/>
    <n v="2734.1666666666665"/>
    <n v="2734.1666666666665"/>
    <n v="2734.1666666666665"/>
    <n v="2734.1666666666665"/>
    <m/>
    <m/>
    <m/>
    <m/>
    <m/>
    <m/>
    <m/>
    <m/>
    <n v="10936.666666666666"/>
  </r>
  <r>
    <s v="E120205"/>
    <s v="Budget"/>
    <n v="120205"/>
    <s v="CEN-ADMIN &amp; GEN"/>
    <x v="0"/>
    <s v="A52574000"/>
    <x v="44"/>
    <x v="44"/>
    <n v="17"/>
    <s v="Telecommunication expenses"/>
    <x v="15"/>
    <x v="15"/>
    <x v="13"/>
    <n v="58.333333333333343"/>
    <n v="58.333333333333343"/>
    <n v="58.333333333333343"/>
    <n v="58.333333333333343"/>
    <m/>
    <m/>
    <m/>
    <m/>
    <m/>
    <m/>
    <m/>
    <m/>
    <n v="233.33333333333337"/>
  </r>
  <r>
    <s v="E120205"/>
    <s v="Budget"/>
    <n v="120205"/>
    <s v="CEN-ADMIN &amp; GEN"/>
    <x v="0"/>
    <s v="A52562000"/>
    <x v="47"/>
    <x v="47"/>
    <n v="19"/>
    <s v="Office supplies &amp; expenses"/>
    <x v="17"/>
    <x v="17"/>
    <x v="13"/>
    <n v="2000"/>
    <n v="2000"/>
    <n v="2000"/>
    <n v="2000"/>
    <m/>
    <m/>
    <m/>
    <m/>
    <m/>
    <m/>
    <m/>
    <m/>
    <n v="8000"/>
  </r>
  <r>
    <s v="E120205"/>
    <s v="Budget"/>
    <n v="120205"/>
    <s v="CEN-ADMIN &amp; GEN"/>
    <x v="0"/>
    <s v="A52001000"/>
    <x v="53"/>
    <x v="53"/>
    <n v="22"/>
    <s v="Miscellaneous expenses"/>
    <x v="19"/>
    <x v="19"/>
    <x v="14"/>
    <n v="1000"/>
    <n v="1000"/>
    <n v="1000"/>
    <n v="1000"/>
    <m/>
    <m/>
    <m/>
    <m/>
    <m/>
    <m/>
    <m/>
    <m/>
    <n v="4000"/>
  </r>
  <r>
    <s v="E120205"/>
    <s v="Budget"/>
    <n v="120205"/>
    <s v="CEN-ADMIN &amp; GEN"/>
    <x v="0"/>
    <s v="A57010000"/>
    <x v="157"/>
    <x v="157"/>
    <n v="25"/>
    <s v="Uncollectible Accounts Exp"/>
    <x v="45"/>
    <x v="45"/>
    <x v="58"/>
    <n v="116162.89955307971"/>
    <n v="73143.587677877789"/>
    <n v="101669.42501001655"/>
    <n v="83524.908534666785"/>
    <m/>
    <m/>
    <m/>
    <m/>
    <m/>
    <m/>
    <m/>
    <m/>
    <n v="374500.82077564078"/>
  </r>
  <r>
    <s v="E120205"/>
    <s v="Budget"/>
    <n v="120205"/>
    <s v="CEN-ADMIN &amp; GEN"/>
    <x v="0"/>
    <s v="A52520000"/>
    <x v="64"/>
    <x v="64"/>
    <n v="26"/>
    <s v="Customer accounting other"/>
    <x v="22"/>
    <x v="22"/>
    <x v="17"/>
    <n v="6000"/>
    <n v="6000"/>
    <n v="6000"/>
    <n v="6000"/>
    <m/>
    <m/>
    <m/>
    <m/>
    <m/>
    <m/>
    <m/>
    <m/>
    <n v="24000"/>
  </r>
  <r>
    <s v="E120205"/>
    <s v="Budget"/>
    <n v="120205"/>
    <s v="CEN-ADMIN &amp; GEN"/>
    <x v="0"/>
    <s v="A55720100"/>
    <x v="158"/>
    <x v="158"/>
    <n v="28"/>
    <s v="Insurance other than group"/>
    <x v="24"/>
    <x v="24"/>
    <x v="22"/>
    <n v="-2418.5804644166665"/>
    <n v="-2418.5804644166665"/>
    <n v="-2418.5804644166665"/>
    <n v="-2418.5804644166665"/>
    <m/>
    <m/>
    <m/>
    <m/>
    <m/>
    <m/>
    <m/>
    <m/>
    <n v="-9674.3218576666659"/>
  </r>
  <r>
    <s v="E120205"/>
    <s v="Budget"/>
    <n v="120205"/>
    <s v="CEN-ADMIN &amp; GEN"/>
    <x v="0"/>
    <s v="A62510000"/>
    <x v="139"/>
    <x v="139"/>
    <n v="29"/>
    <s v="Maintenance service &amp; supplies"/>
    <x v="25"/>
    <x v="25"/>
    <x v="50"/>
    <n v="5260"/>
    <n v="5260"/>
    <n v="5260"/>
    <n v="5260"/>
    <m/>
    <m/>
    <m/>
    <m/>
    <m/>
    <m/>
    <m/>
    <m/>
    <n v="21040"/>
  </r>
  <r>
    <s v="E120205"/>
    <s v="Budget"/>
    <n v="120205"/>
    <s v="CEN-ADMIN &amp; GEN"/>
    <x v="0"/>
    <s v="A68011000"/>
    <x v="75"/>
    <x v="75"/>
    <n v="30"/>
    <s v="Depreciation"/>
    <x v="26"/>
    <x v="26"/>
    <x v="24"/>
    <n v="985756.66871385439"/>
    <n v="987549.25721605413"/>
    <n v="988930.49329159397"/>
    <n v="989884.31326984183"/>
    <m/>
    <m/>
    <m/>
    <m/>
    <m/>
    <m/>
    <m/>
    <m/>
    <n v="3952120.7324913447"/>
  </r>
  <r>
    <s v="E120205"/>
    <s v="Budget"/>
    <n v="120205"/>
    <s v="CEN-ADMIN &amp; GEN"/>
    <x v="0"/>
    <s v="A68012000"/>
    <x v="159"/>
    <x v="159"/>
    <n v="30"/>
    <s v="Depreciation"/>
    <x v="26"/>
    <x v="26"/>
    <x v="24"/>
    <n v="-17984.027468479599"/>
    <n v="-18296.629934762874"/>
    <n v="-18559.216006440827"/>
    <n v="-18803.045930141783"/>
    <m/>
    <m/>
    <m/>
    <m/>
    <m/>
    <m/>
    <m/>
    <m/>
    <n v="-73642.919339825079"/>
  </r>
  <r>
    <s v="E120205"/>
    <s v="Budget"/>
    <n v="120205"/>
    <s v="CEN-ADMIN &amp; GEN"/>
    <x v="0"/>
    <s v="A68012500"/>
    <x v="160"/>
    <x v="160"/>
    <n v="30"/>
    <s v="Depreciation"/>
    <x v="26"/>
    <x v="26"/>
    <x v="24"/>
    <n v="-76915.22"/>
    <n v="-76915.22"/>
    <n v="-76915.22"/>
    <n v="-76915.22"/>
    <m/>
    <m/>
    <m/>
    <m/>
    <m/>
    <m/>
    <m/>
    <m/>
    <n v="-307660.88"/>
  </r>
  <r>
    <s v="E120205"/>
    <s v="Budget"/>
    <n v="120205"/>
    <s v="CEN-ADMIN &amp; GEN"/>
    <x v="0"/>
    <s v="A68254000"/>
    <x v="161"/>
    <x v="161"/>
    <n v="31"/>
    <s v="Amortization"/>
    <x v="46"/>
    <x v="46"/>
    <x v="59"/>
    <n v="14170"/>
    <n v="14170"/>
    <n v="14170"/>
    <n v="14170"/>
    <m/>
    <m/>
    <m/>
    <m/>
    <m/>
    <m/>
    <m/>
    <m/>
    <n v="56680"/>
  </r>
  <r>
    <s v="E120205"/>
    <s v="Budget"/>
    <n v="120205"/>
    <s v="CEN-ADMIN &amp; GEN"/>
    <x v="0"/>
    <s v="A68255000"/>
    <x v="162"/>
    <x v="162"/>
    <n v="31"/>
    <s v="Amortization"/>
    <x v="46"/>
    <x v="46"/>
    <x v="60"/>
    <n v="713"/>
    <n v="713"/>
    <n v="713"/>
    <n v="713"/>
    <m/>
    <m/>
    <m/>
    <m/>
    <m/>
    <m/>
    <m/>
    <m/>
    <n v="2852"/>
  </r>
  <r>
    <s v="E120205"/>
    <s v="Budget"/>
    <n v="120205"/>
    <s v="CEN-ADMIN &amp; GEN"/>
    <x v="0"/>
    <s v="A68257000"/>
    <x v="163"/>
    <x v="163"/>
    <n v="31"/>
    <s v="Amortization"/>
    <x v="46"/>
    <x v="46"/>
    <x v="61"/>
    <n v="4757"/>
    <n v="4757"/>
    <n v="4757"/>
    <n v="4757"/>
    <m/>
    <m/>
    <m/>
    <m/>
    <m/>
    <m/>
    <m/>
    <m/>
    <n v="19028"/>
  </r>
  <r>
    <s v="E120205"/>
    <s v="Budget"/>
    <n v="120205"/>
    <s v="CEN-ADMIN &amp; GEN"/>
    <x v="0"/>
    <s v="A68258000"/>
    <x v="164"/>
    <x v="164"/>
    <n v="31"/>
    <s v="Amortization"/>
    <x v="46"/>
    <x v="46"/>
    <x v="62"/>
    <n v="575"/>
    <n v="575"/>
    <n v="575"/>
    <n v="575"/>
    <m/>
    <m/>
    <m/>
    <m/>
    <m/>
    <m/>
    <m/>
    <m/>
    <n v="2300"/>
  </r>
  <r>
    <s v="E120205"/>
    <s v="Budget"/>
    <n v="120205"/>
    <s v="CEN-ADMIN &amp; GEN"/>
    <x v="0"/>
    <s v="A68311000"/>
    <x v="165"/>
    <x v="165"/>
    <n v="32"/>
    <s v="Removal costs"/>
    <x v="47"/>
    <x v="47"/>
    <x v="24"/>
    <n v="183360.89231638762"/>
    <n v="183559.88116578912"/>
    <n v="183707.27110130741"/>
    <n v="183791.96885215829"/>
    <m/>
    <m/>
    <m/>
    <m/>
    <m/>
    <m/>
    <m/>
    <m/>
    <n v="734420.01343564235"/>
  </r>
  <r>
    <s v="E120205"/>
    <s v="Budget"/>
    <n v="120205"/>
    <s v="CEN-ADMIN &amp; GEN"/>
    <x v="0"/>
    <s v="A68312000"/>
    <x v="166"/>
    <x v="166"/>
    <n v="32"/>
    <s v="Removal costs"/>
    <x v="47"/>
    <x v="47"/>
    <x v="24"/>
    <n v="-10028.66"/>
    <n v="-10028.66"/>
    <n v="-10028.66"/>
    <n v="-10028.66"/>
    <m/>
    <m/>
    <m/>
    <m/>
    <m/>
    <m/>
    <m/>
    <m/>
    <n v="-40114.639999999999"/>
  </r>
  <r>
    <s v="E120205"/>
    <s v="Budget"/>
    <n v="120205"/>
    <s v="CEN-ADMIN &amp; GEN"/>
    <x v="0"/>
    <s v="A68312500"/>
    <x v="167"/>
    <x v="167"/>
    <n v="32"/>
    <s v="Removal costs"/>
    <x v="47"/>
    <x v="47"/>
    <x v="24"/>
    <n v="-18118.63"/>
    <n v="-18118.63"/>
    <n v="-18118.63"/>
    <n v="-18118.63"/>
    <m/>
    <m/>
    <m/>
    <m/>
    <m/>
    <m/>
    <m/>
    <m/>
    <n v="-72474.52"/>
  </r>
  <r>
    <s v="E120205"/>
    <s v="Budget"/>
    <n v="120205"/>
    <s v="CEN-ADMIN &amp; GEN"/>
    <x v="0"/>
    <s v="A68545000"/>
    <x v="168"/>
    <x v="168"/>
    <n v="34"/>
    <s v="General taxes"/>
    <x v="3"/>
    <x v="3"/>
    <x v="63"/>
    <n v="15601"/>
    <n v="15601"/>
    <n v="15601"/>
    <n v="15601"/>
    <m/>
    <m/>
    <m/>
    <m/>
    <m/>
    <m/>
    <m/>
    <m/>
    <n v="62404"/>
  </r>
  <r>
    <s v="E120205"/>
    <s v="Budget"/>
    <n v="120205"/>
    <s v="CEN-ADMIN &amp; GEN"/>
    <x v="0"/>
    <s v="A68520000"/>
    <x v="169"/>
    <x v="169"/>
    <n v="34"/>
    <s v="General taxes"/>
    <x v="3"/>
    <x v="3"/>
    <x v="64"/>
    <n v="447076"/>
    <n v="447076"/>
    <n v="447076"/>
    <n v="447076"/>
    <m/>
    <m/>
    <m/>
    <m/>
    <m/>
    <m/>
    <m/>
    <m/>
    <n v="1788304"/>
  </r>
  <r>
    <s v="E120205"/>
    <s v="Budget"/>
    <n v="120205"/>
    <s v="CEN-ADMIN &amp; GEN"/>
    <x v="0"/>
    <s v="A70510000"/>
    <x v="81"/>
    <x v="81"/>
    <n v="41"/>
    <s v="Allowance for other funds used during construction"/>
    <x v="29"/>
    <x v="29"/>
    <x v="27"/>
    <n v="-28048.256952063501"/>
    <n v="-31078.394231063499"/>
    <n v="-34607.348569063499"/>
    <n v="-30147.881180063501"/>
    <m/>
    <m/>
    <m/>
    <m/>
    <m/>
    <m/>
    <m/>
    <m/>
    <n v="-123881.880932254"/>
  </r>
  <r>
    <s v="E120205"/>
    <s v="Budget"/>
    <n v="120205"/>
    <s v="CEN-ADMIN &amp; GEN"/>
    <x v="0"/>
    <s v="A85000000"/>
    <x v="82"/>
    <x v="82"/>
    <n v="42"/>
    <s v="Allowance for borrowed funds used during construction"/>
    <x v="30"/>
    <x v="30"/>
    <x v="27"/>
    <n v="-12852.004086307899"/>
    <n v="-14237.984086307901"/>
    <n v="-15852.094086307899"/>
    <n v="-13812.3640863079"/>
    <m/>
    <m/>
    <m/>
    <m/>
    <m/>
    <m/>
    <m/>
    <m/>
    <n v="-56754.446345231598"/>
  </r>
  <r>
    <s v="E120206"/>
    <s v="Budget"/>
    <n v="120206"/>
    <s v="CEN-FIELD SERVICES"/>
    <x v="0"/>
    <s v="A50109900"/>
    <x v="28"/>
    <x v="28"/>
    <n v="10"/>
    <s v="Salaries &amp; Wages"/>
    <x v="0"/>
    <x v="0"/>
    <x v="0"/>
    <n v="-60871.98768400641"/>
    <n v="-58105.079152915183"/>
    <n v="-61506.747805606406"/>
    <n v="-61506.747805606406"/>
    <m/>
    <m/>
    <m/>
    <m/>
    <m/>
    <m/>
    <m/>
    <m/>
    <n v="-241990.56244813438"/>
  </r>
  <r>
    <s v="E120206"/>
    <s v="Budget"/>
    <n v="120206"/>
    <s v="CEN-FIELD SERVICES"/>
    <x v="0"/>
    <s v="A50110000"/>
    <x v="100"/>
    <x v="100"/>
    <n v="10"/>
    <s v="Salaries &amp; Wages"/>
    <x v="0"/>
    <x v="0"/>
    <x v="0"/>
    <n v="20790.551351875001"/>
    <n v="20790.551351875001"/>
    <n v="21147.031726875"/>
    <n v="21147.031726875"/>
    <m/>
    <m/>
    <m/>
    <m/>
    <m/>
    <m/>
    <m/>
    <m/>
    <n v="83875.166157500003"/>
  </r>
  <r>
    <s v="E120206"/>
    <s v="Budget"/>
    <n v="120206"/>
    <s v="CEN-FIELD SERVICES"/>
    <x v="0"/>
    <s v="A50119900"/>
    <x v="101"/>
    <x v="101"/>
    <n v="10"/>
    <s v="Salaries &amp; Wages"/>
    <x v="0"/>
    <x v="0"/>
    <x v="0"/>
    <n v="-5946.7981269824995"/>
    <n v="-5946.7981269824995"/>
    <n v="-6048.6509250825002"/>
    <n v="-6048.6509250825002"/>
    <m/>
    <m/>
    <m/>
    <m/>
    <m/>
    <m/>
    <m/>
    <m/>
    <n v="-23990.898104129999"/>
  </r>
  <r>
    <s v="E120206"/>
    <s v="Budget"/>
    <n v="120206"/>
    <s v="CEN-FIELD SERVICES"/>
    <x v="0"/>
    <s v="A50100000"/>
    <x v="0"/>
    <x v="0"/>
    <n v="10"/>
    <s v="Salaries &amp; Wages"/>
    <x v="0"/>
    <x v="0"/>
    <x v="0"/>
    <n v="179777.07226959986"/>
    <n v="171605.38580280001"/>
    <n v="182138.5140296001"/>
    <n v="182138.5140296001"/>
    <m/>
    <m/>
    <m/>
    <m/>
    <m/>
    <m/>
    <m/>
    <m/>
    <n v="715659.48613159999"/>
  </r>
  <r>
    <s v="E120206"/>
    <s v="Budget"/>
    <n v="120206"/>
    <s v="CEN-FIELD SERVICES"/>
    <x v="0"/>
    <s v="A50171000"/>
    <x v="29"/>
    <x v="29"/>
    <n v="10"/>
    <s v="Salaries &amp; Wages"/>
    <x v="0"/>
    <x v="0"/>
    <x v="0"/>
    <n v="2448.4203661455763"/>
    <n v="2337.127167684414"/>
    <n v="2448.4203661455763"/>
    <n v="2448.4203661455763"/>
    <m/>
    <m/>
    <m/>
    <m/>
    <m/>
    <m/>
    <m/>
    <m/>
    <n v="9682.3882661211428"/>
  </r>
  <r>
    <s v="E120206"/>
    <s v="Budget"/>
    <n v="120206"/>
    <s v="CEN-FIELD SERVICES"/>
    <x v="0"/>
    <s v="A50550000"/>
    <x v="32"/>
    <x v="32"/>
    <n v="12"/>
    <s v="Group insurances"/>
    <x v="12"/>
    <x v="12"/>
    <x v="1"/>
    <n v="36869.660000000003"/>
    <n v="36869.660000000003"/>
    <n v="36869.660000000003"/>
    <n v="36869.660000000003"/>
    <m/>
    <m/>
    <m/>
    <m/>
    <m/>
    <m/>
    <m/>
    <m/>
    <n v="147478.64000000001"/>
  </r>
  <r>
    <s v="E120206"/>
    <s v="Budget"/>
    <n v="120206"/>
    <s v="CEN-FIELD SERVICES"/>
    <x v="0"/>
    <s v="A50550100"/>
    <x v="33"/>
    <x v="33"/>
    <n v="12"/>
    <s v="Group insurances"/>
    <x v="12"/>
    <x v="12"/>
    <x v="1"/>
    <n v="-12301.568000000003"/>
    <n v="-12301.568000000003"/>
    <n v="-12301.568000000003"/>
    <n v="-12301.568000000003"/>
    <m/>
    <m/>
    <m/>
    <m/>
    <m/>
    <m/>
    <m/>
    <m/>
    <n v="-49206.272000000012"/>
  </r>
  <r>
    <s v="E120206"/>
    <s v="Budget"/>
    <n v="120206"/>
    <s v="CEN-FIELD SERVICES"/>
    <x v="0"/>
    <s v="A50421000"/>
    <x v="1"/>
    <x v="1"/>
    <n v="13"/>
    <s v="Other benefits"/>
    <x v="1"/>
    <x v="1"/>
    <x v="1"/>
    <n v="5580.9567489458605"/>
    <n v="5355.3229459519107"/>
    <n v="5664.6405446141916"/>
    <n v="5664.6405446141916"/>
    <m/>
    <m/>
    <m/>
    <m/>
    <m/>
    <m/>
    <m/>
    <m/>
    <n v="22265.560784126152"/>
  </r>
  <r>
    <s v="E120206"/>
    <s v="Budget"/>
    <n v="120206"/>
    <s v="CEN-FIELD SERVICES"/>
    <x v="0"/>
    <s v="A50422000"/>
    <x v="2"/>
    <x v="2"/>
    <n v="13"/>
    <s v="Other benefits"/>
    <x v="1"/>
    <x v="1"/>
    <x v="1"/>
    <n v="6928.6225258175527"/>
    <n v="6613.6837746440315"/>
    <n v="7043.1471977526144"/>
    <n v="7043.1471977526144"/>
    <m/>
    <m/>
    <m/>
    <m/>
    <m/>
    <m/>
    <m/>
    <m/>
    <n v="27628.600695966816"/>
  </r>
  <r>
    <s v="E120206"/>
    <s v="Budget"/>
    <n v="120206"/>
    <s v="CEN-FIELD SERVICES"/>
    <x v="0"/>
    <s v="A50456000"/>
    <x v="134"/>
    <x v="134"/>
    <n v="13"/>
    <s v="Other benefits"/>
    <x v="1"/>
    <x v="1"/>
    <x v="1"/>
    <n v="1321.65"/>
    <n v="0"/>
    <n v="1321.65"/>
    <n v="0"/>
    <m/>
    <m/>
    <m/>
    <m/>
    <m/>
    <m/>
    <m/>
    <m/>
    <n v="2643.3"/>
  </r>
  <r>
    <s v="E120206"/>
    <s v="Budget"/>
    <n v="120206"/>
    <s v="CEN-FIELD SERVICES"/>
    <x v="0"/>
    <s v="A50457000"/>
    <x v="37"/>
    <x v="37"/>
    <n v="13"/>
    <s v="Other benefits"/>
    <x v="1"/>
    <x v="1"/>
    <x v="1"/>
    <n v="0"/>
    <n v="414.21"/>
    <n v="445.14"/>
    <n v="0"/>
    <m/>
    <m/>
    <m/>
    <m/>
    <m/>
    <m/>
    <m/>
    <m/>
    <n v="859.34999999999991"/>
  </r>
  <r>
    <s v="E120206"/>
    <s v="Budget"/>
    <n v="120206"/>
    <s v="CEN-FIELD SERVICES"/>
    <x v="0"/>
    <s v="A50421100"/>
    <x v="38"/>
    <x v="38"/>
    <n v="13"/>
    <s v="Other benefits"/>
    <x v="1"/>
    <x v="1"/>
    <x v="1"/>
    <n v="-1792.4516832803879"/>
    <n v="-1718.8252194179913"/>
    <n v="-1815.0617691671457"/>
    <n v="-1815.0617691671457"/>
    <m/>
    <m/>
    <m/>
    <m/>
    <m/>
    <m/>
    <m/>
    <m/>
    <n v="-7141.4004410326706"/>
  </r>
  <r>
    <s v="E120206"/>
    <s v="Budget"/>
    <n v="120206"/>
    <s v="CEN-FIELD SERVICES"/>
    <x v="0"/>
    <s v="A50422100"/>
    <x v="39"/>
    <x v="39"/>
    <n v="13"/>
    <s v="Other benefits"/>
    <x v="1"/>
    <x v="1"/>
    <x v="1"/>
    <n v="-2151.7572525640276"/>
    <n v="-2053.9501047202084"/>
    <n v="-2182.4723430011682"/>
    <n v="-2182.4723430011682"/>
    <m/>
    <m/>
    <m/>
    <m/>
    <m/>
    <m/>
    <m/>
    <m/>
    <n v="-8570.6520432865727"/>
  </r>
  <r>
    <s v="E120206"/>
    <s v="Budget"/>
    <n v="120206"/>
    <s v="CEN-FIELD SERVICES"/>
    <x v="0"/>
    <s v="A53150000"/>
    <x v="40"/>
    <x v="40"/>
    <n v="15"/>
    <s v="Contracted services"/>
    <x v="13"/>
    <x v="13"/>
    <x v="11"/>
    <n v="14000"/>
    <n v="11000"/>
    <n v="11000"/>
    <n v="10000"/>
    <m/>
    <m/>
    <m/>
    <m/>
    <m/>
    <m/>
    <m/>
    <m/>
    <n v="46000"/>
  </r>
  <r>
    <s v="E120206"/>
    <s v="Budget"/>
    <n v="120206"/>
    <s v="CEN-FIELD SERVICES"/>
    <x v="0"/>
    <s v="A52532000"/>
    <x v="136"/>
    <x v="136"/>
    <n v="16"/>
    <s v="Building maintenance and services"/>
    <x v="14"/>
    <x v="14"/>
    <x v="13"/>
    <n v="2260"/>
    <n v="2500"/>
    <n v="2000"/>
    <n v="3030"/>
    <m/>
    <m/>
    <m/>
    <m/>
    <m/>
    <m/>
    <m/>
    <m/>
    <n v="9790"/>
  </r>
  <r>
    <s v="E120206"/>
    <s v="Budget"/>
    <n v="120206"/>
    <s v="CEN-FIELD SERVICES"/>
    <x v="0"/>
    <s v="A52574000"/>
    <x v="44"/>
    <x v="44"/>
    <n v="17"/>
    <s v="Telecommunication expenses"/>
    <x v="15"/>
    <x v="15"/>
    <x v="13"/>
    <n v="65.166666666666671"/>
    <n v="65.166666666666671"/>
    <n v="65.166666666666671"/>
    <n v="65.166666666666671"/>
    <m/>
    <m/>
    <m/>
    <m/>
    <m/>
    <m/>
    <m/>
    <m/>
    <n v="260.66666666666669"/>
  </r>
  <r>
    <s v="E120206"/>
    <s v="Budget"/>
    <n v="120206"/>
    <s v="CEN-FIELD SERVICES"/>
    <x v="0"/>
    <s v="A52574100"/>
    <x v="45"/>
    <x v="45"/>
    <n v="17"/>
    <s v="Telecommunication expenses"/>
    <x v="15"/>
    <x v="15"/>
    <x v="13"/>
    <n v="3600"/>
    <n v="3600"/>
    <n v="3600"/>
    <n v="3600"/>
    <m/>
    <m/>
    <m/>
    <m/>
    <m/>
    <m/>
    <m/>
    <m/>
    <n v="14400"/>
  </r>
  <r>
    <s v="E120206"/>
    <s v="Budget"/>
    <n v="120206"/>
    <s v="CEN-FIELD SERVICES"/>
    <x v="0"/>
    <s v="A52562500"/>
    <x v="103"/>
    <x v="103"/>
    <n v="18"/>
    <s v="Postage printing and stationery"/>
    <x v="16"/>
    <x v="16"/>
    <x v="13"/>
    <n v="200"/>
    <n v="0"/>
    <n v="0"/>
    <n v="200"/>
    <m/>
    <m/>
    <m/>
    <m/>
    <m/>
    <m/>
    <m/>
    <m/>
    <n v="400"/>
  </r>
  <r>
    <s v="E120206"/>
    <s v="Budget"/>
    <n v="120206"/>
    <s v="CEN-FIELD SERVICES"/>
    <x v="0"/>
    <s v="A52562000"/>
    <x v="47"/>
    <x v="47"/>
    <n v="19"/>
    <s v="Office supplies &amp; expenses"/>
    <x v="17"/>
    <x v="17"/>
    <x v="13"/>
    <n v="1000"/>
    <n v="1000"/>
    <n v="500"/>
    <n v="500"/>
    <m/>
    <m/>
    <m/>
    <m/>
    <m/>
    <m/>
    <m/>
    <m/>
    <n v="3000"/>
  </r>
  <r>
    <s v="E120206"/>
    <s v="Budget"/>
    <n v="120206"/>
    <s v="CEN-FIELD SERVICES"/>
    <x v="0"/>
    <s v="A52582000"/>
    <x v="104"/>
    <x v="104"/>
    <n v="19"/>
    <s v="Office supplies &amp; expenses"/>
    <x v="17"/>
    <x v="17"/>
    <x v="17"/>
    <n v="1500"/>
    <n v="1500"/>
    <n v="1500"/>
    <n v="1500"/>
    <m/>
    <m/>
    <m/>
    <m/>
    <m/>
    <m/>
    <m/>
    <m/>
    <n v="6000"/>
  </r>
  <r>
    <s v="E120206"/>
    <s v="Budget"/>
    <n v="120206"/>
    <s v="CEN-FIELD SERVICES"/>
    <x v="0"/>
    <s v="A52534000"/>
    <x v="51"/>
    <x v="51"/>
    <n v="21"/>
    <s v="Employee related expense travel &amp; entertainment"/>
    <x v="18"/>
    <x v="18"/>
    <x v="13"/>
    <n v="1500"/>
    <n v="1000"/>
    <n v="1000"/>
    <n v="1000"/>
    <m/>
    <m/>
    <m/>
    <m/>
    <m/>
    <m/>
    <m/>
    <m/>
    <n v="4500"/>
  </r>
  <r>
    <s v="E120206"/>
    <s v="Budget"/>
    <n v="120206"/>
    <s v="CEN-FIELD SERVICES"/>
    <x v="0"/>
    <s v="A52534200"/>
    <x v="52"/>
    <x v="52"/>
    <n v="21"/>
    <s v="Employee related expense travel &amp; entertainment"/>
    <x v="18"/>
    <x v="18"/>
    <x v="13"/>
    <n v="0"/>
    <n v="300"/>
    <n v="300"/>
    <n v="0"/>
    <m/>
    <m/>
    <m/>
    <m/>
    <m/>
    <m/>
    <m/>
    <m/>
    <n v="600"/>
  </r>
  <r>
    <s v="E120206"/>
    <s v="Budget"/>
    <n v="120206"/>
    <s v="CEN-FIELD SERVICES"/>
    <x v="0"/>
    <s v="A52535000"/>
    <x v="111"/>
    <x v="111"/>
    <n v="21"/>
    <s v="Employee related expense travel &amp; entertainment"/>
    <x v="18"/>
    <x v="18"/>
    <x v="13"/>
    <n v="1500"/>
    <n v="1500"/>
    <n v="1500"/>
    <n v="1500"/>
    <m/>
    <m/>
    <m/>
    <m/>
    <m/>
    <m/>
    <m/>
    <m/>
    <n v="6000"/>
  </r>
  <r>
    <s v="E120206"/>
    <s v="Budget"/>
    <n v="120206"/>
    <s v="CEN-FIELD SERVICES"/>
    <x v="0"/>
    <s v="A52000000"/>
    <x v="170"/>
    <x v="53"/>
    <n v="22"/>
    <s v="Miscellaneous expenses"/>
    <x v="19"/>
    <x v="19"/>
    <x v="14"/>
    <n v="13000"/>
    <n v="13000"/>
    <n v="10000"/>
    <n v="11000"/>
    <m/>
    <m/>
    <m/>
    <m/>
    <m/>
    <m/>
    <m/>
    <m/>
    <n v="47000"/>
  </r>
  <r>
    <s v="E120206"/>
    <s v="Budget"/>
    <n v="120206"/>
    <s v="CEN-FIELD SERVICES"/>
    <x v="0"/>
    <s v="A52001000"/>
    <x v="53"/>
    <x v="53"/>
    <n v="22"/>
    <s v="Miscellaneous expenses"/>
    <x v="19"/>
    <x v="19"/>
    <x v="14"/>
    <n v="500"/>
    <n v="0"/>
    <n v="500"/>
    <n v="500"/>
    <m/>
    <m/>
    <m/>
    <m/>
    <m/>
    <m/>
    <m/>
    <m/>
    <n v="1500"/>
  </r>
  <r>
    <s v="E120206"/>
    <s v="Budget"/>
    <n v="120206"/>
    <s v="CEN-FIELD SERVICES"/>
    <x v="0"/>
    <s v="A52554500"/>
    <x v="105"/>
    <x v="105"/>
    <n v="22"/>
    <s v="Miscellaneous expenses"/>
    <x v="19"/>
    <x v="19"/>
    <x v="40"/>
    <n v="350"/>
    <n v="0"/>
    <n v="400"/>
    <n v="450"/>
    <m/>
    <m/>
    <m/>
    <m/>
    <m/>
    <m/>
    <m/>
    <m/>
    <n v="1200"/>
  </r>
  <r>
    <s v="E120206"/>
    <s v="Budget"/>
    <n v="120206"/>
    <s v="CEN-FIELD SERVICES"/>
    <x v="0"/>
    <s v="A54110000"/>
    <x v="171"/>
    <x v="170"/>
    <n v="23"/>
    <s v="Rents"/>
    <x v="20"/>
    <x v="20"/>
    <x v="65"/>
    <n v="269"/>
    <n v="269"/>
    <n v="269"/>
    <n v="869"/>
    <m/>
    <m/>
    <m/>
    <m/>
    <m/>
    <m/>
    <m/>
    <m/>
    <n v="1676"/>
  </r>
  <r>
    <s v="E120206"/>
    <s v="Budget"/>
    <n v="120206"/>
    <s v="CEN-FIELD SERVICES"/>
    <x v="0"/>
    <s v="A54140000"/>
    <x v="59"/>
    <x v="59"/>
    <n v="23"/>
    <s v="Rents"/>
    <x v="20"/>
    <x v="20"/>
    <x v="15"/>
    <n v="1000"/>
    <n v="750"/>
    <n v="750"/>
    <n v="1000"/>
    <m/>
    <m/>
    <m/>
    <m/>
    <m/>
    <m/>
    <m/>
    <m/>
    <n v="3500"/>
  </r>
  <r>
    <s v="E120206"/>
    <s v="Budget"/>
    <n v="120206"/>
    <s v="CEN-FIELD SERVICES"/>
    <x v="0"/>
    <s v="A62002400"/>
    <x v="138"/>
    <x v="138"/>
    <n v="29"/>
    <s v="Maintenance service &amp; supplies"/>
    <x v="25"/>
    <x v="25"/>
    <x v="49"/>
    <n v="20000"/>
    <n v="15000"/>
    <n v="15000"/>
    <n v="15000"/>
    <m/>
    <m/>
    <m/>
    <m/>
    <m/>
    <m/>
    <m/>
    <m/>
    <n v="65000"/>
  </r>
  <r>
    <s v="E120206"/>
    <s v="Budget"/>
    <n v="120206"/>
    <s v="CEN-FIELD SERVICES"/>
    <x v="0"/>
    <s v="A62502400"/>
    <x v="172"/>
    <x v="171"/>
    <n v="29"/>
    <s v="Maintenance service &amp; supplies"/>
    <x v="25"/>
    <x v="25"/>
    <x v="50"/>
    <n v="2300"/>
    <n v="2300"/>
    <n v="2300"/>
    <n v="2300"/>
    <m/>
    <m/>
    <m/>
    <m/>
    <m/>
    <m/>
    <m/>
    <m/>
    <n v="9200"/>
  </r>
  <r>
    <s v="E120206"/>
    <s v="Budget"/>
    <n v="120206"/>
    <s v="CEN-FIELD SERVICES"/>
    <x v="0"/>
    <s v="A62510000"/>
    <x v="139"/>
    <x v="139"/>
    <n v="29"/>
    <s v="Maintenance service &amp; supplies"/>
    <x v="25"/>
    <x v="25"/>
    <x v="50"/>
    <n v="26080"/>
    <n v="26080"/>
    <n v="26080"/>
    <n v="27300"/>
    <m/>
    <m/>
    <m/>
    <m/>
    <m/>
    <m/>
    <m/>
    <m/>
    <n v="105540"/>
  </r>
  <r>
    <s v="E120206"/>
    <s v="Budget"/>
    <n v="120206"/>
    <s v="CEN-FIELD SERVICES"/>
    <x v="0"/>
    <s v="A62520700"/>
    <x v="173"/>
    <x v="172"/>
    <n v="29"/>
    <s v="Maintenance service &amp; supplies"/>
    <x v="25"/>
    <x v="25"/>
    <x v="50"/>
    <n v="16000"/>
    <n v="16000"/>
    <n v="16000"/>
    <n v="16000"/>
    <m/>
    <m/>
    <m/>
    <m/>
    <m/>
    <m/>
    <m/>
    <m/>
    <n v="64000"/>
  </r>
  <r>
    <s v="E120206"/>
    <s v="Budget"/>
    <n v="120206"/>
    <s v="CEN-FIELD SERVICES"/>
    <x v="0"/>
    <s v="A63110000"/>
    <x v="140"/>
    <x v="140"/>
    <n v="29"/>
    <s v="Maintenance service &amp; supplies"/>
    <x v="25"/>
    <x v="25"/>
    <x v="51"/>
    <n v="4500"/>
    <n v="4500"/>
    <n v="4500"/>
    <n v="4500"/>
    <m/>
    <m/>
    <m/>
    <m/>
    <m/>
    <m/>
    <m/>
    <m/>
    <n v="18000"/>
  </r>
  <r>
    <s v="E120206"/>
    <s v="Budget"/>
    <n v="120206"/>
    <s v="CEN-FIELD SERVICES"/>
    <x v="0"/>
    <s v="A68532000"/>
    <x v="17"/>
    <x v="17"/>
    <n v="34"/>
    <s v="General taxes"/>
    <x v="3"/>
    <x v="3"/>
    <x v="3"/>
    <n v="0"/>
    <n v="0"/>
    <n v="0"/>
    <n v="0"/>
    <m/>
    <m/>
    <m/>
    <m/>
    <m/>
    <m/>
    <m/>
    <m/>
    <n v="0"/>
  </r>
  <r>
    <s v="E120206"/>
    <s v="Budget"/>
    <n v="120206"/>
    <s v="CEN-FIELD SERVICES"/>
    <x v="0"/>
    <s v="A68533000"/>
    <x v="18"/>
    <x v="18"/>
    <n v="34"/>
    <s v="General taxes"/>
    <x v="3"/>
    <x v="3"/>
    <x v="3"/>
    <n v="15532.361410052972"/>
    <n v="14898.631860660495"/>
    <n v="15740.27611338048"/>
    <n v="15740.27611338048"/>
    <m/>
    <m/>
    <m/>
    <m/>
    <m/>
    <m/>
    <m/>
    <m/>
    <n v="61911.545497474428"/>
  </r>
  <r>
    <s v="E120206"/>
    <s v="Budget"/>
    <n v="120206"/>
    <s v="CEN-FIELD SERVICES"/>
    <x v="0"/>
    <s v="A68535000"/>
    <x v="19"/>
    <x v="19"/>
    <n v="34"/>
    <s v="General taxes"/>
    <x v="3"/>
    <x v="3"/>
    <x v="3"/>
    <n v="0"/>
    <n v="0"/>
    <n v="0"/>
    <n v="0"/>
    <m/>
    <m/>
    <m/>
    <m/>
    <m/>
    <m/>
    <m/>
    <m/>
    <n v="0"/>
  </r>
  <r>
    <s v="E120206"/>
    <s v="Budget"/>
    <n v="120206"/>
    <s v="CEN-FIELD SERVICES"/>
    <x v="0"/>
    <s v="A68532100"/>
    <x v="76"/>
    <x v="76"/>
    <n v="34"/>
    <s v="General taxes"/>
    <x v="3"/>
    <x v="3"/>
    <x v="3"/>
    <n v="0"/>
    <n v="0"/>
    <n v="0"/>
    <n v="0"/>
    <m/>
    <m/>
    <m/>
    <m/>
    <m/>
    <m/>
    <m/>
    <m/>
    <n v="0"/>
  </r>
  <r>
    <s v="E120206"/>
    <s v="Budget"/>
    <n v="120206"/>
    <s v="CEN-FIELD SERVICES"/>
    <x v="0"/>
    <s v="A68533100"/>
    <x v="77"/>
    <x v="77"/>
    <n v="34"/>
    <s v="General taxes"/>
    <x v="3"/>
    <x v="3"/>
    <x v="3"/>
    <n v="-5193.1894184749654"/>
    <n v="-4977.8139929403833"/>
    <n v="-5249.5403068320156"/>
    <n v="-5249.5403068320156"/>
    <m/>
    <m/>
    <m/>
    <m/>
    <m/>
    <m/>
    <m/>
    <m/>
    <n v="-20670.084025079381"/>
  </r>
  <r>
    <s v="E120206"/>
    <s v="Budget"/>
    <n v="120206"/>
    <s v="CEN-FIELD SERVICES"/>
    <x v="0"/>
    <s v="A68535100"/>
    <x v="78"/>
    <x v="78"/>
    <n v="34"/>
    <s v="General taxes"/>
    <x v="3"/>
    <x v="3"/>
    <x v="3"/>
    <n v="0"/>
    <n v="0"/>
    <n v="0"/>
    <n v="0"/>
    <m/>
    <m/>
    <m/>
    <m/>
    <m/>
    <m/>
    <m/>
    <m/>
    <n v="0"/>
  </r>
  <r>
    <s v="E120214"/>
    <s v="Budget"/>
    <n v="120214"/>
    <s v="CEN-ENGINEERING"/>
    <x v="0"/>
    <s v="A52574000"/>
    <x v="44"/>
    <x v="44"/>
    <n v="17"/>
    <s v="Telecommunication expenses"/>
    <x v="15"/>
    <x v="15"/>
    <x v="13"/>
    <n v="55"/>
    <n v="45"/>
    <n v="45"/>
    <n v="45"/>
    <m/>
    <m/>
    <m/>
    <m/>
    <m/>
    <m/>
    <m/>
    <m/>
    <n v="190"/>
  </r>
  <r>
    <s v="E120217"/>
    <s v="Budget"/>
    <n v="120217"/>
    <s v="CEN-WATER QUALITY"/>
    <x v="0"/>
    <s v="A50109900"/>
    <x v="28"/>
    <x v="28"/>
    <n v="10"/>
    <s v="Salaries &amp; Wages"/>
    <x v="0"/>
    <x v="0"/>
    <x v="0"/>
    <n v="-649.07956185600005"/>
    <n v="-619.57594540800005"/>
    <n v="-649.07956185600005"/>
    <n v="-649.07956185600005"/>
    <m/>
    <m/>
    <m/>
    <m/>
    <m/>
    <m/>
    <m/>
    <m/>
    <n v="-2566.8146309760004"/>
  </r>
  <r>
    <s v="E120217"/>
    <s v="Budget"/>
    <n v="120217"/>
    <s v="CEN-WATER QUALITY"/>
    <x v="0"/>
    <s v="A50110000"/>
    <x v="100"/>
    <x v="100"/>
    <n v="10"/>
    <s v="Salaries &amp; Wages"/>
    <x v="0"/>
    <x v="0"/>
    <x v="0"/>
    <n v="649.06984"/>
    <n v="649.06984"/>
    <n v="649.06984"/>
    <n v="649.06984"/>
    <m/>
    <m/>
    <m/>
    <m/>
    <m/>
    <m/>
    <m/>
    <m/>
    <n v="2596.27936"/>
  </r>
  <r>
    <s v="E120217"/>
    <s v="Budget"/>
    <n v="120217"/>
    <s v="CEN-WATER QUALITY"/>
    <x v="0"/>
    <s v="A50119900"/>
    <x v="101"/>
    <x v="101"/>
    <n v="10"/>
    <s v="Salaries &amp; Wages"/>
    <x v="0"/>
    <x v="0"/>
    <x v="0"/>
    <n v="0"/>
    <n v="0"/>
    <n v="0"/>
    <n v="0"/>
    <m/>
    <m/>
    <m/>
    <m/>
    <m/>
    <m/>
    <m/>
    <m/>
    <n v="0"/>
  </r>
  <r>
    <s v="E120217"/>
    <s v="Budget"/>
    <n v="120217"/>
    <s v="CEN-WATER QUALITY"/>
    <x v="0"/>
    <s v="A50100000"/>
    <x v="0"/>
    <x v="0"/>
    <n v="10"/>
    <s v="Salaries &amp; Wages"/>
    <x v="0"/>
    <x v="0"/>
    <x v="0"/>
    <n v="25909.701926400001"/>
    <n v="24731.985475199999"/>
    <n v="25909.701926400001"/>
    <n v="25909.701926400001"/>
    <m/>
    <m/>
    <m/>
    <m/>
    <m/>
    <m/>
    <m/>
    <m/>
    <n v="102461.0912544"/>
  </r>
  <r>
    <s v="E120217"/>
    <s v="Budget"/>
    <n v="120217"/>
    <s v="CEN-WATER QUALITY"/>
    <x v="0"/>
    <s v="A50171000"/>
    <x v="29"/>
    <x v="29"/>
    <n v="10"/>
    <s v="Salaries &amp; Wages"/>
    <x v="0"/>
    <x v="0"/>
    <x v="0"/>
    <n v="1229.2196007426389"/>
    <n v="1173.3455279816098"/>
    <n v="1229.2196007426389"/>
    <n v="1229.2196007426389"/>
    <m/>
    <m/>
    <m/>
    <m/>
    <m/>
    <m/>
    <m/>
    <m/>
    <n v="4861.0043302095273"/>
  </r>
  <r>
    <s v="E120217"/>
    <s v="Budget"/>
    <n v="120217"/>
    <s v="CEN-WATER QUALITY"/>
    <x v="0"/>
    <s v="A50550000"/>
    <x v="32"/>
    <x v="32"/>
    <n v="12"/>
    <s v="Group insurances"/>
    <x v="12"/>
    <x v="12"/>
    <x v="1"/>
    <n v="4551.28"/>
    <n v="4551.28"/>
    <n v="4551.28"/>
    <n v="4551.28"/>
    <m/>
    <m/>
    <m/>
    <m/>
    <m/>
    <m/>
    <m/>
    <m/>
    <n v="18205.12"/>
  </r>
  <r>
    <s v="E120217"/>
    <s v="Budget"/>
    <n v="120217"/>
    <s v="CEN-WATER QUALITY"/>
    <x v="0"/>
    <s v="A50550100"/>
    <x v="33"/>
    <x v="33"/>
    <n v="12"/>
    <s v="Group insurances"/>
    <x v="12"/>
    <x v="12"/>
    <x v="1"/>
    <n v="-102.08000000000001"/>
    <n v="-102.08000000000001"/>
    <n v="-102.08000000000001"/>
    <n v="-102.08000000000001"/>
    <m/>
    <m/>
    <m/>
    <m/>
    <m/>
    <m/>
    <m/>
    <m/>
    <n v="-408.32000000000005"/>
  </r>
  <r>
    <s v="E120217"/>
    <s v="Budget"/>
    <n v="120217"/>
    <s v="CEN-WATER QUALITY"/>
    <x v="0"/>
    <s v="A50421000"/>
    <x v="1"/>
    <x v="1"/>
    <n v="13"/>
    <s v="Other benefits"/>
    <x v="1"/>
    <x v="1"/>
    <x v="1"/>
    <n v="541.34354703698148"/>
    <n v="517.28064143831557"/>
    <n v="541.34354703698148"/>
    <n v="541.34354703698148"/>
    <m/>
    <m/>
    <m/>
    <m/>
    <m/>
    <m/>
    <m/>
    <m/>
    <n v="2141.3112825492599"/>
  </r>
  <r>
    <s v="E120217"/>
    <s v="Budget"/>
    <n v="120217"/>
    <s v="CEN-WATER QUALITY"/>
    <x v="0"/>
    <s v="A50422000"/>
    <x v="2"/>
    <x v="2"/>
    <n v="13"/>
    <s v="Other benefits"/>
    <x v="1"/>
    <x v="1"/>
    <x v="1"/>
    <n v="406.57970739696134"/>
    <n v="388.10699342437221"/>
    <n v="406.57970739696134"/>
    <n v="406.57970739696134"/>
    <m/>
    <m/>
    <m/>
    <m/>
    <m/>
    <m/>
    <m/>
    <m/>
    <n v="1607.8461156152562"/>
  </r>
  <r>
    <s v="E120217"/>
    <s v="Budget"/>
    <n v="120217"/>
    <s v="CEN-WATER QUALITY"/>
    <x v="0"/>
    <s v="A50454000"/>
    <x v="133"/>
    <x v="133"/>
    <n v="13"/>
    <s v="Other benefits"/>
    <x v="1"/>
    <x v="1"/>
    <x v="1"/>
    <n v="0"/>
    <n v="0"/>
    <n v="0"/>
    <n v="500"/>
    <m/>
    <m/>
    <m/>
    <m/>
    <m/>
    <m/>
    <m/>
    <m/>
    <n v="500"/>
  </r>
  <r>
    <s v="E120217"/>
    <s v="Budget"/>
    <n v="120217"/>
    <s v="CEN-WATER QUALITY"/>
    <x v="0"/>
    <s v="A50421100"/>
    <x v="38"/>
    <x v="38"/>
    <n v="13"/>
    <s v="Other benefits"/>
    <x v="1"/>
    <x v="1"/>
    <x v="1"/>
    <n v="-12.175463860631684"/>
    <n v="-11.633124252299636"/>
    <n v="-12.175463860631684"/>
    <n v="-12.175463860631684"/>
    <m/>
    <m/>
    <m/>
    <m/>
    <m/>
    <m/>
    <m/>
    <m/>
    <n v="-48.159515834194679"/>
  </r>
  <r>
    <s v="E120217"/>
    <s v="Budget"/>
    <n v="120217"/>
    <s v="CEN-WATER QUALITY"/>
    <x v="0"/>
    <s v="A50422100"/>
    <x v="39"/>
    <x v="39"/>
    <n v="13"/>
    <s v="Other benefits"/>
    <x v="1"/>
    <x v="1"/>
    <x v="1"/>
    <n v="-5.9523538667505873"/>
    <n v="-5.6817923273528326"/>
    <n v="-5.9523538667505873"/>
    <n v="-5.9523538667505873"/>
    <m/>
    <m/>
    <m/>
    <m/>
    <m/>
    <m/>
    <m/>
    <m/>
    <n v="-23.538853927604595"/>
  </r>
  <r>
    <s v="E120217"/>
    <s v="Budget"/>
    <n v="120217"/>
    <s v="CEN-WATER QUALITY"/>
    <x v="0"/>
    <s v="A53150000"/>
    <x v="40"/>
    <x v="40"/>
    <n v="15"/>
    <s v="Contracted services"/>
    <x v="13"/>
    <x v="13"/>
    <x v="11"/>
    <n v="3000"/>
    <n v="3000"/>
    <n v="3000"/>
    <n v="3000"/>
    <m/>
    <m/>
    <m/>
    <m/>
    <m/>
    <m/>
    <m/>
    <m/>
    <n v="12000"/>
  </r>
  <r>
    <s v="E120217"/>
    <s v="Budget"/>
    <n v="120217"/>
    <s v="CEN-WATER QUALITY"/>
    <x v="0"/>
    <s v="A53152000"/>
    <x v="135"/>
    <x v="135"/>
    <n v="15"/>
    <s v="Contracted services"/>
    <x v="13"/>
    <x v="13"/>
    <x v="47"/>
    <n v="2000"/>
    <n v="2000"/>
    <n v="2000"/>
    <n v="2000"/>
    <m/>
    <m/>
    <m/>
    <m/>
    <m/>
    <m/>
    <m/>
    <m/>
    <n v="8000"/>
  </r>
  <r>
    <s v="E120217"/>
    <s v="Budget"/>
    <n v="120217"/>
    <s v="CEN-WATER QUALITY"/>
    <x v="0"/>
    <s v="A52574100"/>
    <x v="45"/>
    <x v="45"/>
    <n v="17"/>
    <s v="Telecommunication expenses"/>
    <x v="15"/>
    <x v="15"/>
    <x v="13"/>
    <n v="500"/>
    <n v="500"/>
    <n v="500"/>
    <n v="500"/>
    <m/>
    <m/>
    <m/>
    <m/>
    <m/>
    <m/>
    <m/>
    <m/>
    <n v="2000"/>
  </r>
  <r>
    <s v="E120217"/>
    <s v="Budget"/>
    <n v="120217"/>
    <s v="CEN-WATER QUALITY"/>
    <x v="0"/>
    <s v="A52562500"/>
    <x v="103"/>
    <x v="103"/>
    <n v="18"/>
    <s v="Postage printing and stationery"/>
    <x v="16"/>
    <x v="16"/>
    <x v="13"/>
    <n v="1300"/>
    <n v="1300"/>
    <n v="1300"/>
    <n v="1300"/>
    <m/>
    <m/>
    <m/>
    <m/>
    <m/>
    <m/>
    <m/>
    <m/>
    <n v="5200"/>
  </r>
  <r>
    <s v="E120217"/>
    <s v="Budget"/>
    <n v="120217"/>
    <s v="CEN-WATER QUALITY"/>
    <x v="0"/>
    <s v="A52582000"/>
    <x v="104"/>
    <x v="104"/>
    <n v="19"/>
    <s v="Office supplies &amp; expenses"/>
    <x v="17"/>
    <x v="17"/>
    <x v="17"/>
    <n v="750"/>
    <n v="0"/>
    <n v="0"/>
    <n v="0"/>
    <m/>
    <m/>
    <m/>
    <m/>
    <m/>
    <m/>
    <m/>
    <m/>
    <n v="750"/>
  </r>
  <r>
    <s v="E120217"/>
    <s v="Budget"/>
    <n v="120217"/>
    <s v="CEN-WATER QUALITY"/>
    <x v="0"/>
    <s v="A52534021"/>
    <x v="50"/>
    <x v="50"/>
    <n v="21"/>
    <s v="Employee related expense travel &amp; entertainment"/>
    <x v="18"/>
    <x v="18"/>
    <x v="13"/>
    <n v="162.5"/>
    <n v="312.5"/>
    <n v="50"/>
    <n v="50"/>
    <m/>
    <m/>
    <m/>
    <m/>
    <m/>
    <m/>
    <m/>
    <m/>
    <n v="575"/>
  </r>
  <r>
    <s v="E120217"/>
    <s v="Budget"/>
    <n v="120217"/>
    <s v="CEN-WATER QUALITY"/>
    <x v="0"/>
    <s v="A52534000"/>
    <x v="51"/>
    <x v="51"/>
    <n v="21"/>
    <s v="Employee related expense travel &amp; entertainment"/>
    <x v="18"/>
    <x v="18"/>
    <x v="13"/>
    <n v="0"/>
    <n v="2170"/>
    <n v="0"/>
    <n v="0"/>
    <m/>
    <m/>
    <m/>
    <m/>
    <m/>
    <m/>
    <m/>
    <m/>
    <n v="2170"/>
  </r>
  <r>
    <s v="E120217"/>
    <s v="Budget"/>
    <n v="120217"/>
    <s v="CEN-WATER QUALITY"/>
    <x v="0"/>
    <s v="A52534200"/>
    <x v="52"/>
    <x v="52"/>
    <n v="21"/>
    <s v="Employee related expense travel &amp; entertainment"/>
    <x v="18"/>
    <x v="18"/>
    <x v="13"/>
    <n v="200"/>
    <n v="0"/>
    <n v="0"/>
    <n v="0"/>
    <m/>
    <m/>
    <m/>
    <m/>
    <m/>
    <m/>
    <m/>
    <m/>
    <n v="200"/>
  </r>
  <r>
    <s v="E120217"/>
    <s v="Budget"/>
    <n v="120217"/>
    <s v="CEN-WATER QUALITY"/>
    <x v="0"/>
    <s v="A52000000"/>
    <x v="170"/>
    <x v="53"/>
    <n v="22"/>
    <s v="Miscellaneous expenses"/>
    <x v="19"/>
    <x v="19"/>
    <x v="14"/>
    <n v="1450"/>
    <n v="1450"/>
    <n v="1450"/>
    <n v="2150"/>
    <m/>
    <m/>
    <m/>
    <m/>
    <m/>
    <m/>
    <m/>
    <m/>
    <n v="6500"/>
  </r>
  <r>
    <s v="E120217"/>
    <s v="Budget"/>
    <n v="120217"/>
    <s v="CEN-WATER QUALITY"/>
    <x v="0"/>
    <s v="A52554500"/>
    <x v="105"/>
    <x v="105"/>
    <n v="22"/>
    <s v="Miscellaneous expenses"/>
    <x v="19"/>
    <x v="19"/>
    <x v="40"/>
    <n v="6500"/>
    <n v="6500"/>
    <n v="6500"/>
    <n v="6500"/>
    <m/>
    <m/>
    <m/>
    <m/>
    <m/>
    <m/>
    <m/>
    <m/>
    <n v="26000"/>
  </r>
  <r>
    <s v="E120217"/>
    <s v="Budget"/>
    <n v="120217"/>
    <s v="CEN-WATER QUALITY"/>
    <x v="0"/>
    <s v="A62002300"/>
    <x v="137"/>
    <x v="137"/>
    <n v="29"/>
    <s v="Maintenance service &amp; supplies"/>
    <x v="25"/>
    <x v="25"/>
    <x v="48"/>
    <n v="1300"/>
    <n v="1300"/>
    <n v="1300"/>
    <n v="1300"/>
    <m/>
    <m/>
    <m/>
    <m/>
    <m/>
    <m/>
    <m/>
    <m/>
    <n v="5200"/>
  </r>
  <r>
    <s v="E120217"/>
    <s v="Budget"/>
    <n v="120217"/>
    <s v="CEN-WATER QUALITY"/>
    <x v="0"/>
    <s v="A63110000"/>
    <x v="140"/>
    <x v="140"/>
    <n v="29"/>
    <s v="Maintenance service &amp; supplies"/>
    <x v="25"/>
    <x v="25"/>
    <x v="51"/>
    <n v="150"/>
    <n v="150"/>
    <n v="150"/>
    <n v="150"/>
    <m/>
    <m/>
    <m/>
    <m/>
    <m/>
    <m/>
    <m/>
    <m/>
    <n v="600"/>
  </r>
  <r>
    <s v="E120217"/>
    <s v="Budget"/>
    <n v="120217"/>
    <s v="CEN-WATER QUALITY"/>
    <x v="0"/>
    <s v="A68532000"/>
    <x v="17"/>
    <x v="17"/>
    <n v="34"/>
    <s v="General taxes"/>
    <x v="3"/>
    <x v="3"/>
    <x v="3"/>
    <n v="0"/>
    <n v="0"/>
    <n v="0"/>
    <n v="0"/>
    <m/>
    <m/>
    <m/>
    <m/>
    <m/>
    <m/>
    <m/>
    <m/>
    <n v="0"/>
  </r>
  <r>
    <s v="E120217"/>
    <s v="Budget"/>
    <n v="120217"/>
    <s v="CEN-WATER QUALITY"/>
    <x v="0"/>
    <s v="A68533000"/>
    <x v="18"/>
    <x v="18"/>
    <n v="34"/>
    <s v="General taxes"/>
    <x v="3"/>
    <x v="3"/>
    <x v="3"/>
    <n v="2125.8616295864117"/>
    <n v="2031.4923495033929"/>
    <n v="2125.8616295864117"/>
    <n v="2125.8616295864117"/>
    <m/>
    <m/>
    <m/>
    <m/>
    <m/>
    <m/>
    <m/>
    <m/>
    <n v="8409.0772382626292"/>
  </r>
  <r>
    <s v="E120217"/>
    <s v="Budget"/>
    <n v="120217"/>
    <s v="CEN-WATER QUALITY"/>
    <x v="0"/>
    <s v="A68535000"/>
    <x v="19"/>
    <x v="19"/>
    <n v="34"/>
    <s v="General taxes"/>
    <x v="3"/>
    <x v="3"/>
    <x v="3"/>
    <n v="0"/>
    <n v="0"/>
    <n v="0"/>
    <n v="0"/>
    <m/>
    <m/>
    <m/>
    <m/>
    <m/>
    <m/>
    <m/>
    <m/>
    <n v="0"/>
  </r>
  <r>
    <s v="E120217"/>
    <s v="Budget"/>
    <n v="120217"/>
    <s v="CEN-WATER QUALITY"/>
    <x v="0"/>
    <s v="A68532100"/>
    <x v="76"/>
    <x v="76"/>
    <n v="34"/>
    <s v="General taxes"/>
    <x v="3"/>
    <x v="3"/>
    <x v="3"/>
    <n v="0"/>
    <n v="0"/>
    <n v="0"/>
    <n v="0"/>
    <m/>
    <m/>
    <m/>
    <m/>
    <m/>
    <m/>
    <m/>
    <m/>
    <n v="0"/>
  </r>
  <r>
    <s v="E120217"/>
    <s v="Budget"/>
    <n v="120217"/>
    <s v="CEN-WATER QUALITY"/>
    <x v="0"/>
    <s v="A68533100"/>
    <x v="77"/>
    <x v="77"/>
    <n v="34"/>
    <s v="General taxes"/>
    <x v="3"/>
    <x v="3"/>
    <x v="3"/>
    <n v="-53.900677280240352"/>
    <n v="-51.496707829102156"/>
    <n v="-53.900677280240352"/>
    <n v="-53.900677280240352"/>
    <m/>
    <m/>
    <m/>
    <m/>
    <m/>
    <m/>
    <m/>
    <m/>
    <n v="-213.19873966982323"/>
  </r>
  <r>
    <s v="E120217"/>
    <s v="Budget"/>
    <n v="120217"/>
    <s v="CEN-WATER QUALITY"/>
    <x v="0"/>
    <s v="A68535100"/>
    <x v="78"/>
    <x v="78"/>
    <n v="34"/>
    <s v="General taxes"/>
    <x v="3"/>
    <x v="3"/>
    <x v="3"/>
    <n v="0"/>
    <n v="0"/>
    <n v="0"/>
    <n v="0"/>
    <m/>
    <m/>
    <m/>
    <m/>
    <m/>
    <m/>
    <m/>
    <m/>
    <n v="0"/>
  </r>
  <r>
    <s v="E120250"/>
    <s v="Budget"/>
    <n v="120250"/>
    <s v="CEN-KY RIVER ST"/>
    <x v="0"/>
    <s v="A51510000"/>
    <x v="130"/>
    <x v="130"/>
    <n v="7"/>
    <s v="Fuel and Power"/>
    <x v="43"/>
    <x v="43"/>
    <x v="46"/>
    <n v="238666"/>
    <n v="162053"/>
    <n v="145676"/>
    <n v="124838"/>
    <m/>
    <m/>
    <m/>
    <m/>
    <m/>
    <m/>
    <m/>
    <m/>
    <n v="671233"/>
  </r>
  <r>
    <s v="E120250"/>
    <s v="Budget"/>
    <n v="120250"/>
    <s v="CEN-KY RIVER ST"/>
    <x v="0"/>
    <s v="A51800000"/>
    <x v="174"/>
    <x v="173"/>
    <n v="8"/>
    <s v="Chemicals"/>
    <x v="48"/>
    <x v="48"/>
    <x v="66"/>
    <n v="95441.270227811765"/>
    <n v="84724.677690251701"/>
    <n v="64361.863142900875"/>
    <n v="61690.019732957364"/>
    <m/>
    <m/>
    <m/>
    <m/>
    <m/>
    <m/>
    <m/>
    <m/>
    <n v="306217.83079392172"/>
  </r>
  <r>
    <s v="E120250"/>
    <s v="Budget"/>
    <n v="120250"/>
    <s v="CEN-KY RIVER ST"/>
    <x v="0"/>
    <s v="A51110000"/>
    <x v="131"/>
    <x v="131"/>
    <n v="9"/>
    <s v="Waste disposal"/>
    <x v="44"/>
    <x v="44"/>
    <x v="40"/>
    <n v="5000"/>
    <n v="5000"/>
    <n v="5000"/>
    <n v="5000"/>
    <m/>
    <m/>
    <m/>
    <m/>
    <m/>
    <m/>
    <m/>
    <m/>
    <n v="20000"/>
  </r>
  <r>
    <s v="E120250"/>
    <s v="Budget"/>
    <n v="120250"/>
    <s v="CEN-KY RIVER ST"/>
    <x v="0"/>
    <s v="A50109900"/>
    <x v="28"/>
    <x v="28"/>
    <n v="10"/>
    <s v="Salaries &amp; Wages"/>
    <x v="0"/>
    <x v="0"/>
    <x v="0"/>
    <n v="-1382.9014566400001"/>
    <n v="-1320.0422995200004"/>
    <n v="-1382.9014566400001"/>
    <n v="-1382.9014566400001"/>
    <m/>
    <m/>
    <m/>
    <m/>
    <m/>
    <m/>
    <m/>
    <m/>
    <n v="-5468.7466694400009"/>
  </r>
  <r>
    <s v="E120250"/>
    <s v="Budget"/>
    <n v="120250"/>
    <s v="CEN-KY RIVER ST"/>
    <x v="0"/>
    <s v="A50110000"/>
    <x v="100"/>
    <x v="100"/>
    <n v="10"/>
    <s v="Salaries &amp; Wages"/>
    <x v="0"/>
    <x v="0"/>
    <x v="0"/>
    <n v="5149.332762779999"/>
    <n v="5149.332762779999"/>
    <n v="5250.0587581399996"/>
    <n v="5250.0587581399996"/>
    <m/>
    <m/>
    <m/>
    <m/>
    <m/>
    <m/>
    <m/>
    <m/>
    <n v="20798.783041839997"/>
  </r>
  <r>
    <s v="E120250"/>
    <s v="Budget"/>
    <n v="120250"/>
    <s v="CEN-KY RIVER ST"/>
    <x v="0"/>
    <s v="A50100000"/>
    <x v="0"/>
    <x v="0"/>
    <n v="10"/>
    <s v="Salaries &amp; Wages"/>
    <x v="0"/>
    <x v="0"/>
    <x v="0"/>
    <n v="44377.78722720001"/>
    <n v="42360.6209896"/>
    <n v="45112.728155200013"/>
    <n v="45112.728155200013"/>
    <m/>
    <m/>
    <m/>
    <m/>
    <m/>
    <m/>
    <m/>
    <m/>
    <n v="176963.86452720006"/>
  </r>
  <r>
    <s v="E120250"/>
    <s v="Budget"/>
    <n v="120250"/>
    <s v="CEN-KY RIVER ST"/>
    <x v="0"/>
    <s v="A50171000"/>
    <x v="29"/>
    <x v="29"/>
    <n v="10"/>
    <s v="Salaries &amp; Wages"/>
    <x v="0"/>
    <x v="0"/>
    <x v="0"/>
    <n v="677.62069789616805"/>
    <n v="646.82112071906954"/>
    <n v="677.62069789616805"/>
    <n v="677.62069789616805"/>
    <m/>
    <m/>
    <m/>
    <m/>
    <m/>
    <m/>
    <m/>
    <m/>
    <n v="2679.6832144075738"/>
  </r>
  <r>
    <s v="E120250"/>
    <s v="Budget"/>
    <n v="120250"/>
    <s v="CEN-KY RIVER ST"/>
    <x v="0"/>
    <s v="A50550000"/>
    <x v="32"/>
    <x v="32"/>
    <n v="12"/>
    <s v="Group insurances"/>
    <x v="12"/>
    <x v="12"/>
    <x v="1"/>
    <n v="8192.3799999999992"/>
    <n v="8192.3799999999992"/>
    <n v="8192.3799999999992"/>
    <n v="8192.3799999999992"/>
    <m/>
    <m/>
    <m/>
    <m/>
    <m/>
    <m/>
    <m/>
    <m/>
    <n v="32769.519999999997"/>
  </r>
  <r>
    <s v="E120250"/>
    <s v="Budget"/>
    <n v="120250"/>
    <s v="CEN-KY RIVER ST"/>
    <x v="0"/>
    <s v="A50550100"/>
    <x v="33"/>
    <x v="33"/>
    <n v="12"/>
    <s v="Group insurances"/>
    <x v="12"/>
    <x v="12"/>
    <x v="1"/>
    <n v="-185.60000000000002"/>
    <n v="-185.60000000000002"/>
    <n v="-185.60000000000002"/>
    <n v="-185.60000000000002"/>
    <m/>
    <m/>
    <m/>
    <m/>
    <m/>
    <m/>
    <m/>
    <m/>
    <n v="-742.40000000000009"/>
  </r>
  <r>
    <s v="E120250"/>
    <s v="Budget"/>
    <n v="120250"/>
    <s v="CEN-KY RIVER ST"/>
    <x v="0"/>
    <s v="A50421000"/>
    <x v="1"/>
    <x v="1"/>
    <n v="13"/>
    <s v="Other benefits"/>
    <x v="1"/>
    <x v="1"/>
    <x v="1"/>
    <n v="1034.5546307256673"/>
    <n v="992.62339521613592"/>
    <n v="1052.728587386647"/>
    <n v="1052.728587386647"/>
    <m/>
    <m/>
    <m/>
    <m/>
    <m/>
    <m/>
    <m/>
    <m/>
    <n v="4132.6352007150972"/>
  </r>
  <r>
    <s v="E120250"/>
    <s v="Budget"/>
    <n v="120250"/>
    <s v="CEN-KY RIVER ST"/>
    <x v="0"/>
    <s v="A50422000"/>
    <x v="2"/>
    <x v="2"/>
    <n v="13"/>
    <s v="Other benefits"/>
    <x v="1"/>
    <x v="1"/>
    <x v="1"/>
    <n v="746.84083801167708"/>
    <n v="712.8907999202371"/>
    <n v="761.44706467205208"/>
    <n v="761.44706467205208"/>
    <m/>
    <m/>
    <m/>
    <m/>
    <m/>
    <m/>
    <m/>
    <m/>
    <n v="2982.625767276018"/>
  </r>
  <r>
    <s v="E120250"/>
    <s v="Budget"/>
    <n v="120250"/>
    <s v="CEN-KY RIVER ST"/>
    <x v="0"/>
    <s v="A50454000"/>
    <x v="133"/>
    <x v="133"/>
    <n v="13"/>
    <s v="Other benefits"/>
    <x v="1"/>
    <x v="1"/>
    <x v="1"/>
    <n v="0"/>
    <n v="0"/>
    <n v="0"/>
    <n v="500"/>
    <m/>
    <m/>
    <m/>
    <m/>
    <m/>
    <m/>
    <m/>
    <m/>
    <n v="500"/>
  </r>
  <r>
    <s v="E120250"/>
    <s v="Budget"/>
    <n v="120250"/>
    <s v="CEN-KY RIVER ST"/>
    <x v="0"/>
    <s v="A50421100"/>
    <x v="38"/>
    <x v="38"/>
    <n v="13"/>
    <s v="Other benefits"/>
    <x v="1"/>
    <x v="1"/>
    <x v="1"/>
    <n v="-21.434969286614518"/>
    <n v="-20.460652500859311"/>
    <n v="-21.434969286614518"/>
    <n v="-21.434969286614518"/>
    <m/>
    <m/>
    <m/>
    <m/>
    <m/>
    <m/>
    <m/>
    <m/>
    <n v="-84.765560360702864"/>
  </r>
  <r>
    <s v="E120250"/>
    <s v="Budget"/>
    <n v="120250"/>
    <s v="CEN-KY RIVER ST"/>
    <x v="0"/>
    <s v="A53150000"/>
    <x v="40"/>
    <x v="40"/>
    <n v="15"/>
    <s v="Contracted services"/>
    <x v="13"/>
    <x v="13"/>
    <x v="11"/>
    <n v="500"/>
    <n v="7695"/>
    <n v="500"/>
    <n v="500"/>
    <m/>
    <m/>
    <m/>
    <m/>
    <m/>
    <m/>
    <m/>
    <m/>
    <n v="9195"/>
  </r>
  <r>
    <s v="E120250"/>
    <s v="Budget"/>
    <n v="120250"/>
    <s v="CEN-KY RIVER ST"/>
    <x v="0"/>
    <s v="A52532000"/>
    <x v="136"/>
    <x v="136"/>
    <n v="16"/>
    <s v="Building maintenance and services"/>
    <x v="14"/>
    <x v="14"/>
    <x v="13"/>
    <n v="90"/>
    <n v="90"/>
    <n v="90"/>
    <n v="90"/>
    <m/>
    <m/>
    <m/>
    <m/>
    <m/>
    <m/>
    <m/>
    <m/>
    <n v="360"/>
  </r>
  <r>
    <s v="E120250"/>
    <s v="Budget"/>
    <n v="120250"/>
    <s v="CEN-KY RIVER ST"/>
    <x v="0"/>
    <s v="A52578000"/>
    <x v="155"/>
    <x v="155"/>
    <n v="16"/>
    <s v="Building maintenance and services"/>
    <x v="14"/>
    <x v="14"/>
    <x v="13"/>
    <n v="575"/>
    <n v="575"/>
    <n v="575"/>
    <n v="575"/>
    <m/>
    <m/>
    <m/>
    <m/>
    <m/>
    <m/>
    <m/>
    <m/>
    <n v="2300"/>
  </r>
  <r>
    <s v="E120250"/>
    <s v="Budget"/>
    <n v="120250"/>
    <s v="CEN-KY RIVER ST"/>
    <x v="0"/>
    <s v="A52574100"/>
    <x v="45"/>
    <x v="45"/>
    <n v="17"/>
    <s v="Telecommunication expenses"/>
    <x v="15"/>
    <x v="15"/>
    <x v="13"/>
    <n v="230"/>
    <n v="230"/>
    <n v="230"/>
    <n v="230"/>
    <m/>
    <m/>
    <m/>
    <m/>
    <m/>
    <m/>
    <m/>
    <m/>
    <n v="920"/>
  </r>
  <r>
    <s v="E120250"/>
    <s v="Budget"/>
    <n v="120250"/>
    <s v="CEN-KY RIVER ST"/>
    <x v="0"/>
    <s v="A52562000"/>
    <x v="47"/>
    <x v="47"/>
    <n v="19"/>
    <s v="Office supplies &amp; expenses"/>
    <x v="17"/>
    <x v="17"/>
    <x v="13"/>
    <n v="500"/>
    <n v="500"/>
    <n v="500"/>
    <n v="500"/>
    <m/>
    <m/>
    <m/>
    <m/>
    <m/>
    <m/>
    <m/>
    <m/>
    <n v="2000"/>
  </r>
  <r>
    <s v="E120250"/>
    <s v="Budget"/>
    <n v="120250"/>
    <s v="CEN-KY RIVER ST"/>
    <x v="0"/>
    <s v="A52582000"/>
    <x v="104"/>
    <x v="104"/>
    <n v="19"/>
    <s v="Office supplies &amp; expenses"/>
    <x v="17"/>
    <x v="17"/>
    <x v="17"/>
    <n v="445"/>
    <n v="745"/>
    <n v="620"/>
    <n v="620"/>
    <m/>
    <m/>
    <m/>
    <m/>
    <m/>
    <m/>
    <m/>
    <m/>
    <n v="2430"/>
  </r>
  <r>
    <s v="E120250"/>
    <s v="Budget"/>
    <n v="120250"/>
    <s v="CEN-KY RIVER ST"/>
    <x v="0"/>
    <s v="A52001000"/>
    <x v="53"/>
    <x v="53"/>
    <n v="22"/>
    <s v="Miscellaneous expenses"/>
    <x v="19"/>
    <x v="19"/>
    <x v="14"/>
    <n v="1189.8800000000001"/>
    <n v="883.36"/>
    <n v="2017.55"/>
    <n v="1871.16"/>
    <m/>
    <m/>
    <m/>
    <m/>
    <m/>
    <m/>
    <m/>
    <m/>
    <n v="5961.95"/>
  </r>
  <r>
    <s v="E120250"/>
    <s v="Budget"/>
    <n v="120250"/>
    <s v="CEN-KY RIVER ST"/>
    <x v="0"/>
    <s v="A62002100"/>
    <x v="175"/>
    <x v="174"/>
    <n v="29"/>
    <s v="Maintenance service &amp; supplies"/>
    <x v="25"/>
    <x v="25"/>
    <x v="67"/>
    <n v="3000"/>
    <n v="3000"/>
    <n v="3000"/>
    <n v="3000"/>
    <m/>
    <m/>
    <m/>
    <m/>
    <m/>
    <m/>
    <m/>
    <m/>
    <n v="12000"/>
  </r>
  <r>
    <s v="E120250"/>
    <s v="Budget"/>
    <n v="120250"/>
    <s v="CEN-KY RIVER ST"/>
    <x v="0"/>
    <s v="A62002300"/>
    <x v="137"/>
    <x v="137"/>
    <n v="29"/>
    <s v="Maintenance service &amp; supplies"/>
    <x v="25"/>
    <x v="25"/>
    <x v="48"/>
    <n v="3238"/>
    <n v="5738"/>
    <n v="4438"/>
    <n v="5238"/>
    <m/>
    <m/>
    <m/>
    <m/>
    <m/>
    <m/>
    <m/>
    <m/>
    <n v="18652"/>
  </r>
  <r>
    <s v="E120250"/>
    <s v="Budget"/>
    <n v="120250"/>
    <s v="CEN-KY RIVER ST"/>
    <x v="0"/>
    <s v="A63110000"/>
    <x v="140"/>
    <x v="140"/>
    <n v="29"/>
    <s v="Maintenance service &amp; supplies"/>
    <x v="25"/>
    <x v="25"/>
    <x v="51"/>
    <n v="6200"/>
    <n v="6200"/>
    <n v="6200"/>
    <n v="6200"/>
    <m/>
    <m/>
    <m/>
    <m/>
    <m/>
    <m/>
    <m/>
    <m/>
    <n v="24800"/>
  </r>
  <r>
    <s v="E120250"/>
    <s v="Budget"/>
    <n v="120250"/>
    <s v="CEN-KY RIVER ST"/>
    <x v="0"/>
    <s v="A68532000"/>
    <x v="17"/>
    <x v="17"/>
    <n v="34"/>
    <s v="General taxes"/>
    <x v="3"/>
    <x v="3"/>
    <x v="3"/>
    <n v="0"/>
    <n v="0"/>
    <n v="0"/>
    <n v="0"/>
    <m/>
    <m/>
    <m/>
    <m/>
    <m/>
    <m/>
    <m/>
    <m/>
    <n v="0"/>
  </r>
  <r>
    <s v="E120250"/>
    <s v="Budget"/>
    <n v="120250"/>
    <s v="CEN-KY RIVER ST"/>
    <x v="0"/>
    <s v="A68533000"/>
    <x v="18"/>
    <x v="18"/>
    <n v="34"/>
    <s v="General taxes"/>
    <x v="3"/>
    <x v="3"/>
    <x v="3"/>
    <n v="3840.8749676225266"/>
    <n v="3684.1958027920782"/>
    <n v="3904.8078122595675"/>
    <n v="3904.8078122595675"/>
    <m/>
    <m/>
    <m/>
    <m/>
    <m/>
    <m/>
    <m/>
    <m/>
    <n v="15334.686394933738"/>
  </r>
  <r>
    <s v="E120250"/>
    <s v="Budget"/>
    <n v="120250"/>
    <s v="CEN-KY RIVER ST"/>
    <x v="0"/>
    <s v="A68535000"/>
    <x v="19"/>
    <x v="19"/>
    <n v="34"/>
    <s v="General taxes"/>
    <x v="3"/>
    <x v="3"/>
    <x v="3"/>
    <n v="0"/>
    <n v="0"/>
    <n v="0"/>
    <n v="0"/>
    <m/>
    <m/>
    <m/>
    <m/>
    <m/>
    <m/>
    <m/>
    <m/>
    <n v="0"/>
  </r>
  <r>
    <s v="E120250"/>
    <s v="Budget"/>
    <n v="120250"/>
    <s v="CEN-KY RIVER ST"/>
    <x v="0"/>
    <s v="A68532100"/>
    <x v="76"/>
    <x v="76"/>
    <n v="34"/>
    <s v="General taxes"/>
    <x v="3"/>
    <x v="3"/>
    <x v="3"/>
    <n v="0"/>
    <n v="0"/>
    <n v="0"/>
    <n v="0"/>
    <m/>
    <m/>
    <m/>
    <m/>
    <m/>
    <m/>
    <m/>
    <m/>
    <n v="0"/>
  </r>
  <r>
    <s v="E120250"/>
    <s v="Budget"/>
    <n v="120250"/>
    <s v="CEN-KY RIVER ST"/>
    <x v="0"/>
    <s v="A68533100"/>
    <x v="77"/>
    <x v="77"/>
    <n v="34"/>
    <s v="General taxes"/>
    <x v="3"/>
    <x v="3"/>
    <x v="3"/>
    <n v="-116.37115711077138"/>
    <n v="-111.08155906028179"/>
    <n v="-116.37115711077138"/>
    <n v="-116.37115711077138"/>
    <m/>
    <m/>
    <m/>
    <m/>
    <m/>
    <m/>
    <m/>
    <m/>
    <n v="-460.19503039259592"/>
  </r>
  <r>
    <s v="E120250"/>
    <s v="Budget"/>
    <n v="120250"/>
    <s v="CEN-KY RIVER ST"/>
    <x v="0"/>
    <s v="A68535100"/>
    <x v="78"/>
    <x v="78"/>
    <n v="34"/>
    <s v="General taxes"/>
    <x v="3"/>
    <x v="3"/>
    <x v="3"/>
    <n v="0"/>
    <n v="0"/>
    <n v="0"/>
    <n v="0"/>
    <m/>
    <m/>
    <m/>
    <m/>
    <m/>
    <m/>
    <m/>
    <m/>
    <n v="0"/>
  </r>
  <r>
    <s v="E120251"/>
    <s v="Budget"/>
    <n v="120251"/>
    <s v="CEN-RICHMOND ROAD"/>
    <x v="0"/>
    <s v="A51510000"/>
    <x v="130"/>
    <x v="130"/>
    <n v="7"/>
    <s v="Fuel and Power"/>
    <x v="43"/>
    <x v="43"/>
    <x v="46"/>
    <n v="42292"/>
    <n v="43536"/>
    <n v="40684"/>
    <n v="29890"/>
    <m/>
    <m/>
    <m/>
    <m/>
    <m/>
    <m/>
    <m/>
    <m/>
    <n v="156402"/>
  </r>
  <r>
    <s v="E120251"/>
    <s v="Budget"/>
    <n v="120251"/>
    <s v="CEN-RICHMOND ROAD"/>
    <x v="0"/>
    <s v="A51800000"/>
    <x v="174"/>
    <x v="173"/>
    <n v="8"/>
    <s v="Chemicals"/>
    <x v="48"/>
    <x v="48"/>
    <x v="66"/>
    <n v="61417.936279672649"/>
    <n v="57941.280081285884"/>
    <n v="39785.810576603202"/>
    <n v="58408.757433168743"/>
    <m/>
    <m/>
    <m/>
    <m/>
    <m/>
    <m/>
    <m/>
    <m/>
    <n v="217553.78437073046"/>
  </r>
  <r>
    <s v="E120251"/>
    <s v="Budget"/>
    <n v="120251"/>
    <s v="CEN-RICHMOND ROAD"/>
    <x v="0"/>
    <s v="A51110000"/>
    <x v="131"/>
    <x v="131"/>
    <n v="9"/>
    <s v="Waste disposal"/>
    <x v="44"/>
    <x v="44"/>
    <x v="40"/>
    <n v="4850"/>
    <n v="4850"/>
    <n v="4850"/>
    <n v="4850"/>
    <m/>
    <m/>
    <m/>
    <m/>
    <m/>
    <m/>
    <m/>
    <m/>
    <n v="19400"/>
  </r>
  <r>
    <s v="E120251"/>
    <s v="Budget"/>
    <n v="120251"/>
    <s v="CEN-RICHMOND ROAD"/>
    <x v="0"/>
    <s v="A50109900"/>
    <x v="28"/>
    <x v="28"/>
    <n v="10"/>
    <s v="Salaries &amp; Wages"/>
    <x v="0"/>
    <x v="0"/>
    <x v="0"/>
    <n v="-1143.5554239999999"/>
    <n v="-1091.575632"/>
    <n v="-1143.5554239999999"/>
    <n v="-1143.5554239999999"/>
    <m/>
    <m/>
    <m/>
    <m/>
    <m/>
    <m/>
    <m/>
    <m/>
    <n v="-4522.2419040000004"/>
  </r>
  <r>
    <s v="E120251"/>
    <s v="Budget"/>
    <n v="120251"/>
    <s v="CEN-RICHMOND ROAD"/>
    <x v="0"/>
    <s v="A50110000"/>
    <x v="100"/>
    <x v="100"/>
    <n v="10"/>
    <s v="Salaries &amp; Wages"/>
    <x v="0"/>
    <x v="0"/>
    <x v="0"/>
    <n v="4247.4316949900003"/>
    <n v="4247.4316949900003"/>
    <n v="4330.5064958700004"/>
    <n v="4330.5064958700004"/>
    <m/>
    <m/>
    <m/>
    <m/>
    <m/>
    <m/>
    <m/>
    <m/>
    <n v="17155.876381720002"/>
  </r>
  <r>
    <s v="E120251"/>
    <s v="Budget"/>
    <n v="120251"/>
    <s v="CEN-RICHMOND ROAD"/>
    <x v="0"/>
    <s v="A50100000"/>
    <x v="0"/>
    <x v="0"/>
    <n v="10"/>
    <s v="Salaries &amp; Wages"/>
    <x v="0"/>
    <x v="0"/>
    <x v="0"/>
    <n v="38586.945388"/>
    <n v="36832.989234000008"/>
    <n v="39231.649804000001"/>
    <n v="39231.649804000001"/>
    <m/>
    <m/>
    <m/>
    <m/>
    <m/>
    <m/>
    <m/>
    <m/>
    <n v="153883.23423"/>
  </r>
  <r>
    <s v="E120251"/>
    <s v="Budget"/>
    <n v="120251"/>
    <s v="CEN-RICHMOND ROAD"/>
    <x v="0"/>
    <s v="A50171000"/>
    <x v="29"/>
    <x v="29"/>
    <n v="10"/>
    <s v="Salaries &amp; Wages"/>
    <x v="0"/>
    <x v="0"/>
    <x v="0"/>
    <n v="560.33768684178062"/>
    <n v="534.86779198533623"/>
    <n v="560.33768684178062"/>
    <n v="560.33768684178062"/>
    <m/>
    <m/>
    <m/>
    <m/>
    <m/>
    <m/>
    <m/>
    <m/>
    <n v="2215.8808525106779"/>
  </r>
  <r>
    <s v="E120251"/>
    <s v="Budget"/>
    <n v="120251"/>
    <s v="CEN-RICHMOND ROAD"/>
    <x v="0"/>
    <s v="A50550000"/>
    <x v="32"/>
    <x v="32"/>
    <n v="12"/>
    <s v="Group insurances"/>
    <x v="12"/>
    <x v="12"/>
    <x v="1"/>
    <n v="7282.94"/>
    <n v="7282.94"/>
    <n v="7282.94"/>
    <n v="7282.94"/>
    <m/>
    <m/>
    <m/>
    <m/>
    <m/>
    <m/>
    <m/>
    <m/>
    <n v="29131.759999999998"/>
  </r>
  <r>
    <s v="E120251"/>
    <s v="Budget"/>
    <n v="120251"/>
    <s v="CEN-RICHMOND ROAD"/>
    <x v="0"/>
    <s v="A50550100"/>
    <x v="33"/>
    <x v="33"/>
    <n v="12"/>
    <s v="Group insurances"/>
    <x v="12"/>
    <x v="12"/>
    <x v="1"/>
    <n v="-185.60000000000002"/>
    <n v="-185.60000000000002"/>
    <n v="-185.60000000000002"/>
    <n v="-185.60000000000002"/>
    <m/>
    <m/>
    <m/>
    <m/>
    <m/>
    <m/>
    <m/>
    <m/>
    <n v="-742.40000000000009"/>
  </r>
  <r>
    <s v="E120251"/>
    <s v="Budget"/>
    <n v="120251"/>
    <s v="CEN-RICHMOND ROAD"/>
    <x v="0"/>
    <s v="A50421000"/>
    <x v="1"/>
    <x v="1"/>
    <n v="13"/>
    <s v="Other benefits"/>
    <x v="1"/>
    <x v="1"/>
    <x v="1"/>
    <n v="1013.1260602479329"/>
    <n v="971.87411869189827"/>
    <n v="1031.2364617833116"/>
    <n v="1031.2364617833116"/>
    <m/>
    <m/>
    <m/>
    <m/>
    <m/>
    <m/>
    <m/>
    <m/>
    <n v="4047.4731025064548"/>
  </r>
  <r>
    <s v="E120251"/>
    <s v="Budget"/>
    <n v="120251"/>
    <s v="CEN-RICHMOND ROAD"/>
    <x v="0"/>
    <s v="A50422000"/>
    <x v="2"/>
    <x v="2"/>
    <n v="13"/>
    <s v="Other benefits"/>
    <x v="1"/>
    <x v="1"/>
    <x v="1"/>
    <n v="984.22176598275337"/>
    <n v="939.49123116535554"/>
    <n v="1003.4760059041764"/>
    <n v="1003.4760059041764"/>
    <m/>
    <m/>
    <m/>
    <m/>
    <m/>
    <m/>
    <m/>
    <m/>
    <n v="3930.6650089564619"/>
  </r>
  <r>
    <s v="E120251"/>
    <s v="Budget"/>
    <n v="120251"/>
    <s v="CEN-RICHMOND ROAD"/>
    <x v="0"/>
    <s v="A50454000"/>
    <x v="133"/>
    <x v="133"/>
    <n v="13"/>
    <s v="Other benefits"/>
    <x v="1"/>
    <x v="1"/>
    <x v="1"/>
    <n v="0"/>
    <n v="0"/>
    <n v="0"/>
    <n v="500"/>
    <m/>
    <m/>
    <m/>
    <m/>
    <m/>
    <m/>
    <m/>
    <m/>
    <n v="500"/>
  </r>
  <r>
    <s v="E120251"/>
    <s v="Budget"/>
    <n v="120251"/>
    <s v="CEN-RICHMOND ROAD"/>
    <x v="0"/>
    <s v="A50421100"/>
    <x v="38"/>
    <x v="38"/>
    <n v="13"/>
    <s v="Other benefits"/>
    <x v="1"/>
    <x v="1"/>
    <x v="1"/>
    <n v="-17.72510635033807"/>
    <n v="-16.919419698049978"/>
    <n v="-17.72510635033807"/>
    <n v="-17.72510635033807"/>
    <m/>
    <m/>
    <m/>
    <m/>
    <m/>
    <m/>
    <m/>
    <m/>
    <n v="-70.094738749064177"/>
  </r>
  <r>
    <s v="E120251"/>
    <s v="Budget"/>
    <n v="120251"/>
    <s v="CEN-RICHMOND ROAD"/>
    <x v="0"/>
    <s v="A53150000"/>
    <x v="40"/>
    <x v="40"/>
    <n v="15"/>
    <s v="Contracted services"/>
    <x v="13"/>
    <x v="13"/>
    <x v="11"/>
    <n v="2000"/>
    <n v="3100"/>
    <n v="2000"/>
    <n v="2000"/>
    <m/>
    <m/>
    <m/>
    <m/>
    <m/>
    <m/>
    <m/>
    <m/>
    <n v="9100"/>
  </r>
  <r>
    <s v="E120251"/>
    <s v="Budget"/>
    <n v="120251"/>
    <s v="CEN-RICHMOND ROAD"/>
    <x v="0"/>
    <s v="A52532000"/>
    <x v="136"/>
    <x v="136"/>
    <n v="16"/>
    <s v="Building maintenance and services"/>
    <x v="14"/>
    <x v="14"/>
    <x v="13"/>
    <n v="2750"/>
    <n v="2750"/>
    <n v="2750"/>
    <n v="2750"/>
    <m/>
    <m/>
    <m/>
    <m/>
    <m/>
    <m/>
    <m/>
    <m/>
    <n v="11000"/>
  </r>
  <r>
    <s v="E120251"/>
    <s v="Budget"/>
    <n v="120251"/>
    <s v="CEN-RICHMOND ROAD"/>
    <x v="0"/>
    <s v="A52583000"/>
    <x v="156"/>
    <x v="156"/>
    <n v="16"/>
    <s v="Building maintenance and services"/>
    <x v="14"/>
    <x v="14"/>
    <x v="13"/>
    <n v="4416.666666666667"/>
    <n v="4416.666666666667"/>
    <n v="4416.666666666667"/>
    <n v="4416.666666666667"/>
    <m/>
    <m/>
    <m/>
    <m/>
    <m/>
    <m/>
    <m/>
    <m/>
    <n v="17666.666666666668"/>
  </r>
  <r>
    <s v="E120251"/>
    <s v="Budget"/>
    <n v="120251"/>
    <s v="CEN-RICHMOND ROAD"/>
    <x v="0"/>
    <s v="A52574100"/>
    <x v="45"/>
    <x v="45"/>
    <n v="17"/>
    <s v="Telecommunication expenses"/>
    <x v="15"/>
    <x v="15"/>
    <x v="13"/>
    <n v="275"/>
    <n v="275"/>
    <n v="275"/>
    <n v="275"/>
    <m/>
    <m/>
    <m/>
    <m/>
    <m/>
    <m/>
    <m/>
    <m/>
    <n v="1100"/>
  </r>
  <r>
    <s v="E120251"/>
    <s v="Budget"/>
    <n v="120251"/>
    <s v="CEN-RICHMOND ROAD"/>
    <x v="0"/>
    <s v="A52542016"/>
    <x v="176"/>
    <x v="175"/>
    <n v="19"/>
    <s v="Office supplies &amp; expenses"/>
    <x v="17"/>
    <x v="17"/>
    <x v="13"/>
    <n v="0"/>
    <n v="0"/>
    <n v="0"/>
    <n v="0"/>
    <m/>
    <m/>
    <m/>
    <m/>
    <m/>
    <m/>
    <m/>
    <m/>
    <n v="0"/>
  </r>
  <r>
    <s v="E120251"/>
    <s v="Budget"/>
    <n v="120251"/>
    <s v="CEN-RICHMOND ROAD"/>
    <x v="0"/>
    <s v="A52562000"/>
    <x v="47"/>
    <x v="47"/>
    <n v="19"/>
    <s v="Office supplies &amp; expenses"/>
    <x v="17"/>
    <x v="17"/>
    <x v="13"/>
    <n v="100"/>
    <n v="100"/>
    <n v="100"/>
    <n v="100"/>
    <m/>
    <m/>
    <m/>
    <m/>
    <m/>
    <m/>
    <m/>
    <m/>
    <n v="400"/>
  </r>
  <r>
    <s v="E120251"/>
    <s v="Budget"/>
    <n v="120251"/>
    <s v="CEN-RICHMOND ROAD"/>
    <x v="0"/>
    <s v="A52582000"/>
    <x v="104"/>
    <x v="104"/>
    <n v="19"/>
    <s v="Office supplies &amp; expenses"/>
    <x v="17"/>
    <x v="17"/>
    <x v="17"/>
    <n v="475"/>
    <n v="650"/>
    <n v="650"/>
    <n v="650"/>
    <m/>
    <m/>
    <m/>
    <m/>
    <m/>
    <m/>
    <m/>
    <m/>
    <n v="2425"/>
  </r>
  <r>
    <s v="E120251"/>
    <s v="Budget"/>
    <n v="120251"/>
    <s v="CEN-RICHMOND ROAD"/>
    <x v="0"/>
    <s v="A52001000"/>
    <x v="53"/>
    <x v="53"/>
    <n v="22"/>
    <s v="Miscellaneous expenses"/>
    <x v="19"/>
    <x v="19"/>
    <x v="14"/>
    <n v="2288.0700000000002"/>
    <n v="1832.11"/>
    <n v="1800"/>
    <n v="2283.94"/>
    <m/>
    <m/>
    <m/>
    <m/>
    <m/>
    <m/>
    <m/>
    <m/>
    <n v="8204.1200000000008"/>
  </r>
  <r>
    <s v="E120251"/>
    <s v="Budget"/>
    <n v="120251"/>
    <s v="CEN-RICHMOND ROAD"/>
    <x v="0"/>
    <s v="A62002100"/>
    <x v="175"/>
    <x v="174"/>
    <n v="29"/>
    <s v="Maintenance service &amp; supplies"/>
    <x v="25"/>
    <x v="25"/>
    <x v="67"/>
    <n v="1000"/>
    <n v="1000"/>
    <n v="1000"/>
    <n v="1000"/>
    <m/>
    <m/>
    <m/>
    <m/>
    <m/>
    <m/>
    <m/>
    <m/>
    <n v="4000"/>
  </r>
  <r>
    <s v="E120251"/>
    <s v="Budget"/>
    <n v="120251"/>
    <s v="CEN-RICHMOND ROAD"/>
    <x v="0"/>
    <s v="A62002300"/>
    <x v="137"/>
    <x v="137"/>
    <n v="29"/>
    <s v="Maintenance service &amp; supplies"/>
    <x v="25"/>
    <x v="25"/>
    <x v="48"/>
    <n v="8453"/>
    <n v="8453"/>
    <n v="18453"/>
    <n v="8453"/>
    <m/>
    <m/>
    <m/>
    <m/>
    <m/>
    <m/>
    <m/>
    <m/>
    <n v="43812"/>
  </r>
  <r>
    <s v="E120251"/>
    <s v="Budget"/>
    <n v="120251"/>
    <s v="CEN-RICHMOND ROAD"/>
    <x v="0"/>
    <s v="A63110000"/>
    <x v="140"/>
    <x v="140"/>
    <n v="29"/>
    <s v="Maintenance service &amp; supplies"/>
    <x v="25"/>
    <x v="25"/>
    <x v="51"/>
    <n v="3200"/>
    <n v="3200"/>
    <n v="3200"/>
    <n v="3200"/>
    <m/>
    <m/>
    <m/>
    <m/>
    <m/>
    <m/>
    <m/>
    <m/>
    <n v="12800"/>
  </r>
  <r>
    <s v="E120251"/>
    <s v="Budget"/>
    <n v="120251"/>
    <s v="CEN-RICHMOND ROAD"/>
    <x v="0"/>
    <s v="A68532000"/>
    <x v="17"/>
    <x v="17"/>
    <n v="34"/>
    <s v="General taxes"/>
    <x v="3"/>
    <x v="3"/>
    <x v="3"/>
    <n v="0"/>
    <n v="0"/>
    <n v="0"/>
    <n v="0"/>
    <m/>
    <m/>
    <m/>
    <m/>
    <m/>
    <m/>
    <m/>
    <m/>
    <n v="0"/>
  </r>
  <r>
    <s v="E120251"/>
    <s v="Budget"/>
    <n v="120251"/>
    <s v="CEN-RICHMOND ROAD"/>
    <x v="0"/>
    <s v="A68533000"/>
    <x v="18"/>
    <x v="18"/>
    <n v="34"/>
    <s v="General taxes"/>
    <x v="3"/>
    <x v="3"/>
    <x v="3"/>
    <n v="3319.8693348921315"/>
    <n v="3183.7366171546128"/>
    <n v="3375.5512349834507"/>
    <n v="3375.5512349834507"/>
    <m/>
    <m/>
    <m/>
    <m/>
    <m/>
    <m/>
    <m/>
    <m/>
    <n v="13254.708422013646"/>
  </r>
  <r>
    <s v="E120251"/>
    <s v="Budget"/>
    <n v="120251"/>
    <s v="CEN-RICHMOND ROAD"/>
    <x v="0"/>
    <s v="A68535000"/>
    <x v="19"/>
    <x v="19"/>
    <n v="34"/>
    <s v="General taxes"/>
    <x v="3"/>
    <x v="3"/>
    <x v="3"/>
    <n v="0"/>
    <n v="0"/>
    <n v="0"/>
    <n v="0"/>
    <m/>
    <m/>
    <m/>
    <m/>
    <m/>
    <m/>
    <m/>
    <m/>
    <n v="0"/>
  </r>
  <r>
    <s v="E120251"/>
    <s v="Budget"/>
    <n v="120251"/>
    <s v="CEN-RICHMOND ROAD"/>
    <x v="0"/>
    <s v="A68532100"/>
    <x v="76"/>
    <x v="76"/>
    <n v="34"/>
    <s v="General taxes"/>
    <x v="3"/>
    <x v="3"/>
    <x v="3"/>
    <n v="0"/>
    <n v="0"/>
    <n v="0"/>
    <n v="0"/>
    <m/>
    <m/>
    <m/>
    <m/>
    <m/>
    <m/>
    <m/>
    <m/>
    <n v="0"/>
  </r>
  <r>
    <s v="E120251"/>
    <s v="Budget"/>
    <n v="120251"/>
    <s v="CEN-RICHMOND ROAD"/>
    <x v="0"/>
    <s v="A68533100"/>
    <x v="77"/>
    <x v="77"/>
    <n v="34"/>
    <s v="General taxes"/>
    <x v="3"/>
    <x v="3"/>
    <x v="3"/>
    <n v="-96.230188544679237"/>
    <n v="-91.856089065375656"/>
    <n v="-96.230188544679237"/>
    <n v="-96.230188544679237"/>
    <m/>
    <m/>
    <m/>
    <m/>
    <m/>
    <m/>
    <m/>
    <m/>
    <n v="-380.54665469941335"/>
  </r>
  <r>
    <s v="E120251"/>
    <s v="Budget"/>
    <n v="120251"/>
    <s v="CEN-RICHMOND ROAD"/>
    <x v="0"/>
    <s v="A68535100"/>
    <x v="78"/>
    <x v="78"/>
    <n v="34"/>
    <s v="General taxes"/>
    <x v="3"/>
    <x v="3"/>
    <x v="3"/>
    <n v="0"/>
    <n v="0"/>
    <n v="0"/>
    <n v="0"/>
    <m/>
    <m/>
    <m/>
    <m/>
    <m/>
    <m/>
    <m/>
    <m/>
    <n v="0"/>
  </r>
  <r>
    <s v="E120252"/>
    <s v="Budget"/>
    <n v="120252"/>
    <s v="CEN-POOL III WTP"/>
    <x v="0"/>
    <s v="A51510000"/>
    <x v="130"/>
    <x v="130"/>
    <n v="7"/>
    <s v="Fuel and Power"/>
    <x v="43"/>
    <x v="43"/>
    <x v="46"/>
    <n v="64541"/>
    <n v="48527"/>
    <n v="45130"/>
    <n v="54731"/>
    <m/>
    <m/>
    <m/>
    <m/>
    <m/>
    <m/>
    <m/>
    <m/>
    <n v="212929"/>
  </r>
  <r>
    <s v="E120252"/>
    <s v="Budget"/>
    <n v="120252"/>
    <s v="CEN-POOL III WTP"/>
    <x v="0"/>
    <s v="A51800000"/>
    <x v="174"/>
    <x v="173"/>
    <n v="8"/>
    <s v="Chemicals"/>
    <x v="48"/>
    <x v="48"/>
    <x v="66"/>
    <n v="39698.214124919388"/>
    <n v="25862.453888958276"/>
    <n v="20927.929736018938"/>
    <n v="23632.887427093014"/>
    <m/>
    <m/>
    <m/>
    <m/>
    <m/>
    <m/>
    <m/>
    <m/>
    <n v="110121.48517698962"/>
  </r>
  <r>
    <s v="E120252"/>
    <s v="Budget"/>
    <n v="120252"/>
    <s v="CEN-POOL III WTP"/>
    <x v="0"/>
    <s v="A51110000"/>
    <x v="131"/>
    <x v="131"/>
    <n v="9"/>
    <s v="Waste disposal"/>
    <x v="44"/>
    <x v="44"/>
    <x v="40"/>
    <n v="2250"/>
    <n v="2250"/>
    <n v="2250"/>
    <n v="2250"/>
    <m/>
    <m/>
    <m/>
    <m/>
    <m/>
    <m/>
    <m/>
    <m/>
    <n v="9000"/>
  </r>
  <r>
    <s v="E120252"/>
    <s v="Budget"/>
    <n v="120252"/>
    <s v="CEN-POOL III WTP"/>
    <x v="0"/>
    <s v="A50109900"/>
    <x v="28"/>
    <x v="28"/>
    <n v="10"/>
    <s v="Salaries &amp; Wages"/>
    <x v="0"/>
    <x v="0"/>
    <x v="0"/>
    <n v="-547.48812800000007"/>
    <n v="-522.602304"/>
    <n v="-547.48812800000007"/>
    <n v="-547.48812800000007"/>
    <m/>
    <m/>
    <m/>
    <m/>
    <m/>
    <m/>
    <m/>
    <m/>
    <n v="-2165.0666879999999"/>
  </r>
  <r>
    <s v="E120252"/>
    <s v="Budget"/>
    <n v="120252"/>
    <s v="CEN-POOL III WTP"/>
    <x v="0"/>
    <s v="A50110000"/>
    <x v="100"/>
    <x v="100"/>
    <n v="10"/>
    <s v="Salaries &amp; Wages"/>
    <x v="0"/>
    <x v="0"/>
    <x v="0"/>
    <n v="3880.7866845000003"/>
    <n v="3880.7866845000008"/>
    <n v="3880.7866845000003"/>
    <n v="3880.7866845000003"/>
    <m/>
    <m/>
    <m/>
    <m/>
    <m/>
    <m/>
    <m/>
    <m/>
    <n v="15523.146738000003"/>
  </r>
  <r>
    <s v="E120252"/>
    <s v="Budget"/>
    <n v="120252"/>
    <s v="CEN-POOL III WTP"/>
    <x v="0"/>
    <s v="A50100000"/>
    <x v="0"/>
    <x v="0"/>
    <n v="10"/>
    <s v="Salaries &amp; Wages"/>
    <x v="0"/>
    <x v="0"/>
    <x v="0"/>
    <n v="43595.381679999999"/>
    <n v="41613.770240000005"/>
    <n v="43595.381679999999"/>
    <n v="43595.381679999999"/>
    <m/>
    <m/>
    <m/>
    <m/>
    <m/>
    <m/>
    <m/>
    <m/>
    <n v="172399.91527999999"/>
  </r>
  <r>
    <s v="E120252"/>
    <s v="Budget"/>
    <n v="120252"/>
    <s v="CEN-POOL III WTP"/>
    <x v="0"/>
    <s v="A50550000"/>
    <x v="32"/>
    <x v="32"/>
    <n v="12"/>
    <s v="Group insurances"/>
    <x v="12"/>
    <x v="12"/>
    <x v="1"/>
    <n v="8188.670000000001"/>
    <n v="8188.670000000001"/>
    <n v="8188.670000000001"/>
    <n v="8188.670000000001"/>
    <m/>
    <m/>
    <m/>
    <m/>
    <m/>
    <m/>
    <m/>
    <m/>
    <n v="32754.680000000004"/>
  </r>
  <r>
    <s v="E120252"/>
    <s v="Budget"/>
    <n v="120252"/>
    <s v="CEN-POOL III WTP"/>
    <x v="0"/>
    <s v="A50550100"/>
    <x v="33"/>
    <x v="33"/>
    <n v="12"/>
    <s v="Group insurances"/>
    <x v="12"/>
    <x v="12"/>
    <x v="1"/>
    <n v="-92.800000000000011"/>
    <n v="-92.800000000000011"/>
    <n v="-92.800000000000011"/>
    <n v="-92.800000000000011"/>
    <m/>
    <m/>
    <m/>
    <m/>
    <m/>
    <m/>
    <m/>
    <m/>
    <n v="-371.20000000000005"/>
  </r>
  <r>
    <s v="E120252"/>
    <s v="Budget"/>
    <n v="120252"/>
    <s v="CEN-POOL III WTP"/>
    <x v="0"/>
    <s v="A50421000"/>
    <x v="1"/>
    <x v="1"/>
    <n v="13"/>
    <s v="Other benefits"/>
    <x v="1"/>
    <x v="1"/>
    <x v="1"/>
    <n v="1270.2073637384383"/>
    <n v="1217.2803868958306"/>
    <n v="1270.2073637384383"/>
    <n v="1270.2073637384383"/>
    <m/>
    <m/>
    <m/>
    <m/>
    <m/>
    <m/>
    <m/>
    <m/>
    <n v="5027.9024781111457"/>
  </r>
  <r>
    <s v="E120252"/>
    <s v="Budget"/>
    <n v="120252"/>
    <s v="CEN-POOL III WTP"/>
    <x v="0"/>
    <s v="A50422000"/>
    <x v="2"/>
    <x v="2"/>
    <n v="13"/>
    <s v="Other benefits"/>
    <x v="1"/>
    <x v="1"/>
    <x v="1"/>
    <n v="1554.5763104571354"/>
    <n v="1483.9182963454475"/>
    <n v="1554.5763104571354"/>
    <n v="1554.5763104571354"/>
    <m/>
    <m/>
    <m/>
    <m/>
    <m/>
    <m/>
    <m/>
    <m/>
    <n v="6147.6472277168532"/>
  </r>
  <r>
    <s v="E120252"/>
    <s v="Budget"/>
    <n v="120252"/>
    <s v="CEN-POOL III WTP"/>
    <x v="0"/>
    <s v="A50454000"/>
    <x v="133"/>
    <x v="133"/>
    <n v="13"/>
    <s v="Other benefits"/>
    <x v="1"/>
    <x v="1"/>
    <x v="1"/>
    <n v="0"/>
    <n v="0"/>
    <n v="0"/>
    <n v="500"/>
    <m/>
    <m/>
    <m/>
    <m/>
    <m/>
    <m/>
    <m/>
    <m/>
    <n v="500"/>
  </r>
  <r>
    <s v="E120252"/>
    <s v="Budget"/>
    <n v="120252"/>
    <s v="CEN-POOL III WTP"/>
    <x v="0"/>
    <s v="A50421100"/>
    <x v="38"/>
    <x v="38"/>
    <n v="13"/>
    <s v="Other benefits"/>
    <x v="1"/>
    <x v="1"/>
    <x v="1"/>
    <n v="-19.212849735739098"/>
    <n v="-18.416503443392003"/>
    <n v="-19.212849735739098"/>
    <n v="-19.212849735739098"/>
    <m/>
    <m/>
    <m/>
    <m/>
    <m/>
    <m/>
    <m/>
    <m/>
    <n v="-76.055052650609298"/>
  </r>
  <r>
    <s v="E120252"/>
    <s v="Budget"/>
    <n v="120252"/>
    <s v="CEN-POOL III WTP"/>
    <x v="0"/>
    <s v="A50422100"/>
    <x v="39"/>
    <x v="39"/>
    <n v="13"/>
    <s v="Other benefits"/>
    <x v="1"/>
    <x v="1"/>
    <x v="1"/>
    <n v="-28.743126605027513"/>
    <n v="-27.436620850253533"/>
    <n v="-28.743126605027513"/>
    <n v="-28.743126605027513"/>
    <m/>
    <m/>
    <m/>
    <m/>
    <m/>
    <m/>
    <m/>
    <m/>
    <n v="-113.66600066533607"/>
  </r>
  <r>
    <s v="E120252"/>
    <s v="Budget"/>
    <n v="120252"/>
    <s v="CEN-POOL III WTP"/>
    <x v="0"/>
    <s v="A53150000"/>
    <x v="40"/>
    <x v="40"/>
    <n v="15"/>
    <s v="Contracted services"/>
    <x v="13"/>
    <x v="13"/>
    <x v="11"/>
    <n v="2150"/>
    <n v="2150"/>
    <n v="2150"/>
    <n v="2150"/>
    <m/>
    <m/>
    <m/>
    <m/>
    <m/>
    <m/>
    <m/>
    <m/>
    <n v="8600"/>
  </r>
  <r>
    <s v="E120252"/>
    <s v="Budget"/>
    <n v="120252"/>
    <s v="CEN-POOL III WTP"/>
    <x v="0"/>
    <s v="A53152000"/>
    <x v="135"/>
    <x v="135"/>
    <n v="15"/>
    <s v="Contracted services"/>
    <x v="13"/>
    <x v="13"/>
    <x v="47"/>
    <n v="600"/>
    <n v="600"/>
    <n v="600"/>
    <n v="600"/>
    <m/>
    <m/>
    <m/>
    <m/>
    <m/>
    <m/>
    <m/>
    <m/>
    <n v="2400"/>
  </r>
  <r>
    <s v="E120252"/>
    <s v="Budget"/>
    <n v="120252"/>
    <s v="CEN-POOL III WTP"/>
    <x v="0"/>
    <s v="A52578000"/>
    <x v="155"/>
    <x v="155"/>
    <n v="16"/>
    <s v="Building maintenance and services"/>
    <x v="14"/>
    <x v="14"/>
    <x v="13"/>
    <n v="110"/>
    <n v="110"/>
    <n v="110"/>
    <n v="110"/>
    <m/>
    <m/>
    <m/>
    <m/>
    <m/>
    <m/>
    <m/>
    <m/>
    <n v="440"/>
  </r>
  <r>
    <s v="E120252"/>
    <s v="Budget"/>
    <n v="120252"/>
    <s v="CEN-POOL III WTP"/>
    <x v="0"/>
    <s v="A52574100"/>
    <x v="45"/>
    <x v="45"/>
    <n v="17"/>
    <s v="Telecommunication expenses"/>
    <x v="15"/>
    <x v="15"/>
    <x v="13"/>
    <n v="140"/>
    <n v="140"/>
    <n v="140"/>
    <n v="140"/>
    <m/>
    <m/>
    <m/>
    <m/>
    <m/>
    <m/>
    <m/>
    <m/>
    <n v="560"/>
  </r>
  <r>
    <s v="E120252"/>
    <s v="Budget"/>
    <n v="120252"/>
    <s v="CEN-POOL III WTP"/>
    <x v="0"/>
    <s v="A52562000"/>
    <x v="47"/>
    <x v="47"/>
    <n v="19"/>
    <s v="Office supplies &amp; expenses"/>
    <x v="17"/>
    <x v="17"/>
    <x v="13"/>
    <n v="500"/>
    <n v="500"/>
    <n v="500"/>
    <n v="500"/>
    <m/>
    <m/>
    <m/>
    <m/>
    <m/>
    <m/>
    <m/>
    <m/>
    <n v="2000"/>
  </r>
  <r>
    <s v="E120252"/>
    <s v="Budget"/>
    <n v="120252"/>
    <s v="CEN-POOL III WTP"/>
    <x v="0"/>
    <s v="A52582000"/>
    <x v="104"/>
    <x v="104"/>
    <n v="19"/>
    <s v="Office supplies &amp; expenses"/>
    <x v="17"/>
    <x v="17"/>
    <x v="17"/>
    <n v="250"/>
    <n v="1250"/>
    <n v="250"/>
    <n v="250"/>
    <m/>
    <m/>
    <m/>
    <m/>
    <m/>
    <m/>
    <m/>
    <m/>
    <n v="2000"/>
  </r>
  <r>
    <s v="E120252"/>
    <s v="Budget"/>
    <n v="120252"/>
    <s v="CEN-POOL III WTP"/>
    <x v="0"/>
    <s v="A52534000"/>
    <x v="51"/>
    <x v="51"/>
    <n v="21"/>
    <s v="Employee related expense travel &amp; entertainment"/>
    <x v="18"/>
    <x v="18"/>
    <x v="13"/>
    <n v="0"/>
    <n v="0"/>
    <n v="0"/>
    <n v="0"/>
    <m/>
    <m/>
    <m/>
    <m/>
    <m/>
    <m/>
    <m/>
    <m/>
    <n v="0"/>
  </r>
  <r>
    <s v="E120252"/>
    <s v="Budget"/>
    <n v="120252"/>
    <s v="CEN-POOL III WTP"/>
    <x v="0"/>
    <s v="A52534200"/>
    <x v="52"/>
    <x v="52"/>
    <n v="21"/>
    <s v="Employee related expense travel &amp; entertainment"/>
    <x v="18"/>
    <x v="18"/>
    <x v="13"/>
    <n v="0"/>
    <n v="0"/>
    <n v="0"/>
    <n v="0"/>
    <m/>
    <m/>
    <m/>
    <m/>
    <m/>
    <m/>
    <m/>
    <m/>
    <n v="0"/>
  </r>
  <r>
    <s v="E120252"/>
    <s v="Budget"/>
    <n v="120252"/>
    <s v="CEN-POOL III WTP"/>
    <x v="0"/>
    <s v="A52000000"/>
    <x v="170"/>
    <x v="53"/>
    <n v="22"/>
    <s v="Miscellaneous expenses"/>
    <x v="19"/>
    <x v="19"/>
    <x v="14"/>
    <n v="4675"/>
    <n v="1628.63"/>
    <n v="1876.92"/>
    <n v="525"/>
    <m/>
    <m/>
    <m/>
    <m/>
    <m/>
    <m/>
    <m/>
    <m/>
    <n v="8705.5499999999993"/>
  </r>
  <r>
    <s v="E120252"/>
    <s v="Budget"/>
    <n v="120252"/>
    <s v="CEN-POOL III WTP"/>
    <x v="0"/>
    <s v="A52554500"/>
    <x v="105"/>
    <x v="105"/>
    <n v="22"/>
    <s v="Miscellaneous expenses"/>
    <x v="19"/>
    <x v="19"/>
    <x v="40"/>
    <n v="565"/>
    <n v="565"/>
    <n v="565"/>
    <n v="565"/>
    <m/>
    <m/>
    <m/>
    <m/>
    <m/>
    <m/>
    <m/>
    <m/>
    <n v="2260"/>
  </r>
  <r>
    <s v="E120252"/>
    <s v="Budget"/>
    <n v="120252"/>
    <s v="CEN-POOL III WTP"/>
    <x v="0"/>
    <s v="A62002300"/>
    <x v="137"/>
    <x v="137"/>
    <n v="29"/>
    <s v="Maintenance service &amp; supplies"/>
    <x v="25"/>
    <x v="25"/>
    <x v="48"/>
    <n v="5000"/>
    <n v="725"/>
    <n v="725"/>
    <n v="10000"/>
    <m/>
    <m/>
    <m/>
    <m/>
    <m/>
    <m/>
    <m/>
    <m/>
    <n v="16450"/>
  </r>
  <r>
    <s v="E120252"/>
    <s v="Budget"/>
    <n v="120252"/>
    <s v="CEN-POOL III WTP"/>
    <x v="0"/>
    <s v="A63110000"/>
    <x v="140"/>
    <x v="140"/>
    <n v="29"/>
    <s v="Maintenance service &amp; supplies"/>
    <x v="25"/>
    <x v="25"/>
    <x v="51"/>
    <n v="860"/>
    <n v="860"/>
    <n v="860"/>
    <n v="860"/>
    <m/>
    <m/>
    <m/>
    <m/>
    <m/>
    <m/>
    <m/>
    <m/>
    <n v="3440"/>
  </r>
  <r>
    <s v="E120252"/>
    <s v="Budget"/>
    <n v="120252"/>
    <s v="CEN-POOL III WTP"/>
    <x v="0"/>
    <s v="A68532000"/>
    <x v="17"/>
    <x v="17"/>
    <n v="34"/>
    <s v="General taxes"/>
    <x v="3"/>
    <x v="3"/>
    <x v="3"/>
    <n v="0"/>
    <n v="0"/>
    <n v="0"/>
    <n v="0"/>
    <m/>
    <m/>
    <m/>
    <m/>
    <m/>
    <m/>
    <m/>
    <m/>
    <n v="0"/>
  </r>
  <r>
    <s v="E120252"/>
    <s v="Budget"/>
    <n v="120252"/>
    <s v="CEN-POOL III WTP"/>
    <x v="0"/>
    <s v="A68533000"/>
    <x v="18"/>
    <x v="18"/>
    <n v="34"/>
    <s v="General taxes"/>
    <x v="3"/>
    <x v="3"/>
    <x v="3"/>
    <n v="3632.0032248842499"/>
    <n v="3480.4153047242494"/>
    <n v="3632.0032248842499"/>
    <n v="3632.0032248842499"/>
    <m/>
    <m/>
    <m/>
    <m/>
    <m/>
    <m/>
    <m/>
    <m/>
    <n v="14376.424979377"/>
  </r>
  <r>
    <s v="E120252"/>
    <s v="Budget"/>
    <n v="120252"/>
    <s v="CEN-POOL III WTP"/>
    <x v="0"/>
    <s v="A68535000"/>
    <x v="19"/>
    <x v="19"/>
    <n v="34"/>
    <s v="General taxes"/>
    <x v="3"/>
    <x v="3"/>
    <x v="3"/>
    <n v="0"/>
    <n v="0"/>
    <n v="0"/>
    <n v="0"/>
    <m/>
    <m/>
    <m/>
    <m/>
    <m/>
    <m/>
    <m/>
    <m/>
    <n v="0"/>
  </r>
  <r>
    <s v="E120252"/>
    <s v="Budget"/>
    <n v="120252"/>
    <s v="CEN-POOL III WTP"/>
    <x v="0"/>
    <s v="A68532100"/>
    <x v="76"/>
    <x v="76"/>
    <n v="34"/>
    <s v="General taxes"/>
    <x v="3"/>
    <x v="3"/>
    <x v="3"/>
    <n v="0"/>
    <n v="0"/>
    <n v="0"/>
    <n v="0"/>
    <m/>
    <m/>
    <m/>
    <m/>
    <m/>
    <m/>
    <m/>
    <m/>
    <n v="0"/>
  </r>
  <r>
    <s v="E120252"/>
    <s v="Budget"/>
    <n v="120252"/>
    <s v="CEN-POOL III WTP"/>
    <x v="0"/>
    <s v="A68533100"/>
    <x v="77"/>
    <x v="77"/>
    <n v="34"/>
    <s v="General taxes"/>
    <x v="3"/>
    <x v="3"/>
    <x v="3"/>
    <n v="-45.930723262920004"/>
    <n v="-44.026957726920003"/>
    <n v="-45.930723262920004"/>
    <n v="-45.930723262920004"/>
    <m/>
    <m/>
    <m/>
    <m/>
    <m/>
    <m/>
    <m/>
    <m/>
    <n v="-181.81912751568001"/>
  </r>
  <r>
    <s v="E120252"/>
    <s v="Budget"/>
    <n v="120252"/>
    <s v="CEN-POOL III WTP"/>
    <x v="0"/>
    <s v="A68535100"/>
    <x v="78"/>
    <x v="78"/>
    <n v="34"/>
    <s v="General taxes"/>
    <x v="3"/>
    <x v="3"/>
    <x v="3"/>
    <n v="0"/>
    <n v="0"/>
    <n v="0"/>
    <n v="0"/>
    <m/>
    <m/>
    <m/>
    <m/>
    <m/>
    <m/>
    <m/>
    <m/>
    <n v="0"/>
  </r>
  <r>
    <s v="E120261"/>
    <s v="Budget"/>
    <n v="120261"/>
    <s v="MILL-PRODUCTION"/>
    <x v="0"/>
    <s v="A50454000"/>
    <x v="133"/>
    <x v="133"/>
    <n v="13"/>
    <s v="Other benefits"/>
    <x v="1"/>
    <x v="1"/>
    <x v="1"/>
    <n v="0"/>
    <n v="0"/>
    <n v="0"/>
    <n v="200"/>
    <m/>
    <m/>
    <m/>
    <m/>
    <m/>
    <m/>
    <m/>
    <m/>
    <n v="200"/>
  </r>
  <r>
    <s v="E120261"/>
    <s v="Budget"/>
    <n v="120261"/>
    <s v="MILL-PRODUCTION"/>
    <x v="0"/>
    <s v="A53150000"/>
    <x v="40"/>
    <x v="40"/>
    <n v="15"/>
    <s v="Contracted services"/>
    <x v="13"/>
    <x v="13"/>
    <x v="11"/>
    <n v="308.97276640055168"/>
    <n v="308.97276640055168"/>
    <n v="308.97276640055168"/>
    <n v="308.97276640055168"/>
    <m/>
    <m/>
    <m/>
    <m/>
    <m/>
    <m/>
    <m/>
    <m/>
    <n v="1235.8910656022067"/>
  </r>
  <r>
    <s v="E120261"/>
    <s v="Budget"/>
    <n v="120261"/>
    <s v="MILL-PRODUCTION"/>
    <x v="0"/>
    <s v="A52562500"/>
    <x v="103"/>
    <x v="103"/>
    <n v="18"/>
    <s v="Postage printing and stationery"/>
    <x v="16"/>
    <x v="16"/>
    <x v="13"/>
    <n v="0"/>
    <n v="150"/>
    <n v="0"/>
    <n v="0"/>
    <m/>
    <m/>
    <m/>
    <m/>
    <m/>
    <m/>
    <m/>
    <m/>
    <n v="150"/>
  </r>
  <r>
    <s v="E120261"/>
    <s v="Budget"/>
    <n v="120261"/>
    <s v="MILL-PRODUCTION"/>
    <x v="0"/>
    <s v="A52000000"/>
    <x v="170"/>
    <x v="53"/>
    <n v="22"/>
    <s v="Miscellaneous expenses"/>
    <x v="19"/>
    <x v="19"/>
    <x v="14"/>
    <n v="0"/>
    <n v="0"/>
    <n v="0"/>
    <n v="0"/>
    <m/>
    <m/>
    <m/>
    <m/>
    <m/>
    <m/>
    <m/>
    <m/>
    <n v="0"/>
  </r>
  <r>
    <s v="E120261"/>
    <s v="Budget"/>
    <n v="120261"/>
    <s v="MILL-PRODUCTION"/>
    <x v="0"/>
    <s v="A52554500"/>
    <x v="105"/>
    <x v="105"/>
    <n v="22"/>
    <s v="Miscellaneous expenses"/>
    <x v="19"/>
    <x v="19"/>
    <x v="40"/>
    <n v="0"/>
    <n v="250"/>
    <n v="0"/>
    <n v="0"/>
    <m/>
    <m/>
    <m/>
    <m/>
    <m/>
    <m/>
    <m/>
    <m/>
    <n v="250"/>
  </r>
  <r>
    <s v="E120261"/>
    <s v="Budget"/>
    <n v="120261"/>
    <s v="MILL-PRODUCTION"/>
    <x v="0"/>
    <s v="A62002300"/>
    <x v="137"/>
    <x v="137"/>
    <n v="29"/>
    <s v="Maintenance service &amp; supplies"/>
    <x v="25"/>
    <x v="25"/>
    <x v="48"/>
    <n v="200"/>
    <n v="200"/>
    <n v="200"/>
    <n v="200"/>
    <m/>
    <m/>
    <m/>
    <m/>
    <m/>
    <m/>
    <m/>
    <m/>
    <n v="800"/>
  </r>
  <r>
    <s v="E120261"/>
    <s v="Budget"/>
    <n v="120261"/>
    <s v="MILL-PRODUCTION"/>
    <x v="0"/>
    <s v="A62002600"/>
    <x v="106"/>
    <x v="106"/>
    <n v="29"/>
    <s v="Maintenance service &amp; supplies"/>
    <x v="25"/>
    <x v="25"/>
    <x v="41"/>
    <n v="1038.971880211524"/>
    <n v="1038.971880211524"/>
    <n v="1038.971880211524"/>
    <n v="1038.971880211524"/>
    <m/>
    <m/>
    <m/>
    <m/>
    <m/>
    <m/>
    <m/>
    <m/>
    <n v="4155.8875208460959"/>
  </r>
  <r>
    <s v="E123001"/>
    <s v="Budget"/>
    <n v="123001"/>
    <s v="NOR-PRODUCTION"/>
    <x v="0"/>
    <s v="A51010000"/>
    <x v="129"/>
    <x v="129"/>
    <n v="6"/>
    <s v="Purchased water"/>
    <x v="42"/>
    <x v="42"/>
    <x v="45"/>
    <n v="3360"/>
    <n v="4297"/>
    <n v="3294"/>
    <n v="4470"/>
    <m/>
    <m/>
    <m/>
    <m/>
    <m/>
    <m/>
    <m/>
    <m/>
    <n v="15421"/>
  </r>
  <r>
    <s v="E123001"/>
    <s v="Budget"/>
    <n v="123001"/>
    <s v="NOR-PRODUCTION"/>
    <x v="0"/>
    <s v="A50110000"/>
    <x v="100"/>
    <x v="100"/>
    <n v="10"/>
    <s v="Salaries &amp; Wages"/>
    <x v="0"/>
    <x v="0"/>
    <x v="0"/>
    <n v="371.54537200000004"/>
    <n v="371.54537199999999"/>
    <n v="371.54537200000004"/>
    <n v="371.54537200000004"/>
    <m/>
    <m/>
    <m/>
    <m/>
    <m/>
    <m/>
    <m/>
    <m/>
    <n v="1486.1814880000002"/>
  </r>
  <r>
    <s v="E123001"/>
    <s v="Budget"/>
    <n v="123001"/>
    <s v="NOR-PRODUCTION"/>
    <x v="0"/>
    <s v="A50100000"/>
    <x v="0"/>
    <x v="0"/>
    <n v="10"/>
    <s v="Salaries &amp; Wages"/>
    <x v="0"/>
    <x v="0"/>
    <x v="0"/>
    <n v="4769.6232"/>
    <n v="4552.8275999999996"/>
    <n v="4769.6232"/>
    <n v="4769.6232"/>
    <m/>
    <m/>
    <m/>
    <m/>
    <m/>
    <m/>
    <m/>
    <m/>
    <n v="18861.697199999999"/>
  </r>
  <r>
    <s v="E123001"/>
    <s v="Budget"/>
    <n v="123001"/>
    <s v="NOR-PRODUCTION"/>
    <x v="0"/>
    <s v="A50550000"/>
    <x v="32"/>
    <x v="32"/>
    <n v="12"/>
    <s v="Group insurances"/>
    <x v="12"/>
    <x v="12"/>
    <x v="1"/>
    <n v="909.44"/>
    <n v="909.44"/>
    <n v="909.44"/>
    <n v="909.44"/>
    <m/>
    <m/>
    <m/>
    <m/>
    <m/>
    <m/>
    <m/>
    <m/>
    <n v="3637.76"/>
  </r>
  <r>
    <s v="E123001"/>
    <s v="Budget"/>
    <n v="123001"/>
    <s v="NOR-PRODUCTION"/>
    <x v="0"/>
    <s v="A50421000"/>
    <x v="1"/>
    <x v="1"/>
    <n v="13"/>
    <s v="Other benefits"/>
    <x v="1"/>
    <x v="1"/>
    <x v="1"/>
    <n v="164.5148183558907"/>
    <n v="157.57559982841647"/>
    <n v="164.5148183558907"/>
    <n v="164.5148183558907"/>
    <m/>
    <m/>
    <m/>
    <m/>
    <m/>
    <m/>
    <m/>
    <m/>
    <n v="651.12005489608862"/>
  </r>
  <r>
    <s v="E123001"/>
    <s v="Budget"/>
    <n v="123001"/>
    <s v="NOR-PRODUCTION"/>
    <x v="0"/>
    <s v="A50422000"/>
    <x v="2"/>
    <x v="2"/>
    <n v="13"/>
    <s v="Other benefits"/>
    <x v="1"/>
    <x v="1"/>
    <x v="1"/>
    <n v="250.40556697793784"/>
    <n v="239.0212230243952"/>
    <n v="250.40556697793784"/>
    <n v="250.40556697793784"/>
    <m/>
    <m/>
    <m/>
    <m/>
    <m/>
    <m/>
    <m/>
    <m/>
    <n v="990.23792395820874"/>
  </r>
  <r>
    <s v="E123001"/>
    <s v="Budget"/>
    <n v="123001"/>
    <s v="NOR-PRODUCTION"/>
    <x v="0"/>
    <s v="A52546000"/>
    <x v="153"/>
    <x v="153"/>
    <n v="16"/>
    <s v="Building maintenance and services"/>
    <x v="14"/>
    <x v="14"/>
    <x v="13"/>
    <n v="500"/>
    <n v="500"/>
    <n v="0"/>
    <n v="0"/>
    <m/>
    <m/>
    <m/>
    <m/>
    <m/>
    <m/>
    <m/>
    <m/>
    <n v="1000"/>
  </r>
  <r>
    <s v="E123001"/>
    <s v="Budget"/>
    <n v="123001"/>
    <s v="NOR-PRODUCTION"/>
    <x v="0"/>
    <s v="A52574100"/>
    <x v="45"/>
    <x v="45"/>
    <n v="17"/>
    <s v="Telecommunication expenses"/>
    <x v="15"/>
    <x v="15"/>
    <x v="13"/>
    <n v="100"/>
    <n v="100"/>
    <n v="100"/>
    <n v="100"/>
    <m/>
    <m/>
    <m/>
    <m/>
    <m/>
    <m/>
    <m/>
    <m/>
    <n v="400"/>
  </r>
  <r>
    <s v="E123001"/>
    <s v="Budget"/>
    <n v="123001"/>
    <s v="NOR-PRODUCTION"/>
    <x v="0"/>
    <s v="A63110000"/>
    <x v="140"/>
    <x v="140"/>
    <n v="29"/>
    <s v="Maintenance service &amp; supplies"/>
    <x v="25"/>
    <x v="25"/>
    <x v="51"/>
    <n v="500"/>
    <n v="500"/>
    <n v="500"/>
    <n v="500"/>
    <m/>
    <m/>
    <m/>
    <m/>
    <m/>
    <m/>
    <m/>
    <m/>
    <n v="2000"/>
  </r>
  <r>
    <s v="E123001"/>
    <s v="Budget"/>
    <n v="123001"/>
    <s v="NOR-PRODUCTION"/>
    <x v="0"/>
    <s v="A68532000"/>
    <x v="17"/>
    <x v="17"/>
    <n v="34"/>
    <s v="General taxes"/>
    <x v="3"/>
    <x v="3"/>
    <x v="3"/>
    <n v="0"/>
    <n v="0"/>
    <n v="0"/>
    <n v="0"/>
    <m/>
    <m/>
    <m/>
    <m/>
    <m/>
    <m/>
    <m/>
    <m/>
    <n v="0"/>
  </r>
  <r>
    <s v="E123001"/>
    <s v="Budget"/>
    <n v="123001"/>
    <s v="NOR-PRODUCTION"/>
    <x v="0"/>
    <s v="A68533000"/>
    <x v="18"/>
    <x v="18"/>
    <n v="34"/>
    <s v="General taxes"/>
    <x v="3"/>
    <x v="3"/>
    <x v="3"/>
    <n v="393.29577575800005"/>
    <n v="376.71201735799991"/>
    <n v="393.29577575800005"/>
    <n v="393.29577575800005"/>
    <m/>
    <m/>
    <m/>
    <m/>
    <m/>
    <m/>
    <m/>
    <m/>
    <n v="1556.5993446319999"/>
  </r>
  <r>
    <s v="E123001"/>
    <s v="Budget"/>
    <n v="123001"/>
    <s v="NOR-PRODUCTION"/>
    <x v="0"/>
    <s v="A68535000"/>
    <x v="19"/>
    <x v="19"/>
    <n v="34"/>
    <s v="General taxes"/>
    <x v="3"/>
    <x v="3"/>
    <x v="3"/>
    <n v="0"/>
    <n v="0"/>
    <n v="0"/>
    <n v="0"/>
    <m/>
    <m/>
    <m/>
    <m/>
    <m/>
    <m/>
    <m/>
    <m/>
    <n v="0"/>
  </r>
  <r>
    <s v="E123005"/>
    <s v="Budget"/>
    <n v="123005"/>
    <s v="NOR-ADMIN &amp; GEN"/>
    <x v="0"/>
    <s v="A50109900"/>
    <x v="28"/>
    <x v="28"/>
    <n v="10"/>
    <s v="Salaries &amp; Wages"/>
    <x v="0"/>
    <x v="0"/>
    <x v="0"/>
    <n v="-1431.4770060800001"/>
    <n v="-1366.4098694400002"/>
    <n v="-1431.4770060800001"/>
    <n v="-1431.4770060800001"/>
    <m/>
    <m/>
    <m/>
    <m/>
    <m/>
    <m/>
    <m/>
    <m/>
    <n v="-5660.8408876800004"/>
  </r>
  <r>
    <s v="E123005"/>
    <s v="Budget"/>
    <n v="123005"/>
    <s v="NOR-ADMIN &amp; GEN"/>
    <x v="0"/>
    <s v="A50110000"/>
    <x v="100"/>
    <x v="100"/>
    <n v="10"/>
    <s v="Salaries &amp; Wages"/>
    <x v="0"/>
    <x v="0"/>
    <x v="0"/>
    <n v="453.71008"/>
    <n v="453.71008"/>
    <n v="453.71008"/>
    <n v="453.71008"/>
    <m/>
    <m/>
    <m/>
    <m/>
    <m/>
    <m/>
    <m/>
    <m/>
    <n v="1814.84032"/>
  </r>
  <r>
    <s v="E123005"/>
    <s v="Budget"/>
    <n v="123005"/>
    <s v="NOR-ADMIN &amp; GEN"/>
    <x v="0"/>
    <s v="A50100000"/>
    <x v="0"/>
    <x v="0"/>
    <n v="10"/>
    <s v="Salaries &amp; Wages"/>
    <x v="0"/>
    <x v="0"/>
    <x v="0"/>
    <n v="13697.292870400001"/>
    <n v="13074.6904672"/>
    <n v="13697.292870400001"/>
    <n v="13697.292870400001"/>
    <m/>
    <m/>
    <m/>
    <m/>
    <m/>
    <m/>
    <m/>
    <m/>
    <n v="54166.569078400003"/>
  </r>
  <r>
    <s v="E123005"/>
    <s v="Budget"/>
    <n v="123005"/>
    <s v="NOR-ADMIN &amp; GEN"/>
    <x v="0"/>
    <s v="A50171000"/>
    <x v="29"/>
    <x v="29"/>
    <n v="10"/>
    <s v="Salaries &amp; Wages"/>
    <x v="0"/>
    <x v="0"/>
    <x v="0"/>
    <n v="701.42847154750609"/>
    <n v="669.544904658983"/>
    <n v="701.42847154750609"/>
    <n v="701.42847154750609"/>
    <m/>
    <m/>
    <m/>
    <m/>
    <m/>
    <m/>
    <m/>
    <m/>
    <n v="2773.8303193015013"/>
  </r>
  <r>
    <s v="E123005"/>
    <s v="Budget"/>
    <n v="123005"/>
    <s v="NOR-ADMIN &amp; GEN"/>
    <x v="0"/>
    <s v="A50550000"/>
    <x v="32"/>
    <x v="32"/>
    <n v="12"/>
    <s v="Group insurances"/>
    <x v="12"/>
    <x v="12"/>
    <x v="1"/>
    <n v="2735.74"/>
    <n v="2735.74"/>
    <n v="2735.74"/>
    <n v="2735.74"/>
    <m/>
    <m/>
    <m/>
    <m/>
    <m/>
    <m/>
    <m/>
    <m/>
    <n v="10942.96"/>
  </r>
  <r>
    <s v="E123005"/>
    <s v="Budget"/>
    <n v="123005"/>
    <s v="NOR-ADMIN &amp; GEN"/>
    <x v="0"/>
    <s v="A50550100"/>
    <x v="33"/>
    <x v="33"/>
    <n v="12"/>
    <s v="Group insurances"/>
    <x v="12"/>
    <x v="12"/>
    <x v="1"/>
    <n v="-185.60000000000002"/>
    <n v="-185.60000000000002"/>
    <n v="-185.60000000000002"/>
    <n v="-185.60000000000002"/>
    <m/>
    <m/>
    <m/>
    <m/>
    <m/>
    <m/>
    <m/>
    <m/>
    <n v="-742.40000000000009"/>
  </r>
  <r>
    <s v="E123005"/>
    <s v="Budget"/>
    <n v="123005"/>
    <s v="NOR-ADMIN &amp; GEN"/>
    <x v="0"/>
    <s v="A50421000"/>
    <x v="1"/>
    <x v="1"/>
    <n v="13"/>
    <s v="Other benefits"/>
    <x v="1"/>
    <x v="1"/>
    <x v="1"/>
    <n v="335.55084971173824"/>
    <n v="320.61608541293799"/>
    <n v="335.55084971173824"/>
    <n v="335.55084971173824"/>
    <m/>
    <m/>
    <m/>
    <m/>
    <m/>
    <m/>
    <m/>
    <m/>
    <n v="1327.2686345481527"/>
  </r>
  <r>
    <s v="E123005"/>
    <s v="Budget"/>
    <n v="123005"/>
    <s v="NOR-ADMIN &amp; GEN"/>
    <x v="0"/>
    <s v="A50422000"/>
    <x v="2"/>
    <x v="2"/>
    <n v="13"/>
    <s v="Other benefits"/>
    <x v="1"/>
    <x v="1"/>
    <x v="1"/>
    <n v="369.75271259294936"/>
    <n v="352.94258929326986"/>
    <n v="369.75271259294936"/>
    <n v="369.75271259294936"/>
    <m/>
    <m/>
    <m/>
    <m/>
    <m/>
    <m/>
    <m/>
    <m/>
    <n v="1462.2007270721181"/>
  </r>
  <r>
    <s v="E123005"/>
    <s v="Budget"/>
    <n v="123005"/>
    <s v="NOR-ADMIN &amp; GEN"/>
    <x v="0"/>
    <s v="A50456000"/>
    <x v="134"/>
    <x v="134"/>
    <n v="13"/>
    <s v="Other benefits"/>
    <x v="1"/>
    <x v="1"/>
    <x v="1"/>
    <n v="0"/>
    <n v="0"/>
    <n v="2500"/>
    <n v="2500"/>
    <m/>
    <m/>
    <m/>
    <m/>
    <m/>
    <m/>
    <m/>
    <m/>
    <n v="5000"/>
  </r>
  <r>
    <s v="E123005"/>
    <s v="Budget"/>
    <n v="123005"/>
    <s v="NOR-ADMIN &amp; GEN"/>
    <x v="0"/>
    <s v="A50421100"/>
    <x v="38"/>
    <x v="38"/>
    <n v="13"/>
    <s v="Other benefits"/>
    <x v="1"/>
    <x v="1"/>
    <x v="1"/>
    <n v="-45.807259842869883"/>
    <n v="-43.725111668193989"/>
    <n v="-45.807259842869883"/>
    <n v="-45.807259842869883"/>
    <m/>
    <m/>
    <m/>
    <m/>
    <m/>
    <m/>
    <m/>
    <m/>
    <n v="-181.14689119680364"/>
  </r>
  <r>
    <s v="E123005"/>
    <s v="Budget"/>
    <n v="123005"/>
    <s v="NOR-ADMIN &amp; GEN"/>
    <x v="0"/>
    <s v="A50422100"/>
    <x v="39"/>
    <x v="39"/>
    <n v="13"/>
    <s v="Other benefits"/>
    <x v="1"/>
    <x v="1"/>
    <x v="1"/>
    <n v="-75.152542518589868"/>
    <n v="-71.736517858653968"/>
    <n v="-75.152542518589868"/>
    <n v="-75.152542518589868"/>
    <m/>
    <m/>
    <m/>
    <m/>
    <m/>
    <m/>
    <m/>
    <m/>
    <n v="-297.19414541442359"/>
  </r>
  <r>
    <s v="E123005"/>
    <s v="Budget"/>
    <n v="123005"/>
    <s v="NOR-ADMIN &amp; GEN"/>
    <x v="0"/>
    <s v="A53150000"/>
    <x v="40"/>
    <x v="40"/>
    <n v="15"/>
    <s v="Contracted services"/>
    <x v="13"/>
    <x v="13"/>
    <x v="11"/>
    <n v="100"/>
    <n v="100"/>
    <n v="100"/>
    <n v="100"/>
    <m/>
    <m/>
    <m/>
    <m/>
    <m/>
    <m/>
    <m/>
    <m/>
    <n v="400"/>
  </r>
  <r>
    <s v="E123005"/>
    <s v="Budget"/>
    <n v="123005"/>
    <s v="NOR-ADMIN &amp; GEN"/>
    <x v="0"/>
    <s v="A52532000"/>
    <x v="136"/>
    <x v="136"/>
    <n v="16"/>
    <s v="Building maintenance and services"/>
    <x v="14"/>
    <x v="14"/>
    <x v="13"/>
    <n v="350"/>
    <n v="350"/>
    <n v="350"/>
    <n v="350"/>
    <m/>
    <m/>
    <m/>
    <m/>
    <m/>
    <m/>
    <m/>
    <m/>
    <n v="1400"/>
  </r>
  <r>
    <s v="E123005"/>
    <s v="Budget"/>
    <n v="123005"/>
    <s v="NOR-ADMIN &amp; GEN"/>
    <x v="0"/>
    <s v="A52546000"/>
    <x v="153"/>
    <x v="153"/>
    <n v="16"/>
    <s v="Building maintenance and services"/>
    <x v="14"/>
    <x v="14"/>
    <x v="13"/>
    <n v="100"/>
    <n v="100"/>
    <n v="100"/>
    <n v="100"/>
    <m/>
    <m/>
    <m/>
    <m/>
    <m/>
    <m/>
    <m/>
    <m/>
    <n v="400"/>
  </r>
  <r>
    <s v="E123005"/>
    <s v="Budget"/>
    <n v="123005"/>
    <s v="NOR-ADMIN &amp; GEN"/>
    <x v="0"/>
    <s v="A52550000"/>
    <x v="42"/>
    <x v="42"/>
    <n v="16"/>
    <s v="Building maintenance and services"/>
    <x v="14"/>
    <x v="14"/>
    <x v="13"/>
    <n v="100"/>
    <n v="100"/>
    <n v="100"/>
    <n v="100"/>
    <m/>
    <m/>
    <m/>
    <m/>
    <m/>
    <m/>
    <m/>
    <m/>
    <n v="400"/>
  </r>
  <r>
    <s v="E123005"/>
    <s v="Budget"/>
    <n v="123005"/>
    <s v="NOR-ADMIN &amp; GEN"/>
    <x v="0"/>
    <s v="A52574000"/>
    <x v="44"/>
    <x v="44"/>
    <n v="17"/>
    <s v="Telecommunication expenses"/>
    <x v="15"/>
    <x v="15"/>
    <x v="13"/>
    <n v="2400"/>
    <n v="2400"/>
    <n v="2400"/>
    <n v="2400"/>
    <m/>
    <m/>
    <m/>
    <m/>
    <m/>
    <m/>
    <m/>
    <m/>
    <n v="9600"/>
  </r>
  <r>
    <s v="E123005"/>
    <s v="Budget"/>
    <n v="123005"/>
    <s v="NOR-ADMIN &amp; GEN"/>
    <x v="0"/>
    <s v="A52574100"/>
    <x v="45"/>
    <x v="45"/>
    <n v="17"/>
    <s v="Telecommunication expenses"/>
    <x v="15"/>
    <x v="15"/>
    <x v="13"/>
    <n v="150"/>
    <n v="150"/>
    <n v="150"/>
    <n v="150"/>
    <m/>
    <m/>
    <m/>
    <m/>
    <m/>
    <m/>
    <m/>
    <m/>
    <n v="600"/>
  </r>
  <r>
    <s v="E123005"/>
    <s v="Budget"/>
    <n v="123005"/>
    <s v="NOR-ADMIN &amp; GEN"/>
    <x v="0"/>
    <s v="A52562000"/>
    <x v="47"/>
    <x v="47"/>
    <n v="19"/>
    <s v="Office supplies &amp; expenses"/>
    <x v="17"/>
    <x v="17"/>
    <x v="13"/>
    <n v="300"/>
    <n v="300"/>
    <n v="300"/>
    <n v="300"/>
    <m/>
    <m/>
    <m/>
    <m/>
    <m/>
    <m/>
    <m/>
    <m/>
    <n v="1200"/>
  </r>
  <r>
    <s v="E123005"/>
    <s v="Budget"/>
    <n v="123005"/>
    <s v="NOR-ADMIN &amp; GEN"/>
    <x v="0"/>
    <s v="A52534021"/>
    <x v="50"/>
    <x v="50"/>
    <n v="21"/>
    <s v="Employee related expense travel &amp; entertainment"/>
    <x v="18"/>
    <x v="18"/>
    <x v="13"/>
    <n v="100"/>
    <n v="100"/>
    <n v="100"/>
    <n v="100"/>
    <m/>
    <m/>
    <m/>
    <m/>
    <m/>
    <m/>
    <m/>
    <m/>
    <n v="400"/>
  </r>
  <r>
    <s v="E123005"/>
    <s v="Budget"/>
    <n v="123005"/>
    <s v="NOR-ADMIN &amp; GEN"/>
    <x v="0"/>
    <s v="A52527000"/>
    <x v="54"/>
    <x v="54"/>
    <n v="22"/>
    <s v="Miscellaneous expenses"/>
    <x v="19"/>
    <x v="19"/>
    <x v="13"/>
    <n v="200"/>
    <n v="200"/>
    <n v="200"/>
    <n v="200"/>
    <m/>
    <m/>
    <m/>
    <m/>
    <m/>
    <m/>
    <m/>
    <m/>
    <n v="800"/>
  </r>
  <r>
    <s v="E123005"/>
    <s v="Budget"/>
    <n v="123005"/>
    <s v="NOR-ADMIN &amp; GEN"/>
    <x v="0"/>
    <s v="A52540000"/>
    <x v="177"/>
    <x v="176"/>
    <n v="22"/>
    <s v="Miscellaneous expenses"/>
    <x v="19"/>
    <x v="19"/>
    <x v="13"/>
    <n v="0"/>
    <n v="600"/>
    <n v="0"/>
    <n v="0"/>
    <m/>
    <m/>
    <m/>
    <m/>
    <m/>
    <m/>
    <m/>
    <m/>
    <n v="600"/>
  </r>
  <r>
    <s v="E123005"/>
    <s v="Budget"/>
    <n v="123005"/>
    <s v="NOR-ADMIN &amp; GEN"/>
    <x v="0"/>
    <s v="A68011000"/>
    <x v="75"/>
    <x v="75"/>
    <n v="30"/>
    <s v="Depreciation"/>
    <x v="26"/>
    <x v="26"/>
    <x v="24"/>
    <n v="46687.173940099616"/>
    <n v="46685.861166261122"/>
    <n v="46684.548392422636"/>
    <n v="46683.235618584142"/>
    <m/>
    <m/>
    <m/>
    <m/>
    <m/>
    <m/>
    <m/>
    <m/>
    <n v="186740.81911736753"/>
  </r>
  <r>
    <s v="E123005"/>
    <s v="Budget"/>
    <n v="123005"/>
    <s v="NOR-ADMIN &amp; GEN"/>
    <x v="0"/>
    <s v="A68012000"/>
    <x v="159"/>
    <x v="159"/>
    <n v="30"/>
    <s v="Depreciation"/>
    <x v="26"/>
    <x v="26"/>
    <x v="24"/>
    <n v="-75.06"/>
    <n v="-75.06"/>
    <n v="-75.06"/>
    <n v="-75.06"/>
    <m/>
    <m/>
    <m/>
    <m/>
    <m/>
    <m/>
    <m/>
    <m/>
    <n v="-300.24"/>
  </r>
  <r>
    <s v="E123005"/>
    <s v="Budget"/>
    <n v="123005"/>
    <s v="NOR-ADMIN &amp; GEN"/>
    <x v="0"/>
    <s v="A68012500"/>
    <x v="160"/>
    <x v="160"/>
    <n v="30"/>
    <s v="Depreciation"/>
    <x v="26"/>
    <x v="26"/>
    <x v="24"/>
    <n v="-9585.5499999999993"/>
    <n v="-9585.5499999999993"/>
    <n v="-9585.5499999999993"/>
    <n v="-9585.5499999999993"/>
    <m/>
    <m/>
    <m/>
    <m/>
    <m/>
    <m/>
    <m/>
    <m/>
    <n v="-38342.199999999997"/>
  </r>
  <r>
    <s v="E123005"/>
    <s v="Budget"/>
    <n v="123005"/>
    <s v="NOR-ADMIN &amp; GEN"/>
    <x v="0"/>
    <s v="A68311000"/>
    <x v="165"/>
    <x v="165"/>
    <n v="32"/>
    <s v="Removal costs"/>
    <x v="47"/>
    <x v="47"/>
    <x v="24"/>
    <n v="7810.4020993251279"/>
    <n v="7810.1937992732146"/>
    <n v="7809.9854992213013"/>
    <n v="7809.777199169388"/>
    <m/>
    <m/>
    <m/>
    <m/>
    <m/>
    <m/>
    <m/>
    <m/>
    <n v="31240.35859698903"/>
  </r>
  <r>
    <s v="E123005"/>
    <s v="Budget"/>
    <n v="123005"/>
    <s v="NOR-ADMIN &amp; GEN"/>
    <x v="0"/>
    <s v="A68312000"/>
    <x v="166"/>
    <x v="166"/>
    <n v="32"/>
    <s v="Removal costs"/>
    <x v="47"/>
    <x v="47"/>
    <x v="24"/>
    <n v="-29.94"/>
    <n v="-29.94"/>
    <n v="-29.94"/>
    <n v="-29.94"/>
    <m/>
    <m/>
    <m/>
    <m/>
    <m/>
    <m/>
    <m/>
    <m/>
    <n v="-119.76"/>
  </r>
  <r>
    <s v="E123005"/>
    <s v="Budget"/>
    <n v="123005"/>
    <s v="NOR-ADMIN &amp; GEN"/>
    <x v="0"/>
    <s v="A68312500"/>
    <x v="167"/>
    <x v="167"/>
    <n v="32"/>
    <s v="Removal costs"/>
    <x v="47"/>
    <x v="47"/>
    <x v="24"/>
    <n v="-1366.65"/>
    <n v="-1366.65"/>
    <n v="-1366.65"/>
    <n v="-1366.65"/>
    <m/>
    <m/>
    <m/>
    <m/>
    <m/>
    <m/>
    <m/>
    <m/>
    <n v="-5466.6"/>
  </r>
  <r>
    <s v="E123005"/>
    <s v="Budget"/>
    <n v="123005"/>
    <s v="NOR-ADMIN &amp; GEN"/>
    <x v="0"/>
    <s v="A68532000"/>
    <x v="17"/>
    <x v="17"/>
    <n v="34"/>
    <s v="General taxes"/>
    <x v="3"/>
    <x v="3"/>
    <x v="3"/>
    <n v="0"/>
    <n v="0"/>
    <n v="0"/>
    <n v="0"/>
    <m/>
    <m/>
    <m/>
    <m/>
    <m/>
    <m/>
    <m/>
    <m/>
    <n v="0"/>
  </r>
  <r>
    <s v="E123005"/>
    <s v="Budget"/>
    <n v="123005"/>
    <s v="NOR-ADMIN &amp; GEN"/>
    <x v="0"/>
    <s v="A68533000"/>
    <x v="18"/>
    <x v="18"/>
    <n v="34"/>
    <s v="General taxes"/>
    <x v="3"/>
    <x v="3"/>
    <x v="3"/>
    <n v="1136.4335887789844"/>
    <n v="1086.3551170672122"/>
    <n v="1136.4335887789844"/>
    <n v="1136.4335887789844"/>
    <m/>
    <m/>
    <m/>
    <m/>
    <m/>
    <m/>
    <m/>
    <m/>
    <n v="4495.6558834041653"/>
  </r>
  <r>
    <s v="E123005"/>
    <s v="Budget"/>
    <n v="123005"/>
    <s v="NOR-ADMIN &amp; GEN"/>
    <x v="0"/>
    <s v="A68535000"/>
    <x v="19"/>
    <x v="19"/>
    <n v="34"/>
    <s v="General taxes"/>
    <x v="3"/>
    <x v="3"/>
    <x v="3"/>
    <n v="0"/>
    <n v="0"/>
    <n v="0"/>
    <n v="0"/>
    <m/>
    <m/>
    <m/>
    <m/>
    <m/>
    <m/>
    <m/>
    <m/>
    <n v="0"/>
  </r>
  <r>
    <s v="E123005"/>
    <s v="Budget"/>
    <n v="123005"/>
    <s v="NOR-ADMIN &amp; GEN"/>
    <x v="0"/>
    <s v="A68532100"/>
    <x v="76"/>
    <x v="76"/>
    <n v="34"/>
    <s v="General taxes"/>
    <x v="3"/>
    <x v="3"/>
    <x v="3"/>
    <n v="0"/>
    <n v="0"/>
    <n v="0"/>
    <n v="0"/>
    <m/>
    <m/>
    <m/>
    <m/>
    <m/>
    <m/>
    <m/>
    <m/>
    <n v="0"/>
  </r>
  <r>
    <s v="E123005"/>
    <s v="Budget"/>
    <n v="123005"/>
    <s v="NOR-ADMIN &amp; GEN"/>
    <x v="0"/>
    <s v="A68533100"/>
    <x v="77"/>
    <x v="77"/>
    <n v="34"/>
    <s v="General taxes"/>
    <x v="3"/>
    <x v="3"/>
    <x v="3"/>
    <n v="-120.45878957979686"/>
    <n v="-114.98339005344246"/>
    <n v="-120.45878957979686"/>
    <n v="-120.45878957979686"/>
    <m/>
    <m/>
    <m/>
    <m/>
    <m/>
    <m/>
    <m/>
    <m/>
    <n v="-476.35975879283308"/>
  </r>
  <r>
    <s v="E123005"/>
    <s v="Budget"/>
    <n v="123005"/>
    <s v="NOR-ADMIN &amp; GEN"/>
    <x v="0"/>
    <s v="A68535100"/>
    <x v="78"/>
    <x v="78"/>
    <n v="34"/>
    <s v="General taxes"/>
    <x v="3"/>
    <x v="3"/>
    <x v="3"/>
    <n v="0"/>
    <n v="0"/>
    <n v="0"/>
    <n v="0"/>
    <m/>
    <m/>
    <m/>
    <m/>
    <m/>
    <m/>
    <m/>
    <m/>
    <n v="0"/>
  </r>
  <r>
    <s v="E123005"/>
    <s v="Budget"/>
    <n v="123005"/>
    <s v="NOR-ADMIN &amp; GEN"/>
    <x v="0"/>
    <s v="A70510000"/>
    <x v="81"/>
    <x v="81"/>
    <n v="41"/>
    <s v="Allowance for other funds used during construction"/>
    <x v="29"/>
    <x v="29"/>
    <x v="27"/>
    <n v="-2050.0561600210299"/>
    <n v="-2050.0561600210299"/>
    <n v="-2050.0561600210299"/>
    <n v="-2050.0561600210299"/>
    <m/>
    <m/>
    <m/>
    <m/>
    <m/>
    <m/>
    <m/>
    <m/>
    <n v="-8200.2246400841195"/>
  </r>
  <r>
    <s v="E123005"/>
    <s v="Budget"/>
    <n v="123005"/>
    <s v="NOR-ADMIN &amp; GEN"/>
    <x v="0"/>
    <s v="A85000000"/>
    <x v="82"/>
    <x v="82"/>
    <n v="42"/>
    <s v="Allowance for borrowed funds used during construction"/>
    <x v="30"/>
    <x v="30"/>
    <x v="27"/>
    <n v="-941.564538438505"/>
    <n v="-941.564538438505"/>
    <n v="-941.564538438505"/>
    <n v="-941.564538438505"/>
    <m/>
    <m/>
    <m/>
    <m/>
    <m/>
    <m/>
    <m/>
    <m/>
    <n v="-3766.25815375402"/>
  </r>
  <r>
    <s v="E123006"/>
    <s v="Budget"/>
    <n v="123006"/>
    <s v="NOR-FIELD SERVICES"/>
    <x v="0"/>
    <s v="A50109900"/>
    <x v="28"/>
    <x v="28"/>
    <n v="10"/>
    <s v="Salaries &amp; Wages"/>
    <x v="0"/>
    <x v="0"/>
    <x v="0"/>
    <n v="-3122.7268160000003"/>
    <n v="-2980.7846879999997"/>
    <n v="-3122.7268160000003"/>
    <n v="-3122.7268160000003"/>
    <m/>
    <m/>
    <m/>
    <m/>
    <m/>
    <m/>
    <m/>
    <m/>
    <n v="-12348.965136000001"/>
  </r>
  <r>
    <s v="E123006"/>
    <s v="Budget"/>
    <n v="123006"/>
    <s v="NOR-FIELD SERVICES"/>
    <x v="0"/>
    <s v="A50110000"/>
    <x v="100"/>
    <x v="100"/>
    <n v="10"/>
    <s v="Salaries &amp; Wages"/>
    <x v="0"/>
    <x v="0"/>
    <x v="0"/>
    <n v="3370.8896303319998"/>
    <n v="3370.8896303319998"/>
    <n v="3370.8896303319998"/>
    <n v="3370.8896303319998"/>
    <m/>
    <m/>
    <m/>
    <m/>
    <m/>
    <m/>
    <m/>
    <m/>
    <n v="13483.558521327999"/>
  </r>
  <r>
    <s v="E123006"/>
    <s v="Budget"/>
    <n v="123006"/>
    <s v="NOR-FIELD SERVICES"/>
    <x v="0"/>
    <s v="A50119900"/>
    <x v="101"/>
    <x v="101"/>
    <n v="10"/>
    <s v="Salaries &amp; Wages"/>
    <x v="0"/>
    <x v="0"/>
    <x v="0"/>
    <n v="-394.83437672399998"/>
    <n v="-394.83437672399998"/>
    <n v="-394.83437672399998"/>
    <n v="-394.83437672399998"/>
    <m/>
    <m/>
    <m/>
    <m/>
    <m/>
    <m/>
    <m/>
    <m/>
    <n v="-1579.3375068959999"/>
  </r>
  <r>
    <s v="E123006"/>
    <s v="Budget"/>
    <n v="123006"/>
    <s v="NOR-FIELD SERVICES"/>
    <x v="0"/>
    <s v="A50100000"/>
    <x v="0"/>
    <x v="0"/>
    <n v="10"/>
    <s v="Salaries &amp; Wages"/>
    <x v="0"/>
    <x v="0"/>
    <x v="0"/>
    <n v="21716.723856000004"/>
    <n v="20729.601407999999"/>
    <n v="21716.723856000004"/>
    <n v="21716.723856000004"/>
    <m/>
    <m/>
    <m/>
    <m/>
    <m/>
    <m/>
    <m/>
    <m/>
    <n v="85879.772976000007"/>
  </r>
  <r>
    <s v="E123006"/>
    <s v="Budget"/>
    <n v="123006"/>
    <s v="NOR-FIELD SERVICES"/>
    <x v="0"/>
    <s v="A50171000"/>
    <x v="29"/>
    <x v="29"/>
    <n v="10"/>
    <s v="Salaries &amp; Wages"/>
    <x v="0"/>
    <x v="0"/>
    <x v="0"/>
    <n v="577.4481916739586"/>
    <n v="551.19509205241502"/>
    <n v="577.4481916739586"/>
    <n v="577.4481916739586"/>
    <m/>
    <m/>
    <m/>
    <m/>
    <m/>
    <m/>
    <m/>
    <m/>
    <n v="2283.5396670742912"/>
  </r>
  <r>
    <s v="E123006"/>
    <s v="Budget"/>
    <n v="123006"/>
    <s v="NOR-FIELD SERVICES"/>
    <x v="0"/>
    <s v="A50550000"/>
    <x v="32"/>
    <x v="32"/>
    <n v="12"/>
    <s v="Group insurances"/>
    <x v="12"/>
    <x v="12"/>
    <x v="1"/>
    <n v="4572.37"/>
    <n v="4572.37"/>
    <n v="4572.37"/>
    <n v="4572.37"/>
    <m/>
    <m/>
    <m/>
    <m/>
    <m/>
    <m/>
    <m/>
    <m/>
    <n v="18289.48"/>
  </r>
  <r>
    <s v="E123006"/>
    <s v="Budget"/>
    <n v="123006"/>
    <s v="NOR-FIELD SERVICES"/>
    <x v="0"/>
    <s v="A50550100"/>
    <x v="33"/>
    <x v="33"/>
    <n v="12"/>
    <s v="Group insurances"/>
    <x v="12"/>
    <x v="12"/>
    <x v="1"/>
    <n v="-629.18399999999997"/>
    <n v="-629.18399999999997"/>
    <n v="-629.18399999999997"/>
    <n v="-629.18399999999997"/>
    <m/>
    <m/>
    <m/>
    <m/>
    <m/>
    <m/>
    <m/>
    <m/>
    <n v="-2516.7359999999999"/>
  </r>
  <r>
    <s v="E123006"/>
    <s v="Budget"/>
    <n v="123006"/>
    <s v="NOR-FIELD SERVICES"/>
    <x v="0"/>
    <s v="A50421000"/>
    <x v="1"/>
    <x v="1"/>
    <n v="13"/>
    <s v="Other benefits"/>
    <x v="1"/>
    <x v="1"/>
    <x v="1"/>
    <n v="638.97855776736321"/>
    <n v="613.53422783443193"/>
    <n v="638.97855776736321"/>
    <n v="638.97855776736321"/>
    <m/>
    <m/>
    <m/>
    <m/>
    <m/>
    <m/>
    <m/>
    <m/>
    <n v="2530.4699011365219"/>
  </r>
  <r>
    <s v="E123006"/>
    <s v="Budget"/>
    <n v="123006"/>
    <s v="NOR-FIELD SERVICES"/>
    <x v="0"/>
    <s v="A50422000"/>
    <x v="2"/>
    <x v="2"/>
    <n v="13"/>
    <s v="Other benefits"/>
    <x v="1"/>
    <x v="1"/>
    <x v="1"/>
    <n v="709.93918255136361"/>
    <n v="677.67376516266529"/>
    <n v="709.93918255136361"/>
    <n v="709.93918255136361"/>
    <m/>
    <m/>
    <m/>
    <m/>
    <m/>
    <m/>
    <m/>
    <m/>
    <n v="2807.4913128167559"/>
  </r>
  <r>
    <s v="E123006"/>
    <s v="Budget"/>
    <n v="123006"/>
    <s v="NOR-FIELD SERVICES"/>
    <x v="0"/>
    <s v="A50421100"/>
    <x v="38"/>
    <x v="38"/>
    <n v="13"/>
    <s v="Other benefits"/>
    <x v="1"/>
    <x v="1"/>
    <x v="1"/>
    <n v="-93.138135672334926"/>
    <n v="-89.347241742588864"/>
    <n v="-93.138135672334926"/>
    <n v="-93.138135672334926"/>
    <m/>
    <m/>
    <m/>
    <m/>
    <m/>
    <m/>
    <m/>
    <m/>
    <n v="-368.76164875959364"/>
  </r>
  <r>
    <s v="E123006"/>
    <s v="Budget"/>
    <n v="123006"/>
    <s v="NOR-FIELD SERVICES"/>
    <x v="0"/>
    <s v="A50422100"/>
    <x v="39"/>
    <x v="39"/>
    <n v="13"/>
    <s v="Other benefits"/>
    <x v="1"/>
    <x v="1"/>
    <x v="1"/>
    <n v="-111.35539385857848"/>
    <n v="-106.29378504682492"/>
    <n v="-111.35539385857848"/>
    <n v="-111.35539385857848"/>
    <m/>
    <m/>
    <m/>
    <m/>
    <m/>
    <m/>
    <m/>
    <m/>
    <n v="-440.35996662256036"/>
  </r>
  <r>
    <s v="E123006"/>
    <s v="Budget"/>
    <n v="123006"/>
    <s v="NOR-FIELD SERVICES"/>
    <x v="0"/>
    <s v="A53150000"/>
    <x v="40"/>
    <x v="40"/>
    <n v="15"/>
    <s v="Contracted services"/>
    <x v="13"/>
    <x v="13"/>
    <x v="11"/>
    <n v="640"/>
    <n v="640"/>
    <n v="640"/>
    <n v="640"/>
    <m/>
    <m/>
    <m/>
    <m/>
    <m/>
    <m/>
    <m/>
    <m/>
    <n v="2560"/>
  </r>
  <r>
    <s v="E123006"/>
    <s v="Budget"/>
    <n v="123006"/>
    <s v="NOR-FIELD SERVICES"/>
    <x v="0"/>
    <s v="A52532000"/>
    <x v="136"/>
    <x v="136"/>
    <n v="16"/>
    <s v="Building maintenance and services"/>
    <x v="14"/>
    <x v="14"/>
    <x v="13"/>
    <n v="1000"/>
    <n v="1000"/>
    <n v="1000"/>
    <n v="1000"/>
    <m/>
    <m/>
    <m/>
    <m/>
    <m/>
    <m/>
    <m/>
    <m/>
    <n v="4000"/>
  </r>
  <r>
    <s v="E123006"/>
    <s v="Budget"/>
    <n v="123006"/>
    <s v="NOR-FIELD SERVICES"/>
    <x v="0"/>
    <s v="A52546000"/>
    <x v="153"/>
    <x v="153"/>
    <n v="16"/>
    <s v="Building maintenance and services"/>
    <x v="14"/>
    <x v="14"/>
    <x v="13"/>
    <n v="500"/>
    <n v="500"/>
    <n v="0"/>
    <n v="0"/>
    <m/>
    <m/>
    <m/>
    <m/>
    <m/>
    <m/>
    <m/>
    <m/>
    <n v="1000"/>
  </r>
  <r>
    <s v="E123006"/>
    <s v="Budget"/>
    <n v="123006"/>
    <s v="NOR-FIELD SERVICES"/>
    <x v="0"/>
    <s v="A52574100"/>
    <x v="45"/>
    <x v="45"/>
    <n v="17"/>
    <s v="Telecommunication expenses"/>
    <x v="15"/>
    <x v="15"/>
    <x v="13"/>
    <n v="300"/>
    <n v="300"/>
    <n v="300"/>
    <n v="300"/>
    <m/>
    <m/>
    <m/>
    <m/>
    <m/>
    <m/>
    <m/>
    <m/>
    <n v="1200"/>
  </r>
  <r>
    <s v="E123006"/>
    <s v="Budget"/>
    <n v="123006"/>
    <s v="NOR-FIELD SERVICES"/>
    <x v="0"/>
    <s v="A52582000"/>
    <x v="104"/>
    <x v="104"/>
    <n v="19"/>
    <s v="Office supplies &amp; expenses"/>
    <x v="17"/>
    <x v="17"/>
    <x v="17"/>
    <n v="225"/>
    <n v="225"/>
    <n v="225"/>
    <n v="225"/>
    <m/>
    <m/>
    <m/>
    <m/>
    <m/>
    <m/>
    <m/>
    <m/>
    <n v="900"/>
  </r>
  <r>
    <s v="E123006"/>
    <s v="Budget"/>
    <n v="123006"/>
    <s v="NOR-FIELD SERVICES"/>
    <x v="0"/>
    <s v="A52534021"/>
    <x v="50"/>
    <x v="50"/>
    <n v="21"/>
    <s v="Employee related expense travel &amp; entertainment"/>
    <x v="18"/>
    <x v="18"/>
    <x v="13"/>
    <n v="100"/>
    <n v="100"/>
    <n v="100"/>
    <n v="100"/>
    <m/>
    <m/>
    <m/>
    <m/>
    <m/>
    <m/>
    <m/>
    <m/>
    <n v="400"/>
  </r>
  <r>
    <s v="E123006"/>
    <s v="Budget"/>
    <n v="123006"/>
    <s v="NOR-FIELD SERVICES"/>
    <x v="0"/>
    <s v="A52000000"/>
    <x v="170"/>
    <x v="53"/>
    <n v="22"/>
    <s v="Miscellaneous expenses"/>
    <x v="19"/>
    <x v="19"/>
    <x v="14"/>
    <n v="1000"/>
    <n v="1000"/>
    <n v="1000"/>
    <n v="1000"/>
    <m/>
    <m/>
    <m/>
    <m/>
    <m/>
    <m/>
    <m/>
    <m/>
    <n v="4000"/>
  </r>
  <r>
    <s v="E123006"/>
    <s v="Budget"/>
    <n v="123006"/>
    <s v="NOR-FIELD SERVICES"/>
    <x v="0"/>
    <s v="A54110000"/>
    <x v="171"/>
    <x v="170"/>
    <n v="23"/>
    <s v="Rents"/>
    <x v="20"/>
    <x v="20"/>
    <x v="65"/>
    <n v="0"/>
    <n v="0"/>
    <n v="0"/>
    <n v="0"/>
    <m/>
    <m/>
    <m/>
    <m/>
    <m/>
    <m/>
    <m/>
    <m/>
    <n v="0"/>
  </r>
  <r>
    <s v="E123006"/>
    <s v="Budget"/>
    <n v="123006"/>
    <s v="NOR-FIELD SERVICES"/>
    <x v="0"/>
    <s v="A54140000"/>
    <x v="59"/>
    <x v="59"/>
    <n v="23"/>
    <s v="Rents"/>
    <x v="20"/>
    <x v="20"/>
    <x v="15"/>
    <n v="1000"/>
    <n v="0"/>
    <n v="0"/>
    <n v="1000"/>
    <m/>
    <m/>
    <m/>
    <m/>
    <m/>
    <m/>
    <m/>
    <m/>
    <n v="2000"/>
  </r>
  <r>
    <s v="E123006"/>
    <s v="Budget"/>
    <n v="123006"/>
    <s v="NOR-FIELD SERVICES"/>
    <x v="0"/>
    <s v="A62002400"/>
    <x v="138"/>
    <x v="138"/>
    <n v="29"/>
    <s v="Maintenance service &amp; supplies"/>
    <x v="25"/>
    <x v="25"/>
    <x v="49"/>
    <n v="4473"/>
    <n v="4473"/>
    <n v="4473"/>
    <n v="4473"/>
    <m/>
    <m/>
    <m/>
    <m/>
    <m/>
    <m/>
    <m/>
    <m/>
    <n v="17892"/>
  </r>
  <r>
    <s v="E123006"/>
    <s v="Budget"/>
    <n v="123006"/>
    <s v="NOR-FIELD SERVICES"/>
    <x v="0"/>
    <s v="A62502400"/>
    <x v="172"/>
    <x v="171"/>
    <n v="29"/>
    <s v="Maintenance service &amp; supplies"/>
    <x v="25"/>
    <x v="25"/>
    <x v="50"/>
    <n v="0"/>
    <n v="0"/>
    <n v="0"/>
    <n v="2000"/>
    <m/>
    <m/>
    <m/>
    <m/>
    <m/>
    <m/>
    <m/>
    <m/>
    <n v="2000"/>
  </r>
  <r>
    <s v="E123006"/>
    <s v="Budget"/>
    <n v="123006"/>
    <s v="NOR-FIELD SERVICES"/>
    <x v="0"/>
    <s v="A62510000"/>
    <x v="139"/>
    <x v="139"/>
    <n v="29"/>
    <s v="Maintenance service &amp; supplies"/>
    <x v="25"/>
    <x v="25"/>
    <x v="50"/>
    <n v="3102"/>
    <n v="3102"/>
    <n v="3102"/>
    <n v="3102"/>
    <m/>
    <m/>
    <m/>
    <m/>
    <m/>
    <m/>
    <m/>
    <m/>
    <n v="12408"/>
  </r>
  <r>
    <s v="E123006"/>
    <s v="Budget"/>
    <n v="123006"/>
    <s v="NOR-FIELD SERVICES"/>
    <x v="0"/>
    <s v="A62520700"/>
    <x v="173"/>
    <x v="172"/>
    <n v="29"/>
    <s v="Maintenance service &amp; supplies"/>
    <x v="25"/>
    <x v="25"/>
    <x v="50"/>
    <n v="2438"/>
    <n v="2438"/>
    <n v="2438"/>
    <n v="2438"/>
    <m/>
    <m/>
    <m/>
    <m/>
    <m/>
    <m/>
    <m/>
    <m/>
    <n v="9752"/>
  </r>
  <r>
    <s v="E123006"/>
    <s v="Budget"/>
    <n v="123006"/>
    <s v="NOR-FIELD SERVICES"/>
    <x v="0"/>
    <s v="A63110000"/>
    <x v="140"/>
    <x v="140"/>
    <n v="29"/>
    <s v="Maintenance service &amp; supplies"/>
    <x v="25"/>
    <x v="25"/>
    <x v="51"/>
    <n v="2000"/>
    <n v="2000"/>
    <n v="2000"/>
    <n v="2000"/>
    <m/>
    <m/>
    <m/>
    <m/>
    <m/>
    <m/>
    <m/>
    <m/>
    <n v="8000"/>
  </r>
  <r>
    <s v="E123006"/>
    <s v="Budget"/>
    <n v="123006"/>
    <s v="NOR-FIELD SERVICES"/>
    <x v="0"/>
    <s v="A68532000"/>
    <x v="17"/>
    <x v="17"/>
    <n v="34"/>
    <s v="General taxes"/>
    <x v="3"/>
    <x v="3"/>
    <x v="3"/>
    <n v="0"/>
    <n v="0"/>
    <n v="0"/>
    <n v="0"/>
    <m/>
    <m/>
    <m/>
    <m/>
    <m/>
    <m/>
    <m/>
    <m/>
    <n v="0"/>
  </r>
  <r>
    <s v="E123006"/>
    <s v="Budget"/>
    <n v="123006"/>
    <s v="NOR-FIELD SERVICES"/>
    <x v="0"/>
    <s v="A68533000"/>
    <x v="18"/>
    <x v="18"/>
    <n v="34"/>
    <s v="General taxes"/>
    <x v="3"/>
    <x v="3"/>
    <x v="3"/>
    <n v="1963.5844533674563"/>
    <n v="1886.0610539744077"/>
    <n v="1963.5844533674563"/>
    <n v="1963.5844533674563"/>
    <m/>
    <m/>
    <m/>
    <m/>
    <m/>
    <m/>
    <m/>
    <m/>
    <n v="7776.8144140767763"/>
  </r>
  <r>
    <s v="E123006"/>
    <s v="Budget"/>
    <n v="123006"/>
    <s v="NOR-FIELD SERVICES"/>
    <x v="0"/>
    <s v="A68535000"/>
    <x v="19"/>
    <x v="19"/>
    <n v="34"/>
    <s v="General taxes"/>
    <x v="3"/>
    <x v="3"/>
    <x v="3"/>
    <n v="0"/>
    <n v="0"/>
    <n v="0"/>
    <n v="0"/>
    <m/>
    <m/>
    <m/>
    <m/>
    <m/>
    <m/>
    <m/>
    <m/>
    <n v="0"/>
  </r>
  <r>
    <s v="E123006"/>
    <s v="Budget"/>
    <n v="123006"/>
    <s v="NOR-FIELD SERVICES"/>
    <x v="0"/>
    <s v="A68532100"/>
    <x v="76"/>
    <x v="76"/>
    <n v="34"/>
    <s v="General taxes"/>
    <x v="3"/>
    <x v="3"/>
    <x v="3"/>
    <n v="0"/>
    <n v="0"/>
    <n v="0"/>
    <n v="0"/>
    <m/>
    <m/>
    <m/>
    <m/>
    <m/>
    <m/>
    <m/>
    <m/>
    <n v="0"/>
  </r>
  <r>
    <s v="E123006"/>
    <s v="Budget"/>
    <n v="123006"/>
    <s v="NOR-FIELD SERVICES"/>
    <x v="0"/>
    <s v="A68533100"/>
    <x v="77"/>
    <x v="77"/>
    <n v="34"/>
    <s v="General taxes"/>
    <x v="3"/>
    <x v="3"/>
    <x v="3"/>
    <n v="-279.60754538759346"/>
    <n v="-268.3391911713839"/>
    <n v="-279.60754538759346"/>
    <n v="-279.60754538759346"/>
    <m/>
    <m/>
    <m/>
    <m/>
    <m/>
    <m/>
    <m/>
    <m/>
    <n v="-1107.1618273341644"/>
  </r>
  <r>
    <s v="E123006"/>
    <s v="Budget"/>
    <n v="123006"/>
    <s v="NOR-FIELD SERVICES"/>
    <x v="0"/>
    <s v="A68535100"/>
    <x v="78"/>
    <x v="78"/>
    <n v="34"/>
    <s v="General taxes"/>
    <x v="3"/>
    <x v="3"/>
    <x v="3"/>
    <n v="0"/>
    <n v="0"/>
    <n v="0"/>
    <n v="0"/>
    <m/>
    <m/>
    <m/>
    <m/>
    <m/>
    <m/>
    <m/>
    <m/>
    <n v="0"/>
  </r>
  <r>
    <s v="E123205"/>
    <s v="Budget"/>
    <n v="123005"/>
    <s v="NOR-ADMIN &amp; GEN"/>
    <x v="0"/>
    <s v="A68011000"/>
    <x v="75"/>
    <x v="75"/>
    <n v="30"/>
    <s v="Depreciation"/>
    <x v="26"/>
    <x v="26"/>
    <x v="24"/>
    <n v="-9.9690215329213885"/>
    <n v="-10.735869343146113"/>
    <n v="-11.502717153370835"/>
    <n v="-12.26956496359556"/>
    <m/>
    <m/>
    <m/>
    <m/>
    <m/>
    <m/>
    <m/>
    <m/>
    <n v="-44.477172993033889"/>
  </r>
  <r>
    <s v="E123205"/>
    <s v="Budget"/>
    <n v="123005"/>
    <s v="NOR-ADMIN &amp; GEN"/>
    <x v="0"/>
    <s v="A68311000"/>
    <x v="165"/>
    <x v="165"/>
    <n v="32"/>
    <s v="Removal costs"/>
    <x v="47"/>
    <x v="47"/>
    <x v="24"/>
    <n v="-1.5818015578515119"/>
    <n v="-1.7034786007631668"/>
    <n v="-1.8251556436748217"/>
    <n v="-1.946832686586476"/>
    <m/>
    <m/>
    <m/>
    <m/>
    <m/>
    <m/>
    <m/>
    <m/>
    <n v="-7.0572684888759767"/>
  </r>
  <r>
    <s v="E123301"/>
    <s v="Budget"/>
    <n v="123301"/>
    <s v="OWNWW-TREATMENT"/>
    <x v="1"/>
    <s v="A51510000"/>
    <x v="130"/>
    <x v="130"/>
    <n v="7"/>
    <s v="Fuel and Power"/>
    <x v="43"/>
    <x v="43"/>
    <x v="46"/>
    <n v="4644"/>
    <n v="4644"/>
    <n v="4644"/>
    <n v="4643"/>
    <m/>
    <m/>
    <m/>
    <m/>
    <m/>
    <m/>
    <m/>
    <m/>
    <n v="18575"/>
  </r>
  <r>
    <s v="E123301"/>
    <s v="Budget"/>
    <n v="123301"/>
    <s v="OWNWW-TREATMENT"/>
    <x v="1"/>
    <s v="A51800000"/>
    <x v="174"/>
    <x v="173"/>
    <n v="8"/>
    <s v="Chemicals"/>
    <x v="48"/>
    <x v="48"/>
    <x v="66"/>
    <n v="1630.0580776315676"/>
    <n v="398.43136445723405"/>
    <n v="549.03989316611467"/>
    <n v="804.10470380756021"/>
    <m/>
    <m/>
    <m/>
    <m/>
    <m/>
    <m/>
    <m/>
    <m/>
    <n v="3381.6340390624769"/>
  </r>
  <r>
    <s v="E123301"/>
    <s v="Budget"/>
    <n v="123301"/>
    <s v="OWNWW-TREATMENT"/>
    <x v="1"/>
    <s v="A53150000"/>
    <x v="40"/>
    <x v="40"/>
    <n v="15"/>
    <s v="Contracted services"/>
    <x v="13"/>
    <x v="13"/>
    <x v="11"/>
    <n v="533"/>
    <n v="533"/>
    <n v="533"/>
    <n v="533"/>
    <m/>
    <m/>
    <m/>
    <m/>
    <m/>
    <m/>
    <m/>
    <m/>
    <n v="2132"/>
  </r>
  <r>
    <s v="E123301"/>
    <s v="Budget"/>
    <n v="123301"/>
    <s v="OWNWW-TREATMENT"/>
    <x v="1"/>
    <s v="A53152000"/>
    <x v="135"/>
    <x v="135"/>
    <n v="15"/>
    <s v="Contracted services"/>
    <x v="13"/>
    <x v="13"/>
    <x v="47"/>
    <n v="2000"/>
    <n v="3000"/>
    <n v="3000"/>
    <n v="2000"/>
    <m/>
    <m/>
    <m/>
    <m/>
    <m/>
    <m/>
    <m/>
    <m/>
    <n v="10000"/>
  </r>
  <r>
    <s v="E123301"/>
    <s v="Budget"/>
    <n v="123301"/>
    <s v="OWNWW-TREATMENT"/>
    <x v="1"/>
    <s v="A52546000"/>
    <x v="153"/>
    <x v="153"/>
    <n v="16"/>
    <s v="Building maintenance and services"/>
    <x v="14"/>
    <x v="14"/>
    <x v="13"/>
    <n v="1000"/>
    <n v="1000"/>
    <n v="1000"/>
    <n v="1000"/>
    <m/>
    <m/>
    <m/>
    <m/>
    <m/>
    <m/>
    <m/>
    <m/>
    <n v="4000"/>
  </r>
  <r>
    <s v="E123301"/>
    <s v="Budget"/>
    <n v="123301"/>
    <s v="OWNWW-TREATMENT"/>
    <x v="1"/>
    <s v="A52578000"/>
    <x v="155"/>
    <x v="155"/>
    <n v="16"/>
    <s v="Building maintenance and services"/>
    <x v="14"/>
    <x v="14"/>
    <x v="13"/>
    <n v="147"/>
    <n v="147"/>
    <n v="147"/>
    <n v="147"/>
    <m/>
    <m/>
    <m/>
    <m/>
    <m/>
    <m/>
    <m/>
    <m/>
    <n v="588"/>
  </r>
  <r>
    <s v="E123301"/>
    <s v="Budget"/>
    <n v="123301"/>
    <s v="OWNWW-TREATMENT"/>
    <x v="1"/>
    <s v="A52574000"/>
    <x v="44"/>
    <x v="44"/>
    <n v="17"/>
    <s v="Telecommunication expenses"/>
    <x v="15"/>
    <x v="15"/>
    <x v="13"/>
    <n v="250"/>
    <n v="250"/>
    <n v="250"/>
    <n v="250"/>
    <m/>
    <m/>
    <m/>
    <m/>
    <m/>
    <m/>
    <m/>
    <m/>
    <n v="1000"/>
  </r>
  <r>
    <s v="E123301"/>
    <s v="Budget"/>
    <n v="123301"/>
    <s v="OWNWW-TREATMENT"/>
    <x v="1"/>
    <s v="A52574100"/>
    <x v="45"/>
    <x v="45"/>
    <n v="17"/>
    <s v="Telecommunication expenses"/>
    <x v="15"/>
    <x v="15"/>
    <x v="13"/>
    <n v="50"/>
    <n v="50"/>
    <n v="50"/>
    <n v="50"/>
    <m/>
    <m/>
    <m/>
    <m/>
    <m/>
    <m/>
    <m/>
    <m/>
    <n v="200"/>
  </r>
  <r>
    <s v="E123301"/>
    <s v="Budget"/>
    <n v="123301"/>
    <s v="OWNWW-TREATMENT"/>
    <x v="1"/>
    <s v="A52582000"/>
    <x v="104"/>
    <x v="104"/>
    <n v="19"/>
    <s v="Office supplies &amp; expenses"/>
    <x v="17"/>
    <x v="17"/>
    <x v="17"/>
    <n v="30"/>
    <n v="30"/>
    <n v="30"/>
    <n v="30"/>
    <m/>
    <m/>
    <m/>
    <m/>
    <m/>
    <m/>
    <m/>
    <m/>
    <n v="120"/>
  </r>
  <r>
    <s v="E123301"/>
    <s v="Budget"/>
    <n v="123301"/>
    <s v="OWNWW-TREATMENT"/>
    <x v="1"/>
    <s v="A52001000"/>
    <x v="53"/>
    <x v="53"/>
    <n v="22"/>
    <s v="Miscellaneous expenses"/>
    <x v="19"/>
    <x v="19"/>
    <x v="14"/>
    <n v="200"/>
    <n v="200"/>
    <n v="200"/>
    <n v="200"/>
    <m/>
    <m/>
    <m/>
    <m/>
    <m/>
    <m/>
    <m/>
    <m/>
    <n v="800"/>
  </r>
  <r>
    <s v="E123301"/>
    <s v="Budget"/>
    <n v="123301"/>
    <s v="OWNWW-TREATMENT"/>
    <x v="1"/>
    <s v="A52554500"/>
    <x v="105"/>
    <x v="105"/>
    <n v="22"/>
    <s v="Miscellaneous expenses"/>
    <x v="19"/>
    <x v="19"/>
    <x v="40"/>
    <n v="325"/>
    <n v="325"/>
    <n v="325"/>
    <n v="325"/>
    <m/>
    <m/>
    <m/>
    <m/>
    <m/>
    <m/>
    <m/>
    <m/>
    <n v="1300"/>
  </r>
  <r>
    <s v="E123301"/>
    <s v="Budget"/>
    <n v="123301"/>
    <s v="OWNWW-TREATMENT"/>
    <x v="1"/>
    <s v="A62002400"/>
    <x v="138"/>
    <x v="138"/>
    <n v="29"/>
    <s v="Maintenance service &amp; supplies"/>
    <x v="25"/>
    <x v="25"/>
    <x v="49"/>
    <n v="792"/>
    <n v="792"/>
    <n v="792"/>
    <n v="792"/>
    <m/>
    <m/>
    <m/>
    <m/>
    <m/>
    <m/>
    <m/>
    <m/>
    <n v="3168"/>
  </r>
  <r>
    <s v="E123301"/>
    <s v="Budget"/>
    <n v="123301"/>
    <s v="OWNWW-TREATMENT"/>
    <x v="1"/>
    <s v="A63110000"/>
    <x v="140"/>
    <x v="140"/>
    <n v="29"/>
    <s v="Maintenance service &amp; supplies"/>
    <x v="25"/>
    <x v="25"/>
    <x v="51"/>
    <n v="900"/>
    <n v="900"/>
    <n v="900"/>
    <n v="900"/>
    <m/>
    <m/>
    <m/>
    <m/>
    <m/>
    <m/>
    <m/>
    <m/>
    <n v="3600"/>
  </r>
  <r>
    <s v="E123305"/>
    <s v="Budget"/>
    <n v="123305"/>
    <s v="OWNWW-ADMIN &amp; GEN"/>
    <x v="1"/>
    <s v="A68011000"/>
    <x v="75"/>
    <x v="75"/>
    <n v="30"/>
    <s v="Depreciation"/>
    <x v="26"/>
    <x v="26"/>
    <x v="24"/>
    <n v="8156.8731257289783"/>
    <n v="8155.673366169669"/>
    <n v="8154.4736066103596"/>
    <n v="8153.2738470510503"/>
    <m/>
    <m/>
    <m/>
    <m/>
    <m/>
    <m/>
    <m/>
    <m/>
    <n v="32620.293945560057"/>
  </r>
  <r>
    <s v="E123305"/>
    <s v="Budget"/>
    <n v="123305"/>
    <s v="OWNWW-ADMIN &amp; GEN"/>
    <x v="1"/>
    <s v="A68012500"/>
    <x v="160"/>
    <x v="160"/>
    <n v="30"/>
    <s v="Depreciation"/>
    <x v="26"/>
    <x v="26"/>
    <x v="24"/>
    <n v="-2153.11"/>
    <n v="-2153.11"/>
    <n v="-2153.11"/>
    <n v="-2153.11"/>
    <m/>
    <m/>
    <m/>
    <m/>
    <m/>
    <m/>
    <m/>
    <m/>
    <n v="-8612.44"/>
  </r>
  <r>
    <s v="E123305"/>
    <s v="Budget"/>
    <n v="123305"/>
    <s v="OWNWW-ADMIN &amp; GEN"/>
    <x v="1"/>
    <s v="A68311000"/>
    <x v="165"/>
    <x v="165"/>
    <n v="32"/>
    <s v="Removal costs"/>
    <x v="47"/>
    <x v="47"/>
    <x v="24"/>
    <n v="-2.4747824987681057"/>
    <n v="-2.6651503832887293"/>
    <n v="-2.8555182678093534"/>
    <n v="-3.0458861523299769"/>
    <m/>
    <m/>
    <m/>
    <m/>
    <m/>
    <m/>
    <m/>
    <m/>
    <n v="-11.041337302196165"/>
  </r>
  <r>
    <s v="E123305"/>
    <s v="Budget"/>
    <n v="123305"/>
    <s v="OWNWW-ADMIN &amp; GEN"/>
    <x v="1"/>
    <s v="A70510000"/>
    <x v="81"/>
    <x v="81"/>
    <n v="41"/>
    <s v="Allowance for other funds used during construction"/>
    <x v="29"/>
    <x v="29"/>
    <x v="27"/>
    <n v="-776.73349712233903"/>
    <n v="-776.73349712233903"/>
    <n v="-776.73349712233903"/>
    <n v="-776.73349712233903"/>
    <m/>
    <m/>
    <m/>
    <m/>
    <m/>
    <m/>
    <m/>
    <m/>
    <n v="-3106.9339884893561"/>
  </r>
  <r>
    <s v="E123305"/>
    <s v="Budget"/>
    <n v="123305"/>
    <s v="OWNWW-ADMIN &amp; GEN"/>
    <x v="1"/>
    <s v="A85000000"/>
    <x v="82"/>
    <x v="82"/>
    <n v="42"/>
    <s v="Allowance for borrowed funds used during construction"/>
    <x v="30"/>
    <x v="30"/>
    <x v="27"/>
    <n v="-356.74374730310598"/>
    <n v="-356.74374730310598"/>
    <n v="-356.74374730310598"/>
    <n v="-356.74374730310598"/>
    <m/>
    <m/>
    <m/>
    <m/>
    <m/>
    <m/>
    <m/>
    <m/>
    <n v="-1426.9749892124239"/>
  </r>
  <r>
    <s v="E123306"/>
    <s v="Budget"/>
    <n v="123306"/>
    <s v="OWNWW-FIELD SERVICES"/>
    <x v="1"/>
    <s v="A52546000"/>
    <x v="153"/>
    <x v="153"/>
    <n v="16"/>
    <s v="Building maintenance and services"/>
    <x v="14"/>
    <x v="14"/>
    <x v="13"/>
    <n v="55"/>
    <n v="55"/>
    <n v="55"/>
    <n v="55"/>
    <m/>
    <m/>
    <m/>
    <m/>
    <m/>
    <m/>
    <m/>
    <m/>
    <n v="220"/>
  </r>
  <r>
    <s v="E123306"/>
    <s v="Budget"/>
    <n v="123306"/>
    <s v="OWNWW-FIELD SERVICES"/>
    <x v="1"/>
    <s v="A63110000"/>
    <x v="140"/>
    <x v="140"/>
    <n v="29"/>
    <s v="Maintenance service &amp; supplies"/>
    <x v="25"/>
    <x v="25"/>
    <x v="51"/>
    <n v="500"/>
    <n v="500"/>
    <n v="500"/>
    <n v="500"/>
    <m/>
    <m/>
    <m/>
    <m/>
    <m/>
    <m/>
    <m/>
    <m/>
    <n v="2000"/>
  </r>
  <r>
    <s v="E125001"/>
    <s v="Budget"/>
    <n v="125001"/>
    <s v="RWWW-TREATMENT"/>
    <x v="1"/>
    <s v="A51510000"/>
    <x v="130"/>
    <x v="130"/>
    <n v="7"/>
    <s v="Fuel and Power"/>
    <x v="43"/>
    <x v="43"/>
    <x v="46"/>
    <n v="982"/>
    <n v="655"/>
    <n v="750"/>
    <n v="1066"/>
    <m/>
    <m/>
    <m/>
    <m/>
    <m/>
    <m/>
    <m/>
    <m/>
    <n v="3453"/>
  </r>
  <r>
    <s v="E125001"/>
    <s v="Budget"/>
    <n v="125001"/>
    <s v="RWWW-TREATMENT"/>
    <x v="1"/>
    <s v="A51800000"/>
    <x v="174"/>
    <x v="173"/>
    <n v="8"/>
    <s v="Chemicals"/>
    <x v="48"/>
    <x v="48"/>
    <x v="66"/>
    <n v="744.99206424148406"/>
    <n v="625.38149659442581"/>
    <n v="483.054592518059"/>
    <n v="374.06070469556153"/>
    <m/>
    <m/>
    <m/>
    <m/>
    <m/>
    <m/>
    <m/>
    <m/>
    <n v="2227.4888580495303"/>
  </r>
  <r>
    <s v="E125001"/>
    <s v="Budget"/>
    <n v="125001"/>
    <s v="RWWW-TREATMENT"/>
    <x v="1"/>
    <s v="A53150000"/>
    <x v="40"/>
    <x v="40"/>
    <n v="15"/>
    <s v="Contracted services"/>
    <x v="13"/>
    <x v="13"/>
    <x v="11"/>
    <n v="2005"/>
    <n v="1005"/>
    <n v="1005"/>
    <n v="1005"/>
    <m/>
    <m/>
    <m/>
    <m/>
    <m/>
    <m/>
    <m/>
    <m/>
    <n v="5020"/>
  </r>
  <r>
    <s v="E125001"/>
    <s v="Budget"/>
    <n v="125001"/>
    <s v="RWWW-TREATMENT"/>
    <x v="1"/>
    <s v="A53152000"/>
    <x v="135"/>
    <x v="135"/>
    <n v="15"/>
    <s v="Contracted services"/>
    <x v="13"/>
    <x v="13"/>
    <x v="47"/>
    <n v="100"/>
    <n v="100"/>
    <n v="100"/>
    <n v="100"/>
    <m/>
    <m/>
    <m/>
    <m/>
    <m/>
    <m/>
    <m/>
    <m/>
    <n v="400"/>
  </r>
  <r>
    <s v="E125001"/>
    <s v="Budget"/>
    <n v="125001"/>
    <s v="RWWW-TREATMENT"/>
    <x v="1"/>
    <s v="A52532000"/>
    <x v="136"/>
    <x v="136"/>
    <n v="16"/>
    <s v="Building maintenance and services"/>
    <x v="14"/>
    <x v="14"/>
    <x v="13"/>
    <n v="30"/>
    <n v="30"/>
    <n v="30"/>
    <n v="30"/>
    <m/>
    <m/>
    <m/>
    <m/>
    <m/>
    <m/>
    <m/>
    <m/>
    <n v="120"/>
  </r>
  <r>
    <s v="E125001"/>
    <s v="Budget"/>
    <n v="125001"/>
    <s v="RWWW-TREATMENT"/>
    <x v="1"/>
    <s v="A52000000"/>
    <x v="170"/>
    <x v="53"/>
    <n v="22"/>
    <s v="Miscellaneous expenses"/>
    <x v="19"/>
    <x v="19"/>
    <x v="14"/>
    <n v="0"/>
    <n v="0"/>
    <n v="0"/>
    <n v="400"/>
    <m/>
    <m/>
    <m/>
    <m/>
    <m/>
    <m/>
    <m/>
    <m/>
    <n v="400"/>
  </r>
  <r>
    <s v="E125001"/>
    <s v="Budget"/>
    <n v="125001"/>
    <s v="RWWW-TREATMENT"/>
    <x v="1"/>
    <s v="A52554500"/>
    <x v="105"/>
    <x v="105"/>
    <n v="22"/>
    <s v="Miscellaneous expenses"/>
    <x v="19"/>
    <x v="19"/>
    <x v="40"/>
    <n v="100"/>
    <n v="0"/>
    <n v="0"/>
    <n v="100"/>
    <m/>
    <m/>
    <m/>
    <m/>
    <m/>
    <m/>
    <m/>
    <m/>
    <n v="200"/>
  </r>
  <r>
    <s v="E125001"/>
    <s v="Budget"/>
    <n v="125001"/>
    <s v="RWWW-TREATMENT"/>
    <x v="1"/>
    <s v="A63110000"/>
    <x v="140"/>
    <x v="140"/>
    <n v="29"/>
    <s v="Maintenance service &amp; supplies"/>
    <x v="25"/>
    <x v="25"/>
    <x v="51"/>
    <n v="400"/>
    <n v="400"/>
    <n v="400"/>
    <n v="400"/>
    <m/>
    <m/>
    <m/>
    <m/>
    <m/>
    <m/>
    <m/>
    <m/>
    <n v="1600"/>
  </r>
  <r>
    <s v="E125005"/>
    <s v="Budget"/>
    <n v="125005"/>
    <s v="RWWW-ADMIN &amp; GEN"/>
    <x v="1"/>
    <s v="A68011000"/>
    <x v="75"/>
    <x v="75"/>
    <n v="30"/>
    <s v="Depreciation"/>
    <x v="26"/>
    <x v="26"/>
    <x v="24"/>
    <n v="717.3665809600451"/>
    <n v="717.1547794954331"/>
    <n v="716.94297803082122"/>
    <n v="716.73117656620934"/>
    <m/>
    <m/>
    <m/>
    <m/>
    <m/>
    <m/>
    <m/>
    <m/>
    <n v="2868.1955150525087"/>
  </r>
  <r>
    <s v="E125005"/>
    <s v="Budget"/>
    <n v="125005"/>
    <s v="RWWW-ADMIN &amp; GEN"/>
    <x v="1"/>
    <s v="A68311000"/>
    <x v="165"/>
    <x v="165"/>
    <n v="32"/>
    <s v="Removal costs"/>
    <x v="47"/>
    <x v="47"/>
    <x v="24"/>
    <n v="-0.43688966990749523"/>
    <n v="-0.47049656759268715"/>
    <n v="-0.50410346527787908"/>
    <n v="-0.53771036296307106"/>
    <m/>
    <m/>
    <m/>
    <m/>
    <m/>
    <m/>
    <m/>
    <m/>
    <n v="-1.9492000657411326"/>
  </r>
  <r>
    <s v="E126001"/>
    <s v="Budget"/>
    <n v="126001"/>
    <s v="MILLWW-TREATMENT"/>
    <x v="1"/>
    <s v="A51510000"/>
    <x v="130"/>
    <x v="130"/>
    <n v="7"/>
    <s v="Fuel and Power"/>
    <x v="43"/>
    <x v="43"/>
    <x v="46"/>
    <n v="3991"/>
    <n v="2561"/>
    <n v="2720"/>
    <n v="2955"/>
    <m/>
    <m/>
    <m/>
    <m/>
    <m/>
    <m/>
    <m/>
    <m/>
    <n v="12227"/>
  </r>
  <r>
    <s v="E126001"/>
    <s v="Budget"/>
    <n v="126001"/>
    <s v="MILLWW-TREATMENT"/>
    <x v="1"/>
    <s v="A51800000"/>
    <x v="174"/>
    <x v="173"/>
    <n v="8"/>
    <s v="Chemicals"/>
    <x v="48"/>
    <x v="48"/>
    <x v="66"/>
    <n v="151.60609615384516"/>
    <n v="151.60609615384516"/>
    <n v="151.60609615384516"/>
    <n v="151.60609615384516"/>
    <m/>
    <m/>
    <m/>
    <m/>
    <m/>
    <m/>
    <m/>
    <m/>
    <n v="606.42438461538063"/>
  </r>
  <r>
    <s v="E126001"/>
    <s v="Budget"/>
    <n v="126001"/>
    <s v="MILLWW-TREATMENT"/>
    <x v="1"/>
    <s v="A50100000"/>
    <x v="0"/>
    <x v="0"/>
    <n v="10"/>
    <s v="Salaries &amp; Wages"/>
    <x v="0"/>
    <x v="0"/>
    <x v="0"/>
    <n v="4688.4724544000001"/>
    <n v="4475.3609791999997"/>
    <n v="4688.4724544000001"/>
    <n v="4688.4724544000001"/>
    <m/>
    <m/>
    <m/>
    <m/>
    <m/>
    <m/>
    <m/>
    <m/>
    <n v="18540.778342400001"/>
  </r>
  <r>
    <s v="E126001"/>
    <s v="Budget"/>
    <n v="126001"/>
    <s v="MILLWW-TREATMENT"/>
    <x v="1"/>
    <s v="A50550000"/>
    <x v="32"/>
    <x v="32"/>
    <n v="12"/>
    <s v="Group insurances"/>
    <x v="12"/>
    <x v="12"/>
    <x v="1"/>
    <n v="909.44"/>
    <n v="909.44"/>
    <n v="909.44"/>
    <n v="909.44"/>
    <m/>
    <m/>
    <m/>
    <m/>
    <m/>
    <m/>
    <m/>
    <m/>
    <n v="3637.76"/>
  </r>
  <r>
    <s v="E126001"/>
    <s v="Budget"/>
    <n v="126001"/>
    <s v="MILLWW-TREATMENT"/>
    <x v="1"/>
    <s v="A50421000"/>
    <x v="1"/>
    <x v="1"/>
    <n v="13"/>
    <s v="Other benefits"/>
    <x v="1"/>
    <x v="1"/>
    <x v="1"/>
    <n v="150.03286399697649"/>
    <n v="143.21409745165937"/>
    <n v="150.03286399697649"/>
    <n v="150.03286399697649"/>
    <m/>
    <m/>
    <m/>
    <m/>
    <m/>
    <m/>
    <m/>
    <m/>
    <n v="593.31268944258886"/>
  </r>
  <r>
    <s v="E126001"/>
    <s v="Budget"/>
    <n v="126001"/>
    <s v="MILLWW-TREATMENT"/>
    <x v="1"/>
    <s v="A50422000"/>
    <x v="2"/>
    <x v="2"/>
    <n v="13"/>
    <s v="Other benefits"/>
    <x v="1"/>
    <x v="1"/>
    <x v="1"/>
    <n v="246.1480028513281"/>
    <n v="234.95127544899498"/>
    <n v="246.1480028513281"/>
    <n v="246.1480028513281"/>
    <m/>
    <m/>
    <m/>
    <m/>
    <m/>
    <m/>
    <m/>
    <m/>
    <n v="973.39528400297922"/>
  </r>
  <r>
    <s v="E126001"/>
    <s v="Budget"/>
    <n v="126001"/>
    <s v="MILLWW-TREATMENT"/>
    <x v="1"/>
    <s v="A50454000"/>
    <x v="133"/>
    <x v="133"/>
    <n v="13"/>
    <s v="Other benefits"/>
    <x v="1"/>
    <x v="1"/>
    <x v="1"/>
    <n v="0"/>
    <n v="0"/>
    <n v="0"/>
    <n v="100"/>
    <m/>
    <m/>
    <m/>
    <m/>
    <m/>
    <m/>
    <m/>
    <m/>
    <n v="100"/>
  </r>
  <r>
    <s v="E126001"/>
    <s v="Budget"/>
    <n v="126001"/>
    <s v="MILLWW-TREATMENT"/>
    <x v="1"/>
    <s v="A53150000"/>
    <x v="40"/>
    <x v="40"/>
    <n v="15"/>
    <s v="Contracted services"/>
    <x v="13"/>
    <x v="13"/>
    <x v="11"/>
    <n v="650"/>
    <n v="650"/>
    <n v="650"/>
    <n v="650"/>
    <m/>
    <m/>
    <m/>
    <m/>
    <m/>
    <m/>
    <m/>
    <m/>
    <n v="2600"/>
  </r>
  <r>
    <s v="E126001"/>
    <s v="Budget"/>
    <n v="126001"/>
    <s v="MILLWW-TREATMENT"/>
    <x v="1"/>
    <s v="A53152000"/>
    <x v="135"/>
    <x v="135"/>
    <n v="15"/>
    <s v="Contracted services"/>
    <x v="13"/>
    <x v="13"/>
    <x v="47"/>
    <n v="0"/>
    <n v="300"/>
    <n v="0"/>
    <n v="300"/>
    <m/>
    <m/>
    <m/>
    <m/>
    <m/>
    <m/>
    <m/>
    <m/>
    <n v="600"/>
  </r>
  <r>
    <s v="E126001"/>
    <s v="Budget"/>
    <n v="126001"/>
    <s v="MILLWW-TREATMENT"/>
    <x v="1"/>
    <s v="A52000000"/>
    <x v="170"/>
    <x v="53"/>
    <n v="22"/>
    <s v="Miscellaneous expenses"/>
    <x v="19"/>
    <x v="19"/>
    <x v="14"/>
    <n v="250"/>
    <n v="250"/>
    <n v="250"/>
    <n v="250"/>
    <m/>
    <m/>
    <m/>
    <m/>
    <m/>
    <m/>
    <m/>
    <m/>
    <n v="1000"/>
  </r>
  <r>
    <s v="E126001"/>
    <s v="Budget"/>
    <n v="126001"/>
    <s v="MILLWW-TREATMENT"/>
    <x v="1"/>
    <s v="A52554500"/>
    <x v="105"/>
    <x v="105"/>
    <n v="22"/>
    <s v="Miscellaneous expenses"/>
    <x v="19"/>
    <x v="19"/>
    <x v="40"/>
    <n v="50"/>
    <n v="50"/>
    <n v="50"/>
    <n v="50"/>
    <m/>
    <m/>
    <m/>
    <m/>
    <m/>
    <m/>
    <m/>
    <m/>
    <n v="200"/>
  </r>
  <r>
    <s v="E126001"/>
    <s v="Budget"/>
    <n v="126001"/>
    <s v="MILLWW-TREATMENT"/>
    <x v="1"/>
    <s v="A63110000"/>
    <x v="140"/>
    <x v="140"/>
    <n v="29"/>
    <s v="Maintenance service &amp; supplies"/>
    <x v="25"/>
    <x v="25"/>
    <x v="51"/>
    <n v="1500"/>
    <n v="1500"/>
    <n v="1500"/>
    <n v="1500"/>
    <m/>
    <m/>
    <m/>
    <m/>
    <m/>
    <m/>
    <m/>
    <m/>
    <n v="6000"/>
  </r>
  <r>
    <s v="E126001"/>
    <s v="Budget"/>
    <n v="126001"/>
    <s v="MILLWW-TREATMENT"/>
    <x v="1"/>
    <s v="A68532000"/>
    <x v="17"/>
    <x v="17"/>
    <n v="34"/>
    <s v="General taxes"/>
    <x v="3"/>
    <x v="3"/>
    <x v="3"/>
    <n v="0"/>
    <n v="0"/>
    <n v="0"/>
    <n v="0"/>
    <m/>
    <m/>
    <m/>
    <m/>
    <m/>
    <m/>
    <m/>
    <m/>
    <n v="0"/>
  </r>
  <r>
    <s v="E126001"/>
    <s v="Budget"/>
    <n v="126001"/>
    <s v="MILLWW-TREATMENT"/>
    <x v="1"/>
    <s v="A68533000"/>
    <x v="18"/>
    <x v="18"/>
    <n v="34"/>
    <s v="General taxes"/>
    <x v="3"/>
    <x v="3"/>
    <x v="3"/>
    <n v="358.66766276160007"/>
    <n v="342.3618599088"/>
    <n v="358.66766276160007"/>
    <n v="358.66766276160007"/>
    <m/>
    <m/>
    <m/>
    <m/>
    <m/>
    <m/>
    <m/>
    <m/>
    <n v="1418.3648481936002"/>
  </r>
  <r>
    <s v="E126001"/>
    <s v="Budget"/>
    <n v="126001"/>
    <s v="MILLWW-TREATMENT"/>
    <x v="1"/>
    <s v="A68535000"/>
    <x v="19"/>
    <x v="19"/>
    <n v="34"/>
    <s v="General taxes"/>
    <x v="3"/>
    <x v="3"/>
    <x v="3"/>
    <n v="-0.12183691520000001"/>
    <n v="-0.11629887359999999"/>
    <n v="-0.12183691520000001"/>
    <n v="-0.12183691520000001"/>
    <m/>
    <m/>
    <m/>
    <m/>
    <m/>
    <m/>
    <m/>
    <m/>
    <n v="-0.48180961920000004"/>
  </r>
  <r>
    <s v="E126005"/>
    <s v="Budget"/>
    <n v="126005"/>
    <s v="MILLWW-ADMIN &amp; GEN"/>
    <x v="1"/>
    <s v="A40211000"/>
    <x v="95"/>
    <x v="95"/>
    <n v="2"/>
    <s v="Sewer revenues"/>
    <x v="38"/>
    <x v="38"/>
    <x v="35"/>
    <n v="-12697.646875"/>
    <n v="-12697.646875"/>
    <n v="-12697.646875"/>
    <n v="-12697.646875"/>
    <m/>
    <m/>
    <m/>
    <m/>
    <m/>
    <m/>
    <m/>
    <m/>
    <n v="-50790.587500000001"/>
  </r>
  <r>
    <s v="E126005"/>
    <s v="Budget"/>
    <n v="126005"/>
    <s v="MILLWW-ADMIN &amp; GEN"/>
    <x v="1"/>
    <s v="A40221000"/>
    <x v="141"/>
    <x v="141"/>
    <n v="2"/>
    <s v="Sewer revenues"/>
    <x v="38"/>
    <x v="38"/>
    <x v="52"/>
    <n v="-452.01979166666666"/>
    <n v="-452.01979166666666"/>
    <n v="-452.01979166666666"/>
    <n v="-452.01979166666666"/>
    <m/>
    <m/>
    <m/>
    <m/>
    <m/>
    <m/>
    <m/>
    <m/>
    <n v="-1808.0791666666667"/>
  </r>
  <r>
    <s v="E126005"/>
    <s v="Budget"/>
    <n v="126005"/>
    <s v="MILLWW-ADMIN &amp; GEN"/>
    <x v="1"/>
    <s v="A40310700"/>
    <x v="149"/>
    <x v="149"/>
    <n v="3"/>
    <s v="Other operating revenues"/>
    <x v="39"/>
    <x v="39"/>
    <x v="57"/>
    <n v="-700.41666666666663"/>
    <n v="-700.41666666666663"/>
    <n v="-700.41666666666663"/>
    <n v="-700.41666666666663"/>
    <m/>
    <m/>
    <m/>
    <m/>
    <m/>
    <m/>
    <m/>
    <m/>
    <n v="-2801.6666666666665"/>
  </r>
  <r>
    <s v="E126005"/>
    <s v="Budget"/>
    <n v="126005"/>
    <s v="MILLWW-ADMIN &amp; GEN"/>
    <x v="1"/>
    <s v="A68011000"/>
    <x v="75"/>
    <x v="75"/>
    <n v="30"/>
    <s v="Depreciation"/>
    <x v="26"/>
    <x v="26"/>
    <x v="24"/>
    <n v="8091"/>
    <n v="8091"/>
    <n v="8091"/>
    <n v="8091"/>
    <m/>
    <m/>
    <m/>
    <m/>
    <m/>
    <m/>
    <m/>
    <m/>
    <n v="32364"/>
  </r>
  <r>
    <s v="E126005"/>
    <s v="Budget"/>
    <n v="126005"/>
    <s v="MILLWW-ADMIN &amp; GEN"/>
    <x v="1"/>
    <s v="A68012500"/>
    <x v="160"/>
    <x v="160"/>
    <n v="30"/>
    <s v="Depreciation"/>
    <x v="26"/>
    <x v="26"/>
    <x v="24"/>
    <n v="-1381.45"/>
    <n v="-1381.45"/>
    <n v="-1381.45"/>
    <n v="-1381.45"/>
    <m/>
    <m/>
    <m/>
    <m/>
    <m/>
    <m/>
    <m/>
    <m/>
    <n v="-5525.8"/>
  </r>
  <r>
    <s v="E120105"/>
    <s v="Rev Adj"/>
    <n v="120105"/>
    <s v="CORP-ADMIN &amp; GEN"/>
    <x v="0"/>
    <s v="A40111000"/>
    <x v="20"/>
    <x v="20"/>
    <n v="1"/>
    <s v="Water revenues"/>
    <x v="4"/>
    <x v="4"/>
    <x v="4"/>
    <n v="-4731696.821428325"/>
    <n v="-4443731.0246104039"/>
    <n v="-4091080.8841919419"/>
    <n v="-3891982.1300211507"/>
    <m/>
    <m/>
    <m/>
    <m/>
    <m/>
    <m/>
    <m/>
    <m/>
    <n v="-17158490.860251822"/>
  </r>
  <r>
    <s v="E120105"/>
    <s v="Rev Adj"/>
    <n v="120105"/>
    <s v="CORP-ADMIN &amp; GEN"/>
    <x v="0"/>
    <s v="A40121000"/>
    <x v="21"/>
    <x v="21"/>
    <n v="1"/>
    <s v="Water revenues"/>
    <x v="5"/>
    <x v="5"/>
    <x v="5"/>
    <n v="-2197914.6632440183"/>
    <n v="-2016839.1533285053"/>
    <n v="-1795726.8535761551"/>
    <n v="-1614288.227351411"/>
    <m/>
    <m/>
    <m/>
    <m/>
    <m/>
    <m/>
    <m/>
    <m/>
    <n v="-7624768.8975000903"/>
  </r>
  <r>
    <s v="E120105"/>
    <s v="Rev Adj"/>
    <n v="120105"/>
    <s v="CORP-ADMIN &amp; GEN"/>
    <x v="0"/>
    <s v="A40131000"/>
    <x v="22"/>
    <x v="22"/>
    <n v="1"/>
    <s v="Water revenues"/>
    <x v="6"/>
    <x v="6"/>
    <x v="6"/>
    <n v="-222276.07406883937"/>
    <n v="-206661.37803012089"/>
    <n v="-196473.61222457889"/>
    <n v="-189887.50894460708"/>
    <m/>
    <m/>
    <m/>
    <m/>
    <m/>
    <m/>
    <m/>
    <m/>
    <n v="-815298.57326814625"/>
  </r>
  <r>
    <s v="E120105"/>
    <s v="Rev Adj"/>
    <n v="120105"/>
    <s v="CORP-ADMIN &amp; GEN"/>
    <x v="0"/>
    <s v="A40141000"/>
    <x v="23"/>
    <x v="23"/>
    <n v="1"/>
    <s v="Water revenues"/>
    <x v="7"/>
    <x v="7"/>
    <x v="7"/>
    <n v="-310868.04333333333"/>
    <n v="-310868.04333333333"/>
    <n v="-310868.04333333333"/>
    <n v="-310868.04333333333"/>
    <m/>
    <m/>
    <m/>
    <m/>
    <m/>
    <m/>
    <m/>
    <m/>
    <n v="-1243472.1733333333"/>
  </r>
  <r>
    <s v="E120105"/>
    <s v="Rev Adj"/>
    <n v="120105"/>
    <s v="CORP-ADMIN &amp; GEN"/>
    <x v="0"/>
    <s v="A40145000"/>
    <x v="24"/>
    <x v="24"/>
    <n v="1"/>
    <s v="Water revenues"/>
    <x v="8"/>
    <x v="8"/>
    <x v="8"/>
    <n v="-227710.29791666663"/>
    <n v="-227710.29791666663"/>
    <n v="-227710.29791666663"/>
    <n v="-227710.29791666663"/>
    <m/>
    <m/>
    <m/>
    <m/>
    <m/>
    <m/>
    <m/>
    <m/>
    <n v="-910841.19166666653"/>
  </r>
  <r>
    <s v="E120105"/>
    <s v="Rev Adj"/>
    <n v="120105"/>
    <s v="CORP-ADMIN &amp; GEN"/>
    <x v="0"/>
    <s v="A40151000"/>
    <x v="25"/>
    <x v="25"/>
    <n v="1"/>
    <s v="Water revenues"/>
    <x v="9"/>
    <x v="9"/>
    <x v="9"/>
    <n v="-607032.66777238669"/>
    <n v="-575454.32305238687"/>
    <n v="-462093.89841238706"/>
    <n v="-439375.92287238722"/>
    <m/>
    <m/>
    <m/>
    <m/>
    <m/>
    <m/>
    <m/>
    <m/>
    <n v="-2083956.8121095477"/>
  </r>
  <r>
    <s v="E120105"/>
    <s v="Rev Adj"/>
    <n v="120105"/>
    <s v="CORP-ADMIN &amp; GEN"/>
    <x v="0"/>
    <s v="A40161000"/>
    <x v="26"/>
    <x v="26"/>
    <n v="1"/>
    <s v="Water revenues"/>
    <x v="10"/>
    <x v="10"/>
    <x v="10"/>
    <n v="-170468.73353049994"/>
    <n v="-165481.94027949998"/>
    <n v="-133580.90147499996"/>
    <n v="-118447.93919199998"/>
    <m/>
    <m/>
    <m/>
    <m/>
    <m/>
    <m/>
    <m/>
    <m/>
    <n v="-587979.51447699987"/>
  </r>
  <r>
    <s v="E120107"/>
    <s v="Rev Adj"/>
    <n v="120107"/>
    <s v="CORP-FINANCE"/>
    <x v="0"/>
    <s v="A40111000"/>
    <x v="20"/>
    <x v="20"/>
    <n v="1"/>
    <s v="Water revenues"/>
    <x v="4"/>
    <x v="4"/>
    <x v="4"/>
    <n v="-60648"/>
    <n v="-352627"/>
    <n v="-304891"/>
    <n v="-305484"/>
    <m/>
    <m/>
    <m/>
    <m/>
    <m/>
    <m/>
    <m/>
    <m/>
    <n v="-1023650"/>
  </r>
  <r>
    <s v="E120107"/>
    <s v="Rev Adj"/>
    <n v="120107"/>
    <s v="CORP-FINANCE"/>
    <x v="0"/>
    <s v="A40121000"/>
    <x v="21"/>
    <x v="21"/>
    <n v="1"/>
    <s v="Water revenues"/>
    <x v="5"/>
    <x v="5"/>
    <x v="5"/>
    <n v="-28572"/>
    <n v="-166125"/>
    <n v="-142634"/>
    <n v="-138579"/>
    <m/>
    <m/>
    <m/>
    <m/>
    <m/>
    <m/>
    <m/>
    <m/>
    <n v="-475910"/>
  </r>
  <r>
    <s v="E120107"/>
    <s v="Rev Adj"/>
    <n v="120107"/>
    <s v="CORP-FINANCE"/>
    <x v="0"/>
    <s v="A40131000"/>
    <x v="22"/>
    <x v="22"/>
    <n v="1"/>
    <s v="Water revenues"/>
    <x v="6"/>
    <x v="6"/>
    <x v="6"/>
    <n v="-2889"/>
    <n v="-16800"/>
    <n v="-14615"/>
    <n v="-15162"/>
    <m/>
    <m/>
    <m/>
    <m/>
    <m/>
    <m/>
    <m/>
    <m/>
    <n v="-49466"/>
  </r>
  <r>
    <s v="E120107"/>
    <s v="Rev Adj"/>
    <n v="120107"/>
    <s v="CORP-FINANCE"/>
    <x v="0"/>
    <s v="A40141000"/>
    <x v="23"/>
    <x v="23"/>
    <n v="1"/>
    <s v="Water revenues"/>
    <x v="7"/>
    <x v="7"/>
    <x v="7"/>
    <n v="0"/>
    <n v="-18288.672525469225"/>
    <n v="-17112.324374146938"/>
    <n v="-18672.996335471151"/>
    <m/>
    <m/>
    <m/>
    <m/>
    <m/>
    <m/>
    <m/>
    <m/>
    <n v="-54073.993235087313"/>
  </r>
  <r>
    <s v="E120107"/>
    <s v="Rev Adj"/>
    <n v="120107"/>
    <s v="CORP-FINANCE"/>
    <x v="0"/>
    <s v="A40145000"/>
    <x v="24"/>
    <x v="24"/>
    <n v="1"/>
    <s v="Water revenues"/>
    <x v="8"/>
    <x v="8"/>
    <x v="8"/>
    <n v="0"/>
    <n v="-13396.420631146957"/>
    <n v="-12534.747668178248"/>
    <n v="-13677.937149646634"/>
    <m/>
    <m/>
    <m/>
    <m/>
    <m/>
    <m/>
    <m/>
    <m/>
    <n v="-39609.105448971837"/>
  </r>
  <r>
    <s v="E120107"/>
    <s v="Rev Adj"/>
    <n v="120107"/>
    <s v="CORP-FINANCE"/>
    <x v="0"/>
    <s v="A40151000"/>
    <x v="25"/>
    <x v="25"/>
    <n v="1"/>
    <s v="Water revenues"/>
    <x v="9"/>
    <x v="9"/>
    <x v="9"/>
    <n v="-7891"/>
    <n v="-45881"/>
    <n v="-40697"/>
    <n v="-35660"/>
    <m/>
    <m/>
    <m/>
    <m/>
    <m/>
    <m/>
    <m/>
    <m/>
    <n v="-130129"/>
  </r>
  <r>
    <s v="E120107"/>
    <s v="Rev Adj"/>
    <n v="120107"/>
    <s v="CORP-FINANCE"/>
    <x v="0"/>
    <s v="A40161000"/>
    <x v="26"/>
    <x v="26"/>
    <n v="1"/>
    <s v="Water revenues"/>
    <x v="10"/>
    <x v="10"/>
    <x v="10"/>
    <n v="0"/>
    <n v="-10028.843138526918"/>
    <n v="-9109.2690318431723"/>
    <n v="-8023.8407813986641"/>
    <m/>
    <m/>
    <m/>
    <m/>
    <m/>
    <m/>
    <m/>
    <m/>
    <n v="-27161.952951768755"/>
  </r>
  <r>
    <s v="E120105"/>
    <s v="Rev Adj"/>
    <m/>
    <m/>
    <x v="0"/>
    <s v="A40111000"/>
    <x v="20"/>
    <x v="20"/>
    <n v="1"/>
    <s v="Water revenues"/>
    <x v="4"/>
    <x v="4"/>
    <x v="4"/>
    <n v="-4315361"/>
    <n v="-4173867"/>
    <n v="-3832364"/>
    <n v="-3780664"/>
    <m/>
    <m/>
    <m/>
    <m/>
    <m/>
    <m/>
    <m/>
    <m/>
    <n v="-16102256"/>
  </r>
  <r>
    <s v="E120105"/>
    <s v="Rev Adj"/>
    <m/>
    <m/>
    <x v="0"/>
    <s v="A40121000"/>
    <x v="21"/>
    <x v="21"/>
    <n v="1"/>
    <s v="Water revenues"/>
    <x v="5"/>
    <x v="5"/>
    <x v="5"/>
    <n v="-2042850"/>
    <n v="-1931209"/>
    <n v="-1737101"/>
    <n v="-1561538"/>
    <m/>
    <m/>
    <m/>
    <m/>
    <m/>
    <m/>
    <m/>
    <m/>
    <n v="-7272698"/>
  </r>
  <r>
    <s v="E120105"/>
    <s v="Rev Adj"/>
    <m/>
    <m/>
    <x v="0"/>
    <s v="A40131000"/>
    <x v="22"/>
    <x v="22"/>
    <n v="1"/>
    <s v="Water revenues"/>
    <x v="6"/>
    <x v="6"/>
    <x v="6"/>
    <n v="-222383"/>
    <n v="-206768"/>
    <n v="-196580"/>
    <n v="-189994"/>
    <m/>
    <m/>
    <m/>
    <m/>
    <m/>
    <m/>
    <m/>
    <m/>
    <n v="-815725"/>
  </r>
  <r>
    <s v="E120105"/>
    <s v="Rev Adj"/>
    <m/>
    <m/>
    <x v="0"/>
    <s v="A40151000"/>
    <x v="25"/>
    <x v="25"/>
    <n v="1"/>
    <s v="Water revenues"/>
    <x v="9"/>
    <x v="9"/>
    <x v="9"/>
    <n v="-608355"/>
    <n v="-576776"/>
    <n v="-463416"/>
    <n v="-440698"/>
    <m/>
    <m/>
    <m/>
    <m/>
    <m/>
    <m/>
    <m/>
    <m/>
    <n v="-2089245"/>
  </r>
  <r>
    <s v="E120105"/>
    <s v="Rev Adj"/>
    <m/>
    <m/>
    <x v="0"/>
    <s v="A40161000"/>
    <x v="26"/>
    <x v="26"/>
    <n v="1"/>
    <s v="Water revenues"/>
    <x v="10"/>
    <x v="10"/>
    <x v="10"/>
    <n v="-170469"/>
    <n v="-165482"/>
    <n v="-133581"/>
    <n v="-118448"/>
    <m/>
    <m/>
    <m/>
    <m/>
    <m/>
    <m/>
    <m/>
    <m/>
    <n v="-587980"/>
  </r>
  <r>
    <s v="E120105"/>
    <s v="Rev Adj"/>
    <m/>
    <m/>
    <x v="0"/>
    <s v="A40145000"/>
    <x v="24"/>
    <x v="24"/>
    <n v="1"/>
    <s v="Water revenues"/>
    <x v="8"/>
    <x v="8"/>
    <x v="8"/>
    <n v="-224987"/>
    <n v="-224987"/>
    <n v="-224987"/>
    <n v="-224987"/>
    <m/>
    <m/>
    <m/>
    <m/>
    <m/>
    <m/>
    <m/>
    <m/>
    <n v="-899948"/>
  </r>
  <r>
    <s v="E120105"/>
    <s v="Rev Adj"/>
    <m/>
    <m/>
    <x v="0"/>
    <s v="A40141000"/>
    <x v="23"/>
    <x v="23"/>
    <n v="1"/>
    <s v="Water revenues"/>
    <x v="7"/>
    <x v="7"/>
    <x v="7"/>
    <n v="-311709"/>
    <n v="-311709"/>
    <n v="-311709"/>
    <n v="-311709"/>
    <m/>
    <m/>
    <m/>
    <m/>
    <m/>
    <m/>
    <m/>
    <m/>
    <n v="-1246836"/>
  </r>
  <r>
    <s v="E120105"/>
    <s v="Rev Adj"/>
    <m/>
    <m/>
    <x v="0"/>
    <s v="A40171000"/>
    <x v="178"/>
    <x v="177"/>
    <n v="1"/>
    <s v="Water revenues"/>
    <x v="49"/>
    <x v="49"/>
    <x v="68"/>
    <n v="-5583.333333333333"/>
    <n v="-5583.333333333333"/>
    <n v="-5583.333333333333"/>
    <n v="-5583.333333333333"/>
    <m/>
    <m/>
    <m/>
    <m/>
    <m/>
    <m/>
    <m/>
    <m/>
    <n v="-22333.333333333332"/>
  </r>
  <r>
    <s v="E120105"/>
    <s v="Prod Adj"/>
    <m/>
    <m/>
    <x v="0"/>
    <s v="A51010000"/>
    <x v="129"/>
    <x v="129"/>
    <n v="6"/>
    <s v="Purchased water"/>
    <x v="42"/>
    <x v="42"/>
    <x v="45"/>
    <n v="4166.666666666667"/>
    <n v="4166.666666666667"/>
    <n v="4166.666666666667"/>
    <n v="4166.666666666667"/>
    <m/>
    <m/>
    <m/>
    <m/>
    <m/>
    <m/>
    <m/>
    <m/>
    <n v="16666.666666666668"/>
  </r>
  <r>
    <s v="E120105"/>
    <s v="Prod Adj"/>
    <m/>
    <m/>
    <x v="0"/>
    <s v="A51110000"/>
    <x v="131"/>
    <x v="131"/>
    <n v="9"/>
    <s v="Waste disposal"/>
    <x v="44"/>
    <x v="44"/>
    <x v="40"/>
    <n v="5000"/>
    <n v="5000"/>
    <n v="5000"/>
    <n v="5000"/>
    <m/>
    <m/>
    <m/>
    <m/>
    <m/>
    <m/>
    <m/>
    <m/>
    <n v="20000"/>
  </r>
  <r>
    <s v="E120201"/>
    <s v="Prod Adj"/>
    <n v="120201"/>
    <s v="CEN-PRODUCTION"/>
    <x v="0"/>
    <s v="A51510000"/>
    <x v="130"/>
    <x v="130"/>
    <n v="7"/>
    <s v="Fuel and Power"/>
    <x v="43"/>
    <x v="43"/>
    <x v="46"/>
    <n v="-59237"/>
    <n v="-53422"/>
    <n v="-62795"/>
    <n v="-57160"/>
    <m/>
    <m/>
    <m/>
    <m/>
    <m/>
    <m/>
    <m/>
    <m/>
    <n v="-232614"/>
  </r>
  <r>
    <s v="E120250"/>
    <s v="Prod Adj"/>
    <n v="120250"/>
    <s v="CEN-KY RIVER ST"/>
    <x v="0"/>
    <s v="A51510000"/>
    <x v="130"/>
    <x v="130"/>
    <n v="7"/>
    <s v="Fuel and Power"/>
    <x v="43"/>
    <x v="43"/>
    <x v="46"/>
    <n v="-238666"/>
    <n v="-162053"/>
    <n v="-145676"/>
    <n v="-124838"/>
    <m/>
    <m/>
    <m/>
    <m/>
    <m/>
    <m/>
    <m/>
    <m/>
    <n v="-671233"/>
  </r>
  <r>
    <s v="E120251"/>
    <s v="Prod Adj"/>
    <n v="120251"/>
    <s v="CEN-RICHMOND ROAD"/>
    <x v="0"/>
    <s v="A51510000"/>
    <x v="130"/>
    <x v="130"/>
    <n v="7"/>
    <s v="Fuel and Power"/>
    <x v="43"/>
    <x v="43"/>
    <x v="46"/>
    <n v="-42292"/>
    <n v="-43536"/>
    <n v="-40684"/>
    <n v="-29890"/>
    <m/>
    <m/>
    <m/>
    <m/>
    <m/>
    <m/>
    <m/>
    <m/>
    <n v="-156402"/>
  </r>
  <r>
    <s v="E120252"/>
    <s v="Prod Adj"/>
    <n v="120252"/>
    <s v="CEN-POOL III WTP"/>
    <x v="0"/>
    <s v="A51510000"/>
    <x v="130"/>
    <x v="130"/>
    <n v="7"/>
    <s v="Fuel and Power"/>
    <x v="43"/>
    <x v="43"/>
    <x v="46"/>
    <n v="-64541"/>
    <n v="-48527"/>
    <n v="-45130"/>
    <n v="-54731"/>
    <m/>
    <m/>
    <m/>
    <m/>
    <m/>
    <m/>
    <m/>
    <m/>
    <n v="-212929"/>
  </r>
  <r>
    <s v="E123301"/>
    <s v="Prod Adj"/>
    <n v="123301"/>
    <s v="OWNWW-TREATMENT"/>
    <x v="1"/>
    <s v="A51510000"/>
    <x v="130"/>
    <x v="130"/>
    <n v="7"/>
    <s v="Fuel and Power"/>
    <x v="43"/>
    <x v="43"/>
    <x v="46"/>
    <n v="-4644"/>
    <n v="-4644"/>
    <n v="-4644"/>
    <n v="-4643"/>
    <m/>
    <m/>
    <m/>
    <m/>
    <m/>
    <m/>
    <m/>
    <m/>
    <n v="-18575"/>
  </r>
  <r>
    <s v="E125001"/>
    <s v="Prod Adj"/>
    <n v="125001"/>
    <s v="RWWW-TREATMENT"/>
    <x v="1"/>
    <s v="A51510000"/>
    <x v="130"/>
    <x v="130"/>
    <n v="7"/>
    <s v="Fuel and Power"/>
    <x v="43"/>
    <x v="43"/>
    <x v="46"/>
    <n v="-982"/>
    <n v="-655"/>
    <n v="-750"/>
    <n v="-1066"/>
    <m/>
    <m/>
    <m/>
    <m/>
    <m/>
    <m/>
    <m/>
    <m/>
    <n v="-3453"/>
  </r>
  <r>
    <s v="E126001"/>
    <s v="Prod Adj"/>
    <n v="126001"/>
    <s v="MILLWW-TREATMENT"/>
    <x v="1"/>
    <s v="A51510000"/>
    <x v="130"/>
    <x v="130"/>
    <n v="7"/>
    <s v="Fuel and Power"/>
    <x v="43"/>
    <x v="43"/>
    <x v="46"/>
    <n v="-3991"/>
    <n v="-2561"/>
    <n v="-2720"/>
    <n v="-2955"/>
    <m/>
    <m/>
    <m/>
    <m/>
    <m/>
    <m/>
    <m/>
    <m/>
    <n v="-12227"/>
  </r>
  <r>
    <s v="E120201"/>
    <s v="Prod Adj"/>
    <n v="120201"/>
    <s v="CEN-PRODUCTION"/>
    <x v="0"/>
    <s v="A51510000"/>
    <x v="130"/>
    <x v="130"/>
    <n v="7"/>
    <s v="Fuel and Power"/>
    <x v="43"/>
    <x v="43"/>
    <x v="46"/>
    <n v="61404.52154999999"/>
    <n v="53567.740050000015"/>
    <n v="66201.026849999995"/>
    <n v="58605.383599999994"/>
    <m/>
    <m/>
    <m/>
    <m/>
    <m/>
    <m/>
    <m/>
    <m/>
    <n v="239778.67204999999"/>
  </r>
  <r>
    <s v="E120250"/>
    <s v="Prod Adj"/>
    <n v="120250"/>
    <s v="CEN-KY RIVER ST"/>
    <x v="0"/>
    <s v="A51510000"/>
    <x v="130"/>
    <x v="130"/>
    <n v="7"/>
    <s v="Fuel and Power"/>
    <x v="43"/>
    <x v="43"/>
    <x v="46"/>
    <n v="226585.05361695893"/>
    <n v="161293.23356814907"/>
    <n v="145063.16479449201"/>
    <n v="126985.42800241237"/>
    <m/>
    <m/>
    <m/>
    <m/>
    <m/>
    <m/>
    <m/>
    <m/>
    <n v="659926.87998201232"/>
  </r>
  <r>
    <s v="E120251"/>
    <s v="Prod Adj"/>
    <n v="120251"/>
    <s v="CEN-RICHMOND ROAD"/>
    <x v="0"/>
    <s v="A51510000"/>
    <x v="130"/>
    <x v="130"/>
    <n v="7"/>
    <s v="Fuel and Power"/>
    <x v="43"/>
    <x v="43"/>
    <x v="46"/>
    <n v="40151.413094467927"/>
    <n v="43331.565449426293"/>
    <n v="40512.79431560637"/>
    <n v="31108.955176109142"/>
    <m/>
    <m/>
    <m/>
    <m/>
    <m/>
    <m/>
    <m/>
    <m/>
    <n v="155104.72803560973"/>
  </r>
  <r>
    <s v="E120252"/>
    <s v="Prod Adj"/>
    <n v="120252"/>
    <s v="CEN-POOL III WTP"/>
    <x v="0"/>
    <s v="A51510000"/>
    <x v="130"/>
    <x v="130"/>
    <n v="7"/>
    <s v="Fuel and Power"/>
    <x v="43"/>
    <x v="43"/>
    <x v="46"/>
    <n v="59151.974040771216"/>
    <n v="46626.418787830968"/>
    <n v="43383.999345082382"/>
    <n v="53744.801621832172"/>
    <m/>
    <m/>
    <m/>
    <m/>
    <m/>
    <m/>
    <m/>
    <m/>
    <n v="202907.19379551674"/>
  </r>
  <r>
    <s v="E123301"/>
    <s v="Prod Adj"/>
    <n v="123301"/>
    <s v="OWNWW-TREATMENT"/>
    <x v="1"/>
    <s v="A51510000"/>
    <x v="130"/>
    <x v="130"/>
    <n v="7"/>
    <s v="Fuel and Power"/>
    <x v="43"/>
    <x v="43"/>
    <x v="46"/>
    <n v="4810.0173500000019"/>
    <n v="4809.7554"/>
    <n v="4810.01325"/>
    <n v="4808.3126000000002"/>
    <m/>
    <m/>
    <m/>
    <m/>
    <m/>
    <m/>
    <m/>
    <m/>
    <n v="19238.098600000001"/>
  </r>
  <r>
    <s v="E125001"/>
    <s v="Prod Adj"/>
    <n v="125001"/>
    <s v="RWWW-TREATMENT"/>
    <x v="1"/>
    <s v="A51510000"/>
    <x v="130"/>
    <x v="130"/>
    <n v="7"/>
    <s v="Fuel and Power"/>
    <x v="43"/>
    <x v="43"/>
    <x v="46"/>
    <n v="982.42819999999995"/>
    <n v="655.02580000000012"/>
    <n v="749.79079999999999"/>
    <n v="1066.0451999999998"/>
    <m/>
    <m/>
    <m/>
    <m/>
    <m/>
    <m/>
    <m/>
    <m/>
    <n v="3453.29"/>
  </r>
  <r>
    <s v="E126001"/>
    <s v="Prod Adj"/>
    <n v="126001"/>
    <s v="MILLWW-TREATMENT"/>
    <x v="1"/>
    <s v="A51510000"/>
    <x v="130"/>
    <x v="130"/>
    <n v="7"/>
    <s v="Fuel and Power"/>
    <x v="43"/>
    <x v="43"/>
    <x v="46"/>
    <n v="4133.7681000000002"/>
    <n v="2652.6307500000003"/>
    <n v="2817.0796499999997"/>
    <n v="3060.8308500000007"/>
    <m/>
    <m/>
    <m/>
    <m/>
    <m/>
    <m/>
    <m/>
    <m/>
    <n v="12664.309350000001"/>
  </r>
  <r>
    <s v="E120250"/>
    <s v="Prod Adj"/>
    <n v="120250"/>
    <s v="CEN-KY RIVER ST"/>
    <x v="0"/>
    <s v="A51800000"/>
    <x v="174"/>
    <x v="173"/>
    <n v="8"/>
    <s v="Chemicals"/>
    <x v="48"/>
    <x v="48"/>
    <x v="66"/>
    <n v="-95441.270227811765"/>
    <n v="-84724.677690251701"/>
    <n v="-64361.863142900875"/>
    <n v="-61690.019732957364"/>
    <m/>
    <m/>
    <m/>
    <m/>
    <m/>
    <m/>
    <m/>
    <m/>
    <n v="-306217.83079392172"/>
  </r>
  <r>
    <s v="E120251"/>
    <s v="Prod Adj"/>
    <n v="120251"/>
    <s v="CEN-RICHMOND ROAD"/>
    <x v="0"/>
    <s v="A51800000"/>
    <x v="174"/>
    <x v="173"/>
    <n v="8"/>
    <s v="Chemicals"/>
    <x v="48"/>
    <x v="48"/>
    <x v="66"/>
    <n v="-61417.936279672649"/>
    <n v="-57941.280081285884"/>
    <n v="-39785.810576603202"/>
    <n v="-58408.757433168743"/>
    <m/>
    <m/>
    <m/>
    <m/>
    <m/>
    <m/>
    <m/>
    <m/>
    <n v="-217553.78437073046"/>
  </r>
  <r>
    <s v="E120252"/>
    <s v="Prod Adj"/>
    <n v="120252"/>
    <s v="CEN-POOL III WTP"/>
    <x v="0"/>
    <s v="A51800000"/>
    <x v="174"/>
    <x v="173"/>
    <n v="8"/>
    <s v="Chemicals"/>
    <x v="48"/>
    <x v="48"/>
    <x v="66"/>
    <n v="-39698.214124919388"/>
    <n v="-25862.453888958276"/>
    <n v="-20927.929736018938"/>
    <n v="-23632.887427093014"/>
    <m/>
    <m/>
    <m/>
    <m/>
    <m/>
    <m/>
    <m/>
    <m/>
    <n v="-110121.48517698962"/>
  </r>
  <r>
    <s v="E123301"/>
    <s v="Prod Adj"/>
    <n v="123301"/>
    <s v="OWNWW-TREATMENT"/>
    <x v="1"/>
    <s v="A51800000"/>
    <x v="174"/>
    <x v="173"/>
    <n v="8"/>
    <s v="Chemicals"/>
    <x v="48"/>
    <x v="48"/>
    <x v="66"/>
    <n v="-1630.0580776315676"/>
    <n v="-398.43136445723405"/>
    <n v="-549.03989316611467"/>
    <n v="-804.10470380756021"/>
    <m/>
    <m/>
    <m/>
    <m/>
    <m/>
    <m/>
    <m/>
    <m/>
    <n v="-3381.6340390624769"/>
  </r>
  <r>
    <s v="E125001"/>
    <s v="Prod Adj"/>
    <n v="125001"/>
    <s v="RWWW-TREATMENT"/>
    <x v="1"/>
    <s v="A51800000"/>
    <x v="174"/>
    <x v="173"/>
    <n v="8"/>
    <s v="Chemicals"/>
    <x v="48"/>
    <x v="48"/>
    <x v="66"/>
    <n v="-744.99206424148406"/>
    <n v="-625.38149659442581"/>
    <n v="-483.054592518059"/>
    <n v="-374.06070469556153"/>
    <m/>
    <m/>
    <m/>
    <m/>
    <m/>
    <m/>
    <m/>
    <m/>
    <n v="-2227.4888580495303"/>
  </r>
  <r>
    <s v="E126001"/>
    <s v="Prod Adj"/>
    <n v="126001"/>
    <s v="MILLWW-TREATMENT"/>
    <x v="1"/>
    <s v="A51800000"/>
    <x v="174"/>
    <x v="173"/>
    <n v="8"/>
    <s v="Chemicals"/>
    <x v="48"/>
    <x v="48"/>
    <x v="66"/>
    <n v="-151.60609615384516"/>
    <n v="-151.60609615384516"/>
    <n v="-151.60609615384516"/>
    <n v="-151.60609615384516"/>
    <m/>
    <m/>
    <m/>
    <m/>
    <m/>
    <m/>
    <m/>
    <m/>
    <n v="-606.42438461538063"/>
  </r>
  <r>
    <s v="E120250"/>
    <s v="Prod Adj"/>
    <n v="120250"/>
    <s v="CEN-KY RIVER ST"/>
    <x v="0"/>
    <s v="A51800000"/>
    <x v="174"/>
    <x v="173"/>
    <n v="8"/>
    <s v="Chemicals"/>
    <x v="48"/>
    <x v="48"/>
    <x v="66"/>
    <n v="87472.30804725975"/>
    <n v="81406.935132641884"/>
    <n v="61871.421582187621"/>
    <n v="60577.951808360405"/>
    <m/>
    <m/>
    <m/>
    <m/>
    <m/>
    <m/>
    <m/>
    <m/>
    <n v="291328.61657044967"/>
  </r>
  <r>
    <s v="E120251"/>
    <s v="Prod Adj"/>
    <n v="120251"/>
    <s v="CEN-RICHMOND ROAD"/>
    <x v="0"/>
    <s v="A51800000"/>
    <x v="174"/>
    <x v="173"/>
    <n v="8"/>
    <s v="Chemicals"/>
    <x v="48"/>
    <x v="48"/>
    <x v="66"/>
    <n v="56289.785635281471"/>
    <n v="55672.351405382622"/>
    <n v="38246.323816149372"/>
    <n v="57355.839863387351"/>
    <m/>
    <m/>
    <m/>
    <m/>
    <m/>
    <m/>
    <m/>
    <m/>
    <n v="207564.30072020082"/>
  </r>
  <r>
    <s v="E120252"/>
    <s v="Prod Adj"/>
    <n v="120252"/>
    <s v="CEN-POOL III WTP"/>
    <x v="0"/>
    <s v="A51800000"/>
    <x v="174"/>
    <x v="173"/>
    <n v="8"/>
    <s v="Chemicals"/>
    <x v="48"/>
    <x v="48"/>
    <x v="66"/>
    <n v="36383.572919476246"/>
    <n v="24849.703339167856"/>
    <n v="20118.136739838134"/>
    <n v="23206.864284499654"/>
    <m/>
    <m/>
    <m/>
    <m/>
    <m/>
    <m/>
    <m/>
    <m/>
    <n v="104558.27728298189"/>
  </r>
  <r>
    <s v="E123301"/>
    <s v="Prod Adj"/>
    <n v="123301"/>
    <s v="OWNWW-TREATMENT"/>
    <x v="1"/>
    <s v="A51800000"/>
    <x v="174"/>
    <x v="173"/>
    <n v="8"/>
    <s v="Chemicals"/>
    <x v="48"/>
    <x v="48"/>
    <x v="66"/>
    <n v="1630.0580776315676"/>
    <n v="398.43136445723405"/>
    <n v="549.03989316611467"/>
    <n v="804.10470380756021"/>
    <m/>
    <m/>
    <m/>
    <m/>
    <m/>
    <m/>
    <m/>
    <m/>
    <n v="3381.6340390624769"/>
  </r>
  <r>
    <s v="E125001"/>
    <s v="Prod Adj"/>
    <n v="125001"/>
    <s v="RWWW-TREATMENT"/>
    <x v="1"/>
    <s v="A51800000"/>
    <x v="174"/>
    <x v="173"/>
    <n v="8"/>
    <s v="Chemicals"/>
    <x v="48"/>
    <x v="48"/>
    <x v="66"/>
    <n v="744.99206424148406"/>
    <n v="625.38149659442581"/>
    <n v="483.054592518059"/>
    <n v="374.06070469556153"/>
    <m/>
    <m/>
    <m/>
    <m/>
    <m/>
    <m/>
    <m/>
    <m/>
    <n v="2227.4888580495303"/>
  </r>
  <r>
    <s v="E126001"/>
    <s v="Prod Adj"/>
    <n v="126001"/>
    <s v="MILLWW-TREATMENT"/>
    <x v="1"/>
    <s v="A51800000"/>
    <x v="174"/>
    <x v="173"/>
    <n v="8"/>
    <s v="Chemicals"/>
    <x v="48"/>
    <x v="48"/>
    <x v="66"/>
    <n v="151.60609615384516"/>
    <n v="151.60609615384516"/>
    <n v="151.60609615384516"/>
    <n v="151.60609615384516"/>
    <m/>
    <m/>
    <m/>
    <m/>
    <m/>
    <m/>
    <m/>
    <m/>
    <n v="606.42438461538063"/>
  </r>
  <r>
    <s v="E120105"/>
    <s v="Tax Adj"/>
    <n v="120105"/>
    <s v="CORP-ADMIN &amp; GEN"/>
    <x v="0"/>
    <s v="A69011000"/>
    <x v="85"/>
    <x v="85"/>
    <n v="45"/>
    <s v="Provision for income taxes"/>
    <x v="32"/>
    <x v="32"/>
    <x v="29"/>
    <n v="-203977.45536200528"/>
    <n v="-316512.18991631171"/>
    <n v="-282450.63474393683"/>
    <n v="-231485.48241259754"/>
    <m/>
    <m/>
    <m/>
    <m/>
    <m/>
    <m/>
    <m/>
    <m/>
    <n v="-1034425.7624348513"/>
  </r>
  <r>
    <s v="E120105"/>
    <s v="Tax Adj"/>
    <n v="120105"/>
    <s v="CORP-ADMIN &amp; GEN"/>
    <x v="0"/>
    <s v="A69021000"/>
    <x v="86"/>
    <x v="86"/>
    <n v="45"/>
    <s v="Provision for income taxes"/>
    <x v="33"/>
    <x v="33"/>
    <x v="30"/>
    <n v="-35996.021534471518"/>
    <n v="-55855.092338172653"/>
    <n v="-49844.229660694727"/>
    <n v="-40850.379249281919"/>
    <m/>
    <m/>
    <m/>
    <m/>
    <m/>
    <m/>
    <m/>
    <m/>
    <n v="-182545.72278262081"/>
  </r>
  <r>
    <s v="E120105"/>
    <s v="Div Adj"/>
    <n v="120105"/>
    <s v="CORP-ADMIN &amp; GEN"/>
    <x v="0"/>
    <s v="A86021500"/>
    <x v="94"/>
    <x v="94"/>
    <n v="50"/>
    <s v="Common dividends"/>
    <x v="37"/>
    <x v="37"/>
    <x v="34"/>
    <n v="-412473.62864538049"/>
    <m/>
    <m/>
    <n v="-598528.95079937391"/>
    <m/>
    <m/>
    <m/>
    <m/>
    <m/>
    <m/>
    <m/>
    <m/>
    <n v="-1011002.5794447544"/>
  </r>
  <r>
    <s v="E120105"/>
    <s v="Budget"/>
    <m/>
    <m/>
    <x v="0"/>
    <s v="A40111000"/>
    <x v="20"/>
    <x v="20"/>
    <n v="1"/>
    <s v="Water revenues"/>
    <x v="4"/>
    <x v="4"/>
    <x v="4"/>
    <m/>
    <m/>
    <m/>
    <m/>
    <n v="-7504107.8120355196"/>
    <n v="-7102221.2300392101"/>
    <n v="-6733973.6593438601"/>
    <n v="-7117219.22284518"/>
    <n v="-7112550.7636734704"/>
    <n v="-8128271.2992354799"/>
    <n v="-8720193.5773060396"/>
    <n v="-8510082.3496066406"/>
    <n v="-60928619.914085396"/>
  </r>
  <r>
    <s v="E120105"/>
    <s v="Budget"/>
    <m/>
    <m/>
    <x v="1"/>
    <s v="A40211000"/>
    <x v="95"/>
    <x v="95"/>
    <n v="2"/>
    <s v="Sewer revenues"/>
    <x v="38"/>
    <x v="38"/>
    <x v="35"/>
    <m/>
    <m/>
    <m/>
    <m/>
    <n v="-34164.409390225803"/>
    <n v="-27400.2989638039"/>
    <n v="-27815.36146362"/>
    <n v="-31222.422992706201"/>
    <n v="-29189.916852472899"/>
    <n v="-25936.9472372362"/>
    <n v="-26363.050468551999"/>
    <n v="-34468.727768978802"/>
    <n v="-236561.13513759576"/>
  </r>
  <r>
    <s v="E120105"/>
    <s v="Budget"/>
    <m/>
    <m/>
    <x v="0"/>
    <s v="A40310300"/>
    <x v="179"/>
    <x v="178"/>
    <n v="3"/>
    <s v="Other operating revenues"/>
    <x v="39"/>
    <x v="39"/>
    <x v="57"/>
    <m/>
    <m/>
    <m/>
    <m/>
    <n v="-189117.62082826399"/>
    <n v="-179441.74652700601"/>
    <n v="-194904.06794094801"/>
    <n v="-182305.72244532101"/>
    <n v="-188156.91166592701"/>
    <n v="-208741.826724126"/>
    <n v="-206167.905058112"/>
    <n v="-221082.808945995"/>
    <n v="-1569918.6101356989"/>
  </r>
  <r>
    <s v="E120105"/>
    <s v="Budget"/>
    <m/>
    <m/>
    <x v="0"/>
    <s v="A51010000"/>
    <x v="129"/>
    <x v="129"/>
    <n v="6"/>
    <s v="Purchased water"/>
    <x v="42"/>
    <x v="42"/>
    <x v="45"/>
    <m/>
    <m/>
    <m/>
    <m/>
    <n v="41968.229300454084"/>
    <n v="19759.971396277659"/>
    <n v="17178.464945385611"/>
    <n v="12576.949432958387"/>
    <n v="9946.102262439199"/>
    <n v="11981.90035425506"/>
    <n v="10327.012617960732"/>
    <n v="11128.30590470551"/>
    <n v="134866.93621443625"/>
  </r>
  <r>
    <s v="E120105"/>
    <s v="Budget"/>
    <m/>
    <m/>
    <x v="0"/>
    <s v="A51510000"/>
    <x v="130"/>
    <x v="130"/>
    <n v="7"/>
    <s v="Fuel and Power"/>
    <x v="43"/>
    <x v="43"/>
    <x v="46"/>
    <m/>
    <m/>
    <m/>
    <m/>
    <n v="253576.96576290924"/>
    <n v="291664.85483840352"/>
    <n v="304240.22174364462"/>
    <n v="300659.01258240588"/>
    <n v="318188.40201404376"/>
    <n v="432696.89588398795"/>
    <n v="422295.23274032905"/>
    <n v="443716.0772417215"/>
    <n v="2767037.6628074455"/>
  </r>
  <r>
    <s v="E120105"/>
    <s v="Budget"/>
    <m/>
    <m/>
    <x v="0"/>
    <s v="A51800000"/>
    <x v="174"/>
    <x v="173"/>
    <n v="8"/>
    <s v="Chemicals"/>
    <x v="48"/>
    <x v="48"/>
    <x v="66"/>
    <m/>
    <m/>
    <m/>
    <m/>
    <n v="133004.02820867934"/>
    <n v="132301.86828859444"/>
    <n v="113633.63681325641"/>
    <n v="124052.61461824687"/>
    <n v="124691.54748844446"/>
    <n v="161979.3230921106"/>
    <n v="194093.00231429271"/>
    <n v="219853.0665918075"/>
    <n v="1203609.0874154323"/>
  </r>
  <r>
    <s v="E120105"/>
    <s v="Budget"/>
    <m/>
    <m/>
    <x v="0"/>
    <s v="A51110000"/>
    <x v="131"/>
    <x v="131"/>
    <n v="9"/>
    <s v="Waste disposal"/>
    <x v="44"/>
    <x v="44"/>
    <x v="40"/>
    <m/>
    <m/>
    <m/>
    <m/>
    <n v="26331.16843622037"/>
    <n v="26331.16843622037"/>
    <n v="26331.16843622037"/>
    <n v="26331.16843622037"/>
    <n v="26331.16843622037"/>
    <n v="26331.16843622037"/>
    <n v="26331.16843622037"/>
    <n v="26331.16843622037"/>
    <n v="210649.34748976299"/>
  </r>
  <r>
    <s v="E120105"/>
    <s v="Budget"/>
    <m/>
    <m/>
    <x v="0"/>
    <s v="A50100000"/>
    <x v="0"/>
    <x v="0"/>
    <n v="10"/>
    <s v="Salaries &amp; Wages"/>
    <x v="0"/>
    <x v="0"/>
    <x v="0"/>
    <m/>
    <m/>
    <m/>
    <m/>
    <n v="591622.55806422618"/>
    <n v="591990.31910680933"/>
    <n v="643605.45735509985"/>
    <n v="600170.33825984364"/>
    <n v="626553.599172469"/>
    <n v="626553.599172469"/>
    <n v="600170.33825984364"/>
    <n v="652936.84991940623"/>
    <n v="4933603.059310168"/>
  </r>
  <r>
    <s v="E120105"/>
    <s v="Budget"/>
    <m/>
    <m/>
    <x v="0"/>
    <s v="A50610000"/>
    <x v="30"/>
    <x v="30"/>
    <n v="11"/>
    <s v="Pensions"/>
    <x v="11"/>
    <x v="11"/>
    <x v="1"/>
    <m/>
    <m/>
    <m/>
    <m/>
    <n v="46366.411705509461"/>
    <n v="46366.411705509461"/>
    <n v="46366.411705509461"/>
    <n v="46366.411705509461"/>
    <n v="46366.411705509461"/>
    <n v="46366.411705509461"/>
    <n v="46366.411705509461"/>
    <n v="46366.411705509461"/>
    <n v="370931.29364407569"/>
  </r>
  <r>
    <s v="E120105"/>
    <s v="Budget"/>
    <m/>
    <m/>
    <x v="0"/>
    <s v="A50550000"/>
    <x v="32"/>
    <x v="32"/>
    <n v="12"/>
    <s v="Group insurances"/>
    <x v="12"/>
    <x v="12"/>
    <x v="1"/>
    <m/>
    <m/>
    <m/>
    <m/>
    <n v="147974.71848565069"/>
    <n v="147974.71848565069"/>
    <n v="147974.71848565069"/>
    <n v="147974.71848565069"/>
    <n v="147974.71848565069"/>
    <n v="147974.71848565069"/>
    <n v="147974.71848565069"/>
    <n v="147974.71848565069"/>
    <n v="1183797.7478852056"/>
  </r>
  <r>
    <s v="E120105"/>
    <s v="Budget"/>
    <m/>
    <m/>
    <x v="0"/>
    <s v="A50450000"/>
    <x v="36"/>
    <x v="36"/>
    <n v="13"/>
    <s v="Other benefits"/>
    <x v="1"/>
    <x v="1"/>
    <x v="1"/>
    <m/>
    <m/>
    <m/>
    <m/>
    <n v="35086.974397959675"/>
    <n v="36481.349467874301"/>
    <n v="32407.100258288665"/>
    <n v="32368.345792072989"/>
    <n v="33917.284981718505"/>
    <n v="30393.884571384959"/>
    <n v="29871.608750253064"/>
    <n v="34615.65655846821"/>
    <n v="265142.20477802039"/>
  </r>
  <r>
    <s v="E120105"/>
    <s v="Budget"/>
    <m/>
    <m/>
    <x v="0"/>
    <s v="A53401500"/>
    <x v="8"/>
    <x v="8"/>
    <n v="14"/>
    <s v="Service Company costs"/>
    <x v="2"/>
    <x v="2"/>
    <x v="2"/>
    <m/>
    <m/>
    <m/>
    <m/>
    <n v="675656.53595313209"/>
    <n v="683959.11904561706"/>
    <n v="691808.56854649493"/>
    <n v="663501.66839635745"/>
    <n v="670856.7868906951"/>
    <n v="676761.85159561853"/>
    <n v="658475.52648930461"/>
    <n v="693317.70115611167"/>
    <n v="5414337.7580733309"/>
  </r>
  <r>
    <s v="E120105"/>
    <s v="Budget"/>
    <m/>
    <m/>
    <x v="0"/>
    <s v="A53150000"/>
    <x v="40"/>
    <x v="40"/>
    <n v="15"/>
    <s v="Contracted services"/>
    <x v="13"/>
    <x v="13"/>
    <x v="11"/>
    <m/>
    <m/>
    <m/>
    <m/>
    <n v="51727.161418621734"/>
    <n v="50451.054451643759"/>
    <n v="68440.553681558187"/>
    <n v="64398.468669404574"/>
    <n v="73562.563878964371"/>
    <n v="69375.193302042419"/>
    <n v="70357.952982195173"/>
    <n v="66962.712618277656"/>
    <n v="515275.6610027079"/>
  </r>
  <r>
    <s v="E120105"/>
    <s v="Budget"/>
    <m/>
    <m/>
    <x v="0"/>
    <s v="A52532000"/>
    <x v="136"/>
    <x v="136"/>
    <n v="16"/>
    <s v="Building maintenance and services"/>
    <x v="14"/>
    <x v="14"/>
    <x v="13"/>
    <m/>
    <m/>
    <m/>
    <m/>
    <n v="51138.03899263034"/>
    <n v="64276.572623833548"/>
    <n v="56446.566474859908"/>
    <n v="48366.909859359293"/>
    <n v="43668.613645814425"/>
    <n v="52606.948070559309"/>
    <n v="47318.280391892287"/>
    <n v="48584.800559868432"/>
    <n v="412406.73061881762"/>
  </r>
  <r>
    <s v="E120105"/>
    <s v="Budget"/>
    <m/>
    <m/>
    <x v="0"/>
    <s v="A52574100"/>
    <x v="45"/>
    <x v="45"/>
    <n v="17"/>
    <s v="Telecommunication expenses"/>
    <x v="15"/>
    <x v="15"/>
    <x v="13"/>
    <m/>
    <m/>
    <m/>
    <m/>
    <n v="20738.600909887013"/>
    <n v="20405.299731322357"/>
    <n v="20844.105042307343"/>
    <n v="20428.003526590914"/>
    <n v="20783.111389972768"/>
    <n v="20595.595588929315"/>
    <n v="20607.750942627154"/>
    <n v="23484.738154413128"/>
    <n v="167887.20528604998"/>
  </r>
  <r>
    <s v="E120105"/>
    <s v="Budget"/>
    <m/>
    <m/>
    <x v="0"/>
    <s v="A52562500"/>
    <x v="103"/>
    <x v="103"/>
    <n v="18"/>
    <s v="Postage printing and stationery"/>
    <x v="16"/>
    <x v="16"/>
    <x v="13"/>
    <m/>
    <m/>
    <m/>
    <m/>
    <n v="1614.9999999999998"/>
    <n v="1515"/>
    <n v="1565"/>
    <n v="1365"/>
    <n v="1515"/>
    <n v="1815"/>
    <n v="1365"/>
    <n v="5515"/>
    <n v="16270"/>
  </r>
  <r>
    <s v="E120105"/>
    <s v="Budget"/>
    <m/>
    <m/>
    <x v="0"/>
    <s v="A52562000"/>
    <x v="47"/>
    <x v="47"/>
    <n v="19"/>
    <s v="Office supplies &amp; expenses"/>
    <x v="17"/>
    <x v="17"/>
    <x v="13"/>
    <m/>
    <m/>
    <m/>
    <m/>
    <n v="22864.01475148695"/>
    <n v="22628.314116547608"/>
    <n v="25535.621524634127"/>
    <n v="23694.959362798523"/>
    <n v="23238.539065479545"/>
    <n v="23127.679868537733"/>
    <n v="23363.380503477074"/>
    <n v="23445.276486803457"/>
    <n v="187897.78567976502"/>
  </r>
  <r>
    <s v="E120105"/>
    <s v="Budget"/>
    <m/>
    <m/>
    <x v="0"/>
    <s v="A52503000"/>
    <x v="112"/>
    <x v="112"/>
    <n v="20"/>
    <s v="Advertising &amp; marketing expenses"/>
    <x v="40"/>
    <x v="40"/>
    <x v="43"/>
    <m/>
    <m/>
    <m/>
    <m/>
    <n v="1000"/>
    <n v="750"/>
    <n v="1000"/>
    <n v="1000"/>
    <n v="750"/>
    <n v="1000"/>
    <n v="1000"/>
    <n v="750"/>
    <n v="7250"/>
  </r>
  <r>
    <s v="E120105"/>
    <s v="Budget"/>
    <m/>
    <m/>
    <x v="0"/>
    <s v="A52534000"/>
    <x v="51"/>
    <x v="51"/>
    <n v="21"/>
    <s v="Employee related expense travel &amp; entertainment"/>
    <x v="18"/>
    <x v="18"/>
    <x v="13"/>
    <m/>
    <m/>
    <m/>
    <m/>
    <n v="5570.2600000000011"/>
    <n v="11845.090000000004"/>
    <n v="13318.210000000001"/>
    <n v="19919.690000000002"/>
    <n v="13673.580000000002"/>
    <n v="15786.270000000004"/>
    <n v="22850.670000000006"/>
    <n v="14354.270000000004"/>
    <n v="117318.04000000002"/>
  </r>
  <r>
    <s v="E120105"/>
    <s v="Budget"/>
    <m/>
    <m/>
    <x v="0"/>
    <s v="A52000000"/>
    <x v="170"/>
    <x v="53"/>
    <n v="22"/>
    <s v="Miscellaneous expenses"/>
    <x v="19"/>
    <x v="19"/>
    <x v="14"/>
    <m/>
    <m/>
    <m/>
    <m/>
    <n v="159955.27219471778"/>
    <n v="74776.254592152225"/>
    <n v="62953.496118509516"/>
    <n v="85093.828429416142"/>
    <n v="135787.17171775064"/>
    <n v="93281.953295684929"/>
    <n v="67707.538813217383"/>
    <n v="66607.761364360471"/>
    <n v="746163.27652580908"/>
  </r>
  <r>
    <s v="E120105"/>
    <s v="Budget"/>
    <m/>
    <m/>
    <x v="0"/>
    <s v="A54140000"/>
    <x v="59"/>
    <x v="59"/>
    <n v="23"/>
    <s v="Rents"/>
    <x v="20"/>
    <x v="20"/>
    <x v="15"/>
    <m/>
    <m/>
    <m/>
    <m/>
    <n v="368.99999999999994"/>
    <n v="368.99999999999994"/>
    <n v="5368.9999999999991"/>
    <n v="1118.9999999999998"/>
    <n v="1118.9999999999998"/>
    <n v="2368.9999999999995"/>
    <n v="1118.9999999999998"/>
    <n v="1118.9999999999998"/>
    <n v="12951.999999999998"/>
  </r>
  <r>
    <s v="E120105"/>
    <s v="Budget"/>
    <m/>
    <m/>
    <x v="0"/>
    <s v="A55000000"/>
    <x v="180"/>
    <x v="179"/>
    <n v="24"/>
    <s v="Transportation"/>
    <x v="21"/>
    <x v="21"/>
    <x v="16"/>
    <m/>
    <m/>
    <m/>
    <m/>
    <n v="24586.537500000002"/>
    <n v="26320.140000000007"/>
    <n v="45908.37"/>
    <n v="36930.431250000009"/>
    <n v="37548.276671250009"/>
    <n v="37780.020000000004"/>
    <n v="37746.607500000006"/>
    <n v="36930.431250000009"/>
    <n v="283750.81417125004"/>
  </r>
  <r>
    <s v="E120105"/>
    <s v="Budget"/>
    <m/>
    <m/>
    <x v="0"/>
    <s v="A57010000"/>
    <x v="157"/>
    <x v="157"/>
    <n v="25"/>
    <s v="Uncollectible Accounts Exp"/>
    <x v="45"/>
    <x v="45"/>
    <x v="58"/>
    <m/>
    <m/>
    <m/>
    <m/>
    <n v="26079.803086017215"/>
    <n v="-12741.247085380826"/>
    <n v="28263.729164051769"/>
    <n v="18577.993367091782"/>
    <n v="90559.415756198607"/>
    <n v="72137.194846934712"/>
    <n v="51539.214327842521"/>
    <n v="36309.360130647532"/>
    <n v="310725.46359340334"/>
  </r>
  <r>
    <s v="E120105"/>
    <s v="Budget"/>
    <m/>
    <m/>
    <x v="0"/>
    <s v="A52501500"/>
    <x v="181"/>
    <x v="180"/>
    <n v="26"/>
    <s v="Customer accounting other"/>
    <x v="22"/>
    <x v="22"/>
    <x v="17"/>
    <m/>
    <m/>
    <m/>
    <m/>
    <n v="97305.22892709529"/>
    <n v="92305.22892709529"/>
    <n v="97305.22892709529"/>
    <n v="92305.22892709529"/>
    <n v="97305.22892709529"/>
    <n v="92305.22892709529"/>
    <n v="97305.22892709529"/>
    <n v="92305.22892709529"/>
    <n v="758441.83141676232"/>
  </r>
  <r>
    <s v="E120105"/>
    <s v="Budget"/>
    <m/>
    <m/>
    <x v="0"/>
    <s v="A56610000"/>
    <x v="68"/>
    <x v="68"/>
    <n v="27"/>
    <s v="Regulatory expense"/>
    <x v="23"/>
    <x v="23"/>
    <x v="18"/>
    <m/>
    <m/>
    <m/>
    <m/>
    <n v="19448.000000000004"/>
    <n v="19448.000000000004"/>
    <n v="19448.000000000004"/>
    <n v="20115.000000000004"/>
    <n v="20115.000000000004"/>
    <n v="20115.000000000004"/>
    <n v="20115.000000000004"/>
    <n v="20115.000000000004"/>
    <n v="158919.00000000003"/>
  </r>
  <r>
    <s v="E120105"/>
    <s v="Budget"/>
    <m/>
    <m/>
    <x v="0"/>
    <s v="A55710000"/>
    <x v="182"/>
    <x v="181"/>
    <n v="28"/>
    <s v="Insurance other than group"/>
    <x v="24"/>
    <x v="24"/>
    <x v="21"/>
    <m/>
    <m/>
    <m/>
    <m/>
    <n v="69532.637492158407"/>
    <n v="69532.637492158407"/>
    <n v="69532.637492158407"/>
    <n v="69532.637492158407"/>
    <n v="69532.637492158407"/>
    <n v="69532.637492158407"/>
    <n v="69532.637492158407"/>
    <n v="69532.637492158407"/>
    <n v="556261.09993726725"/>
  </r>
  <r>
    <s v="E120105"/>
    <s v="Budget"/>
    <m/>
    <m/>
    <x v="0"/>
    <s v="A62002000"/>
    <x v="183"/>
    <x v="182"/>
    <n v="29"/>
    <s v="Maintenance service &amp; supplies"/>
    <x v="25"/>
    <x v="25"/>
    <x v="41"/>
    <m/>
    <m/>
    <m/>
    <m/>
    <n v="140802.11272788566"/>
    <n v="159322.33734036755"/>
    <n v="182341.82555927162"/>
    <n v="196437.87195053988"/>
    <n v="197260.96514201802"/>
    <n v="194962.15534124838"/>
    <n v="203766.42946373633"/>
    <n v="200627.40834297671"/>
    <n v="1475521.1058680438"/>
  </r>
  <r>
    <s v="E120105"/>
    <s v="Budget"/>
    <m/>
    <m/>
    <x v="0"/>
    <s v="A68011000"/>
    <x v="75"/>
    <x v="75"/>
    <n v="30"/>
    <s v="Depreciation"/>
    <x v="26"/>
    <x v="26"/>
    <x v="24"/>
    <m/>
    <m/>
    <m/>
    <m/>
    <n v="1073598.619674816"/>
    <n v="1073568.9481793712"/>
    <n v="1074425.314639915"/>
    <n v="1075658.4693549022"/>
    <n v="1076860.104205058"/>
    <n v="1078036.2023535413"/>
    <n v="1108752.3255230489"/>
    <n v="1110881.363722503"/>
    <n v="8671781.3476531561"/>
  </r>
  <r>
    <s v="E120105"/>
    <s v="Budget"/>
    <m/>
    <m/>
    <x v="0"/>
    <s v="A68251000"/>
    <x v="184"/>
    <x v="183"/>
    <n v="31"/>
    <s v="Amortization"/>
    <x v="46"/>
    <x v="46"/>
    <x v="59"/>
    <m/>
    <m/>
    <m/>
    <m/>
    <n v="20215"/>
    <n v="20215"/>
    <n v="20215"/>
    <n v="20215"/>
    <n v="20215"/>
    <n v="20215"/>
    <n v="20215"/>
    <n v="20215"/>
    <n v="161720"/>
  </r>
  <r>
    <s v="E120105"/>
    <s v="Budget"/>
    <m/>
    <m/>
    <x v="0"/>
    <s v="A68311000"/>
    <x v="165"/>
    <x v="165"/>
    <n v="32"/>
    <s v="Removal costs"/>
    <x v="47"/>
    <x v="47"/>
    <x v="24"/>
    <m/>
    <m/>
    <m/>
    <m/>
    <n v="149638.54030613057"/>
    <n v="149618.3245018918"/>
    <n v="149728.46156957993"/>
    <n v="149889.20720030289"/>
    <n v="150037.04580345924"/>
    <n v="154273.59175136776"/>
    <n v="154656.63096156856"/>
    <n v="154934.70566880039"/>
    <n v="1212776.5077631013"/>
  </r>
  <r>
    <s v="E120105"/>
    <s v="Budget"/>
    <m/>
    <m/>
    <x v="0"/>
    <s v="A68543000"/>
    <x v="185"/>
    <x v="184"/>
    <n v="34"/>
    <s v="General taxes"/>
    <x v="3"/>
    <x v="3"/>
    <x v="69"/>
    <m/>
    <m/>
    <m/>
    <m/>
    <n v="529883.38259532792"/>
    <n v="526153.04343339335"/>
    <n v="523286.41007222235"/>
    <n v="519503.29120052519"/>
    <n v="521459.28194590914"/>
    <n v="521215.76473051531"/>
    <n v="519413.20646478026"/>
    <n v="522484.63395470893"/>
    <n v="4183399.0143973823"/>
  </r>
  <r>
    <s v="E120105"/>
    <s v="Budget"/>
    <m/>
    <m/>
    <x v="0"/>
    <s v="A81810000"/>
    <x v="186"/>
    <x v="185"/>
    <n v="37"/>
    <s v="Interest Income"/>
    <x v="50"/>
    <x v="50"/>
    <x v="70"/>
    <m/>
    <m/>
    <m/>
    <m/>
    <n v="-3042.46"/>
    <n v="-3042.46"/>
    <n v="-3042.46"/>
    <n v="-3042.46"/>
    <n v="-3042.46"/>
    <n v="-3042.46"/>
    <n v="-3042.46"/>
    <n v="-3042.46"/>
    <n v="-24339.679999999997"/>
  </r>
  <r>
    <s v="E120105"/>
    <s v="Budget"/>
    <m/>
    <m/>
    <x v="0"/>
    <s v="A81015000"/>
    <x v="79"/>
    <x v="79"/>
    <n v="38"/>
    <s v="Interest on long-term debt"/>
    <x v="27"/>
    <x v="27"/>
    <x v="25"/>
    <m/>
    <m/>
    <m/>
    <m/>
    <n v="1022322.967379392"/>
    <n v="1022322.967379392"/>
    <n v="1022322.967379392"/>
    <n v="1022322.967379392"/>
    <n v="1022322.967379392"/>
    <n v="1022322.967379392"/>
    <n v="1030873.8059014718"/>
    <n v="1039994.7003250233"/>
    <n v="8204806.3105028467"/>
  </r>
  <r>
    <s v="E120105"/>
    <s v="Budget"/>
    <m/>
    <m/>
    <x v="0"/>
    <s v="A81315000"/>
    <x v="80"/>
    <x v="80"/>
    <n v="39"/>
    <s v="Interest on Short-Term Bank Debt"/>
    <x v="28"/>
    <x v="28"/>
    <x v="26"/>
    <m/>
    <m/>
    <m/>
    <m/>
    <n v="2838.9265479166165"/>
    <n v="3156.6690789072763"/>
    <n v="3765.5355235041211"/>
    <n v="2283.2527916282934"/>
    <n v="2282.489953696077"/>
    <n v="3044.7415749826755"/>
    <n v="1631.2289068391062"/>
    <n v="877.42617573915209"/>
    <n v="19880.270553213319"/>
  </r>
  <r>
    <s v="E120105"/>
    <s v="Budget"/>
    <m/>
    <m/>
    <x v="0"/>
    <s v="A70510000"/>
    <x v="81"/>
    <x v="81"/>
    <n v="41"/>
    <s v="Allowance for other funds used during construction"/>
    <x v="29"/>
    <x v="29"/>
    <x v="27"/>
    <m/>
    <m/>
    <m/>
    <m/>
    <n v="-69202.988384101904"/>
    <n v="-72912.582105297406"/>
    <n v="-76974.059813980202"/>
    <n v="-81329.314844199194"/>
    <n v="-84813.224231244094"/>
    <n v="-86733.8241839931"/>
    <n v="-24088.473863925399"/>
    <n v="-23854.1697250244"/>
    <n v="-519908.63715176564"/>
  </r>
  <r>
    <s v="E120105"/>
    <s v="Budget"/>
    <m/>
    <m/>
    <x v="0"/>
    <s v="A85000000"/>
    <x v="82"/>
    <x v="82"/>
    <n v="42"/>
    <s v="Allowance for borrowed funds used during construction"/>
    <x v="30"/>
    <x v="30"/>
    <x v="27"/>
    <m/>
    <m/>
    <m/>
    <m/>
    <n v="-31181.707470159501"/>
    <n v="-32851.961795797397"/>
    <n v="-34680.639643451897"/>
    <n v="-36641.605098474502"/>
    <n v="-37961.705419476297"/>
    <n v="-38571.5374298885"/>
    <n v="-10868.7631149278"/>
    <n v="-10763.2617826768"/>
    <n v="-233521.18175485267"/>
  </r>
  <r>
    <s v="E120105"/>
    <s v="Budget"/>
    <m/>
    <m/>
    <x v="0"/>
    <s v="A82010000"/>
    <x v="83"/>
    <x v="83"/>
    <n v="43"/>
    <s v="Amortization of debt expense"/>
    <x v="31"/>
    <x v="31"/>
    <x v="28"/>
    <m/>
    <m/>
    <m/>
    <m/>
    <n v="3925.0166402014943"/>
    <n v="3925.0166402014943"/>
    <n v="3925.0166402014943"/>
    <n v="3925.0166402014943"/>
    <n v="3925.0166402014943"/>
    <n v="3925.0166402014943"/>
    <n v="3960.3010765805252"/>
    <n v="3997.9378087181585"/>
    <n v="31508.338726507649"/>
  </r>
  <r>
    <s v="E120105"/>
    <s v="Budget"/>
    <m/>
    <m/>
    <x v="0"/>
    <s v="A82015000"/>
    <x v="84"/>
    <x v="84"/>
    <n v="43"/>
    <s v="Amortization of debt expense"/>
    <x v="31"/>
    <x v="31"/>
    <x v="28"/>
    <m/>
    <m/>
    <m/>
    <m/>
    <n v="3925.0166402014943"/>
    <n v="3925.0166402014943"/>
    <n v="3925.0166402014943"/>
    <n v="3925.0166402014943"/>
    <n v="3925.0166402014943"/>
    <n v="3925.0166402014943"/>
    <n v="3960.3010765805252"/>
    <n v="3997.9378087181585"/>
    <n v="31508.338726507649"/>
  </r>
  <r>
    <s v="E120105"/>
    <s v="Budget"/>
    <m/>
    <m/>
    <x v="0"/>
    <s v="A75820000"/>
    <x v="126"/>
    <x v="126"/>
    <n v="44"/>
    <s v="Other Net"/>
    <x v="41"/>
    <x v="41"/>
    <x v="44"/>
    <m/>
    <m/>
    <m/>
    <m/>
    <n v="5500"/>
    <n v="5500"/>
    <n v="7000"/>
    <n v="9500"/>
    <n v="5500"/>
    <n v="5500"/>
    <n v="5500"/>
    <n v="5500"/>
    <n v="49500"/>
  </r>
  <r>
    <s v="E120105"/>
    <s v="Budget"/>
    <m/>
    <m/>
    <x v="0"/>
    <s v="A69011000"/>
    <x v="85"/>
    <x v="85"/>
    <n v="45"/>
    <s v="Provision for income taxes"/>
    <x v="32"/>
    <x v="32"/>
    <x v="29"/>
    <m/>
    <m/>
    <m/>
    <m/>
    <n v="960951.53983650147"/>
    <n v="438530.04797111137"/>
    <n v="672254.19045861519"/>
    <n v="960489.60528826609"/>
    <n v="-254592.06624862476"/>
    <n v="1247517.8774456091"/>
    <n v="1519158.9590950755"/>
    <n v="883930.10932264093"/>
    <n v="6428240.2631691955"/>
  </r>
  <r>
    <s v="E120105"/>
    <s v="Budget"/>
    <m/>
    <m/>
    <x v="0"/>
    <s v="A86021500"/>
    <x v="94"/>
    <x v="94"/>
    <n v="50"/>
    <s v="Common dividends"/>
    <x v="37"/>
    <x v="37"/>
    <x v="34"/>
    <m/>
    <m/>
    <m/>
    <m/>
    <n v="0"/>
    <n v="0"/>
    <n v="3227274.78083434"/>
    <n v="0"/>
    <n v="0"/>
    <n v="2642773.9647342213"/>
    <n v="0"/>
    <n v="0"/>
    <n v="5870048.7455685614"/>
  </r>
  <r>
    <s v="E120105"/>
    <s v="Rev Adj"/>
    <m/>
    <m/>
    <x v="0"/>
    <s v="A40111000"/>
    <x v="20"/>
    <x v="20"/>
    <n v="1"/>
    <s v="Water revenues"/>
    <x v="4"/>
    <x v="4"/>
    <x v="4"/>
    <m/>
    <m/>
    <m/>
    <m/>
    <n v="7504107.8120355196"/>
    <n v="7102221.2300392101"/>
    <n v="6733973.6593438601"/>
    <n v="7117219.22284518"/>
    <n v="7112550.7636734704"/>
    <n v="8128271.2992354799"/>
    <n v="8720193.5773060396"/>
    <n v="8510082.3496066406"/>
    <n v="60928619.914085396"/>
  </r>
  <r>
    <s v="E120105"/>
    <s v="Rev Adj"/>
    <m/>
    <m/>
    <x v="0"/>
    <s v="A40111000"/>
    <x v="20"/>
    <x v="20"/>
    <n v="1"/>
    <s v="Water revenues"/>
    <x v="4"/>
    <x v="4"/>
    <x v="4"/>
    <m/>
    <m/>
    <m/>
    <m/>
    <n v="-3809879"/>
    <n v="-3610615"/>
    <n v="-3830114"/>
    <n v="-3690446"/>
    <n v="-3827789"/>
    <n v="-4087392"/>
    <n v="-4676434"/>
    <n v="-4214186"/>
    <n v="-31746855"/>
  </r>
  <r>
    <s v="E120105"/>
    <s v="Rev Adj"/>
    <m/>
    <m/>
    <x v="0"/>
    <s v="A40121000"/>
    <x v="21"/>
    <x v="21"/>
    <n v="1"/>
    <s v="Water revenues"/>
    <x v="5"/>
    <x v="5"/>
    <x v="5"/>
    <m/>
    <m/>
    <m/>
    <m/>
    <n v="-1518960"/>
    <n v="-1518639"/>
    <n v="-1608412"/>
    <n v="-1637008"/>
    <n v="-1519880"/>
    <n v="-1779231"/>
    <n v="-2010567"/>
    <n v="-1960166"/>
    <n v="-13552863"/>
  </r>
  <r>
    <s v="E120105"/>
    <s v="Rev Adj"/>
    <m/>
    <m/>
    <x v="0"/>
    <s v="A40131000"/>
    <x v="22"/>
    <x v="22"/>
    <n v="1"/>
    <s v="Water revenues"/>
    <x v="6"/>
    <x v="6"/>
    <x v="6"/>
    <m/>
    <m/>
    <m/>
    <m/>
    <n v="-210302"/>
    <n v="-200623"/>
    <n v="-196449"/>
    <n v="-199819"/>
    <n v="-201395"/>
    <n v="-236553"/>
    <n v="-231679"/>
    <n v="-247937"/>
    <n v="-1724757"/>
  </r>
  <r>
    <s v="E120105"/>
    <s v="Rev Adj"/>
    <m/>
    <m/>
    <x v="0"/>
    <s v="A40151000"/>
    <x v="25"/>
    <x v="25"/>
    <n v="1"/>
    <s v="Water revenues"/>
    <x v="9"/>
    <x v="9"/>
    <x v="9"/>
    <m/>
    <m/>
    <m/>
    <m/>
    <n v="-422232"/>
    <n v="-419167"/>
    <n v="-390015"/>
    <n v="-394668"/>
    <n v="-481815"/>
    <n v="-539550"/>
    <n v="-552994"/>
    <n v="-615206"/>
    <n v="-3815647"/>
  </r>
  <r>
    <s v="E120105"/>
    <s v="Rev Adj"/>
    <m/>
    <m/>
    <x v="0"/>
    <s v="A40161000"/>
    <x v="26"/>
    <x v="26"/>
    <n v="1"/>
    <s v="Water revenues"/>
    <x v="10"/>
    <x v="10"/>
    <x v="10"/>
    <m/>
    <m/>
    <m/>
    <m/>
    <n v="-133896"/>
    <n v="-119861"/>
    <n v="-136802"/>
    <n v="-132771"/>
    <n v="-141485"/>
    <n v="-157766"/>
    <n v="-185513"/>
    <n v="-178676"/>
    <n v="-1186770"/>
  </r>
  <r>
    <s v="E120105"/>
    <s v="Rev Adj"/>
    <m/>
    <m/>
    <x v="0"/>
    <s v="A40145000"/>
    <x v="24"/>
    <x v="24"/>
    <n v="1"/>
    <s v="Water revenues"/>
    <x v="8"/>
    <x v="8"/>
    <x v="8"/>
    <m/>
    <m/>
    <m/>
    <m/>
    <n v="-224987"/>
    <n v="-224987"/>
    <n v="-224987"/>
    <n v="-224987"/>
    <n v="-224987"/>
    <n v="-224987"/>
    <n v="-224987"/>
    <n v="-224987"/>
    <n v="-1799896"/>
  </r>
  <r>
    <s v="E120105"/>
    <s v="Rev Adj"/>
    <m/>
    <m/>
    <x v="0"/>
    <s v="A40141000"/>
    <x v="23"/>
    <x v="23"/>
    <n v="1"/>
    <s v="Water revenues"/>
    <x v="7"/>
    <x v="7"/>
    <x v="7"/>
    <m/>
    <m/>
    <m/>
    <m/>
    <n v="-311709"/>
    <n v="-311709"/>
    <n v="-311709"/>
    <n v="-311709"/>
    <n v="-311709"/>
    <n v="-311709"/>
    <n v="-311709"/>
    <n v="-311709"/>
    <n v="-2493672"/>
  </r>
  <r>
    <s v="E120105"/>
    <s v="Rev Adj"/>
    <m/>
    <m/>
    <x v="0"/>
    <s v="A40171000"/>
    <x v="178"/>
    <x v="177"/>
    <n v="1"/>
    <s v="Water revenues"/>
    <x v="49"/>
    <x v="49"/>
    <x v="68"/>
    <m/>
    <m/>
    <m/>
    <m/>
    <n v="-5583.333333333333"/>
    <n v="-5583.333333333333"/>
    <n v="-5583.333333333333"/>
    <n v="-5583.333333333333"/>
    <n v="-5583.333333333333"/>
    <n v="-5583.333333333333"/>
    <n v="-5583.333333333333"/>
    <n v="-5583.333333333333"/>
    <n v="-44666.666666666672"/>
  </r>
  <r>
    <s v="E120105"/>
    <s v="Rev Adj"/>
    <m/>
    <m/>
    <x v="0"/>
    <s v="A40310300"/>
    <x v="179"/>
    <x v="178"/>
    <n v="3"/>
    <s v="Other operating revenues"/>
    <x v="39"/>
    <x v="39"/>
    <x v="57"/>
    <m/>
    <m/>
    <m/>
    <m/>
    <n v="189117.62082826399"/>
    <n v="179441.74652700601"/>
    <n v="194904.06794094801"/>
    <n v="182305.72244532101"/>
    <n v="188156.91166592701"/>
    <n v="208741.826724126"/>
    <n v="206167.905058112"/>
    <n v="221082.808945995"/>
    <n v="1569918.6101356989"/>
  </r>
  <r>
    <s v="E120105"/>
    <s v="Rev Adj"/>
    <m/>
    <m/>
    <x v="0"/>
    <s v="A40310100"/>
    <x v="96"/>
    <x v="96"/>
    <n v="3"/>
    <s v="Other operating revenues"/>
    <x v="39"/>
    <x v="39"/>
    <x v="36"/>
    <m/>
    <m/>
    <m/>
    <m/>
    <n v="-85698.55"/>
    <n v="-74521.899999999994"/>
    <n v="-86604.01999999999"/>
    <n v="-71986.87"/>
    <n v="-66889.33"/>
    <n v="-73965.950000000012"/>
    <n v="-65541.2"/>
    <n v="-70578.39"/>
    <n v="-595786.21"/>
  </r>
  <r>
    <s v="E120105"/>
    <s v="Rev Adj"/>
    <m/>
    <m/>
    <x v="0"/>
    <s v="A40310200"/>
    <x v="144"/>
    <x v="144"/>
    <n v="3"/>
    <s v="Other operating revenues"/>
    <x v="39"/>
    <x v="39"/>
    <x v="55"/>
    <m/>
    <m/>
    <m/>
    <m/>
    <n v="-5693.21"/>
    <n v="-5693.21"/>
    <n v="-5693.21"/>
    <n v="-5693.21"/>
    <n v="-5693.21"/>
    <n v="-7059"/>
    <n v="-5693.21"/>
    <n v="-5693.21"/>
    <n v="-46911.47"/>
  </r>
  <r>
    <s v="E120105"/>
    <s v="Rev Adj"/>
    <m/>
    <m/>
    <x v="0"/>
    <s v="A40310250"/>
    <x v="145"/>
    <x v="145"/>
    <n v="3"/>
    <s v="Other operating revenues"/>
    <x v="39"/>
    <x v="39"/>
    <x v="56"/>
    <m/>
    <m/>
    <m/>
    <m/>
    <n v="-5450"/>
    <n v="-5450"/>
    <n v="-5450"/>
    <n v="-5450"/>
    <n v="-5450"/>
    <n v="-5450"/>
    <n v="-5450"/>
    <n v="-5450"/>
    <n v="-43600"/>
  </r>
  <r>
    <s v="E120105"/>
    <s v="Rev Adj"/>
    <m/>
    <m/>
    <x v="0"/>
    <s v="A40310400"/>
    <x v="146"/>
    <x v="146"/>
    <n v="3"/>
    <s v="Other operating revenues"/>
    <x v="39"/>
    <x v="39"/>
    <x v="57"/>
    <m/>
    <m/>
    <m/>
    <m/>
    <n v="-3246.666666666667"/>
    <n v="-3246.666666666667"/>
    <n v="-2651.4444444444439"/>
    <n v="-2164.4444444444439"/>
    <n v="-2651.4444444444439"/>
    <n v="-2651.4444444444439"/>
    <n v="-2759.666666666667"/>
    <n v="-2759.666666666667"/>
    <n v="-22131.444444444445"/>
  </r>
  <r>
    <s v="E120105"/>
    <s v="Rev Adj"/>
    <m/>
    <m/>
    <x v="0"/>
    <s v="A40310500"/>
    <x v="147"/>
    <x v="147"/>
    <n v="3"/>
    <s v="Other operating revenues"/>
    <x v="39"/>
    <x v="39"/>
    <x v="57"/>
    <m/>
    <m/>
    <m/>
    <m/>
    <n v="-47127.340000000004"/>
    <n v="-48592.23"/>
    <n v="-52625"/>
    <n v="-55084.079999999994"/>
    <n v="-65567.510000000009"/>
    <n v="-77786.36"/>
    <n v="-84885.21"/>
    <n v="-94818.240000000005"/>
    <n v="-526485.97000000009"/>
  </r>
  <r>
    <s v="E120105"/>
    <s v="Rev Adj"/>
    <m/>
    <m/>
    <x v="0"/>
    <s v="A40310600"/>
    <x v="148"/>
    <x v="148"/>
    <n v="3"/>
    <s v="Other operating revenues"/>
    <x v="39"/>
    <x v="39"/>
    <x v="57"/>
    <m/>
    <m/>
    <m/>
    <m/>
    <n v="-4386.166666666667"/>
    <n v="-4386.166666666667"/>
    <n v="-4386.166666666667"/>
    <n v="-4386.166666666667"/>
    <n v="-4386.166666666667"/>
    <n v="-4386.166666666667"/>
    <n v="-4386.166666666667"/>
    <n v="-4386.166666666667"/>
    <n v="-35089.333333333336"/>
  </r>
  <r>
    <s v="E120105"/>
    <s v="Rev Adj"/>
    <m/>
    <m/>
    <x v="0"/>
    <s v="A40310700"/>
    <x v="149"/>
    <x v="149"/>
    <n v="3"/>
    <s v="Other operating revenues"/>
    <x v="39"/>
    <x v="39"/>
    <x v="57"/>
    <m/>
    <m/>
    <m/>
    <m/>
    <n v="-24967.083333333336"/>
    <n v="-24967.083333333336"/>
    <n v="-24967.083333333336"/>
    <n v="-24967.083333333336"/>
    <n v="-24967.083333333336"/>
    <n v="-24967.083333333336"/>
    <n v="-24967.083333333336"/>
    <n v="-24967.083333333336"/>
    <n v="-199736.66666666672"/>
  </r>
  <r>
    <s v="E120105"/>
    <s v="Rev Adj"/>
    <m/>
    <m/>
    <x v="0"/>
    <s v="A40319900"/>
    <x v="150"/>
    <x v="150"/>
    <n v="3"/>
    <s v="Other operating revenues"/>
    <x v="39"/>
    <x v="39"/>
    <x v="57"/>
    <m/>
    <m/>
    <m/>
    <m/>
    <n v="-4916.666666666667"/>
    <n v="-4916.666666666667"/>
    <n v="-4916.666666666667"/>
    <n v="-4916.666666666667"/>
    <n v="-4916.666666666667"/>
    <n v="-4916.666666666667"/>
    <n v="-4916.666666666667"/>
    <n v="-4916.666666666667"/>
    <n v="-39333.333333333336"/>
  </r>
  <r>
    <s v="E120105"/>
    <s v="Rev Adj"/>
    <m/>
    <m/>
    <x v="1"/>
    <s v="A40359900"/>
    <x v="97"/>
    <x v="97"/>
    <n v="3"/>
    <s v="Other operating revenues"/>
    <x v="39"/>
    <x v="39"/>
    <x v="37"/>
    <m/>
    <m/>
    <m/>
    <m/>
    <n v="-8333.3333333333339"/>
    <n v="-8333.3333333333339"/>
    <n v="-8333.3333333333339"/>
    <n v="-8333.3333333333339"/>
    <n v="-8333.3333333333339"/>
    <n v="-8333.3333333333339"/>
    <n v="-8333.3333333333339"/>
    <n v="-8333.3333333333339"/>
    <n v="-66666.666666666672"/>
  </r>
  <r>
    <s v="E120105"/>
    <s v="Prod Adj"/>
    <m/>
    <m/>
    <x v="0"/>
    <s v="A51510000"/>
    <x v="130"/>
    <x v="130"/>
    <n v="7"/>
    <s v="Fuel and Power"/>
    <x v="43"/>
    <x v="43"/>
    <x v="46"/>
    <m/>
    <m/>
    <m/>
    <m/>
    <n v="-253576.96576290924"/>
    <n v="-291664.85483840352"/>
    <n v="-304240.22174364462"/>
    <n v="-300659.01258240588"/>
    <n v="-318188.40201404376"/>
    <n v="-432696.89588398795"/>
    <n v="-422295.23274032905"/>
    <n v="-443716.0772417215"/>
    <n v="-2767037.6628074455"/>
  </r>
  <r>
    <s v="E120201"/>
    <s v="Prod Adj"/>
    <n v="120201"/>
    <s v="CEN-PRODUCTION"/>
    <x v="0"/>
    <s v="A51510000"/>
    <x v="130"/>
    <x v="130"/>
    <n v="7"/>
    <s v="Fuel and Power"/>
    <x v="43"/>
    <x v="43"/>
    <x v="46"/>
    <m/>
    <m/>
    <m/>
    <m/>
    <n v="42799.233850000004"/>
    <n v="52970.690749999994"/>
    <n v="63913.580250000014"/>
    <n v="59463.362899999993"/>
    <n v="41735.653000000028"/>
    <n v="77496.474999999977"/>
    <n v="66818.868299999987"/>
    <n v="66874.511149999991"/>
    <n v="472072.37519999995"/>
  </r>
  <r>
    <s v="E120250"/>
    <s v="Prod Adj"/>
    <n v="120250"/>
    <s v="CEN-KY RIVER ST"/>
    <x v="0"/>
    <s v="A51510000"/>
    <x v="130"/>
    <x v="130"/>
    <n v="7"/>
    <s v="Fuel and Power"/>
    <x v="43"/>
    <x v="43"/>
    <x v="46"/>
    <m/>
    <m/>
    <m/>
    <m/>
    <n v="117557.52602348328"/>
    <n v="137888.21701622559"/>
    <n v="148173.85012408739"/>
    <n v="138860.60220327092"/>
    <n v="206555.40474633555"/>
    <n v="229014.44681981913"/>
    <n v="237623.6759652539"/>
    <n v="238692.63876596725"/>
    <n v="1454366.361664443"/>
  </r>
  <r>
    <s v="E120251"/>
    <s v="Prod Adj"/>
    <n v="120251"/>
    <s v="CEN-RICHMOND ROAD"/>
    <x v="0"/>
    <s v="A51510000"/>
    <x v="130"/>
    <x v="130"/>
    <n v="7"/>
    <s v="Fuel and Power"/>
    <x v="43"/>
    <x v="43"/>
    <x v="46"/>
    <m/>
    <m/>
    <m/>
    <m/>
    <n v="27891.437383182776"/>
    <n v="36663.422019644502"/>
    <n v="48316.724986588939"/>
    <n v="41317.033067829878"/>
    <n v="41625.722207197097"/>
    <n v="43532.80656130705"/>
    <n v="45104.311745081861"/>
    <n v="45261.922794617887"/>
    <n v="329713.38076545001"/>
  </r>
  <r>
    <s v="E120252"/>
    <s v="Prod Adj"/>
    <n v="120252"/>
    <s v="CEN-POOL III WTP"/>
    <x v="0"/>
    <s v="A51510000"/>
    <x v="130"/>
    <x v="130"/>
    <n v="7"/>
    <s v="Fuel and Power"/>
    <x v="43"/>
    <x v="43"/>
    <x v="46"/>
    <m/>
    <m/>
    <m/>
    <m/>
    <n v="52697.704840990227"/>
    <n v="53984.858062011946"/>
    <n v="64477.742353490103"/>
    <n v="59072.865778050975"/>
    <n v="21474.645285971324"/>
    <n v="79259.532631551527"/>
    <n v="81935.937446637443"/>
    <n v="81215.766998333595"/>
    <n v="494119.05339703709"/>
  </r>
  <r>
    <s v="E123301"/>
    <s v="Prod Adj"/>
    <n v="123301"/>
    <s v="OWNWW-TREATMENT"/>
    <x v="1"/>
    <s v="A51510000"/>
    <x v="130"/>
    <x v="130"/>
    <n v="7"/>
    <s v="Fuel and Power"/>
    <x v="43"/>
    <x v="43"/>
    <x v="46"/>
    <m/>
    <m/>
    <m/>
    <m/>
    <n v="4952.5253000000012"/>
    <n v="4885.4132000000009"/>
    <n v="5014.8546499999993"/>
    <n v="4953.8693500000008"/>
    <n v="4954.6260999999995"/>
    <n v="4953.2312000000002"/>
    <n v="4953.4187499999998"/>
    <n v="4955.477249999999"/>
    <n v="39623.415799999995"/>
  </r>
  <r>
    <s v="E125001"/>
    <s v="Prod Adj"/>
    <n v="125001"/>
    <s v="RWWW-TREATMENT"/>
    <x v="1"/>
    <s v="A51510000"/>
    <x v="130"/>
    <x v="130"/>
    <n v="7"/>
    <s v="Fuel and Power"/>
    <x v="43"/>
    <x v="43"/>
    <x v="46"/>
    <m/>
    <m/>
    <m/>
    <m/>
    <n v="987.0172"/>
    <n v="445.89920000000006"/>
    <n v="740.06939999999997"/>
    <n v="919.12980000000005"/>
    <n v="626.24059999999997"/>
    <n v="535.2503999999999"/>
    <n v="909.55179999999984"/>
    <n v="668.52340000000004"/>
    <n v="5831.6818000000003"/>
  </r>
  <r>
    <s v="E126001"/>
    <s v="Prod Adj"/>
    <n v="126001"/>
    <s v="MILLWW-TREATMENT"/>
    <x v="1"/>
    <s v="A51510000"/>
    <x v="130"/>
    <x v="130"/>
    <n v="7"/>
    <s v="Fuel and Power"/>
    <x v="43"/>
    <x v="43"/>
    <x v="46"/>
    <m/>
    <m/>
    <m/>
    <m/>
    <n v="3262.0190750000002"/>
    <n v="3262.0190750000002"/>
    <n v="3262.0190750000002"/>
    <n v="3262.0190750000002"/>
    <n v="3262.0190750000002"/>
    <n v="3262.0190750000002"/>
    <n v="3262.0190750000002"/>
    <n v="3262.0190750000002"/>
    <n v="26096.152600000001"/>
  </r>
  <r>
    <s v="E120105"/>
    <s v="Prod Adj"/>
    <m/>
    <m/>
    <x v="0"/>
    <s v="A51800000"/>
    <x v="174"/>
    <x v="173"/>
    <n v="8"/>
    <s v="Chemicals"/>
    <x v="48"/>
    <x v="48"/>
    <x v="66"/>
    <m/>
    <m/>
    <m/>
    <m/>
    <n v="-133004.02820867934"/>
    <n v="-132301.86828859444"/>
    <n v="-113633.63681325641"/>
    <n v="-124052.61461824687"/>
    <n v="-124691.54748844446"/>
    <n v="-161979.3230921106"/>
    <n v="-194093.00231429271"/>
    <n v="-219853.0665918075"/>
    <n v="-1203609.0874154323"/>
  </r>
  <r>
    <s v="E120250"/>
    <s v="Prod Adj"/>
    <n v="120250"/>
    <s v="CEN-KY RIVER ST"/>
    <x v="0"/>
    <s v="A51800000"/>
    <x v="174"/>
    <x v="173"/>
    <n v="8"/>
    <s v="Chemicals"/>
    <x v="48"/>
    <x v="48"/>
    <x v="66"/>
    <m/>
    <m/>
    <m/>
    <m/>
    <n v="63547.065986263122"/>
    <n v="59951.960430861705"/>
    <n v="59503.81927667532"/>
    <n v="58621.770904512094"/>
    <n v="60443.415228319936"/>
    <n v="87797.242442045812"/>
    <n v="106266.38880824141"/>
    <n v="110774.25481654453"/>
    <n v="606905.91789346398"/>
  </r>
  <r>
    <s v="E120251"/>
    <s v="Prod Adj"/>
    <n v="120251"/>
    <s v="CEN-RICHMOND ROAD"/>
    <x v="0"/>
    <s v="A51800000"/>
    <x v="174"/>
    <x v="173"/>
    <n v="8"/>
    <s v="Chemicals"/>
    <x v="48"/>
    <x v="48"/>
    <x v="66"/>
    <m/>
    <m/>
    <m/>
    <m/>
    <n v="36125.349030200414"/>
    <n v="39418.183127624347"/>
    <n v="38418.9242419847"/>
    <n v="42907.157455868597"/>
    <n v="41212.884015560056"/>
    <n v="46007.801881792759"/>
    <n v="52501.766583723518"/>
    <n v="61352.145962885734"/>
    <n v="357944.21229964017"/>
  </r>
  <r>
    <s v="E120252"/>
    <s v="Prod Adj"/>
    <n v="120252"/>
    <s v="CEN-POOL III WTP"/>
    <x v="0"/>
    <s v="A51800000"/>
    <x v="174"/>
    <x v="173"/>
    <n v="8"/>
    <s v="Chemicals"/>
    <x v="48"/>
    <x v="48"/>
    <x v="66"/>
    <m/>
    <m/>
    <m/>
    <m/>
    <n v="26835.465380537931"/>
    <n v="25543.960305238481"/>
    <n v="21509.559071187039"/>
    <n v="18184.580351288489"/>
    <n v="18783.909446537305"/>
    <n v="19262.496463576215"/>
    <n v="33833.469091852719"/>
    <n v="34044.800982269175"/>
    <n v="197998.24109248735"/>
  </r>
  <r>
    <s v="E123301"/>
    <s v="Prod Adj"/>
    <n v="123301"/>
    <s v="OWNWW-TREATMENT"/>
    <x v="1"/>
    <s v="A51800000"/>
    <x v="174"/>
    <x v="173"/>
    <n v="8"/>
    <s v="Chemicals"/>
    <x v="48"/>
    <x v="48"/>
    <x v="66"/>
    <m/>
    <m/>
    <m/>
    <m/>
    <n v="566.22424037006181"/>
    <n v="101.51039384045983"/>
    <n v="349.70146560032651"/>
    <n v="1508.2947031578842"/>
    <n v="1142.2681077138079"/>
    <n v="756.60225832236313"/>
    <n v="729.23004813321859"/>
    <n v="1004.4250940707167"/>
    <n v="6158.2563112088392"/>
  </r>
  <r>
    <s v="E125001"/>
    <s v="Prod Adj"/>
    <n v="125001"/>
    <s v="RWWW-TREATMENT"/>
    <x v="1"/>
    <s v="A51800000"/>
    <x v="174"/>
    <x v="173"/>
    <n v="8"/>
    <s v="Chemicals"/>
    <x v="48"/>
    <x v="48"/>
    <x v="66"/>
    <m/>
    <m/>
    <m/>
    <m/>
    <n v="728.44045851393048"/>
    <n v="562.29724922600542"/>
    <n v="512.97638482972047"/>
    <n v="461.70274566563364"/>
    <n v="722.86401300309421"/>
    <n v="627.75199535603588"/>
    <n v="887.88989551083398"/>
    <n v="507.2120201238381"/>
    <n v="5011.1347622290923"/>
  </r>
  <r>
    <s v="E126001"/>
    <s v="Prod Adj"/>
    <n v="126001"/>
    <s v="MILLWW-TREATMENT"/>
    <x v="1"/>
    <s v="A51800000"/>
    <x v="174"/>
    <x v="173"/>
    <n v="8"/>
    <s v="Chemicals"/>
    <x v="48"/>
    <x v="48"/>
    <x v="66"/>
    <m/>
    <m/>
    <m/>
    <m/>
    <n v="151.60609615384516"/>
    <n v="151.60609615384516"/>
    <n v="151.60609615384516"/>
    <n v="151.60609615384516"/>
    <n v="151.60609615384516"/>
    <n v="151.60609615384516"/>
    <n v="151.60609615384516"/>
    <n v="151.60609615384516"/>
    <n v="1212.848769230761"/>
  </r>
  <r>
    <s v="E120105"/>
    <s v="Prod Adj"/>
    <m/>
    <m/>
    <x v="0"/>
    <s v="A51110000"/>
    <x v="131"/>
    <x v="131"/>
    <n v="9"/>
    <s v="Waste disposal"/>
    <x v="44"/>
    <x v="44"/>
    <x v="40"/>
    <m/>
    <m/>
    <m/>
    <m/>
    <n v="5000"/>
    <n v="5000"/>
    <n v="5000"/>
    <n v="5000"/>
    <n v="5000"/>
    <n v="5000"/>
    <n v="5000"/>
    <n v="5000"/>
    <n v="40000"/>
  </r>
  <r>
    <s v="E120105"/>
    <s v="Prod Adj"/>
    <m/>
    <m/>
    <x v="0"/>
    <s v="A51010000"/>
    <x v="129"/>
    <x v="129"/>
    <n v="6"/>
    <s v="Purchased water"/>
    <x v="42"/>
    <x v="42"/>
    <x v="45"/>
    <m/>
    <m/>
    <m/>
    <m/>
    <n v="4166.67"/>
    <n v="4166.67"/>
    <n v="4166.67"/>
    <n v="4166.67"/>
    <n v="4166.67"/>
    <n v="4166.67"/>
    <n v="4166.67"/>
    <n v="4166.67"/>
    <n v="33333.359999999993"/>
  </r>
  <r>
    <s v="E120105"/>
    <s v="Tax Adj"/>
    <n v="120105"/>
    <s v="CORP-ADMIN &amp; GEN"/>
    <x v="0"/>
    <s v="A69011000"/>
    <x v="85"/>
    <x v="85"/>
    <n v="45"/>
    <s v="Provision for income taxes"/>
    <x v="32"/>
    <x v="32"/>
    <x v="29"/>
    <m/>
    <m/>
    <m/>
    <m/>
    <n v="-291234.25251715124"/>
    <n v="94257.044622381771"/>
    <n v="-60459.049178141642"/>
    <n v="-308455.98811137595"/>
    <n v="708399.99863352592"/>
    <n v="-377631.13893347222"/>
    <n v="-342513.8907928901"/>
    <n v="19663.936857724562"/>
    <n v="-557973.33941939892"/>
  </r>
  <r>
    <s v="E120105"/>
    <s v="Tax Adj"/>
    <n v="120105"/>
    <s v="CORP-ADMIN &amp; GEN"/>
    <x v="0"/>
    <s v="A69021000"/>
    <x v="86"/>
    <x v="86"/>
    <n v="45"/>
    <s v="Provision for income taxes"/>
    <x v="33"/>
    <x v="33"/>
    <x v="30"/>
    <m/>
    <m/>
    <m/>
    <m/>
    <n v="-51394.27985596787"/>
    <n v="16633.596109832077"/>
    <n v="-10669.243972613231"/>
    <n v="-54433.409666713407"/>
    <n v="125011.76446473986"/>
    <n v="-66640.789223553918"/>
    <n v="-60443.6277869806"/>
    <n v="3470.1065043043345"/>
    <n v="-98465.883426952758"/>
  </r>
  <r>
    <s v="E120105"/>
    <s v="Div Adj"/>
    <m/>
    <m/>
    <x v="0"/>
    <s v="A86021500"/>
    <x v="94"/>
    <x v="94"/>
    <n v="50"/>
    <s v="Common dividends"/>
    <x v="37"/>
    <x v="37"/>
    <x v="34"/>
    <m/>
    <m/>
    <m/>
    <m/>
    <m/>
    <m/>
    <n v="-907089.65210460732"/>
    <m/>
    <m/>
    <n v="-733689.09860618133"/>
    <m/>
    <m/>
    <n v="-1640778.7507107886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666">
  <r>
    <s v="E120100"/>
    <x v="0"/>
    <s v="1201"/>
    <n v="120100"/>
    <s v="KY CORP-BS/OH"/>
    <s v="Water"/>
    <s v="A50100000"/>
    <n v="50100000"/>
    <s v="Labor Expense"/>
    <x v="0"/>
    <x v="0"/>
    <s v="P17"/>
    <s v="Salaries and wages"/>
    <s v="601.8"/>
    <n v="2439.2343999999998"/>
    <n v="2439.2343999999998"/>
    <n v="2671.5372000000002"/>
    <n v="2507.5352831999999"/>
    <n v="2626.9345823999997"/>
    <n v="2626.9345823999997"/>
    <n v="2507.5352831999999"/>
    <n v="2746.3438815999998"/>
    <n v="2626.9345823999997"/>
    <n v="2507.5352831999999"/>
    <n v="2626.9345823999997"/>
    <n v="2626.9345823999997"/>
    <n v="30953.628643200002"/>
  </r>
  <r>
    <s v="E120100"/>
    <x v="0"/>
    <s v="1201"/>
    <n v="120100"/>
    <s v="KY CORP-BS/OH"/>
    <s v="Water"/>
    <s v="A50421000"/>
    <n v="50421000"/>
    <s v="401k Expense"/>
    <x v="1"/>
    <x v="1"/>
    <s v="P20"/>
    <s v="Other benefits"/>
    <s v="604.8"/>
    <n v="78.059573155389799"/>
    <n v="78.059573155389799"/>
    <n v="85.493342027331678"/>
    <n v="80.2427212037407"/>
    <n v="84.061898403918832"/>
    <n v="84.061898403918832"/>
    <n v="80.2427212037407"/>
    <n v="87.881075604096964"/>
    <n v="84.061898403918832"/>
    <n v="80.2427212037407"/>
    <n v="84.061898403918832"/>
    <n v="84.061898403918832"/>
    <n v="990.53121957302437"/>
  </r>
  <r>
    <s v="E120100"/>
    <x v="0"/>
    <s v="1201"/>
    <n v="120100"/>
    <s v="KY CORP-BS/OH"/>
    <s v="Water"/>
    <s v="A50422000"/>
    <n v="50422000"/>
    <s v="DCP Expense"/>
    <x v="1"/>
    <x v="1"/>
    <s v="P20"/>
    <s v="Other benefits"/>
    <s v="604.8"/>
    <n v="128.06040547191841"/>
    <n v="128.06040547191841"/>
    <n v="140.25377742162496"/>
    <n v="131.64697682513216"/>
    <n v="137.90969000728128"/>
    <n v="137.90969000728128"/>
    <n v="131.64697682513216"/>
    <n v="144.18240318943043"/>
    <n v="137.90969000728128"/>
    <n v="131.64697682513216"/>
    <n v="137.90969000728128"/>
    <n v="137.90969000728128"/>
    <n v="1625.0463720666953"/>
  </r>
  <r>
    <s v="E120100"/>
    <x v="0"/>
    <s v="1201"/>
    <n v="120100"/>
    <s v="KY CORP-BS/OH"/>
    <s v="Water"/>
    <s v="A53401000"/>
    <n v="53401000"/>
    <s v="AWWSC Labor OPEX"/>
    <x v="2"/>
    <x v="2"/>
    <s v="P21"/>
    <s v="Service Company Costs"/>
    <s v="634.8"/>
    <n v="308738.6887590643"/>
    <n v="306630.04435064236"/>
    <n v="334884.96189820365"/>
    <n v="312494.07881361409"/>
    <n v="329378.0191425184"/>
    <n v="329401.45966536796"/>
    <n v="314788.28332309803"/>
    <n v="346510.93849624682"/>
    <n v="331453.97149019316"/>
    <n v="317061.5800868122"/>
    <n v="329906.27822490816"/>
    <n v="328346.58974562486"/>
    <n v="3889594.8939962941"/>
  </r>
  <r>
    <s v="E120100"/>
    <x v="0"/>
    <s v="1201"/>
    <n v="120100"/>
    <s v="KY CORP-BS/OH"/>
    <s v="Water"/>
    <s v="A53401100"/>
    <n v="53401100"/>
    <s v="AWWSC Pension OPEX"/>
    <x v="2"/>
    <x v="2"/>
    <s v="P21"/>
    <s v="Service Company Costs"/>
    <s v="634.8"/>
    <n v="29228.112338496245"/>
    <n v="29228.112338496245"/>
    <n v="29228.112338496245"/>
    <n v="29227.002059909781"/>
    <n v="29227.002059909781"/>
    <n v="29224.781502736867"/>
    <n v="29224.781502736867"/>
    <n v="29224.781502736867"/>
    <n v="29227.002059909781"/>
    <n v="29228.112338496245"/>
    <n v="29228.112338496245"/>
    <n v="29228.112338496245"/>
    <n v="350724.0247189175"/>
  </r>
  <r>
    <s v="E120100"/>
    <x v="0"/>
    <s v="1201"/>
    <n v="120100"/>
    <s v="KY CORP-BS/OH"/>
    <s v="Water"/>
    <s v="A53401200"/>
    <n v="53401200"/>
    <s v="AWWSC Group Ins OPEX"/>
    <x v="2"/>
    <x v="2"/>
    <s v="P21"/>
    <s v="Service Company Costs"/>
    <s v="634.8"/>
    <n v="43485.424573395328"/>
    <n v="43348.697110933259"/>
    <n v="43182.768680650639"/>
    <n v="43072.613870278132"/>
    <n v="43016.998294536097"/>
    <n v="42857.864932781871"/>
    <n v="42828.663964961321"/>
    <n v="42584.410007857732"/>
    <n v="42225.431142184927"/>
    <n v="41891.172600180391"/>
    <n v="42245.048975797486"/>
    <n v="43197.697436060284"/>
    <n v="513936.7915896175"/>
  </r>
  <r>
    <s v="E120100"/>
    <x v="0"/>
    <s v="1201"/>
    <n v="120100"/>
    <s v="KY CORP-BS/OH"/>
    <s v="Water"/>
    <s v="A53401300"/>
    <n v="53401300"/>
    <s v="AWWSC Other Ben OPEX"/>
    <x v="2"/>
    <x v="2"/>
    <s v="P21"/>
    <s v="Service Company Costs"/>
    <s v="634.8"/>
    <n v="23095.959575321889"/>
    <n v="23088.873724506069"/>
    <n v="24179.330893175753"/>
    <n v="24135.012734944808"/>
    <n v="23787.168886266245"/>
    <n v="25597.792391221159"/>
    <n v="23156.077162023579"/>
    <n v="25665.392163718236"/>
    <n v="25918.187838551807"/>
    <n v="23199.273824541418"/>
    <n v="23802.614091406238"/>
    <n v="23979.844558016917"/>
    <n v="289605.52784369409"/>
  </r>
  <r>
    <s v="E120100"/>
    <x v="0"/>
    <s v="1201"/>
    <n v="120100"/>
    <s v="KY CORP-BS/OH"/>
    <s v="Water"/>
    <s v="A53401400"/>
    <n v="53401400"/>
    <s v="AWWSC Cont Svcs OPEX"/>
    <x v="2"/>
    <x v="2"/>
    <s v="P21"/>
    <s v="Service Company Costs"/>
    <s v="634.8"/>
    <n v="40268.123849287076"/>
    <n v="41024.394980661251"/>
    <n v="42151.096286036445"/>
    <n v="40514.280603618696"/>
    <n v="38340.239330737095"/>
    <n v="44044.371002666005"/>
    <n v="39158.130576905307"/>
    <n v="43768.094814509124"/>
    <n v="45838.337533447637"/>
    <n v="43623.357343593969"/>
    <n v="41182.103647708711"/>
    <n v="41320.507377219074"/>
    <n v="501233.03734639043"/>
  </r>
  <r>
    <s v="E120100"/>
    <x v="0"/>
    <s v="1201"/>
    <n v="120100"/>
    <s v="KY CORP-BS/OH"/>
    <s v="Water"/>
    <s v="A53401500"/>
    <n v="53401500"/>
    <s v="AWWSC Off Suppl OPEX"/>
    <x v="2"/>
    <x v="2"/>
    <s v="P21"/>
    <s v="Service Company Costs"/>
    <s v="634.8"/>
    <n v="44902.24786054049"/>
    <n v="45170.01083308657"/>
    <n v="48200.745812491077"/>
    <n v="47294.26376189931"/>
    <n v="49569.665295483443"/>
    <n v="47168.907051466682"/>
    <n v="47140.384120359719"/>
    <n v="47200.870574758083"/>
    <n v="49466.114824645738"/>
    <n v="45326.359656120476"/>
    <n v="45621.582056459003"/>
    <n v="45775.091767697202"/>
    <n v="562836.24361500784"/>
  </r>
  <r>
    <s v="E120100"/>
    <x v="0"/>
    <s v="1201"/>
    <n v="120100"/>
    <s v="KY CORP-BS/OH"/>
    <s v="Water"/>
    <s v="A53401600"/>
    <n v="53401600"/>
    <s v="AWWSC Transportaion"/>
    <x v="2"/>
    <x v="2"/>
    <s v="P21"/>
    <s v="Service Company Costs"/>
    <s v="634.8"/>
    <n v="11919.926356700162"/>
    <n v="11919.926356700162"/>
    <n v="11921.027155913696"/>
    <n v="11923.459347048538"/>
    <n v="11916.507562488936"/>
    <n v="11929.699450871027"/>
    <n v="11915.215021218493"/>
    <n v="11915.215021218493"/>
    <n v="11936.22567128286"/>
    <n v="11917.15269139774"/>
    <n v="11923.801364889354"/>
    <n v="11928.096773667632"/>
    <n v="143066.25277339711"/>
  </r>
  <r>
    <s v="E120100"/>
    <x v="0"/>
    <s v="1201"/>
    <n v="120100"/>
    <s v="KY CORP-BS/OH"/>
    <s v="Water"/>
    <s v="A53401700"/>
    <n v="53401700"/>
    <s v="AWWSC Rents OPEX"/>
    <x v="2"/>
    <x v="2"/>
    <s v="P21"/>
    <s v="Service Company Costs"/>
    <s v="634.8"/>
    <n v="22316.430301320674"/>
    <n v="22316.430301320674"/>
    <n v="22316.430301320674"/>
    <n v="22316.430301320674"/>
    <n v="22316.430301320674"/>
    <n v="22316.430301320674"/>
    <n v="22316.430301320674"/>
    <n v="22316.430301320674"/>
    <n v="22316.430301320674"/>
    <n v="22316.430301320674"/>
    <n v="22316.430301320674"/>
    <n v="22316.430301320674"/>
    <n v="267797.16361584811"/>
  </r>
  <r>
    <s v="E120100"/>
    <x v="0"/>
    <s v="1201"/>
    <n v="120100"/>
    <s v="KY CORP-BS/OH"/>
    <s v="Water"/>
    <s v="A53401800"/>
    <n v="53401800"/>
    <s v="AWWSC Other operting supplies"/>
    <x v="2"/>
    <x v="2"/>
    <s v="P21"/>
    <s v="Service Company Costs"/>
    <s v="634.8"/>
    <n v="12999.801377177628"/>
    <n v="1636.2496164079239"/>
    <n v="2469.2723077635546"/>
    <n v="7800.5770380110098"/>
    <n v="968.87626778839262"/>
    <n v="3306.8456553735932"/>
    <n v="9224.3417167777679"/>
    <n v="1602.2673272653151"/>
    <n v="-1456.4725815721354"/>
    <n v="4930.2408764477232"/>
    <n v="821.91235182388721"/>
    <n v="-1317.3729642141207"/>
    <n v="42986.538989050539"/>
  </r>
  <r>
    <s v="E120100"/>
    <x v="0"/>
    <s v="1201"/>
    <n v="120100"/>
    <s v="KY CORP-BS/OH"/>
    <s v="Water"/>
    <s v="A53401900"/>
    <n v="53401900"/>
    <s v="AWWSC Maint OPEX"/>
    <x v="2"/>
    <x v="2"/>
    <s v="P21"/>
    <s v="Service Company Costs"/>
    <s v="634.8"/>
    <n v="22533.648555355976"/>
    <n v="23687.282798644737"/>
    <n v="23842.47462594882"/>
    <n v="21789.885723228839"/>
    <n v="21308.380038828225"/>
    <n v="22494.523000915575"/>
    <n v="22060.748405480721"/>
    <n v="24707.545016346132"/>
    <n v="21300.074245544973"/>
    <n v="20575.835391844761"/>
    <n v="22319.423270647949"/>
    <n v="21450.557669219073"/>
    <n v="268070.37874200579"/>
  </r>
  <r>
    <s v="E120100"/>
    <x v="0"/>
    <s v="1201"/>
    <n v="120100"/>
    <s v="KY CORP-BS/OH"/>
    <s v="Water"/>
    <s v="A53402200"/>
    <n v="53402200"/>
    <s v="AWWSC Dpr/Amrt OPEX"/>
    <x v="2"/>
    <x v="2"/>
    <s v="P21"/>
    <s v="Service Company Costs"/>
    <s v="634.8"/>
    <n v="67770.571357639783"/>
    <n v="67344.197633841803"/>
    <n v="64143.040515741464"/>
    <n v="62710.89420187362"/>
    <n v="61563.549591521187"/>
    <n v="60446.669667935144"/>
    <n v="60405.126964583855"/>
    <n v="60197.58513294741"/>
    <n v="60673.000391146488"/>
    <n v="60579.970182666984"/>
    <n v="59324.821428090501"/>
    <n v="57402.74229878722"/>
    <n v="742562.16936677555"/>
  </r>
  <r>
    <s v="E120100"/>
    <x v="0"/>
    <s v="1201"/>
    <n v="120100"/>
    <s v="KY CORP-BS/OH"/>
    <s v="Water"/>
    <s v="A53402300"/>
    <n v="53402300"/>
    <s v="AWWSC Gen Tax OPEX"/>
    <x v="2"/>
    <x v="2"/>
    <s v="P21"/>
    <s v="Service Company Costs"/>
    <s v="634.8"/>
    <n v="34921.091234428677"/>
    <n v="55203.720110100738"/>
    <n v="32048.757861171202"/>
    <n v="27402.500350117018"/>
    <n v="26784.501431208515"/>
    <n v="25409.073469691062"/>
    <n v="23700.400987144883"/>
    <n v="24892.671196208998"/>
    <n v="22725.780832814879"/>
    <n v="20887.568139508963"/>
    <n v="20222.382868885808"/>
    <n v="18773.967540415582"/>
    <n v="332972.41602169635"/>
  </r>
  <r>
    <s v="E120100"/>
    <x v="0"/>
    <s v="1201"/>
    <n v="120100"/>
    <s v="KY CORP-BS/OH"/>
    <s v="Water"/>
    <s v="A53402400"/>
    <n v="53402400"/>
    <s v="AWWSC Interest OPEX"/>
    <x v="2"/>
    <x v="2"/>
    <s v="P21"/>
    <s v="Service Company Costs"/>
    <s v="634.8"/>
    <n v="6815.6604538582587"/>
    <n v="6618.1261005853148"/>
    <n v="6419.7801020934849"/>
    <n v="6280.1649206097063"/>
    <n v="6066.1213851444345"/>
    <n v="5891.6404719318589"/>
    <n v="6066.2013338035595"/>
    <n v="5895.7879925992038"/>
    <n v="5724.6590954461699"/>
    <n v="5874.1762002797304"/>
    <n v="5700.181647069624"/>
    <n v="5525.9087821589392"/>
    <n v="72878.408485580279"/>
  </r>
  <r>
    <s v="E120100"/>
    <x v="0"/>
    <s v="1201"/>
    <n v="120100"/>
    <s v="KY CORP-BS/OH"/>
    <s v="Water"/>
    <s v="A53402500"/>
    <n v="53402500"/>
    <s v="AWWSC Oth Inc OPEX"/>
    <x v="2"/>
    <x v="2"/>
    <s v="P21"/>
    <s v="Service Company Costs"/>
    <s v="634.8"/>
    <n v="-28.789702444487148"/>
    <n v="-28.789702444487148"/>
    <n v="-28.789702444487148"/>
    <n v="-28.789702444487148"/>
    <n v="-28.789702444487148"/>
    <n v="-28.789702444487148"/>
    <n v="-28.789702444487148"/>
    <n v="-28.789702444487148"/>
    <n v="-28.789702444487148"/>
    <n v="-28.789702444487148"/>
    <n v="-28.789702444487148"/>
    <n v="-28.789702444487148"/>
    <n v="-345.47642933384577"/>
  </r>
  <r>
    <s v="E120100"/>
    <x v="0"/>
    <s v="1201"/>
    <n v="120100"/>
    <s v="KY CORP-BS/OH"/>
    <s v="Water"/>
    <s v="A68532000"/>
    <n v="68532000"/>
    <s v="FUTA"/>
    <x v="3"/>
    <x v="3"/>
    <s v="P47"/>
    <s v="General taxes"/>
    <s v="408.12"/>
    <n v="-26.053468797600008"/>
    <n v="14.638046400000006"/>
    <n v="11.323835197600003"/>
    <n v="-4.9842374400000014E-2"/>
    <n v="-5.2215820800000021E-2"/>
    <n v="-5.2215820800000021E-2"/>
    <n v="-4.9842374400000014E-2"/>
    <n v="-5.4589267200000013E-2"/>
    <n v="-5.2215820800000021E-2"/>
    <n v="-4.9842374400000014E-2"/>
    <n v="-5.2215820800000021E-2"/>
    <n v="-5.2215820800000021E-2"/>
    <n v="-0.55678269439999939"/>
  </r>
  <r>
    <s v="E120100"/>
    <x v="0"/>
    <s v="1201"/>
    <n v="120100"/>
    <s v="KY CORP-BS/OH"/>
    <s v="Water"/>
    <s v="A68533000"/>
    <n v="68533000"/>
    <s v="FICA"/>
    <x v="3"/>
    <x v="3"/>
    <s v="P47"/>
    <s v="General taxes"/>
    <s v="408.12"/>
    <n v="186.60259159999998"/>
    <n v="187.08360123232322"/>
    <n v="204.90251563540161"/>
    <n v="192.32406206682825"/>
    <n v="201.48568407001054"/>
    <n v="201.48568407001054"/>
    <n v="192.32406206682825"/>
    <n v="210.64730607319285"/>
    <n v="201.48568407001054"/>
    <n v="192.32406206682825"/>
    <n v="201.48568407001054"/>
    <n v="201.48568407001054"/>
    <n v="2373.6366210914548"/>
  </r>
  <r>
    <s v="E120100"/>
    <x v="0"/>
    <s v="1201"/>
    <n v="120100"/>
    <s v="KY CORP-BS/OH"/>
    <s v="Water"/>
    <s v="A68535000"/>
    <n v="68535000"/>
    <s v="SUTA"/>
    <x v="3"/>
    <x v="3"/>
    <s v="P47"/>
    <s v="General taxes"/>
    <s v="408.12"/>
    <n v="-92.031427199999996"/>
    <n v="34.145441599999998"/>
    <n v="37.398340800000007"/>
    <n v="20.144309126399992"/>
    <n v="-0.12183691520000001"/>
    <n v="-0.12183691520000001"/>
    <n v="-0.11629887359999999"/>
    <n v="-0.12737495679999999"/>
    <n v="-0.12183691520000001"/>
    <n v="-0.11629887359999999"/>
    <n v="-0.12183691520000001"/>
    <n v="-0.12183691520000001"/>
    <n v="-1.3124929535999987"/>
  </r>
  <r>
    <s v="E120105"/>
    <x v="0"/>
    <s v="1201"/>
    <n v="120105"/>
    <s v="CORP-ADMIN &amp; GEN"/>
    <s v="Water"/>
    <s v="A40111000"/>
    <n v="40111000"/>
    <s v="Res Sales Billed"/>
    <x v="4"/>
    <x v="4"/>
    <s v="P02"/>
    <s v="Water revenues - residential"/>
    <s v="461.1"/>
    <n v="4062331.0934881656"/>
    <n v="3844770.7386807837"/>
    <n v="3645420.7834285535"/>
    <n v="3852889.8667692537"/>
    <n v="3850362.607389865"/>
    <n v="4400220.5275133206"/>
    <n v="4720656.2588973735"/>
    <n v="4606913.0405489774"/>
    <n v="4731696.821428325"/>
    <n v="4443731.0246104039"/>
    <n v="4091080.8841919419"/>
    <n v="3891982.1300211507"/>
    <n v="50142055.776968114"/>
  </r>
  <r>
    <s v="E120105"/>
    <x v="0"/>
    <s v="1201"/>
    <n v="120105"/>
    <s v="CORP-ADMIN &amp; GEN"/>
    <s v="Water"/>
    <s v="A40121000"/>
    <n v="40121000"/>
    <s v="Com Sales Billed"/>
    <x v="4"/>
    <x v="4"/>
    <s v="P03"/>
    <s v="Water revenues - commercial"/>
    <s v="461.2"/>
    <n v="1613506.8947448391"/>
    <n v="1651314.7660804093"/>
    <n v="1583615.0170160348"/>
    <n v="1678722.5137551054"/>
    <n v="1703515.3246072023"/>
    <n v="1944097.7396232947"/>
    <n v="2102327.9709114353"/>
    <n v="2137823.0449848738"/>
    <n v="2197914.6632440183"/>
    <n v="2016839.1533285053"/>
    <n v="1795726.8535761551"/>
    <n v="1614288.227351411"/>
    <n v="22039692.169223286"/>
  </r>
  <r>
    <s v="E120105"/>
    <x v="0"/>
    <s v="1201"/>
    <n v="120105"/>
    <s v="CORP-ADMIN &amp; GEN"/>
    <s v="Water"/>
    <s v="A40131000"/>
    <n v="40131000"/>
    <s v="Ind Sales Billed"/>
    <x v="4"/>
    <x v="4"/>
    <s v="P04"/>
    <s v="Water revenues - industrial"/>
    <s v="461.3"/>
    <n v="210195.14995349225"/>
    <n v="200516.51461107333"/>
    <n v="196342.79684127122"/>
    <n v="199712.10943032656"/>
    <n v="201288.27073426332"/>
    <n v="236446.93718833028"/>
    <n v="231572.15661890915"/>
    <n v="247830.00954263331"/>
    <n v="222276.07406883937"/>
    <n v="206661.37803012089"/>
    <n v="196473.61222457889"/>
    <n v="189887.50894460708"/>
    <n v="2539202.5181884458"/>
  </r>
  <r>
    <s v="E120105"/>
    <x v="0"/>
    <s v="1201"/>
    <n v="120105"/>
    <s v="CORP-ADMIN &amp; GEN"/>
    <s v="Water"/>
    <s v="A40141000"/>
    <n v="40141000"/>
    <s v="Publ Fire Billed"/>
    <x v="4"/>
    <x v="4"/>
    <s v="P05"/>
    <s v="Water revenues - public fire"/>
    <s v="462.1"/>
    <n v="310868.04333333333"/>
    <n v="310868.04333333333"/>
    <n v="310868.04333333333"/>
    <n v="310868.04333333333"/>
    <n v="310868.04333333333"/>
    <n v="310868.04333333333"/>
    <n v="310868.04333333333"/>
    <n v="310868.04333333333"/>
    <n v="310868.04333333333"/>
    <n v="310868.04333333333"/>
    <n v="310868.04333333333"/>
    <n v="310868.04333333333"/>
    <n v="3730416.5200000009"/>
  </r>
  <r>
    <s v="E120105"/>
    <x v="0"/>
    <s v="1201"/>
    <n v="120105"/>
    <s v="CORP-ADMIN &amp; GEN"/>
    <s v="Water"/>
    <s v="A40145000"/>
    <n v="40145000"/>
    <s v="Priv Fire Billed"/>
    <x v="4"/>
    <x v="4"/>
    <s v="P06"/>
    <s v="Water revenues - private fire"/>
    <s v="462.2"/>
    <n v="227710.29791666663"/>
    <n v="227710.29791666663"/>
    <n v="227710.29791666663"/>
    <n v="227710.29791666663"/>
    <n v="227710.29791666663"/>
    <n v="227710.29791666663"/>
    <n v="227710.29791666663"/>
    <n v="227710.29791666663"/>
    <n v="227710.29791666663"/>
    <n v="227710.29791666663"/>
    <n v="227710.29791666663"/>
    <n v="227710.29791666663"/>
    <n v="2732523.5749999997"/>
  </r>
  <r>
    <s v="E120105"/>
    <x v="0"/>
    <s v="1201"/>
    <n v="120105"/>
    <s v="CORP-ADMIN &amp; GEN"/>
    <s v="Water"/>
    <s v="A40151000"/>
    <n v="40151000"/>
    <s v="Publ Auth Billed"/>
    <x v="4"/>
    <x v="4"/>
    <s v="P07"/>
    <s v="Water revenues - public authority"/>
    <s v="461.4"/>
    <n v="420910.15191238571"/>
    <n v="417845.11751238612"/>
    <n v="388693.54137238552"/>
    <n v="393346.0683123857"/>
    <n v="480492.80747238424"/>
    <n v="538227.73973238724"/>
    <n v="551671.8636123871"/>
    <n v="613884.42057238775"/>
    <n v="607032.66777238669"/>
    <n v="575454.32305238687"/>
    <n v="462093.89841238706"/>
    <n v="439375.92287238722"/>
    <n v="5889028.5226086378"/>
  </r>
  <r>
    <s v="E120105"/>
    <x v="0"/>
    <s v="1201"/>
    <n v="120105"/>
    <s v="CORP-ADMIN &amp; GEN"/>
    <s v="Water"/>
    <s v="A40161000"/>
    <n v="40161000"/>
    <s v="Sls/Rsle Billed"/>
    <x v="4"/>
    <x v="4"/>
    <s v="P08"/>
    <s v="Water revenues - sales for resale"/>
    <s v="466."/>
    <n v="133894.63992499994"/>
    <n v="119860.80080649996"/>
    <n v="136801.88079099997"/>
    <n v="132770.60544999994"/>
    <n v="141485.39181549998"/>
    <n v="157766.44885599994"/>
    <n v="185513.19465024996"/>
    <n v="178676.40086424991"/>
    <n v="170468.73353049994"/>
    <n v="165481.94027949998"/>
    <n v="133580.90147499996"/>
    <n v="118447.93919199998"/>
    <n v="1774748.8776354999"/>
  </r>
  <r>
    <s v="E120105"/>
    <x v="0"/>
    <s v="1201"/>
    <n v="120105"/>
    <s v="CORP-ADMIN &amp; GEN"/>
    <s v="Water"/>
    <s v="A50171800"/>
    <n v="50171800"/>
    <s v="Comp Exp-RSU's"/>
    <x v="0"/>
    <x v="0"/>
    <s v="P17"/>
    <s v="Salaries and wages"/>
    <s v="601.8"/>
    <n v="5883.6455236252505"/>
    <n v="5883.6455236252505"/>
    <n v="6443.9927163514658"/>
    <n v="6048.3875982867585"/>
    <n v="6336.4060553480322"/>
    <n v="6336.4060553480322"/>
    <n v="6048.3875982867585"/>
    <n v="6624.4245124093068"/>
    <n v="6336.4060553480322"/>
    <n v="6048.3875982867585"/>
    <n v="6336.4060553480322"/>
    <n v="6336.4060553480322"/>
    <n v="74662.901347611725"/>
  </r>
  <r>
    <s v="E120105"/>
    <x v="0"/>
    <s v="1201"/>
    <n v="120105"/>
    <s v="CORP-ADMIN &amp; GEN"/>
    <s v="Water"/>
    <s v="A50109900"/>
    <n v="50109900"/>
    <s v="Labor Cap Credits"/>
    <x v="0"/>
    <x v="0"/>
    <s v="P17"/>
    <s v="Salaries and wages"/>
    <s v="601.8"/>
    <n v="-2694.8083344000006"/>
    <n v="-2694.8083344000006"/>
    <n v="-2951.4567471999999"/>
    <n v="-2770.2629677632003"/>
    <n v="-2902.1802519424"/>
    <n v="-2902.1802519424"/>
    <n v="-2770.2629677632003"/>
    <n v="-3034.0975361216006"/>
    <n v="-2902.1802519424"/>
    <n v="-2770.2629677632003"/>
    <n v="-2902.1802519424"/>
    <n v="-2902.1802519424"/>
    <n v="-34196.861115123203"/>
  </r>
  <r>
    <s v="E120105"/>
    <x v="0"/>
    <s v="1201"/>
    <n v="120105"/>
    <s v="CORP-ADMIN &amp; GEN"/>
    <s v="Water"/>
    <s v="A50100000"/>
    <n v="50100000"/>
    <s v="Labor Expense"/>
    <x v="0"/>
    <x v="0"/>
    <s v="P17"/>
    <s v="Salaries and wages"/>
    <s v="601.8"/>
    <n v="50885.720400000006"/>
    <n v="50885.720400000006"/>
    <n v="55731.985200000003"/>
    <n v="52310.518291200002"/>
    <n v="54801.499638399997"/>
    <n v="54801.499638399997"/>
    <n v="52310.518291200002"/>
    <n v="57292.480985600007"/>
    <n v="54801.499638399997"/>
    <n v="52310.518291200002"/>
    <n v="54801.499638399997"/>
    <n v="54801.499638399997"/>
    <n v="645734.9600512"/>
  </r>
  <r>
    <s v="E120105"/>
    <x v="0"/>
    <s v="1201"/>
    <n v="120105"/>
    <s v="CORP-ADMIN &amp; GEN"/>
    <s v="Water"/>
    <s v="A50171000"/>
    <n v="50171000"/>
    <s v="Annual Incent Plan"/>
    <x v="0"/>
    <x v="0"/>
    <s v="P17"/>
    <s v="Salaries and wages"/>
    <s v="601.8"/>
    <n v="8312.7220478017862"/>
    <n v="8312.7220478017862"/>
    <n v="9104.4170047352909"/>
    <n v="8545.4784651402351"/>
    <n v="8952.410773004056"/>
    <n v="8952.410773004056"/>
    <n v="8545.4784651402351"/>
    <n v="9359.3330808678766"/>
    <n v="8952.410773004056"/>
    <n v="8545.4784651402351"/>
    <n v="8952.410773004056"/>
    <n v="8952.410773004056"/>
    <n v="105487.68344164772"/>
  </r>
  <r>
    <s v="E120105"/>
    <x v="0"/>
    <s v="1201"/>
    <n v="120105"/>
    <s v="CORP-ADMIN &amp; GEN"/>
    <s v="Water"/>
    <s v="A50610000"/>
    <n v="50610000"/>
    <s v="Pension Expense"/>
    <x v="5"/>
    <x v="5"/>
    <s v="P18"/>
    <s v="Pension expense"/>
    <s v="604.8"/>
    <n v="68027"/>
    <n v="68027"/>
    <n v="68027"/>
    <n v="68027"/>
    <n v="68027"/>
    <n v="68027"/>
    <n v="68027"/>
    <n v="68027"/>
    <n v="68027"/>
    <n v="68027"/>
    <n v="68027"/>
    <n v="68027"/>
    <n v="816324"/>
  </r>
  <r>
    <s v="E120105"/>
    <x v="0"/>
    <s v="1201"/>
    <n v="120105"/>
    <s v="CORP-ADMIN &amp; GEN"/>
    <s v="Water"/>
    <s v="A50510000"/>
    <n v="50510000"/>
    <s v="PBOP Expense"/>
    <x v="6"/>
    <x v="6"/>
    <s v="P19"/>
    <s v="Group insurance expense"/>
    <s v="604.8"/>
    <n v="62540.5"/>
    <n v="62540.5"/>
    <n v="62540.5"/>
    <n v="62540.5"/>
    <n v="62540.5"/>
    <n v="62540.5"/>
    <n v="62540.5"/>
    <n v="62540.5"/>
    <n v="62540.5"/>
    <n v="62540.5"/>
    <n v="62540.5"/>
    <n v="62540.5"/>
    <n v="750486"/>
  </r>
  <r>
    <s v="E120105"/>
    <x v="0"/>
    <s v="1201"/>
    <n v="120105"/>
    <s v="CORP-ADMIN &amp; GEN"/>
    <s v="Water"/>
    <s v="A50550000"/>
    <n v="50550000"/>
    <s v="Group Insur Expense"/>
    <x v="6"/>
    <x v="6"/>
    <s v="P19"/>
    <s v="Group insurance expense"/>
    <s v="604.8"/>
    <n v="5468.9600000000009"/>
    <n v="5468.9600000000009"/>
    <n v="5468.9600000000009"/>
    <n v="5468.9600000000009"/>
    <n v="5468.9600000000009"/>
    <n v="5468.9600000000009"/>
    <n v="5468.9600000000009"/>
    <n v="5468.9600000000009"/>
    <n v="5468.9600000000009"/>
    <n v="5468.9600000000009"/>
    <n v="5468.9600000000009"/>
    <n v="5468.9600000000009"/>
    <n v="65627.520000000004"/>
  </r>
  <r>
    <s v="E120105"/>
    <x v="0"/>
    <s v="1201"/>
    <n v="120105"/>
    <s v="CORP-ADMIN &amp; GEN"/>
    <s v="Water"/>
    <s v="A50550100"/>
    <n v="50550100"/>
    <s v="Group Ins Cap Credts"/>
    <x v="6"/>
    <x v="6"/>
    <s v="P19"/>
    <s v="Group insurance expense"/>
    <s v="604.8"/>
    <n v="-308.096"/>
    <n v="-308.096"/>
    <n v="-308.096"/>
    <n v="-308.096"/>
    <n v="-308.096"/>
    <n v="-308.096"/>
    <n v="-308.096"/>
    <n v="-308.096"/>
    <n v="-308.096"/>
    <n v="-308.096"/>
    <n v="-308.096"/>
    <n v="-308.096"/>
    <n v="-3697.152"/>
  </r>
  <r>
    <s v="E120105"/>
    <x v="0"/>
    <s v="1201"/>
    <n v="120105"/>
    <s v="CORP-ADMIN &amp; GEN"/>
    <s v="Water"/>
    <s v="A50421000"/>
    <n v="50421000"/>
    <s v="401k Expense"/>
    <x v="1"/>
    <x v="1"/>
    <s v="P20"/>
    <s v="Other benefits"/>
    <s v="604.8"/>
    <n v="961.35393791842614"/>
    <n v="961.35393791842614"/>
    <n v="1052.9176462916096"/>
    <n v="988.27816818014207"/>
    <n v="1035.3414142839583"/>
    <n v="1035.3414142839583"/>
    <n v="988.27816818014207"/>
    <n v="1082.3946603877746"/>
    <n v="1035.3414142839583"/>
    <n v="988.27816818014207"/>
    <n v="1035.3414142839583"/>
    <n v="1035.3414142839583"/>
    <n v="12199.561758476455"/>
  </r>
  <r>
    <s v="E120105"/>
    <x v="0"/>
    <s v="1201"/>
    <n v="120105"/>
    <s v="CORP-ADMIN &amp; GEN"/>
    <s v="Water"/>
    <s v="A50422000"/>
    <n v="50422000"/>
    <s v="DCP Expense"/>
    <x v="1"/>
    <x v="1"/>
    <s v="P20"/>
    <s v="Other benefits"/>
    <s v="604.8"/>
    <n v="549.28142976227457"/>
    <n v="549.28142976227457"/>
    <n v="601.59061354915787"/>
    <n v="564.65550979561817"/>
    <n v="591.54101026207627"/>
    <n v="591.54101026207627"/>
    <n v="564.65550979561817"/>
    <n v="618.43651072853424"/>
    <n v="591.54101026207627"/>
    <n v="564.65550979561817"/>
    <n v="591.54101026207627"/>
    <n v="591.54101026207627"/>
    <n v="6970.2615644994767"/>
  </r>
  <r>
    <s v="E120105"/>
    <x v="0"/>
    <s v="1201"/>
    <n v="120105"/>
    <s v="CORP-ADMIN &amp; GEN"/>
    <s v="Water"/>
    <s v="A50423000"/>
    <n v="50423000"/>
    <s v="ESPP Expense"/>
    <x v="1"/>
    <x v="1"/>
    <s v="P20"/>
    <s v="Other benefits"/>
    <s v="604.8"/>
    <n v="740"/>
    <n v="740"/>
    <n v="740"/>
    <n v="740"/>
    <n v="740"/>
    <n v="740"/>
    <n v="740"/>
    <n v="740"/>
    <n v="740"/>
    <n v="740"/>
    <n v="740"/>
    <n v="740"/>
    <n v="8880"/>
  </r>
  <r>
    <s v="E120105"/>
    <x v="0"/>
    <s v="1201"/>
    <n v="120105"/>
    <s v="CORP-ADMIN &amp; GEN"/>
    <s v="Water"/>
    <s v="A50426000"/>
    <n v="50426000"/>
    <s v="Retiree Medical Exp"/>
    <x v="1"/>
    <x v="1"/>
    <s v="P20"/>
    <s v="Other benefits"/>
    <s v="604.8"/>
    <n v="931"/>
    <n v="931"/>
    <n v="931"/>
    <n v="931"/>
    <n v="931"/>
    <n v="931"/>
    <n v="931"/>
    <n v="931"/>
    <n v="931"/>
    <n v="931"/>
    <n v="931"/>
    <n v="931"/>
    <n v="11172"/>
  </r>
  <r>
    <s v="E120105"/>
    <x v="0"/>
    <s v="1201"/>
    <n v="120105"/>
    <s v="CORP-ADMIN &amp; GEN"/>
    <s v="Water"/>
    <s v="A50450000"/>
    <n v="50450000"/>
    <s v="Other Welfare"/>
    <x v="1"/>
    <x v="1"/>
    <s v="P20"/>
    <s v="Other benefits"/>
    <s v="604.8"/>
    <n v="0"/>
    <n v="0"/>
    <n v="0"/>
    <n v="0"/>
    <n v="0"/>
    <n v="0"/>
    <n v="0"/>
    <n v="0"/>
    <n v="0"/>
    <n v="0"/>
    <n v="0"/>
    <n v="11250"/>
    <n v="11250"/>
  </r>
  <r>
    <s v="E120105"/>
    <x v="0"/>
    <s v="1201"/>
    <n v="120105"/>
    <s v="CORP-ADMIN &amp; GEN"/>
    <s v="Water"/>
    <s v="A50457000"/>
    <n v="50457000"/>
    <s v="Training"/>
    <x v="1"/>
    <x v="1"/>
    <s v="P20"/>
    <s v="Other benefits"/>
    <s v="604.8"/>
    <n v="0"/>
    <n v="0"/>
    <n v="0"/>
    <n v="0"/>
    <n v="0"/>
    <n v="0"/>
    <n v="0"/>
    <n v="0"/>
    <n v="0"/>
    <n v="0"/>
    <n v="2730"/>
    <n v="0"/>
    <n v="2730"/>
  </r>
  <r>
    <s v="E120105"/>
    <x v="0"/>
    <s v="1201"/>
    <n v="120105"/>
    <s v="CORP-ADMIN &amp; GEN"/>
    <s v="Water"/>
    <s v="A50421100"/>
    <n v="50421100"/>
    <s v="401k Exp Cap Credits"/>
    <x v="1"/>
    <x v="1"/>
    <s v="P20"/>
    <s v="Other benefits"/>
    <s v="604.8"/>
    <n v="-58.019152439570917"/>
    <n v="-58.019152439570917"/>
    <n v="-63.544786005244333"/>
    <n v="-59.643688707878901"/>
    <n v="-62.483864360635039"/>
    <n v="-62.483864360635039"/>
    <n v="-59.643688707878901"/>
    <n v="-65.324040013391183"/>
    <n v="-62.483864360635039"/>
    <n v="-59.643688707878901"/>
    <n v="-62.483864360635039"/>
    <n v="-62.483864360635039"/>
    <n v="-736.25751882458928"/>
  </r>
  <r>
    <s v="E120105"/>
    <x v="0"/>
    <s v="1201"/>
    <n v="120105"/>
    <s v="CORP-ADMIN &amp; GEN"/>
    <s v="Water"/>
    <s v="A50422100"/>
    <n v="50422100"/>
    <s v="DCP Exp Cap Credits"/>
    <x v="1"/>
    <x v="1"/>
    <s v="P20"/>
    <s v="Other benefits"/>
    <s v="604.8"/>
    <n v="-51.703368993186551"/>
    <n v="-51.703368993186551"/>
    <n v="-56.627499373490032"/>
    <n v="-53.151063324995768"/>
    <n v="-55.682066340471764"/>
    <n v="-55.682066340471764"/>
    <n v="-53.151063324995768"/>
    <n v="-58.213069355947752"/>
    <n v="-55.682066340471764"/>
    <n v="-53.151063324995768"/>
    <n v="-55.682066340471764"/>
    <n v="-55.682066340471764"/>
    <n v="-656.11082839315713"/>
  </r>
  <r>
    <s v="E120105"/>
    <x v="0"/>
    <s v="1201"/>
    <n v="120105"/>
    <s v="CORP-ADMIN &amp; GEN"/>
    <s v="Water"/>
    <s v="A53150000"/>
    <n v="53150000"/>
    <s v="Contr Svc-Other"/>
    <x v="7"/>
    <x v="7"/>
    <s v="P22"/>
    <s v="Contracted services"/>
    <s v="636.8"/>
    <n v="7549.7076435833333"/>
    <n v="7549.7076435833333"/>
    <n v="7549.7076435833333"/>
    <n v="7549.7076435833333"/>
    <n v="7549.7076435833333"/>
    <n v="7549.7076435833333"/>
    <n v="7549.7076435833333"/>
    <n v="7549.7076435833333"/>
    <n v="7549.7076435833333"/>
    <n v="7549.7076435833333"/>
    <n v="7549.7076435833333"/>
    <n v="7549.7076435833333"/>
    <n v="90596.49172299997"/>
  </r>
  <r>
    <s v="E120105"/>
    <x v="0"/>
    <s v="1201"/>
    <n v="120105"/>
    <s v="CORP-ADMIN &amp; GEN"/>
    <s v="Water"/>
    <s v="A53154000"/>
    <n v="53154000"/>
    <s v="Contr Svc-Audit Fees"/>
    <x v="7"/>
    <x v="7"/>
    <s v="P22"/>
    <s v="Contracted services"/>
    <s v="632.8"/>
    <n v="7694.2634474999995"/>
    <n v="7694.2634474999995"/>
    <n v="7694.2634474999995"/>
    <n v="7694.2634474999995"/>
    <n v="7694.2634474999995"/>
    <n v="7694.2634474999995"/>
    <n v="7694.2634474999995"/>
    <n v="7694.2634474999995"/>
    <n v="7694.2634474999995"/>
    <n v="7694.2634474999995"/>
    <n v="7694.2634474999995"/>
    <n v="7694.2634474999995"/>
    <n v="92331.161369999987"/>
  </r>
  <r>
    <s v="E120105"/>
    <x v="0"/>
    <s v="1201"/>
    <n v="120105"/>
    <s v="CORP-ADMIN &amp; GEN"/>
    <s v="Water"/>
    <s v="A52550000"/>
    <n v="52550000"/>
    <s v="Janitorial"/>
    <x v="8"/>
    <x v="8"/>
    <s v="P23"/>
    <s v="Building Maintenance and Services"/>
    <s v="675.8"/>
    <n v="0"/>
    <n v="0"/>
    <n v="5000"/>
    <n v="0"/>
    <n v="0"/>
    <n v="5000"/>
    <n v="0"/>
    <n v="0"/>
    <n v="5000"/>
    <n v="0"/>
    <n v="0"/>
    <n v="5000"/>
    <n v="20000"/>
  </r>
  <r>
    <s v="E120105"/>
    <x v="0"/>
    <s v="1201"/>
    <n v="120105"/>
    <s v="CORP-ADMIN &amp; GEN"/>
    <s v="Water"/>
    <s v="A52571000"/>
    <n v="52571000"/>
    <s v="Security Svc"/>
    <x v="8"/>
    <x v="8"/>
    <s v="P23"/>
    <s v="Building Maintenance and Services"/>
    <s v="675.8"/>
    <n v="0"/>
    <n v="0"/>
    <n v="0"/>
    <n v="0"/>
    <n v="0"/>
    <n v="0"/>
    <n v="0"/>
    <n v="2000"/>
    <n v="0"/>
    <n v="0"/>
    <n v="0"/>
    <n v="0"/>
    <n v="2000"/>
  </r>
  <r>
    <s v="E120105"/>
    <x v="0"/>
    <s v="1201"/>
    <n v="120105"/>
    <s v="CORP-ADMIN &amp; GEN"/>
    <s v="Water"/>
    <s v="A52574000"/>
    <n v="52574000"/>
    <s v="Telephone"/>
    <x v="9"/>
    <x v="9"/>
    <s v="P24"/>
    <s v="Telecommunication expenses"/>
    <s v="675.8"/>
    <n v="336.90002299999992"/>
    <n v="336.90002299999992"/>
    <n v="336.90002299999992"/>
    <n v="336.90002299999992"/>
    <n v="336.90002299999992"/>
    <n v="336.90002299999992"/>
    <n v="336.90002299999992"/>
    <n v="336.90002299999992"/>
    <n v="336.90002299999992"/>
    <n v="336.90002299999992"/>
    <n v="336.90002299999992"/>
    <n v="336.90002299999992"/>
    <n v="4042.8002759999999"/>
  </r>
  <r>
    <s v="E120105"/>
    <x v="0"/>
    <s v="1201"/>
    <n v="120105"/>
    <s v="CORP-ADMIN &amp; GEN"/>
    <s v="Water"/>
    <s v="A52574100"/>
    <n v="52574100"/>
    <s v="Cell Phone"/>
    <x v="9"/>
    <x v="9"/>
    <s v="P24"/>
    <s v="Telecommunication expenses"/>
    <s v="675.8"/>
    <n v="700"/>
    <n v="700"/>
    <n v="700"/>
    <n v="700"/>
    <n v="700"/>
    <n v="700"/>
    <n v="700"/>
    <n v="700"/>
    <n v="700"/>
    <n v="700"/>
    <n v="700"/>
    <n v="700"/>
    <n v="8400"/>
  </r>
  <r>
    <s v="E120105"/>
    <x v="0"/>
    <s v="1201"/>
    <n v="120105"/>
    <s v="CORP-ADMIN &amp; GEN"/>
    <s v="Water"/>
    <s v="A52566000"/>
    <n v="52566000"/>
    <s v="Postage"/>
    <x v="10"/>
    <x v="10"/>
    <s v="P25"/>
    <s v="Postage, printing and stationary"/>
    <s v="675.8"/>
    <n v="0"/>
    <n v="0"/>
    <n v="0"/>
    <n v="0"/>
    <n v="0"/>
    <n v="0"/>
    <n v="0"/>
    <n v="4000"/>
    <n v="0"/>
    <n v="0"/>
    <n v="0"/>
    <n v="0"/>
    <n v="4000"/>
  </r>
  <r>
    <s v="E120105"/>
    <x v="0"/>
    <s v="1201"/>
    <n v="120105"/>
    <s v="CORP-ADMIN &amp; GEN"/>
    <s v="Water"/>
    <s v="A52562000"/>
    <n v="52562000"/>
    <s v="Office Supplies"/>
    <x v="11"/>
    <x v="11"/>
    <s v="P26"/>
    <s v="Office supplies and services"/>
    <s v="675.8"/>
    <n v="500"/>
    <n v="500"/>
    <n v="500"/>
    <n v="500"/>
    <n v="500"/>
    <n v="500"/>
    <n v="500"/>
    <n v="500"/>
    <n v="500"/>
    <n v="500"/>
    <n v="500"/>
    <n v="500"/>
    <n v="6000"/>
  </r>
  <r>
    <s v="E120105"/>
    <x v="0"/>
    <s v="1201"/>
    <n v="120105"/>
    <s v="CORP-ADMIN &amp; GEN"/>
    <s v="Water"/>
    <s v="A52526100"/>
    <n v="52526100"/>
    <s v="Credit Line Fees I/C"/>
    <x v="11"/>
    <x v="11"/>
    <s v="P26"/>
    <s v="Office supplies and services"/>
    <s v="675.8"/>
    <n v="8888.9920000000002"/>
    <n v="8888.9920000000002"/>
    <n v="8888.9920000000002"/>
    <n v="8888.9920000000002"/>
    <n v="8888.9920000000002"/>
    <n v="8888.9920000000002"/>
    <n v="8888.9920000000002"/>
    <n v="8888.9920000000002"/>
    <n v="8888.9920000000002"/>
    <n v="8888.9920000000002"/>
    <n v="8888.9920000000002"/>
    <n v="8888.9920000000002"/>
    <n v="106667.90399999999"/>
  </r>
  <r>
    <s v="E120105"/>
    <x v="0"/>
    <s v="1201"/>
    <n v="120105"/>
    <s v="CORP-ADMIN &amp; GEN"/>
    <s v="Water"/>
    <s v="A52571500"/>
    <n v="52571500"/>
    <s v="Software Licenses"/>
    <x v="11"/>
    <x v="11"/>
    <s v="P26"/>
    <s v="Office supplies and services"/>
    <s v="675.8"/>
    <n v="6393.0625000000009"/>
    <n v="6393.0625000000009"/>
    <n v="6393.0625000000009"/>
    <n v="6393.0625000000009"/>
    <n v="6393.0625000000009"/>
    <n v="6393.0625000000009"/>
    <n v="6393.0625000000009"/>
    <n v="6393.0625000000009"/>
    <n v="6393.0625000000009"/>
    <n v="6393.0625000000009"/>
    <n v="6393.0625000000009"/>
    <n v="6393.0625000000009"/>
    <n v="76716.750000000015"/>
  </r>
  <r>
    <s v="E120105"/>
    <x v="0"/>
    <s v="1201"/>
    <n v="120105"/>
    <s v="CORP-ADMIN &amp; GEN"/>
    <s v="Water"/>
    <s v="A52534021"/>
    <n v="52534021"/>
    <s v="Travel - Meals"/>
    <x v="12"/>
    <x v="12"/>
    <s v="P28"/>
    <s v="Employee related expense travel &amp; entertainme"/>
    <s v="675.8"/>
    <n v="515"/>
    <n v="665"/>
    <n v="565"/>
    <n v="615"/>
    <n v="515"/>
    <n v="765"/>
    <n v="840"/>
    <n v="615"/>
    <n v="615"/>
    <n v="615"/>
    <n v="590"/>
    <n v="515"/>
    <n v="7430"/>
  </r>
  <r>
    <s v="E120105"/>
    <x v="0"/>
    <s v="1201"/>
    <n v="120105"/>
    <s v="CORP-ADMIN &amp; GEN"/>
    <s v="Water"/>
    <s v="A52534000"/>
    <n v="52534000"/>
    <s v="Employee Expenses"/>
    <x v="12"/>
    <x v="12"/>
    <s v="P28"/>
    <s v="Employee related expense travel &amp; entertainme"/>
    <s v="675.8"/>
    <n v="1000"/>
    <n v="4000"/>
    <n v="3000"/>
    <n v="3000"/>
    <n v="4000"/>
    <n v="3000"/>
    <n v="3000"/>
    <n v="4000"/>
    <n v="3000"/>
    <n v="3000"/>
    <n v="4000"/>
    <n v="1000"/>
    <n v="36000"/>
  </r>
  <r>
    <s v="E120105"/>
    <x v="0"/>
    <s v="1201"/>
    <n v="120105"/>
    <s v="CORP-ADMIN &amp; GEN"/>
    <s v="Water"/>
    <s v="A52534200"/>
    <n v="52534200"/>
    <s v="Conferences &amp; Reg"/>
    <x v="12"/>
    <x v="12"/>
    <s v="P28"/>
    <s v="Employee related expense travel &amp; entertainme"/>
    <s v="675.8"/>
    <n v="7.98"/>
    <n v="1002.98"/>
    <n v="332.98"/>
    <n v="332.98"/>
    <n v="552.98"/>
    <n v="7.98"/>
    <n v="961.3"/>
    <n v="11.3"/>
    <n v="11.3"/>
    <n v="1295.3"/>
    <n v="11.3"/>
    <n v="190.3"/>
    <n v="4718.6800000000012"/>
  </r>
  <r>
    <s v="E120105"/>
    <x v="0"/>
    <s v="1201"/>
    <n v="120105"/>
    <s v="CORP-ADMIN &amp; GEN"/>
    <s v="Water"/>
    <s v="A52001000"/>
    <n v="52001000"/>
    <s v="M&amp;S Expense (O&amp;M)"/>
    <x v="13"/>
    <x v="13"/>
    <s v="P29"/>
    <s v="Miscellaneous expenses"/>
    <s v="620.5"/>
    <n v="0"/>
    <n v="0"/>
    <n v="5000"/>
    <n v="0"/>
    <n v="0"/>
    <n v="5000"/>
    <n v="0"/>
    <n v="0"/>
    <n v="5000"/>
    <n v="0"/>
    <n v="0"/>
    <n v="5000"/>
    <n v="20000"/>
  </r>
  <r>
    <s v="E120105"/>
    <x v="0"/>
    <s v="1201"/>
    <n v="120105"/>
    <s v="CORP-ADMIN &amp; GEN"/>
    <s v="Water"/>
    <s v="A52527000"/>
    <n v="52527000"/>
    <s v="Directors Fees"/>
    <x v="13"/>
    <x v="13"/>
    <s v="P29"/>
    <s v="Miscellaneous expenses"/>
    <s v="675.8"/>
    <n v="6000"/>
    <n v="7500"/>
    <n v="0"/>
    <n v="0"/>
    <n v="7500"/>
    <n v="0"/>
    <n v="0"/>
    <n v="7500"/>
    <n v="0"/>
    <n v="0"/>
    <n v="7500"/>
    <n v="0"/>
    <n v="36000"/>
  </r>
  <r>
    <s v="E120105"/>
    <x v="0"/>
    <s v="1201"/>
    <n v="120105"/>
    <s v="CORP-ADMIN &amp; GEN"/>
    <s v="Water"/>
    <s v="A52568000"/>
    <n v="52568000"/>
    <s v="Research &amp; Develop"/>
    <x v="13"/>
    <x v="13"/>
    <s v="P29"/>
    <s v="Miscellaneous expenses"/>
    <s v="675.8"/>
    <n v="1869.89"/>
    <n v="1869.89"/>
    <n v="1869.89"/>
    <n v="1869.89"/>
    <n v="1869.89"/>
    <n v="1869.89"/>
    <n v="1869.89"/>
    <n v="1869.89"/>
    <n v="1869.89"/>
    <n v="1869.89"/>
    <n v="1869.89"/>
    <n v="1869.89"/>
    <n v="22438.679999999997"/>
  </r>
  <r>
    <s v="E120105"/>
    <x v="0"/>
    <s v="1201"/>
    <n v="120105"/>
    <s v="CORP-ADMIN &amp; GEN"/>
    <s v="Water"/>
    <s v="A52579000"/>
    <n v="52579000"/>
    <s v="Trustee Fees"/>
    <x v="13"/>
    <x v="13"/>
    <s v="P29"/>
    <s v="Miscellaneous expenses"/>
    <s v="675.8"/>
    <n v="0"/>
    <n v="0"/>
    <n v="0"/>
    <n v="0"/>
    <n v="0"/>
    <n v="3555.75"/>
    <n v="0"/>
    <n v="0"/>
    <n v="0"/>
    <n v="3555.75"/>
    <n v="0"/>
    <n v="0"/>
    <n v="7111.5"/>
  </r>
  <r>
    <s v="E120105"/>
    <x v="0"/>
    <s v="1201"/>
    <n v="120105"/>
    <s v="CORP-ADMIN &amp; GEN"/>
    <s v="Water"/>
    <s v="A52585000"/>
    <n v="52585000"/>
    <s v="Discounts Available"/>
    <x v="13"/>
    <x v="13"/>
    <s v="P29"/>
    <s v="Miscellaneous expenses"/>
    <s v="675.8"/>
    <n v="-1861.81"/>
    <n v="-1199.6199999999999"/>
    <n v="-4468.1000000000004"/>
    <n v="-3955.44"/>
    <n v="-869.16"/>
    <n v="-1043.3"/>
    <n v="-2060.9299999999998"/>
    <n v="-1382.27"/>
    <n v="-2005.26"/>
    <n v="-4213.2700000000004"/>
    <n v="-3124.81"/>
    <n v="-1545.44"/>
    <n v="-27729.41"/>
  </r>
  <r>
    <s v="E120105"/>
    <x v="0"/>
    <s v="1201"/>
    <n v="120105"/>
    <s v="CORP-ADMIN &amp; GEN"/>
    <s v="Water"/>
    <s v="A52524000"/>
    <n v="52524000"/>
    <s v="Co Dues/Mmbrshp Ded"/>
    <x v="13"/>
    <x v="13"/>
    <s v="P29"/>
    <s v="Miscellaneous expenses"/>
    <s v="675.8"/>
    <n v="5208.22"/>
    <n v="4808.22"/>
    <n v="4688.1900000000014"/>
    <n v="4736.41"/>
    <n v="4495.96"/>
    <n v="4558"/>
    <n v="4558"/>
    <n v="4558"/>
    <n v="4558"/>
    <n v="4558"/>
    <n v="4558"/>
    <n v="4558"/>
    <n v="55843"/>
  </r>
  <r>
    <s v="E120105"/>
    <x v="0"/>
    <s v="1201"/>
    <n v="120105"/>
    <s v="CORP-ADMIN &amp; GEN"/>
    <s v="Water"/>
    <s v="A54140000"/>
    <n v="54140000"/>
    <s v="Rents-Equip"/>
    <x v="14"/>
    <x v="14"/>
    <s v="P30"/>
    <s v="Rents"/>
    <s v="642.8"/>
    <n v="100"/>
    <n v="100"/>
    <n v="100"/>
    <n v="100"/>
    <n v="100"/>
    <n v="100"/>
    <n v="100"/>
    <n v="100"/>
    <n v="100"/>
    <n v="100"/>
    <n v="100"/>
    <n v="100"/>
    <n v="1200"/>
  </r>
  <r>
    <s v="E120105"/>
    <x v="0"/>
    <s v="1201"/>
    <n v="120105"/>
    <s v="CORP-ADMIN &amp; GEN"/>
    <s v="Water"/>
    <s v="A55010200"/>
    <n v="55010200"/>
    <s v="Trans Lease Fuel"/>
    <x v="15"/>
    <x v="15"/>
    <s v="P31"/>
    <s v="Transportation"/>
    <s v="650.8"/>
    <n v="20000"/>
    <n v="20000"/>
    <n v="20000"/>
    <n v="30000"/>
    <n v="30757"/>
    <n v="30000"/>
    <n v="30000"/>
    <n v="30000"/>
    <n v="30000"/>
    <n v="30000"/>
    <n v="30000"/>
    <n v="24000"/>
    <n v="324757"/>
  </r>
  <r>
    <s v="E120105"/>
    <x v="0"/>
    <s v="1201"/>
    <n v="120105"/>
    <s v="CORP-ADMIN &amp; GEN"/>
    <s v="Water"/>
    <s v="A55010300"/>
    <n v="55010300"/>
    <s v="Trans Lease Maint"/>
    <x v="15"/>
    <x v="15"/>
    <s v="P31"/>
    <s v="Transportation"/>
    <s v="650.8"/>
    <n v="10000"/>
    <n v="12000"/>
    <n v="36000"/>
    <n v="15000"/>
    <n v="15000"/>
    <n v="16000"/>
    <n v="16000"/>
    <n v="15000"/>
    <n v="15000"/>
    <n v="20000"/>
    <n v="15000"/>
    <n v="15000"/>
    <n v="200000"/>
  </r>
  <r>
    <s v="E120105"/>
    <x v="0"/>
    <s v="1201"/>
    <n v="120105"/>
    <s v="CORP-ADMIN &amp; GEN"/>
    <s v="Water"/>
    <s v="A55010500"/>
    <n v="55010500"/>
    <s v="Trans Reimb EE Prsnl"/>
    <x v="15"/>
    <x v="15"/>
    <s v="P31"/>
    <s v="Transportation"/>
    <s v="650.8"/>
    <n v="100"/>
    <n v="200"/>
    <n v="200"/>
    <n v="200"/>
    <n v="200"/>
    <n v="233"/>
    <n v="200"/>
    <n v="200"/>
    <n v="200"/>
    <n v="200"/>
    <n v="200"/>
    <n v="200"/>
    <n v="2333"/>
  </r>
  <r>
    <s v="E120105"/>
    <x v="0"/>
    <s v="1201"/>
    <n v="120105"/>
    <s v="CORP-ADMIN &amp; GEN"/>
    <s v="Water"/>
    <s v="A55000100"/>
    <n v="55000100"/>
    <s v="Trans Cap Credits"/>
    <x v="15"/>
    <x v="15"/>
    <s v="P31"/>
    <s v="Transportation"/>
    <s v="650.8"/>
    <n v="-5817"/>
    <n v="-6204.7999999999993"/>
    <n v="-10858.4"/>
    <n v="-8725.5"/>
    <n v="-8872.2822999999989"/>
    <n v="-8919.4"/>
    <n v="-8919.4"/>
    <n v="-8725.5"/>
    <n v="-8725.5"/>
    <n v="-9695"/>
    <n v="-8725.5"/>
    <n v="-7562.0999999999995"/>
    <n v="-101750.3823"/>
  </r>
  <r>
    <s v="E120105"/>
    <x v="0"/>
    <s v="1201"/>
    <n v="120105"/>
    <s v="CORP-ADMIN &amp; GEN"/>
    <s v="Water"/>
    <s v="A52520000"/>
    <n v="52520000"/>
    <s v="Collection Agencies"/>
    <x v="16"/>
    <x v="16"/>
    <s v="P33"/>
    <s v="Customer accounting, other"/>
    <s v="675.7"/>
    <n v="6111.25"/>
    <n v="6111.25"/>
    <n v="6111.25"/>
    <n v="6111.25"/>
    <n v="6111.25"/>
    <n v="6111.25"/>
    <n v="6111.25"/>
    <n v="6111.25"/>
    <n v="6111.25"/>
    <n v="6111.25"/>
    <n v="6111.25"/>
    <n v="6111.25"/>
    <n v="73335"/>
  </r>
  <r>
    <s v="E120105"/>
    <x v="0"/>
    <s v="1201"/>
    <n v="120105"/>
    <s v="CORP-ADMIN &amp; GEN"/>
    <s v="Water"/>
    <s v="A52510015"/>
    <n v="52510015"/>
    <s v="Bank Svc Charges-CA"/>
    <x v="16"/>
    <x v="16"/>
    <s v="P33"/>
    <s v="Customer accounting, other"/>
    <s v="675.7"/>
    <n v="12000"/>
    <n v="12000"/>
    <n v="12000"/>
    <n v="12000"/>
    <n v="12000"/>
    <n v="12000"/>
    <n v="12000"/>
    <n v="12000"/>
    <n v="12000"/>
    <n v="12000"/>
    <n v="12000"/>
    <n v="12000"/>
    <n v="144000"/>
  </r>
  <r>
    <s v="E120105"/>
    <x v="0"/>
    <s v="1201"/>
    <n v="120105"/>
    <s v="CORP-ADMIN &amp; GEN"/>
    <s v="Water"/>
    <s v="A52542015"/>
    <n v="52542015"/>
    <s v="Forms CA"/>
    <x v="16"/>
    <x v="16"/>
    <s v="P33"/>
    <s v="Customer accounting, other"/>
    <s v="675.7"/>
    <n v="12276.204877720511"/>
    <n v="12276.204877720511"/>
    <n v="12276.204877720511"/>
    <n v="12276.204877720511"/>
    <n v="12276.204877720511"/>
    <n v="12276.204877720511"/>
    <n v="12276.204877720511"/>
    <n v="12276.204877720511"/>
    <n v="12276.204877720511"/>
    <n v="12276.204877720511"/>
    <n v="12276.204877720511"/>
    <n v="12276.204877720511"/>
    <n v="147314.45853264609"/>
  </r>
  <r>
    <s v="E120105"/>
    <x v="0"/>
    <s v="1201"/>
    <n v="120105"/>
    <s v="CORP-ADMIN &amp; GEN"/>
    <s v="Water"/>
    <s v="A52566015"/>
    <n v="52566015"/>
    <s v="Postage CA"/>
    <x v="16"/>
    <x v="16"/>
    <s v="P33"/>
    <s v="Customer accounting, other"/>
    <s v="675.7"/>
    <n v="55917.774049374748"/>
    <n v="55917.774049374748"/>
    <n v="55917.774049374748"/>
    <n v="55917.774049374748"/>
    <n v="55917.774049374748"/>
    <n v="55917.774049374748"/>
    <n v="55917.774049374748"/>
    <n v="55917.774049374748"/>
    <n v="55917.774049374748"/>
    <n v="55917.774049374748"/>
    <n v="55917.774049374748"/>
    <n v="55917.774049374748"/>
    <n v="671013.288592497"/>
  </r>
  <r>
    <s v="E120105"/>
    <x v="0"/>
    <s v="1201"/>
    <n v="120105"/>
    <s v="CORP-ADMIN &amp; GEN"/>
    <s v="Water"/>
    <s v="A56610000"/>
    <n v="56610000"/>
    <s v="Reg Exp-Amort"/>
    <x v="17"/>
    <x v="17"/>
    <s v="P34"/>
    <s v="Regulatory expense"/>
    <s v="666.8"/>
    <n v="19448"/>
    <n v="19448"/>
    <n v="19448"/>
    <n v="19448"/>
    <n v="19448"/>
    <n v="19448"/>
    <n v="45000"/>
    <n v="45000"/>
    <n v="25000"/>
    <n v="25000"/>
    <n v="25000"/>
    <n v="25000"/>
    <n v="306688"/>
  </r>
  <r>
    <s v="E120105"/>
    <x v="0"/>
    <s v="1201"/>
    <n v="120105"/>
    <s v="CORP-ADMIN &amp; GEN"/>
    <s v="Water"/>
    <s v="A56620000"/>
    <n v="56620000"/>
    <s v="Reg Exp-Depr Stdy"/>
    <x v="17"/>
    <x v="17"/>
    <s v="P34"/>
    <s v="Regulatory expense"/>
    <s v="667.8"/>
    <n v="0"/>
    <n v="0"/>
    <n v="0"/>
    <n v="667"/>
    <n v="667"/>
    <n v="667"/>
    <n v="667"/>
    <n v="667"/>
    <n v="667"/>
    <n v="667"/>
    <n v="667"/>
    <n v="667"/>
    <n v="6003"/>
  </r>
  <r>
    <s v="E120105"/>
    <x v="0"/>
    <s v="1201"/>
    <n v="120105"/>
    <s v="CORP-ADMIN &amp; GEN"/>
    <s v="Water"/>
    <s v="A55115000"/>
    <n v="55115000"/>
    <s v="Ins Vehicle - Intercompany"/>
    <x v="18"/>
    <x v="18"/>
    <s v="P35"/>
    <s v="Insurance other than group"/>
    <s v="656.8"/>
    <n v="2891.8458333333333"/>
    <n v="2891.8458333333333"/>
    <n v="2891.8458333333333"/>
    <n v="2891.8458333333333"/>
    <n v="2891.8458333333333"/>
    <n v="2891.8458333333333"/>
    <n v="2891.8458333333333"/>
    <n v="2891.8458333333333"/>
    <n v="2891.8458333333333"/>
    <n v="2891.8458333333333"/>
    <n v="2891.8458333333333"/>
    <n v="2891.8458333333333"/>
    <n v="34702.15"/>
  </r>
  <r>
    <s v="E120105"/>
    <x v="0"/>
    <s v="1201"/>
    <n v="120105"/>
    <s v="CORP-ADMIN &amp; GEN"/>
    <s v="Water"/>
    <s v="A55715000"/>
    <n v="55715000"/>
    <s v="Ins General Liab - Intercompany"/>
    <x v="18"/>
    <x v="18"/>
    <s v="P35"/>
    <s v="Insurance other than group"/>
    <s v="657.8"/>
    <n v="32346"/>
    <n v="32346"/>
    <n v="32346"/>
    <n v="32346"/>
    <n v="32346"/>
    <n v="32346"/>
    <n v="32346"/>
    <n v="32346"/>
    <n v="32346"/>
    <n v="32346"/>
    <n v="32346"/>
    <n v="32346"/>
    <n v="388152"/>
  </r>
  <r>
    <s v="E120105"/>
    <x v="0"/>
    <s v="1201"/>
    <n v="120105"/>
    <s v="CORP-ADMIN &amp; GEN"/>
    <s v="Water"/>
    <s v="A55725000"/>
    <n v="55725000"/>
    <s v="Ins Work Comp - Intercompany"/>
    <x v="18"/>
    <x v="18"/>
    <s v="P35"/>
    <s v="Insurance other than group"/>
    <s v="658.8"/>
    <n v="12473.339166666667"/>
    <n v="12473.339166666667"/>
    <n v="12473.339166666667"/>
    <n v="12473.339166666667"/>
    <n v="12473.339166666667"/>
    <n v="12473.339166666667"/>
    <n v="12473.339166666667"/>
    <n v="12473.339166666667"/>
    <n v="12473.339166666667"/>
    <n v="12473.339166666667"/>
    <n v="12473.339166666667"/>
    <n v="12473.339166666667"/>
    <n v="149680.07000000004"/>
  </r>
  <r>
    <s v="E120105"/>
    <x v="0"/>
    <s v="1201"/>
    <n v="120105"/>
    <s v="CORP-ADMIN &amp; GEN"/>
    <s v="Water"/>
    <s v="A55735000"/>
    <n v="55735000"/>
    <s v="Ins Other - Intercompany"/>
    <x v="18"/>
    <x v="18"/>
    <s v="P35"/>
    <s v="Insurance other than group"/>
    <s v="659.8"/>
    <n v="20119.095833333333"/>
    <n v="20119.095833333333"/>
    <n v="20119.095833333333"/>
    <n v="20119.095833333333"/>
    <n v="20119.095833333333"/>
    <n v="20119.095833333333"/>
    <n v="20119.095833333333"/>
    <n v="20119.095833333333"/>
    <n v="20119.095833333333"/>
    <n v="20119.095833333333"/>
    <n v="20119.095833333333"/>
    <n v="20119.095833333333"/>
    <n v="241429.14999999994"/>
  </r>
  <r>
    <s v="E120105"/>
    <x v="0"/>
    <s v="1201"/>
    <n v="120105"/>
    <s v="CORP-ADMIN &amp; GEN"/>
    <s v="Water"/>
    <s v="A62502600"/>
    <n v="62502600"/>
    <s v="Misc Maint AG"/>
    <x v="19"/>
    <x v="19"/>
    <s v="P36"/>
    <s v="Maintenance supplies and services"/>
    <s v="675.8"/>
    <n v="26292.54"/>
    <n v="26292.54"/>
    <n v="26292.54"/>
    <n v="27076.3"/>
    <n v="28387.94"/>
    <n v="28387.94"/>
    <n v="28427.29"/>
    <n v="28427.29"/>
    <n v="28518.1"/>
    <n v="28518.1"/>
    <n v="28745.23"/>
    <n v="28745.23"/>
    <n v="334111.03999999998"/>
  </r>
  <r>
    <s v="E120105"/>
    <x v="0"/>
    <s v="1201"/>
    <n v="120105"/>
    <s v="CORP-ADMIN &amp; GEN"/>
    <s v="Water"/>
    <s v="A68011000"/>
    <n v="68011000"/>
    <s v="Depr -UPIS General"/>
    <x v="20"/>
    <x v="20"/>
    <s v="P39"/>
    <s v="Depreciation"/>
    <s v="403."/>
    <n v="133214.55333333334"/>
    <n v="133214.55333333334"/>
    <n v="133214.55333333334"/>
    <n v="133214.55333333334"/>
    <n v="133214.55333333334"/>
    <n v="133214.55333333334"/>
    <n v="133214.55333333334"/>
    <n v="133214.55333333334"/>
    <n v="133214.55333333334"/>
    <n v="133214.55333333334"/>
    <n v="133214.55333333334"/>
    <n v="133214.55333333334"/>
    <n v="1598574.6399999997"/>
  </r>
  <r>
    <s v="E120105"/>
    <x v="0"/>
    <s v="1201"/>
    <n v="120105"/>
    <s v="CORP-ADMIN &amp; GEN"/>
    <s v="Water"/>
    <s v="A68532000"/>
    <n v="68532000"/>
    <s v="FUTA"/>
    <x v="3"/>
    <x v="3"/>
    <s v="P47"/>
    <s v="General taxes"/>
    <s v="408.12"/>
    <n v="221.87913424835889"/>
    <n v="25.360865737241163"/>
    <n v="0"/>
    <n v="0"/>
    <n v="0"/>
    <n v="0"/>
    <n v="0"/>
    <n v="0"/>
    <n v="0"/>
    <n v="0"/>
    <n v="0"/>
    <n v="0"/>
    <n v="247.23999998560006"/>
  </r>
  <r>
    <s v="E120105"/>
    <x v="0"/>
    <s v="1201"/>
    <n v="120105"/>
    <s v="CORP-ADMIN &amp; GEN"/>
    <s v="Water"/>
    <s v="A68533000"/>
    <n v="68533000"/>
    <s v="FICA"/>
    <x v="3"/>
    <x v="3"/>
    <s v="P47"/>
    <s v="General taxes"/>
    <s v="408.12"/>
    <n v="4529.3860572568365"/>
    <n v="4529.3860572568365"/>
    <n v="4960.7504436622494"/>
    <n v="4656.2091468600283"/>
    <n v="4877.9372014724104"/>
    <n v="4628.0592546128482"/>
    <n v="3419.9961691704193"/>
    <n v="2915.525592824682"/>
    <n v="2544.5088879529089"/>
    <n v="2428.849847591413"/>
    <n v="2544.5088879529089"/>
    <n v="2544.5088879529089"/>
    <n v="44579.626434566439"/>
  </r>
  <r>
    <s v="E120105"/>
    <x v="0"/>
    <s v="1201"/>
    <n v="120105"/>
    <s v="CORP-ADMIN &amp; GEN"/>
    <s v="Water"/>
    <s v="A68535000"/>
    <n v="68535000"/>
    <s v="SUTA"/>
    <x v="3"/>
    <x v="3"/>
    <s v="P47"/>
    <s v="General taxes"/>
    <s v="408.12"/>
    <n v="595.10320769292298"/>
    <n v="171.33679230707679"/>
    <n v="0"/>
    <n v="0"/>
    <n v="0"/>
    <n v="0"/>
    <n v="0"/>
    <n v="0"/>
    <n v="0"/>
    <n v="0"/>
    <n v="0"/>
    <n v="0"/>
    <n v="766.43999999999983"/>
  </r>
  <r>
    <s v="E120105"/>
    <x v="0"/>
    <s v="1201"/>
    <n v="120105"/>
    <s v="CORP-ADMIN &amp; GEN"/>
    <s v="Water"/>
    <s v="A68532100"/>
    <n v="68532100"/>
    <s v="FUTA Cap Credits"/>
    <x v="3"/>
    <x v="3"/>
    <s v="P47"/>
    <s v="General taxes"/>
    <s v="408.12"/>
    <n v="-12.430420101755796"/>
    <n v="-1.5135798974474084"/>
    <n v="0"/>
    <n v="0"/>
    <n v="0"/>
    <n v="0"/>
    <n v="0"/>
    <n v="0"/>
    <n v="0"/>
    <n v="0"/>
    <n v="0"/>
    <n v="0"/>
    <n v="-13.943999999203205"/>
  </r>
  <r>
    <s v="E120105"/>
    <x v="0"/>
    <s v="1201"/>
    <n v="120105"/>
    <s v="CORP-ADMIN &amp; GEN"/>
    <s v="Water"/>
    <s v="A68533100"/>
    <n v="68533100"/>
    <s v="FICA Cap Credits"/>
    <x v="3"/>
    <x v="3"/>
    <s v="P47"/>
    <s v="General taxes"/>
    <s v="408.12"/>
    <n v="-241.35632347923166"/>
    <n v="-241.35632347923166"/>
    <n v="-264.34264000106327"/>
    <n v="-248.11430053665018"/>
    <n v="-259.92926722887159"/>
    <n v="-247.19386988589349"/>
    <n v="-185.10665165216972"/>
    <n v="-160.42275075808749"/>
    <n v="-140.99835155289651"/>
    <n v="-134.58933557321942"/>
    <n v="-140.99835155289651"/>
    <n v="-140.99835155289651"/>
    <n v="-2405.4065172531082"/>
  </r>
  <r>
    <s v="E120105"/>
    <x v="0"/>
    <s v="1201"/>
    <n v="120105"/>
    <s v="CORP-ADMIN &amp; GEN"/>
    <s v="Water"/>
    <s v="A68535100"/>
    <n v="68535100"/>
    <s v="SUTA Cap Credits"/>
    <x v="3"/>
    <x v="3"/>
    <s v="P47"/>
    <s v="General taxes"/>
    <s v="408.12"/>
    <n v="-32.253337360194621"/>
    <n v="-10.973062639805377"/>
    <n v="0"/>
    <n v="0"/>
    <n v="0"/>
    <n v="0"/>
    <n v="0"/>
    <n v="0"/>
    <n v="0"/>
    <n v="0"/>
    <n v="0"/>
    <n v="0"/>
    <n v="-43.226399999999998"/>
  </r>
  <r>
    <s v="E120105"/>
    <x v="0"/>
    <s v="1201"/>
    <n v="120105"/>
    <s v="CORP-ADMIN &amp; GEN"/>
    <s v="Water"/>
    <s v="A81015000"/>
    <n v="81015000"/>
    <s v="Interest LTD Interco"/>
    <x v="21"/>
    <x v="21"/>
    <s v="P59"/>
    <s v="Interest on long-term debt"/>
    <s v="427.3"/>
    <n v="19000"/>
    <n v="19000"/>
    <n v="19000"/>
    <n v="19000"/>
    <n v="19000"/>
    <n v="19000"/>
    <n v="27630.136986301368"/>
    <n v="36835.61643835617"/>
    <n v="36260.273972602736"/>
    <n v="36835.61643835617"/>
    <n v="36260.273972602736"/>
    <n v="36835.61643835617"/>
    <n v="324657.53424657538"/>
  </r>
  <r>
    <s v="E120105"/>
    <x v="0"/>
    <s v="1201"/>
    <n v="120105"/>
    <s v="CORP-ADMIN &amp; GEN"/>
    <s v="Water"/>
    <s v="A81315000"/>
    <n v="81315000"/>
    <s v="Interest STD Interco"/>
    <x v="22"/>
    <x v="22"/>
    <s v="P60"/>
    <s v="Interest on short-term debt"/>
    <s v="427.2"/>
    <n v="10642.089858908916"/>
    <n v="11833.189561464189"/>
    <n v="14115.605575442836"/>
    <n v="8559.0736389234025"/>
    <n v="8556.2140405204827"/>
    <n v="11413.614579743327"/>
    <n v="6114.8762794765362"/>
    <n v="3289.1475172640226"/>
    <n v="6500.4646513328771"/>
    <n v="1570.842547640211"/>
    <n v="3961.9362263348812"/>
    <n v="6522.4646654767002"/>
    <n v="93079.519142528385"/>
  </r>
  <r>
    <s v="E120105"/>
    <x v="0"/>
    <s v="1201"/>
    <n v="120105"/>
    <s v="CORP-ADMIN &amp; GEN"/>
    <s v="Water"/>
    <s v="A70510000"/>
    <n v="70510000"/>
    <s v="AFUDC-Equity"/>
    <x v="23"/>
    <x v="23"/>
    <s v="P52"/>
    <s v="Allowance for funds used during construction"/>
    <s v="420."/>
    <n v="-1995.5100933988999"/>
    <n v="-1995.5100933988999"/>
    <n v="-1995.5100933988999"/>
    <n v="-1995.5100933988999"/>
    <n v="-1995.5100933988999"/>
    <n v="-1995.5100933988999"/>
    <n v="-1995.5100933988999"/>
    <n v="-1995.5100933988999"/>
    <n v="-1995.5100933988999"/>
    <n v="-1995.5100933988999"/>
    <n v="-1995.5100933988999"/>
    <n v="-1995.5100933988999"/>
    <n v="-23946.121120786804"/>
  </r>
  <r>
    <s v="E120105"/>
    <x v="0"/>
    <s v="1201"/>
    <n v="120105"/>
    <s v="CORP-ADMIN &amp; GEN"/>
    <s v="Water"/>
    <s v="A85000000"/>
    <n v="85000000"/>
    <s v="AFUDC Debt"/>
    <x v="24"/>
    <x v="24"/>
    <s v="P62"/>
    <s v="Allowance for borrowed funds used during cons"/>
    <s v="420."/>
    <n v="-916.51222863145199"/>
    <n v="-916.51222863145199"/>
    <n v="-916.51222863145199"/>
    <n v="-916.51222863145199"/>
    <n v="-916.51222863145199"/>
    <n v="-916.51222863145199"/>
    <n v="-916.51222863145199"/>
    <n v="-916.51222863145199"/>
    <n v="-916.51222863145199"/>
    <n v="-916.51222863145199"/>
    <n v="-916.51222863145199"/>
    <n v="-916.51222863145199"/>
    <n v="-10998.146743577425"/>
  </r>
  <r>
    <s v="E120105"/>
    <x v="0"/>
    <s v="1201"/>
    <n v="120105"/>
    <s v="CORP-ADMIN &amp; GEN"/>
    <s v="Water"/>
    <s v="A82010000"/>
    <n v="82010000"/>
    <s v="Amort Debt Disc&amp;Exp"/>
    <x v="25"/>
    <x v="25"/>
    <s v="P63"/>
    <s v="Amortization of debt expense"/>
    <s v="428."/>
    <n v="665.1"/>
    <n v="665.1"/>
    <n v="665.1"/>
    <n v="665.1"/>
    <n v="665.1"/>
    <n v="665.1"/>
    <n v="665.1"/>
    <n v="665.1"/>
    <n v="665.1"/>
    <n v="665.1"/>
    <n v="665.1"/>
    <n v="665.1"/>
    <n v="7981.2000000000016"/>
  </r>
  <r>
    <s v="E120105"/>
    <x v="0"/>
    <s v="1201"/>
    <n v="120105"/>
    <s v="CORP-ADMIN &amp; GEN"/>
    <s v="Water"/>
    <s v="A82015000"/>
    <n v="82015000"/>
    <s v="Amort Dbt Dsc&amp;Ex I/C"/>
    <x v="25"/>
    <x v="25"/>
    <s v="P63"/>
    <s v="Amortization of debt expense"/>
    <s v="428."/>
    <n v="7106.4139999999998"/>
    <n v="7106.4139999999998"/>
    <n v="7106.4139999999998"/>
    <n v="7106.4139999999998"/>
    <n v="7106.4139999999998"/>
    <n v="7106.4139999999998"/>
    <n v="7176.2770136986301"/>
    <n v="7250.7975616438353"/>
    <n v="7246.1400273972604"/>
    <n v="7250.7975616438353"/>
    <n v="7246.1400273972604"/>
    <n v="7250.7975616438353"/>
    <n v="86059.433753424644"/>
  </r>
  <r>
    <s v="E120105"/>
    <x v="0"/>
    <s v="1201"/>
    <n v="120105"/>
    <s v="CORP-ADMIN &amp; GEN"/>
    <s v="Water"/>
    <s v="A69011000"/>
    <n v="69011000"/>
    <s v="FIT-Current"/>
    <x v="26"/>
    <x v="26"/>
    <s v="P42"/>
    <s v="Current federal income taxes - operating"/>
    <s v="409.10"/>
    <n v="730110.90530054143"/>
    <n v="333185.96937797032"/>
    <n v="510764.69024788856"/>
    <n v="729759.93708079227"/>
    <n v="-193433.73340423076"/>
    <n v="947838.0221289763"/>
    <n v="1154225.2412739233"/>
    <n v="671591.6314050178"/>
    <n v="1210531.757455481"/>
    <n v="1300482.7864631303"/>
    <n v="698891.85587471013"/>
    <n v="729098.51820008841"/>
    <n v="8823047.5814042892"/>
  </r>
  <r>
    <s v="E120105"/>
    <x v="0"/>
    <s v="1201"/>
    <n v="120105"/>
    <s v="CORP-ADMIN &amp; GEN"/>
    <s v="Water"/>
    <s v="A69021000"/>
    <n v="69021000"/>
    <s v="SIT-Current"/>
    <x v="26"/>
    <x v="26"/>
    <s v="P43"/>
    <s v="Current state income taxes - operating"/>
    <s v="409.11"/>
    <n v="130230.18674074636"/>
    <n v="58195.154134646298"/>
    <n v="91543.203732121416"/>
    <n v="130570.67449490535"/>
    <n v="-37684.374866283601"/>
    <n v="168530.22231606973"/>
    <n v="205175.73039888311"/>
    <n v="117403.48586446642"/>
    <n v="210473.55600694389"/>
    <n v="221659.40753094453"/>
    <n v="113947.66247101488"/>
    <n v="120465.3010208089"/>
    <n v="1530510.2098452672"/>
  </r>
  <r>
    <s v="E120105"/>
    <x v="0"/>
    <s v="1201"/>
    <n v="120105"/>
    <s v="CORP-ADMIN &amp; GEN"/>
    <s v="Water"/>
    <s v="A69061000"/>
    <n v="69061000"/>
    <s v="Def FIT-Current Year"/>
    <x v="26"/>
    <x v="26"/>
    <s v="P44"/>
    <s v="Deferred federal income tax expense"/>
    <s v="410.10"/>
    <n v="-12631.249202157842"/>
    <n v="-12631.249202157842"/>
    <n v="-13834.223123315734"/>
    <n v="-12901.538288917771"/>
    <n v="-13515.900388390046"/>
    <n v="-13515.900388390046"/>
    <n v="-12901.538288917771"/>
    <n v="-14130.252617862325"/>
    <n v="-13515.900388390046"/>
    <n v="-12901.538288917771"/>
    <n v="-13573.324323144529"/>
    <n v="-13573.324323144529"/>
    <n v="-159625.93882370627"/>
  </r>
  <r>
    <s v="E120105"/>
    <x v="0"/>
    <s v="1201"/>
    <n v="120105"/>
    <s v="CORP-ADMIN &amp; GEN"/>
    <s v="Water"/>
    <s v="A69063200"/>
    <n v="69063200"/>
    <s v="Def FIT-Reg Liability"/>
    <x v="26"/>
    <x v="26"/>
    <s v="P44"/>
    <s v="Deferred federal income tax expense"/>
    <s v="410.10"/>
    <n v="-13986"/>
    <n v="-13986"/>
    <n v="-13986"/>
    <n v="-13986"/>
    <n v="-13986"/>
    <n v="-13986"/>
    <n v="-13986"/>
    <n v="-13986"/>
    <n v="-13986"/>
    <n v="-13986"/>
    <n v="-13986"/>
    <n v="-13986"/>
    <n v="-167832"/>
  </r>
  <r>
    <s v="E120105"/>
    <x v="0"/>
    <s v="1201"/>
    <n v="120105"/>
    <s v="CORP-ADMIN &amp; GEN"/>
    <s v="Water"/>
    <s v="A69065000"/>
    <n v="69065000"/>
    <s v="Def FIT-Other"/>
    <x v="26"/>
    <x v="26"/>
    <s v="P44"/>
    <s v="Deferred federal income tax expense"/>
    <s v="410.10"/>
    <n v="-35400.170749909434"/>
    <n v="310676.19291882426"/>
    <n v="-3325.9096170910016"/>
    <n v="-93128.745484056577"/>
    <n v="815022.26872811059"/>
    <n v="-48000.367859748207"/>
    <n v="-112957.68834478891"/>
    <n v="335411.98971660447"/>
    <n v="-121322.4802430025"/>
    <n v="-131364.82560000155"/>
    <n v="182262.29484160367"/>
    <n v="7800.4935047371619"/>
    <n v="1105673.0518112821"/>
  </r>
  <r>
    <s v="E120105"/>
    <x v="0"/>
    <s v="1201"/>
    <n v="120105"/>
    <s v="CORP-ADMIN &amp; GEN"/>
    <s v="Water"/>
    <s v="A69071000"/>
    <n v="69071000"/>
    <s v="Def SIT-Current Year"/>
    <x v="26"/>
    <x v="26"/>
    <s v="P45"/>
    <s v="Deferred state income tax expense"/>
    <s v="410.11"/>
    <n v="-2303.5712830682996"/>
    <n v="-2303.5712830682996"/>
    <n v="-2522.9586243129002"/>
    <n v="-2352.8641256384994"/>
    <n v="-2464.9058459069993"/>
    <n v="-2464.9058459069993"/>
    <n v="-2352.8641256384994"/>
    <n v="-2576.9457661755"/>
    <n v="-2464.9058459069993"/>
    <n v="-2352.8641256384994"/>
    <n v="-2475.3782960141998"/>
    <n v="-2475.3782960141998"/>
    <n v="-29111.11346328989"/>
  </r>
  <r>
    <s v="E120105"/>
    <x v="0"/>
    <s v="1201"/>
    <n v="120105"/>
    <s v="CORP-ADMIN &amp; GEN"/>
    <s v="Water"/>
    <s v="A69073200"/>
    <n v="69073200"/>
    <s v="Def SIT-Reg Liability"/>
    <x v="26"/>
    <x v="26"/>
    <s v="P45"/>
    <s v="Deferred state income tax expense"/>
    <s v="410.11"/>
    <n v="-5556"/>
    <n v="-5556"/>
    <n v="-5556"/>
    <n v="-5556"/>
    <n v="-5556"/>
    <n v="-5556"/>
    <n v="-5556"/>
    <n v="-5556"/>
    <n v="-5556"/>
    <n v="-5556"/>
    <n v="-5556"/>
    <n v="-5556"/>
    <n v="-66672"/>
  </r>
  <r>
    <s v="E120105"/>
    <x v="0"/>
    <s v="1201"/>
    <n v="120105"/>
    <s v="CORP-ADMIN &amp; GEN"/>
    <s v="Water"/>
    <s v="A69073500"/>
    <n v="69073500"/>
    <s v="Def SIT-Other"/>
    <x v="26"/>
    <x v="26"/>
    <s v="P45"/>
    <s v="Deferred state income tax expense"/>
    <s v="410.11"/>
    <n v="-6455.4323556065838"/>
    <n v="56658.798100697437"/>
    <n v="-606.02303047252326"/>
    <n v="-16983.439905906976"/>
    <n v="148636.80584707181"/>
    <n v="-8753.3406431151743"/>
    <n v="-20599.660488411355"/>
    <n v="61169.885662602639"/>
    <n v="-22125.154451611401"/>
    <n v="-23956.585215805753"/>
    <n v="33239.850123088814"/>
    <n v="1423.108237945987"/>
    <n v="201648.81188047695"/>
  </r>
  <r>
    <s v="E120105"/>
    <x v="0"/>
    <s v="1201"/>
    <n v="120105"/>
    <s v="CORP-ADMIN &amp; GEN"/>
    <s v="Water"/>
    <s v="A69520000"/>
    <n v="69520000"/>
    <s v="ITC Restored FIT"/>
    <x v="26"/>
    <x v="26"/>
    <s v="P46"/>
    <s v="Amortization of investment tax credits"/>
    <s v="412.11"/>
    <n v="-7066"/>
    <n v="-7066"/>
    <n v="-7066"/>
    <n v="-7066"/>
    <n v="-7066"/>
    <n v="-7066"/>
    <n v="-7066"/>
    <n v="-7066"/>
    <n v="-7066"/>
    <n v="-7066"/>
    <n v="-7066"/>
    <n v="-7066"/>
    <n v="-84792"/>
  </r>
  <r>
    <s v="E120105"/>
    <x v="0"/>
    <s v="1201"/>
    <n v="120105"/>
    <s v="CORP-ADMIN &amp; GEN"/>
    <s v="Water"/>
    <s v="A86021500"/>
    <n v="86021500"/>
    <s v="Div Decl Com Stk I/C"/>
    <x v="27"/>
    <x v="27"/>
    <s v="P65"/>
    <s v="Common Dividends"/>
    <s v="438."/>
    <n v="0"/>
    <n v="0"/>
    <n v="2837012.1476027155"/>
    <n v="0"/>
    <n v="0"/>
    <n v="2323192.8950843294"/>
    <n v="0"/>
    <n v="0"/>
    <n v="2731313.5826540324"/>
    <n v="0"/>
    <n v="0"/>
    <n v="3971833.9920207392"/>
    <n v="11863352.617361818"/>
  </r>
  <r>
    <s v="E120107"/>
    <x v="0"/>
    <s v="1201"/>
    <n v="120107"/>
    <s v="CORP-FINANCE"/>
    <s v="Water"/>
    <s v="A40111000"/>
    <n v="40111000"/>
    <s v="Res Sales Billed"/>
    <x v="4"/>
    <x v="4"/>
    <s v="P02"/>
    <s v="Water revenues - residential"/>
    <s v="461.1"/>
    <n v="0"/>
    <n v="0"/>
    <n v="0"/>
    <n v="0"/>
    <n v="0"/>
    <n v="0"/>
    <n v="0"/>
    <n v="0"/>
    <n v="60648"/>
    <n v="352627"/>
    <n v="304891"/>
    <n v="305484"/>
    <n v="1023650"/>
  </r>
  <r>
    <s v="E120107"/>
    <x v="0"/>
    <s v="1201"/>
    <n v="120107"/>
    <s v="CORP-FINANCE"/>
    <s v="Water"/>
    <s v="A40121000"/>
    <n v="40121000"/>
    <s v="Com Sales Billed"/>
    <x v="4"/>
    <x v="4"/>
    <s v="P03"/>
    <s v="Water revenues - commercial"/>
    <s v="461.2"/>
    <n v="0"/>
    <n v="0"/>
    <n v="0"/>
    <n v="0"/>
    <n v="0"/>
    <n v="0"/>
    <n v="0"/>
    <n v="0"/>
    <n v="28572"/>
    <n v="166125"/>
    <n v="142634"/>
    <n v="138579"/>
    <n v="475910"/>
  </r>
  <r>
    <s v="E120107"/>
    <x v="0"/>
    <s v="1201"/>
    <n v="120107"/>
    <s v="CORP-FINANCE"/>
    <s v="Water"/>
    <s v="A40131000"/>
    <n v="40131000"/>
    <s v="Ind Sales Billed"/>
    <x v="4"/>
    <x v="4"/>
    <s v="P04"/>
    <s v="Water revenues - industrial"/>
    <s v="461.3"/>
    <n v="0"/>
    <n v="0"/>
    <n v="0"/>
    <n v="0"/>
    <n v="0"/>
    <n v="0"/>
    <n v="0"/>
    <n v="0"/>
    <n v="2889"/>
    <n v="16800"/>
    <n v="14615"/>
    <n v="15162"/>
    <n v="49466"/>
  </r>
  <r>
    <s v="E120107"/>
    <x v="0"/>
    <s v="1201"/>
    <n v="120107"/>
    <s v="CORP-FINANCE"/>
    <s v="Water"/>
    <s v="A40141000"/>
    <n v="40141000"/>
    <s v="Publ Fire Billed"/>
    <x v="4"/>
    <x v="4"/>
    <s v="P05"/>
    <s v="Water revenues - public fire"/>
    <s v="462.1"/>
    <n v="0"/>
    <n v="0"/>
    <n v="0"/>
    <n v="0"/>
    <n v="0"/>
    <n v="0"/>
    <n v="0"/>
    <n v="0"/>
    <n v="0"/>
    <n v="18288.672525469225"/>
    <n v="17112.324374146938"/>
    <n v="18672.996335471151"/>
    <n v="54073.993235087313"/>
  </r>
  <r>
    <s v="E120107"/>
    <x v="0"/>
    <s v="1201"/>
    <n v="120107"/>
    <s v="CORP-FINANCE"/>
    <s v="Water"/>
    <s v="A40145000"/>
    <n v="40145000"/>
    <s v="Priv Fire Billed"/>
    <x v="4"/>
    <x v="4"/>
    <s v="P06"/>
    <s v="Water revenues - private fire"/>
    <s v="462.2"/>
    <n v="0"/>
    <n v="0"/>
    <n v="0"/>
    <n v="0"/>
    <n v="0"/>
    <n v="0"/>
    <n v="0"/>
    <n v="0"/>
    <n v="0"/>
    <n v="13396.420631146957"/>
    <n v="12534.747668178248"/>
    <n v="13677.937149646634"/>
    <n v="39609.105448971837"/>
  </r>
  <r>
    <s v="E120107"/>
    <x v="0"/>
    <s v="1201"/>
    <n v="120107"/>
    <s v="CORP-FINANCE"/>
    <s v="Water"/>
    <s v="A40151000"/>
    <n v="40151000"/>
    <s v="Publ Auth Billed"/>
    <x v="4"/>
    <x v="4"/>
    <s v="P07"/>
    <s v="Water revenues - public authority"/>
    <s v="461.4"/>
    <n v="0"/>
    <n v="0"/>
    <n v="0"/>
    <n v="0"/>
    <n v="0"/>
    <n v="0"/>
    <n v="0"/>
    <n v="0"/>
    <n v="7891"/>
    <n v="45881"/>
    <n v="40697"/>
    <n v="35660"/>
    <n v="130129"/>
  </r>
  <r>
    <s v="E120107"/>
    <x v="0"/>
    <s v="1201"/>
    <n v="120107"/>
    <s v="CORP-FINANCE"/>
    <s v="Water"/>
    <s v="A40161000"/>
    <n v="40161000"/>
    <s v="Sls/Rsle Billed"/>
    <x v="4"/>
    <x v="4"/>
    <s v="P08"/>
    <s v="Water revenues - sales for resale"/>
    <s v="466."/>
    <n v="0"/>
    <n v="0"/>
    <n v="0"/>
    <n v="0"/>
    <n v="0"/>
    <n v="0"/>
    <n v="0"/>
    <n v="0"/>
    <n v="0"/>
    <n v="10028.843138526918"/>
    <n v="9109.2690318431723"/>
    <n v="8023.8407813986641"/>
    <n v="27161.952951768755"/>
  </r>
  <r>
    <s v="E120107"/>
    <x v="0"/>
    <s v="1201"/>
    <n v="120107"/>
    <s v="CORP-FINANCE"/>
    <s v="Wastewater"/>
    <s v="A40211000"/>
    <n v="40211000"/>
    <s v="Dom WW Svc Billed"/>
    <x v="28"/>
    <x v="28"/>
    <s v="P10"/>
    <s v="Sewer revenues"/>
    <s v="522.1"/>
    <n v="-1296.860387259642"/>
    <n v="-935.39078443647861"/>
    <n v="-957.57145085038837"/>
    <n v="-1139.6425733001693"/>
    <n v="-1031.0267848328554"/>
    <n v="-857.19023269403453"/>
    <n v="-879.96090852211319"/>
    <n v="-6462.3234395315812"/>
    <n v="-6779.2628550893196"/>
    <n v="-7077.6720013905342"/>
    <n v="-6486.8059007506481"/>
    <n v="-5910.2329575929534"/>
    <n v="-39813.940276250716"/>
  </r>
  <r>
    <s v="E120107"/>
    <x v="0"/>
    <s v="1201"/>
    <n v="120107"/>
    <s v="CORP-FINANCE"/>
    <s v="Water"/>
    <s v="A40310100"/>
    <n v="40310100"/>
    <s v="OthRev-Late Pymt Fee"/>
    <x v="29"/>
    <x v="29"/>
    <s v="P11"/>
    <s v="Other revenues"/>
    <s v="470."/>
    <n v="-34698.550000000003"/>
    <n v="-23521.899999999994"/>
    <n v="-35604.01999999999"/>
    <n v="-20986.869999999995"/>
    <n v="-4555.996666666666"/>
    <n v="-11632.616666666676"/>
    <n v="-3207.8666666666613"/>
    <n v="-8245.0566666666637"/>
    <n v="-1590"/>
    <n v="-1590"/>
    <n v="-1590"/>
    <n v="-25416.839999999997"/>
    <n v="-172639.71666666665"/>
  </r>
  <r>
    <s v="E120107"/>
    <x v="0"/>
    <s v="1201"/>
    <n v="120107"/>
    <s v="CORP-FINANCE"/>
    <s v="Water"/>
    <s v="A40359900"/>
    <n v="40359900"/>
    <s v="OthRev WW-Misc Svc"/>
    <x v="29"/>
    <x v="29"/>
    <s v="P11"/>
    <s v="Other revenues"/>
    <s v="536."/>
    <n v="-8333.3333333333339"/>
    <n v="-8333.3333333333339"/>
    <n v="-8333.3333333333339"/>
    <n v="-8333.3333333333339"/>
    <n v="-8333.3333333333339"/>
    <n v="-8333.3333333333339"/>
    <n v="-8333.3333333333339"/>
    <n v="-8333.3333333333339"/>
    <n v="-8333.3333333333339"/>
    <n v="-8333.3333333333339"/>
    <n v="-8333.3333333333339"/>
    <n v="-8333.3333333333339"/>
    <n v="-99999.999999999985"/>
  </r>
  <r>
    <s v="E120107"/>
    <x v="0"/>
    <s v="1201"/>
    <n v="120107"/>
    <s v="CORP-FINANCE"/>
    <s v="Water"/>
    <s v="A56610000"/>
    <n v="56610000"/>
    <s v="Reg Exp-Amort"/>
    <x v="17"/>
    <x v="17"/>
    <s v="P34"/>
    <s v="Regulatory expense"/>
    <s v="666.8"/>
    <n v="0"/>
    <n v="0"/>
    <n v="0"/>
    <n v="0"/>
    <n v="0"/>
    <n v="0"/>
    <n v="-25552"/>
    <n v="-25552"/>
    <n v="-5552"/>
    <n v="0"/>
    <n v="0"/>
    <n v="0"/>
    <n v="-56656"/>
  </r>
  <r>
    <s v="E120107"/>
    <x v="0"/>
    <s v="1201"/>
    <n v="120107"/>
    <s v="CORP-FINANCE"/>
    <s v="Water"/>
    <s v="A68011000"/>
    <n v="68011000"/>
    <s v="Depr -UPIS General"/>
    <x v="20"/>
    <x v="20"/>
    <s v="P39"/>
    <s v="Depreciation"/>
    <s v="403."/>
    <n v="0"/>
    <n v="0"/>
    <n v="0"/>
    <n v="0"/>
    <n v="0"/>
    <n v="-26847"/>
    <n v="0"/>
    <n v="0"/>
    <n v="0"/>
    <n v="0"/>
    <n v="0"/>
    <n v="0"/>
    <n v="-26847"/>
  </r>
  <r>
    <s v="E120107"/>
    <x v="0"/>
    <s v="1201"/>
    <n v="120107"/>
    <s v="CORP-FINANCE"/>
    <s v="Water"/>
    <s v="A81010000"/>
    <n v="81010000"/>
    <s v="Interest LTD"/>
    <x v="21"/>
    <x v="21"/>
    <s v="P59"/>
    <s v="Interest on long-term debt"/>
    <s v="427.3"/>
    <n v="137712.5"/>
    <n v="137712.5"/>
    <n v="137712.5"/>
    <n v="137712.5"/>
    <n v="137712.5"/>
    <n v="137712.5"/>
    <n v="137712.5"/>
    <n v="137712.5"/>
    <n v="137712.5"/>
    <n v="137712.5"/>
    <n v="137712.5"/>
    <n v="137712.5"/>
    <n v="1652550"/>
  </r>
  <r>
    <s v="E120107"/>
    <x v="0"/>
    <s v="1201"/>
    <n v="120107"/>
    <s v="CORP-FINANCE"/>
    <s v="Water"/>
    <s v="A81015000"/>
    <n v="81015000"/>
    <s v="Interest LTD Interco"/>
    <x v="21"/>
    <x v="21"/>
    <s v="P59"/>
    <s v="Interest on long-term debt"/>
    <s v="427.3"/>
    <n v="843328.74999999988"/>
    <n v="843328.74999999988"/>
    <n v="843328.74999999988"/>
    <n v="843328.74999999988"/>
    <n v="843328.74999999988"/>
    <n v="843328.74999999988"/>
    <n v="843328.74999999988"/>
    <n v="843328.74999999988"/>
    <n v="843328.74999999988"/>
    <n v="843328.74999999988"/>
    <n v="843328.74999999988"/>
    <n v="843328.74999999988"/>
    <n v="10119944.999999998"/>
  </r>
  <r>
    <s v="E120107"/>
    <x v="0"/>
    <s v="1201"/>
    <n v="120107"/>
    <s v="CORP-FINANCE"/>
    <s v="Water"/>
    <s v="A81020000"/>
    <n v="81020000"/>
    <s v="Div Decl P/S w/ MRR"/>
    <x v="21"/>
    <x v="21"/>
    <s v="P59"/>
    <s v="Interest on long-term debt"/>
    <s v="437."/>
    <n v="31762.500000000004"/>
    <n v="31762.500000000004"/>
    <n v="31762.500000000004"/>
    <n v="31762.500000000004"/>
    <n v="31762.500000000004"/>
    <n v="31762.500000000004"/>
    <n v="31762.500000000004"/>
    <n v="31762.500000000004"/>
    <n v="31762.500000000004"/>
    <n v="31762.500000000004"/>
    <n v="31762.500000000004"/>
    <n v="31762.500000000004"/>
    <n v="381150.00000000006"/>
  </r>
  <r>
    <s v="E120107"/>
    <x v="0"/>
    <s v="1201"/>
    <n v="120107"/>
    <s v="CORP-FINANCE"/>
    <s v="Water"/>
    <s v="A70510000"/>
    <n v="70510000"/>
    <s v="AFUDC-Equity"/>
    <x v="23"/>
    <x v="23"/>
    <s v="P52"/>
    <s v="Allowance for funds used during construction"/>
    <s v="420."/>
    <n v="0"/>
    <n v="0"/>
    <n v="0"/>
    <n v="0"/>
    <n v="-43004.806499780403"/>
    <n v="-87116.837154150198"/>
    <n v="0"/>
    <n v="0"/>
    <n v="0"/>
    <n v="0"/>
    <n v="0"/>
    <n v="0"/>
    <n v="-130121.6436539306"/>
  </r>
  <r>
    <s v="E120107"/>
    <x v="0"/>
    <s v="1201"/>
    <n v="120107"/>
    <s v="CORP-FINANCE"/>
    <s v="Water"/>
    <s v="A85000000"/>
    <n v="85000000"/>
    <s v="AFUDC Debt"/>
    <x v="24"/>
    <x v="24"/>
    <s v="P62"/>
    <s v="Allowance for borrowed funds used during cons"/>
    <s v="420."/>
    <n v="0"/>
    <n v="0"/>
    <n v="0"/>
    <n v="0"/>
    <n v="-19322.436100131799"/>
    <n v="-39142.357707509902"/>
    <n v="0"/>
    <n v="0"/>
    <n v="0"/>
    <n v="0"/>
    <n v="0"/>
    <n v="0"/>
    <n v="-58464.793807641705"/>
  </r>
  <r>
    <s v="E120113"/>
    <x v="0"/>
    <s v="1201"/>
    <n v="120113"/>
    <s v="CORP-INFO SYSTEMS"/>
    <s v="Water"/>
    <s v="A52574000"/>
    <n v="52574000"/>
    <s v="Telephone"/>
    <x v="9"/>
    <x v="9"/>
    <s v="P24"/>
    <s v="Telecommunication expenses"/>
    <s v="675.8"/>
    <n v="10000"/>
    <n v="10000"/>
    <n v="10000"/>
    <n v="10000"/>
    <n v="10000"/>
    <n v="10000"/>
    <n v="10000"/>
    <n v="10000"/>
    <n v="10000"/>
    <n v="10000"/>
    <n v="10000"/>
    <n v="10000"/>
    <n v="120000"/>
  </r>
  <r>
    <s v="E120113"/>
    <x v="0"/>
    <s v="1201"/>
    <n v="120113"/>
    <s v="CORP-INFO SYSTEMS"/>
    <s v="Water"/>
    <s v="A52574100"/>
    <n v="52574100"/>
    <s v="Cell Phone"/>
    <x v="9"/>
    <x v="9"/>
    <s v="P24"/>
    <s v="Telecommunication expenses"/>
    <s v="675.8"/>
    <n v="221"/>
    <n v="221"/>
    <n v="221"/>
    <n v="221"/>
    <n v="221"/>
    <n v="221"/>
    <n v="221"/>
    <n v="221"/>
    <n v="221"/>
    <n v="221"/>
    <n v="221"/>
    <n v="221"/>
    <n v="2652"/>
  </r>
  <r>
    <s v="E120114"/>
    <x v="0"/>
    <s v="1201"/>
    <n v="120114"/>
    <s v="CORP-ENGINEERING"/>
    <s v="Water"/>
    <s v="A50109900"/>
    <n v="50109900"/>
    <s v="Labor Cap Credits"/>
    <x v="0"/>
    <x v="0"/>
    <s v="P17"/>
    <s v="Salaries and wages"/>
    <s v="601.8"/>
    <n v="-52108.358399999997"/>
    <n v="-52108.358399999997"/>
    <n v="-57071.059199999996"/>
    <n v="-53567.392435200003"/>
    <n v="-56118.220646399997"/>
    <n v="-56118.220646399997"/>
    <n v="-53567.392435200003"/>
    <n v="-58669.048857600006"/>
    <n v="-56118.220646399997"/>
    <n v="-53567.392435200003"/>
    <n v="-56118.220646399997"/>
    <n v="-56118.220646399997"/>
    <n v="-661250.10539520008"/>
  </r>
  <r>
    <s v="E120114"/>
    <x v="0"/>
    <s v="1201"/>
    <n v="120114"/>
    <s v="CORP-ENGINEERING"/>
    <s v="Water"/>
    <s v="A50110000"/>
    <n v="50110000"/>
    <s v="Labor NS OT -Natural"/>
    <x v="0"/>
    <x v="0"/>
    <s v="P17"/>
    <s v="Salaries and wages"/>
    <s v="601.8"/>
    <n v="696.15"/>
    <n v="0"/>
    <n v="0"/>
    <n v="715.6422"/>
    <n v="0"/>
    <n v="0"/>
    <n v="715.6422"/>
    <n v="0"/>
    <n v="0"/>
    <n v="715.6422"/>
    <n v="0"/>
    <n v="221.43119999999999"/>
    <n v="3064.5078000000003"/>
  </r>
  <r>
    <s v="E120114"/>
    <x v="0"/>
    <s v="1201"/>
    <n v="120114"/>
    <s v="CORP-ENGINEERING"/>
    <s v="Water"/>
    <s v="A50119900"/>
    <n v="50119900"/>
    <s v="LaborNSOT CapCredits"/>
    <x v="0"/>
    <x v="0"/>
    <s v="P17"/>
    <s v="Salaries and wages"/>
    <s v="601.8"/>
    <n v="-696.15"/>
    <n v="0"/>
    <n v="0"/>
    <n v="-715.6422"/>
    <n v="0"/>
    <n v="0"/>
    <n v="-715.6422"/>
    <n v="0"/>
    <n v="0"/>
    <n v="-715.6422"/>
    <n v="0"/>
    <n v="-221.43119999999999"/>
    <n v="-3064.5078000000003"/>
  </r>
  <r>
    <s v="E120114"/>
    <x v="0"/>
    <s v="1201"/>
    <n v="120114"/>
    <s v="CORP-ENGINEERING"/>
    <s v="Water"/>
    <s v="A50100000"/>
    <n v="50100000"/>
    <s v="Labor Expense"/>
    <x v="0"/>
    <x v="0"/>
    <s v="P17"/>
    <s v="Salaries and wages"/>
    <s v="601.8"/>
    <n v="52108.358399999997"/>
    <n v="52108.358399999997"/>
    <n v="57071.059199999996"/>
    <n v="53567.392435200003"/>
    <n v="56118.220646399997"/>
    <n v="56118.220646399997"/>
    <n v="53567.392435200003"/>
    <n v="58669.048857600006"/>
    <n v="56118.220646399997"/>
    <n v="53567.392435200003"/>
    <n v="56118.220646399997"/>
    <n v="56118.220646399997"/>
    <n v="661250.10539520008"/>
  </r>
  <r>
    <s v="E120114"/>
    <x v="0"/>
    <s v="1201"/>
    <n v="120114"/>
    <s v="CORP-ENGINEERING"/>
    <s v="Water"/>
    <s v="A50171000"/>
    <n v="50171000"/>
    <s v="Annual Incent Plan"/>
    <x v="0"/>
    <x v="0"/>
    <s v="P17"/>
    <s v="Salaries and wages"/>
    <s v="601.8"/>
    <n v="2250.7072844301197"/>
    <n v="2250.7072844301197"/>
    <n v="2465.0546448520358"/>
    <n v="2313.7231283941633"/>
    <n v="2423.8989916510277"/>
    <n v="2423.8989916510277"/>
    <n v="2313.7231283941633"/>
    <n v="2534.074854907893"/>
    <n v="2423.8989916510277"/>
    <n v="2313.7231283941633"/>
    <n v="2423.8989916510277"/>
    <n v="2423.8989916510277"/>
    <n v="28561.208412057797"/>
  </r>
  <r>
    <s v="E120114"/>
    <x v="0"/>
    <s v="1201"/>
    <n v="120114"/>
    <s v="CORP-ENGINEERING"/>
    <s v="Water"/>
    <s v="A50550000"/>
    <n v="50550000"/>
    <s v="Group Insur Expense"/>
    <x v="6"/>
    <x v="6"/>
    <s v="P19"/>
    <s v="Group insurance expense"/>
    <s v="604.8"/>
    <n v="9465.6"/>
    <n v="9465.6"/>
    <n v="9465.6"/>
    <n v="9465.6"/>
    <n v="9465.6"/>
    <n v="9465.6"/>
    <n v="9465.6"/>
    <n v="9465.6"/>
    <n v="9465.6"/>
    <n v="9465.6"/>
    <n v="9465.6"/>
    <n v="9465.6"/>
    <n v="113587.20000000003"/>
  </r>
  <r>
    <s v="E120114"/>
    <x v="0"/>
    <s v="1201"/>
    <n v="120114"/>
    <s v="CORP-ENGINEERING"/>
    <s v="Water"/>
    <s v="A50550100"/>
    <n v="50550100"/>
    <s v="Group Ins Cap Credts"/>
    <x v="6"/>
    <x v="6"/>
    <s v="P19"/>
    <s v="Group insurance expense"/>
    <s v="604.8"/>
    <n v="-9280"/>
    <n v="-9280"/>
    <n v="-9280"/>
    <n v="-9280"/>
    <n v="-9280"/>
    <n v="-9280"/>
    <n v="-9280"/>
    <n v="-9280"/>
    <n v="-9280"/>
    <n v="-9280"/>
    <n v="-9280"/>
    <n v="-9280"/>
    <n v="-111360"/>
  </r>
  <r>
    <s v="E120114"/>
    <x v="0"/>
    <s v="1201"/>
    <n v="120114"/>
    <s v="CORP-ENGINEERING"/>
    <s v="Water"/>
    <s v="A50421000"/>
    <n v="50421000"/>
    <s v="401k Expense"/>
    <x v="1"/>
    <x v="1"/>
    <s v="P20"/>
    <s v="Other benefits"/>
    <s v="604.8"/>
    <n v="1209.2352524946486"/>
    <n v="1198.4449291514857"/>
    <n v="1312.5825414516273"/>
    <n v="1243.0938395644989"/>
    <n v="1290.6681198899998"/>
    <n v="1290.6681198899998"/>
    <n v="1243.0938395644989"/>
    <n v="1349.3348526122727"/>
    <n v="1290.6681198899998"/>
    <n v="1243.0938395644989"/>
    <n v="1290.6681198899998"/>
    <n v="1294.1003029629935"/>
    <n v="15255.651876926524"/>
  </r>
  <r>
    <s v="E120114"/>
    <x v="0"/>
    <s v="1201"/>
    <n v="120114"/>
    <s v="CORP-ENGINEERING"/>
    <s v="Water"/>
    <s v="A50422000"/>
    <n v="50422000"/>
    <s v="DCP Expense"/>
    <x v="1"/>
    <x v="1"/>
    <s v="P20"/>
    <s v="Other benefits"/>
    <s v="604.8"/>
    <n v="1243.3448110266213"/>
    <n v="1243.3448110266213"/>
    <n v="1361.7586025529663"/>
    <n v="1278.1584657353669"/>
    <n v="1339.0231545799079"/>
    <n v="1339.0231545799079"/>
    <n v="1278.1584657353669"/>
    <n v="1399.8878434244493"/>
    <n v="1339.0231545799079"/>
    <n v="1278.1584657353669"/>
    <n v="1339.0231545799079"/>
    <n v="1339.0231545799079"/>
    <n v="15777.927238136297"/>
  </r>
  <r>
    <s v="E120114"/>
    <x v="0"/>
    <s v="1201"/>
    <n v="120114"/>
    <s v="CORP-ENGINEERING"/>
    <s v="Water"/>
    <s v="A50421100"/>
    <n v="50421100"/>
    <s v="401k Exp Cap Credits"/>
    <x v="1"/>
    <x v="1"/>
    <s v="P20"/>
    <s v="Other benefits"/>
    <s v="604.8"/>
    <n v="-1209.2352524946486"/>
    <n v="-1198.4449291514857"/>
    <n v="-1312.5825414516273"/>
    <n v="-1243.0938395644989"/>
    <n v="-1290.6681198899998"/>
    <n v="-1290.6681198899998"/>
    <n v="-1243.0938395644989"/>
    <n v="-1349.3348526122727"/>
    <n v="-1290.6681198899998"/>
    <n v="-1243.0938395644989"/>
    <n v="-1290.6681198899998"/>
    <n v="-1294.1003029629935"/>
    <n v="-15255.651876926524"/>
  </r>
  <r>
    <s v="E120114"/>
    <x v="0"/>
    <s v="1201"/>
    <n v="120114"/>
    <s v="CORP-ENGINEERING"/>
    <s v="Water"/>
    <s v="A50422100"/>
    <n v="50422100"/>
    <s v="DCP Exp Cap Credits"/>
    <x v="1"/>
    <x v="1"/>
    <s v="P20"/>
    <s v="Other benefits"/>
    <s v="604.8"/>
    <n v="-1243.3448110266213"/>
    <n v="-1243.3448110266213"/>
    <n v="-1361.7586025529663"/>
    <n v="-1278.1584657353669"/>
    <n v="-1339.0231545799079"/>
    <n v="-1339.0231545799079"/>
    <n v="-1278.1584657353669"/>
    <n v="-1399.8878434244493"/>
    <n v="-1339.0231545799079"/>
    <n v="-1278.1584657353669"/>
    <n v="-1339.0231545799079"/>
    <n v="-1339.0231545799079"/>
    <n v="-15777.927238136297"/>
  </r>
  <r>
    <s v="E120114"/>
    <x v="0"/>
    <s v="1201"/>
    <n v="120114"/>
    <s v="CORP-ENGINEERING"/>
    <s v="Water"/>
    <s v="A53110000"/>
    <n v="53110000"/>
    <s v="Contr Svc-Eng"/>
    <x v="7"/>
    <x v="7"/>
    <s v="P22"/>
    <s v="Contracted services"/>
    <s v="631.8"/>
    <n v="0"/>
    <n v="0"/>
    <n v="0"/>
    <n v="0"/>
    <n v="250"/>
    <n v="500"/>
    <n v="1000"/>
    <n v="1000"/>
    <n v="0"/>
    <n v="0"/>
    <n v="0"/>
    <n v="0"/>
    <n v="2750"/>
  </r>
  <r>
    <s v="E120114"/>
    <x v="0"/>
    <s v="1201"/>
    <n v="120114"/>
    <s v="CORP-ENGINEERING"/>
    <s v="Water"/>
    <s v="A53150000"/>
    <n v="53150000"/>
    <s v="Contr Svc-Other"/>
    <x v="7"/>
    <x v="7"/>
    <s v="P22"/>
    <s v="Contracted services"/>
    <s v="636.8"/>
    <n v="0"/>
    <n v="0"/>
    <n v="0"/>
    <n v="500"/>
    <n v="950"/>
    <n v="950"/>
    <n v="1200"/>
    <n v="1200"/>
    <n v="0"/>
    <n v="0"/>
    <n v="0"/>
    <n v="0"/>
    <n v="4800"/>
  </r>
  <r>
    <s v="E120114"/>
    <x v="0"/>
    <s v="1201"/>
    <n v="120114"/>
    <s v="CORP-ENGINEERING"/>
    <s v="Water"/>
    <s v="A52562500"/>
    <n v="52562500"/>
    <s v="Overnight Shippng"/>
    <x v="10"/>
    <x v="10"/>
    <s v="P25"/>
    <s v="Postage, printing and stationary"/>
    <s v="675.8"/>
    <n v="35"/>
    <n v="35"/>
    <n v="35"/>
    <n v="35"/>
    <n v="35"/>
    <n v="35"/>
    <n v="35"/>
    <n v="35"/>
    <n v="35"/>
    <n v="35"/>
    <n v="35"/>
    <n v="35"/>
    <n v="420"/>
  </r>
  <r>
    <s v="E120114"/>
    <x v="0"/>
    <s v="1201"/>
    <n v="120114"/>
    <s v="CORP-ENGINEERING"/>
    <s v="Water"/>
    <s v="A52582000"/>
    <n v="52582000"/>
    <s v="Uniforms"/>
    <x v="11"/>
    <x v="11"/>
    <s v="P26"/>
    <s v="Office supplies and services"/>
    <s v="675.7"/>
    <n v="0"/>
    <n v="0"/>
    <n v="300"/>
    <n v="0"/>
    <n v="0"/>
    <n v="0"/>
    <n v="0"/>
    <n v="0"/>
    <n v="0"/>
    <n v="0"/>
    <n v="0"/>
    <n v="0"/>
    <n v="300"/>
  </r>
  <r>
    <s v="E120114"/>
    <x v="0"/>
    <s v="1201"/>
    <n v="120114"/>
    <s v="CORP-ENGINEERING"/>
    <s v="Water"/>
    <s v="A52534021"/>
    <n v="52534021"/>
    <s v="Travel - Meals"/>
    <x v="12"/>
    <x v="12"/>
    <s v="P28"/>
    <s v="Employee related expense travel &amp; entertainme"/>
    <s v="675.8"/>
    <n v="150"/>
    <n v="150"/>
    <n v="150"/>
    <n v="200"/>
    <n v="200"/>
    <n v="250"/>
    <n v="250"/>
    <n v="200"/>
    <n v="200"/>
    <n v="150"/>
    <n v="150"/>
    <n v="150"/>
    <n v="2200"/>
  </r>
  <r>
    <s v="E120114"/>
    <x v="0"/>
    <s v="1201"/>
    <n v="120114"/>
    <s v="CORP-ENGINEERING"/>
    <s v="Water"/>
    <s v="A52534000"/>
    <n v="52534000"/>
    <s v="Employee Expenses"/>
    <x v="12"/>
    <x v="12"/>
    <s v="P28"/>
    <s v="Employee related expense travel &amp; entertainme"/>
    <s v="675.8"/>
    <n v="600"/>
    <n v="1000"/>
    <n v="1000"/>
    <n v="1000"/>
    <n v="1250"/>
    <n v="1250"/>
    <n v="1250"/>
    <n v="1250"/>
    <n v="1000"/>
    <n v="1000"/>
    <n v="1000"/>
    <n v="600"/>
    <n v="12200"/>
  </r>
  <r>
    <s v="E120114"/>
    <x v="0"/>
    <s v="1201"/>
    <n v="120114"/>
    <s v="CORP-ENGINEERING"/>
    <s v="Water"/>
    <s v="A52534200"/>
    <n v="52534200"/>
    <s v="Conferences &amp; Reg"/>
    <x v="12"/>
    <x v="12"/>
    <s v="P28"/>
    <s v="Employee related expense travel &amp; entertainme"/>
    <s v="675.8"/>
    <n v="0"/>
    <n v="0"/>
    <n v="0"/>
    <n v="2000"/>
    <n v="0"/>
    <n v="2000"/>
    <n v="0"/>
    <n v="0"/>
    <n v="0"/>
    <n v="0"/>
    <n v="0"/>
    <n v="0"/>
    <n v="4000"/>
  </r>
  <r>
    <s v="E120114"/>
    <x v="0"/>
    <s v="1201"/>
    <n v="120114"/>
    <s v="CORP-ENGINEERING"/>
    <s v="Water"/>
    <s v="A52001000"/>
    <n v="52001000"/>
    <s v="M&amp;S Expense (O&amp;M)"/>
    <x v="13"/>
    <x v="13"/>
    <s v="P29"/>
    <s v="Miscellaneous expenses"/>
    <s v="620.5"/>
    <n v="450"/>
    <n v="450"/>
    <n v="500"/>
    <n v="700"/>
    <n v="900"/>
    <n v="950"/>
    <n v="950"/>
    <n v="950"/>
    <n v="750"/>
    <n v="500"/>
    <n v="450"/>
    <n v="450"/>
    <n v="8000"/>
  </r>
  <r>
    <s v="E120114"/>
    <x v="0"/>
    <s v="1201"/>
    <n v="120114"/>
    <s v="CORP-ENGINEERING"/>
    <s v="Water"/>
    <s v="A52554500"/>
    <n v="52554500"/>
    <s v="Lab Supplies"/>
    <x v="13"/>
    <x v="13"/>
    <s v="P29"/>
    <s v="Miscellaneous expenses"/>
    <s v="675.3"/>
    <n v="0"/>
    <n v="0"/>
    <n v="0"/>
    <n v="0"/>
    <n v="1500"/>
    <n v="0"/>
    <n v="0"/>
    <n v="0"/>
    <n v="0"/>
    <n v="640"/>
    <n v="0"/>
    <n v="0"/>
    <n v="2140"/>
  </r>
  <r>
    <s v="E120114"/>
    <x v="0"/>
    <s v="1201"/>
    <n v="120114"/>
    <s v="CORP-ENGINEERING"/>
    <s v="Water"/>
    <s v="A52524000"/>
    <n v="52524000"/>
    <s v="Co Dues/Mmbrshp Ded"/>
    <x v="13"/>
    <x v="13"/>
    <s v="P29"/>
    <s v="Miscellaneous expenses"/>
    <s v="675.8"/>
    <n v="0"/>
    <n v="0"/>
    <n v="0"/>
    <n v="0"/>
    <n v="0"/>
    <n v="0"/>
    <n v="0"/>
    <n v="0"/>
    <n v="0"/>
    <n v="0"/>
    <n v="300"/>
    <n v="0"/>
    <n v="300"/>
  </r>
  <r>
    <s v="E120114"/>
    <x v="0"/>
    <s v="1201"/>
    <n v="120114"/>
    <s v="CORP-ENGINEERING"/>
    <s v="Water"/>
    <s v="A62002600"/>
    <n v="62002600"/>
    <s v="M&amp;S Maint AG"/>
    <x v="19"/>
    <x v="19"/>
    <s v="P36"/>
    <s v="Maintenance supplies and services"/>
    <s v="620.8"/>
    <n v="0"/>
    <n v="0"/>
    <n v="0"/>
    <n v="0"/>
    <n v="0"/>
    <n v="350"/>
    <n v="0"/>
    <n v="0"/>
    <n v="0"/>
    <n v="0"/>
    <n v="0"/>
    <n v="350"/>
    <n v="700"/>
  </r>
  <r>
    <s v="E120114"/>
    <x v="0"/>
    <s v="1201"/>
    <n v="120114"/>
    <s v="CORP-ENGINEERING"/>
    <s v="Water"/>
    <s v="A68532000"/>
    <n v="68532000"/>
    <s v="FUTA"/>
    <x v="3"/>
    <x v="3"/>
    <s v="P47"/>
    <s v="General taxes"/>
    <s v="408.12"/>
    <n v="316.89769277324649"/>
    <n v="103.10230720275368"/>
    <n v="0"/>
    <n v="0"/>
    <n v="0"/>
    <n v="0"/>
    <n v="0"/>
    <n v="0"/>
    <n v="0"/>
    <n v="0"/>
    <n v="0"/>
    <n v="0"/>
    <n v="419.99999997600014"/>
  </r>
  <r>
    <s v="E120114"/>
    <x v="0"/>
    <s v="1201"/>
    <n v="120114"/>
    <s v="CORP-ENGINEERING"/>
    <s v="Water"/>
    <s v="A68533000"/>
    <n v="68533000"/>
    <s v="FICA"/>
    <x v="3"/>
    <x v="3"/>
    <s v="P47"/>
    <s v="General taxes"/>
    <s v="408.12"/>
    <n v="4215.2376448589039"/>
    <n v="4161.9821698589039"/>
    <n v="4558.3614241311807"/>
    <n v="4333.2642989149545"/>
    <n v="4482.2566073109028"/>
    <n v="4482.2566073109028"/>
    <n v="4333.2642989149545"/>
    <n v="4685.9955440068543"/>
    <n v="4482.2566073109028"/>
    <n v="4333.2642989149545"/>
    <n v="4482.2566073109028"/>
    <n v="4499.1960941109037"/>
    <n v="53049.592202955224"/>
  </r>
  <r>
    <s v="E120114"/>
    <x v="0"/>
    <s v="1201"/>
    <n v="120114"/>
    <s v="CORP-ENGINEERING"/>
    <s v="Water"/>
    <s v="A68535000"/>
    <n v="68535000"/>
    <s v="SUTA"/>
    <x v="3"/>
    <x v="3"/>
    <s v="P47"/>
    <s v="General taxes"/>
    <s v="408.12"/>
    <n v="771.41603958202177"/>
    <n v="496.14183399783735"/>
    <n v="34.442126420140781"/>
    <n v="0"/>
    <n v="0"/>
    <n v="0"/>
    <n v="0"/>
    <n v="0"/>
    <n v="0"/>
    <n v="0"/>
    <n v="0"/>
    <n v="0"/>
    <n v="1301.9999999999998"/>
  </r>
  <r>
    <s v="E120114"/>
    <x v="0"/>
    <s v="1201"/>
    <n v="120114"/>
    <s v="CORP-ENGINEERING"/>
    <s v="Water"/>
    <s v="A68532100"/>
    <n v="68532100"/>
    <s v="FUTA Cap Credits"/>
    <x v="3"/>
    <x v="3"/>
    <s v="P47"/>
    <s v="General taxes"/>
    <s v="408.12"/>
    <n v="-316.89769277324649"/>
    <n v="-103.10230720275368"/>
    <n v="0"/>
    <n v="0"/>
    <n v="0"/>
    <n v="0"/>
    <n v="0"/>
    <n v="0"/>
    <n v="0"/>
    <n v="0"/>
    <n v="0"/>
    <n v="0"/>
    <n v="-419.99999997600014"/>
  </r>
  <r>
    <s v="E120114"/>
    <x v="0"/>
    <s v="1201"/>
    <n v="120114"/>
    <s v="CORP-ENGINEERING"/>
    <s v="Water"/>
    <s v="A68533100"/>
    <n v="68533100"/>
    <s v="FICA Cap Credits"/>
    <x v="3"/>
    <x v="3"/>
    <s v="P47"/>
    <s v="General taxes"/>
    <s v="408.12"/>
    <n v="-4215.2376448589039"/>
    <n v="-4161.9821698589039"/>
    <n v="-4558.3614241311807"/>
    <n v="-4333.2642989149545"/>
    <n v="-4482.2566073109028"/>
    <n v="-4482.2566073109028"/>
    <n v="-4333.2642989149545"/>
    <n v="-4685.9955440068543"/>
    <n v="-4482.2566073109028"/>
    <n v="-4333.2642989149545"/>
    <n v="-4482.2566073109028"/>
    <n v="-4499.1960941109037"/>
    <n v="-53049.592202955224"/>
  </r>
  <r>
    <s v="E120114"/>
    <x v="0"/>
    <s v="1201"/>
    <n v="120114"/>
    <s v="CORP-ENGINEERING"/>
    <s v="Water"/>
    <s v="A68535100"/>
    <n v="68535100"/>
    <s v="SUTA Cap Credits"/>
    <x v="3"/>
    <x v="3"/>
    <s v="P47"/>
    <s v="General taxes"/>
    <s v="408.12"/>
    <n v="-771.41603958202177"/>
    <n v="-496.14183399783735"/>
    <n v="-34.442126420140781"/>
    <n v="0"/>
    <n v="0"/>
    <n v="0"/>
    <n v="0"/>
    <n v="0"/>
    <n v="0"/>
    <n v="0"/>
    <n v="0"/>
    <n v="0"/>
    <n v="-1301.9999999999998"/>
  </r>
  <r>
    <s v="E120115"/>
    <x v="0"/>
    <s v="1201"/>
    <n v="120115"/>
    <s v="CORP-LEGAL"/>
    <s v="Water"/>
    <s v="A53155000"/>
    <n v="53155000"/>
    <s v="Contr Svc-Legal"/>
    <x v="7"/>
    <x v="7"/>
    <s v="P22"/>
    <s v="Contracted services"/>
    <s v="633.8"/>
    <n v="16500"/>
    <n v="16500"/>
    <n v="16500"/>
    <n v="16500"/>
    <n v="16500"/>
    <n v="16500"/>
    <n v="16500"/>
    <n v="16500"/>
    <n v="16500"/>
    <n v="16500"/>
    <n v="16500"/>
    <n v="16500"/>
    <n v="198000"/>
  </r>
  <r>
    <s v="E120118"/>
    <x v="0"/>
    <s v="1201"/>
    <n v="120118"/>
    <s v="CORP-HUMAN RES"/>
    <s v="Water"/>
    <s v="A50450000"/>
    <n v="50450000"/>
    <s v="Other Welfare"/>
    <x v="1"/>
    <x v="1"/>
    <s v="P20"/>
    <s v="Other benefits"/>
    <s v="604.8"/>
    <n v="0"/>
    <n v="0"/>
    <n v="0"/>
    <n v="0"/>
    <n v="0"/>
    <n v="0"/>
    <n v="0"/>
    <n v="0"/>
    <n v="0"/>
    <n v="0"/>
    <n v="0"/>
    <n v="15000"/>
    <n v="15000"/>
  </r>
  <r>
    <s v="E120118"/>
    <x v="0"/>
    <s v="1201"/>
    <n v="120118"/>
    <s v="CORP-HUMAN RES"/>
    <s v="Water"/>
    <s v="A50451000"/>
    <n v="50451000"/>
    <s v="Employee Awards"/>
    <x v="1"/>
    <x v="1"/>
    <s v="P20"/>
    <s v="Other benefits"/>
    <s v="604.8"/>
    <n v="981.71999999999991"/>
    <n v="0"/>
    <n v="0"/>
    <n v="84.13"/>
    <n v="1264.76"/>
    <n v="0"/>
    <n v="0"/>
    <n v="80.27"/>
    <n v="259.35000000000002"/>
    <n v="793.54"/>
    <n v="899.89"/>
    <n v="116.15"/>
    <n v="4479.8099999999995"/>
  </r>
  <r>
    <s v="E120118"/>
    <x v="0"/>
    <s v="1201"/>
    <n v="120118"/>
    <s v="CORP-HUMAN RES"/>
    <s v="Water"/>
    <s v="A50452000"/>
    <n v="50452000"/>
    <s v="Emp Physical Exams"/>
    <x v="1"/>
    <x v="1"/>
    <s v="P20"/>
    <s v="Other benefits"/>
    <s v="604.8"/>
    <n v="125"/>
    <n v="100"/>
    <n v="100"/>
    <n v="125"/>
    <n v="100"/>
    <n v="100"/>
    <n v="125"/>
    <n v="100"/>
    <n v="100"/>
    <n v="125"/>
    <n v="100"/>
    <n v="100"/>
    <n v="1300"/>
  </r>
  <r>
    <s v="E120118"/>
    <x v="0"/>
    <s v="1201"/>
    <n v="120118"/>
    <s v="CORP-HUMAN RES"/>
    <s v="Water"/>
    <s v="A50457000"/>
    <n v="50457000"/>
    <s v="Training"/>
    <x v="1"/>
    <x v="1"/>
    <s v="P20"/>
    <s v="Other benefits"/>
    <s v="604.8"/>
    <n v="2000"/>
    <n v="2800"/>
    <n v="0"/>
    <n v="0"/>
    <n v="0"/>
    <n v="0"/>
    <n v="0"/>
    <n v="2000"/>
    <n v="1600"/>
    <n v="0"/>
    <n v="0"/>
    <n v="0"/>
    <n v="8400"/>
  </r>
  <r>
    <s v="E120118"/>
    <x v="0"/>
    <s v="1201"/>
    <n v="120118"/>
    <s v="CORP-HUMAN RES"/>
    <s v="Water"/>
    <s v="A52534200"/>
    <n v="52534200"/>
    <s v="Conferences &amp; Reg"/>
    <x v="12"/>
    <x v="12"/>
    <s v="P28"/>
    <s v="Employee related expense travel &amp; entertainme"/>
    <s v="675.8"/>
    <n v="0"/>
    <n v="0"/>
    <n v="0"/>
    <n v="0"/>
    <n v="0"/>
    <n v="0"/>
    <n v="0"/>
    <n v="0"/>
    <n v="495"/>
    <n v="0"/>
    <n v="0"/>
    <n v="0"/>
    <n v="495"/>
  </r>
  <r>
    <s v="E120118"/>
    <x v="0"/>
    <s v="1201"/>
    <n v="120118"/>
    <s v="CORP-HUMAN RES"/>
    <s v="Water"/>
    <s v="A52001000"/>
    <n v="52001000"/>
    <s v="M&amp;S Expense (O&amp;M)"/>
    <x v="13"/>
    <x v="13"/>
    <s v="P29"/>
    <s v="Miscellaneous expenses"/>
    <s v="620.5"/>
    <n v="50"/>
    <n v="50"/>
    <n v="50"/>
    <n v="50"/>
    <n v="50"/>
    <n v="50"/>
    <n v="50"/>
    <n v="50"/>
    <n v="50"/>
    <n v="50"/>
    <n v="50"/>
    <n v="50"/>
    <n v="600"/>
  </r>
  <r>
    <s v="E120118"/>
    <x v="0"/>
    <s v="1201"/>
    <n v="120118"/>
    <s v="CORP-HUMAN RES"/>
    <s v="Water"/>
    <s v="A52528000"/>
    <n v="52528000"/>
    <s v="Dues/Membership Deductible"/>
    <x v="13"/>
    <x v="13"/>
    <s v="P29"/>
    <s v="Miscellaneous expenses"/>
    <s v="675.8"/>
    <n v="230"/>
    <n v="0"/>
    <n v="0"/>
    <n v="0"/>
    <n v="0"/>
    <n v="0"/>
    <n v="0"/>
    <n v="0"/>
    <n v="0"/>
    <n v="0"/>
    <n v="0"/>
    <n v="0"/>
    <n v="230"/>
  </r>
  <r>
    <s v="E120119"/>
    <x v="0"/>
    <s v="1201"/>
    <n v="120119"/>
    <s v="CORP-RISK MGMT"/>
    <s v="Water"/>
    <s v="A50452000"/>
    <n v="50452000"/>
    <s v="Emp Physical Exams"/>
    <x v="1"/>
    <x v="1"/>
    <s v="P20"/>
    <s v="Other benefits"/>
    <s v="604.8"/>
    <n v="190.8"/>
    <n v="0"/>
    <n v="286.2"/>
    <n v="193.45"/>
    <n v="254.4"/>
    <n v="0"/>
    <n v="90.1"/>
    <n v="0"/>
    <n v="0"/>
    <n v="106"/>
    <n v="0"/>
    <n v="38"/>
    <n v="1158.95"/>
  </r>
  <r>
    <s v="E120119"/>
    <x v="0"/>
    <s v="1201"/>
    <n v="120119"/>
    <s v="CORP-RISK MGMT"/>
    <s v="Water"/>
    <s v="A50457000"/>
    <n v="50457000"/>
    <s v="Training"/>
    <x v="1"/>
    <x v="1"/>
    <s v="P20"/>
    <s v="Other benefits"/>
    <s v="604.8"/>
    <n v="0"/>
    <n v="0"/>
    <n v="0"/>
    <n v="3000"/>
    <n v="0"/>
    <n v="0"/>
    <n v="0"/>
    <n v="0"/>
    <n v="0"/>
    <n v="3000"/>
    <n v="0"/>
    <n v="0"/>
    <n v="6000"/>
  </r>
  <r>
    <s v="E120119"/>
    <x v="0"/>
    <s v="1201"/>
    <n v="120119"/>
    <s v="CORP-RISK MGMT"/>
    <s v="Water"/>
    <s v="A53150000"/>
    <n v="53150000"/>
    <s v="Contr Svc-Other"/>
    <x v="7"/>
    <x v="7"/>
    <s v="P22"/>
    <s v="Contracted services"/>
    <s v="636.8"/>
    <n v="0"/>
    <n v="0"/>
    <n v="1500"/>
    <n v="0"/>
    <n v="0"/>
    <n v="1500"/>
    <n v="0"/>
    <n v="0"/>
    <n v="1500"/>
    <n v="0"/>
    <n v="0"/>
    <n v="1500"/>
    <n v="6000"/>
  </r>
  <r>
    <s v="E120119"/>
    <x v="0"/>
    <s v="1201"/>
    <n v="120119"/>
    <s v="CORP-RISK MGMT"/>
    <s v="Water"/>
    <s v="A52571000"/>
    <n v="52571000"/>
    <s v="Security Svc"/>
    <x v="8"/>
    <x v="8"/>
    <s v="P23"/>
    <s v="Building Maintenance and Services"/>
    <s v="675.8"/>
    <n v="1667"/>
    <n v="1667"/>
    <n v="1667"/>
    <n v="1667"/>
    <n v="1667"/>
    <n v="1667"/>
    <n v="1667"/>
    <n v="1667"/>
    <n v="1667"/>
    <n v="1667"/>
    <n v="1667"/>
    <n v="1667"/>
    <n v="20004"/>
  </r>
  <r>
    <s v="E120119"/>
    <x v="0"/>
    <s v="1201"/>
    <n v="120119"/>
    <s v="CORP-RISK MGMT"/>
    <s v="Water"/>
    <s v="A52574100"/>
    <n v="52574100"/>
    <s v="Cell Phone"/>
    <x v="9"/>
    <x v="9"/>
    <s v="P24"/>
    <s v="Telecommunication expenses"/>
    <s v="675.8"/>
    <n v="100"/>
    <n v="100"/>
    <n v="100"/>
    <n v="100"/>
    <n v="100"/>
    <n v="100"/>
    <n v="100"/>
    <n v="100"/>
    <n v="100"/>
    <n v="100"/>
    <n v="100"/>
    <n v="100"/>
    <n v="1200"/>
  </r>
  <r>
    <s v="E120119"/>
    <x v="0"/>
    <s v="1201"/>
    <n v="120119"/>
    <s v="CORP-RISK MGMT"/>
    <s v="Water"/>
    <s v="A52534000"/>
    <n v="52534000"/>
    <s v="Employee Expenses"/>
    <x v="12"/>
    <x v="12"/>
    <s v="P28"/>
    <s v="Employee related expense travel &amp; entertainme"/>
    <s v="675.8"/>
    <n v="0"/>
    <n v="0"/>
    <n v="1000"/>
    <n v="0"/>
    <n v="0"/>
    <n v="1000"/>
    <n v="0"/>
    <n v="0"/>
    <n v="1000"/>
    <n v="0"/>
    <n v="0"/>
    <n v="1000"/>
    <n v="4000"/>
  </r>
  <r>
    <s v="E120119"/>
    <x v="0"/>
    <s v="1201"/>
    <n v="120119"/>
    <s v="CORP-RISK MGMT"/>
    <s v="Water"/>
    <s v="A52535000"/>
    <n v="52535000"/>
    <s v="Meals Deductible"/>
    <x v="12"/>
    <x v="12"/>
    <s v="P28"/>
    <s v="Employee related expense travel &amp; entertainme"/>
    <s v="675.8"/>
    <n v="0"/>
    <n v="0"/>
    <n v="250"/>
    <n v="0"/>
    <n v="0"/>
    <n v="250"/>
    <n v="0"/>
    <n v="0"/>
    <n v="250"/>
    <n v="0"/>
    <n v="0"/>
    <n v="250"/>
    <n v="1000"/>
  </r>
  <r>
    <s v="E120119"/>
    <x v="0"/>
    <s v="1201"/>
    <n v="120119"/>
    <s v="CORP-RISK MGMT"/>
    <s v="Water"/>
    <s v="A52001000"/>
    <n v="52001000"/>
    <s v="M&amp;S Expense (O&amp;M)"/>
    <x v="13"/>
    <x v="13"/>
    <s v="P29"/>
    <s v="Miscellaneous expenses"/>
    <s v="620.5"/>
    <n v="0"/>
    <n v="0"/>
    <n v="0"/>
    <n v="0"/>
    <n v="0"/>
    <n v="3000"/>
    <n v="0"/>
    <n v="0"/>
    <n v="0"/>
    <n v="3000"/>
    <n v="0"/>
    <n v="0"/>
    <n v="6000"/>
  </r>
  <r>
    <s v="E120121"/>
    <x v="0"/>
    <s v="1201"/>
    <n v="120121"/>
    <s v="CORP-COM RELATIONS"/>
    <s v="Water"/>
    <s v="A50109900"/>
    <n v="50109900"/>
    <s v="Labor Cap Credits"/>
    <x v="0"/>
    <x v="0"/>
    <s v="P17"/>
    <s v="Salaries and wages"/>
    <s v="601.8"/>
    <n v="-1303.7849999999999"/>
    <n v="-1303.7849999999999"/>
    <n v="-1427.9549999999997"/>
    <n v="-1340.29098"/>
    <n v="-1404.1143599999998"/>
    <n v="-1404.1143599999998"/>
    <n v="-1340.29098"/>
    <n v="-1467.9377399999998"/>
    <n v="-1404.1143599999998"/>
    <n v="-1340.29098"/>
    <n v="-1404.1143599999998"/>
    <n v="-1404.1143599999998"/>
    <n v="-16544.907479999998"/>
  </r>
  <r>
    <s v="E120121"/>
    <x v="0"/>
    <s v="1201"/>
    <n v="120121"/>
    <s v="CORP-COM RELATIONS"/>
    <s v="Water"/>
    <s v="A50110000"/>
    <n v="50110000"/>
    <s v="Labor NS OT -Natural"/>
    <x v="0"/>
    <x v="0"/>
    <s v="P17"/>
    <s v="Salaries and wages"/>
    <s v="601.8"/>
    <n v="0"/>
    <n v="361.767"/>
    <n v="0"/>
    <n v="0"/>
    <n v="0"/>
    <n v="0"/>
    <n v="0"/>
    <n v="0"/>
    <n v="0"/>
    <n v="0"/>
    <n v="0"/>
    <n v="0"/>
    <n v="361.767"/>
  </r>
  <r>
    <s v="E120121"/>
    <x v="0"/>
    <s v="1201"/>
    <n v="120121"/>
    <s v="CORP-COM RELATIONS"/>
    <s v="Water"/>
    <s v="A50100000"/>
    <n v="50100000"/>
    <s v="Labor Expense"/>
    <x v="0"/>
    <x v="0"/>
    <s v="P17"/>
    <s v="Salaries and wages"/>
    <s v="601.8"/>
    <n v="18545.751199999999"/>
    <n v="18545.751199999999"/>
    <n v="20312.015599999999"/>
    <n v="19065.034873599998"/>
    <n v="19972.898915199999"/>
    <n v="19972.898915199999"/>
    <n v="19065.034873599998"/>
    <n v="20880.752956799999"/>
    <n v="19972.898915199999"/>
    <n v="19065.034873599998"/>
    <n v="19972.898915199999"/>
    <n v="19972.898915199999"/>
    <n v="235343.87015359997"/>
  </r>
  <r>
    <s v="E120121"/>
    <x v="0"/>
    <s v="1201"/>
    <n v="120121"/>
    <s v="CORP-COM RELATIONS"/>
    <s v="Water"/>
    <s v="A50171000"/>
    <n v="50171000"/>
    <s v="Annual Incent Plan"/>
    <x v="0"/>
    <x v="0"/>
    <s v="P17"/>
    <s v="Salaries and wages"/>
    <s v="601.8"/>
    <n v="1872.6900880713547"/>
    <n v="1872.6900880713547"/>
    <n v="2051.0415250305309"/>
    <n v="1925.1255705373528"/>
    <n v="2016.7991691343693"/>
    <n v="2016.7991691343693"/>
    <n v="1925.1255705373528"/>
    <n v="2108.4727677313858"/>
    <n v="2016.7991691343693"/>
    <n v="1925.1255705373528"/>
    <n v="2016.7991691343693"/>
    <n v="2016.7991691343693"/>
    <n v="23764.267026188532"/>
  </r>
  <r>
    <s v="E120121"/>
    <x v="0"/>
    <s v="1201"/>
    <n v="120121"/>
    <s v="CORP-COM RELATIONS"/>
    <s v="Water"/>
    <s v="A50550000"/>
    <n v="50550000"/>
    <s v="Group Insur Expense"/>
    <x v="6"/>
    <x v="6"/>
    <s v="P19"/>
    <s v="Group insurance expense"/>
    <s v="604.8"/>
    <n v="2733.89"/>
    <n v="2733.89"/>
    <n v="2733.89"/>
    <n v="2733.89"/>
    <n v="2733.89"/>
    <n v="2733.89"/>
    <n v="2733.89"/>
    <n v="2733.89"/>
    <n v="2733.89"/>
    <n v="2733.89"/>
    <n v="2733.89"/>
    <n v="2733.89"/>
    <n v="32806.68"/>
  </r>
  <r>
    <s v="E120121"/>
    <x v="0"/>
    <s v="1201"/>
    <n v="120121"/>
    <s v="CORP-COM RELATIONS"/>
    <s v="Water"/>
    <s v="A50550100"/>
    <n v="50550100"/>
    <s v="Group Ins Cap Credts"/>
    <x v="6"/>
    <x v="6"/>
    <s v="P19"/>
    <s v="Group insurance expense"/>
    <s v="604.8"/>
    <n v="-139.19999999999999"/>
    <n v="-139.19999999999999"/>
    <n v="-139.19999999999999"/>
    <n v="-139.19999999999999"/>
    <n v="-139.19999999999999"/>
    <n v="-139.19999999999999"/>
    <n v="-139.19999999999999"/>
    <n v="-139.19999999999999"/>
    <n v="-139.19999999999999"/>
    <n v="-139.19999999999999"/>
    <n v="-139.19999999999999"/>
    <n v="-139.19999999999999"/>
    <n v="-1670.4000000000003"/>
  </r>
  <r>
    <s v="E120121"/>
    <x v="0"/>
    <s v="1201"/>
    <n v="120121"/>
    <s v="CORP-COM RELATIONS"/>
    <s v="Water"/>
    <s v="A50421000"/>
    <n v="50421000"/>
    <s v="401k Expense"/>
    <x v="1"/>
    <x v="1"/>
    <s v="P20"/>
    <s v="Other benefits"/>
    <s v="604.8"/>
    <n v="452.48779668785488"/>
    <n v="464.06059556563883"/>
    <n v="495.58187256288869"/>
    <n v="465.15441499511479"/>
    <n v="487.30652999488211"/>
    <n v="487.30652999488211"/>
    <n v="465.15441499511479"/>
    <n v="509.45864499464966"/>
    <n v="487.30652999488211"/>
    <n v="465.15441499511479"/>
    <n v="487.30652999488211"/>
    <n v="487.30652999488211"/>
    <n v="5753.5848047707868"/>
  </r>
  <r>
    <s v="E120121"/>
    <x v="0"/>
    <s v="1201"/>
    <n v="120121"/>
    <s v="CORP-COM RELATIONS"/>
    <s v="Water"/>
    <s v="A50422000"/>
    <n v="50422000"/>
    <s v="DCP Expense"/>
    <x v="1"/>
    <x v="1"/>
    <s v="P20"/>
    <s v="Other benefits"/>
    <s v="604.8"/>
    <n v="525.08088585679661"/>
    <n v="525.08088585679661"/>
    <n v="575.0895416526821"/>
    <n v="539.78331066078692"/>
    <n v="565.4920397398721"/>
    <n v="565.4920397398721"/>
    <n v="539.78331066078692"/>
    <n v="591.19076881895717"/>
    <n v="565.4920397398721"/>
    <n v="539.78331066078692"/>
    <n v="565.4920397398721"/>
    <n v="565.4920397398721"/>
    <n v="6663.2522128669525"/>
  </r>
  <r>
    <s v="E120121"/>
    <x v="0"/>
    <s v="1201"/>
    <n v="120121"/>
    <s v="CORP-COM RELATIONS"/>
    <s v="Water"/>
    <s v="A50421100"/>
    <n v="50421100"/>
    <s v="401k Exp Cap Credits"/>
    <x v="1"/>
    <x v="1"/>
    <s v="P20"/>
    <s v="Other benefits"/>
    <s v="604.8"/>
    <n v="-20.208664396991676"/>
    <n v="-20.208664396991676"/>
    <n v="-22.133299101467077"/>
    <n v="-20.774507000107441"/>
    <n v="-21.7637692382078"/>
    <n v="-21.7637692382078"/>
    <n v="-20.774507000107441"/>
    <n v="-22.753031476308156"/>
    <n v="-21.7637692382078"/>
    <n v="-20.774507000107441"/>
    <n v="-21.7637692382078"/>
    <n v="-21.7637692382078"/>
    <n v="-256.44602656311991"/>
  </r>
  <r>
    <s v="E120121"/>
    <x v="0"/>
    <s v="1201"/>
    <n v="120121"/>
    <s v="CORP-COM RELATIONS"/>
    <s v="Water"/>
    <s v="A52574100"/>
    <n v="52574100"/>
    <s v="Cell Phone"/>
    <x v="9"/>
    <x v="9"/>
    <s v="P24"/>
    <s v="Telecommunication expenses"/>
    <s v="675.8"/>
    <n v="80"/>
    <n v="80"/>
    <n v="80"/>
    <n v="80"/>
    <n v="80"/>
    <n v="80"/>
    <n v="80"/>
    <n v="80"/>
    <n v="80"/>
    <n v="80"/>
    <n v="80"/>
    <n v="80"/>
    <n v="960"/>
  </r>
  <r>
    <s v="E120121"/>
    <x v="0"/>
    <s v="1201"/>
    <n v="120121"/>
    <s v="CORP-COM RELATIONS"/>
    <s v="Water"/>
    <s v="A52562500"/>
    <n v="52562500"/>
    <s v="Overnight Shippng"/>
    <x v="10"/>
    <x v="10"/>
    <s v="P25"/>
    <s v="Postage, printing and stationary"/>
    <s v="675.8"/>
    <n v="30"/>
    <n v="30"/>
    <n v="30"/>
    <n v="30"/>
    <n v="30"/>
    <n v="30"/>
    <n v="30"/>
    <n v="30"/>
    <n v="30"/>
    <n v="30"/>
    <n v="30"/>
    <n v="30"/>
    <n v="360"/>
  </r>
  <r>
    <s v="E120121"/>
    <x v="0"/>
    <s v="1201"/>
    <n v="120121"/>
    <s v="CORP-COM RELATIONS"/>
    <s v="Water"/>
    <s v="A52566000"/>
    <n v="52566000"/>
    <s v="Postage"/>
    <x v="10"/>
    <x v="10"/>
    <s v="P25"/>
    <s v="Postage, printing and stationary"/>
    <s v="675.8"/>
    <n v="250"/>
    <n v="0"/>
    <n v="0"/>
    <n v="0"/>
    <n v="0"/>
    <n v="250"/>
    <n v="0"/>
    <n v="0"/>
    <n v="0"/>
    <n v="250"/>
    <n v="0"/>
    <n v="0"/>
    <n v="750"/>
  </r>
  <r>
    <s v="E120121"/>
    <x v="0"/>
    <s v="1201"/>
    <n v="120121"/>
    <s v="CORP-COM RELATIONS"/>
    <s v="Water"/>
    <s v="A52562000"/>
    <n v="52562000"/>
    <s v="Office Supplies"/>
    <x v="11"/>
    <x v="11"/>
    <s v="P26"/>
    <s v="Office supplies and services"/>
    <s v="675.8"/>
    <n v="100"/>
    <n v="100"/>
    <n v="100"/>
    <n v="100"/>
    <n v="100"/>
    <n v="100"/>
    <n v="100"/>
    <n v="100"/>
    <n v="100"/>
    <n v="100"/>
    <n v="100"/>
    <n v="100"/>
    <n v="1200"/>
  </r>
  <r>
    <s v="E120121"/>
    <x v="0"/>
    <s v="1201"/>
    <n v="120121"/>
    <s v="CORP-COM RELATIONS"/>
    <s v="Water"/>
    <s v="A52503000"/>
    <n v="52503000"/>
    <s v="Advertising"/>
    <x v="30"/>
    <x v="30"/>
    <s v="P27"/>
    <s v="Advertising &amp; marketing expenses"/>
    <s v="660.8"/>
    <n v="1000"/>
    <n v="750"/>
    <n v="1000"/>
    <n v="1000"/>
    <n v="750"/>
    <n v="1000"/>
    <n v="1000"/>
    <n v="750"/>
    <n v="1000"/>
    <n v="1000"/>
    <n v="750"/>
    <n v="1000"/>
    <n v="11000"/>
  </r>
  <r>
    <s v="E120121"/>
    <x v="0"/>
    <s v="1201"/>
    <n v="120121"/>
    <s v="CORP-COM RELATIONS"/>
    <s v="Water"/>
    <s v="A52534021"/>
    <n v="52534021"/>
    <s v="Travel - Meals"/>
    <x v="12"/>
    <x v="12"/>
    <s v="P28"/>
    <s v="Employee related expense travel &amp; entertainme"/>
    <s v="675.8"/>
    <n v="64.28"/>
    <n v="149.11000000000001"/>
    <n v="132.22999999999999"/>
    <n v="278.20999999999998"/>
    <n v="157.6"/>
    <n v="5.2899999999999956"/>
    <n v="603.82999999999993"/>
    <n v="1362.68"/>
    <n v="2188.46"/>
    <n v="289.33"/>
    <n v="78.850000000000023"/>
    <n v="73.240000000000009"/>
    <n v="5383.11"/>
  </r>
  <r>
    <s v="E120121"/>
    <x v="0"/>
    <s v="1201"/>
    <n v="120121"/>
    <s v="CORP-COM RELATIONS"/>
    <s v="Water"/>
    <s v="A52534000"/>
    <n v="52534000"/>
    <s v="Employee Expenses"/>
    <x v="12"/>
    <x v="12"/>
    <s v="P28"/>
    <s v="Employee related expense travel &amp; entertainme"/>
    <s v="675.8"/>
    <n v="0"/>
    <n v="195"/>
    <n v="0"/>
    <n v="195"/>
    <n v="0"/>
    <n v="890"/>
    <n v="1170"/>
    <n v="0"/>
    <n v="0"/>
    <n v="585"/>
    <n v="0"/>
    <n v="0"/>
    <n v="3035"/>
  </r>
  <r>
    <s v="E120121"/>
    <x v="0"/>
    <s v="1201"/>
    <n v="120121"/>
    <s v="CORP-COM RELATIONS"/>
    <s v="Water"/>
    <s v="A52534200"/>
    <n v="52534200"/>
    <s v="Conferences &amp; Reg"/>
    <x v="12"/>
    <x v="12"/>
    <s v="P28"/>
    <s v="Employee related expense travel &amp; entertainme"/>
    <s v="675.8"/>
    <n v="0"/>
    <n v="0"/>
    <n v="0"/>
    <n v="0"/>
    <n v="0"/>
    <n v="0"/>
    <n v="650"/>
    <n v="0"/>
    <n v="200"/>
    <n v="200"/>
    <n v="0"/>
    <n v="0"/>
    <n v="1050"/>
  </r>
  <r>
    <s v="E120121"/>
    <x v="0"/>
    <s v="1201"/>
    <n v="120121"/>
    <s v="CORP-COM RELATIONS"/>
    <s v="Water"/>
    <s v="A52001000"/>
    <n v="52001000"/>
    <s v="M&amp;S Expense (O&amp;M)"/>
    <x v="13"/>
    <x v="13"/>
    <s v="P29"/>
    <s v="Miscellaneous expenses"/>
    <s v="620.5"/>
    <n v="450"/>
    <n v="235"/>
    <n v="474"/>
    <n v="225"/>
    <n v="100"/>
    <n v="100"/>
    <n v="403"/>
    <n v="380"/>
    <n v="180"/>
    <n v="360"/>
    <n v="240"/>
    <n v="150"/>
    <n v="3297"/>
  </r>
  <r>
    <s v="E120121"/>
    <x v="0"/>
    <s v="1201"/>
    <n v="120121"/>
    <s v="CORP-COM RELATIONS"/>
    <s v="Water"/>
    <s v="A52514500"/>
    <n v="52514500"/>
    <s v="Charitb Don-H/Ed/En"/>
    <x v="13"/>
    <x v="13"/>
    <s v="P29"/>
    <s v="Miscellaneous expenses"/>
    <s v="675.8"/>
    <n v="5000"/>
    <n v="2000"/>
    <n v="4000"/>
    <n v="23500"/>
    <n v="33000"/>
    <n v="16000"/>
    <n v="1000"/>
    <n v="4500"/>
    <n v="2000"/>
    <n v="2000"/>
    <n v="2000"/>
    <n v="3000"/>
    <n v="98000"/>
  </r>
  <r>
    <s v="E120121"/>
    <x v="0"/>
    <s v="1201"/>
    <n v="120121"/>
    <s v="CORP-COM RELATIONS"/>
    <s v="Water"/>
    <s v="A52514600"/>
    <n v="52514600"/>
    <s v="Charitb Don-Commnty"/>
    <x v="13"/>
    <x v="13"/>
    <s v="P29"/>
    <s v="Miscellaneous expenses"/>
    <s v="675.8"/>
    <n v="12500"/>
    <n v="500"/>
    <n v="2250"/>
    <n v="4500"/>
    <n v="1000"/>
    <n v="2000"/>
    <n v="1000"/>
    <n v="1000"/>
    <n v="11000"/>
    <n v="3500"/>
    <n v="12000"/>
    <n v="1000"/>
    <n v="52250"/>
  </r>
  <r>
    <s v="E120121"/>
    <x v="0"/>
    <s v="1201"/>
    <n v="120121"/>
    <s v="CORP-COM RELATIONS"/>
    <s v="Water"/>
    <s v="A52514700"/>
    <n v="52514700"/>
    <s v="Community Partnrshps"/>
    <x v="13"/>
    <x v="13"/>
    <s v="P29"/>
    <s v="Miscellaneous expenses"/>
    <s v="675.8"/>
    <n v="22750"/>
    <n v="10000"/>
    <n v="9100"/>
    <n v="2650"/>
    <n v="12100"/>
    <n v="0"/>
    <n v="1000"/>
    <n v="1000"/>
    <n v="1000"/>
    <n v="2000"/>
    <n v="1000"/>
    <n v="8500"/>
    <n v="71100"/>
  </r>
  <r>
    <s v="E120121"/>
    <x v="0"/>
    <s v="1201"/>
    <n v="120121"/>
    <s v="CORP-COM RELATIONS"/>
    <s v="Water"/>
    <s v="A52514901"/>
    <n v="52514901"/>
    <s v="Cust Edu Comm-Reg"/>
    <x v="13"/>
    <x v="13"/>
    <s v="P29"/>
    <s v="Miscellaneous expenses"/>
    <s v="675.8"/>
    <n v="0"/>
    <n v="0"/>
    <n v="0"/>
    <n v="0"/>
    <n v="5000"/>
    <n v="4000"/>
    <n v="0"/>
    <n v="0"/>
    <n v="0"/>
    <n v="0"/>
    <n v="0"/>
    <n v="0"/>
    <n v="9000"/>
  </r>
  <r>
    <s v="E120121"/>
    <x v="0"/>
    <s v="1201"/>
    <n v="120121"/>
    <s v="CORP-COM RELATIONS"/>
    <s v="Water"/>
    <s v="A52514903"/>
    <n v="52514903"/>
    <s v="Cust Edu Comm-Issues"/>
    <x v="13"/>
    <x v="13"/>
    <s v="P29"/>
    <s v="Miscellaneous expenses"/>
    <s v="675.8"/>
    <n v="5000"/>
    <n v="0"/>
    <n v="5000"/>
    <n v="0"/>
    <n v="5000"/>
    <n v="0"/>
    <n v="5000"/>
    <n v="0"/>
    <n v="0"/>
    <n v="5000"/>
    <n v="0"/>
    <n v="5000"/>
    <n v="30000"/>
  </r>
  <r>
    <s v="E120121"/>
    <x v="0"/>
    <s v="1201"/>
    <n v="120121"/>
    <s v="CORP-COM RELATIONS"/>
    <s v="Water"/>
    <s v="A52514904"/>
    <n v="52514904"/>
    <s v="Cust Edu Comm-Consrv"/>
    <x v="13"/>
    <x v="13"/>
    <s v="P29"/>
    <s v="Miscellaneous expenses"/>
    <s v="675.8"/>
    <n v="0"/>
    <n v="5000"/>
    <n v="0"/>
    <n v="16000"/>
    <n v="20000"/>
    <n v="20000"/>
    <n v="10000"/>
    <n v="5000"/>
    <n v="5000"/>
    <n v="5000"/>
    <n v="5000"/>
    <n v="5000"/>
    <n v="96000"/>
  </r>
  <r>
    <s v="E120121"/>
    <x v="0"/>
    <s v="1201"/>
    <n v="120121"/>
    <s v="CORP-COM RELATIONS"/>
    <s v="Water"/>
    <s v="A52514905"/>
    <n v="52514905"/>
    <s v="Cust Edu Comm-Printd"/>
    <x v="13"/>
    <x v="13"/>
    <s v="P29"/>
    <s v="Miscellaneous expenses"/>
    <s v="675.8"/>
    <n v="3000"/>
    <n v="4000"/>
    <n v="2500"/>
    <n v="4000"/>
    <n v="10000"/>
    <n v="1000"/>
    <n v="1000"/>
    <n v="3000"/>
    <n v="1000"/>
    <n v="3000"/>
    <n v="0"/>
    <n v="0"/>
    <n v="32500"/>
  </r>
  <r>
    <s v="E120121"/>
    <x v="0"/>
    <s v="1201"/>
    <n v="120121"/>
    <s v="CORP-COM RELATIONS"/>
    <s v="Water"/>
    <s v="A52514907"/>
    <n v="52514907"/>
    <s v="Cust Edu-Press Rls"/>
    <x v="13"/>
    <x v="13"/>
    <s v="P29"/>
    <s v="Miscellaneous expenses"/>
    <s v="675.8"/>
    <n v="0"/>
    <n v="0"/>
    <n v="500"/>
    <n v="0"/>
    <n v="0"/>
    <n v="500"/>
    <n v="0"/>
    <n v="0"/>
    <n v="500"/>
    <n v="0"/>
    <n v="0"/>
    <n v="500"/>
    <n v="2000"/>
  </r>
  <r>
    <s v="E120121"/>
    <x v="0"/>
    <s v="1201"/>
    <n v="120121"/>
    <s v="CORP-COM RELATIONS"/>
    <s v="Water"/>
    <s v="A52514909"/>
    <n v="52514909"/>
    <s v="Cust Edu-Video&amp;Photo"/>
    <x v="13"/>
    <x v="13"/>
    <s v="P29"/>
    <s v="Miscellaneous expenses"/>
    <s v="675.8"/>
    <n v="0"/>
    <n v="0"/>
    <n v="300"/>
    <n v="0"/>
    <n v="3000"/>
    <n v="2000"/>
    <n v="0"/>
    <n v="300"/>
    <n v="0"/>
    <n v="0"/>
    <n v="4600"/>
    <n v="0"/>
    <n v="10200"/>
  </r>
  <r>
    <s v="E120121"/>
    <x v="0"/>
    <s v="1201"/>
    <n v="120121"/>
    <s v="CORP-COM RELATIONS"/>
    <s v="Water"/>
    <s v="A52515000"/>
    <n v="52515000"/>
    <s v="Commun Relations-E"/>
    <x v="13"/>
    <x v="13"/>
    <s v="P29"/>
    <s v="Miscellaneous expenses"/>
    <s v="675.8"/>
    <n v="250"/>
    <n v="100"/>
    <n v="350"/>
    <n v="100"/>
    <n v="350"/>
    <n v="100"/>
    <n v="10350"/>
    <n v="100"/>
    <n v="350"/>
    <n v="100"/>
    <n v="350"/>
    <n v="100"/>
    <n v="12600"/>
  </r>
  <r>
    <s v="E120121"/>
    <x v="0"/>
    <s v="1201"/>
    <n v="120121"/>
    <s v="CORP-COM RELATIONS"/>
    <s v="Water"/>
    <s v="A52515001"/>
    <n v="52515001"/>
    <s v="Commun Relations-S"/>
    <x v="13"/>
    <x v="13"/>
    <s v="P29"/>
    <s v="Miscellaneous expenses"/>
    <s v="675.8"/>
    <n v="1500"/>
    <n v="0"/>
    <n v="0"/>
    <n v="1500"/>
    <n v="1500"/>
    <n v="0"/>
    <n v="0"/>
    <n v="1500"/>
    <n v="1500"/>
    <n v="0"/>
    <n v="0"/>
    <n v="0"/>
    <n v="7500"/>
  </r>
  <r>
    <s v="E120121"/>
    <x v="0"/>
    <s v="1201"/>
    <n v="120121"/>
    <s v="CORP-COM RELATIONS"/>
    <s v="Water"/>
    <s v="A52556500"/>
    <n v="52556500"/>
    <s v="Low Income Pay Prog"/>
    <x v="13"/>
    <x v="13"/>
    <s v="P29"/>
    <s v="Miscellaneous expenses"/>
    <s v="675.8"/>
    <n v="60000"/>
    <n v="0"/>
    <n v="0"/>
    <n v="0"/>
    <n v="0"/>
    <n v="0"/>
    <n v="0"/>
    <n v="0"/>
    <n v="0"/>
    <n v="0"/>
    <n v="0"/>
    <n v="0"/>
    <n v="60000"/>
  </r>
  <r>
    <s v="E120121"/>
    <x v="0"/>
    <s v="1201"/>
    <n v="120121"/>
    <s v="CORP-COM RELATIONS"/>
    <s v="Water"/>
    <s v="A52524000"/>
    <n v="52524000"/>
    <s v="Co Dues/Mmbrshp Ded"/>
    <x v="13"/>
    <x v="13"/>
    <s v="P29"/>
    <s v="Miscellaneous expenses"/>
    <s v="675.8"/>
    <n v="6000"/>
    <n v="10800"/>
    <n v="0"/>
    <n v="760"/>
    <n v="450"/>
    <n v="0"/>
    <n v="0"/>
    <n v="0"/>
    <n v="1215"/>
    <n v="0"/>
    <n v="0"/>
    <n v="7000"/>
    <n v="26225"/>
  </r>
  <r>
    <s v="E120121"/>
    <x v="0"/>
    <s v="1201"/>
    <n v="120121"/>
    <s v="CORP-COM RELATIONS"/>
    <s v="Water"/>
    <s v="A52528000"/>
    <n v="52528000"/>
    <s v="Dues/Membership Deductible"/>
    <x v="13"/>
    <x v="13"/>
    <s v="P29"/>
    <s v="Miscellaneous expenses"/>
    <s v="675.8"/>
    <n v="575"/>
    <n v="0"/>
    <n v="0"/>
    <n v="0"/>
    <n v="0"/>
    <n v="0"/>
    <n v="0"/>
    <n v="0"/>
    <n v="0"/>
    <n v="0"/>
    <n v="0"/>
    <n v="0"/>
    <n v="575"/>
  </r>
  <r>
    <s v="E120121"/>
    <x v="0"/>
    <s v="1201"/>
    <n v="120121"/>
    <s v="CORP-COM RELATIONS"/>
    <s v="Water"/>
    <s v="A52514906"/>
    <n v="52514906"/>
    <s v="Cust Edu-Bill Insert"/>
    <x v="16"/>
    <x v="16"/>
    <s v="P33"/>
    <s v="Customer accounting, other"/>
    <s v="675.8"/>
    <n v="5000"/>
    <n v="0"/>
    <n v="5000"/>
    <n v="0"/>
    <n v="5000"/>
    <n v="0"/>
    <n v="5000"/>
    <n v="0"/>
    <n v="5000"/>
    <n v="0"/>
    <n v="5000"/>
    <n v="5000"/>
    <n v="35000"/>
  </r>
  <r>
    <s v="E120121"/>
    <x v="0"/>
    <s v="1201"/>
    <n v="120121"/>
    <s v="CORP-COM RELATIONS"/>
    <s v="Water"/>
    <s v="A68532000"/>
    <n v="68532000"/>
    <s v="FUTA"/>
    <x v="3"/>
    <x v="3"/>
    <s v="P47"/>
    <s v="General taxes"/>
    <s v="408.12"/>
    <n v="104.86713775731899"/>
    <n v="18.742862235481045"/>
    <n v="0"/>
    <n v="0"/>
    <n v="0"/>
    <n v="0"/>
    <n v="0"/>
    <n v="0"/>
    <n v="0"/>
    <n v="0"/>
    <n v="0"/>
    <n v="0"/>
    <n v="123.60999999280003"/>
  </r>
  <r>
    <s v="E120121"/>
    <x v="0"/>
    <s v="1201"/>
    <n v="120121"/>
    <s v="CORP-COM RELATIONS"/>
    <s v="Water"/>
    <s v="A68533000"/>
    <n v="68533000"/>
    <s v="FICA"/>
    <x v="3"/>
    <x v="3"/>
    <s v="P47"/>
    <s v="General taxes"/>
    <s v="408.12"/>
    <n v="1562.3134085374586"/>
    <n v="1589.9833835374591"/>
    <n v="1711.0984950648356"/>
    <n v="1606.0553039765075"/>
    <n v="1682.530318451579"/>
    <n v="1682.530318451579"/>
    <n v="1606.0553039765075"/>
    <n v="1759.0153329266507"/>
    <n v="1682.530318451579"/>
    <n v="1606.0553039765075"/>
    <n v="1682.530318451579"/>
    <n v="1265.4042730175529"/>
    <n v="19436.102078819797"/>
  </r>
  <r>
    <s v="E120121"/>
    <x v="0"/>
    <s v="1201"/>
    <n v="120121"/>
    <s v="CORP-COM RELATIONS"/>
    <s v="Water"/>
    <s v="A68535000"/>
    <n v="68535000"/>
    <s v="SUTA"/>
    <x v="3"/>
    <x v="3"/>
    <s v="P47"/>
    <s v="General taxes"/>
    <s v="408.12"/>
    <n v="276.33998810601094"/>
    <n v="97.753551893989041"/>
    <n v="9.0764600000000097"/>
    <n v="0"/>
    <n v="0"/>
    <n v="0"/>
    <n v="0"/>
    <n v="0"/>
    <n v="0"/>
    <n v="0"/>
    <n v="0"/>
    <n v="0"/>
    <n v="383.16999999999996"/>
  </r>
  <r>
    <s v="E120121"/>
    <x v="0"/>
    <s v="1201"/>
    <n v="120121"/>
    <s v="CORP-COM RELATIONS"/>
    <s v="Water"/>
    <s v="A68532100"/>
    <n v="68532100"/>
    <s v="FUTA Cap Credits"/>
    <x v="3"/>
    <x v="3"/>
    <s v="P47"/>
    <s v="General taxes"/>
    <s v="408.12"/>
    <n v="-6.2999999996400016"/>
    <n v="0"/>
    <n v="0"/>
    <n v="0"/>
    <n v="0"/>
    <n v="0"/>
    <n v="0"/>
    <n v="0"/>
    <n v="0"/>
    <n v="0"/>
    <n v="0"/>
    <n v="0"/>
    <n v="-6.2999999996400016"/>
  </r>
  <r>
    <s v="E120121"/>
    <x v="0"/>
    <s v="1201"/>
    <n v="120121"/>
    <s v="CORP-COM RELATIONS"/>
    <s v="Water"/>
    <s v="A68533100"/>
    <n v="68533100"/>
    <s v="FICA Cap Credits"/>
    <x v="3"/>
    <x v="3"/>
    <s v="P47"/>
    <s v="General taxes"/>
    <s v="408.12"/>
    <n v="-114.70048531515629"/>
    <n v="-114.70048531515629"/>
    <n v="-125.62434105945684"/>
    <n v="-117.91209890398065"/>
    <n v="-123.52696075655113"/>
    <n v="-123.52696075655113"/>
    <n v="-117.91209890398065"/>
    <n v="-129.14182260912165"/>
    <n v="-123.52696075655113"/>
    <n v="-117.91209890398065"/>
    <n v="-123.52696075655113"/>
    <n v="-59.875053941447227"/>
    <n v="-1391.8863279784848"/>
  </r>
  <r>
    <s v="E120121"/>
    <x v="0"/>
    <s v="1201"/>
    <n v="120121"/>
    <s v="CORP-COM RELATIONS"/>
    <s v="Water"/>
    <s v="A68535100"/>
    <n v="68535100"/>
    <s v="SUTA Cap Credits"/>
    <x v="3"/>
    <x v="3"/>
    <s v="P47"/>
    <s v="General taxes"/>
    <s v="408.12"/>
    <n v="-19.529999999999998"/>
    <n v="0"/>
    <n v="0"/>
    <n v="0"/>
    <n v="0"/>
    <n v="0"/>
    <n v="0"/>
    <n v="0"/>
    <n v="0"/>
    <n v="0"/>
    <n v="0"/>
    <n v="0"/>
    <n v="-19.529999999999998"/>
  </r>
  <r>
    <s v="E120121"/>
    <x v="0"/>
    <s v="1201"/>
    <n v="120121"/>
    <s v="CORP-COM RELATIONS"/>
    <s v="Water"/>
    <s v="A75820000"/>
    <n v="75820000"/>
    <s v="Othr Income Deductns"/>
    <x v="31"/>
    <x v="31"/>
    <s v="P56"/>
    <s v="Other miscellaneous deductions"/>
    <s v="426."/>
    <n v="0"/>
    <n v="0"/>
    <n v="1500"/>
    <n v="4000"/>
    <n v="0"/>
    <n v="0"/>
    <n v="0"/>
    <n v="0"/>
    <n v="0"/>
    <n v="0"/>
    <n v="0"/>
    <n v="0"/>
    <n v="5500"/>
  </r>
  <r>
    <s v="E120122"/>
    <x v="0"/>
    <s v="1201"/>
    <n v="120122"/>
    <s v="CORP-GOV'T RELATIONS"/>
    <s v="Water"/>
    <s v="A52574100"/>
    <n v="52574100"/>
    <s v="Cell Phone"/>
    <x v="9"/>
    <x v="9"/>
    <s v="P24"/>
    <s v="Telecommunication expenses"/>
    <s v="675.8"/>
    <n v="110"/>
    <n v="110"/>
    <n v="110"/>
    <n v="110"/>
    <n v="110"/>
    <n v="110"/>
    <n v="110"/>
    <n v="110"/>
    <n v="110"/>
    <n v="110"/>
    <n v="110"/>
    <n v="110"/>
    <n v="1320"/>
  </r>
  <r>
    <s v="E120122"/>
    <x v="0"/>
    <s v="1201"/>
    <n v="120122"/>
    <s v="CORP-GOV'T RELATIONS"/>
    <s v="Water"/>
    <s v="A52534021"/>
    <n v="52534021"/>
    <s v="Travel - Meals"/>
    <x v="12"/>
    <x v="12"/>
    <s v="P28"/>
    <s v="Employee related expense travel &amp; entertainme"/>
    <s v="675.8"/>
    <n v="50"/>
    <n v="50"/>
    <n v="50"/>
    <n v="100"/>
    <n v="50"/>
    <n v="50"/>
    <n v="100"/>
    <n v="50"/>
    <n v="50"/>
    <n v="100"/>
    <n v="50"/>
    <n v="50"/>
    <n v="750"/>
  </r>
  <r>
    <s v="E120122"/>
    <x v="0"/>
    <s v="1201"/>
    <n v="120122"/>
    <s v="CORP-GOV'T RELATIONS"/>
    <s v="Water"/>
    <s v="A52534000"/>
    <n v="52534000"/>
    <s v="Employee Expenses"/>
    <x v="12"/>
    <x v="12"/>
    <s v="P28"/>
    <s v="Employee related expense travel &amp; entertainme"/>
    <s v="675.8"/>
    <n v="0"/>
    <n v="585"/>
    <n v="1085"/>
    <n v="585"/>
    <n v="0"/>
    <n v="1085"/>
    <n v="1670"/>
    <n v="1170"/>
    <n v="0"/>
    <n v="585"/>
    <n v="585"/>
    <n v="1085"/>
    <n v="8435"/>
  </r>
  <r>
    <s v="E120122"/>
    <x v="0"/>
    <s v="1201"/>
    <n v="120122"/>
    <s v="CORP-GOV'T RELATIONS"/>
    <s v="Water"/>
    <s v="A52534200"/>
    <n v="52534200"/>
    <s v="Conferences &amp; Reg"/>
    <x v="12"/>
    <x v="12"/>
    <s v="P28"/>
    <s v="Employee related expense travel &amp; entertainme"/>
    <s v="675.8"/>
    <n v="0"/>
    <n v="0"/>
    <n v="0"/>
    <n v="250"/>
    <n v="0"/>
    <n v="0"/>
    <n v="500"/>
    <n v="0"/>
    <n v="0"/>
    <n v="250"/>
    <n v="0"/>
    <n v="0"/>
    <n v="1000"/>
  </r>
  <r>
    <s v="E120122"/>
    <x v="0"/>
    <s v="1201"/>
    <n v="120122"/>
    <s v="CORP-GOV'T RELATIONS"/>
    <s v="Water"/>
    <s v="A52001000"/>
    <n v="52001000"/>
    <s v="M&amp;S Expense (O&amp;M)"/>
    <x v="13"/>
    <x v="13"/>
    <s v="P29"/>
    <s v="Miscellaneous expenses"/>
    <s v="620.5"/>
    <n v="50"/>
    <n v="0"/>
    <n v="50"/>
    <n v="0"/>
    <n v="50"/>
    <n v="0"/>
    <n v="50"/>
    <n v="0"/>
    <n v="50"/>
    <n v="0"/>
    <n v="50"/>
    <n v="0"/>
    <n v="300"/>
  </r>
  <r>
    <s v="E120122"/>
    <x v="0"/>
    <s v="1201"/>
    <n v="120122"/>
    <s v="CORP-GOV'T RELATIONS"/>
    <s v="Water"/>
    <s v="A52522000"/>
    <n v="52522000"/>
    <s v="Community Relations"/>
    <x v="13"/>
    <x v="13"/>
    <s v="P29"/>
    <s v="Miscellaneous expenses"/>
    <s v="675.8"/>
    <n v="1500"/>
    <n v="0"/>
    <n v="0"/>
    <n v="0"/>
    <n v="0"/>
    <n v="1000"/>
    <n v="0"/>
    <n v="0"/>
    <n v="0"/>
    <n v="0"/>
    <n v="0"/>
    <n v="0"/>
    <n v="2500"/>
  </r>
  <r>
    <s v="E120122"/>
    <x v="0"/>
    <s v="1201"/>
    <n v="120122"/>
    <s v="CORP-GOV'T RELATIONS"/>
    <s v="Water"/>
    <s v="A75840000"/>
    <n v="75840000"/>
    <s v="Lobbying Expenses"/>
    <x v="31"/>
    <x v="31"/>
    <s v="P56"/>
    <s v="Other miscellaneous deductions"/>
    <s v="426."/>
    <n v="5500"/>
    <n v="5500"/>
    <n v="5500"/>
    <n v="5500"/>
    <n v="5500"/>
    <n v="5500"/>
    <n v="5500"/>
    <n v="5500"/>
    <n v="5500"/>
    <n v="5500"/>
    <n v="5500"/>
    <n v="5500"/>
    <n v="66000"/>
  </r>
  <r>
    <s v="E120201"/>
    <x v="0"/>
    <s v="1202"/>
    <n v="120201"/>
    <s v="CEN-PRODUCTION"/>
    <s v="Water"/>
    <s v="A51010000"/>
    <n v="51010000"/>
    <s v="Purchased Water"/>
    <x v="32"/>
    <x v="32"/>
    <s v="P13"/>
    <s v="Purchased water"/>
    <s v="610.1"/>
    <n v="6301"/>
    <n v="6872"/>
    <n v="7733"/>
    <n v="6071"/>
    <n v="4740"/>
    <n v="6883"/>
    <n v="6804"/>
    <n v="7326"/>
    <n v="8570"/>
    <n v="9673"/>
    <n v="5286"/>
    <n v="6435"/>
    <n v="82694"/>
  </r>
  <r>
    <s v="E120201"/>
    <x v="0"/>
    <s v="1202"/>
    <n v="120201"/>
    <s v="CEN-PRODUCTION"/>
    <s v="Water"/>
    <s v="A51510000"/>
    <n v="51510000"/>
    <s v="Purchased Power"/>
    <x v="33"/>
    <x v="33"/>
    <s v="P14"/>
    <s v="Fuel and power"/>
    <s v="615.8"/>
    <n v="45642"/>
    <n v="51798"/>
    <n v="58426"/>
    <n v="56521"/>
    <n v="46184"/>
    <n v="68615"/>
    <n v="62154"/>
    <n v="62188"/>
    <n v="59237"/>
    <n v="53422"/>
    <n v="62795"/>
    <n v="57160"/>
    <n v="684142"/>
  </r>
  <r>
    <s v="E120201"/>
    <x v="0"/>
    <s v="1202"/>
    <n v="120201"/>
    <s v="CEN-PRODUCTION"/>
    <s v="Water"/>
    <s v="A51110000"/>
    <n v="51110000"/>
    <s v="Waste Disposal"/>
    <x v="34"/>
    <x v="34"/>
    <s v="P16"/>
    <s v="Waste disposal"/>
    <s v="675.3"/>
    <n v="6250"/>
    <n v="6250"/>
    <n v="6250"/>
    <n v="6250"/>
    <n v="6250"/>
    <n v="6250"/>
    <n v="6250"/>
    <n v="6250"/>
    <n v="6250"/>
    <n v="6250"/>
    <n v="6250"/>
    <n v="6250"/>
    <n v="75000"/>
  </r>
  <r>
    <s v="E120201"/>
    <x v="0"/>
    <s v="1202"/>
    <n v="120201"/>
    <s v="CEN-PRODUCTION"/>
    <s v="Water"/>
    <s v="A51120000"/>
    <n v="51120000"/>
    <s v="Amort Waste Disposal"/>
    <x v="34"/>
    <x v="34"/>
    <s v="P16"/>
    <s v="Waste disposal"/>
    <s v="675.3"/>
    <n v="8333"/>
    <n v="8333"/>
    <n v="8333"/>
    <n v="8333"/>
    <n v="8333"/>
    <n v="8333"/>
    <n v="8333"/>
    <n v="8333"/>
    <n v="8333"/>
    <n v="8333"/>
    <n v="8333"/>
    <n v="8333"/>
    <n v="99996"/>
  </r>
  <r>
    <s v="E120201"/>
    <x v="0"/>
    <s v="1202"/>
    <n v="120201"/>
    <s v="CEN-PRODUCTION"/>
    <s v="Water"/>
    <s v="A50109900"/>
    <n v="50109900"/>
    <s v="Labor Cap Credits"/>
    <x v="0"/>
    <x v="0"/>
    <s v="P17"/>
    <s v="Salaries and wages"/>
    <s v="601.8"/>
    <n v="-3326.9208000000003"/>
    <n v="-3326.9208000000003"/>
    <n v="-3643.7703999999999"/>
    <n v="-3420.0745824000005"/>
    <n v="-3582.9352768000003"/>
    <n v="-3582.9352768000003"/>
    <n v="-3420.0745824000005"/>
    <n v="-3745.7959711999997"/>
    <n v="-3582.9352768000003"/>
    <n v="-3420.0745824000005"/>
    <n v="-3582.9352768000003"/>
    <n v="-3582.9352768000003"/>
    <n v="-42218.308102400006"/>
  </r>
  <r>
    <s v="E120201"/>
    <x v="0"/>
    <s v="1202"/>
    <n v="120201"/>
    <s v="CEN-PRODUCTION"/>
    <s v="Water"/>
    <s v="A50110000"/>
    <n v="50110000"/>
    <s v="Labor NS OT -Natural"/>
    <x v="0"/>
    <x v="0"/>
    <s v="P17"/>
    <s v="Salaries and wages"/>
    <s v="601.8"/>
    <n v="4156.9527600000001"/>
    <n v="4156.9527600000001"/>
    <n v="4156.9527600000001"/>
    <n v="4184.2669812799995"/>
    <n v="4184.2669812799995"/>
    <n v="4184.2669812799995"/>
    <n v="4184.2669812799995"/>
    <n v="4184.2669812799995"/>
    <n v="4184.2669812799995"/>
    <n v="4184.2669812799995"/>
    <n v="4246.5009812800008"/>
    <n v="4246.5009812800008"/>
    <n v="50253.729111520006"/>
  </r>
  <r>
    <s v="E120201"/>
    <x v="0"/>
    <s v="1202"/>
    <n v="120201"/>
    <s v="CEN-PRODUCTION"/>
    <s v="Water"/>
    <s v="A50100000"/>
    <n v="50100000"/>
    <s v="Labor Expense"/>
    <x v="0"/>
    <x v="0"/>
    <s v="P17"/>
    <s v="Salaries and wages"/>
    <s v="601.8"/>
    <n v="49002.053200000009"/>
    <n v="49002.053200000009"/>
    <n v="53668.921600000001"/>
    <n v="49875.227424000012"/>
    <n v="52250.233968"/>
    <n v="52250.233968"/>
    <n v="49875.227424000012"/>
    <n v="54625.240511999997"/>
    <n v="52250.233968"/>
    <n v="49875.227424000012"/>
    <n v="52615.340767999987"/>
    <n v="52615.340767999987"/>
    <n v="617905.33422399999"/>
  </r>
  <r>
    <s v="E120201"/>
    <x v="0"/>
    <s v="1202"/>
    <n v="120201"/>
    <s v="CEN-PRODUCTION"/>
    <s v="Water"/>
    <s v="A50171000"/>
    <n v="50171000"/>
    <s v="Annual Incent Plan"/>
    <x v="0"/>
    <x v="0"/>
    <s v="P17"/>
    <s v="Salaries and wages"/>
    <s v="601.8"/>
    <n v="1716.5136097138641"/>
    <n v="1716.5136097138641"/>
    <n v="1879.9872868294701"/>
    <n v="1764.5768307858523"/>
    <n v="1848.5990608232735"/>
    <n v="1848.5990608232735"/>
    <n v="1764.5768307858523"/>
    <n v="1932.6312908606947"/>
    <n v="1848.5990608232735"/>
    <n v="1764.5768307858523"/>
    <n v="1848.5990608232735"/>
    <n v="1848.5990608232735"/>
    <n v="21782.371593591819"/>
  </r>
  <r>
    <s v="E120201"/>
    <x v="0"/>
    <s v="1202"/>
    <n v="120201"/>
    <s v="CEN-PRODUCTION"/>
    <s v="Water"/>
    <s v="A50550000"/>
    <n v="50550000"/>
    <s v="Group Insur Expense"/>
    <x v="6"/>
    <x v="6"/>
    <s v="P19"/>
    <s v="Group insurance expense"/>
    <s v="604.8"/>
    <n v="9113.89"/>
    <n v="9113.89"/>
    <n v="9113.89"/>
    <n v="9113.89"/>
    <n v="9113.89"/>
    <n v="9113.89"/>
    <n v="9113.89"/>
    <n v="9113.89"/>
    <n v="9113.89"/>
    <n v="9113.89"/>
    <n v="9113.89"/>
    <n v="9113.89"/>
    <n v="109366.68"/>
  </r>
  <r>
    <s v="E120201"/>
    <x v="0"/>
    <s v="1202"/>
    <n v="120201"/>
    <s v="CEN-PRODUCTION"/>
    <s v="Water"/>
    <s v="A50550100"/>
    <n v="50550100"/>
    <s v="Group Ins Cap Credts"/>
    <x v="6"/>
    <x v="6"/>
    <s v="P19"/>
    <s v="Group insurance expense"/>
    <s v="604.8"/>
    <n v="-487.20000000000005"/>
    <n v="-487.20000000000005"/>
    <n v="-487.20000000000005"/>
    <n v="-487.20000000000005"/>
    <n v="-487.20000000000005"/>
    <n v="-487.20000000000005"/>
    <n v="-487.20000000000005"/>
    <n v="-487.20000000000005"/>
    <n v="-487.20000000000005"/>
    <n v="-487.20000000000005"/>
    <n v="-487.20000000000005"/>
    <n v="-487.20000000000005"/>
    <n v="-5846.3999999999987"/>
  </r>
  <r>
    <s v="E120201"/>
    <x v="0"/>
    <s v="1202"/>
    <n v="120201"/>
    <s v="CEN-PRODUCTION"/>
    <s v="Water"/>
    <s v="A50421000"/>
    <n v="50421000"/>
    <s v="401k Expense"/>
    <x v="1"/>
    <x v="1"/>
    <s v="P20"/>
    <s v="Other benefits"/>
    <s v="604.8"/>
    <n v="1442.9743751472652"/>
    <n v="1442.9743751472652"/>
    <n v="1569.9690387999544"/>
    <n v="1466.9930324417296"/>
    <n v="1531.6067152073063"/>
    <n v="1531.6067152073063"/>
    <n v="1466.9930324417296"/>
    <n v="1596.2203979728833"/>
    <n v="1531.6067152073063"/>
    <n v="1466.9930324417296"/>
    <n v="1543.5119087536316"/>
    <n v="1543.5119087536316"/>
    <n v="18134.96124752174"/>
  </r>
  <r>
    <s v="E120201"/>
    <x v="0"/>
    <s v="1202"/>
    <n v="120201"/>
    <s v="CEN-PRODUCTION"/>
    <s v="Water"/>
    <s v="A50422000"/>
    <n v="50422000"/>
    <s v="DCP Expense"/>
    <x v="1"/>
    <x v="1"/>
    <s v="P20"/>
    <s v="Other benefits"/>
    <s v="604.8"/>
    <n v="1826.0607775534779"/>
    <n v="1826.0607775534779"/>
    <n v="1999.968946844285"/>
    <n v="1857.551671697154"/>
    <n v="1945.9984179684475"/>
    <n v="1945.9984179684475"/>
    <n v="1857.551671697154"/>
    <n v="2034.4551642397403"/>
    <n v="1945.9984179684475"/>
    <n v="1857.551671697154"/>
    <n v="1960.3778419097698"/>
    <n v="1960.3778419097698"/>
    <n v="23017.951619007323"/>
  </r>
  <r>
    <s v="E120201"/>
    <x v="0"/>
    <s v="1202"/>
    <n v="120201"/>
    <s v="CEN-PRODUCTION"/>
    <s v="Water"/>
    <s v="A50454000"/>
    <n v="50454000"/>
    <s v="Safety Incent Awards"/>
    <x v="1"/>
    <x v="1"/>
    <s v="P20"/>
    <s v="Other benefits"/>
    <s v="604.8"/>
    <n v="500"/>
    <n v="0"/>
    <n v="0"/>
    <n v="0"/>
    <n v="0"/>
    <n v="0"/>
    <n v="0"/>
    <n v="0"/>
    <n v="0"/>
    <n v="0"/>
    <n v="0"/>
    <n v="500"/>
    <n v="1000"/>
  </r>
  <r>
    <s v="E120201"/>
    <x v="0"/>
    <s v="1202"/>
    <n v="120201"/>
    <s v="CEN-PRODUCTION"/>
    <s v="Water"/>
    <s v="A50456000"/>
    <n v="50456000"/>
    <s v="Tuition Aid"/>
    <x v="1"/>
    <x v="1"/>
    <s v="P20"/>
    <s v="Other benefits"/>
    <s v="604.8"/>
    <n v="0"/>
    <n v="2180"/>
    <n v="0"/>
    <n v="0"/>
    <n v="0"/>
    <n v="0"/>
    <n v="0"/>
    <n v="0"/>
    <n v="0"/>
    <n v="0"/>
    <n v="0"/>
    <n v="1980"/>
    <n v="4160"/>
  </r>
  <r>
    <s v="E120201"/>
    <x v="0"/>
    <s v="1202"/>
    <n v="120201"/>
    <s v="CEN-PRODUCTION"/>
    <s v="Water"/>
    <s v="A50421100"/>
    <n v="50421100"/>
    <s v="401k Exp Cap Credits"/>
    <x v="1"/>
    <x v="1"/>
    <s v="P20"/>
    <s v="Other benefits"/>
    <s v="604.8"/>
    <n v="-78.460378208660302"/>
    <n v="-78.460378208660302"/>
    <n v="-85.861118954975339"/>
    <n v="-80.657268798502798"/>
    <n v="-84.461249542108732"/>
    <n v="-84.461249542108732"/>
    <n v="-80.657268798502798"/>
    <n v="-88.265230285714637"/>
    <n v="-84.461249542108732"/>
    <n v="-80.657268798502798"/>
    <n v="-84.461249542108732"/>
    <n v="-84.461249542108732"/>
    <n v="-995.32515976406262"/>
  </r>
  <r>
    <s v="E120201"/>
    <x v="0"/>
    <s v="1202"/>
    <n v="120201"/>
    <s v="CEN-PRODUCTION"/>
    <s v="Water"/>
    <s v="A50422100"/>
    <n v="50422100"/>
    <s v="DCP Exp Cap Credits"/>
    <x v="1"/>
    <x v="1"/>
    <s v="P20"/>
    <s v="Other benefits"/>
    <s v="604.8"/>
    <n v="-83.174363667302586"/>
    <n v="-83.174363667302586"/>
    <n v="-91.095731635617099"/>
    <n v="-85.503245849987053"/>
    <n v="-89.574828985700719"/>
    <n v="-89.574828985700719"/>
    <n v="-85.503245849987053"/>
    <n v="-93.646412121414386"/>
    <n v="-89.574828985700719"/>
    <n v="-85.503245849987053"/>
    <n v="-89.574828985700719"/>
    <n v="-89.574828985700719"/>
    <n v="-1055.4747535701013"/>
  </r>
  <r>
    <s v="E120201"/>
    <x v="0"/>
    <s v="1202"/>
    <n v="120201"/>
    <s v="CEN-PRODUCTION"/>
    <s v="Water"/>
    <s v="A53150000"/>
    <n v="53150000"/>
    <s v="Contr Svc-Other"/>
    <x v="7"/>
    <x v="7"/>
    <s v="P22"/>
    <s v="Contracted services"/>
    <s v="636.8"/>
    <n v="500"/>
    <n v="500"/>
    <n v="2500"/>
    <n v="2500"/>
    <n v="4500"/>
    <n v="4500"/>
    <n v="3500"/>
    <n v="3500"/>
    <n v="3500"/>
    <n v="2500"/>
    <n v="1500"/>
    <n v="500"/>
    <n v="30000"/>
  </r>
  <r>
    <s v="E120201"/>
    <x v="0"/>
    <s v="1202"/>
    <n v="120201"/>
    <s v="CEN-PRODUCTION"/>
    <s v="Water"/>
    <s v="A53152000"/>
    <n v="53152000"/>
    <s v="Contr Svc-Lab Testng"/>
    <x v="7"/>
    <x v="7"/>
    <s v="P22"/>
    <s v="Contracted services"/>
    <s v="635.3"/>
    <n v="1679"/>
    <n v="0"/>
    <n v="420"/>
    <n v="72"/>
    <n v="420"/>
    <n v="0"/>
    <n v="112"/>
    <n v="643"/>
    <n v="35"/>
    <n v="91"/>
    <n v="250"/>
    <n v="0"/>
    <n v="3722"/>
  </r>
  <r>
    <s v="E120201"/>
    <x v="0"/>
    <s v="1202"/>
    <n v="120201"/>
    <s v="CEN-PRODUCTION"/>
    <s v="Water"/>
    <s v="A52532000"/>
    <n v="52532000"/>
    <s v="Electricity"/>
    <x v="8"/>
    <x v="8"/>
    <s v="P23"/>
    <s v="Building Maintenance and Services"/>
    <s v="675.8"/>
    <n v="520.71999999999991"/>
    <n v="744.9000000000002"/>
    <n v="627.13"/>
    <n v="467.71999999999991"/>
    <n v="419.85"/>
    <n v="501.27"/>
    <n v="404.98"/>
    <n v="615.1"/>
    <n v="393.23"/>
    <n v="575.85"/>
    <n v="289.68"/>
    <n v="627.90000000000009"/>
    <n v="6188.33"/>
  </r>
  <r>
    <s v="E120201"/>
    <x v="0"/>
    <s v="1202"/>
    <n v="120201"/>
    <s v="CEN-PRODUCTION"/>
    <s v="Water"/>
    <s v="A52574000"/>
    <n v="52574000"/>
    <s v="Telephone"/>
    <x v="9"/>
    <x v="9"/>
    <s v="P24"/>
    <s v="Telecommunication expenses"/>
    <s v="675.8"/>
    <n v="742.17000000000007"/>
    <n v="404.08"/>
    <n v="849.19"/>
    <n v="417.11"/>
    <n v="777.31999999999994"/>
    <n v="587.11"/>
    <n v="599.43999999999994"/>
    <n v="782.93000000000006"/>
    <n v="502.44"/>
    <n v="701.4699999999998"/>
    <n v="636.93000000000006"/>
    <n v="831.57999999999993"/>
    <n v="7831.77"/>
  </r>
  <r>
    <s v="E120201"/>
    <x v="0"/>
    <s v="1202"/>
    <n v="120201"/>
    <s v="CEN-PRODUCTION"/>
    <s v="Water"/>
    <s v="A52574100"/>
    <n v="52574100"/>
    <s v="Cell Phone"/>
    <x v="9"/>
    <x v="9"/>
    <s v="P24"/>
    <s v="Telecommunication expenses"/>
    <s v="675.8"/>
    <n v="583"/>
    <n v="583"/>
    <n v="583"/>
    <n v="583"/>
    <n v="583"/>
    <n v="583"/>
    <n v="583"/>
    <n v="583"/>
    <n v="583"/>
    <n v="583"/>
    <n v="583"/>
    <n v="583"/>
    <n v="6996"/>
  </r>
  <r>
    <s v="E120201"/>
    <x v="0"/>
    <s v="1202"/>
    <n v="120201"/>
    <s v="CEN-PRODUCTION"/>
    <s v="Water"/>
    <s v="A52562000"/>
    <n v="52562000"/>
    <s v="Office Supplies"/>
    <x v="11"/>
    <x v="11"/>
    <s v="P26"/>
    <s v="Office supplies and services"/>
    <s v="675.8"/>
    <n v="200"/>
    <n v="200"/>
    <n v="200"/>
    <n v="200"/>
    <n v="200"/>
    <n v="200"/>
    <n v="200"/>
    <n v="200"/>
    <n v="200"/>
    <n v="200"/>
    <n v="200"/>
    <n v="200"/>
    <n v="2400"/>
  </r>
  <r>
    <s v="E120201"/>
    <x v="0"/>
    <s v="1202"/>
    <n v="120201"/>
    <s v="CEN-PRODUCTION"/>
    <s v="Water"/>
    <s v="A52582000"/>
    <n v="52582000"/>
    <s v="Uniforms"/>
    <x v="11"/>
    <x v="11"/>
    <s v="P26"/>
    <s v="Office supplies and services"/>
    <s v="675.7"/>
    <n v="111"/>
    <n v="0"/>
    <n v="111"/>
    <n v="0"/>
    <n v="111"/>
    <n v="0"/>
    <n v="111"/>
    <n v="0"/>
    <n v="111"/>
    <n v="0"/>
    <n v="0"/>
    <n v="0"/>
    <n v="555"/>
  </r>
  <r>
    <s v="E120201"/>
    <x v="0"/>
    <s v="1202"/>
    <n v="120201"/>
    <s v="CEN-PRODUCTION"/>
    <s v="Water"/>
    <s v="A52534021"/>
    <n v="52534021"/>
    <s v="Travel - Meals"/>
    <x v="12"/>
    <x v="12"/>
    <s v="P28"/>
    <s v="Employee related expense travel &amp; entertainme"/>
    <s v="675.8"/>
    <n v="433"/>
    <n v="158"/>
    <n v="308"/>
    <n v="608"/>
    <n v="433"/>
    <n v="308"/>
    <n v="658"/>
    <n v="358"/>
    <n v="458"/>
    <n v="233"/>
    <n v="158"/>
    <n v="358"/>
    <n v="4471"/>
  </r>
  <r>
    <s v="E120201"/>
    <x v="0"/>
    <s v="1202"/>
    <n v="120201"/>
    <s v="CEN-PRODUCTION"/>
    <s v="Water"/>
    <s v="A52534000"/>
    <n v="52534000"/>
    <s v="Employee Expenses"/>
    <x v="12"/>
    <x v="12"/>
    <s v="P28"/>
    <s v="Employee related expense travel &amp; entertainme"/>
    <s v="675.8"/>
    <n v="0"/>
    <n v="390"/>
    <n v="0"/>
    <n v="2145"/>
    <n v="1865"/>
    <n v="0"/>
    <n v="1755"/>
    <n v="1475"/>
    <n v="0"/>
    <n v="0"/>
    <n v="0"/>
    <n v="390"/>
    <n v="8020"/>
  </r>
  <r>
    <s v="E120201"/>
    <x v="0"/>
    <s v="1202"/>
    <n v="120201"/>
    <s v="CEN-PRODUCTION"/>
    <s v="Water"/>
    <s v="A52534200"/>
    <n v="52534200"/>
    <s v="Conferences &amp; Reg"/>
    <x v="12"/>
    <x v="12"/>
    <s v="P28"/>
    <s v="Employee related expense travel &amp; entertainme"/>
    <s v="675.8"/>
    <n v="0"/>
    <n v="200"/>
    <n v="0"/>
    <n v="710"/>
    <n v="200"/>
    <n v="0"/>
    <n v="1050"/>
    <n v="500"/>
    <n v="0"/>
    <n v="0"/>
    <n v="0"/>
    <n v="40"/>
    <n v="2700"/>
  </r>
  <r>
    <s v="E120201"/>
    <x v="0"/>
    <s v="1202"/>
    <n v="120201"/>
    <s v="CEN-PRODUCTION"/>
    <s v="Water"/>
    <s v="A52001000"/>
    <n v="52001000"/>
    <s v="M&amp;S Expense (O&amp;M)"/>
    <x v="13"/>
    <x v="13"/>
    <s v="P29"/>
    <s v="Miscellaneous expenses"/>
    <s v="620.5"/>
    <n v="366.66666666666657"/>
    <n v="366.66666666666657"/>
    <n v="366.66666666666657"/>
    <n v="366.66666666666657"/>
    <n v="366.66666666666657"/>
    <n v="366.66666666666657"/>
    <n v="366.66666666666657"/>
    <n v="366.66666666666657"/>
    <n v="366.66666666666657"/>
    <n v="366.66666666666657"/>
    <n v="366.66666666666657"/>
    <n v="366.66666666666657"/>
    <n v="4399.9999999999991"/>
  </r>
  <r>
    <s v="E120201"/>
    <x v="0"/>
    <s v="1202"/>
    <n v="120201"/>
    <s v="CEN-PRODUCTION"/>
    <s v="Water"/>
    <s v="A62002300"/>
    <n v="62002300"/>
    <s v="M&amp;S Maint WT"/>
    <x v="19"/>
    <x v="19"/>
    <s v="P36"/>
    <s v="Maintenance supplies and services"/>
    <s v="620.4"/>
    <n v="658.25"/>
    <n v="658.25"/>
    <n v="658.25"/>
    <n v="658.25"/>
    <n v="1908.25"/>
    <n v="658.25"/>
    <n v="3158.25"/>
    <n v="2158.25"/>
    <n v="658.25"/>
    <n v="658.25"/>
    <n v="3158.25"/>
    <n v="658.25"/>
    <n v="15649"/>
  </r>
  <r>
    <s v="E120201"/>
    <x v="0"/>
    <s v="1202"/>
    <n v="120201"/>
    <s v="CEN-PRODUCTION"/>
    <s v="Water"/>
    <s v="A62002400"/>
    <n v="62002400"/>
    <s v="M&amp;S Maint TD"/>
    <x v="19"/>
    <x v="19"/>
    <s v="P36"/>
    <s v="Maintenance supplies and services"/>
    <s v="620.6"/>
    <n v="1316.5"/>
    <n v="1316.5"/>
    <n v="1316.5"/>
    <n v="1316.5"/>
    <n v="3816.5"/>
    <n v="1316.5"/>
    <n v="6316.5"/>
    <n v="4316.5"/>
    <n v="1316.5"/>
    <n v="1316.5"/>
    <n v="6316.5"/>
    <n v="1316.5"/>
    <n v="31298"/>
  </r>
  <r>
    <s v="E120201"/>
    <x v="0"/>
    <s v="1202"/>
    <n v="120201"/>
    <s v="CEN-PRODUCTION"/>
    <s v="Water"/>
    <s v="A62510000"/>
    <n v="62510000"/>
    <s v="Amort Def Maint"/>
    <x v="19"/>
    <x v="19"/>
    <s v="P36"/>
    <s v="Maintenance supplies and services"/>
    <s v="675.6"/>
    <n v="6409"/>
    <n v="6409"/>
    <n v="6409"/>
    <n v="24030"/>
    <n v="24030"/>
    <n v="24030"/>
    <n v="24030"/>
    <n v="24030"/>
    <n v="24030"/>
    <n v="28474"/>
    <n v="28474"/>
    <n v="28474"/>
    <n v="248829"/>
  </r>
  <r>
    <s v="E120201"/>
    <x v="0"/>
    <s v="1202"/>
    <n v="120201"/>
    <s v="CEN-PRODUCTION"/>
    <s v="Water"/>
    <s v="A63110000"/>
    <n v="63110000"/>
    <s v="Contract Svc - Other Maint"/>
    <x v="19"/>
    <x v="19"/>
    <s v="P36"/>
    <s v="Maintenance supplies and services"/>
    <s v="631.6"/>
    <n v="4700"/>
    <n v="4700"/>
    <n v="4700"/>
    <n v="4700"/>
    <n v="4700"/>
    <n v="4700"/>
    <n v="4700"/>
    <n v="4700"/>
    <n v="4700"/>
    <n v="4700"/>
    <n v="4700"/>
    <n v="4700"/>
    <n v="56400"/>
  </r>
  <r>
    <s v="E120201"/>
    <x v="0"/>
    <s v="1202"/>
    <n v="120201"/>
    <s v="CEN-PRODUCTION"/>
    <s v="Water"/>
    <s v="A68532000"/>
    <n v="68532000"/>
    <s v="FUTA"/>
    <x v="3"/>
    <x v="3"/>
    <s v="P47"/>
    <s v="General taxes"/>
    <s v="408.12"/>
    <n v="317.69618584395238"/>
    <n v="94.343814132047783"/>
    <n v="0"/>
    <n v="0"/>
    <n v="0"/>
    <n v="0"/>
    <n v="0"/>
    <n v="0"/>
    <n v="0"/>
    <n v="0"/>
    <n v="0"/>
    <n v="0"/>
    <n v="412.03999997600016"/>
  </r>
  <r>
    <s v="E120201"/>
    <x v="0"/>
    <s v="1202"/>
    <n v="120201"/>
    <s v="CEN-PRODUCTION"/>
    <s v="Water"/>
    <s v="A68533000"/>
    <n v="68533000"/>
    <s v="FICA"/>
    <x v="3"/>
    <x v="3"/>
    <s v="P47"/>
    <s v="General taxes"/>
    <s v="408.12"/>
    <n v="4198.6267770831109"/>
    <n v="4198.6267770831109"/>
    <n v="4568.2043609824541"/>
    <n v="4271.2151395590381"/>
    <n v="4459.3563957729002"/>
    <n v="4459.3563957729002"/>
    <n v="4271.2151395590381"/>
    <n v="4647.4976519867623"/>
    <n v="4459.3563957729002"/>
    <n v="4271.2151395590381"/>
    <n v="4492.0450469729003"/>
    <n v="4492.0450469729003"/>
    <n v="52788.760267077043"/>
  </r>
  <r>
    <s v="E120201"/>
    <x v="0"/>
    <s v="1202"/>
    <n v="120201"/>
    <s v="CEN-PRODUCTION"/>
    <s v="Water"/>
    <s v="A68535000"/>
    <n v="68535000"/>
    <s v="SUTA"/>
    <x v="3"/>
    <x v="3"/>
    <s v="P47"/>
    <s v="General taxes"/>
    <s v="408.12"/>
    <n v="768.37555397599408"/>
    <n v="502.11162682400578"/>
    <n v="6.8428191999999664"/>
    <n v="0"/>
    <n v="0"/>
    <n v="0"/>
    <n v="0"/>
    <n v="0"/>
    <n v="0"/>
    <n v="0"/>
    <n v="0"/>
    <n v="0"/>
    <n v="1277.3299999999997"/>
  </r>
  <r>
    <s v="E120201"/>
    <x v="0"/>
    <s v="1202"/>
    <n v="120201"/>
    <s v="CEN-PRODUCTION"/>
    <s v="Water"/>
    <s v="A68532100"/>
    <n v="68532100"/>
    <s v="FUTA Cap Credits"/>
    <x v="3"/>
    <x v="3"/>
    <s v="P47"/>
    <s v="General taxes"/>
    <s v="408.12"/>
    <n v="-20.158201348308069"/>
    <n v="-1.8917986504319375"/>
    <n v="0"/>
    <n v="0"/>
    <n v="0"/>
    <n v="0"/>
    <n v="0"/>
    <n v="0"/>
    <n v="0"/>
    <n v="0"/>
    <n v="0"/>
    <n v="0"/>
    <n v="-22.049999998740006"/>
  </r>
  <r>
    <s v="E120201"/>
    <x v="0"/>
    <s v="1202"/>
    <n v="120201"/>
    <s v="CEN-PRODUCTION"/>
    <s v="Water"/>
    <s v="A68533100"/>
    <n v="68533100"/>
    <s v="FICA Cap Credits"/>
    <x v="3"/>
    <x v="3"/>
    <s v="P47"/>
    <s v="General taxes"/>
    <s v="408.12"/>
    <n v="-287.10464870547173"/>
    <n v="-287.10464870547173"/>
    <n v="-314.10790629201188"/>
    <n v="-295.14357886922494"/>
    <n v="-309.02325326870658"/>
    <n v="-309.02325326870658"/>
    <n v="-295.14357886922494"/>
    <n v="-322.90292766818817"/>
    <n v="-309.02325326870658"/>
    <n v="-295.14357886922494"/>
    <n v="-309.02325326870658"/>
    <n v="-309.02325326870658"/>
    <n v="-3641.767134322351"/>
  </r>
  <r>
    <s v="E120201"/>
    <x v="0"/>
    <s v="1202"/>
    <n v="120201"/>
    <s v="CEN-PRODUCTION"/>
    <s v="Water"/>
    <s v="A68535100"/>
    <n v="68535100"/>
    <s v="SUTA Cap Credits"/>
    <x v="3"/>
    <x v="3"/>
    <s v="P47"/>
    <s v="General taxes"/>
    <s v="408.12"/>
    <n v="-52.542027214073258"/>
    <n v="-15.812972785926741"/>
    <n v="0"/>
    <n v="0"/>
    <n v="0"/>
    <n v="0"/>
    <n v="0"/>
    <n v="0"/>
    <n v="0"/>
    <n v="0"/>
    <n v="0"/>
    <n v="0"/>
    <n v="-68.355000000000004"/>
  </r>
  <r>
    <s v="E120203"/>
    <x v="0"/>
    <s v="1202"/>
    <n v="120203"/>
    <s v="CEN-CUST SERVICE"/>
    <s v="Water"/>
    <s v="A50109900"/>
    <n v="50109900"/>
    <s v="Labor Cap Credits"/>
    <x v="0"/>
    <x v="0"/>
    <s v="P17"/>
    <s v="Salaries and wages"/>
    <s v="601.8"/>
    <n v="-4674.6731640000007"/>
    <n v="-4674.6731640000007"/>
    <n v="-5119.8801319999993"/>
    <n v="-4709.9838340800006"/>
    <n v="-4934.2687785600001"/>
    <n v="-4934.2687785600001"/>
    <n v="-4709.9838340800006"/>
    <n v="-5158.5537230399996"/>
    <n v="-4934.2687785600001"/>
    <n v="-4709.9838340800006"/>
    <n v="-5004.2175145600004"/>
    <n v="-5004.2175145600004"/>
    <n v="-58568.973050079992"/>
  </r>
  <r>
    <s v="E120203"/>
    <x v="0"/>
    <s v="1202"/>
    <n v="120203"/>
    <s v="CEN-CUST SERVICE"/>
    <s v="Water"/>
    <s v="A50110000"/>
    <n v="50110000"/>
    <s v="Labor NS OT -Natural"/>
    <x v="0"/>
    <x v="0"/>
    <s v="P17"/>
    <s v="Salaries and wages"/>
    <s v="601.8"/>
    <n v="8827.0741098470608"/>
    <n v="8827.0741098470608"/>
    <n v="8827.0741098470608"/>
    <n v="8837.5237898470605"/>
    <n v="8837.5237898470605"/>
    <n v="8837.5237898470605"/>
    <n v="8837.5237898470605"/>
    <n v="8837.5237898470605"/>
    <n v="8837.5237898470605"/>
    <n v="8837.5237898470605"/>
    <n v="9002.8817675457813"/>
    <n v="9002.8817675457813"/>
    <n v="106349.65239356218"/>
  </r>
  <r>
    <s v="E120203"/>
    <x v="0"/>
    <s v="1202"/>
    <n v="120203"/>
    <s v="CEN-CUST SERVICE"/>
    <s v="Water"/>
    <s v="A50119900"/>
    <n v="50119900"/>
    <s v="LaborNSOT CapCredits"/>
    <x v="0"/>
    <x v="0"/>
    <s v="P17"/>
    <s v="Salaries and wages"/>
    <s v="601.8"/>
    <n v="-223.42490028456007"/>
    <n v="-223.42490028456007"/>
    <n v="-223.42490028456007"/>
    <n v="-223.42490028456007"/>
    <n v="-223.42490028456007"/>
    <n v="-223.42490028456007"/>
    <n v="-223.42490028456007"/>
    <n v="-223.42490028456007"/>
    <n v="-223.42490028456007"/>
    <n v="-223.42490028456007"/>
    <n v="-227.79506948328003"/>
    <n v="-227.79506948328003"/>
    <n v="-2689.8391418121601"/>
  </r>
  <r>
    <s v="E120203"/>
    <x v="0"/>
    <s v="1202"/>
    <n v="120203"/>
    <s v="CEN-CUST SERVICE"/>
    <s v="Water"/>
    <s v="A50100000"/>
    <n v="50100000"/>
    <s v="Labor Expense"/>
    <x v="0"/>
    <x v="0"/>
    <s v="P17"/>
    <s v="Salaries and wages"/>
    <s v="601.8"/>
    <n v="110983.49939999996"/>
    <n v="110983.49939999996"/>
    <n v="121553.36219999993"/>
    <n v="111799.10077599996"/>
    <n v="117122.86843200005"/>
    <n v="117122.86843200005"/>
    <n v="111799.10077599996"/>
    <n v="122446.63608799996"/>
    <n v="117122.86843200005"/>
    <n v="111799.10077599996"/>
    <n v="118800.180032"/>
    <n v="118800.180032"/>
    <n v="1390333.2647759996"/>
  </r>
  <r>
    <s v="E120203"/>
    <x v="0"/>
    <s v="1202"/>
    <n v="120203"/>
    <s v="CEN-CUST SERVICE"/>
    <s v="Water"/>
    <s v="A50171000"/>
    <n v="50171000"/>
    <s v="Annual Incent Plan"/>
    <x v="0"/>
    <x v="0"/>
    <s v="P17"/>
    <s v="Salaries and wages"/>
    <s v="601.8"/>
    <n v="1186.8751467118113"/>
    <n v="1186.8751467118113"/>
    <n v="1299.9075416367459"/>
    <n v="1220.1058108197421"/>
    <n v="1278.2018018111585"/>
    <n v="1278.2018018111585"/>
    <n v="1220.1058108197421"/>
    <n v="1336.3077928025746"/>
    <n v="1278.2018018111585"/>
    <n v="1220.1058108197421"/>
    <n v="1278.2018018111585"/>
    <n v="1278.2018018111585"/>
    <n v="15061.292069377963"/>
  </r>
  <r>
    <s v="E120203"/>
    <x v="0"/>
    <s v="1202"/>
    <n v="120203"/>
    <s v="CEN-CUST SERVICE"/>
    <s v="Water"/>
    <s v="A50550000"/>
    <n v="50550000"/>
    <s v="Group Insur Expense"/>
    <x v="6"/>
    <x v="6"/>
    <s v="P19"/>
    <s v="Group insurance expense"/>
    <s v="604.8"/>
    <n v="23684.04"/>
    <n v="23684.04"/>
    <n v="23684.04"/>
    <n v="23684.04"/>
    <n v="23684.04"/>
    <n v="23684.04"/>
    <n v="23684.04"/>
    <n v="23684.04"/>
    <n v="23684.04"/>
    <n v="23684.04"/>
    <n v="23684.04"/>
    <n v="23684.04"/>
    <n v="284208.48000000004"/>
  </r>
  <r>
    <s v="E120203"/>
    <x v="0"/>
    <s v="1202"/>
    <n v="120203"/>
    <s v="CEN-CUST SERVICE"/>
    <s v="Water"/>
    <s v="A50550100"/>
    <n v="50550100"/>
    <s v="Group Ins Cap Credts"/>
    <x v="6"/>
    <x v="6"/>
    <s v="P19"/>
    <s v="Group insurance expense"/>
    <s v="604.8"/>
    <n v="-965.11999999999989"/>
    <n v="-965.11999999999989"/>
    <n v="-965.11999999999989"/>
    <n v="-965.11999999999989"/>
    <n v="-965.11999999999989"/>
    <n v="-965.11999999999989"/>
    <n v="-965.11999999999989"/>
    <n v="-965.11999999999989"/>
    <n v="-965.11999999999989"/>
    <n v="-965.11999999999989"/>
    <n v="-965.11999999999989"/>
    <n v="-965.11999999999989"/>
    <n v="-11581.439999999995"/>
  </r>
  <r>
    <s v="E120203"/>
    <x v="0"/>
    <s v="1202"/>
    <n v="120203"/>
    <s v="CEN-CUST SERVICE"/>
    <s v="Water"/>
    <s v="A50421000"/>
    <n v="50421000"/>
    <s v="401k Expense"/>
    <x v="1"/>
    <x v="1"/>
    <s v="P20"/>
    <s v="Other benefits"/>
    <s v="604.8"/>
    <n v="2533.8264809607904"/>
    <n v="2533.8264809607904"/>
    <n v="2760.3074809573386"/>
    <n v="2557.4992681544218"/>
    <n v="2671.8531661272709"/>
    <n v="2671.8531661272709"/>
    <n v="2557.4992681544218"/>
    <n v="2786.2070641001196"/>
    <n v="2671.8531661272709"/>
    <n v="2557.4992681544218"/>
    <n v="2706.3163902269193"/>
    <n v="2706.3163902269193"/>
    <n v="31714.857590277956"/>
  </r>
  <r>
    <s v="E120203"/>
    <x v="0"/>
    <s v="1202"/>
    <n v="120203"/>
    <s v="CEN-CUST SERVICE"/>
    <s v="Water"/>
    <s v="A50422000"/>
    <n v="50422000"/>
    <s v="DCP Expense"/>
    <x v="1"/>
    <x v="1"/>
    <s v="P20"/>
    <s v="Other benefits"/>
    <s v="604.8"/>
    <n v="2093.1779654625689"/>
    <n v="2093.1779654625689"/>
    <n v="2292.5301526494804"/>
    <n v="2127.220442539679"/>
    <n v="2228.5199874225214"/>
    <n v="2228.5199874225214"/>
    <n v="2127.220442539679"/>
    <n v="2329.8195323053628"/>
    <n v="2228.5199874225214"/>
    <n v="2127.220442539679"/>
    <n v="2246.494755349222"/>
    <n v="2246.494755349222"/>
    <n v="26368.916416465028"/>
  </r>
  <r>
    <s v="E120203"/>
    <x v="0"/>
    <s v="1202"/>
    <n v="120203"/>
    <s v="CEN-CUST SERVICE"/>
    <s v="Water"/>
    <s v="A50421100"/>
    <n v="50421100"/>
    <s v="401k Exp Cap Credits"/>
    <x v="1"/>
    <x v="1"/>
    <s v="P20"/>
    <s v="Other benefits"/>
    <s v="604.8"/>
    <n v="-102.30840939550113"/>
    <n v="-102.30840939550113"/>
    <n v="-111.46424635770333"/>
    <n v="-103.16444692145727"/>
    <n v="-107.78280392310145"/>
    <n v="-107.78280392310145"/>
    <n v="-103.16444692145727"/>
    <n v="-112.40116092474565"/>
    <n v="-107.78280392310145"/>
    <n v="-103.16444692145727"/>
    <n v="-109.24724062170128"/>
    <n v="-109.24724062170128"/>
    <n v="-1279.81845985053"/>
  </r>
  <r>
    <s v="E120203"/>
    <x v="0"/>
    <s v="1202"/>
    <n v="120203"/>
    <s v="CEN-CUST SERVICE"/>
    <s v="Water"/>
    <s v="A50422100"/>
    <n v="50422100"/>
    <s v="DCP Exp Cap Credits"/>
    <x v="1"/>
    <x v="1"/>
    <s v="P20"/>
    <s v="Other benefits"/>
    <s v="604.8"/>
    <n v="-75.341846488632655"/>
    <n v="-75.341846488632655"/>
    <n v="-82.517260439931007"/>
    <n v="-76.30241716159037"/>
    <n v="-79.935865597856576"/>
    <n v="-79.935865597856576"/>
    <n v="-76.30241716159037"/>
    <n v="-83.569314034122783"/>
    <n v="-79.935865597856576"/>
    <n v="-76.30241716159037"/>
    <n v="-80.776742554493069"/>
    <n v="-80.776742554493069"/>
    <n v="-947.03860083864606"/>
  </r>
  <r>
    <s v="E120203"/>
    <x v="0"/>
    <s v="1202"/>
    <n v="120203"/>
    <s v="CEN-CUST SERVICE"/>
    <s v="Water"/>
    <s v="A68532000"/>
    <n v="68532000"/>
    <s v="FUTA"/>
    <x v="3"/>
    <x v="3"/>
    <s v="P47"/>
    <s v="General taxes"/>
    <s v="408.12"/>
    <n v="726.01091933135331"/>
    <n v="336.31524061104682"/>
    <n v="8.713839995199999"/>
    <n v="0"/>
    <n v="0"/>
    <n v="0"/>
    <n v="0"/>
    <n v="0"/>
    <n v="0"/>
    <n v="0"/>
    <n v="0"/>
    <n v="0"/>
    <n v="1071.0399999376002"/>
  </r>
  <r>
    <s v="E120203"/>
    <x v="0"/>
    <s v="1202"/>
    <n v="120203"/>
    <s v="CEN-CUST SERVICE"/>
    <s v="Water"/>
    <s v="A68533000"/>
    <n v="68533000"/>
    <s v="FICA"/>
    <x v="3"/>
    <x v="3"/>
    <s v="P47"/>
    <s v="General taxes"/>
    <s v="408.12"/>
    <n v="9256.6117214747519"/>
    <n v="9256.6117214747519"/>
    <n v="10073.86634888651"/>
    <n v="9322.3535030630119"/>
    <n v="9734.0784620578524"/>
    <n v="9734.0784620578524"/>
    <n v="9322.3535030630119"/>
    <n v="10145.793421052695"/>
    <n v="9734.0784620578524"/>
    <n v="9322.3535030630119"/>
    <n v="9875.0435379278042"/>
    <n v="9875.0435379278042"/>
    <n v="115652.26618410691"/>
  </r>
  <r>
    <s v="E120203"/>
    <x v="0"/>
    <s v="1202"/>
    <n v="120203"/>
    <s v="CEN-CUST SERVICE"/>
    <s v="Water"/>
    <s v="A68535000"/>
    <n v="68535000"/>
    <s v="SUTA"/>
    <x v="3"/>
    <x v="3"/>
    <s v="P47"/>
    <s v="General taxes"/>
    <s v="408.12"/>
    <n v="1694.0254784398244"/>
    <n v="1446.2339924351757"/>
    <n v="179.9505291249998"/>
    <n v="0"/>
    <n v="0"/>
    <n v="0"/>
    <n v="0"/>
    <n v="0"/>
    <n v="0"/>
    <n v="0"/>
    <n v="0"/>
    <n v="0"/>
    <n v="3320.21"/>
  </r>
  <r>
    <s v="E120203"/>
    <x v="0"/>
    <s v="1202"/>
    <n v="120203"/>
    <s v="CEN-CUST SERVICE"/>
    <s v="Water"/>
    <s v="A68532100"/>
    <n v="68532100"/>
    <s v="FUTA Cap Credits"/>
    <x v="3"/>
    <x v="3"/>
    <s v="P47"/>
    <s v="General taxes"/>
    <s v="408.12"/>
    <n v="-30.610737110650106"/>
    <n v="-12.891586086949914"/>
    <n v="-0.17767679990399998"/>
    <n v="0"/>
    <n v="0"/>
    <n v="0"/>
    <n v="0"/>
    <n v="0"/>
    <n v="0"/>
    <n v="0"/>
    <n v="0"/>
    <n v="0"/>
    <n v="-43.679999997504019"/>
  </r>
  <r>
    <s v="E120203"/>
    <x v="0"/>
    <s v="1202"/>
    <n v="120203"/>
    <s v="CEN-CUST SERVICE"/>
    <s v="Water"/>
    <s v="A68533100"/>
    <n v="68533100"/>
    <s v="FICA Cap Credits"/>
    <x v="3"/>
    <x v="3"/>
    <s v="P47"/>
    <s v="General taxes"/>
    <s v="408.12"/>
    <n v="-390.28689816078861"/>
    <n v="-390.28689816078861"/>
    <n v="-425.00777259163686"/>
    <n v="-393.19927619768998"/>
    <n v="-410.69762071913794"/>
    <n v="-410.69762071913794"/>
    <n v="-393.19927619768998"/>
    <n v="-428.19596524058591"/>
    <n v="-410.69762071913794"/>
    <n v="-393.19927619768998"/>
    <n v="-416.54033119598648"/>
    <n v="-416.54033119598648"/>
    <n v="-4878.548887296256"/>
  </r>
  <r>
    <s v="E120203"/>
    <x v="0"/>
    <s v="1202"/>
    <n v="120203"/>
    <s v="CEN-CUST SERVICE"/>
    <s v="Water"/>
    <s v="A68535100"/>
    <n v="68535100"/>
    <s v="SUTA Cap Credits"/>
    <x v="3"/>
    <x v="3"/>
    <s v="P47"/>
    <s v="General taxes"/>
    <s v="408.12"/>
    <n v="-71.425053258183553"/>
    <n v="-58.580877467816443"/>
    <n v="-5.4020692739999943"/>
    <n v="0"/>
    <n v="0"/>
    <n v="0"/>
    <n v="0"/>
    <n v="0"/>
    <n v="0"/>
    <n v="0"/>
    <n v="0"/>
    <n v="0"/>
    <n v="-135.40799999999999"/>
  </r>
  <r>
    <s v="E120205"/>
    <x v="0"/>
    <s v="1202"/>
    <n v="120205"/>
    <s v="CEN-ADMIN &amp; GEN"/>
    <s v="Wastewater"/>
    <s v="A40211000"/>
    <n v="40211000"/>
    <s v="Dom WW Svc Billed"/>
    <x v="28"/>
    <x v="28"/>
    <s v="P10"/>
    <s v="Sewer revenues"/>
    <s v="522.1"/>
    <n v="-17611.39"/>
    <n v="-14153.210000000001"/>
    <n v="-14092.99"/>
    <n v="-15382.419999999998"/>
    <n v="-15245.67"/>
    <n v="-13670.79"/>
    <n v="-14031.84"/>
    <n v="-14391.18"/>
    <n v="-15000.18"/>
    <n v="-17708.5"/>
    <n v="-15138.34"/>
    <n v="-14691.21"/>
    <n v="-181117.71999999997"/>
  </r>
  <r>
    <s v="E120205"/>
    <x v="0"/>
    <s v="1202"/>
    <n v="120205"/>
    <s v="CEN-ADMIN &amp; GEN"/>
    <s v="Wastewater"/>
    <s v="A40221000"/>
    <n v="40221000"/>
    <s v="Com WW Svc Billed"/>
    <x v="28"/>
    <x v="28"/>
    <s v="P10"/>
    <s v="Sewer revenues"/>
    <s v="522.2"/>
    <n v="-11090.21"/>
    <n v="-7727.14"/>
    <n v="-7509.0099999999993"/>
    <n v="-10397.699999999999"/>
    <n v="-8123.05"/>
    <n v="-5339.02"/>
    <n v="-6309.82"/>
    <n v="-10626.400000000001"/>
    <n v="-10080.57"/>
    <n v="-8788.09"/>
    <n v="-9310.02"/>
    <n v="-7974.6900000000005"/>
    <n v="-103275.72000000002"/>
  </r>
  <r>
    <s v="E120205"/>
    <x v="0"/>
    <s v="1202"/>
    <n v="120205"/>
    <s v="CEN-ADMIN &amp; GEN"/>
    <s v="Wastewater"/>
    <s v="A40231000"/>
    <n v="40231000"/>
    <s v="Ind WW Svc Billed"/>
    <x v="28"/>
    <x v="28"/>
    <s v="P10"/>
    <s v="Sewer revenues"/>
    <s v="522.3"/>
    <n v="-20.75"/>
    <n v="-20.75"/>
    <n v="-27.16"/>
    <n v="-46.56"/>
    <n v="-89.24"/>
    <n v="-60.79"/>
    <n v="-20.75"/>
    <n v="-20.75"/>
    <n v="-29"/>
    <n v="-29"/>
    <n v="-37.51"/>
    <n v="-31.039999999999992"/>
    <n v="-433.29999999999995"/>
  </r>
  <r>
    <s v="E120205"/>
    <x v="0"/>
    <s v="1202"/>
    <n v="120205"/>
    <s v="CEN-ADMIN &amp; GEN"/>
    <s v="Wastewater"/>
    <s v="A40251000"/>
    <n v="40251000"/>
    <s v="PubAuth WW Billed"/>
    <x v="28"/>
    <x v="28"/>
    <s v="P10"/>
    <s v="Sewer revenues"/>
    <s v="522.4"/>
    <n v="-2225.96"/>
    <n v="-421.09000000000003"/>
    <n v="-1222.3499999999999"/>
    <n v="-1369.78"/>
    <n v="-1146.49"/>
    <n v="-1385.41"/>
    <n v="-637"/>
    <n v="-1148.8699999999999"/>
    <n v="-2361.7800000000002"/>
    <n v="-2155.1799999999998"/>
    <n v="-1800.54"/>
    <n v="-1253.0300000000002"/>
    <n v="-17127.48"/>
  </r>
  <r>
    <s v="E120205"/>
    <x v="0"/>
    <s v="1202"/>
    <n v="120205"/>
    <s v="CEN-ADMIN &amp; GEN"/>
    <s v="Water"/>
    <s v="A40310100"/>
    <n v="40310100"/>
    <s v="OthRev-Late Pymt Fee"/>
    <x v="29"/>
    <x v="29"/>
    <s v="P11"/>
    <s v="Other revenues"/>
    <s v="470."/>
    <n v="-51000"/>
    <n v="-51000"/>
    <n v="-51000"/>
    <n v="-51000"/>
    <n v="-62333.333333333336"/>
    <n v="-62333.333333333336"/>
    <n v="-62333.333333333336"/>
    <n v="-62333.333333333336"/>
    <n v="-62333.333333333336"/>
    <n v="-62333.333333333336"/>
    <n v="-51000"/>
    <n v="-51000"/>
    <n v="-679999.99999999988"/>
  </r>
  <r>
    <s v="E120205"/>
    <x v="0"/>
    <s v="1202"/>
    <n v="120205"/>
    <s v="CEN-ADMIN &amp; GEN"/>
    <s v="Water"/>
    <s v="A40310200"/>
    <n v="40310200"/>
    <s v="OthRev-Rent"/>
    <x v="29"/>
    <x v="29"/>
    <s v="P11"/>
    <s v="Other revenues"/>
    <s v="472."/>
    <n v="-5693.21"/>
    <n v="-5693.21"/>
    <n v="-5693.21"/>
    <n v="-5693.21"/>
    <n v="-5693.21"/>
    <n v="-7059"/>
    <n v="-5693.21"/>
    <n v="-5693.21"/>
    <n v="-5693.21"/>
    <n v="-5693.21"/>
    <n v="-5693.21"/>
    <n v="-5693.21"/>
    <n v="-69684.31"/>
  </r>
  <r>
    <s v="E120205"/>
    <x v="0"/>
    <s v="1202"/>
    <n v="120205"/>
    <s v="CEN-ADMIN &amp; GEN"/>
    <s v="Water"/>
    <s v="A40310250"/>
    <n v="40310250"/>
    <s v="OthRev-Rent I/C"/>
    <x v="29"/>
    <x v="29"/>
    <s v="P11"/>
    <s v="Other revenues"/>
    <s v="473."/>
    <n v="-5450"/>
    <n v="-5450"/>
    <n v="-5450"/>
    <n v="-5450"/>
    <n v="-5450"/>
    <n v="-5450"/>
    <n v="-5450"/>
    <n v="-5450"/>
    <n v="-5450"/>
    <n v="-5450"/>
    <n v="-5450"/>
    <n v="-5450"/>
    <n v="-65400"/>
  </r>
  <r>
    <s v="E120205"/>
    <x v="0"/>
    <s v="1202"/>
    <n v="120205"/>
    <s v="CEN-ADMIN &amp; GEN"/>
    <s v="Water"/>
    <s v="A40310400"/>
    <n v="40310400"/>
    <s v="OthRev-NSF Ck Chrg"/>
    <x v="29"/>
    <x v="29"/>
    <s v="P11"/>
    <s v="Other revenues"/>
    <s v="471."/>
    <n v="-3246.666666666667"/>
    <n v="-3246.666666666667"/>
    <n v="-2651.4444444444439"/>
    <n v="-2164.4444444444439"/>
    <n v="-2651.4444444444439"/>
    <n v="-2651.4444444444439"/>
    <n v="-2759.666666666667"/>
    <n v="-2759.666666666667"/>
    <n v="-2651.4444444444439"/>
    <n v="-2651.4444444444439"/>
    <n v="-2056.2222222222222"/>
    <n v="-2651.4444444444439"/>
    <n v="-32142.000000000004"/>
  </r>
  <r>
    <s v="E120205"/>
    <x v="0"/>
    <s v="1202"/>
    <n v="120205"/>
    <s v="CEN-ADMIN &amp; GEN"/>
    <s v="Water"/>
    <s v="A40310500"/>
    <n v="40310500"/>
    <s v="OthRev-Appl/InitFee"/>
    <x v="29"/>
    <x v="29"/>
    <s v="P11"/>
    <s v="Other revenues"/>
    <s v="471."/>
    <n v="-47127.340000000004"/>
    <n v="-48592.23"/>
    <n v="-52625"/>
    <n v="-55084.079999999994"/>
    <n v="-65567.510000000009"/>
    <n v="-77786.36"/>
    <n v="-84885.21"/>
    <n v="-94818.240000000005"/>
    <n v="-58610.47"/>
    <n v="-57382.51"/>
    <n v="-52316.959999999992"/>
    <n v="-48747.34"/>
    <n v="-743543.25"/>
  </r>
  <r>
    <s v="E120205"/>
    <x v="0"/>
    <s v="1202"/>
    <n v="120205"/>
    <s v="CEN-ADMIN &amp; GEN"/>
    <s v="Water"/>
    <s v="A40310600"/>
    <n v="40310600"/>
    <s v="OthRev-Usage Data"/>
    <x v="29"/>
    <x v="29"/>
    <s v="P11"/>
    <s v="Other revenues"/>
    <s v="471."/>
    <n v="-4386.166666666667"/>
    <n v="-4386.166666666667"/>
    <n v="-4386.166666666667"/>
    <n v="-4386.166666666667"/>
    <n v="-4386.166666666667"/>
    <n v="-4386.166666666667"/>
    <n v="-4386.166666666667"/>
    <n v="-4386.166666666667"/>
    <n v="-4386.166666666667"/>
    <n v="-4386.166666666667"/>
    <n v="-4386.166666666667"/>
    <n v="-4386.166666666667"/>
    <n v="-52633.999999999993"/>
  </r>
  <r>
    <s v="E120205"/>
    <x v="0"/>
    <s v="1202"/>
    <n v="120205"/>
    <s v="CEN-ADMIN &amp; GEN"/>
    <s v="Water"/>
    <s v="A40310700"/>
    <n v="40310700"/>
    <s v="OthRev-Reconnct Fee"/>
    <x v="29"/>
    <x v="29"/>
    <s v="P11"/>
    <s v="Other revenues"/>
    <s v="471."/>
    <n v="-24266.666666666668"/>
    <n v="-24266.666666666668"/>
    <n v="-24266.666666666668"/>
    <n v="-24266.666666666668"/>
    <n v="-24266.666666666668"/>
    <n v="-24266.666666666668"/>
    <n v="-24266.666666666668"/>
    <n v="-24266.666666666668"/>
    <n v="-24266.666666666668"/>
    <n v="-24266.666666666668"/>
    <n v="-24266.666666666668"/>
    <n v="-24266.666666666668"/>
    <n v="-291200"/>
  </r>
  <r>
    <s v="E120205"/>
    <x v="0"/>
    <s v="1202"/>
    <n v="120205"/>
    <s v="CEN-ADMIN &amp; GEN"/>
    <s v="Water"/>
    <s v="A40319900"/>
    <n v="40319900"/>
    <s v="OthRev-Misc Svc"/>
    <x v="29"/>
    <x v="29"/>
    <s v="P11"/>
    <s v="Other revenues"/>
    <s v="471."/>
    <n v="-4916.666666666667"/>
    <n v="-4916.666666666667"/>
    <n v="-4916.666666666667"/>
    <n v="-4916.666666666667"/>
    <n v="-4916.666666666667"/>
    <n v="-4916.666666666667"/>
    <n v="-4916.666666666667"/>
    <n v="-4916.666666666667"/>
    <n v="-4916.666666666667"/>
    <n v="-4916.666666666667"/>
    <n v="-4916.666666666667"/>
    <n v="-4916.666666666667"/>
    <n v="-58999.999999999993"/>
  </r>
  <r>
    <s v="E120205"/>
    <x v="0"/>
    <s v="1202"/>
    <n v="120205"/>
    <s v="CEN-ADMIN &amp; GEN"/>
    <s v="Water"/>
    <s v="A50610100"/>
    <n v="50610100"/>
    <s v="Pension Cap Credits"/>
    <x v="5"/>
    <x v="5"/>
    <s v="P18"/>
    <s v="Pension expense"/>
    <s v="604.8"/>
    <n v="-13190.435299999999"/>
    <n v="-13190.435299999999"/>
    <n v="-13190.435299999999"/>
    <n v="-13190.435299999999"/>
    <n v="-13190.435299999999"/>
    <n v="-13190.435299999999"/>
    <n v="-13190.435299999999"/>
    <n v="-13190.435299999999"/>
    <n v="-13190.435299999999"/>
    <n v="-13190.435299999999"/>
    <n v="-13190.435299999999"/>
    <n v="-13190.435299999999"/>
    <n v="-158285.22360000003"/>
  </r>
  <r>
    <s v="E120205"/>
    <x v="0"/>
    <s v="1202"/>
    <n v="120205"/>
    <s v="CEN-ADMIN &amp; GEN"/>
    <s v="Water"/>
    <s v="A50510100"/>
    <n v="50510100"/>
    <s v="PBOP Cap Credits"/>
    <x v="6"/>
    <x v="6"/>
    <s v="P19"/>
    <s v="Group insurance expense"/>
    <s v="604.8"/>
    <n v="-12126.602949999999"/>
    <n v="-12126.602949999999"/>
    <n v="-12126.602949999999"/>
    <n v="-12126.602949999999"/>
    <n v="-12126.602949999999"/>
    <n v="-12126.602949999999"/>
    <n v="-12126.602949999999"/>
    <n v="-12126.602949999999"/>
    <n v="-12126.602949999999"/>
    <n v="-12126.602949999999"/>
    <n v="-12126.602949999999"/>
    <n v="-12126.602949999999"/>
    <n v="-145519.23539999998"/>
  </r>
  <r>
    <s v="E120205"/>
    <x v="0"/>
    <s v="1202"/>
    <n v="120205"/>
    <s v="CEN-ADMIN &amp; GEN"/>
    <s v="Water"/>
    <s v="A53150000"/>
    <n v="53150000"/>
    <s v="Contr Svc-Other"/>
    <x v="7"/>
    <x v="7"/>
    <s v="P22"/>
    <s v="Contracted services"/>
    <s v="636.8"/>
    <n v="1388"/>
    <n v="1388"/>
    <n v="1388"/>
    <n v="1388"/>
    <n v="1388"/>
    <n v="1388"/>
    <n v="1388"/>
    <n v="1388"/>
    <n v="1388"/>
    <n v="1388"/>
    <n v="1388"/>
    <n v="1388"/>
    <n v="16656"/>
  </r>
  <r>
    <s v="E120205"/>
    <x v="0"/>
    <s v="1202"/>
    <n v="120205"/>
    <s v="CEN-ADMIN &amp; GEN"/>
    <s v="Water"/>
    <s v="A52532000"/>
    <n v="52532000"/>
    <s v="Electricity"/>
    <x v="8"/>
    <x v="8"/>
    <s v="P23"/>
    <s v="Building Maintenance and Services"/>
    <s v="675.8"/>
    <n v="4000.58"/>
    <n v="7361.76"/>
    <n v="6241.42"/>
    <n v="5230.41"/>
    <n v="4788.58"/>
    <n v="8219.84"/>
    <n v="8194.61"/>
    <n v="5222.0200000000004"/>
    <n v="8009.95"/>
    <n v="5802.33"/>
    <n v="3680.83"/>
    <n v="4000"/>
    <n v="70752.33"/>
  </r>
  <r>
    <s v="E120205"/>
    <x v="0"/>
    <s v="1202"/>
    <n v="120205"/>
    <s v="CEN-ADMIN &amp; GEN"/>
    <s v="Water"/>
    <s v="A52546000"/>
    <n v="52546000"/>
    <s v="Grounds Keeping"/>
    <x v="8"/>
    <x v="8"/>
    <s v="P23"/>
    <s v="Building Maintenance and Services"/>
    <s v="675.8"/>
    <n v="7596.3"/>
    <n v="17596.3"/>
    <n v="7596.3"/>
    <n v="9096.2999999999993"/>
    <n v="7596.3"/>
    <n v="12596.3"/>
    <n v="7596.3"/>
    <n v="7596.3"/>
    <n v="7596.3"/>
    <n v="9096.2999999999993"/>
    <n v="7596.3"/>
    <n v="7596.3"/>
    <n v="109155.60000000002"/>
  </r>
  <r>
    <s v="E120205"/>
    <x v="0"/>
    <s v="1202"/>
    <n v="120205"/>
    <s v="CEN-ADMIN &amp; GEN"/>
    <s v="Water"/>
    <s v="A52548000"/>
    <n v="52548000"/>
    <s v="Heating Oil/Gas"/>
    <x v="8"/>
    <x v="8"/>
    <s v="P23"/>
    <s v="Building Maintenance and Services"/>
    <s v="675.8"/>
    <n v="10250"/>
    <n v="10250"/>
    <n v="10250"/>
    <n v="5250"/>
    <n v="2250"/>
    <n v="2250"/>
    <n v="2250"/>
    <n v="2250"/>
    <n v="2250"/>
    <n v="2250"/>
    <n v="4250"/>
    <n v="9250"/>
    <n v="63000"/>
  </r>
  <r>
    <s v="E120205"/>
    <x v="0"/>
    <s v="1202"/>
    <n v="120205"/>
    <s v="CEN-ADMIN &amp; GEN"/>
    <s v="Water"/>
    <s v="A52550000"/>
    <n v="52550000"/>
    <s v="Janitorial"/>
    <x v="8"/>
    <x v="8"/>
    <s v="P23"/>
    <s v="Building Maintenance and Services"/>
    <s v="675.8"/>
    <n v="5050"/>
    <n v="5050"/>
    <n v="0"/>
    <n v="5050"/>
    <n v="5050"/>
    <n v="0"/>
    <n v="5050"/>
    <n v="5050"/>
    <n v="0"/>
    <n v="5050"/>
    <n v="5050"/>
    <n v="0"/>
    <n v="40400"/>
  </r>
  <r>
    <s v="E120205"/>
    <x v="0"/>
    <s v="1202"/>
    <n v="120205"/>
    <s v="CEN-ADMIN &amp; GEN"/>
    <s v="Water"/>
    <s v="A52571000"/>
    <n v="52571000"/>
    <s v="Security Svc"/>
    <x v="8"/>
    <x v="8"/>
    <s v="P23"/>
    <s v="Building Maintenance and Services"/>
    <s v="675.8"/>
    <n v="4166.666666666667"/>
    <n v="4166.666666666667"/>
    <n v="4166.666666666667"/>
    <n v="4166.666666666667"/>
    <n v="4166.666666666667"/>
    <n v="4166.666666666667"/>
    <n v="4166.666666666667"/>
    <n v="6166.6666666666697"/>
    <n v="4166.666666666667"/>
    <n v="4166.666666666667"/>
    <n v="4166.666666666667"/>
    <n v="4166.666666666667"/>
    <n v="52000"/>
  </r>
  <r>
    <s v="E120205"/>
    <x v="0"/>
    <s v="1202"/>
    <n v="120205"/>
    <s v="CEN-ADMIN &amp; GEN"/>
    <s v="Water"/>
    <s v="A52578000"/>
    <n v="52578000"/>
    <s v="Trash Removal"/>
    <x v="8"/>
    <x v="8"/>
    <s v="P23"/>
    <s v="Building Maintenance and Services"/>
    <s v="675.8"/>
    <n v="1225"/>
    <n v="1225"/>
    <n v="1725"/>
    <n v="1225"/>
    <n v="1225"/>
    <n v="1725"/>
    <n v="1225"/>
    <n v="1225"/>
    <n v="1725"/>
    <n v="1225"/>
    <n v="1225"/>
    <n v="1725"/>
    <n v="16700"/>
  </r>
  <r>
    <s v="E120205"/>
    <x v="0"/>
    <s v="1202"/>
    <n v="120205"/>
    <s v="CEN-ADMIN &amp; GEN"/>
    <s v="Water"/>
    <s v="A52583000"/>
    <n v="52583000"/>
    <s v="Water &amp; WW"/>
    <x v="8"/>
    <x v="8"/>
    <s v="P23"/>
    <s v="Building Maintenance and Services"/>
    <s v="675.8"/>
    <n v="2734.1666666666665"/>
    <n v="2734.1666666666665"/>
    <n v="2734.1666666666665"/>
    <n v="2734.1666666666665"/>
    <n v="2734.1666666666665"/>
    <n v="2734.1666666666665"/>
    <n v="2734.1666666666665"/>
    <n v="2734.1666666666665"/>
    <n v="2734.1666666666665"/>
    <n v="2734.1666666666665"/>
    <n v="2734.1666666666665"/>
    <n v="2734.1666666666665"/>
    <n v="32810.000000000007"/>
  </r>
  <r>
    <s v="E120205"/>
    <x v="0"/>
    <s v="1202"/>
    <n v="120205"/>
    <s v="CEN-ADMIN &amp; GEN"/>
    <s v="Water"/>
    <s v="A52574000"/>
    <n v="52574000"/>
    <s v="Telephone"/>
    <x v="9"/>
    <x v="9"/>
    <s v="P24"/>
    <s v="Telecommunication expenses"/>
    <s v="675.8"/>
    <n v="58.333333333333343"/>
    <n v="58.333333333333343"/>
    <n v="58.333333333333343"/>
    <n v="58.333333333333343"/>
    <n v="58.333333333333343"/>
    <n v="58.333333333333343"/>
    <n v="58.333333333333343"/>
    <n v="58.333333333333343"/>
    <n v="58.333333333333343"/>
    <n v="58.333333333333343"/>
    <n v="58.333333333333343"/>
    <n v="58.333333333333343"/>
    <n v="700.00000000000034"/>
  </r>
  <r>
    <s v="E120205"/>
    <x v="0"/>
    <s v="1202"/>
    <n v="120205"/>
    <s v="CEN-ADMIN &amp; GEN"/>
    <s v="Water"/>
    <s v="A52562000"/>
    <n v="52562000"/>
    <s v="Office Supplies"/>
    <x v="11"/>
    <x v="11"/>
    <s v="P26"/>
    <s v="Office supplies and services"/>
    <s v="675.8"/>
    <n v="2000"/>
    <n v="2000"/>
    <n v="2000"/>
    <n v="2000"/>
    <n v="2000"/>
    <n v="2000"/>
    <n v="2000"/>
    <n v="2000"/>
    <n v="2000"/>
    <n v="2000"/>
    <n v="2000"/>
    <n v="2000"/>
    <n v="24000"/>
  </r>
  <r>
    <s v="E120205"/>
    <x v="0"/>
    <s v="1202"/>
    <n v="120205"/>
    <s v="CEN-ADMIN &amp; GEN"/>
    <s v="Water"/>
    <s v="A52001000"/>
    <n v="52001000"/>
    <s v="M&amp;S Expense (O&amp;M)"/>
    <x v="13"/>
    <x v="13"/>
    <s v="P29"/>
    <s v="Miscellaneous expenses"/>
    <s v="620.5"/>
    <n v="1000"/>
    <n v="1000"/>
    <n v="1000"/>
    <n v="1000"/>
    <n v="1000"/>
    <n v="1000"/>
    <n v="1000"/>
    <n v="1000"/>
    <n v="1000"/>
    <n v="1000"/>
    <n v="1000"/>
    <n v="1000"/>
    <n v="12000"/>
  </r>
  <r>
    <s v="E120205"/>
    <x v="0"/>
    <s v="1202"/>
    <n v="120205"/>
    <s v="CEN-ADMIN &amp; GEN"/>
    <s v="Water"/>
    <s v="A57010000"/>
    <n v="57010000"/>
    <s v="Uncoll Accts Exp"/>
    <x v="35"/>
    <x v="35"/>
    <s v="P32"/>
    <s v="Uncollectible accounts expense"/>
    <s v="670.7"/>
    <n v="25086.600718436453"/>
    <n v="-12256.019619153654"/>
    <n v="27187.355901960374"/>
    <n v="17870.483922475301"/>
    <n v="87110.623376933654"/>
    <n v="69389.979598556398"/>
    <n v="49576.436099616156"/>
    <n v="34926.58349202956"/>
    <n v="116162.89955307971"/>
    <n v="73143.587677877789"/>
    <n v="101669.42501001655"/>
    <n v="83524.908534666785"/>
    <n v="673392.8642664951"/>
  </r>
  <r>
    <s v="E120205"/>
    <x v="0"/>
    <s v="1202"/>
    <n v="120205"/>
    <s v="CEN-ADMIN &amp; GEN"/>
    <s v="Water"/>
    <s v="A52520000"/>
    <n v="52520000"/>
    <s v="Collection Agencies"/>
    <x v="16"/>
    <x v="16"/>
    <s v="P33"/>
    <s v="Customer accounting, other"/>
    <s v="675.7"/>
    <n v="6000"/>
    <n v="6000"/>
    <n v="6000"/>
    <n v="6000"/>
    <n v="6000"/>
    <n v="6000"/>
    <n v="6000"/>
    <n v="6000"/>
    <n v="6000"/>
    <n v="6000"/>
    <n v="6000"/>
    <n v="6000"/>
    <n v="72000"/>
  </r>
  <r>
    <s v="E120205"/>
    <x v="0"/>
    <s v="1202"/>
    <n v="120205"/>
    <s v="CEN-ADMIN &amp; GEN"/>
    <s v="Water"/>
    <s v="A55720100"/>
    <n v="55720100"/>
    <s v="Ins W/C Cap Credits"/>
    <x v="18"/>
    <x v="18"/>
    <s v="P35"/>
    <s v="Insurance other than group"/>
    <s v="658.8"/>
    <n v="-2418.5804644166665"/>
    <n v="-2418.5804644166665"/>
    <n v="-2418.5804644166665"/>
    <n v="-2418.5804644166665"/>
    <n v="-2418.5804644166665"/>
    <n v="-2418.5804644166665"/>
    <n v="-2418.5804644166665"/>
    <n v="-2418.5804644166665"/>
    <n v="-2418.5804644166665"/>
    <n v="-2418.5804644166665"/>
    <n v="-2418.5804644166665"/>
    <n v="-2418.5804644166665"/>
    <n v="-29022.965573000005"/>
  </r>
  <r>
    <s v="E120205"/>
    <x v="0"/>
    <s v="1202"/>
    <n v="120205"/>
    <s v="CEN-ADMIN &amp; GEN"/>
    <s v="Water"/>
    <s v="A62510000"/>
    <n v="62510000"/>
    <s v="Amort Def Maint"/>
    <x v="19"/>
    <x v="19"/>
    <s v="P36"/>
    <s v="Maintenance supplies and services"/>
    <s v="675.6"/>
    <n v="5260"/>
    <n v="5260"/>
    <n v="5260"/>
    <n v="5260"/>
    <n v="5260"/>
    <n v="5260"/>
    <n v="5260"/>
    <n v="5260"/>
    <n v="5260"/>
    <n v="5260"/>
    <n v="5260"/>
    <n v="5260"/>
    <n v="63120"/>
  </r>
  <r>
    <s v="E120205"/>
    <x v="0"/>
    <s v="1202"/>
    <n v="120205"/>
    <s v="CEN-ADMIN &amp; GEN"/>
    <s v="Water"/>
    <s v="A68011000"/>
    <n v="68011000"/>
    <s v="Depr -UPIS General"/>
    <x v="20"/>
    <x v="20"/>
    <s v="P39"/>
    <s v="Depreciation"/>
    <s v="403."/>
    <n v="944645.18519854033"/>
    <n v="944763.85638130829"/>
    <n v="945737.08062537026"/>
    <n v="947117.46849588014"/>
    <n v="948542.48113535461"/>
    <n v="976814.87270377832"/>
    <n v="979964.87661722733"/>
    <n v="982340.60625765065"/>
    <n v="985756.66871385439"/>
    <n v="987549.25721605413"/>
    <n v="988930.49329159397"/>
    <n v="989884.31326984183"/>
    <n v="11622047.159906456"/>
  </r>
  <r>
    <s v="E120205"/>
    <x v="0"/>
    <s v="1202"/>
    <n v="120205"/>
    <s v="CEN-ADMIN &amp; GEN"/>
    <s v="Water"/>
    <s v="A68012000"/>
    <n v="68012000"/>
    <s v="Depr -Amort CIAC Tx"/>
    <x v="20"/>
    <x v="20"/>
    <s v="P39"/>
    <s v="Depreciation"/>
    <s v="403."/>
    <n v="-15970.8675856153"/>
    <n v="-16114.664720105608"/>
    <n v="-16258.461854595915"/>
    <n v="-16446.02333436588"/>
    <n v="-16708.609406043834"/>
    <n v="-16996.203675024448"/>
    <n v="-17365.074585238712"/>
    <n v="-17683.929100847654"/>
    <n v="-17984.027468479599"/>
    <n v="-18296.629934762874"/>
    <n v="-18559.216006440827"/>
    <n v="-18803.045930141783"/>
    <n v="-207186.75360166244"/>
  </r>
  <r>
    <s v="E120205"/>
    <x v="0"/>
    <s v="1202"/>
    <n v="120205"/>
    <s v="CEN-ADMIN &amp; GEN"/>
    <s v="Water"/>
    <s v="A68012500"/>
    <n v="68012500"/>
    <s v="Depr-Amort CIAC Nntx"/>
    <x v="20"/>
    <x v="20"/>
    <s v="P39"/>
    <s v="Depreciation"/>
    <s v="403."/>
    <n v="-76915.22"/>
    <n v="-76915.22"/>
    <n v="-76915.22"/>
    <n v="-76915.22"/>
    <n v="-76915.22"/>
    <n v="-76915.22"/>
    <n v="-76915.22"/>
    <n v="-76915.22"/>
    <n v="-76915.22"/>
    <n v="-76915.22"/>
    <n v="-76915.22"/>
    <n v="-76915.22"/>
    <n v="-922982.63999999978"/>
  </r>
  <r>
    <s v="E120205"/>
    <x v="0"/>
    <s v="1202"/>
    <n v="120205"/>
    <s v="CEN-ADMIN &amp; GEN"/>
    <s v="Water"/>
    <s v="A68254000"/>
    <n v="68254000"/>
    <s v="Amort-RegAsset AFUDC"/>
    <x v="36"/>
    <x v="36"/>
    <s v="P40"/>
    <s v="Amortization"/>
    <s v="407.1"/>
    <n v="14170"/>
    <n v="14170"/>
    <n v="14170"/>
    <n v="14170"/>
    <n v="14170"/>
    <n v="14170"/>
    <n v="14170"/>
    <n v="14170"/>
    <n v="14170"/>
    <n v="14170"/>
    <n v="14170"/>
    <n v="14170"/>
    <n v="170040"/>
  </r>
  <r>
    <s v="E120205"/>
    <x v="0"/>
    <s v="1202"/>
    <n v="120205"/>
    <s v="CEN-ADMIN &amp; GEN"/>
    <s v="Water"/>
    <s v="A68255000"/>
    <n v="68255000"/>
    <s v="Amort-UPAA"/>
    <x v="36"/>
    <x v="36"/>
    <s v="P40"/>
    <s v="Amortization"/>
    <s v="406."/>
    <n v="713"/>
    <n v="713"/>
    <n v="713"/>
    <n v="713"/>
    <n v="713"/>
    <n v="713"/>
    <n v="713"/>
    <n v="713"/>
    <n v="713"/>
    <n v="713"/>
    <n v="713"/>
    <n v="713"/>
    <n v="8556"/>
  </r>
  <r>
    <s v="E120205"/>
    <x v="0"/>
    <s v="1202"/>
    <n v="120205"/>
    <s v="CEN-ADMIN &amp; GEN"/>
    <s v="Water"/>
    <s v="A68257000"/>
    <n v="68257000"/>
    <s v="Amort-Prop Losses"/>
    <x v="36"/>
    <x v="36"/>
    <s v="P40"/>
    <s v="Amortization"/>
    <s v="407.2"/>
    <n v="4757"/>
    <n v="4757"/>
    <n v="4757"/>
    <n v="4757"/>
    <n v="4757"/>
    <n v="4757"/>
    <n v="4757"/>
    <n v="4757"/>
    <n v="4757"/>
    <n v="4757"/>
    <n v="4757"/>
    <n v="4757"/>
    <n v="57084"/>
  </r>
  <r>
    <s v="E120205"/>
    <x v="0"/>
    <s v="1202"/>
    <n v="120205"/>
    <s v="CEN-ADMIN &amp; GEN"/>
    <s v="Water"/>
    <s v="A68258000"/>
    <n v="68258000"/>
    <s v="Amort-Reg Asset"/>
    <x v="36"/>
    <x v="36"/>
    <s v="P40"/>
    <s v="Amortization"/>
    <s v="407.4"/>
    <n v="575"/>
    <n v="575"/>
    <n v="575"/>
    <n v="575"/>
    <n v="575"/>
    <n v="575"/>
    <n v="575"/>
    <n v="575"/>
    <n v="575"/>
    <n v="575"/>
    <n v="575"/>
    <n v="575"/>
    <n v="6900"/>
  </r>
  <r>
    <s v="E120205"/>
    <x v="0"/>
    <s v="1202"/>
    <n v="120205"/>
    <s v="CEN-ADMIN &amp; GEN"/>
    <s v="Water"/>
    <s v="A68311000"/>
    <n v="68311000"/>
    <s v="Rem Costs-ARO/NNS"/>
    <x v="37"/>
    <x v="37"/>
    <s v="P41"/>
    <s v="Removal costs, net"/>
    <s v="403."/>
    <n v="177387.92419334158"/>
    <n v="177367.44961501387"/>
    <n v="177482.56842056621"/>
    <n v="177650.3303801493"/>
    <n v="177804.66641732867"/>
    <n v="182212.08607571948"/>
    <n v="182611.07837346586"/>
    <n v="182900.88633231379"/>
    <n v="183360.89231638762"/>
    <n v="183559.88116578912"/>
    <n v="183707.27110130741"/>
    <n v="183791.96885215829"/>
    <n v="2169837.0032435413"/>
  </r>
  <r>
    <s v="E120205"/>
    <x v="0"/>
    <s v="1202"/>
    <n v="120205"/>
    <s v="CEN-ADMIN &amp; GEN"/>
    <s v="Water"/>
    <s v="A68312000"/>
    <n v="68312000"/>
    <s v="Rmv Csts-NNS CIAC Tx"/>
    <x v="37"/>
    <x v="37"/>
    <s v="P41"/>
    <s v="Removal costs, net"/>
    <s v="403."/>
    <n v="-10028.66"/>
    <n v="-10028.66"/>
    <n v="-10028.66"/>
    <n v="-10028.66"/>
    <n v="-10028.66"/>
    <n v="-10028.66"/>
    <n v="-10028.66"/>
    <n v="-10028.66"/>
    <n v="-10028.66"/>
    <n v="-10028.66"/>
    <n v="-10028.66"/>
    <n v="-10028.66"/>
    <n v="-120343.92000000003"/>
  </r>
  <r>
    <s v="E120205"/>
    <x v="0"/>
    <s v="1202"/>
    <n v="120205"/>
    <s v="CEN-ADMIN &amp; GEN"/>
    <s v="Water"/>
    <s v="A68312500"/>
    <n v="68312500"/>
    <s v="Rmv Csts-NNS CIAC NT"/>
    <x v="37"/>
    <x v="37"/>
    <s v="P41"/>
    <s v="Removal costs, net"/>
    <s v="403."/>
    <n v="-18118.63"/>
    <n v="-18118.63"/>
    <n v="-18118.63"/>
    <n v="-18118.63"/>
    <n v="-18118.63"/>
    <n v="-18118.63"/>
    <n v="-18118.63"/>
    <n v="-18118.63"/>
    <n v="-18118.63"/>
    <n v="-18118.63"/>
    <n v="-18118.63"/>
    <n v="-18118.63"/>
    <n v="-217423.56000000003"/>
  </r>
  <r>
    <s v="E120205"/>
    <x v="0"/>
    <s v="1202"/>
    <n v="120205"/>
    <s v="CEN-ADMIN &amp; GEN"/>
    <s v="Water"/>
    <s v="A68545000"/>
    <n v="68545000"/>
    <s v="Utility Reg Assessme"/>
    <x v="3"/>
    <x v="3"/>
    <s v="P47"/>
    <s v="General taxes"/>
    <s v="408.10"/>
    <n v="14475"/>
    <n v="14475"/>
    <n v="14475"/>
    <n v="14475"/>
    <n v="14475"/>
    <n v="14475"/>
    <n v="15601"/>
    <n v="15601"/>
    <n v="15601"/>
    <n v="15601"/>
    <n v="15601"/>
    <n v="15601"/>
    <n v="180456"/>
  </r>
  <r>
    <s v="E120205"/>
    <x v="0"/>
    <s v="1202"/>
    <n v="120205"/>
    <s v="CEN-ADMIN &amp; GEN"/>
    <s v="Water"/>
    <s v="A68520000"/>
    <n v="68520000"/>
    <s v="Property Taxes"/>
    <x v="3"/>
    <x v="3"/>
    <s v="P47"/>
    <s v="General taxes"/>
    <s v="408.11"/>
    <n v="447076"/>
    <n v="447076"/>
    <n v="447076"/>
    <n v="447076"/>
    <n v="447076"/>
    <n v="447076"/>
    <n v="447076"/>
    <n v="447076"/>
    <n v="447076"/>
    <n v="447076"/>
    <n v="447076"/>
    <n v="447076"/>
    <n v="5364912"/>
  </r>
  <r>
    <s v="E120205"/>
    <x v="0"/>
    <s v="1202"/>
    <n v="120205"/>
    <s v="CEN-ADMIN &amp; GEN"/>
    <s v="Water"/>
    <s v="A70510000"/>
    <n v="70510000"/>
    <s v="AFUDC-Equity"/>
    <x v="23"/>
    <x v="23"/>
    <s v="P52"/>
    <s v="Allowance for funds used during construction"/>
    <s v="420."/>
    <n v="-90496.119910063499"/>
    <n v="-95605.619071063498"/>
    <n v="-101199.794203064"/>
    <n v="-107198.610676064"/>
    <n v="-68992.451529063503"/>
    <n v="-27525.805945063501"/>
    <n v="-28356.5457640635"/>
    <n v="-28033.821258063501"/>
    <n v="-28048.256952063501"/>
    <n v="-31078.394231063499"/>
    <n v="-34607.348569063499"/>
    <n v="-30147.881180063501"/>
    <n v="-671290.64928876294"/>
  </r>
  <r>
    <s v="E120205"/>
    <x v="0"/>
    <s v="1202"/>
    <n v="120205"/>
    <s v="CEN-ADMIN &amp; GEN"/>
    <s v="Water"/>
    <s v="A85000000"/>
    <n v="85000000"/>
    <s v="AFUDC Debt"/>
    <x v="24"/>
    <x v="24"/>
    <s v="P62"/>
    <s v="Allowance for borrowed funds used during cons"/>
    <s v="420."/>
    <n v="-41415.3740863079"/>
    <n v="-43752.434086307898"/>
    <n v="-46311.164086307901"/>
    <n v="-49054.994086307903"/>
    <n v="-31579.674086307899"/>
    <n v="-12613.0440863079"/>
    <n v="-12993.0140863079"/>
    <n v="-12845.394086307901"/>
    <n v="-12852.004086307899"/>
    <n v="-14237.984086307901"/>
    <n v="-15852.094086307899"/>
    <n v="-13812.3640863079"/>
    <n v="-307319.53903569485"/>
  </r>
  <r>
    <s v="E120206"/>
    <x v="0"/>
    <s v="1202"/>
    <n v="120206"/>
    <s v="CEN-FIELD SERVICES"/>
    <s v="Water"/>
    <s v="A50109900"/>
    <n v="50109900"/>
    <s v="Labor Cap Credits"/>
    <x v="0"/>
    <x v="0"/>
    <s v="P17"/>
    <s v="Salaries and wages"/>
    <s v="601.8"/>
    <n v="-57366.182470799984"/>
    <n v="-57366.182470799984"/>
    <n v="-62829.628420399989"/>
    <n v="-58105.079152915183"/>
    <n v="-60871.98768400641"/>
    <n v="-60871.98768400641"/>
    <n v="-58105.079152915183"/>
    <n v="-63638.896215097586"/>
    <n v="-60871.98768400641"/>
    <n v="-58105.079152915183"/>
    <n v="-61506.747805606406"/>
    <n v="-61506.747805606406"/>
    <n v="-721145.58569907513"/>
  </r>
  <r>
    <s v="E120206"/>
    <x v="0"/>
    <s v="1202"/>
    <n v="120206"/>
    <s v="CEN-FIELD SERVICES"/>
    <s v="Water"/>
    <s v="A50110000"/>
    <n v="50110000"/>
    <s v="Labor NS OT -Natural"/>
    <x v="0"/>
    <x v="0"/>
    <s v="P17"/>
    <s v="Salaries and wages"/>
    <s v="601.8"/>
    <n v="20720.674171875005"/>
    <n v="20720.674171875005"/>
    <n v="20720.674171875005"/>
    <n v="20790.551351875001"/>
    <n v="20790.551351875001"/>
    <n v="20790.551351875001"/>
    <n v="20790.551351875001"/>
    <n v="20790.551351875001"/>
    <n v="20790.551351875001"/>
    <n v="20790.551351875001"/>
    <n v="21147.031726875"/>
    <n v="21147.031726875"/>
    <n v="249989.94543250004"/>
  </r>
  <r>
    <s v="E120206"/>
    <x v="0"/>
    <s v="1202"/>
    <n v="120206"/>
    <s v="CEN-FIELD SERVICES"/>
    <s v="Water"/>
    <s v="A50119900"/>
    <n v="50119900"/>
    <s v="LaborNSOT CapCredits"/>
    <x v="0"/>
    <x v="0"/>
    <s v="P17"/>
    <s v="Salaries and wages"/>
    <s v="601.8"/>
    <n v="-5926.6540928625"/>
    <n v="-5926.6540928625"/>
    <n v="-5926.6540928625"/>
    <n v="-5946.7981269824995"/>
    <n v="-5946.7981269824995"/>
    <n v="-5946.7981269824995"/>
    <n v="-5946.7981269824995"/>
    <n v="-5946.7981269824995"/>
    <n v="-5946.7981269824995"/>
    <n v="-5946.7981269824995"/>
    <n v="-6048.6509250825002"/>
    <n v="-6048.6509250825002"/>
    <n v="-71504.85101762999"/>
  </r>
  <r>
    <s v="E120206"/>
    <x v="0"/>
    <s v="1202"/>
    <n v="120206"/>
    <s v="CEN-FIELD SERVICES"/>
    <s v="Water"/>
    <s v="A50100000"/>
    <n v="50100000"/>
    <s v="Labor Expense"/>
    <x v="0"/>
    <x v="0"/>
    <s v="P17"/>
    <s v="Salaries and wages"/>
    <s v="601.8"/>
    <n v="170070.17099000007"/>
    <n v="170070.17099000007"/>
    <n v="186267.32536999998"/>
    <n v="171605.38580280001"/>
    <n v="179777.07226959986"/>
    <n v="179777.07226959986"/>
    <n v="171605.38580280001"/>
    <n v="187948.74873639998"/>
    <n v="179777.07226959986"/>
    <n v="171605.38580280001"/>
    <n v="182138.5140296001"/>
    <n v="182138.5140296001"/>
    <n v="2132780.8183627999"/>
  </r>
  <r>
    <s v="E120206"/>
    <x v="0"/>
    <s v="1202"/>
    <n v="120206"/>
    <s v="CEN-FIELD SERVICES"/>
    <s v="Water"/>
    <s v="A50171000"/>
    <n v="50171000"/>
    <s v="Annual Incent Plan"/>
    <x v="0"/>
    <x v="0"/>
    <s v="P17"/>
    <s v="Salaries and wages"/>
    <s v="601.8"/>
    <n v="2273.4707856852269"/>
    <n v="2273.4707856852269"/>
    <n v="2489.9908605123915"/>
    <n v="2337.127167684414"/>
    <n v="2448.4203661455763"/>
    <n v="2448.4203661455763"/>
    <n v="2337.127167684414"/>
    <n v="2559.7135646067391"/>
    <n v="2448.4203661455763"/>
    <n v="2337.127167684414"/>
    <n v="2448.4203661455763"/>
    <n v="2448.4203661455763"/>
    <n v="28850.129330270709"/>
  </r>
  <r>
    <s v="E120206"/>
    <x v="0"/>
    <s v="1202"/>
    <n v="120206"/>
    <s v="CEN-FIELD SERVICES"/>
    <s v="Water"/>
    <s v="A50550000"/>
    <n v="50550000"/>
    <s v="Group Insur Expense"/>
    <x v="6"/>
    <x v="6"/>
    <s v="P19"/>
    <s v="Group insurance expense"/>
    <s v="604.8"/>
    <n v="36869.660000000003"/>
    <n v="36869.660000000003"/>
    <n v="36869.660000000003"/>
    <n v="36869.660000000003"/>
    <n v="36869.660000000003"/>
    <n v="36869.660000000003"/>
    <n v="36869.660000000003"/>
    <n v="36869.660000000003"/>
    <n v="36869.660000000003"/>
    <n v="36869.660000000003"/>
    <n v="36869.660000000003"/>
    <n v="36869.660000000003"/>
    <n v="442435.92000000016"/>
  </r>
  <r>
    <s v="E120206"/>
    <x v="0"/>
    <s v="1202"/>
    <n v="120206"/>
    <s v="CEN-FIELD SERVICES"/>
    <s v="Water"/>
    <s v="A50550100"/>
    <n v="50550100"/>
    <s v="Group Ins Cap Credts"/>
    <x v="6"/>
    <x v="6"/>
    <s v="P19"/>
    <s v="Group insurance expense"/>
    <s v="604.8"/>
    <n v="-12301.568000000003"/>
    <n v="-12301.568000000003"/>
    <n v="-12301.568000000003"/>
    <n v="-12301.568000000003"/>
    <n v="-12301.568000000003"/>
    <n v="-12301.568000000003"/>
    <n v="-12301.568000000003"/>
    <n v="-12301.568000000003"/>
    <n v="-12301.568000000003"/>
    <n v="-12301.568000000003"/>
    <n v="-12301.568000000003"/>
    <n v="-12301.568000000003"/>
    <n v="-147618.81600000002"/>
  </r>
  <r>
    <s v="E120206"/>
    <x v="0"/>
    <s v="1202"/>
    <n v="120206"/>
    <s v="CEN-FIELD SERVICES"/>
    <s v="Water"/>
    <s v="A50421000"/>
    <n v="50421000"/>
    <s v="401k Expense"/>
    <x v="1"/>
    <x v="1"/>
    <s v="P20"/>
    <s v="Other benefits"/>
    <s v="604.8"/>
    <n v="5321.3804388489516"/>
    <n v="5321.3804388489516"/>
    <n v="5769.5645075422453"/>
    <n v="5355.3229459519107"/>
    <n v="5580.9567489458605"/>
    <n v="5580.9567489458605"/>
    <n v="5355.3229459519107"/>
    <n v="5806.6005519398095"/>
    <n v="5580.9567489458605"/>
    <n v="5355.3229459519107"/>
    <n v="5664.6405446141916"/>
    <n v="5664.6405446141916"/>
    <n v="66357.046111101648"/>
  </r>
  <r>
    <s v="E120206"/>
    <x v="0"/>
    <s v="1202"/>
    <n v="120206"/>
    <s v="CEN-FIELD SERVICES"/>
    <s v="Water"/>
    <s v="A50422000"/>
    <n v="50422000"/>
    <s v="DCP Expense"/>
    <x v="1"/>
    <x v="1"/>
    <s v="P20"/>
    <s v="Other benefits"/>
    <s v="604.8"/>
    <n v="6585.7805532607254"/>
    <n v="6585.7805532607254"/>
    <n v="7212.9948916665053"/>
    <n v="6613.6837746440315"/>
    <n v="6928.6225258175527"/>
    <n v="6928.6225258175527"/>
    <n v="6613.6837746440315"/>
    <n v="7243.5612769910804"/>
    <n v="6928.6225258175527"/>
    <n v="6613.6837746440315"/>
    <n v="7043.1471977526144"/>
    <n v="7043.1471977526144"/>
    <n v="82341.330572069011"/>
  </r>
  <r>
    <s v="E120206"/>
    <x v="0"/>
    <s v="1202"/>
    <n v="120206"/>
    <s v="CEN-FIELD SERVICES"/>
    <s v="Water"/>
    <s v="A50456000"/>
    <n v="50456000"/>
    <s v="Tuition Aid"/>
    <x v="1"/>
    <x v="1"/>
    <s v="P20"/>
    <s v="Other benefits"/>
    <s v="604.8"/>
    <n v="0"/>
    <n v="1321.65"/>
    <n v="0"/>
    <n v="0"/>
    <n v="2086.56"/>
    <n v="0"/>
    <n v="0"/>
    <n v="415.8"/>
    <n v="1321.65"/>
    <n v="0"/>
    <n v="1321.65"/>
    <n v="0"/>
    <n v="6467.3099999999995"/>
  </r>
  <r>
    <s v="E120206"/>
    <x v="0"/>
    <s v="1202"/>
    <n v="120206"/>
    <s v="CEN-FIELD SERVICES"/>
    <s v="Water"/>
    <s v="A50457000"/>
    <n v="50457000"/>
    <s v="Training"/>
    <x v="1"/>
    <x v="1"/>
    <s v="P20"/>
    <s v="Other benefits"/>
    <s v="604.8"/>
    <n v="462.79000000000008"/>
    <n v="1574.04"/>
    <n v="902.67000000000007"/>
    <n v="0"/>
    <n v="0"/>
    <n v="0"/>
    <n v="632.41"/>
    <n v="542.31999999999994"/>
    <n v="0"/>
    <n v="414.21"/>
    <n v="445.14"/>
    <n v="0"/>
    <n v="4973.58"/>
  </r>
  <r>
    <s v="E120206"/>
    <x v="0"/>
    <s v="1202"/>
    <n v="120206"/>
    <s v="CEN-FIELD SERVICES"/>
    <s v="Water"/>
    <s v="A50421100"/>
    <n v="50421100"/>
    <s v="401k Exp Cap Credits"/>
    <x v="1"/>
    <x v="1"/>
    <s v="P20"/>
    <s v="Other benefits"/>
    <s v="604.8"/>
    <n v="-1702.259963266351"/>
    <n v="-1702.259963266351"/>
    <n v="-1847.9696500162981"/>
    <n v="-1718.8252194179913"/>
    <n v="-1792.4516832803879"/>
    <n v="-1792.4516832803879"/>
    <n v="-1718.8252194179913"/>
    <n v="-1866.0781471427845"/>
    <n v="-1792.4516832803879"/>
    <n v="-1718.8252194179913"/>
    <n v="-1815.0617691671457"/>
    <n v="-1815.0617691671457"/>
    <n v="-21282.521970121212"/>
  </r>
  <r>
    <s v="E120206"/>
    <x v="0"/>
    <s v="1202"/>
    <n v="120206"/>
    <s v="CEN-FIELD SERVICES"/>
    <s v="Water"/>
    <s v="A50422100"/>
    <n v="50422100"/>
    <s v="DCP Exp Cap Credits"/>
    <x v="1"/>
    <x v="1"/>
    <s v="P20"/>
    <s v="Other benefits"/>
    <s v="604.8"/>
    <n v="-2038.8328614706697"/>
    <n v="-2038.8328614706697"/>
    <n v="-2233.0074197059716"/>
    <n v="-2053.9501047202084"/>
    <n v="-2151.7572525640276"/>
    <n v="-2151.7572525640276"/>
    <n v="-2053.9501047202084"/>
    <n v="-2249.5644004078476"/>
    <n v="-2151.7572525640276"/>
    <n v="-2053.9501047202084"/>
    <n v="-2182.4723430011682"/>
    <n v="-2182.4723430011682"/>
    <n v="-25542.304300910204"/>
  </r>
  <r>
    <s v="E120206"/>
    <x v="0"/>
    <s v="1202"/>
    <n v="120206"/>
    <s v="CEN-FIELD SERVICES"/>
    <s v="Water"/>
    <s v="A53150000"/>
    <n v="53150000"/>
    <s v="Contr Svc-Other"/>
    <x v="7"/>
    <x v="7"/>
    <s v="P22"/>
    <s v="Contracted services"/>
    <s v="636.8"/>
    <n v="5000"/>
    <n v="5000"/>
    <n v="12000"/>
    <n v="12000"/>
    <n v="14000"/>
    <n v="14000"/>
    <n v="14000"/>
    <n v="14000"/>
    <n v="14000"/>
    <n v="11000"/>
    <n v="11000"/>
    <n v="10000"/>
    <n v="136000"/>
  </r>
  <r>
    <s v="E120206"/>
    <x v="0"/>
    <s v="1202"/>
    <n v="120206"/>
    <s v="CEN-FIELD SERVICES"/>
    <s v="Water"/>
    <s v="A52532000"/>
    <n v="52532000"/>
    <s v="Electricity"/>
    <x v="8"/>
    <x v="8"/>
    <s v="P23"/>
    <s v="Building Maintenance and Services"/>
    <s v="675.8"/>
    <n v="3461.94"/>
    <n v="3081.4"/>
    <n v="6000"/>
    <n v="2000"/>
    <n v="2267.6999999999998"/>
    <n v="2288.4499999999998"/>
    <n v="2544.62"/>
    <n v="2580"/>
    <n v="2260"/>
    <n v="2500"/>
    <n v="2000"/>
    <n v="3030"/>
    <n v="34014.11"/>
  </r>
  <r>
    <s v="E120206"/>
    <x v="0"/>
    <s v="1202"/>
    <n v="120206"/>
    <s v="CEN-FIELD SERVICES"/>
    <s v="Water"/>
    <s v="A52574000"/>
    <n v="52574000"/>
    <s v="Telephone"/>
    <x v="9"/>
    <x v="9"/>
    <s v="P24"/>
    <s v="Telecommunication expenses"/>
    <s v="675.8"/>
    <n v="65.166666666666671"/>
    <n v="65.166666666666671"/>
    <n v="65.166666666666671"/>
    <n v="65.166666666666671"/>
    <n v="65.166666666666671"/>
    <n v="65.166666666666671"/>
    <n v="65.166666666666671"/>
    <n v="2800"/>
    <n v="65.166666666666671"/>
    <n v="65.166666666666671"/>
    <n v="65.166666666666671"/>
    <n v="65.166666666666671"/>
    <n v="3516.833333333333"/>
  </r>
  <r>
    <s v="E120206"/>
    <x v="0"/>
    <s v="1202"/>
    <n v="120206"/>
    <s v="CEN-FIELD SERVICES"/>
    <s v="Water"/>
    <s v="A52574100"/>
    <n v="52574100"/>
    <s v="Cell Phone"/>
    <x v="9"/>
    <x v="9"/>
    <s v="P24"/>
    <s v="Telecommunication expenses"/>
    <s v="675.8"/>
    <n v="3600"/>
    <n v="3600"/>
    <n v="3600"/>
    <n v="3600"/>
    <n v="3600"/>
    <n v="3600"/>
    <n v="3600"/>
    <n v="3600"/>
    <n v="3600"/>
    <n v="3600"/>
    <n v="3600"/>
    <n v="3600"/>
    <n v="43200"/>
  </r>
  <r>
    <s v="E120206"/>
    <x v="0"/>
    <s v="1202"/>
    <n v="120206"/>
    <s v="CEN-FIELD SERVICES"/>
    <s v="Water"/>
    <s v="A52562500"/>
    <n v="52562500"/>
    <s v="Overnight Shippng"/>
    <x v="10"/>
    <x v="10"/>
    <s v="P25"/>
    <s v="Postage, printing and stationary"/>
    <s v="675.8"/>
    <n v="0"/>
    <n v="0"/>
    <n v="200"/>
    <n v="0"/>
    <n v="0"/>
    <n v="200"/>
    <n v="0"/>
    <n v="0"/>
    <n v="200"/>
    <n v="0"/>
    <n v="0"/>
    <n v="200"/>
    <n v="800"/>
  </r>
  <r>
    <s v="E120206"/>
    <x v="0"/>
    <s v="1202"/>
    <n v="120206"/>
    <s v="CEN-FIELD SERVICES"/>
    <s v="Water"/>
    <s v="A52562000"/>
    <n v="52562000"/>
    <s v="Office Supplies"/>
    <x v="11"/>
    <x v="11"/>
    <s v="P26"/>
    <s v="Office supplies and services"/>
    <s v="675.8"/>
    <n v="500"/>
    <n v="500"/>
    <n v="1000"/>
    <n v="1000"/>
    <n v="1000"/>
    <n v="1000"/>
    <n v="1000"/>
    <n v="1000"/>
    <n v="1000"/>
    <n v="1000"/>
    <n v="500"/>
    <n v="500"/>
    <n v="10000"/>
  </r>
  <r>
    <s v="E120206"/>
    <x v="0"/>
    <s v="1202"/>
    <n v="120206"/>
    <s v="CEN-FIELD SERVICES"/>
    <s v="Water"/>
    <s v="A52582000"/>
    <n v="52582000"/>
    <s v="Uniforms"/>
    <x v="11"/>
    <x v="11"/>
    <s v="P26"/>
    <s v="Office supplies and services"/>
    <s v="675.7"/>
    <n v="1500"/>
    <n v="1500"/>
    <n v="1500"/>
    <n v="1500"/>
    <n v="1500"/>
    <n v="1500"/>
    <n v="1500"/>
    <n v="1500"/>
    <n v="1500"/>
    <n v="1500"/>
    <n v="1500"/>
    <n v="1500"/>
    <n v="18000"/>
  </r>
  <r>
    <s v="E120206"/>
    <x v="0"/>
    <s v="1202"/>
    <n v="120206"/>
    <s v="CEN-FIELD SERVICES"/>
    <s v="Water"/>
    <s v="A52534000"/>
    <n v="52534000"/>
    <s v="Employee Expenses"/>
    <x v="12"/>
    <x v="12"/>
    <s v="P28"/>
    <s v="Employee related expense travel &amp; entertainme"/>
    <s v="675.8"/>
    <n v="1000"/>
    <n v="1500"/>
    <n v="1000"/>
    <n v="2000"/>
    <n v="1500"/>
    <n v="1500"/>
    <n v="1500"/>
    <n v="1500"/>
    <n v="1500"/>
    <n v="1000"/>
    <n v="1000"/>
    <n v="1000"/>
    <n v="16000"/>
  </r>
  <r>
    <s v="E120206"/>
    <x v="0"/>
    <s v="1202"/>
    <n v="120206"/>
    <s v="CEN-FIELD SERVICES"/>
    <s v="Water"/>
    <s v="A52534200"/>
    <n v="52534200"/>
    <s v="Conferences &amp; Reg"/>
    <x v="12"/>
    <x v="12"/>
    <s v="P28"/>
    <s v="Employee related expense travel &amp; entertainme"/>
    <s v="675.8"/>
    <n v="0"/>
    <n v="0"/>
    <n v="300"/>
    <n v="0"/>
    <n v="0"/>
    <n v="300"/>
    <n v="300"/>
    <n v="0"/>
    <n v="0"/>
    <n v="300"/>
    <n v="300"/>
    <n v="0"/>
    <n v="1500"/>
  </r>
  <r>
    <s v="E120206"/>
    <x v="0"/>
    <s v="1202"/>
    <n v="120206"/>
    <s v="CEN-FIELD SERVICES"/>
    <s v="Water"/>
    <s v="A52535000"/>
    <n v="52535000"/>
    <s v="Meals Deductible"/>
    <x v="12"/>
    <x v="12"/>
    <s v="P28"/>
    <s v="Employee related expense travel &amp; entertainme"/>
    <s v="675.8"/>
    <n v="1500"/>
    <n v="1500"/>
    <n v="1500"/>
    <n v="1500"/>
    <n v="1500"/>
    <n v="1500"/>
    <n v="1500"/>
    <n v="1500"/>
    <n v="1500"/>
    <n v="1500"/>
    <n v="1500"/>
    <n v="1500"/>
    <n v="18000"/>
  </r>
  <r>
    <s v="E120206"/>
    <x v="0"/>
    <s v="1202"/>
    <n v="120206"/>
    <s v="CEN-FIELD SERVICES"/>
    <s v="Water"/>
    <s v="A52000000"/>
    <n v="52000000"/>
    <s v="M&amp;S Expense (O&amp;M)"/>
    <x v="13"/>
    <x v="13"/>
    <s v="P29"/>
    <s v="Miscellaneous expenses"/>
    <s v="620.5"/>
    <n v="10000"/>
    <n v="10000"/>
    <n v="13000"/>
    <n v="13000"/>
    <n v="13000"/>
    <n v="14000"/>
    <n v="15000"/>
    <n v="15000"/>
    <n v="13000"/>
    <n v="13000"/>
    <n v="10000"/>
    <n v="11000"/>
    <n v="150000"/>
  </r>
  <r>
    <s v="E120206"/>
    <x v="0"/>
    <s v="1202"/>
    <n v="120206"/>
    <s v="CEN-FIELD SERVICES"/>
    <s v="Water"/>
    <s v="A52001000"/>
    <n v="52001000"/>
    <s v="M&amp;S Expense (O&amp;M)"/>
    <x v="13"/>
    <x v="13"/>
    <s v="P29"/>
    <s v="Miscellaneous expenses"/>
    <s v="620.5"/>
    <n v="500"/>
    <n v="0"/>
    <n v="500"/>
    <n v="0"/>
    <n v="500"/>
    <n v="500"/>
    <n v="500"/>
    <n v="500"/>
    <n v="500"/>
    <n v="0"/>
    <n v="500"/>
    <n v="500"/>
    <n v="4500"/>
  </r>
  <r>
    <s v="E120206"/>
    <x v="0"/>
    <s v="1202"/>
    <n v="120206"/>
    <s v="CEN-FIELD SERVICES"/>
    <s v="Water"/>
    <s v="A52554500"/>
    <n v="52554500"/>
    <s v="Lab Supplies"/>
    <x v="13"/>
    <x v="13"/>
    <s v="P29"/>
    <s v="Miscellaneous expenses"/>
    <s v="675.3"/>
    <n v="200"/>
    <n v="0"/>
    <n v="300"/>
    <n v="0"/>
    <n v="350"/>
    <n v="0"/>
    <n v="350"/>
    <n v="0"/>
    <n v="350"/>
    <n v="0"/>
    <n v="400"/>
    <n v="450"/>
    <n v="2400"/>
  </r>
  <r>
    <s v="E120206"/>
    <x v="0"/>
    <s v="1202"/>
    <n v="120206"/>
    <s v="CEN-FIELD SERVICES"/>
    <s v="Water"/>
    <s v="A54110000"/>
    <n v="54110000"/>
    <s v="Rents-Real Prop"/>
    <x v="14"/>
    <x v="14"/>
    <s v="P30"/>
    <s v="Rents"/>
    <s v="641.8"/>
    <n v="269"/>
    <n v="269"/>
    <n v="269"/>
    <n v="269"/>
    <n v="269"/>
    <n v="269"/>
    <n v="269"/>
    <n v="269"/>
    <n v="269"/>
    <n v="269"/>
    <n v="269"/>
    <n v="869"/>
    <n v="3828"/>
  </r>
  <r>
    <s v="E120206"/>
    <x v="0"/>
    <s v="1202"/>
    <n v="120206"/>
    <s v="CEN-FIELD SERVICES"/>
    <s v="Water"/>
    <s v="A54140000"/>
    <n v="54140000"/>
    <s v="Rents-Equip"/>
    <x v="14"/>
    <x v="14"/>
    <s v="P30"/>
    <s v="Rents"/>
    <s v="642.8"/>
    <n v="0"/>
    <n v="0"/>
    <n v="1000"/>
    <n v="750"/>
    <n v="750"/>
    <n v="1000"/>
    <n v="750"/>
    <n v="750"/>
    <n v="1000"/>
    <n v="750"/>
    <n v="750"/>
    <n v="1000"/>
    <n v="8500"/>
  </r>
  <r>
    <s v="E120206"/>
    <x v="0"/>
    <s v="1202"/>
    <n v="120206"/>
    <s v="CEN-FIELD SERVICES"/>
    <s v="Water"/>
    <s v="A62002400"/>
    <n v="62002400"/>
    <s v="M&amp;S Maint TD"/>
    <x v="19"/>
    <x v="19"/>
    <s v="P36"/>
    <s v="Maintenance supplies and services"/>
    <s v="620.6"/>
    <n v="2300"/>
    <n v="20000"/>
    <n v="20000"/>
    <n v="20000"/>
    <n v="17000"/>
    <n v="20000"/>
    <n v="20000"/>
    <n v="20000"/>
    <n v="20000"/>
    <n v="15000"/>
    <n v="15000"/>
    <n v="15000"/>
    <n v="204300"/>
  </r>
  <r>
    <s v="E120206"/>
    <x v="0"/>
    <s v="1202"/>
    <n v="120206"/>
    <s v="CEN-FIELD SERVICES"/>
    <s v="Water"/>
    <s v="A62502400"/>
    <n v="62502400"/>
    <s v="Misc Maint TD"/>
    <x v="19"/>
    <x v="19"/>
    <s v="P36"/>
    <s v="Maintenance supplies and services"/>
    <s v="675.6"/>
    <n v="2300"/>
    <n v="2300"/>
    <n v="2300"/>
    <n v="2300"/>
    <n v="2300"/>
    <n v="2300"/>
    <n v="2300"/>
    <n v="2300"/>
    <n v="2300"/>
    <n v="2300"/>
    <n v="2300"/>
    <n v="2300"/>
    <n v="27600"/>
  </r>
  <r>
    <s v="E120206"/>
    <x v="0"/>
    <s v="1202"/>
    <n v="120206"/>
    <s v="CEN-FIELD SERVICES"/>
    <s v="Water"/>
    <s v="A62510000"/>
    <n v="62510000"/>
    <s v="Amort Def Maint"/>
    <x v="19"/>
    <x v="19"/>
    <s v="P36"/>
    <s v="Maintenance supplies and services"/>
    <s v="675.6"/>
    <n v="18152"/>
    <n v="18152"/>
    <n v="18152"/>
    <n v="18152"/>
    <n v="18152"/>
    <n v="26080"/>
    <n v="26080"/>
    <n v="26080"/>
    <n v="26080"/>
    <n v="26080"/>
    <n v="26080"/>
    <n v="27300"/>
    <n v="274540"/>
  </r>
  <r>
    <s v="E120206"/>
    <x v="0"/>
    <s v="1202"/>
    <n v="120206"/>
    <s v="CEN-FIELD SERVICES"/>
    <s v="Water"/>
    <s v="A62520700"/>
    <n v="62520700"/>
    <s v="Misc Main Pvg/Bckfll"/>
    <x v="19"/>
    <x v="19"/>
    <s v="P36"/>
    <s v="Maintenance supplies and services"/>
    <s v="675.6"/>
    <n v="16000"/>
    <n v="16000"/>
    <n v="16000"/>
    <n v="16000"/>
    <n v="16000"/>
    <n v="16000"/>
    <n v="16000"/>
    <n v="16000"/>
    <n v="16000"/>
    <n v="16000"/>
    <n v="16000"/>
    <n v="16000"/>
    <n v="192000"/>
  </r>
  <r>
    <s v="E120206"/>
    <x v="0"/>
    <s v="1202"/>
    <n v="120206"/>
    <s v="CEN-FIELD SERVICES"/>
    <s v="Water"/>
    <s v="A63110000"/>
    <n v="63110000"/>
    <s v="Contract Svc - Other Maint"/>
    <x v="19"/>
    <x v="19"/>
    <s v="P36"/>
    <s v="Maintenance supplies and services"/>
    <s v="631.6"/>
    <n v="4500"/>
    <n v="4500"/>
    <n v="4500"/>
    <n v="4500"/>
    <n v="4500"/>
    <n v="4500"/>
    <n v="4500"/>
    <n v="4500"/>
    <n v="4500"/>
    <n v="4500"/>
    <n v="4500"/>
    <n v="4500"/>
    <n v="54000"/>
  </r>
  <r>
    <s v="E120206"/>
    <x v="0"/>
    <s v="1202"/>
    <n v="120206"/>
    <s v="CEN-FIELD SERVICES"/>
    <s v="Water"/>
    <s v="A68532000"/>
    <n v="68532000"/>
    <s v="FUTA"/>
    <x v="3"/>
    <x v="3"/>
    <s v="P47"/>
    <s v="General taxes"/>
    <s v="408.12"/>
    <n v="1145.7528201116172"/>
    <n v="510.61107419958296"/>
    <n v="1.166105592799999"/>
    <n v="0"/>
    <n v="0"/>
    <n v="0"/>
    <n v="0"/>
    <n v="0"/>
    <n v="0"/>
    <n v="0"/>
    <n v="0"/>
    <n v="0"/>
    <n v="1657.5299999040001"/>
  </r>
  <r>
    <s v="E120206"/>
    <x v="0"/>
    <s v="1202"/>
    <n v="120206"/>
    <s v="CEN-FIELD SERVICES"/>
    <s v="Water"/>
    <s v="A68533000"/>
    <n v="68533000"/>
    <s v="FICA"/>
    <x v="3"/>
    <x v="3"/>
    <s v="P47"/>
    <s v="General taxes"/>
    <s v="408.12"/>
    <n v="14770.932769988358"/>
    <n v="14770.932769988358"/>
    <n v="16026.725085782637"/>
    <n v="14898.631860660495"/>
    <n v="15532.361410052972"/>
    <n v="15532.361410052972"/>
    <n v="14898.631860660495"/>
    <n v="16166.080959445451"/>
    <n v="15532.361410052972"/>
    <n v="14898.631860660495"/>
    <n v="15740.27611338048"/>
    <n v="15740.27611338048"/>
    <n v="184508.20362410616"/>
  </r>
  <r>
    <s v="E120206"/>
    <x v="0"/>
    <s v="1202"/>
    <n v="120206"/>
    <s v="CEN-FIELD SERVICES"/>
    <s v="Water"/>
    <s v="A68535000"/>
    <n v="68535000"/>
    <s v="SUTA"/>
    <x v="3"/>
    <x v="3"/>
    <s v="P47"/>
    <s v="General taxes"/>
    <s v="408.12"/>
    <n v="2703.1780232658439"/>
    <n v="2261.5851669341569"/>
    <n v="173.59680979999987"/>
    <n v="0"/>
    <n v="0"/>
    <n v="0"/>
    <n v="0"/>
    <n v="0"/>
    <n v="0"/>
    <n v="0"/>
    <n v="0"/>
    <n v="0"/>
    <n v="5138.3600000000015"/>
  </r>
  <r>
    <s v="E120206"/>
    <x v="0"/>
    <s v="1202"/>
    <n v="120206"/>
    <s v="CEN-FIELD SERVICES"/>
    <s v="Water"/>
    <s v="A68532100"/>
    <n v="68532100"/>
    <s v="FUTA Cap Credits"/>
    <x v="3"/>
    <x v="3"/>
    <s v="P47"/>
    <s v="General taxes"/>
    <s v="408.12"/>
    <n v="-381.32810650638015"/>
    <n v="-174.64755618347766"/>
    <n v="-0.77633727832799804"/>
    <n v="0"/>
    <n v="0"/>
    <n v="0"/>
    <n v="0"/>
    <n v="0"/>
    <n v="0"/>
    <n v="0"/>
    <n v="0"/>
    <n v="0"/>
    <n v="-556.75199996818583"/>
  </r>
  <r>
    <s v="E120206"/>
    <x v="0"/>
    <s v="1202"/>
    <n v="120206"/>
    <s v="CEN-FIELD SERVICES"/>
    <s v="Water"/>
    <s v="A68533100"/>
    <n v="68533100"/>
    <s v="FICA Cap Credits"/>
    <x v="3"/>
    <x v="3"/>
    <s v="P47"/>
    <s v="General taxes"/>
    <s v="408.12"/>
    <n v="-4917.6270759413947"/>
    <n v="-4917.6270759413947"/>
    <n v="-5342.7926033544818"/>
    <n v="-4977.8139929403833"/>
    <n v="-5193.1894184749654"/>
    <n v="-5193.1894184749654"/>
    <n v="-4977.8139929403833"/>
    <n v="-5408.5648440095456"/>
    <n v="-5193.1894184749654"/>
    <n v="-4977.8139929403833"/>
    <n v="-5249.5403068320156"/>
    <n v="-5249.5403068320156"/>
    <n v="-61598.702447156902"/>
  </r>
  <r>
    <s v="E120206"/>
    <x v="0"/>
    <s v="1202"/>
    <n v="120206"/>
    <s v="CEN-FIELD SERVICES"/>
    <s v="Water"/>
    <s v="A68535100"/>
    <n v="68535100"/>
    <s v="SUTA Cap Credits"/>
    <x v="3"/>
    <x v="3"/>
    <s v="P47"/>
    <s v="General taxes"/>
    <s v="408.12"/>
    <n v="-899.95789625071325"/>
    <n v="-742.33946859448702"/>
    <n v="-83.633835154799968"/>
    <n v="0"/>
    <n v="0"/>
    <n v="0"/>
    <n v="0"/>
    <n v="0"/>
    <n v="0"/>
    <n v="0"/>
    <n v="0"/>
    <n v="0"/>
    <n v="-1725.9312000000002"/>
  </r>
  <r>
    <s v="E120214"/>
    <x v="0"/>
    <s v="1202"/>
    <n v="120214"/>
    <s v="CEN-ENGINEERING"/>
    <s v="Water"/>
    <s v="A52574000"/>
    <n v="52574000"/>
    <s v="Telephone"/>
    <x v="9"/>
    <x v="9"/>
    <s v="P24"/>
    <s v="Telecommunication expenses"/>
    <s v="675.8"/>
    <n v="45"/>
    <n v="45"/>
    <n v="45"/>
    <n v="55"/>
    <n v="55"/>
    <n v="55"/>
    <n v="55"/>
    <n v="55"/>
    <n v="55"/>
    <n v="45"/>
    <n v="45"/>
    <n v="45"/>
    <n v="600"/>
  </r>
  <r>
    <s v="E120217"/>
    <x v="0"/>
    <s v="1202"/>
    <n v="120217"/>
    <s v="CEN-WATER QUALITY"/>
    <s v="Water"/>
    <s v="A50109900"/>
    <n v="50109900"/>
    <s v="Labor Cap Credits"/>
    <x v="0"/>
    <x v="0"/>
    <s v="P17"/>
    <s v="Salaries and wages"/>
    <s v="601.8"/>
    <n v="-602.70033599999999"/>
    <n v="-602.70033599999999"/>
    <n v="-660.100368"/>
    <n v="-619.57594540800005"/>
    <n v="-649.07956185600005"/>
    <n v="-649.07956185600005"/>
    <n v="-619.57594540800005"/>
    <n v="-678.58317830400006"/>
    <n v="-649.07956185600005"/>
    <n v="-619.57594540800005"/>
    <n v="-649.07956185600005"/>
    <n v="-649.07956185600005"/>
    <n v="-7648.2098638080006"/>
  </r>
  <r>
    <s v="E120217"/>
    <x v="0"/>
    <s v="1202"/>
    <n v="120217"/>
    <s v="CEN-WATER QUALITY"/>
    <s v="Water"/>
    <s v="A50110000"/>
    <n v="50110000"/>
    <s v="Labor NS OT -Natural"/>
    <x v="0"/>
    <x v="0"/>
    <s v="P17"/>
    <s v="Salaries and wages"/>
    <s v="601.8"/>
    <n v="745.39"/>
    <n v="745.39"/>
    <n v="745.39"/>
    <n v="766.26184000000001"/>
    <n v="766.26184000000001"/>
    <n v="766.26184000000001"/>
    <n v="766.26184000000001"/>
    <n v="766.26183999999989"/>
    <n v="649.06984"/>
    <n v="649.06984"/>
    <n v="649.06984"/>
    <n v="649.06984"/>
    <n v="8663.7585600000002"/>
  </r>
  <r>
    <s v="E120217"/>
    <x v="0"/>
    <s v="1202"/>
    <n v="120217"/>
    <s v="CEN-WATER QUALITY"/>
    <s v="Water"/>
    <s v="A50119900"/>
    <n v="50119900"/>
    <s v="LaborNSOT CapCredits"/>
    <x v="0"/>
    <x v="0"/>
    <s v="P17"/>
    <s v="Salaries and wages"/>
    <s v="601.8"/>
    <n v="-114"/>
    <n v="-114"/>
    <n v="-114"/>
    <n v="-117.19200000000001"/>
    <n v="-117.19200000000001"/>
    <n v="-117.19200000000001"/>
    <n v="-117.19200000000001"/>
    <n v="-117.19200000000001"/>
    <n v="0"/>
    <n v="0"/>
    <n v="0"/>
    <n v="0"/>
    <n v="-927.96"/>
  </r>
  <r>
    <s v="E120217"/>
    <x v="0"/>
    <s v="1202"/>
    <n v="120217"/>
    <s v="CEN-WATER QUALITY"/>
    <s v="Water"/>
    <s v="A50100000"/>
    <n v="50100000"/>
    <s v="Labor Expense"/>
    <x v="0"/>
    <x v="0"/>
    <s v="P17"/>
    <s v="Salaries and wages"/>
    <s v="601.8"/>
    <n v="24058.348399999999"/>
    <n v="24058.348399999999"/>
    <n v="26349.619200000001"/>
    <n v="24731.985475199999"/>
    <n v="25909.701926400001"/>
    <n v="25909.701926400001"/>
    <n v="24731.985475199999"/>
    <n v="27087.408377600004"/>
    <n v="25909.701926400001"/>
    <n v="24731.985475199999"/>
    <n v="25909.701926400001"/>
    <n v="25909.701926400001"/>
    <n v="305298.1904352"/>
  </r>
  <r>
    <s v="E120217"/>
    <x v="0"/>
    <s v="1202"/>
    <n v="120217"/>
    <s v="CEN-WATER QUALITY"/>
    <s v="Water"/>
    <s v="A50171000"/>
    <n v="50171000"/>
    <s v="Annual Incent Plan"/>
    <x v="0"/>
    <x v="0"/>
    <s v="P17"/>
    <s v="Salaries and wages"/>
    <s v="601.8"/>
    <n v="1141.3943657408656"/>
    <n v="1141.3943657408656"/>
    <n v="1250.0966862876148"/>
    <n v="1173.3455279816098"/>
    <n v="1229.2196007426389"/>
    <n v="1229.2196007426389"/>
    <n v="1173.3455279816098"/>
    <n v="1285.093673503668"/>
    <n v="1229.2196007426389"/>
    <n v="1173.3455279816098"/>
    <n v="1229.2196007426389"/>
    <n v="1229.2196007426389"/>
    <n v="14484.11367893104"/>
  </r>
  <r>
    <s v="E120217"/>
    <x v="0"/>
    <s v="1202"/>
    <n v="120217"/>
    <s v="CEN-WATER QUALITY"/>
    <s v="Water"/>
    <s v="A50550000"/>
    <n v="50550000"/>
    <s v="Group Insur Expense"/>
    <x v="6"/>
    <x v="6"/>
    <s v="P19"/>
    <s v="Group insurance expense"/>
    <s v="604.8"/>
    <n v="4551.28"/>
    <n v="4551.28"/>
    <n v="4551.28"/>
    <n v="4551.28"/>
    <n v="4551.28"/>
    <n v="4551.28"/>
    <n v="4551.28"/>
    <n v="4551.28"/>
    <n v="4551.28"/>
    <n v="4551.28"/>
    <n v="4551.28"/>
    <n v="4551.28"/>
    <n v="54615.359999999993"/>
  </r>
  <r>
    <s v="E120217"/>
    <x v="0"/>
    <s v="1202"/>
    <n v="120217"/>
    <s v="CEN-WATER QUALITY"/>
    <s v="Water"/>
    <s v="A50550100"/>
    <n v="50550100"/>
    <s v="Group Ins Cap Credts"/>
    <x v="6"/>
    <x v="6"/>
    <s v="P19"/>
    <s v="Group insurance expense"/>
    <s v="604.8"/>
    <n v="-102.08000000000001"/>
    <n v="-102.08000000000001"/>
    <n v="-102.08000000000001"/>
    <n v="-102.08000000000001"/>
    <n v="-102.08000000000001"/>
    <n v="-102.08000000000001"/>
    <n v="-102.08000000000001"/>
    <n v="-102.08000000000001"/>
    <n v="-102.08000000000001"/>
    <n v="-102.08000000000001"/>
    <n v="-102.08000000000001"/>
    <n v="-102.08000000000001"/>
    <n v="-1224.9600000000003"/>
  </r>
  <r>
    <s v="E120217"/>
    <x v="0"/>
    <s v="1202"/>
    <n v="120217"/>
    <s v="CEN-WATER QUALITY"/>
    <s v="Water"/>
    <s v="A50421000"/>
    <n v="50421000"/>
    <s v="401k Expense"/>
    <x v="1"/>
    <x v="1"/>
    <s v="P20"/>
    <s v="Other benefits"/>
    <s v="604.8"/>
    <n v="506.76819560510876"/>
    <n v="506.76819560510876"/>
    <n v="553.5870391822798"/>
    <n v="520.96078508205187"/>
    <n v="545.02369068071778"/>
    <n v="545.02369068071778"/>
    <n v="520.96078508205187"/>
    <n v="569.08659627938368"/>
    <n v="541.34354703698148"/>
    <n v="517.28064143831557"/>
    <n v="541.34354703698148"/>
    <n v="541.34354703698148"/>
    <n v="6409.4902607466802"/>
  </r>
  <r>
    <s v="E120217"/>
    <x v="0"/>
    <s v="1202"/>
    <n v="120217"/>
    <s v="CEN-WATER QUALITY"/>
    <s v="Water"/>
    <s v="A50422000"/>
    <n v="50422000"/>
    <s v="DCP Expense"/>
    <x v="1"/>
    <x v="1"/>
    <s v="P20"/>
    <s v="Other benefits"/>
    <s v="604.8"/>
    <n v="377.53353445950603"/>
    <n v="377.53353445950603"/>
    <n v="413.49196631279227"/>
    <n v="388.10699342437221"/>
    <n v="406.57970739696134"/>
    <n v="406.57970739696134"/>
    <n v="388.10699342437221"/>
    <n v="425.06242136955046"/>
    <n v="406.57970739696134"/>
    <n v="388.10699342437221"/>
    <n v="406.57970739696134"/>
    <n v="406.57970739696134"/>
    <n v="4790.8409738592791"/>
  </r>
  <r>
    <s v="E120217"/>
    <x v="0"/>
    <s v="1202"/>
    <n v="120217"/>
    <s v="CEN-WATER QUALITY"/>
    <s v="Water"/>
    <s v="A50454000"/>
    <n v="50454000"/>
    <s v="Safety Incent Awards"/>
    <x v="1"/>
    <x v="1"/>
    <s v="P20"/>
    <s v="Other benefits"/>
    <s v="604.8"/>
    <n v="500"/>
    <n v="0"/>
    <n v="0"/>
    <n v="0"/>
    <n v="0"/>
    <n v="0"/>
    <n v="0"/>
    <n v="0"/>
    <n v="0"/>
    <n v="0"/>
    <n v="0"/>
    <n v="500"/>
    <n v="1000"/>
  </r>
  <r>
    <s v="E120217"/>
    <x v="0"/>
    <s v="1202"/>
    <n v="120217"/>
    <s v="CEN-WATER QUALITY"/>
    <s v="Water"/>
    <s v="A50421100"/>
    <n v="50421100"/>
    <s v="401k Exp Cap Credits"/>
    <x v="1"/>
    <x v="1"/>
    <s v="P20"/>
    <s v="Other benefits"/>
    <s v="604.8"/>
    <n v="-11.389228720986734"/>
    <n v="-11.389228720986734"/>
    <n v="-12.444364145757255"/>
    <n v="-11.708127125174363"/>
    <n v="-12.250466733506409"/>
    <n v="-12.250466733506409"/>
    <n v="-11.708127125174363"/>
    <n v="-12.792806341838459"/>
    <n v="-12.175463860631684"/>
    <n v="-11.633124252299636"/>
    <n v="-12.175463860631684"/>
    <n v="-12.175463860631684"/>
    <n v="-144.0923314811254"/>
  </r>
  <r>
    <s v="E120217"/>
    <x v="0"/>
    <s v="1202"/>
    <n v="120217"/>
    <s v="CEN-WATER QUALITY"/>
    <s v="Water"/>
    <s v="A50422100"/>
    <n v="50422100"/>
    <s v="DCP Exp Cap Credits"/>
    <x v="1"/>
    <x v="1"/>
    <s v="P20"/>
    <s v="Other benefits"/>
    <s v="604.8"/>
    <n v="-5.5270353378918609"/>
    <n v="-5.5270353378918609"/>
    <n v="-6.0534196557863229"/>
    <n v="-5.6817923273528326"/>
    <n v="-5.9523538667505873"/>
    <n v="-5.9523538667505873"/>
    <n v="-5.6817923273528326"/>
    <n v="-6.2229154061483412"/>
    <n v="-5.9523538667505873"/>
    <n v="-5.6817923273528326"/>
    <n v="-5.9523538667505873"/>
    <n v="-5.9523538667505873"/>
    <n v="-70.137552053529816"/>
  </r>
  <r>
    <s v="E120217"/>
    <x v="0"/>
    <s v="1202"/>
    <n v="120217"/>
    <s v="CEN-WATER QUALITY"/>
    <s v="Water"/>
    <s v="A53150000"/>
    <n v="53150000"/>
    <s v="Contr Svc-Other"/>
    <x v="7"/>
    <x v="7"/>
    <s v="P22"/>
    <s v="Contracted services"/>
    <s v="636.8"/>
    <n v="3000"/>
    <n v="3000"/>
    <n v="3000"/>
    <n v="3000"/>
    <n v="3000"/>
    <n v="3000"/>
    <n v="3000"/>
    <n v="3000"/>
    <n v="3000"/>
    <n v="3000"/>
    <n v="3000"/>
    <n v="3000"/>
    <n v="36000"/>
  </r>
  <r>
    <s v="E120217"/>
    <x v="0"/>
    <s v="1202"/>
    <n v="120217"/>
    <s v="CEN-WATER QUALITY"/>
    <s v="Water"/>
    <s v="A53152000"/>
    <n v="53152000"/>
    <s v="Contr Svc-Lab Testng"/>
    <x v="7"/>
    <x v="7"/>
    <s v="P22"/>
    <s v="Contracted services"/>
    <s v="635.3"/>
    <n v="2000"/>
    <n v="2000"/>
    <n v="4000"/>
    <n v="5000"/>
    <n v="2000"/>
    <n v="2000"/>
    <n v="5000"/>
    <n v="2000"/>
    <n v="2000"/>
    <n v="2000"/>
    <n v="2000"/>
    <n v="2000"/>
    <n v="32000"/>
  </r>
  <r>
    <s v="E120217"/>
    <x v="0"/>
    <s v="1202"/>
    <n v="120217"/>
    <s v="CEN-WATER QUALITY"/>
    <s v="Water"/>
    <s v="A52574100"/>
    <n v="52574100"/>
    <s v="Cell Phone"/>
    <x v="9"/>
    <x v="9"/>
    <s v="P24"/>
    <s v="Telecommunication expenses"/>
    <s v="675.8"/>
    <n v="500"/>
    <n v="500"/>
    <n v="500"/>
    <n v="500"/>
    <n v="500"/>
    <n v="500"/>
    <n v="500"/>
    <n v="500"/>
    <n v="500"/>
    <n v="500"/>
    <n v="500"/>
    <n v="500"/>
    <n v="6000"/>
  </r>
  <r>
    <s v="E120217"/>
    <x v="0"/>
    <s v="1202"/>
    <n v="120217"/>
    <s v="CEN-WATER QUALITY"/>
    <s v="Water"/>
    <s v="A52562500"/>
    <n v="52562500"/>
    <s v="Overnight Shippng"/>
    <x v="10"/>
    <x v="10"/>
    <s v="P25"/>
    <s v="Postage, printing and stationary"/>
    <s v="675.8"/>
    <n v="1300"/>
    <n v="1300"/>
    <n v="1300"/>
    <n v="1300"/>
    <n v="1300"/>
    <n v="1300"/>
    <n v="1300"/>
    <n v="1300"/>
    <n v="1300"/>
    <n v="1300"/>
    <n v="1300"/>
    <n v="1300"/>
    <n v="15600"/>
  </r>
  <r>
    <s v="E120217"/>
    <x v="0"/>
    <s v="1202"/>
    <n v="120217"/>
    <s v="CEN-WATER QUALITY"/>
    <s v="Water"/>
    <s v="A52582000"/>
    <n v="52582000"/>
    <s v="Uniforms"/>
    <x v="11"/>
    <x v="11"/>
    <s v="P26"/>
    <s v="Office supplies and services"/>
    <s v="675.7"/>
    <n v="0"/>
    <n v="0"/>
    <n v="750"/>
    <n v="0"/>
    <n v="0"/>
    <n v="0"/>
    <n v="0"/>
    <n v="0"/>
    <n v="750"/>
    <n v="0"/>
    <n v="0"/>
    <n v="0"/>
    <n v="1500"/>
  </r>
  <r>
    <s v="E120217"/>
    <x v="0"/>
    <s v="1202"/>
    <n v="120217"/>
    <s v="CEN-WATER QUALITY"/>
    <s v="Water"/>
    <s v="A52534021"/>
    <n v="52534021"/>
    <s v="Travel - Meals"/>
    <x v="12"/>
    <x v="12"/>
    <s v="P28"/>
    <s v="Employee related expense travel &amp; entertainme"/>
    <s v="675.8"/>
    <n v="50"/>
    <n v="100"/>
    <n v="300"/>
    <n v="300"/>
    <n v="250"/>
    <n v="250"/>
    <n v="325"/>
    <n v="50"/>
    <n v="162.5"/>
    <n v="312.5"/>
    <n v="50"/>
    <n v="50"/>
    <n v="2200"/>
  </r>
  <r>
    <s v="E120217"/>
    <x v="0"/>
    <s v="1202"/>
    <n v="120217"/>
    <s v="CEN-WATER QUALITY"/>
    <s v="Water"/>
    <s v="A52534000"/>
    <n v="52534000"/>
    <s v="Employee Expenses"/>
    <x v="12"/>
    <x v="12"/>
    <s v="P28"/>
    <s v="Employee related expense travel &amp; entertainme"/>
    <s v="675.8"/>
    <n v="0"/>
    <n v="0"/>
    <n v="2145"/>
    <n v="2170"/>
    <n v="0"/>
    <n v="0"/>
    <n v="2750"/>
    <n v="0"/>
    <n v="0"/>
    <n v="2170"/>
    <n v="0"/>
    <n v="0"/>
    <n v="9235"/>
  </r>
  <r>
    <s v="E120217"/>
    <x v="0"/>
    <s v="1202"/>
    <n v="120217"/>
    <s v="CEN-WATER QUALITY"/>
    <s v="Water"/>
    <s v="A52534200"/>
    <n v="52534200"/>
    <s v="Conferences &amp; Reg"/>
    <x v="12"/>
    <x v="12"/>
    <s v="P28"/>
    <s v="Employee related expense travel &amp; entertainme"/>
    <s v="675.8"/>
    <n v="0"/>
    <n v="0"/>
    <n v="0"/>
    <n v="1500"/>
    <n v="1000"/>
    <n v="525"/>
    <n v="1500"/>
    <n v="0"/>
    <n v="200"/>
    <n v="0"/>
    <n v="0"/>
    <n v="0"/>
    <n v="4725"/>
  </r>
  <r>
    <s v="E120217"/>
    <x v="0"/>
    <s v="1202"/>
    <n v="120217"/>
    <s v="CEN-WATER QUALITY"/>
    <s v="Water"/>
    <s v="A52000000"/>
    <n v="52000000"/>
    <s v="M&amp;S Expense (O&amp;M)"/>
    <x v="13"/>
    <x v="13"/>
    <s v="P29"/>
    <s v="Miscellaneous expenses"/>
    <s v="620.5"/>
    <n v="3150"/>
    <n v="1450"/>
    <n v="1650"/>
    <n v="1450"/>
    <n v="1450"/>
    <n v="1450"/>
    <n v="1450"/>
    <n v="1450"/>
    <n v="1450"/>
    <n v="1450"/>
    <n v="1450"/>
    <n v="2150"/>
    <n v="20000"/>
  </r>
  <r>
    <s v="E120217"/>
    <x v="0"/>
    <s v="1202"/>
    <n v="120217"/>
    <s v="CEN-WATER QUALITY"/>
    <s v="Water"/>
    <s v="A52554500"/>
    <n v="52554500"/>
    <s v="Lab Supplies"/>
    <x v="13"/>
    <x v="13"/>
    <s v="P29"/>
    <s v="Miscellaneous expenses"/>
    <s v="675.3"/>
    <n v="6500"/>
    <n v="6500"/>
    <n v="6500"/>
    <n v="6500"/>
    <n v="6500"/>
    <n v="6500"/>
    <n v="6500"/>
    <n v="6500"/>
    <n v="6500"/>
    <n v="6500"/>
    <n v="6500"/>
    <n v="6500"/>
    <n v="78000"/>
  </r>
  <r>
    <s v="E120217"/>
    <x v="0"/>
    <s v="1202"/>
    <n v="120217"/>
    <s v="CEN-WATER QUALITY"/>
    <s v="Water"/>
    <s v="A62002300"/>
    <n v="62002300"/>
    <s v="M&amp;S Maint WT"/>
    <x v="19"/>
    <x v="19"/>
    <s v="P36"/>
    <s v="Maintenance supplies and services"/>
    <s v="620.4"/>
    <n v="1300"/>
    <n v="1300"/>
    <n v="1300"/>
    <n v="1300"/>
    <n v="1300"/>
    <n v="1300"/>
    <n v="1300"/>
    <n v="1300"/>
    <n v="1300"/>
    <n v="1300"/>
    <n v="1300"/>
    <n v="1300"/>
    <n v="15600"/>
  </r>
  <r>
    <s v="E120217"/>
    <x v="0"/>
    <s v="1202"/>
    <n v="120217"/>
    <s v="CEN-WATER QUALITY"/>
    <s v="Water"/>
    <s v="A63110000"/>
    <n v="63110000"/>
    <s v="Contract Svc - Other Maint"/>
    <x v="19"/>
    <x v="19"/>
    <s v="P36"/>
    <s v="Maintenance supplies and services"/>
    <s v="631.6"/>
    <n v="150"/>
    <n v="150"/>
    <n v="150"/>
    <n v="150"/>
    <n v="150"/>
    <n v="150"/>
    <n v="150"/>
    <n v="150"/>
    <n v="150"/>
    <n v="150"/>
    <n v="150"/>
    <n v="150"/>
    <n v="1800"/>
  </r>
  <r>
    <s v="E120217"/>
    <x v="0"/>
    <s v="1202"/>
    <n v="120217"/>
    <s v="CEN-WATER QUALITY"/>
    <s v="Water"/>
    <s v="A68532000"/>
    <n v="68532000"/>
    <s v="FUTA"/>
    <x v="3"/>
    <x v="3"/>
    <s v="P47"/>
    <s v="General taxes"/>
    <s v="408.12"/>
    <n v="152.20368669415058"/>
    <n v="52.746313296249511"/>
    <n v="0.93999999760000064"/>
    <n v="0"/>
    <n v="0"/>
    <n v="0"/>
    <n v="0"/>
    <n v="0"/>
    <n v="0"/>
    <n v="0"/>
    <n v="0"/>
    <n v="0"/>
    <n v="205.88999998800011"/>
  </r>
  <r>
    <s v="E120217"/>
    <x v="0"/>
    <s v="1202"/>
    <n v="120217"/>
    <s v="CEN-WATER QUALITY"/>
    <s v="Water"/>
    <s v="A68533000"/>
    <n v="68533000"/>
    <s v="FICA"/>
    <x v="3"/>
    <x v="3"/>
    <s v="P47"/>
    <s v="General taxes"/>
    <s v="408.12"/>
    <n v="1984.7102115791758"/>
    <n v="1984.7102115791758"/>
    <n v="2168.3156203010026"/>
    <n v="2040.2875375033932"/>
    <n v="2134.6568175864118"/>
    <n v="2134.6568175864118"/>
    <n v="2040.2875375033932"/>
    <n v="2229.0260976694303"/>
    <n v="2125.8616295864117"/>
    <n v="2031.4923495033929"/>
    <n v="2125.8616295864117"/>
    <n v="2125.8616295864117"/>
    <n v="25125.728089571025"/>
  </r>
  <r>
    <s v="E120217"/>
    <x v="0"/>
    <s v="1202"/>
    <n v="120217"/>
    <s v="CEN-WATER QUALITY"/>
    <s v="Water"/>
    <s v="A68535000"/>
    <n v="68535000"/>
    <s v="SUTA"/>
    <x v="3"/>
    <x v="3"/>
    <s v="P47"/>
    <s v="General taxes"/>
    <s v="408.12"/>
    <n v="363.22003872037209"/>
    <n v="233.0743418805161"/>
    <n v="41.975619399111736"/>
    <n v="0"/>
    <n v="0"/>
    <n v="0"/>
    <n v="0"/>
    <n v="0"/>
    <n v="0"/>
    <n v="0"/>
    <n v="0"/>
    <n v="0"/>
    <n v="638.27"/>
  </r>
  <r>
    <s v="E120217"/>
    <x v="0"/>
    <s v="1202"/>
    <n v="120217"/>
    <s v="CEN-WATER QUALITY"/>
    <s v="Water"/>
    <s v="A68532100"/>
    <n v="68532100"/>
    <s v="FUTA Cap Credits"/>
    <x v="3"/>
    <x v="3"/>
    <s v="P47"/>
    <s v="General taxes"/>
    <s v="408.12"/>
    <n v="-3.766310466845507"/>
    <n v="-0.83448953293849526"/>
    <n v="-1.9199999952000012E-2"/>
    <n v="0"/>
    <n v="0"/>
    <n v="0"/>
    <n v="0"/>
    <n v="0"/>
    <n v="0"/>
    <n v="0"/>
    <n v="0"/>
    <n v="0"/>
    <n v="-4.6199999997360024"/>
  </r>
  <r>
    <s v="E120217"/>
    <x v="0"/>
    <s v="1202"/>
    <n v="120217"/>
    <s v="CEN-WATER QUALITY"/>
    <s v="Water"/>
    <s v="A68533100"/>
    <n v="68533100"/>
    <s v="FICA Cap Credits"/>
    <x v="3"/>
    <x v="3"/>
    <s v="P47"/>
    <s v="General taxes"/>
    <s v="408.12"/>
    <n v="-50.268493763718041"/>
    <n v="-50.268493763718041"/>
    <n v="-54.945477131691206"/>
    <n v="-51.67601158910216"/>
    <n v="-54.079981040240355"/>
    <n v="-54.079981040240355"/>
    <n v="-51.67601158910216"/>
    <n v="-56.48395049137855"/>
    <n v="-53.900677280240352"/>
    <n v="-51.496707829102156"/>
    <n v="-53.900677280240352"/>
    <n v="-53.900677280240352"/>
    <n v="-636.67714007901395"/>
  </r>
  <r>
    <s v="E120217"/>
    <x v="0"/>
    <s v="1202"/>
    <n v="120217"/>
    <s v="CEN-WATER QUALITY"/>
    <s v="Water"/>
    <s v="A68535100"/>
    <n v="68535100"/>
    <s v="SUTA Cap Credits"/>
    <x v="3"/>
    <x v="3"/>
    <s v="P47"/>
    <s v="General taxes"/>
    <s v="408.12"/>
    <n v="-9.1994629110072239"/>
    <n v="-4.3499808950016581"/>
    <n v="-0.77255619399111719"/>
    <n v="0"/>
    <n v="0"/>
    <n v="0"/>
    <n v="0"/>
    <n v="0"/>
    <n v="0"/>
    <n v="0"/>
    <n v="0"/>
    <n v="0"/>
    <n v="-14.321999999999999"/>
  </r>
  <r>
    <s v="E120250"/>
    <x v="0"/>
    <s v="1202"/>
    <n v="120250"/>
    <s v="CEN-KY RIVER ST"/>
    <s v="Water"/>
    <s v="A51510000"/>
    <n v="51510000"/>
    <s v="Purchased Power"/>
    <x v="33"/>
    <x v="33"/>
    <s v="P14"/>
    <s v="Fuel and power"/>
    <s v="615.8"/>
    <n v="118225"/>
    <n v="140368"/>
    <n v="135139"/>
    <n v="136811"/>
    <n v="203490"/>
    <n v="232232"/>
    <n v="229579"/>
    <n v="244448"/>
    <n v="238666"/>
    <n v="162053"/>
    <n v="145676"/>
    <n v="124838"/>
    <n v="2111525"/>
  </r>
  <r>
    <s v="E120250"/>
    <x v="0"/>
    <s v="1202"/>
    <n v="120250"/>
    <s v="CEN-KY RIVER ST"/>
    <s v="Water"/>
    <s v="A51800000"/>
    <n v="51800000"/>
    <s v="Chemicals"/>
    <x v="38"/>
    <x v="38"/>
    <s v="P15"/>
    <s v="Chemicals"/>
    <s v="618.3"/>
    <n v="66411.869377487892"/>
    <n v="63379.809644565634"/>
    <n v="56327.3452418261"/>
    <n v="59956.647550120135"/>
    <n v="61823.057317069673"/>
    <n v="92365.555336580146"/>
    <n v="106509.96393282026"/>
    <n v="117671.58895226917"/>
    <n v="95441.270227811765"/>
    <n v="84724.677690251701"/>
    <n v="64361.863142900875"/>
    <n v="61690.019732957364"/>
    <n v="930663.66814666067"/>
  </r>
  <r>
    <s v="E120250"/>
    <x v="0"/>
    <s v="1202"/>
    <n v="120250"/>
    <s v="CEN-KY RIVER ST"/>
    <s v="Water"/>
    <s v="A51110000"/>
    <n v="51110000"/>
    <s v="Waste Disposal"/>
    <x v="34"/>
    <x v="34"/>
    <s v="P16"/>
    <s v="Waste disposal"/>
    <s v="675.3"/>
    <n v="5000"/>
    <n v="5000"/>
    <n v="5000"/>
    <n v="5000"/>
    <n v="5000"/>
    <n v="5000"/>
    <n v="5000"/>
    <n v="5000"/>
    <n v="5000"/>
    <n v="5000"/>
    <n v="5000"/>
    <n v="5000"/>
    <n v="60000"/>
  </r>
  <r>
    <s v="E120250"/>
    <x v="0"/>
    <s v="1202"/>
    <n v="120250"/>
    <s v="CEN-KY RIVER ST"/>
    <s v="Water"/>
    <s v="A50109900"/>
    <n v="50109900"/>
    <s v="Labor Cap Credits"/>
    <x v="0"/>
    <x v="0"/>
    <s v="P17"/>
    <s v="Salaries and wages"/>
    <s v="601.8"/>
    <n v="-1284.0878400000001"/>
    <n v="-1284.0878400000001"/>
    <n v="-1406.3819200000003"/>
    <n v="-1320.0422995200004"/>
    <n v="-1382.9014566400001"/>
    <n v="-1382.9014566400001"/>
    <n v="-1320.0422995200004"/>
    <n v="-1445.7606137600003"/>
    <n v="-1382.9014566400001"/>
    <n v="-1320.0422995200004"/>
    <n v="-1382.9014566400001"/>
    <n v="-1382.9014566400001"/>
    <n v="-16294.952395520002"/>
  </r>
  <r>
    <s v="E120250"/>
    <x v="0"/>
    <s v="1202"/>
    <n v="120250"/>
    <s v="CEN-KY RIVER ST"/>
    <s v="Water"/>
    <s v="A50110000"/>
    <n v="50110000"/>
    <s v="Labor NS OT -Natural"/>
    <x v="0"/>
    <x v="0"/>
    <s v="P17"/>
    <s v="Salaries and wages"/>
    <s v="601.8"/>
    <n v="5149.332762779999"/>
    <n v="5149.332762779999"/>
    <n v="5149.332762779999"/>
    <n v="5149.332762779999"/>
    <n v="5149.332762779999"/>
    <n v="5149.332762779999"/>
    <n v="5149.332762779999"/>
    <n v="5149.332762779999"/>
    <n v="5149.332762779999"/>
    <n v="5149.332762779999"/>
    <n v="5250.0587581399996"/>
    <n v="5250.0587581399996"/>
    <n v="61993.445144080004"/>
  </r>
  <r>
    <s v="E120250"/>
    <x v="0"/>
    <s v="1202"/>
    <n v="120250"/>
    <s v="CEN-KY RIVER ST"/>
    <s v="Water"/>
    <s v="A50100000"/>
    <n v="50100000"/>
    <s v="Labor Expense"/>
    <x v="0"/>
    <x v="0"/>
    <s v="P17"/>
    <s v="Salaries and wages"/>
    <s v="601.8"/>
    <n v="42183.718692000002"/>
    <n v="42183.718692000002"/>
    <n v="46201.219996"/>
    <n v="42360.6209896"/>
    <n v="44377.78722720001"/>
    <n v="44377.78722720001"/>
    <n v="42360.6209896"/>
    <n v="46394.963464799999"/>
    <n v="44377.78722720001"/>
    <n v="42360.6209896"/>
    <n v="45112.728155200013"/>
    <n v="45112.728155200013"/>
    <n v="527404.30180560006"/>
  </r>
  <r>
    <s v="E120250"/>
    <x v="0"/>
    <s v="1202"/>
    <n v="120250"/>
    <s v="CEN-KY RIVER ST"/>
    <s v="Water"/>
    <s v="A50171000"/>
    <n v="50171000"/>
    <s v="Annual Incent Plan"/>
    <x v="0"/>
    <x v="0"/>
    <s v="P17"/>
    <s v="Salaries and wages"/>
    <s v="601.8"/>
    <n v="629.20389175006767"/>
    <n v="629.20389175006767"/>
    <n v="689.13092905959797"/>
    <n v="646.82112071906954"/>
    <n v="677.62069789616805"/>
    <n v="677.62069789616805"/>
    <n v="646.82112071906954"/>
    <n v="708.42027507326657"/>
    <n v="677.62069789616805"/>
    <n v="646.82112071906954"/>
    <n v="677.62069789616805"/>
    <n v="677.62069789616805"/>
    <n v="7984.5258392710493"/>
  </r>
  <r>
    <s v="E120250"/>
    <x v="0"/>
    <s v="1202"/>
    <n v="120250"/>
    <s v="CEN-KY RIVER ST"/>
    <s v="Water"/>
    <s v="A50550000"/>
    <n v="50550000"/>
    <s v="Group Insur Expense"/>
    <x v="6"/>
    <x v="6"/>
    <s v="P19"/>
    <s v="Group insurance expense"/>
    <s v="604.8"/>
    <n v="8192.3799999999992"/>
    <n v="8192.3799999999992"/>
    <n v="8192.3799999999992"/>
    <n v="8192.3799999999992"/>
    <n v="8192.3799999999992"/>
    <n v="8192.3799999999992"/>
    <n v="8192.3799999999992"/>
    <n v="8192.3799999999992"/>
    <n v="8192.3799999999992"/>
    <n v="8192.3799999999992"/>
    <n v="8192.3799999999992"/>
    <n v="8192.3799999999992"/>
    <n v="98308.560000000012"/>
  </r>
  <r>
    <s v="E120250"/>
    <x v="0"/>
    <s v="1202"/>
    <n v="120250"/>
    <s v="CEN-KY RIVER ST"/>
    <s v="Water"/>
    <s v="A50550100"/>
    <n v="50550100"/>
    <s v="Group Ins Cap Credts"/>
    <x v="6"/>
    <x v="6"/>
    <s v="P19"/>
    <s v="Group insurance expense"/>
    <s v="604.8"/>
    <n v="-185.60000000000002"/>
    <n v="-185.60000000000002"/>
    <n v="-185.60000000000002"/>
    <n v="-185.60000000000002"/>
    <n v="-185.60000000000002"/>
    <n v="-185.60000000000002"/>
    <n v="-185.60000000000002"/>
    <n v="-185.60000000000002"/>
    <n v="-185.60000000000002"/>
    <n v="-185.60000000000002"/>
    <n v="-185.60000000000002"/>
    <n v="-185.60000000000002"/>
    <n v="-2227.1999999999998"/>
  </r>
  <r>
    <s v="E120250"/>
    <x v="0"/>
    <s v="1202"/>
    <n v="120250"/>
    <s v="CEN-KY RIVER ST"/>
    <s v="Water"/>
    <s v="A50421000"/>
    <n v="50421000"/>
    <s v="401k Expense"/>
    <x v="1"/>
    <x v="1"/>
    <s v="P20"/>
    <s v="Other benefits"/>
    <s v="604.8"/>
    <n v="989.87692503119388"/>
    <n v="989.87692503119388"/>
    <n v="1073.494017937405"/>
    <n v="992.62339521613592"/>
    <n v="1034.5546307256673"/>
    <n v="1034.5546307256673"/>
    <n v="992.62339521613592"/>
    <n v="1076.4958662351985"/>
    <n v="1034.5546307256673"/>
    <n v="992.62339521613592"/>
    <n v="1052.728587386647"/>
    <n v="1052.728587386647"/>
    <n v="12316.734986833695"/>
  </r>
  <r>
    <s v="E120250"/>
    <x v="0"/>
    <s v="1202"/>
    <n v="120250"/>
    <s v="CEN-KY RIVER ST"/>
    <s v="Water"/>
    <s v="A50422000"/>
    <n v="50422000"/>
    <s v="DCP Expense"/>
    <x v="1"/>
    <x v="1"/>
    <s v="P20"/>
    <s v="Other benefits"/>
    <s v="604.8"/>
    <n v="712.8907999202371"/>
    <n v="712.8907999202371"/>
    <n v="780.79087610311683"/>
    <n v="712.8907999202371"/>
    <n v="746.84083801167708"/>
    <n v="746.84083801167708"/>
    <n v="712.8907999202371"/>
    <n v="780.79087610311683"/>
    <n v="746.84083801167708"/>
    <n v="712.8907999202371"/>
    <n v="761.44706467205208"/>
    <n v="761.44706467205208"/>
    <n v="8889.4523951865558"/>
  </r>
  <r>
    <s v="E120250"/>
    <x v="0"/>
    <s v="1202"/>
    <n v="120250"/>
    <s v="CEN-KY RIVER ST"/>
    <s v="Water"/>
    <s v="A50454000"/>
    <n v="50454000"/>
    <s v="Safety Incent Awards"/>
    <x v="1"/>
    <x v="1"/>
    <s v="P20"/>
    <s v="Other benefits"/>
    <s v="604.8"/>
    <n v="500"/>
    <n v="0"/>
    <n v="0"/>
    <n v="0"/>
    <n v="0"/>
    <n v="0"/>
    <n v="0"/>
    <n v="0"/>
    <n v="0"/>
    <n v="0"/>
    <n v="0"/>
    <n v="500"/>
    <n v="1000"/>
  </r>
  <r>
    <s v="E120250"/>
    <x v="0"/>
    <s v="1202"/>
    <n v="120250"/>
    <s v="CEN-KY RIVER ST"/>
    <s v="Water"/>
    <s v="A50421100"/>
    <n v="50421100"/>
    <s v="401k Exp Cap Credits"/>
    <x v="1"/>
    <x v="1"/>
    <s v="P20"/>
    <s v="Other benefits"/>
    <s v="604.8"/>
    <n v="-19.903358463870923"/>
    <n v="-19.903358463870923"/>
    <n v="-21.79891641281101"/>
    <n v="-20.460652500859311"/>
    <n v="-21.434969286614518"/>
    <n v="-21.434969286614518"/>
    <n v="-20.460652500859311"/>
    <n v="-22.409286072369721"/>
    <n v="-21.434969286614518"/>
    <n v="-20.460652500859311"/>
    <n v="-21.434969286614518"/>
    <n v="-21.434969286614518"/>
    <n v="-252.5717233485731"/>
  </r>
  <r>
    <s v="E120250"/>
    <x v="0"/>
    <s v="1202"/>
    <n v="120250"/>
    <s v="CEN-KY RIVER ST"/>
    <s v="Water"/>
    <s v="A53150000"/>
    <n v="53150000"/>
    <s v="Contr Svc-Other"/>
    <x v="7"/>
    <x v="7"/>
    <s v="P22"/>
    <s v="Contracted services"/>
    <s v="636.8"/>
    <n v="500"/>
    <n v="500"/>
    <n v="3220"/>
    <n v="1000"/>
    <n v="4655"/>
    <n v="500"/>
    <n v="500"/>
    <n v="500"/>
    <n v="500"/>
    <n v="7695"/>
    <n v="500"/>
    <n v="500"/>
    <n v="20570"/>
  </r>
  <r>
    <s v="E120250"/>
    <x v="0"/>
    <s v="1202"/>
    <n v="120250"/>
    <s v="CEN-KY RIVER ST"/>
    <s v="Water"/>
    <s v="A52532000"/>
    <n v="52532000"/>
    <s v="Electricity"/>
    <x v="8"/>
    <x v="8"/>
    <s v="P23"/>
    <s v="Building Maintenance and Services"/>
    <s v="675.8"/>
    <n v="90"/>
    <n v="90"/>
    <n v="90"/>
    <n v="90"/>
    <n v="90"/>
    <n v="90"/>
    <n v="90"/>
    <n v="90"/>
    <n v="90"/>
    <n v="90"/>
    <n v="90"/>
    <n v="90"/>
    <n v="1080"/>
  </r>
  <r>
    <s v="E120250"/>
    <x v="0"/>
    <s v="1202"/>
    <n v="120250"/>
    <s v="CEN-KY RIVER ST"/>
    <s v="Water"/>
    <s v="A52578000"/>
    <n v="52578000"/>
    <s v="Trash Removal"/>
    <x v="8"/>
    <x v="8"/>
    <s v="P23"/>
    <s v="Building Maintenance and Services"/>
    <s v="675.8"/>
    <n v="575"/>
    <n v="575"/>
    <n v="575"/>
    <n v="575"/>
    <n v="575"/>
    <n v="575"/>
    <n v="575"/>
    <n v="575"/>
    <n v="575"/>
    <n v="575"/>
    <n v="575"/>
    <n v="575"/>
    <n v="6900"/>
  </r>
  <r>
    <s v="E120250"/>
    <x v="0"/>
    <s v="1202"/>
    <n v="120250"/>
    <s v="CEN-KY RIVER ST"/>
    <s v="Water"/>
    <s v="A52574100"/>
    <n v="52574100"/>
    <s v="Cell Phone"/>
    <x v="9"/>
    <x v="9"/>
    <s v="P24"/>
    <s v="Telecommunication expenses"/>
    <s v="675.8"/>
    <n v="230"/>
    <n v="230"/>
    <n v="230"/>
    <n v="230"/>
    <n v="230"/>
    <n v="230"/>
    <n v="230"/>
    <n v="230"/>
    <n v="230"/>
    <n v="230"/>
    <n v="230"/>
    <n v="230"/>
    <n v="2760"/>
  </r>
  <r>
    <s v="E120250"/>
    <x v="0"/>
    <s v="1202"/>
    <n v="120250"/>
    <s v="CEN-KY RIVER ST"/>
    <s v="Water"/>
    <s v="A52562000"/>
    <n v="52562000"/>
    <s v="Office Supplies"/>
    <x v="11"/>
    <x v="11"/>
    <s v="P26"/>
    <s v="Office supplies and services"/>
    <s v="675.8"/>
    <n v="500"/>
    <n v="500"/>
    <n v="500"/>
    <n v="500"/>
    <n v="500"/>
    <n v="500"/>
    <n v="500"/>
    <n v="500"/>
    <n v="500"/>
    <n v="500"/>
    <n v="500"/>
    <n v="500"/>
    <n v="6000"/>
  </r>
  <r>
    <s v="E120250"/>
    <x v="0"/>
    <s v="1202"/>
    <n v="120250"/>
    <s v="CEN-KY RIVER ST"/>
    <s v="Water"/>
    <s v="A52582000"/>
    <n v="52582000"/>
    <s v="Uniforms"/>
    <x v="11"/>
    <x v="11"/>
    <s v="P26"/>
    <s v="Office supplies and services"/>
    <s v="675.7"/>
    <n v="445"/>
    <n v="320"/>
    <n v="445"/>
    <n v="570"/>
    <n v="320"/>
    <n v="320"/>
    <n v="445"/>
    <n v="320"/>
    <n v="445"/>
    <n v="745"/>
    <n v="620"/>
    <n v="620"/>
    <n v="5615"/>
  </r>
  <r>
    <s v="E120250"/>
    <x v="0"/>
    <s v="1202"/>
    <n v="120250"/>
    <s v="CEN-KY RIVER ST"/>
    <s v="Water"/>
    <s v="A52001000"/>
    <n v="52001000"/>
    <s v="M&amp;S Expense (O&amp;M)"/>
    <x v="13"/>
    <x v="13"/>
    <s v="P29"/>
    <s v="Miscellaneous expenses"/>
    <s v="620.5"/>
    <n v="1600"/>
    <n v="3250"/>
    <n v="1550"/>
    <n v="936.03"/>
    <n v="750"/>
    <n v="950"/>
    <n v="1793.89"/>
    <n v="2699.18"/>
    <n v="1189.8800000000001"/>
    <n v="883.36"/>
    <n v="2017.55"/>
    <n v="1871.16"/>
    <n v="19491.05"/>
  </r>
  <r>
    <s v="E120250"/>
    <x v="0"/>
    <s v="1202"/>
    <n v="120250"/>
    <s v="CEN-KY RIVER ST"/>
    <s v="Water"/>
    <s v="A62002100"/>
    <n v="62002100"/>
    <s v="M&amp;S Maint SS"/>
    <x v="19"/>
    <x v="19"/>
    <s v="P36"/>
    <s v="Maintenance supplies and services"/>
    <s v="620.2"/>
    <n v="3000"/>
    <n v="3000"/>
    <n v="3000"/>
    <n v="3000"/>
    <n v="3000"/>
    <n v="3000"/>
    <n v="3000"/>
    <n v="3000"/>
    <n v="3000"/>
    <n v="3000"/>
    <n v="3000"/>
    <n v="3000"/>
    <n v="36000"/>
  </r>
  <r>
    <s v="E120250"/>
    <x v="0"/>
    <s v="1202"/>
    <n v="120250"/>
    <s v="CEN-KY RIVER ST"/>
    <s v="Water"/>
    <s v="A62002300"/>
    <n v="62002300"/>
    <s v="M&amp;S Maint WT"/>
    <x v="19"/>
    <x v="19"/>
    <s v="P36"/>
    <s v="Maintenance supplies and services"/>
    <s v="620.4"/>
    <n v="6238"/>
    <n v="6238"/>
    <n v="28238"/>
    <n v="8738"/>
    <n v="16738"/>
    <n v="5738"/>
    <n v="11238"/>
    <n v="11238"/>
    <n v="3238"/>
    <n v="5738"/>
    <n v="4438"/>
    <n v="5238"/>
    <n v="113056"/>
  </r>
  <r>
    <s v="E120250"/>
    <x v="0"/>
    <s v="1202"/>
    <n v="120250"/>
    <s v="CEN-KY RIVER ST"/>
    <s v="Water"/>
    <s v="A63110000"/>
    <n v="63110000"/>
    <s v="Contract Svc - Other Maint"/>
    <x v="19"/>
    <x v="19"/>
    <s v="P36"/>
    <s v="Maintenance supplies and services"/>
    <s v="631.6"/>
    <n v="6200"/>
    <n v="6200"/>
    <n v="6200"/>
    <n v="6200"/>
    <n v="6200"/>
    <n v="6200"/>
    <n v="6200"/>
    <n v="6200"/>
    <n v="6200"/>
    <n v="6200"/>
    <n v="6200"/>
    <n v="6200"/>
    <n v="74400"/>
  </r>
  <r>
    <s v="E120250"/>
    <x v="0"/>
    <s v="1202"/>
    <n v="120250"/>
    <s v="CEN-KY RIVER ST"/>
    <s v="Water"/>
    <s v="A68532000"/>
    <n v="68532000"/>
    <s v="FUTA"/>
    <x v="3"/>
    <x v="3"/>
    <s v="P47"/>
    <s v="General taxes"/>
    <s v="408.12"/>
    <n v="287.42435352628007"/>
    <n v="83.185646452120039"/>
    <n v="0"/>
    <n v="0"/>
    <n v="0"/>
    <n v="0"/>
    <n v="0"/>
    <n v="0"/>
    <n v="0"/>
    <n v="0"/>
    <n v="0"/>
    <n v="0"/>
    <n v="370.60999997840008"/>
  </r>
  <r>
    <s v="E120250"/>
    <x v="0"/>
    <s v="1202"/>
    <n v="120250"/>
    <s v="CEN-KY RIVER ST"/>
    <s v="Water"/>
    <s v="A68533000"/>
    <n v="68533000"/>
    <s v="FICA"/>
    <x v="3"/>
    <x v="3"/>
    <s v="P47"/>
    <s v="General taxes"/>
    <s v="408.12"/>
    <n v="3669.3079640095498"/>
    <n v="3669.3079640095498"/>
    <n v="3981.2555471197293"/>
    <n v="3684.1958027920782"/>
    <n v="3840.8749676225266"/>
    <n v="3840.8749676225266"/>
    <n v="3684.1958027920782"/>
    <n v="3997.554132452975"/>
    <n v="3840.8749676225266"/>
    <n v="3684.1958027920782"/>
    <n v="3904.8078122595675"/>
    <n v="3904.8078122595675"/>
    <n v="45702.253543354753"/>
  </r>
  <r>
    <s v="E120250"/>
    <x v="0"/>
    <s v="1202"/>
    <n v="120250"/>
    <s v="CEN-KY RIVER ST"/>
    <s v="Water"/>
    <s v="A68535000"/>
    <n v="68535000"/>
    <s v="SUTA"/>
    <x v="3"/>
    <x v="3"/>
    <s v="P47"/>
    <s v="General taxes"/>
    <s v="408.12"/>
    <n v="671.50825485142104"/>
    <n v="477.38174514857889"/>
    <n v="0"/>
    <n v="0"/>
    <n v="0"/>
    <n v="0"/>
    <n v="0"/>
    <n v="0"/>
    <n v="0"/>
    <n v="0"/>
    <n v="0"/>
    <n v="0"/>
    <n v="1148.8899999999999"/>
  </r>
  <r>
    <s v="E120250"/>
    <x v="0"/>
    <s v="1202"/>
    <n v="120250"/>
    <s v="CEN-KY RIVER ST"/>
    <s v="Water"/>
    <s v="A68532100"/>
    <n v="68532100"/>
    <s v="FUTA Cap Credits"/>
    <x v="3"/>
    <x v="3"/>
    <s v="P47"/>
    <s v="General taxes"/>
    <s v="408.12"/>
    <n v="-8.3999999995200039"/>
    <n v="0"/>
    <n v="0"/>
    <n v="0"/>
    <n v="0"/>
    <n v="0"/>
    <n v="0"/>
    <n v="0"/>
    <n v="0"/>
    <n v="0"/>
    <n v="0"/>
    <n v="0"/>
    <n v="-8.3999999995200039"/>
  </r>
  <r>
    <s v="E120250"/>
    <x v="0"/>
    <s v="1202"/>
    <n v="120250"/>
    <s v="CEN-KY RIVER ST"/>
    <s v="Water"/>
    <s v="A68533100"/>
    <n v="68533100"/>
    <s v="FICA Cap Credits"/>
    <x v="3"/>
    <x v="3"/>
    <s v="P47"/>
    <s v="General taxes"/>
    <s v="408.12"/>
    <n v="-108.05599130377605"/>
    <n v="-108.05599130377605"/>
    <n v="-118.34703809461185"/>
    <n v="-111.08155906028179"/>
    <n v="-116.37115711077138"/>
    <n v="-116.37115711077138"/>
    <n v="-111.08155906028179"/>
    <n v="-121.66075516126098"/>
    <n v="-116.37115711077138"/>
    <n v="-111.08155906028179"/>
    <n v="-116.37115711077138"/>
    <n v="-116.37115711077138"/>
    <n v="-1371.2202385981273"/>
  </r>
  <r>
    <s v="E120250"/>
    <x v="0"/>
    <s v="1202"/>
    <n v="120250"/>
    <s v="CEN-KY RIVER ST"/>
    <s v="Water"/>
    <s v="A68535100"/>
    <n v="68535100"/>
    <s v="SUTA Cap Credits"/>
    <x v="3"/>
    <x v="3"/>
    <s v="P47"/>
    <s v="General taxes"/>
    <s v="408.12"/>
    <n v="-19.774952656900194"/>
    <n v="-6.2650473430998064"/>
    <n v="0"/>
    <n v="0"/>
    <n v="0"/>
    <n v="0"/>
    <n v="0"/>
    <n v="0"/>
    <n v="0"/>
    <n v="0"/>
    <n v="0"/>
    <n v="0"/>
    <n v="-26.04"/>
  </r>
  <r>
    <s v="E120251"/>
    <x v="0"/>
    <s v="1202"/>
    <n v="120251"/>
    <s v="CEN-RICHMOND ROAD"/>
    <s v="Water"/>
    <s v="A51510000"/>
    <n v="51510000"/>
    <s v="Purchased Power"/>
    <x v="33"/>
    <x v="33"/>
    <s v="P14"/>
    <s v="Fuel and power"/>
    <s v="615.8"/>
    <n v="28032"/>
    <n v="37323"/>
    <n v="44066"/>
    <n v="40756"/>
    <n v="41008"/>
    <n v="44145"/>
    <n v="43577"/>
    <n v="46353"/>
    <n v="42292"/>
    <n v="43536"/>
    <n v="40684"/>
    <n v="29890"/>
    <n v="481662"/>
  </r>
  <r>
    <s v="E120251"/>
    <x v="0"/>
    <s v="1202"/>
    <n v="120251"/>
    <s v="CEN-RICHMOND ROAD"/>
    <s v="Water"/>
    <s v="A51800000"/>
    <n v="51800000"/>
    <s v="Chemicals"/>
    <x v="38"/>
    <x v="38"/>
    <s v="P15"/>
    <s v="Chemicals"/>
    <s v="618.3"/>
    <n v="37652.759344072998"/>
    <n v="41612.129569137738"/>
    <n v="36346.474361179295"/>
    <n v="43839.093156895819"/>
    <n v="42113.425015542474"/>
    <n v="48403.450645406279"/>
    <n v="52611.725076969415"/>
    <n v="65151.377485195007"/>
    <n v="61417.936279672649"/>
    <n v="57941.280081285884"/>
    <n v="39785.810576603202"/>
    <n v="58408.757433168743"/>
    <n v="585284.21902512945"/>
  </r>
  <r>
    <s v="E120251"/>
    <x v="0"/>
    <s v="1202"/>
    <n v="120251"/>
    <s v="CEN-RICHMOND ROAD"/>
    <s v="Water"/>
    <s v="A51110000"/>
    <n v="51110000"/>
    <s v="Waste Disposal"/>
    <x v="34"/>
    <x v="34"/>
    <s v="P16"/>
    <s v="Waste disposal"/>
    <s v="675.3"/>
    <n v="4850"/>
    <n v="4850"/>
    <n v="4850"/>
    <n v="4850"/>
    <n v="4850"/>
    <n v="4850"/>
    <n v="4850"/>
    <n v="4850"/>
    <n v="4850"/>
    <n v="4850"/>
    <n v="4850"/>
    <n v="4850"/>
    <n v="58200"/>
  </r>
  <r>
    <s v="E120251"/>
    <x v="0"/>
    <s v="1202"/>
    <n v="120251"/>
    <s v="CEN-RICHMOND ROAD"/>
    <s v="Water"/>
    <s v="A50109900"/>
    <n v="50109900"/>
    <s v="Labor Cap Credits"/>
    <x v="0"/>
    <x v="0"/>
    <s v="P17"/>
    <s v="Salaries and wages"/>
    <s v="601.8"/>
    <n v="-1061.8440000000001"/>
    <n v="-1061.8440000000001"/>
    <n v="-1162.972"/>
    <n v="-1091.575632"/>
    <n v="-1143.5554239999999"/>
    <n v="-1143.5554239999999"/>
    <n v="-1091.575632"/>
    <n v="-1195.535216"/>
    <n v="-1143.5554239999999"/>
    <n v="-1091.575632"/>
    <n v="-1143.5554239999999"/>
    <n v="-1143.5554239999999"/>
    <n v="-13474.699232000001"/>
  </r>
  <r>
    <s v="E120251"/>
    <x v="0"/>
    <s v="1202"/>
    <n v="120251"/>
    <s v="CEN-RICHMOND ROAD"/>
    <s v="Water"/>
    <s v="A50110000"/>
    <n v="50110000"/>
    <s v="Labor NS OT -Natural"/>
    <x v="0"/>
    <x v="0"/>
    <s v="P17"/>
    <s v="Salaries and wages"/>
    <s v="601.8"/>
    <n v="4247.4316949900003"/>
    <n v="4247.4316949900003"/>
    <n v="4247.4316949900003"/>
    <n v="4247.4316949900003"/>
    <n v="4247.4316949900003"/>
    <n v="4247.4316949900003"/>
    <n v="4247.4316949900003"/>
    <n v="4247.4316949900003"/>
    <n v="4247.4316949900003"/>
    <n v="4247.4316949900003"/>
    <n v="4330.5064958700004"/>
    <n v="4330.5064958700004"/>
    <n v="51135.329941640019"/>
  </r>
  <r>
    <s v="E120251"/>
    <x v="0"/>
    <s v="1202"/>
    <n v="120251"/>
    <s v="CEN-RICHMOND ROAD"/>
    <s v="Water"/>
    <s v="A50100000"/>
    <n v="50100000"/>
    <s v="Labor Expense"/>
    <x v="0"/>
    <x v="0"/>
    <s v="P17"/>
    <s v="Salaries and wages"/>
    <s v="601.8"/>
    <n v="36686.711073999999"/>
    <n v="36686.711073999999"/>
    <n v="40180.685462000001"/>
    <n v="36832.989234000008"/>
    <n v="38586.945388"/>
    <n v="38586.945388"/>
    <n v="36832.989234000008"/>
    <n v="40340.901542000007"/>
    <n v="38586.945388"/>
    <n v="36832.989234000008"/>
    <n v="39231.649804000001"/>
    <n v="39231.649804000001"/>
    <n v="458618.11262599996"/>
  </r>
  <r>
    <s v="E120251"/>
    <x v="0"/>
    <s v="1202"/>
    <n v="120251"/>
    <s v="CEN-RICHMOND ROAD"/>
    <s v="Water"/>
    <s v="A50171000"/>
    <n v="50171000"/>
    <s v="Annual Incent Plan"/>
    <x v="0"/>
    <x v="0"/>
    <s v="P17"/>
    <s v="Salaries and wages"/>
    <s v="601.8"/>
    <n v="520.30197663943216"/>
    <n v="520.30197663943216"/>
    <n v="569.85597441461607"/>
    <n v="534.86779198533623"/>
    <n v="560.33768684178062"/>
    <n v="560.33768684178062"/>
    <n v="534.86779198533623"/>
    <n v="585.80758169822525"/>
    <n v="560.33768684178062"/>
    <n v="534.86779198533623"/>
    <n v="560.33768684178062"/>
    <n v="560.33768684178062"/>
    <n v="6602.5593195566189"/>
  </r>
  <r>
    <s v="E120251"/>
    <x v="0"/>
    <s v="1202"/>
    <n v="120251"/>
    <s v="CEN-RICHMOND ROAD"/>
    <s v="Water"/>
    <s v="A50550000"/>
    <n v="50550000"/>
    <s v="Group Insur Expense"/>
    <x v="6"/>
    <x v="6"/>
    <s v="P19"/>
    <s v="Group insurance expense"/>
    <s v="604.8"/>
    <n v="7282.94"/>
    <n v="7282.94"/>
    <n v="7282.94"/>
    <n v="7282.94"/>
    <n v="7282.94"/>
    <n v="7282.94"/>
    <n v="7282.94"/>
    <n v="7282.94"/>
    <n v="7282.94"/>
    <n v="7282.94"/>
    <n v="7282.94"/>
    <n v="7282.94"/>
    <n v="87395.280000000013"/>
  </r>
  <r>
    <s v="E120251"/>
    <x v="0"/>
    <s v="1202"/>
    <n v="120251"/>
    <s v="CEN-RICHMOND ROAD"/>
    <s v="Water"/>
    <s v="A50550100"/>
    <n v="50550100"/>
    <s v="Group Ins Cap Credts"/>
    <x v="6"/>
    <x v="6"/>
    <s v="P19"/>
    <s v="Group insurance expense"/>
    <s v="604.8"/>
    <n v="-185.60000000000002"/>
    <n v="-185.60000000000002"/>
    <n v="-185.60000000000002"/>
    <n v="-185.60000000000002"/>
    <n v="-185.60000000000002"/>
    <n v="-185.60000000000002"/>
    <n v="-185.60000000000002"/>
    <n v="-185.60000000000002"/>
    <n v="-185.60000000000002"/>
    <n v="-185.60000000000002"/>
    <n v="-185.60000000000002"/>
    <n v="-185.60000000000002"/>
    <n v="-2227.1999999999998"/>
  </r>
  <r>
    <s v="E120251"/>
    <x v="0"/>
    <s v="1202"/>
    <n v="120251"/>
    <s v="CEN-RICHMOND ROAD"/>
    <s v="Water"/>
    <s v="A50421000"/>
    <n v="50421000"/>
    <s v="401k Expense"/>
    <x v="1"/>
    <x v="1"/>
    <s v="P20"/>
    <s v="Other benefits"/>
    <s v="604.8"/>
    <n v="969.60991756570468"/>
    <n v="969.60991756570468"/>
    <n v="1051.8843529514697"/>
    <n v="971.87411869189827"/>
    <n v="1013.1260602479329"/>
    <n v="1013.1260602479329"/>
    <n v="971.87411869189827"/>
    <n v="1054.3680018039672"/>
    <n v="1013.1260602479329"/>
    <n v="971.87411869189827"/>
    <n v="1031.2364617833116"/>
    <n v="1031.2364617833116"/>
    <n v="12062.945650272961"/>
  </r>
  <r>
    <s v="E120251"/>
    <x v="0"/>
    <s v="1202"/>
    <n v="120251"/>
    <s v="CEN-RICHMOND ROAD"/>
    <s v="Water"/>
    <s v="A50422000"/>
    <n v="50422000"/>
    <s v="DCP Expense"/>
    <x v="1"/>
    <x v="1"/>
    <s v="P20"/>
    <s v="Other benefits"/>
    <s v="604.8"/>
    <n v="939.49123116535554"/>
    <n v="939.49123116535554"/>
    <n v="1028.9623008001513"/>
    <n v="939.49123116535554"/>
    <n v="984.22176598275337"/>
    <n v="984.22176598275337"/>
    <n v="939.49123116535554"/>
    <n v="1028.9623008001513"/>
    <n v="984.22176598275337"/>
    <n v="939.49123116535554"/>
    <n v="1003.4760059041764"/>
    <n v="1003.4760059041764"/>
    <n v="11714.998067183691"/>
  </r>
  <r>
    <s v="E120251"/>
    <x v="0"/>
    <s v="1202"/>
    <n v="120251"/>
    <s v="CEN-RICHMOND ROAD"/>
    <s v="Water"/>
    <s v="A50454000"/>
    <n v="50454000"/>
    <s v="Safety Incent Awards"/>
    <x v="1"/>
    <x v="1"/>
    <s v="P20"/>
    <s v="Other benefits"/>
    <s v="604.8"/>
    <n v="500"/>
    <n v="0"/>
    <n v="0"/>
    <n v="0"/>
    <n v="0"/>
    <n v="0"/>
    <n v="0"/>
    <n v="0"/>
    <n v="0"/>
    <n v="0"/>
    <n v="0"/>
    <n v="500"/>
    <n v="1000"/>
  </r>
  <r>
    <s v="E120251"/>
    <x v="0"/>
    <s v="1202"/>
    <n v="120251"/>
    <s v="CEN-RICHMOND ROAD"/>
    <s v="Water"/>
    <s v="A50421100"/>
    <n v="50421100"/>
    <s v="401k Exp Cap Credits"/>
    <x v="1"/>
    <x v="1"/>
    <s v="P20"/>
    <s v="Other benefits"/>
    <s v="604.8"/>
    <n v="-16.458579472811262"/>
    <n v="-16.458579472811262"/>
    <n v="-18.026063232126621"/>
    <n v="-16.919419698049978"/>
    <n v="-17.72510635033807"/>
    <n v="-17.72510635033807"/>
    <n v="-16.919419698049978"/>
    <n v="-18.530793002626169"/>
    <n v="-17.72510635033807"/>
    <n v="-16.919419698049978"/>
    <n v="-17.72510635033807"/>
    <n v="-17.72510635033807"/>
    <n v="-208.85780602621563"/>
  </r>
  <r>
    <s v="E120251"/>
    <x v="0"/>
    <s v="1202"/>
    <n v="120251"/>
    <s v="CEN-RICHMOND ROAD"/>
    <s v="Water"/>
    <s v="A53150000"/>
    <n v="53150000"/>
    <s v="Contr Svc-Other"/>
    <x v="7"/>
    <x v="7"/>
    <s v="P22"/>
    <s v="Contracted services"/>
    <s v="636.8"/>
    <n v="2000"/>
    <n v="2000"/>
    <n v="6100"/>
    <n v="3000"/>
    <n v="6500"/>
    <n v="6500"/>
    <n v="6500"/>
    <n v="3000"/>
    <n v="2000"/>
    <n v="3100"/>
    <n v="2000"/>
    <n v="2000"/>
    <n v="44700"/>
  </r>
  <r>
    <s v="E120251"/>
    <x v="0"/>
    <s v="1202"/>
    <n v="120251"/>
    <s v="CEN-RICHMOND ROAD"/>
    <s v="Water"/>
    <s v="A52532000"/>
    <n v="52532000"/>
    <s v="Electricity"/>
    <x v="8"/>
    <x v="8"/>
    <s v="P23"/>
    <s v="Building Maintenance and Services"/>
    <s v="675.8"/>
    <n v="2750"/>
    <n v="2750"/>
    <n v="2750"/>
    <n v="2750"/>
    <n v="2750"/>
    <n v="2750"/>
    <n v="2750"/>
    <n v="2750"/>
    <n v="2750"/>
    <n v="2750"/>
    <n v="2750"/>
    <n v="2750"/>
    <n v="33000"/>
  </r>
  <r>
    <s v="E120251"/>
    <x v="0"/>
    <s v="1202"/>
    <n v="120251"/>
    <s v="CEN-RICHMOND ROAD"/>
    <s v="Water"/>
    <s v="A52583000"/>
    <n v="52583000"/>
    <s v="Water &amp; WW"/>
    <x v="8"/>
    <x v="8"/>
    <s v="P23"/>
    <s v="Building Maintenance and Services"/>
    <s v="675.8"/>
    <n v="4416.666666666667"/>
    <n v="4416.666666666667"/>
    <n v="4416.666666666667"/>
    <n v="4416.666666666667"/>
    <n v="4416.666666666667"/>
    <n v="4416.666666666667"/>
    <n v="4416.666666666667"/>
    <n v="4416.666666666667"/>
    <n v="4416.666666666667"/>
    <n v="4416.666666666667"/>
    <n v="4416.666666666667"/>
    <n v="4416.666666666667"/>
    <n v="52999.999999999993"/>
  </r>
  <r>
    <s v="E120251"/>
    <x v="0"/>
    <s v="1202"/>
    <n v="120251"/>
    <s v="CEN-RICHMOND ROAD"/>
    <s v="Water"/>
    <s v="A52574100"/>
    <n v="52574100"/>
    <s v="Cell Phone"/>
    <x v="9"/>
    <x v="9"/>
    <s v="P24"/>
    <s v="Telecommunication expenses"/>
    <s v="675.8"/>
    <n v="275"/>
    <n v="275"/>
    <n v="275"/>
    <n v="275"/>
    <n v="275"/>
    <n v="275"/>
    <n v="275"/>
    <n v="275"/>
    <n v="275"/>
    <n v="275"/>
    <n v="275"/>
    <n v="275"/>
    <n v="3300"/>
  </r>
  <r>
    <s v="E120251"/>
    <x v="0"/>
    <s v="1202"/>
    <n v="120251"/>
    <s v="CEN-RICHMOND ROAD"/>
    <s v="Water"/>
    <s v="A52542016"/>
    <n v="52542016"/>
    <s v="Forms AG"/>
    <x v="11"/>
    <x v="11"/>
    <s v="P26"/>
    <s v="Office supplies and services"/>
    <s v="675.8"/>
    <n v="0"/>
    <n v="0"/>
    <n v="0"/>
    <n v="318"/>
    <n v="0"/>
    <n v="0"/>
    <n v="0"/>
    <n v="318"/>
    <n v="0"/>
    <n v="0"/>
    <n v="0"/>
    <n v="0"/>
    <n v="636"/>
  </r>
  <r>
    <s v="E120251"/>
    <x v="0"/>
    <s v="1202"/>
    <n v="120251"/>
    <s v="CEN-RICHMOND ROAD"/>
    <s v="Water"/>
    <s v="A52562000"/>
    <n v="52562000"/>
    <s v="Office Supplies"/>
    <x v="11"/>
    <x v="11"/>
    <s v="P26"/>
    <s v="Office supplies and services"/>
    <s v="675.8"/>
    <n v="100"/>
    <n v="100"/>
    <n v="100"/>
    <n v="100"/>
    <n v="100"/>
    <n v="100"/>
    <n v="100"/>
    <n v="100"/>
    <n v="100"/>
    <n v="100"/>
    <n v="100"/>
    <n v="100"/>
    <n v="1200"/>
  </r>
  <r>
    <s v="E120251"/>
    <x v="0"/>
    <s v="1202"/>
    <n v="120251"/>
    <s v="CEN-RICHMOND ROAD"/>
    <s v="Water"/>
    <s v="A52582000"/>
    <n v="52582000"/>
    <s v="Uniforms"/>
    <x v="11"/>
    <x v="11"/>
    <s v="P26"/>
    <s v="Office supplies and services"/>
    <s v="675.7"/>
    <n v="350"/>
    <n v="350"/>
    <n v="475"/>
    <n v="350"/>
    <n v="350"/>
    <n v="350"/>
    <n v="350"/>
    <n v="350"/>
    <n v="475"/>
    <n v="650"/>
    <n v="650"/>
    <n v="650"/>
    <n v="5350"/>
  </r>
  <r>
    <s v="E120251"/>
    <x v="0"/>
    <s v="1202"/>
    <n v="120251"/>
    <s v="CEN-RICHMOND ROAD"/>
    <s v="Water"/>
    <s v="A52001000"/>
    <n v="52001000"/>
    <s v="M&amp;S Expense (O&amp;M)"/>
    <x v="13"/>
    <x v="13"/>
    <s v="P29"/>
    <s v="Miscellaneous expenses"/>
    <s v="620.5"/>
    <n v="1800"/>
    <n v="2174.7399999999998"/>
    <n v="2326.0100000000002"/>
    <n v="2475"/>
    <n v="1800"/>
    <n v="1800"/>
    <n v="2270.86"/>
    <n v="3451.04"/>
    <n v="2288.0700000000002"/>
    <n v="1832.11"/>
    <n v="1800"/>
    <n v="2283.94"/>
    <n v="26301.77"/>
  </r>
  <r>
    <s v="E120251"/>
    <x v="0"/>
    <s v="1202"/>
    <n v="120251"/>
    <s v="CEN-RICHMOND ROAD"/>
    <s v="Water"/>
    <s v="A62002100"/>
    <n v="62002100"/>
    <s v="M&amp;S Maint SS"/>
    <x v="19"/>
    <x v="19"/>
    <s v="P36"/>
    <s v="Maintenance supplies and services"/>
    <s v="620.2"/>
    <n v="1000"/>
    <n v="1000"/>
    <n v="1000"/>
    <n v="1000"/>
    <n v="1000"/>
    <n v="1000"/>
    <n v="1000"/>
    <n v="1000"/>
    <n v="1000"/>
    <n v="1000"/>
    <n v="1000"/>
    <n v="1000"/>
    <n v="12000"/>
  </r>
  <r>
    <s v="E120251"/>
    <x v="0"/>
    <s v="1202"/>
    <n v="120251"/>
    <s v="CEN-RICHMOND ROAD"/>
    <s v="Water"/>
    <s v="A62002300"/>
    <n v="62002300"/>
    <s v="M&amp;S Maint WT"/>
    <x v="19"/>
    <x v="19"/>
    <s v="P36"/>
    <s v="Maintenance supplies and services"/>
    <s v="620.4"/>
    <n v="8453"/>
    <n v="8453"/>
    <n v="8453"/>
    <n v="11453"/>
    <n v="11453"/>
    <n v="8453"/>
    <n v="8453"/>
    <n v="8453"/>
    <n v="8453"/>
    <n v="8453"/>
    <n v="18453"/>
    <n v="8453"/>
    <n v="117436"/>
  </r>
  <r>
    <s v="E120251"/>
    <x v="0"/>
    <s v="1202"/>
    <n v="120251"/>
    <s v="CEN-RICHMOND ROAD"/>
    <s v="Water"/>
    <s v="A63110000"/>
    <n v="63110000"/>
    <s v="Contract Svc - Other Maint"/>
    <x v="19"/>
    <x v="19"/>
    <s v="P36"/>
    <s v="Maintenance supplies and services"/>
    <s v="631.6"/>
    <n v="3200"/>
    <n v="3200"/>
    <n v="3200"/>
    <n v="3200"/>
    <n v="3200"/>
    <n v="3200"/>
    <n v="3200"/>
    <n v="3200"/>
    <n v="3200"/>
    <n v="3200"/>
    <n v="3200"/>
    <n v="3200"/>
    <n v="38400"/>
  </r>
  <r>
    <s v="E120251"/>
    <x v="0"/>
    <s v="1202"/>
    <n v="120251"/>
    <s v="CEN-RICHMOND ROAD"/>
    <s v="Water"/>
    <s v="A68532000"/>
    <n v="68532000"/>
    <s v="FUTA"/>
    <x v="3"/>
    <x v="3"/>
    <s v="P47"/>
    <s v="General taxes"/>
    <s v="408.12"/>
    <n v="248.74270847377664"/>
    <n v="80.707291507023442"/>
    <n v="0"/>
    <n v="0"/>
    <n v="0"/>
    <n v="0"/>
    <n v="0"/>
    <n v="0"/>
    <n v="0"/>
    <n v="0"/>
    <n v="0"/>
    <n v="0"/>
    <n v="329.4499999808001"/>
  </r>
  <r>
    <s v="E120251"/>
    <x v="0"/>
    <s v="1202"/>
    <n v="120251"/>
    <s v="CEN-RICHMOND ROAD"/>
    <s v="Water"/>
    <s v="A68533000"/>
    <n v="68533000"/>
    <s v="FICA"/>
    <x v="3"/>
    <x v="3"/>
    <s v="P47"/>
    <s v="General taxes"/>
    <s v="408.12"/>
    <n v="3171.4270330406507"/>
    <n v="3171.4270330406507"/>
    <n v="3442.5210795524536"/>
    <n v="3183.7366171546128"/>
    <n v="3319.8693348921315"/>
    <n v="3319.8693348921315"/>
    <n v="3183.7366171546128"/>
    <n v="3456.0020526296498"/>
    <n v="3319.8693348921315"/>
    <n v="3183.7366171546128"/>
    <n v="3375.5512349834507"/>
    <n v="3375.5512349834507"/>
    <n v="39503.297524370544"/>
  </r>
  <r>
    <s v="E120251"/>
    <x v="0"/>
    <s v="1202"/>
    <n v="120251"/>
    <s v="CEN-RICHMOND ROAD"/>
    <s v="Water"/>
    <s v="A68535000"/>
    <n v="68535000"/>
    <s v="SUTA"/>
    <x v="3"/>
    <x v="3"/>
    <s v="P47"/>
    <s v="General taxes"/>
    <s v="408.12"/>
    <n v="580.39298643881204"/>
    <n v="440.89701356118786"/>
    <n v="0"/>
    <n v="0"/>
    <n v="0"/>
    <n v="0"/>
    <n v="0"/>
    <n v="0"/>
    <n v="0"/>
    <n v="0"/>
    <n v="0"/>
    <n v="0"/>
    <n v="1021.29"/>
  </r>
  <r>
    <s v="E120251"/>
    <x v="0"/>
    <s v="1202"/>
    <n v="120251"/>
    <s v="CEN-RICHMOND ROAD"/>
    <s v="Water"/>
    <s v="A68532100"/>
    <n v="68532100"/>
    <s v="FUTA Cap Credits"/>
    <x v="3"/>
    <x v="3"/>
    <s v="P47"/>
    <s v="General taxes"/>
    <s v="408.12"/>
    <n v="-7.0081703719673207"/>
    <n v="-1.3918296275526829"/>
    <n v="0"/>
    <n v="0"/>
    <n v="0"/>
    <n v="0"/>
    <n v="0"/>
    <n v="0"/>
    <n v="0"/>
    <n v="0"/>
    <n v="0"/>
    <n v="0"/>
    <n v="-8.3999999995200039"/>
  </r>
  <r>
    <s v="E120251"/>
    <x v="0"/>
    <s v="1202"/>
    <n v="120251"/>
    <s v="CEN-RICHMOND ROAD"/>
    <s v="Water"/>
    <s v="A68533100"/>
    <n v="68533100"/>
    <s v="FICA Cap Credits"/>
    <x v="3"/>
    <x v="3"/>
    <s v="P47"/>
    <s v="General taxes"/>
    <s v="408.12"/>
    <n v="-89.354172242583317"/>
    <n v="-89.354172242583317"/>
    <n v="-97.864093408543624"/>
    <n v="-91.856089065375656"/>
    <n v="-96.230188544679237"/>
    <n v="-96.230188544679237"/>
    <n v="-91.856089065375656"/>
    <n v="-100.60428802398286"/>
    <n v="-96.230188544679237"/>
    <n v="-91.856089065375656"/>
    <n v="-96.230188544679237"/>
    <n v="-96.230188544679237"/>
    <n v="-1133.8959358372163"/>
  </r>
  <r>
    <s v="E120251"/>
    <x v="0"/>
    <s v="1202"/>
    <n v="120251"/>
    <s v="CEN-RICHMOND ROAD"/>
    <s v="Water"/>
    <s v="A68535100"/>
    <n v="68535100"/>
    <s v="SUTA Cap Credits"/>
    <x v="3"/>
    <x v="3"/>
    <s v="P47"/>
    <s v="General taxes"/>
    <s v="408.12"/>
    <n v="-16.352397534590409"/>
    <n v="-9.68760246540959"/>
    <n v="0"/>
    <n v="0"/>
    <n v="0"/>
    <n v="0"/>
    <n v="0"/>
    <n v="0"/>
    <n v="0"/>
    <n v="0"/>
    <n v="0"/>
    <n v="0"/>
    <n v="-26.04"/>
  </r>
  <r>
    <s v="E120252"/>
    <x v="0"/>
    <s v="1202"/>
    <n v="120252"/>
    <s v="CEN-POOL III WTP"/>
    <s v="Water"/>
    <s v="A51510000"/>
    <n v="51510000"/>
    <s v="Purchased Power"/>
    <x v="33"/>
    <x v="33"/>
    <s v="P14"/>
    <s v="Fuel and power"/>
    <s v="615.8"/>
    <n v="55243"/>
    <n v="56661"/>
    <n v="60814"/>
    <n v="60621"/>
    <n v="22005"/>
    <n v="83312"/>
    <n v="82125"/>
    <n v="86296"/>
    <n v="64541"/>
    <n v="48527"/>
    <n v="45130"/>
    <n v="54731"/>
    <n v="720006"/>
  </r>
  <r>
    <s v="E120252"/>
    <x v="0"/>
    <s v="1202"/>
    <n v="120252"/>
    <s v="CEN-POOL III WTP"/>
    <s v="Water"/>
    <s v="A51800000"/>
    <n v="51800000"/>
    <s v="Chemicals"/>
    <x v="38"/>
    <x v="38"/>
    <s v="P15"/>
    <s v="Chemicals"/>
    <s v="618.3"/>
    <n v="27970.827602810878"/>
    <n v="26969.692360158198"/>
    <n v="20353.661237376647"/>
    <n v="18580.81926935447"/>
    <n v="19186.170641251898"/>
    <n v="20256.123698061168"/>
    <n v="33899.694089473203"/>
    <n v="36156.483933839467"/>
    <n v="39698.214124919388"/>
    <n v="25862.453888958276"/>
    <n v="20927.929736018938"/>
    <n v="23632.887427093014"/>
    <n v="313494.95800931548"/>
  </r>
  <r>
    <s v="E120252"/>
    <x v="0"/>
    <s v="1202"/>
    <n v="120252"/>
    <s v="CEN-POOL III WTP"/>
    <s v="Water"/>
    <s v="A51110000"/>
    <n v="51110000"/>
    <s v="Waste Disposal"/>
    <x v="34"/>
    <x v="34"/>
    <s v="P16"/>
    <s v="Waste disposal"/>
    <s v="675.3"/>
    <n v="2250"/>
    <n v="2250"/>
    <n v="2250"/>
    <n v="2250"/>
    <n v="2250"/>
    <n v="2250"/>
    <n v="2250"/>
    <n v="2250"/>
    <n v="2250"/>
    <n v="2250"/>
    <n v="2250"/>
    <n v="2250"/>
    <n v="27000"/>
  </r>
  <r>
    <s v="E120252"/>
    <x v="0"/>
    <s v="1202"/>
    <n v="120252"/>
    <s v="CEN-POOL III WTP"/>
    <s v="Water"/>
    <s v="A50109900"/>
    <n v="50109900"/>
    <s v="Labor Cap Credits"/>
    <x v="0"/>
    <x v="0"/>
    <s v="P17"/>
    <s v="Salaries and wages"/>
    <s v="601.8"/>
    <n v="-508.36800000000005"/>
    <n v="-508.36800000000005"/>
    <n v="-556.78399999999999"/>
    <n v="-522.602304"/>
    <n v="-547.48812800000007"/>
    <n v="-547.48812800000007"/>
    <n v="-522.602304"/>
    <n v="-572.37395200000014"/>
    <n v="-547.48812800000007"/>
    <n v="-522.602304"/>
    <n v="-547.48812800000007"/>
    <n v="-547.48812800000007"/>
    <n v="-6451.1415040000002"/>
  </r>
  <r>
    <s v="E120252"/>
    <x v="0"/>
    <s v="1202"/>
    <n v="120252"/>
    <s v="CEN-POOL III WTP"/>
    <s v="Water"/>
    <s v="A50110000"/>
    <n v="50110000"/>
    <s v="Labor NS OT -Natural"/>
    <x v="0"/>
    <x v="0"/>
    <s v="P17"/>
    <s v="Salaries and wages"/>
    <s v="601.8"/>
    <n v="3775.087125"/>
    <n v="3775.087125"/>
    <n v="3775.0871250000005"/>
    <n v="3880.7866845000008"/>
    <n v="3880.7866845000003"/>
    <n v="3880.7866845000003"/>
    <n v="3880.7866845000008"/>
    <n v="3880.7866845000003"/>
    <n v="3880.7866845000003"/>
    <n v="3880.7866845000008"/>
    <n v="3880.7866845000003"/>
    <n v="3880.7866845000003"/>
    <n v="46252.341535500003"/>
  </r>
  <r>
    <s v="E120252"/>
    <x v="0"/>
    <s v="1202"/>
    <n v="120252"/>
    <s v="CEN-POOL III WTP"/>
    <s v="Water"/>
    <s v="A50100000"/>
    <n v="50100000"/>
    <s v="Labor Expense"/>
    <x v="0"/>
    <x v="0"/>
    <s v="P17"/>
    <s v="Salaries and wages"/>
    <s v="601.8"/>
    <n v="40480.33"/>
    <n v="40480.33"/>
    <n v="44335.590000000004"/>
    <n v="41613.770240000005"/>
    <n v="43595.381679999999"/>
    <n v="43595.381679999999"/>
    <n v="41613.770240000005"/>
    <n v="45576.993119999999"/>
    <n v="43595.381679999999"/>
    <n v="41613.770240000005"/>
    <n v="43595.381679999999"/>
    <n v="43595.381679999999"/>
    <n v="513691.46223999996"/>
  </r>
  <r>
    <s v="E120252"/>
    <x v="0"/>
    <s v="1202"/>
    <n v="120252"/>
    <s v="CEN-POOL III WTP"/>
    <s v="Water"/>
    <s v="A50550000"/>
    <n v="50550000"/>
    <s v="Group Insur Expense"/>
    <x v="6"/>
    <x v="6"/>
    <s v="P19"/>
    <s v="Group insurance expense"/>
    <s v="604.8"/>
    <n v="8188.670000000001"/>
    <n v="8188.670000000001"/>
    <n v="8188.670000000001"/>
    <n v="8188.670000000001"/>
    <n v="8188.670000000001"/>
    <n v="8188.670000000001"/>
    <n v="8188.670000000001"/>
    <n v="8188.670000000001"/>
    <n v="8188.670000000001"/>
    <n v="8188.670000000001"/>
    <n v="8188.670000000001"/>
    <n v="8188.670000000001"/>
    <n v="98264.04"/>
  </r>
  <r>
    <s v="E120252"/>
    <x v="0"/>
    <s v="1202"/>
    <n v="120252"/>
    <s v="CEN-POOL III WTP"/>
    <s v="Water"/>
    <s v="A50550100"/>
    <n v="50550100"/>
    <s v="Group Ins Cap Credts"/>
    <x v="6"/>
    <x v="6"/>
    <s v="P19"/>
    <s v="Group insurance expense"/>
    <s v="604.8"/>
    <n v="-92.800000000000011"/>
    <n v="-92.800000000000011"/>
    <n v="-92.800000000000011"/>
    <n v="-92.800000000000011"/>
    <n v="-92.800000000000011"/>
    <n v="-92.800000000000011"/>
    <n v="-92.800000000000011"/>
    <n v="-92.800000000000011"/>
    <n v="-92.800000000000011"/>
    <n v="-92.800000000000011"/>
    <n v="-92.800000000000011"/>
    <n v="-92.800000000000011"/>
    <n v="-1113.5999999999999"/>
  </r>
  <r>
    <s v="E120252"/>
    <x v="0"/>
    <s v="1202"/>
    <n v="120252"/>
    <s v="CEN-POOL III WTP"/>
    <s v="Water"/>
    <s v="A50421000"/>
    <n v="50421000"/>
    <s v="401k Expense"/>
    <x v="1"/>
    <x v="1"/>
    <s v="P20"/>
    <s v="Other benefits"/>
    <s v="604.8"/>
    <n v="1184.1283919220141"/>
    <n v="1184.1283919220141"/>
    <n v="1287.091420798683"/>
    <n v="1217.2803868958306"/>
    <n v="1270.2073637384383"/>
    <n v="1270.2073637384383"/>
    <n v="1217.2803868958306"/>
    <n v="1323.1343405810462"/>
    <n v="1270.2073637384383"/>
    <n v="1217.2803868958306"/>
    <n v="1270.2073637384383"/>
    <n v="1270.2073637384383"/>
    <n v="14981.36052460344"/>
  </r>
  <r>
    <s v="E120252"/>
    <x v="0"/>
    <s v="1202"/>
    <n v="120252"/>
    <s v="CEN-POOL III WTP"/>
    <s v="Water"/>
    <s v="A50422000"/>
    <n v="50422000"/>
    <s v="DCP Expense"/>
    <x v="1"/>
    <x v="1"/>
    <s v="P20"/>
    <s v="Other benefits"/>
    <s v="604.8"/>
    <n v="1443.5007941103574"/>
    <n v="1443.5007941103574"/>
    <n v="1580.970393549439"/>
    <n v="1483.9182963454475"/>
    <n v="1554.5763104571354"/>
    <n v="1554.5763104571354"/>
    <n v="1483.9182963454475"/>
    <n v="1625.2443245688235"/>
    <n v="1554.5763104571354"/>
    <n v="1483.9182963454475"/>
    <n v="1554.5763104571354"/>
    <n v="1554.5763104571354"/>
    <n v="18317.852747660996"/>
  </r>
  <r>
    <s v="E120252"/>
    <x v="0"/>
    <s v="1202"/>
    <n v="120252"/>
    <s v="CEN-POOL III WTP"/>
    <s v="Water"/>
    <s v="A50454000"/>
    <n v="50454000"/>
    <s v="Safety Incent Awards"/>
    <x v="1"/>
    <x v="1"/>
    <s v="P20"/>
    <s v="Other benefits"/>
    <s v="604.8"/>
    <n v="500"/>
    <n v="0"/>
    <n v="0"/>
    <n v="0"/>
    <n v="0"/>
    <n v="0"/>
    <n v="0"/>
    <n v="0"/>
    <n v="0"/>
    <n v="0"/>
    <n v="0"/>
    <n v="500"/>
    <n v="1000"/>
  </r>
  <r>
    <s v="E120252"/>
    <x v="0"/>
    <s v="1202"/>
    <n v="120252"/>
    <s v="CEN-POOL III WTP"/>
    <s v="Water"/>
    <s v="A50421100"/>
    <n v="50421100"/>
    <s v="401k Exp Cap Credits"/>
    <x v="1"/>
    <x v="1"/>
    <s v="P20"/>
    <s v="Other benefits"/>
    <s v="604.8"/>
    <n v="-17.914886618085603"/>
    <n v="-17.914886618085603"/>
    <n v="-19.464198470900964"/>
    <n v="-18.416503443392003"/>
    <n v="-19.212849735739098"/>
    <n v="-19.212849735739098"/>
    <n v="-18.416503443392003"/>
    <n v="-20.009196028086194"/>
    <n v="-19.212849735739098"/>
    <n v="-18.416503443392003"/>
    <n v="-19.212849735739098"/>
    <n v="-19.212849735739098"/>
    <n v="-226.61692674402985"/>
  </r>
  <r>
    <s v="E120252"/>
    <x v="0"/>
    <s v="1202"/>
    <n v="120252"/>
    <s v="CEN-POOL III WTP"/>
    <s v="Water"/>
    <s v="A50422100"/>
    <n v="50422100"/>
    <s v="DCP Exp Cap Credits"/>
    <x v="1"/>
    <x v="1"/>
    <s v="P20"/>
    <s v="Other benefits"/>
    <s v="604.8"/>
    <n v="-26.689319893242732"/>
    <n v="-26.689319893242732"/>
    <n v="-29.231159883075374"/>
    <n v="-27.436620850253533"/>
    <n v="-28.743126605027513"/>
    <n v="-28.743126605027513"/>
    <n v="-27.436620850253533"/>
    <n v="-30.049632359801492"/>
    <n v="-28.743126605027513"/>
    <n v="-27.436620850253533"/>
    <n v="-28.743126605027513"/>
    <n v="-28.743126605027513"/>
    <n v="-338.68492760526038"/>
  </r>
  <r>
    <s v="E120252"/>
    <x v="0"/>
    <s v="1202"/>
    <n v="120252"/>
    <s v="CEN-POOL III WTP"/>
    <s v="Water"/>
    <s v="A53150000"/>
    <n v="53150000"/>
    <s v="Contr Svc-Other"/>
    <x v="7"/>
    <x v="7"/>
    <s v="P22"/>
    <s v="Contracted services"/>
    <s v="636.8"/>
    <n v="2150"/>
    <n v="2150"/>
    <n v="2150"/>
    <n v="2150"/>
    <n v="2150"/>
    <n v="2150"/>
    <n v="2150"/>
    <n v="2150"/>
    <n v="2150"/>
    <n v="2150"/>
    <n v="2150"/>
    <n v="2150"/>
    <n v="25800"/>
  </r>
  <r>
    <s v="E120252"/>
    <x v="0"/>
    <s v="1202"/>
    <n v="120252"/>
    <s v="CEN-POOL III WTP"/>
    <s v="Water"/>
    <s v="A53152000"/>
    <n v="53152000"/>
    <s v="Contr Svc-Lab Testng"/>
    <x v="7"/>
    <x v="7"/>
    <s v="P22"/>
    <s v="Contracted services"/>
    <s v="635.3"/>
    <n v="600"/>
    <n v="600"/>
    <n v="600"/>
    <n v="600"/>
    <n v="600"/>
    <n v="600"/>
    <n v="600"/>
    <n v="600"/>
    <n v="600"/>
    <n v="600"/>
    <n v="600"/>
    <n v="600"/>
    <n v="7200"/>
  </r>
  <r>
    <s v="E120252"/>
    <x v="0"/>
    <s v="1202"/>
    <n v="120252"/>
    <s v="CEN-POOL III WTP"/>
    <s v="Water"/>
    <s v="A52578000"/>
    <n v="52578000"/>
    <s v="Trash Removal"/>
    <x v="8"/>
    <x v="8"/>
    <s v="P23"/>
    <s v="Building Maintenance and Services"/>
    <s v="675.8"/>
    <n v="110"/>
    <n v="110"/>
    <n v="110"/>
    <n v="110"/>
    <n v="110"/>
    <n v="110"/>
    <n v="110"/>
    <n v="110"/>
    <n v="110"/>
    <n v="110"/>
    <n v="110"/>
    <n v="110"/>
    <n v="1320"/>
  </r>
  <r>
    <s v="E120252"/>
    <x v="0"/>
    <s v="1202"/>
    <n v="120252"/>
    <s v="CEN-POOL III WTP"/>
    <s v="Water"/>
    <s v="A52574100"/>
    <n v="52574100"/>
    <s v="Cell Phone"/>
    <x v="9"/>
    <x v="9"/>
    <s v="P24"/>
    <s v="Telecommunication expenses"/>
    <s v="675.8"/>
    <n v="140"/>
    <n v="140"/>
    <n v="140"/>
    <n v="140"/>
    <n v="140"/>
    <n v="140"/>
    <n v="140"/>
    <n v="140"/>
    <n v="140"/>
    <n v="140"/>
    <n v="140"/>
    <n v="140"/>
    <n v="1680"/>
  </r>
  <r>
    <s v="E120252"/>
    <x v="0"/>
    <s v="1202"/>
    <n v="120252"/>
    <s v="CEN-POOL III WTP"/>
    <s v="Water"/>
    <s v="A52562000"/>
    <n v="52562000"/>
    <s v="Office Supplies"/>
    <x v="11"/>
    <x v="11"/>
    <s v="P26"/>
    <s v="Office supplies and services"/>
    <s v="675.8"/>
    <n v="500"/>
    <n v="500"/>
    <n v="500"/>
    <n v="500"/>
    <n v="500"/>
    <n v="500"/>
    <n v="500"/>
    <n v="500"/>
    <n v="500"/>
    <n v="500"/>
    <n v="500"/>
    <n v="500"/>
    <n v="6000"/>
  </r>
  <r>
    <s v="E120252"/>
    <x v="0"/>
    <s v="1202"/>
    <n v="120252"/>
    <s v="CEN-POOL III WTP"/>
    <s v="Water"/>
    <s v="A52582000"/>
    <n v="52582000"/>
    <s v="Uniforms"/>
    <x v="11"/>
    <x v="11"/>
    <s v="P26"/>
    <s v="Office supplies and services"/>
    <s v="675.7"/>
    <n v="250"/>
    <n v="250"/>
    <n v="1250"/>
    <n v="250"/>
    <n v="250"/>
    <n v="250"/>
    <n v="250"/>
    <n v="250"/>
    <n v="250"/>
    <n v="1250"/>
    <n v="250"/>
    <n v="250"/>
    <n v="5000"/>
  </r>
  <r>
    <s v="E120252"/>
    <x v="0"/>
    <s v="1202"/>
    <n v="120252"/>
    <s v="CEN-POOL III WTP"/>
    <s v="Water"/>
    <s v="A52534000"/>
    <n v="52534000"/>
    <s v="Employee Expenses"/>
    <x v="12"/>
    <x v="12"/>
    <s v="P28"/>
    <s v="Employee related expense travel &amp; entertainme"/>
    <s v="675.8"/>
    <n v="0"/>
    <n v="0"/>
    <n v="0"/>
    <n v="230.5"/>
    <n v="0"/>
    <n v="0"/>
    <n v="317.54000000000002"/>
    <n v="112.29"/>
    <n v="0"/>
    <n v="0"/>
    <n v="0"/>
    <n v="0"/>
    <n v="660.32999999999993"/>
  </r>
  <r>
    <s v="E120252"/>
    <x v="0"/>
    <s v="1202"/>
    <n v="120252"/>
    <s v="CEN-POOL III WTP"/>
    <s v="Water"/>
    <s v="A52534200"/>
    <n v="52534200"/>
    <s v="Conferences &amp; Reg"/>
    <x v="12"/>
    <x v="12"/>
    <s v="P28"/>
    <s v="Employee related expense travel &amp; entertainme"/>
    <s v="675.8"/>
    <n v="0"/>
    <n v="0"/>
    <n v="0"/>
    <n v="0"/>
    <n v="0"/>
    <n v="650"/>
    <n v="0"/>
    <n v="0"/>
    <n v="0"/>
    <n v="0"/>
    <n v="0"/>
    <n v="0"/>
    <n v="650"/>
  </r>
  <r>
    <s v="E120252"/>
    <x v="0"/>
    <s v="1202"/>
    <n v="120252"/>
    <s v="CEN-POOL III WTP"/>
    <s v="Water"/>
    <s v="A52000000"/>
    <n v="52000000"/>
    <s v="M&amp;S Expense (O&amp;M)"/>
    <x v="13"/>
    <x v="13"/>
    <s v="P29"/>
    <s v="Miscellaneous expenses"/>
    <s v="620.5"/>
    <n v="3075"/>
    <n v="2125"/>
    <n v="1575"/>
    <n v="793.42"/>
    <n v="1925"/>
    <n v="375"/>
    <n v="1184.78"/>
    <n v="3432.2"/>
    <n v="4675"/>
    <n v="1628.63"/>
    <n v="1876.92"/>
    <n v="525"/>
    <n v="23190.950000000004"/>
  </r>
  <r>
    <s v="E120252"/>
    <x v="0"/>
    <s v="1202"/>
    <n v="120252"/>
    <s v="CEN-POOL III WTP"/>
    <s v="Water"/>
    <s v="A52554500"/>
    <n v="52554500"/>
    <s v="Lab Supplies"/>
    <x v="13"/>
    <x v="13"/>
    <s v="P29"/>
    <s v="Miscellaneous expenses"/>
    <s v="675.3"/>
    <n v="565"/>
    <n v="565"/>
    <n v="565"/>
    <n v="565"/>
    <n v="565"/>
    <n v="565"/>
    <n v="565"/>
    <n v="565"/>
    <n v="565"/>
    <n v="565"/>
    <n v="565"/>
    <n v="565"/>
    <n v="6780"/>
  </r>
  <r>
    <s v="E120252"/>
    <x v="0"/>
    <s v="1202"/>
    <n v="120252"/>
    <s v="CEN-POOL III WTP"/>
    <s v="Water"/>
    <s v="A62002300"/>
    <n v="62002300"/>
    <s v="M&amp;S Maint WT"/>
    <x v="19"/>
    <x v="19"/>
    <s v="P36"/>
    <s v="Maintenance supplies and services"/>
    <s v="620.4"/>
    <n v="725"/>
    <n v="725"/>
    <n v="725"/>
    <n v="10000"/>
    <n v="725"/>
    <n v="5000"/>
    <n v="725"/>
    <n v="725"/>
    <n v="5000"/>
    <n v="725"/>
    <n v="725"/>
    <n v="10000"/>
    <n v="35800"/>
  </r>
  <r>
    <s v="E120252"/>
    <x v="0"/>
    <s v="1202"/>
    <n v="120252"/>
    <s v="CEN-POOL III WTP"/>
    <s v="Water"/>
    <s v="A63110000"/>
    <n v="63110000"/>
    <s v="Contract Svc - Other Maint"/>
    <x v="19"/>
    <x v="19"/>
    <s v="P36"/>
    <s v="Maintenance supplies and services"/>
    <s v="631.6"/>
    <n v="860"/>
    <n v="860"/>
    <n v="860"/>
    <n v="860"/>
    <n v="860"/>
    <n v="860"/>
    <n v="860"/>
    <n v="860"/>
    <n v="860"/>
    <n v="860"/>
    <n v="860"/>
    <n v="860"/>
    <n v="10320"/>
  </r>
  <r>
    <s v="E120252"/>
    <x v="0"/>
    <s v="1202"/>
    <n v="120252"/>
    <s v="CEN-POOL III WTP"/>
    <s v="Water"/>
    <s v="A68532000"/>
    <n v="68532000"/>
    <s v="FUTA"/>
    <x v="3"/>
    <x v="3"/>
    <s v="P47"/>
    <s v="General taxes"/>
    <s v="408.12"/>
    <n v="265.53924275000008"/>
    <n v="104.98075722840005"/>
    <n v="0"/>
    <n v="0"/>
    <n v="0"/>
    <n v="0"/>
    <n v="0"/>
    <n v="0"/>
    <n v="0"/>
    <n v="0"/>
    <n v="0"/>
    <n v="0"/>
    <n v="370.51999997840016"/>
  </r>
  <r>
    <s v="E120252"/>
    <x v="0"/>
    <s v="1202"/>
    <n v="120252"/>
    <s v="CEN-POOL III WTP"/>
    <s v="Water"/>
    <s v="A68533000"/>
    <n v="68533000"/>
    <s v="FICA"/>
    <x v="3"/>
    <x v="3"/>
    <s v="P47"/>
    <s v="General taxes"/>
    <s v="408.12"/>
    <n v="3385.6178450625002"/>
    <n v="3385.6178450625002"/>
    <n v="3680.5492850625005"/>
    <n v="3480.4153047242494"/>
    <n v="3632.0032248842499"/>
    <n v="3632.0032248842499"/>
    <n v="3480.4153047242494"/>
    <n v="3783.6011450442497"/>
    <n v="3632.0032248842499"/>
    <n v="3480.4153047242494"/>
    <n v="3632.0032248842499"/>
    <n v="3632.0032248842499"/>
    <n v="42836.648158825745"/>
  </r>
  <r>
    <s v="E120252"/>
    <x v="0"/>
    <s v="1202"/>
    <n v="120252"/>
    <s v="CEN-POOL III WTP"/>
    <s v="Water"/>
    <s v="A68535000"/>
    <n v="68535000"/>
    <s v="SUTA"/>
    <x v="3"/>
    <x v="3"/>
    <s v="P47"/>
    <s v="General taxes"/>
    <s v="408.12"/>
    <n v="619.59489974999997"/>
    <n v="523.45927464999988"/>
    <n v="5.5758255999999866"/>
    <n v="0"/>
    <n v="0"/>
    <n v="0"/>
    <n v="0"/>
    <n v="0"/>
    <n v="0"/>
    <n v="0"/>
    <n v="0"/>
    <n v="0"/>
    <n v="1148.6299999999997"/>
  </r>
  <r>
    <s v="E120252"/>
    <x v="0"/>
    <s v="1202"/>
    <n v="120252"/>
    <s v="CEN-POOL III WTP"/>
    <s v="Water"/>
    <s v="A68532100"/>
    <n v="68532100"/>
    <s v="FUTA Cap Credits"/>
    <x v="3"/>
    <x v="3"/>
    <s v="P47"/>
    <s v="General taxes"/>
    <s v="408.12"/>
    <n v="-3.3590415600000014"/>
    <n v="-0.84095843976000006"/>
    <n v="0"/>
    <n v="0"/>
    <n v="0"/>
    <n v="0"/>
    <n v="0"/>
    <n v="0"/>
    <n v="0"/>
    <n v="0"/>
    <n v="0"/>
    <n v="0"/>
    <n v="-4.199999999760001"/>
  </r>
  <r>
    <s v="E120252"/>
    <x v="0"/>
    <s v="1202"/>
    <n v="120252"/>
    <s v="CEN-POOL III WTP"/>
    <s v="Water"/>
    <s v="A68533100"/>
    <n v="68533100"/>
    <s v="FICA Cap Credits"/>
    <x v="3"/>
    <x v="3"/>
    <s v="P47"/>
    <s v="General taxes"/>
    <s v="408.12"/>
    <n v="-42.827779890000009"/>
    <n v="-42.827779890000009"/>
    <n v="-46.531603890000007"/>
    <n v="-44.026957726920003"/>
    <n v="-45.930723262920004"/>
    <n v="-45.930723262920004"/>
    <n v="-44.026957726920003"/>
    <n v="-47.834488798920013"/>
    <n v="-45.930723262920004"/>
    <n v="-44.026957726920003"/>
    <n v="-45.930723262920004"/>
    <n v="-45.930723262920004"/>
    <n v="-541.75614196428"/>
  </r>
  <r>
    <s v="E120252"/>
    <x v="0"/>
    <s v="1202"/>
    <n v="120252"/>
    <s v="CEN-POOL III WTP"/>
    <s v="Water"/>
    <s v="A68535100"/>
    <n v="68535100"/>
    <s v="SUTA Cap Credits"/>
    <x v="3"/>
    <x v="3"/>
    <s v="P47"/>
    <s v="General taxes"/>
    <s v="408.12"/>
    <n v="-7.8377636400000004"/>
    <n v="-5.1822363599999992"/>
    <n v="0"/>
    <n v="0"/>
    <n v="0"/>
    <n v="0"/>
    <n v="0"/>
    <n v="0"/>
    <n v="0"/>
    <n v="0"/>
    <n v="0"/>
    <n v="0"/>
    <n v="-13.02"/>
  </r>
  <r>
    <s v="E120261"/>
    <x v="0"/>
    <s v="1202"/>
    <n v="120261"/>
    <s v="MILL-PRODUCTION"/>
    <s v="Water"/>
    <s v="A50454000"/>
    <n v="50454000"/>
    <s v="Safety Incent Awards"/>
    <x v="1"/>
    <x v="1"/>
    <s v="P20"/>
    <s v="Other benefits"/>
    <s v="604.8"/>
    <n v="200"/>
    <n v="0"/>
    <n v="0"/>
    <n v="0"/>
    <n v="0"/>
    <n v="0"/>
    <n v="0"/>
    <n v="0"/>
    <n v="0"/>
    <n v="0"/>
    <n v="0"/>
    <n v="200"/>
    <n v="400"/>
  </r>
  <r>
    <s v="E120261"/>
    <x v="0"/>
    <s v="1202"/>
    <n v="120261"/>
    <s v="MILL-PRODUCTION"/>
    <s v="Water"/>
    <s v="A53150000"/>
    <n v="53150000"/>
    <s v="Contr Svc-Other"/>
    <x v="7"/>
    <x v="7"/>
    <s v="P22"/>
    <s v="Contracted services"/>
    <s v="636.8"/>
    <n v="308.97276640055168"/>
    <n v="308.97276640055168"/>
    <n v="308.97276640055168"/>
    <n v="308.97276640055168"/>
    <n v="308.97276640055168"/>
    <n v="308.97276640055168"/>
    <n v="308.97276640055168"/>
    <n v="308.97276640055168"/>
    <n v="308.97276640055168"/>
    <n v="308.97276640055168"/>
    <n v="308.97276640055168"/>
    <n v="308.97276640055168"/>
    <n v="3707.673196806621"/>
  </r>
  <r>
    <s v="E120261"/>
    <x v="0"/>
    <s v="1202"/>
    <n v="120261"/>
    <s v="MILL-PRODUCTION"/>
    <s v="Water"/>
    <s v="A52562500"/>
    <n v="52562500"/>
    <s v="Overnight Shippng"/>
    <x v="10"/>
    <x v="10"/>
    <s v="P25"/>
    <s v="Postage, printing and stationary"/>
    <s v="675.8"/>
    <n v="0"/>
    <n v="150"/>
    <n v="0"/>
    <n v="0"/>
    <n v="150"/>
    <n v="0"/>
    <n v="0"/>
    <n v="150"/>
    <n v="0"/>
    <n v="150"/>
    <n v="0"/>
    <n v="0"/>
    <n v="600"/>
  </r>
  <r>
    <s v="E120261"/>
    <x v="0"/>
    <s v="1202"/>
    <n v="120261"/>
    <s v="MILL-PRODUCTION"/>
    <s v="Water"/>
    <s v="A52000000"/>
    <n v="52000000"/>
    <s v="M&amp;S Expense (O&amp;M)"/>
    <x v="13"/>
    <x v="13"/>
    <s v="P29"/>
    <s v="Miscellaneous expenses"/>
    <s v="620.5"/>
    <n v="100"/>
    <n v="0"/>
    <n v="0"/>
    <n v="0"/>
    <n v="0"/>
    <n v="0"/>
    <n v="0"/>
    <n v="0"/>
    <n v="0"/>
    <n v="0"/>
    <n v="0"/>
    <n v="0"/>
    <n v="100"/>
  </r>
  <r>
    <s v="E120261"/>
    <x v="0"/>
    <s v="1202"/>
    <n v="120261"/>
    <s v="MILL-PRODUCTION"/>
    <s v="Water"/>
    <s v="A52554500"/>
    <n v="52554500"/>
    <s v="Lab Supplies"/>
    <x v="13"/>
    <x v="13"/>
    <s v="P29"/>
    <s v="Miscellaneous expenses"/>
    <s v="675.3"/>
    <n v="250"/>
    <n v="0"/>
    <n v="0"/>
    <n v="250"/>
    <n v="0"/>
    <n v="0"/>
    <n v="250"/>
    <n v="0"/>
    <n v="0"/>
    <n v="250"/>
    <n v="0"/>
    <n v="0"/>
    <n v="1000"/>
  </r>
  <r>
    <s v="E120261"/>
    <x v="0"/>
    <s v="1202"/>
    <n v="120261"/>
    <s v="MILL-PRODUCTION"/>
    <s v="Water"/>
    <s v="A62002300"/>
    <n v="62002300"/>
    <s v="M&amp;S Maint WT"/>
    <x v="19"/>
    <x v="19"/>
    <s v="P36"/>
    <s v="Maintenance supplies and services"/>
    <s v="620.4"/>
    <n v="200"/>
    <n v="200"/>
    <n v="200"/>
    <n v="200"/>
    <n v="200"/>
    <n v="200"/>
    <n v="200"/>
    <n v="200"/>
    <n v="200"/>
    <n v="200"/>
    <n v="200"/>
    <n v="200"/>
    <n v="2400"/>
  </r>
  <r>
    <s v="E120261"/>
    <x v="0"/>
    <s v="1202"/>
    <n v="120261"/>
    <s v="MILL-PRODUCTION"/>
    <s v="Water"/>
    <s v="A62002600"/>
    <n v="62002600"/>
    <s v="M&amp;S Maint AG"/>
    <x v="19"/>
    <x v="19"/>
    <s v="P36"/>
    <s v="Maintenance supplies and services"/>
    <s v="620.8"/>
    <n v="1038.971880211524"/>
    <n v="1038.971880211524"/>
    <n v="1038.971880211524"/>
    <n v="1038.971880211524"/>
    <n v="1038.971880211524"/>
    <n v="1038.971880211524"/>
    <n v="1038.971880211524"/>
    <n v="1038.971880211524"/>
    <n v="1038.971880211524"/>
    <n v="1038.971880211524"/>
    <n v="1038.971880211524"/>
    <n v="1038.971880211524"/>
    <n v="12467.662562538288"/>
  </r>
  <r>
    <s v="E123001"/>
    <x v="0"/>
    <s v="1230"/>
    <n v="123001"/>
    <s v="NOR-PRODUCTION"/>
    <s v="Water"/>
    <s v="A51010000"/>
    <n v="51010000"/>
    <s v="Purchased Water"/>
    <x v="32"/>
    <x v="32"/>
    <s v="P13"/>
    <s v="Purchased water"/>
    <s v="610.1"/>
    <n v="36228"/>
    <n v="13152"/>
    <n v="9675"/>
    <n v="6674"/>
    <n v="5339"/>
    <n v="5259"/>
    <n v="3661"/>
    <n v="3951"/>
    <n v="3360"/>
    <n v="4297"/>
    <n v="3294"/>
    <n v="4470"/>
    <n v="99360"/>
  </r>
  <r>
    <s v="E123001"/>
    <x v="0"/>
    <s v="1230"/>
    <n v="123001"/>
    <s v="NOR-PRODUCTION"/>
    <s v="Water"/>
    <s v="A50110000"/>
    <n v="50110000"/>
    <s v="Labor NS OT -Natural"/>
    <x v="0"/>
    <x v="0"/>
    <s v="P17"/>
    <s v="Salaries and wages"/>
    <s v="601.8"/>
    <n v="361.41900000000004"/>
    <n v="361.41900000000004"/>
    <n v="361.41900000000004"/>
    <n v="371.54537199999999"/>
    <n v="371.54537200000004"/>
    <n v="371.54537200000004"/>
    <n v="371.54537199999999"/>
    <n v="371.54537199999999"/>
    <n v="371.54537200000004"/>
    <n v="371.54537199999999"/>
    <n v="371.54537200000004"/>
    <n v="371.54537200000004"/>
    <n v="4428.1653480000004"/>
  </r>
  <r>
    <s v="E123001"/>
    <x v="0"/>
    <s v="1230"/>
    <n v="123001"/>
    <s v="NOR-PRODUCTION"/>
    <s v="Water"/>
    <s v="A50100000"/>
    <n v="50100000"/>
    <s v="Labor Expense"/>
    <x v="0"/>
    <x v="0"/>
    <s v="P17"/>
    <s v="Salaries and wages"/>
    <s v="601.8"/>
    <n v="4428.82"/>
    <n v="4428.82"/>
    <n v="4850.6099999999997"/>
    <n v="4552.8275999999996"/>
    <n v="4769.6232"/>
    <n v="4769.6232"/>
    <n v="4552.8275999999996"/>
    <n v="4986.4287999999997"/>
    <n v="4769.6232"/>
    <n v="4552.8275999999996"/>
    <n v="4769.6232"/>
    <n v="4769.6232"/>
    <n v="56201.277600000001"/>
  </r>
  <r>
    <s v="E123001"/>
    <x v="0"/>
    <s v="1230"/>
    <n v="123001"/>
    <s v="NOR-PRODUCTION"/>
    <s v="Water"/>
    <s v="A50550000"/>
    <n v="50550000"/>
    <s v="Group Insur Expense"/>
    <x v="6"/>
    <x v="6"/>
    <s v="P19"/>
    <s v="Group insurance expense"/>
    <s v="604.8"/>
    <n v="909.44"/>
    <n v="909.44"/>
    <n v="909.44"/>
    <n v="909.44"/>
    <n v="909.44"/>
    <n v="909.44"/>
    <n v="909.44"/>
    <n v="909.44"/>
    <n v="909.44"/>
    <n v="909.44"/>
    <n v="909.44"/>
    <n v="909.44"/>
    <n v="10913.280000000004"/>
  </r>
  <r>
    <s v="E123001"/>
    <x v="0"/>
    <s v="1230"/>
    <n v="123001"/>
    <s v="NOR-PRODUCTION"/>
    <s v="Water"/>
    <s v="A50421000"/>
    <n v="50421000"/>
    <s v="401k Expense"/>
    <x v="1"/>
    <x v="1"/>
    <s v="P20"/>
    <s v="Other benefits"/>
    <s v="604.8"/>
    <n v="153.28595314048297"/>
    <n v="153.28595314048297"/>
    <n v="166.78875183206694"/>
    <n v="157.57559982841647"/>
    <n v="164.5148183558907"/>
    <n v="164.5148183558907"/>
    <n v="157.57559982841647"/>
    <n v="171.45403688336486"/>
    <n v="164.5148183558907"/>
    <n v="157.57559982841647"/>
    <n v="164.5148183558907"/>
    <n v="164.5148183558907"/>
    <n v="1940.1155862611004"/>
  </r>
  <r>
    <s v="E123001"/>
    <x v="0"/>
    <s v="1230"/>
    <n v="123001"/>
    <s v="NOR-PRODUCTION"/>
    <s v="Water"/>
    <s v="A50422000"/>
    <n v="50422000"/>
    <s v="DCP Expense"/>
    <x v="1"/>
    <x v="1"/>
    <s v="P20"/>
    <s v="Other benefits"/>
    <s v="604.8"/>
    <n v="232.5079990509681"/>
    <n v="232.5079990509681"/>
    <n v="254.65399896058409"/>
    <n v="239.0212230243952"/>
    <n v="250.40556697793784"/>
    <n v="250.40556697793784"/>
    <n v="239.0212230243952"/>
    <n v="261.78991093148051"/>
    <n v="250.40556697793784"/>
    <n v="239.0212230243952"/>
    <n v="250.40556697793784"/>
    <n v="250.40556697793784"/>
    <n v="2950.5514119568752"/>
  </r>
  <r>
    <s v="E123001"/>
    <x v="0"/>
    <s v="1230"/>
    <n v="123001"/>
    <s v="NOR-PRODUCTION"/>
    <s v="Water"/>
    <s v="A52546000"/>
    <n v="52546000"/>
    <s v="Grounds Keeping"/>
    <x v="8"/>
    <x v="8"/>
    <s v="P23"/>
    <s v="Building Maintenance and Services"/>
    <s v="675.8"/>
    <n v="0"/>
    <n v="0"/>
    <n v="0"/>
    <n v="500"/>
    <n v="500"/>
    <n v="500"/>
    <n v="500"/>
    <n v="500"/>
    <n v="500"/>
    <n v="500"/>
    <n v="0"/>
    <n v="0"/>
    <n v="3500"/>
  </r>
  <r>
    <s v="E123001"/>
    <x v="0"/>
    <s v="1230"/>
    <n v="123001"/>
    <s v="NOR-PRODUCTION"/>
    <s v="Water"/>
    <s v="A52574100"/>
    <n v="52574100"/>
    <s v="Cell Phone"/>
    <x v="9"/>
    <x v="9"/>
    <s v="P24"/>
    <s v="Telecommunication expenses"/>
    <s v="675.8"/>
    <n v="100"/>
    <n v="100"/>
    <n v="100"/>
    <n v="100"/>
    <n v="100"/>
    <n v="100"/>
    <n v="100"/>
    <n v="100"/>
    <n v="100"/>
    <n v="100"/>
    <n v="100"/>
    <n v="100"/>
    <n v="1200"/>
  </r>
  <r>
    <s v="E123001"/>
    <x v="0"/>
    <s v="1230"/>
    <n v="123001"/>
    <s v="NOR-PRODUCTION"/>
    <s v="Water"/>
    <s v="A63110000"/>
    <n v="63110000"/>
    <s v="Contract Svc - Other Maint"/>
    <x v="19"/>
    <x v="19"/>
    <s v="P36"/>
    <s v="Maintenance supplies and services"/>
    <s v="631.6"/>
    <n v="500"/>
    <n v="500"/>
    <n v="500"/>
    <n v="500"/>
    <n v="500"/>
    <n v="500"/>
    <n v="500"/>
    <n v="500"/>
    <n v="500"/>
    <n v="500"/>
    <n v="500"/>
    <n v="500"/>
    <n v="6000"/>
  </r>
  <r>
    <s v="E123001"/>
    <x v="0"/>
    <s v="1230"/>
    <n v="123001"/>
    <s v="NOR-PRODUCTION"/>
    <s v="Water"/>
    <s v="A68532000"/>
    <n v="68532000"/>
    <s v="FUTA"/>
    <x v="3"/>
    <x v="3"/>
    <s v="P47"/>
    <s v="General taxes"/>
    <s v="408.12"/>
    <n v="28.737994000000008"/>
    <n v="12.422005997600007"/>
    <n v="0"/>
    <n v="0"/>
    <n v="0"/>
    <n v="0"/>
    <n v="0"/>
    <n v="0"/>
    <n v="0"/>
    <n v="0"/>
    <n v="0"/>
    <n v="0"/>
    <n v="41.159999997600011"/>
  </r>
  <r>
    <s v="E123001"/>
    <x v="0"/>
    <s v="1230"/>
    <n v="123001"/>
    <s v="NOR-PRODUCTION"/>
    <s v="Water"/>
    <s v="A68533000"/>
    <n v="68533000"/>
    <s v="FICA"/>
    <x v="3"/>
    <x v="3"/>
    <s v="P47"/>
    <s v="General taxes"/>
    <s v="408.12"/>
    <n v="366.45192349999996"/>
    <n v="366.45192349999996"/>
    <n v="398.71752349999997"/>
    <n v="376.71201735799991"/>
    <n v="393.29577575800005"/>
    <n v="393.29577575800005"/>
    <n v="376.71201735799991"/>
    <n v="409.889534158"/>
    <n v="393.29577575800005"/>
    <n v="376.71201735799991"/>
    <n v="393.29577575800005"/>
    <n v="393.29577575800005"/>
    <n v="4638.1258355219998"/>
  </r>
  <r>
    <s v="E123001"/>
    <x v="0"/>
    <s v="1230"/>
    <n v="123001"/>
    <s v="NOR-PRODUCTION"/>
    <s v="Water"/>
    <s v="A68535000"/>
    <n v="68535000"/>
    <s v="SUTA"/>
    <x v="3"/>
    <x v="3"/>
    <s v="P47"/>
    <s v="General taxes"/>
    <s v="408.12"/>
    <n v="67.06198599999999"/>
    <n v="60.528013999999992"/>
    <n v="0"/>
    <n v="0"/>
    <n v="0"/>
    <n v="0"/>
    <n v="0"/>
    <n v="0"/>
    <n v="0"/>
    <n v="0"/>
    <n v="0"/>
    <n v="0"/>
    <n v="127.58999999999997"/>
  </r>
  <r>
    <s v="E123005"/>
    <x v="0"/>
    <s v="1230"/>
    <n v="123005"/>
    <s v="NOR-ADMIN &amp; GEN"/>
    <s v="Water"/>
    <s v="A50109900"/>
    <n v="50109900"/>
    <s v="Labor Cap Credits"/>
    <x v="0"/>
    <x v="0"/>
    <s v="P17"/>
    <s v="Salaries and wages"/>
    <s v="601.8"/>
    <n v="-1329.1924800000002"/>
    <n v="-1329.1924800000002"/>
    <n v="-1455.7822400000002"/>
    <n v="-1366.4098694400002"/>
    <n v="-1431.4770060800001"/>
    <n v="-1431.4770060800001"/>
    <n v="-1366.4098694400002"/>
    <n v="-1496.5441427200003"/>
    <n v="-1431.4770060800001"/>
    <n v="-1366.4098694400002"/>
    <n v="-1431.4770060800001"/>
    <n v="-1431.4770060800001"/>
    <n v="-16867.325981440001"/>
  </r>
  <r>
    <s v="E123005"/>
    <x v="0"/>
    <s v="1230"/>
    <n v="123005"/>
    <s v="NOR-ADMIN &amp; GEN"/>
    <s v="Water"/>
    <s v="A50110000"/>
    <n v="50110000"/>
    <s v="Labor NS OT -Natural"/>
    <x v="0"/>
    <x v="0"/>
    <s v="P17"/>
    <s v="Salaries and wages"/>
    <s v="601.8"/>
    <n v="441.35"/>
    <n v="441.35"/>
    <n v="441.35"/>
    <n v="453.71008"/>
    <n v="453.71008"/>
    <n v="453.71008"/>
    <n v="453.71008"/>
    <n v="453.71008"/>
    <n v="453.71008"/>
    <n v="453.71008"/>
    <n v="453.71008"/>
    <n v="453.71008"/>
    <n v="5407.4407199999996"/>
  </r>
  <r>
    <s v="E123005"/>
    <x v="0"/>
    <s v="1230"/>
    <n v="123005"/>
    <s v="NOR-ADMIN &amp; GEN"/>
    <s v="Water"/>
    <s v="A50100000"/>
    <n v="50100000"/>
    <s v="Labor Expense"/>
    <x v="0"/>
    <x v="0"/>
    <s v="P17"/>
    <s v="Salaries and wages"/>
    <s v="601.8"/>
    <n v="12718.562400000001"/>
    <n v="12718.562400000001"/>
    <n v="13929.861200000001"/>
    <n v="13074.6904672"/>
    <n v="13697.292870400001"/>
    <n v="13697.292870400001"/>
    <n v="13074.6904672"/>
    <n v="14319.895273599999"/>
    <n v="13697.292870400001"/>
    <n v="13074.6904672"/>
    <n v="13697.292870400001"/>
    <n v="13697.292870400001"/>
    <n v="161397.41702720002"/>
  </r>
  <r>
    <s v="E123005"/>
    <x v="0"/>
    <s v="1230"/>
    <n v="123005"/>
    <s v="NOR-ADMIN &amp; GEN"/>
    <s v="Water"/>
    <s v="A50171000"/>
    <n v="50171000"/>
    <s v="Annual Incent Plan"/>
    <x v="0"/>
    <x v="0"/>
    <s v="P17"/>
    <s v="Salaries and wages"/>
    <s v="601.8"/>
    <n v="651.3062107577656"/>
    <n v="651.3062107577656"/>
    <n v="713.3310879727909"/>
    <n v="669.544904658983"/>
    <n v="701.42847154750609"/>
    <n v="701.42847154750609"/>
    <n v="669.544904658983"/>
    <n v="733.30203843602897"/>
    <n v="701.42847154750609"/>
    <n v="669.544904658983"/>
    <n v="701.42847154750609"/>
    <n v="701.42847154750609"/>
    <n v="8265.0226196388303"/>
  </r>
  <r>
    <s v="E123005"/>
    <x v="0"/>
    <s v="1230"/>
    <n v="123005"/>
    <s v="NOR-ADMIN &amp; GEN"/>
    <s v="Water"/>
    <s v="A50550000"/>
    <n v="50550000"/>
    <s v="Group Insur Expense"/>
    <x v="6"/>
    <x v="6"/>
    <s v="P19"/>
    <s v="Group insurance expense"/>
    <s v="604.8"/>
    <n v="2735.74"/>
    <n v="2735.74"/>
    <n v="2735.74"/>
    <n v="2735.74"/>
    <n v="2735.74"/>
    <n v="2735.74"/>
    <n v="2735.74"/>
    <n v="2735.74"/>
    <n v="2735.74"/>
    <n v="2735.74"/>
    <n v="2735.74"/>
    <n v="2735.74"/>
    <n v="32828.87999999999"/>
  </r>
  <r>
    <s v="E123005"/>
    <x v="0"/>
    <s v="1230"/>
    <n v="123005"/>
    <s v="NOR-ADMIN &amp; GEN"/>
    <s v="Water"/>
    <s v="A50550100"/>
    <n v="50550100"/>
    <s v="Group Ins Cap Credts"/>
    <x v="6"/>
    <x v="6"/>
    <s v="P19"/>
    <s v="Group insurance expense"/>
    <s v="604.8"/>
    <n v="-185.60000000000002"/>
    <n v="-185.60000000000002"/>
    <n v="-185.60000000000002"/>
    <n v="-185.60000000000002"/>
    <n v="-185.60000000000002"/>
    <n v="-185.60000000000002"/>
    <n v="-185.60000000000002"/>
    <n v="-185.60000000000002"/>
    <n v="-185.60000000000002"/>
    <n v="-185.60000000000002"/>
    <n v="-185.60000000000002"/>
    <n v="-185.60000000000002"/>
    <n v="-2227.1999999999998"/>
  </r>
  <r>
    <s v="E123005"/>
    <x v="0"/>
    <s v="1230"/>
    <n v="123005"/>
    <s v="NOR-ADMIN &amp; GEN"/>
    <s v="Water"/>
    <s v="A50421000"/>
    <n v="50421000"/>
    <s v="401k Expense"/>
    <x v="1"/>
    <x v="1"/>
    <s v="P20"/>
    <s v="Other benefits"/>
    <s v="604.8"/>
    <n v="311.87946051842209"/>
    <n v="311.87946051842209"/>
    <n v="340.93125876511533"/>
    <n v="320.61608541293799"/>
    <n v="335.55084971173824"/>
    <n v="335.55084971173824"/>
    <n v="320.61608541293799"/>
    <n v="350.47561401053855"/>
    <n v="335.55084971173824"/>
    <n v="320.61608541293799"/>
    <n v="335.55084971173824"/>
    <n v="335.55084971173824"/>
    <n v="3954.7682986100035"/>
  </r>
  <r>
    <s v="E123005"/>
    <x v="0"/>
    <s v="1230"/>
    <n v="123005"/>
    <s v="NOR-ADMIN &amp; GEN"/>
    <s v="Water"/>
    <s v="A50422000"/>
    <n v="50422000"/>
    <s v="DCP Expense"/>
    <x v="1"/>
    <x v="1"/>
    <s v="P20"/>
    <s v="Other benefits"/>
    <s v="604.8"/>
    <n v="343.33302460434805"/>
    <n v="343.33302460434805"/>
    <n v="376.03283647142882"/>
    <n v="352.94258929326986"/>
    <n v="369.75271259294936"/>
    <n v="369.75271259294936"/>
    <n v="352.94258929326986"/>
    <n v="386.55283589262882"/>
    <n v="369.75271259294936"/>
    <n v="352.94258929326986"/>
    <n v="369.75271259294936"/>
    <n v="369.75271259294936"/>
    <n v="4356.8430524173109"/>
  </r>
  <r>
    <s v="E123005"/>
    <x v="0"/>
    <s v="1230"/>
    <n v="123005"/>
    <s v="NOR-ADMIN &amp; GEN"/>
    <s v="Water"/>
    <s v="A50456000"/>
    <n v="50456000"/>
    <s v="Tuition Aid"/>
    <x v="1"/>
    <x v="1"/>
    <s v="P20"/>
    <s v="Other benefits"/>
    <s v="604.8"/>
    <n v="0"/>
    <n v="0"/>
    <n v="0"/>
    <n v="0"/>
    <n v="0"/>
    <n v="0"/>
    <n v="0"/>
    <n v="0"/>
    <n v="0"/>
    <n v="0"/>
    <n v="2500"/>
    <n v="2500"/>
    <n v="5000"/>
  </r>
  <r>
    <s v="E123005"/>
    <x v="0"/>
    <s v="1230"/>
    <n v="123005"/>
    <s v="NOR-ADMIN &amp; GEN"/>
    <s v="Water"/>
    <s v="A50421100"/>
    <n v="50421100"/>
    <s v="401k Exp Cap Credits"/>
    <x v="1"/>
    <x v="1"/>
    <s v="P20"/>
    <s v="Other benefits"/>
    <s v="604.8"/>
    <n v="-42.534155319254843"/>
    <n v="-42.534155319254843"/>
    <n v="-46.585027254421973"/>
    <n v="-43.725111668193989"/>
    <n v="-45.807259842869883"/>
    <n v="-45.807259842869883"/>
    <n v="-43.725111668193989"/>
    <n v="-47.88940801754579"/>
    <n v="-45.807259842869883"/>
    <n v="-43.725111668193989"/>
    <n v="-45.807259842869883"/>
    <n v="-45.807259842869883"/>
    <n v="-539.7543801294089"/>
  </r>
  <r>
    <s v="E123005"/>
    <x v="0"/>
    <s v="1230"/>
    <n v="123005"/>
    <s v="NOR-ADMIN &amp; GEN"/>
    <s v="Water"/>
    <s v="A50422100"/>
    <n v="50422100"/>
    <s v="DCP Exp Cap Credits"/>
    <x v="1"/>
    <x v="1"/>
    <s v="P20"/>
    <s v="Other benefits"/>
    <s v="604.8"/>
    <n v="-69.782604920869616"/>
    <n v="-69.782604920869616"/>
    <n v="-76.42856729428577"/>
    <n v="-71.736517858653968"/>
    <n v="-75.152542518589868"/>
    <n v="-75.152542518589868"/>
    <n v="-71.736517858653968"/>
    <n v="-78.568567178525768"/>
    <n v="-75.152542518589868"/>
    <n v="-71.736517858653968"/>
    <n v="-75.152542518589868"/>
    <n v="-75.152542518589868"/>
    <n v="-885.53461048346196"/>
  </r>
  <r>
    <s v="E123005"/>
    <x v="0"/>
    <s v="1230"/>
    <n v="123005"/>
    <s v="NOR-ADMIN &amp; GEN"/>
    <s v="Water"/>
    <s v="A53150000"/>
    <n v="53150000"/>
    <s v="Contr Svc-Other"/>
    <x v="7"/>
    <x v="7"/>
    <s v="P22"/>
    <s v="Contracted services"/>
    <s v="636.8"/>
    <n v="100"/>
    <n v="100"/>
    <n v="100"/>
    <n v="100"/>
    <n v="100"/>
    <n v="100"/>
    <n v="100"/>
    <n v="100"/>
    <n v="100"/>
    <n v="100"/>
    <n v="100"/>
    <n v="100"/>
    <n v="1200"/>
  </r>
  <r>
    <s v="E123005"/>
    <x v="0"/>
    <s v="1230"/>
    <n v="123005"/>
    <s v="NOR-ADMIN &amp; GEN"/>
    <s v="Water"/>
    <s v="A52532000"/>
    <n v="52532000"/>
    <s v="Electricity"/>
    <x v="8"/>
    <x v="8"/>
    <s v="P23"/>
    <s v="Building Maintenance and Services"/>
    <s v="675.8"/>
    <n v="350"/>
    <n v="350"/>
    <n v="350"/>
    <n v="350"/>
    <n v="350"/>
    <n v="350"/>
    <n v="350"/>
    <n v="350"/>
    <n v="350"/>
    <n v="350"/>
    <n v="350"/>
    <n v="350"/>
    <n v="4200"/>
  </r>
  <r>
    <s v="E123005"/>
    <x v="0"/>
    <s v="1230"/>
    <n v="123005"/>
    <s v="NOR-ADMIN &amp; GEN"/>
    <s v="Water"/>
    <s v="A52546000"/>
    <n v="52546000"/>
    <s v="Grounds Keeping"/>
    <x v="8"/>
    <x v="8"/>
    <s v="P23"/>
    <s v="Building Maintenance and Services"/>
    <s v="675.8"/>
    <n v="100"/>
    <n v="100"/>
    <n v="100"/>
    <n v="100"/>
    <n v="100"/>
    <n v="100"/>
    <n v="100"/>
    <n v="100"/>
    <n v="100"/>
    <n v="100"/>
    <n v="100"/>
    <n v="100"/>
    <n v="1200"/>
  </r>
  <r>
    <s v="E123005"/>
    <x v="0"/>
    <s v="1230"/>
    <n v="123005"/>
    <s v="NOR-ADMIN &amp; GEN"/>
    <s v="Water"/>
    <s v="A52550000"/>
    <n v="52550000"/>
    <s v="Janitorial"/>
    <x v="8"/>
    <x v="8"/>
    <s v="P23"/>
    <s v="Building Maintenance and Services"/>
    <s v="675.8"/>
    <n v="100"/>
    <n v="100"/>
    <n v="100"/>
    <n v="100"/>
    <n v="100"/>
    <n v="100"/>
    <n v="100"/>
    <n v="100"/>
    <n v="100"/>
    <n v="100"/>
    <n v="100"/>
    <n v="100"/>
    <n v="1200"/>
  </r>
  <r>
    <s v="E123005"/>
    <x v="0"/>
    <s v="1230"/>
    <n v="123005"/>
    <s v="NOR-ADMIN &amp; GEN"/>
    <s v="Water"/>
    <s v="A52574000"/>
    <n v="52574000"/>
    <s v="Telephone"/>
    <x v="9"/>
    <x v="9"/>
    <s v="P24"/>
    <s v="Telecommunication expenses"/>
    <s v="675.8"/>
    <n v="2400"/>
    <n v="2400"/>
    <n v="2400"/>
    <n v="2400"/>
    <n v="2400"/>
    <n v="2400"/>
    <n v="2400"/>
    <n v="2400"/>
    <n v="2400"/>
    <n v="2400"/>
    <n v="2400"/>
    <n v="2400"/>
    <n v="28800"/>
  </r>
  <r>
    <s v="E123005"/>
    <x v="0"/>
    <s v="1230"/>
    <n v="123005"/>
    <s v="NOR-ADMIN &amp; GEN"/>
    <s v="Water"/>
    <s v="A52574100"/>
    <n v="52574100"/>
    <s v="Cell Phone"/>
    <x v="9"/>
    <x v="9"/>
    <s v="P24"/>
    <s v="Telecommunication expenses"/>
    <s v="675.8"/>
    <n v="150"/>
    <n v="150"/>
    <n v="150"/>
    <n v="150"/>
    <n v="150"/>
    <n v="150"/>
    <n v="150"/>
    <n v="150"/>
    <n v="150"/>
    <n v="150"/>
    <n v="150"/>
    <n v="150"/>
    <n v="1800"/>
  </r>
  <r>
    <s v="E123005"/>
    <x v="0"/>
    <s v="1230"/>
    <n v="123005"/>
    <s v="NOR-ADMIN &amp; GEN"/>
    <s v="Water"/>
    <s v="A52562000"/>
    <n v="52562000"/>
    <s v="Office Supplies"/>
    <x v="11"/>
    <x v="11"/>
    <s v="P26"/>
    <s v="Office supplies and services"/>
    <s v="675.8"/>
    <n v="300"/>
    <n v="300"/>
    <n v="300"/>
    <n v="300"/>
    <n v="300"/>
    <n v="300"/>
    <n v="300"/>
    <n v="300"/>
    <n v="300"/>
    <n v="300"/>
    <n v="300"/>
    <n v="300"/>
    <n v="3600"/>
  </r>
  <r>
    <s v="E123005"/>
    <x v="0"/>
    <s v="1230"/>
    <n v="123005"/>
    <s v="NOR-ADMIN &amp; GEN"/>
    <s v="Water"/>
    <s v="A52534021"/>
    <n v="52534021"/>
    <s v="Travel - Meals"/>
    <x v="12"/>
    <x v="12"/>
    <s v="P28"/>
    <s v="Employee related expense travel &amp; entertainme"/>
    <s v="675.8"/>
    <n v="100"/>
    <n v="100"/>
    <n v="100"/>
    <n v="100"/>
    <n v="100"/>
    <n v="100"/>
    <n v="100"/>
    <n v="100"/>
    <n v="100"/>
    <n v="100"/>
    <n v="100"/>
    <n v="100"/>
    <n v="1200"/>
  </r>
  <r>
    <s v="E123005"/>
    <x v="0"/>
    <s v="1230"/>
    <n v="123005"/>
    <s v="NOR-ADMIN &amp; GEN"/>
    <s v="Water"/>
    <s v="A52527000"/>
    <n v="52527000"/>
    <s v="Directors Fees"/>
    <x v="13"/>
    <x v="13"/>
    <s v="P29"/>
    <s v="Miscellaneous expenses"/>
    <s v="675.8"/>
    <n v="200"/>
    <n v="200"/>
    <n v="200"/>
    <n v="200"/>
    <n v="200"/>
    <n v="200"/>
    <n v="200"/>
    <n v="200"/>
    <n v="200"/>
    <n v="200"/>
    <n v="200"/>
    <n v="200"/>
    <n v="2400"/>
  </r>
  <r>
    <s v="E123005"/>
    <x v="0"/>
    <s v="1230"/>
    <n v="123005"/>
    <s v="NOR-ADMIN &amp; GEN"/>
    <s v="Water"/>
    <s v="A52540000"/>
    <n v="52540000"/>
    <s v="Amort Bus Svc ProjXp"/>
    <x v="13"/>
    <x v="13"/>
    <s v="P29"/>
    <s v="Miscellaneous expenses"/>
    <s v="675.8"/>
    <n v="0"/>
    <n v="0"/>
    <n v="0"/>
    <n v="0"/>
    <n v="0"/>
    <n v="0"/>
    <n v="0"/>
    <n v="0"/>
    <n v="0"/>
    <n v="600"/>
    <n v="0"/>
    <n v="0"/>
    <n v="600"/>
  </r>
  <r>
    <s v="E123005"/>
    <x v="0"/>
    <s v="1230"/>
    <n v="123005"/>
    <s v="NOR-ADMIN &amp; GEN"/>
    <s v="Water"/>
    <s v="A68011000"/>
    <n v="68011000"/>
    <s v="Depr -UPIS General"/>
    <x v="20"/>
    <x v="20"/>
    <s v="P39"/>
    <s v="Depreciation"/>
    <s v="403."/>
    <n v="46697.676130807544"/>
    <n v="46696.36335696905"/>
    <n v="46695.050583130564"/>
    <n v="46693.73780929207"/>
    <n v="46692.425035453576"/>
    <n v="46691.11226161509"/>
    <n v="46689.799487776596"/>
    <n v="46688.486713938102"/>
    <n v="46687.173940099616"/>
    <n v="46685.861166261122"/>
    <n v="46684.548392422636"/>
    <n v="46683.235618584142"/>
    <n v="560285.47049635008"/>
  </r>
  <r>
    <s v="E123005"/>
    <x v="0"/>
    <s v="1230"/>
    <n v="123005"/>
    <s v="NOR-ADMIN &amp; GEN"/>
    <s v="Water"/>
    <s v="A68012000"/>
    <n v="68012000"/>
    <s v="Depr -Amort CIAC Tx"/>
    <x v="20"/>
    <x v="20"/>
    <s v="P39"/>
    <s v="Depreciation"/>
    <s v="403."/>
    <n v="-75.06"/>
    <n v="-75.06"/>
    <n v="-75.06"/>
    <n v="-75.06"/>
    <n v="-75.06"/>
    <n v="-75.06"/>
    <n v="-75.06"/>
    <n v="-75.06"/>
    <n v="-75.06"/>
    <n v="-75.06"/>
    <n v="-75.06"/>
    <n v="-75.06"/>
    <n v="-900.7199999999998"/>
  </r>
  <r>
    <s v="E123005"/>
    <x v="0"/>
    <s v="1230"/>
    <n v="123005"/>
    <s v="NOR-ADMIN &amp; GEN"/>
    <s v="Water"/>
    <s v="A68012500"/>
    <n v="68012500"/>
    <s v="Depr-Amort CIAC Nntx"/>
    <x v="20"/>
    <x v="20"/>
    <s v="P39"/>
    <s v="Depreciation"/>
    <s v="403."/>
    <n v="-9585.5499999999993"/>
    <n v="-9585.5499999999993"/>
    <n v="-9585.5499999999993"/>
    <n v="-9585.5499999999993"/>
    <n v="-9585.5499999999993"/>
    <n v="-9585.5499999999993"/>
    <n v="-9585.5499999999993"/>
    <n v="-9585.5499999999993"/>
    <n v="-9585.5499999999993"/>
    <n v="-9585.5499999999993"/>
    <n v="-9585.5499999999993"/>
    <n v="-9585.5499999999993"/>
    <n v="-115026.60000000002"/>
  </r>
  <r>
    <s v="E123005"/>
    <x v="0"/>
    <s v="1230"/>
    <n v="123005"/>
    <s v="NOR-ADMIN &amp; GEN"/>
    <s v="Water"/>
    <s v="A68311000"/>
    <n v="68311000"/>
    <s v="Rem Costs-ARO/NNS"/>
    <x v="37"/>
    <x v="37"/>
    <s v="P41"/>
    <s v="Removal costs, net"/>
    <s v="403."/>
    <n v="7812.0684997404333"/>
    <n v="7811.86019968852"/>
    <n v="7811.6518996366067"/>
    <n v="7811.4435995846934"/>
    <n v="7811.2352995327801"/>
    <n v="7811.0269994808668"/>
    <n v="7810.8186994289536"/>
    <n v="7810.6103993770403"/>
    <n v="7810.4020993251279"/>
    <n v="7810.1937992732146"/>
    <n v="7809.9854992213013"/>
    <n v="7809.777199169388"/>
    <n v="93731.074193458931"/>
  </r>
  <r>
    <s v="E123005"/>
    <x v="0"/>
    <s v="1230"/>
    <n v="123005"/>
    <s v="NOR-ADMIN &amp; GEN"/>
    <s v="Water"/>
    <s v="A68312000"/>
    <n v="68312000"/>
    <s v="Rmv Csts-NNS CIAC Tx"/>
    <x v="37"/>
    <x v="37"/>
    <s v="P41"/>
    <s v="Removal costs, net"/>
    <s v="403."/>
    <n v="-29.94"/>
    <n v="-29.94"/>
    <n v="-29.94"/>
    <n v="-29.94"/>
    <n v="-29.94"/>
    <n v="-29.94"/>
    <n v="-29.94"/>
    <n v="-29.94"/>
    <n v="-29.94"/>
    <n v="-29.94"/>
    <n v="-29.94"/>
    <n v="-29.94"/>
    <n v="-359.28000000000003"/>
  </r>
  <r>
    <s v="E123005"/>
    <x v="0"/>
    <s v="1230"/>
    <n v="123005"/>
    <s v="NOR-ADMIN &amp; GEN"/>
    <s v="Water"/>
    <s v="A68312500"/>
    <n v="68312500"/>
    <s v="Rmv Csts-NNS CIAC NT"/>
    <x v="37"/>
    <x v="37"/>
    <s v="P41"/>
    <s v="Removal costs, net"/>
    <s v="403."/>
    <n v="-1366.65"/>
    <n v="-1366.65"/>
    <n v="-1366.65"/>
    <n v="-1366.65"/>
    <n v="-1366.65"/>
    <n v="-1366.65"/>
    <n v="-1366.65"/>
    <n v="-1366.65"/>
    <n v="-1366.65"/>
    <n v="-1366.65"/>
    <n v="-1366.65"/>
    <n v="-1366.65"/>
    <n v="-16399.8"/>
  </r>
  <r>
    <s v="E123005"/>
    <x v="0"/>
    <s v="1230"/>
    <n v="123005"/>
    <s v="NOR-ADMIN &amp; GEN"/>
    <s v="Water"/>
    <s v="A68532000"/>
    <n v="68532000"/>
    <s v="FUTA"/>
    <x v="3"/>
    <x v="3"/>
    <s v="P47"/>
    <s v="General taxes"/>
    <s v="408.12"/>
    <n v="81.05239999760002"/>
    <n v="39.722400000000007"/>
    <n v="2.8751999952000014"/>
    <n v="0"/>
    <n v="0"/>
    <n v="0"/>
    <n v="0"/>
    <n v="0"/>
    <n v="0"/>
    <n v="0"/>
    <n v="0"/>
    <n v="0"/>
    <n v="123.64999999280003"/>
  </r>
  <r>
    <s v="E123005"/>
    <x v="0"/>
    <s v="1230"/>
    <n v="123005"/>
    <s v="NOR-ADMIN &amp; GEN"/>
    <s v="Water"/>
    <s v="A68533000"/>
    <n v="68533000"/>
    <s v="FICA"/>
    <x v="3"/>
    <x v="3"/>
    <s v="P47"/>
    <s v="General taxes"/>
    <s v="408.12"/>
    <n v="1056.7658337229691"/>
    <n v="1056.7658337229691"/>
    <n v="1154.1951950299188"/>
    <n v="1086.3551170672122"/>
    <n v="1136.4335887789844"/>
    <n v="1136.4335887789844"/>
    <n v="1086.3551170672122"/>
    <n v="1186.5120604907561"/>
    <n v="1136.4335887789844"/>
    <n v="1086.3551170672122"/>
    <n v="1136.4335887789844"/>
    <n v="1136.4335887789844"/>
    <n v="13395.472218063169"/>
  </r>
  <r>
    <s v="E123005"/>
    <x v="0"/>
    <s v="1230"/>
    <n v="123005"/>
    <s v="NOR-ADMIN &amp; GEN"/>
    <s v="Water"/>
    <s v="A68535000"/>
    <n v="68535000"/>
    <s v="SUTA"/>
    <x v="3"/>
    <x v="3"/>
    <s v="P47"/>
    <s v="General taxes"/>
    <s v="408.12"/>
    <n v="193.39342055060874"/>
    <n v="120.08777944939128"/>
    <n v="69.828799999999973"/>
    <n v="0"/>
    <n v="0"/>
    <n v="0"/>
    <n v="0"/>
    <n v="0"/>
    <n v="0"/>
    <n v="0"/>
    <n v="0"/>
    <n v="0"/>
    <n v="383.30999999999995"/>
  </r>
  <r>
    <s v="E123005"/>
    <x v="0"/>
    <s v="1230"/>
    <n v="123005"/>
    <s v="NOR-ADMIN &amp; GEN"/>
    <s v="Water"/>
    <s v="A68532100"/>
    <n v="68532100"/>
    <s v="FUTA Cap Credits"/>
    <x v="3"/>
    <x v="3"/>
    <s v="P47"/>
    <s v="General taxes"/>
    <s v="408.12"/>
    <n v="-8.3999999995200039"/>
    <n v="0"/>
    <n v="0"/>
    <n v="0"/>
    <n v="0"/>
    <n v="0"/>
    <n v="0"/>
    <n v="0"/>
    <n v="0"/>
    <n v="0"/>
    <n v="0"/>
    <n v="0"/>
    <n v="-8.3999999995200039"/>
  </r>
  <r>
    <s v="E123005"/>
    <x v="0"/>
    <s v="1230"/>
    <n v="123005"/>
    <s v="NOR-ADMIN &amp; GEN"/>
    <s v="Water"/>
    <s v="A68533100"/>
    <n v="68533100"/>
    <s v="FICA Cap Credits"/>
    <x v="3"/>
    <x v="3"/>
    <s v="P47"/>
    <s v="General taxes"/>
    <s v="408.12"/>
    <n v="-111.85154674459382"/>
    <n v="-111.85154674459382"/>
    <n v="-122.50407500598372"/>
    <n v="-114.98339005344246"/>
    <n v="-120.45878957979686"/>
    <n v="-120.45878957979686"/>
    <n v="-114.98339005344246"/>
    <n v="-125.93418910615124"/>
    <n v="-120.45878957979686"/>
    <n v="-114.98339005344246"/>
    <n v="-120.45878957979686"/>
    <n v="-120.45878957979686"/>
    <n v="-1419.385475660634"/>
  </r>
  <r>
    <s v="E123005"/>
    <x v="0"/>
    <s v="1230"/>
    <n v="123005"/>
    <s v="NOR-ADMIN &amp; GEN"/>
    <s v="Water"/>
    <s v="A68535100"/>
    <n v="68535100"/>
    <s v="SUTA Cap Credits"/>
    <x v="3"/>
    <x v="3"/>
    <s v="P47"/>
    <s v="General taxes"/>
    <s v="408.12"/>
    <n v="-20.469564110121745"/>
    <n v="-5.5704358898782544"/>
    <n v="0"/>
    <n v="0"/>
    <n v="0"/>
    <n v="0"/>
    <n v="0"/>
    <n v="0"/>
    <n v="0"/>
    <n v="0"/>
    <n v="0"/>
    <n v="0"/>
    <n v="-26.04"/>
  </r>
  <r>
    <s v="E123005"/>
    <x v="0"/>
    <s v="1230"/>
    <n v="123005"/>
    <s v="NOR-ADMIN &amp; GEN"/>
    <s v="Water"/>
    <s v="A70510000"/>
    <n v="70510000"/>
    <s v="AFUDC-Equity"/>
    <x v="23"/>
    <x v="23"/>
    <s v="P52"/>
    <s v="Allowance for funds used during construction"/>
    <s v="420."/>
    <n v="-2050.0561600210299"/>
    <n v="-2050.0561600210299"/>
    <n v="-2050.0561600210299"/>
    <n v="-2050.0561600210299"/>
    <n v="-2050.0561600210299"/>
    <n v="-2050.0561600210299"/>
    <n v="-2050.0561600210299"/>
    <n v="-2050.0561600210299"/>
    <n v="-2050.0561600210299"/>
    <n v="-2050.0561600210299"/>
    <n v="-2050.0561600210299"/>
    <n v="-2050.0561600210299"/>
    <n v="-24600.673920252364"/>
  </r>
  <r>
    <s v="E123005"/>
    <x v="0"/>
    <s v="1230"/>
    <n v="123005"/>
    <s v="NOR-ADMIN &amp; GEN"/>
    <s v="Water"/>
    <s v="A85000000"/>
    <n v="85000000"/>
    <s v="AFUDC Debt"/>
    <x v="24"/>
    <x v="24"/>
    <s v="P62"/>
    <s v="Allowance for borrowed funds used during cons"/>
    <s v="420."/>
    <n v="-941.564538438505"/>
    <n v="-941.564538438505"/>
    <n v="-941.564538438505"/>
    <n v="-941.564538438505"/>
    <n v="-941.564538438505"/>
    <n v="-941.564538438505"/>
    <n v="-941.564538438505"/>
    <n v="-941.564538438505"/>
    <n v="-941.564538438505"/>
    <n v="-941.564538438505"/>
    <n v="-941.564538438505"/>
    <n v="-941.564538438505"/>
    <n v="-11298.774461262059"/>
  </r>
  <r>
    <s v="E123006"/>
    <x v="0"/>
    <s v="1230"/>
    <n v="123006"/>
    <s v="NOR-FIELD SERVICES"/>
    <s v="Water"/>
    <s v="A50109900"/>
    <n v="50109900"/>
    <s v="Labor Cap Credits"/>
    <x v="0"/>
    <x v="0"/>
    <s v="P17"/>
    <s v="Salaries and wages"/>
    <s v="601.8"/>
    <n v="-2899.596"/>
    <n v="-2899.596"/>
    <n v="-3175.748"/>
    <n v="-2980.7846879999997"/>
    <n v="-3122.7268160000003"/>
    <n v="-3122.7268160000003"/>
    <n v="-2980.7846879999997"/>
    <n v="-3264.668944"/>
    <n v="-3122.7268160000003"/>
    <n v="-2980.7846879999997"/>
    <n v="-3122.7268160000003"/>
    <n v="-3122.7268160000003"/>
    <n v="-36795.597088000002"/>
  </r>
  <r>
    <s v="E123006"/>
    <x v="0"/>
    <s v="1230"/>
    <n v="123006"/>
    <s v="NOR-FIELD SERVICES"/>
    <s v="Water"/>
    <s v="A50110000"/>
    <n v="50110000"/>
    <s v="Labor NS OT -Natural"/>
    <x v="0"/>
    <x v="0"/>
    <s v="P17"/>
    <s v="Salaries and wages"/>
    <s v="601.8"/>
    <n v="3279.0811189999999"/>
    <n v="3279.0811189999999"/>
    <n v="3279.0811189999999"/>
    <n v="3370.8896303319998"/>
    <n v="3370.8896303319998"/>
    <n v="3370.8896303319998"/>
    <n v="3370.8896303319998"/>
    <n v="3370.8896303319998"/>
    <n v="3370.8896303319998"/>
    <n v="3370.8896303319998"/>
    <n v="3370.8896303319998"/>
    <n v="3370.8896303319998"/>
    <n v="40175.250029987998"/>
  </r>
  <r>
    <s v="E123006"/>
    <x v="0"/>
    <s v="1230"/>
    <n v="123006"/>
    <s v="NOR-FIELD SERVICES"/>
    <s v="Water"/>
    <s v="A50119900"/>
    <n v="50119900"/>
    <s v="LaborNSOT CapCredits"/>
    <x v="0"/>
    <x v="0"/>
    <s v="P17"/>
    <s v="Salaries and wages"/>
    <s v="601.8"/>
    <n v="-384.08013299999999"/>
    <n v="-384.08013299999999"/>
    <n v="-384.08013299999993"/>
    <n v="-394.83437672399998"/>
    <n v="-394.83437672399998"/>
    <n v="-394.83437672399998"/>
    <n v="-394.83437672399998"/>
    <n v="-394.83437672399998"/>
    <n v="-394.83437672399998"/>
    <n v="-394.83437672399998"/>
    <n v="-394.83437672399998"/>
    <n v="-394.83437672399998"/>
    <n v="-4705.7497895159995"/>
  </r>
  <r>
    <s v="E123006"/>
    <x v="0"/>
    <s v="1230"/>
    <n v="123006"/>
    <s v="NOR-FIELD SERVICES"/>
    <s v="Water"/>
    <s v="A50100000"/>
    <n v="50100000"/>
    <s v="Labor Expense"/>
    <x v="0"/>
    <x v="0"/>
    <s v="P17"/>
    <s v="Salaries and wages"/>
    <s v="601.8"/>
    <n v="20164.986000000001"/>
    <n v="20164.986000000001"/>
    <n v="22085.458000000002"/>
    <n v="20729.601407999999"/>
    <n v="21716.723856000004"/>
    <n v="21716.723856000004"/>
    <n v="20729.601407999999"/>
    <n v="22703.846304000002"/>
    <n v="21716.723856000004"/>
    <n v="20729.601407999999"/>
    <n v="21716.723856000004"/>
    <n v="21716.723856000004"/>
    <n v="255891.69980799998"/>
  </r>
  <r>
    <s v="E123006"/>
    <x v="0"/>
    <s v="1230"/>
    <n v="123006"/>
    <s v="NOR-FIELD SERVICES"/>
    <s v="Water"/>
    <s v="A50171000"/>
    <n v="50171000"/>
    <s v="Annual Incent Plan"/>
    <x v="0"/>
    <x v="0"/>
    <s v="P17"/>
    <s v="Salaries and wages"/>
    <s v="601.8"/>
    <n v="536.18557592647358"/>
    <n v="536.18557592647358"/>
    <n v="587.25277363375687"/>
    <n v="551.19509205241502"/>
    <n v="577.4481916739586"/>
    <n v="577.4481916739586"/>
    <n v="551.19509205241502"/>
    <n v="603.69129129550197"/>
    <n v="577.4481916739586"/>
    <n v="551.19509205241502"/>
    <n v="577.4481916739586"/>
    <n v="577.4481916739586"/>
    <n v="6804.141451309245"/>
  </r>
  <r>
    <s v="E123006"/>
    <x v="0"/>
    <s v="1230"/>
    <n v="123006"/>
    <s v="NOR-FIELD SERVICES"/>
    <s v="Water"/>
    <s v="A50550000"/>
    <n v="50550000"/>
    <s v="Group Insur Expense"/>
    <x v="6"/>
    <x v="6"/>
    <s v="P19"/>
    <s v="Group insurance expense"/>
    <s v="604.8"/>
    <n v="4572.37"/>
    <n v="4572.37"/>
    <n v="4572.37"/>
    <n v="4572.37"/>
    <n v="4572.37"/>
    <n v="4572.37"/>
    <n v="4572.37"/>
    <n v="4572.37"/>
    <n v="4572.37"/>
    <n v="4572.37"/>
    <n v="4572.37"/>
    <n v="4572.37"/>
    <n v="54868.44000000001"/>
  </r>
  <r>
    <s v="E123006"/>
    <x v="0"/>
    <s v="1230"/>
    <n v="123006"/>
    <s v="NOR-FIELD SERVICES"/>
    <s v="Water"/>
    <s v="A50550100"/>
    <n v="50550100"/>
    <s v="Group Ins Cap Credts"/>
    <x v="6"/>
    <x v="6"/>
    <s v="P19"/>
    <s v="Group insurance expense"/>
    <s v="604.8"/>
    <n v="-629.18399999999997"/>
    <n v="-629.18399999999997"/>
    <n v="-629.18399999999997"/>
    <n v="-629.18399999999997"/>
    <n v="-629.18399999999997"/>
    <n v="-629.18399999999997"/>
    <n v="-629.18399999999997"/>
    <n v="-629.18399999999997"/>
    <n v="-629.18399999999997"/>
    <n v="-629.18399999999997"/>
    <n v="-629.18399999999997"/>
    <n v="-629.18399999999997"/>
    <n v="-7550.2080000000014"/>
  </r>
  <r>
    <s v="E123006"/>
    <x v="0"/>
    <s v="1230"/>
    <n v="123006"/>
    <s v="NOR-FIELD SERVICES"/>
    <s v="Water"/>
    <s v="A50421000"/>
    <n v="50421000"/>
    <s v="401k Expense"/>
    <x v="1"/>
    <x v="1"/>
    <s v="P20"/>
    <s v="Other benefits"/>
    <s v="604.8"/>
    <n v="596.82173913855252"/>
    <n v="596.82173913855252"/>
    <n v="646.32035768511128"/>
    <n v="613.53422783443193"/>
    <n v="638.97855776736321"/>
    <n v="638.97855776736321"/>
    <n v="613.53422783443193"/>
    <n v="664.42288770029427"/>
    <n v="638.97855776736321"/>
    <n v="613.53422783443193"/>
    <n v="638.97855776736321"/>
    <n v="638.97855776736321"/>
    <n v="7539.8821960026216"/>
  </r>
  <r>
    <s v="E123006"/>
    <x v="0"/>
    <s v="1230"/>
    <n v="123006"/>
    <s v="NOR-FIELD SERVICES"/>
    <s v="Water"/>
    <s v="A50422000"/>
    <n v="50422000"/>
    <s v="DCP Expense"/>
    <x v="1"/>
    <x v="1"/>
    <s v="P20"/>
    <s v="Other benefits"/>
    <s v="604.8"/>
    <n v="659.21813731776774"/>
    <n v="659.21813731776774"/>
    <n v="722.00081706231708"/>
    <n v="677.67376516266529"/>
    <n v="709.93918255136361"/>
    <n v="709.93918255136361"/>
    <n v="677.67376516266529"/>
    <n v="742.21459994006204"/>
    <n v="709.93918255136361"/>
    <n v="677.67376516266529"/>
    <n v="709.93918255136361"/>
    <n v="709.93918255136361"/>
    <n v="8365.3688998827292"/>
  </r>
  <r>
    <s v="E123006"/>
    <x v="0"/>
    <s v="1230"/>
    <n v="123006"/>
    <s v="NOR-FIELD SERVICES"/>
    <s v="Water"/>
    <s v="A50421100"/>
    <n v="50421100"/>
    <s v="401k Exp Cap Credits"/>
    <x v="1"/>
    <x v="1"/>
    <s v="P20"/>
    <s v="Other benefits"/>
    <s v="604.8"/>
    <n v="-86.913659282673976"/>
    <n v="-86.913659282673976"/>
    <n v="-94.288939301635224"/>
    <n v="-89.347241742588864"/>
    <n v="-93.138135672334926"/>
    <n v="-93.138135672334926"/>
    <n v="-89.347241742588864"/>
    <n v="-96.929029602081016"/>
    <n v="-93.138135672334926"/>
    <n v="-89.347241742588864"/>
    <n v="-93.138135672334926"/>
    <n v="-93.138135672334926"/>
    <n v="-1098.7776910585053"/>
  </r>
  <r>
    <s v="E123006"/>
    <x v="0"/>
    <s v="1230"/>
    <n v="123006"/>
    <s v="NOR-FIELD SERVICES"/>
    <s v="Water"/>
    <s v="A50422100"/>
    <n v="50422100"/>
    <s v="DCP Exp Cap Credits"/>
    <x v="1"/>
    <x v="1"/>
    <s v="P20"/>
    <s v="Other benefits"/>
    <s v="604.8"/>
    <n v="-103.39862358640556"/>
    <n v="-103.39862358640556"/>
    <n v="-113.2461115470156"/>
    <n v="-106.29378504682492"/>
    <n v="-111.35539385857848"/>
    <n v="-111.35539385857848"/>
    <n v="-106.29378504682492"/>
    <n v="-116.41700267033205"/>
    <n v="-111.35539385857848"/>
    <n v="-106.29378504682492"/>
    <n v="-111.35539385857848"/>
    <n v="-111.35539385857848"/>
    <n v="-1312.1186858235262"/>
  </r>
  <r>
    <s v="E123006"/>
    <x v="0"/>
    <s v="1230"/>
    <n v="123006"/>
    <s v="NOR-FIELD SERVICES"/>
    <s v="Water"/>
    <s v="A53150000"/>
    <n v="53150000"/>
    <s v="Contr Svc-Other"/>
    <x v="7"/>
    <x v="7"/>
    <s v="P22"/>
    <s v="Contracted services"/>
    <s v="636.8"/>
    <n v="640"/>
    <n v="640"/>
    <n v="640"/>
    <n v="640"/>
    <n v="640"/>
    <n v="640"/>
    <n v="640"/>
    <n v="640"/>
    <n v="640"/>
    <n v="640"/>
    <n v="640"/>
    <n v="640"/>
    <n v="7680"/>
  </r>
  <r>
    <s v="E123006"/>
    <x v="0"/>
    <s v="1230"/>
    <n v="123006"/>
    <s v="NOR-FIELD SERVICES"/>
    <s v="Water"/>
    <s v="A52532000"/>
    <n v="52532000"/>
    <s v="Electricity"/>
    <x v="8"/>
    <x v="8"/>
    <s v="P23"/>
    <s v="Building Maintenance and Services"/>
    <s v="675.8"/>
    <n v="1000"/>
    <n v="1000"/>
    <n v="1000"/>
    <n v="1000"/>
    <n v="1000"/>
    <n v="1000"/>
    <n v="1000"/>
    <n v="1000"/>
    <n v="1000"/>
    <n v="1000"/>
    <n v="1000"/>
    <n v="1000"/>
    <n v="12000"/>
  </r>
  <r>
    <s v="E123006"/>
    <x v="0"/>
    <s v="1230"/>
    <n v="123006"/>
    <s v="NOR-FIELD SERVICES"/>
    <s v="Water"/>
    <s v="A52546000"/>
    <n v="52546000"/>
    <s v="Grounds Keeping"/>
    <x v="8"/>
    <x v="8"/>
    <s v="P23"/>
    <s v="Building Maintenance and Services"/>
    <s v="675.8"/>
    <n v="0"/>
    <n v="0"/>
    <n v="0"/>
    <n v="500"/>
    <n v="500"/>
    <n v="500"/>
    <n v="500"/>
    <n v="500"/>
    <n v="500"/>
    <n v="500"/>
    <n v="0"/>
    <n v="0"/>
    <n v="3500"/>
  </r>
  <r>
    <s v="E123006"/>
    <x v="0"/>
    <s v="1230"/>
    <n v="123006"/>
    <s v="NOR-FIELD SERVICES"/>
    <s v="Water"/>
    <s v="A52574100"/>
    <n v="52574100"/>
    <s v="Cell Phone"/>
    <x v="9"/>
    <x v="9"/>
    <s v="P24"/>
    <s v="Telecommunication expenses"/>
    <s v="675.8"/>
    <n v="300"/>
    <n v="300"/>
    <n v="300"/>
    <n v="300"/>
    <n v="300"/>
    <n v="300"/>
    <n v="300"/>
    <n v="300"/>
    <n v="300"/>
    <n v="300"/>
    <n v="300"/>
    <n v="300"/>
    <n v="3600"/>
  </r>
  <r>
    <s v="E123006"/>
    <x v="0"/>
    <s v="1230"/>
    <n v="123006"/>
    <s v="NOR-FIELD SERVICES"/>
    <s v="Water"/>
    <s v="A52582000"/>
    <n v="52582000"/>
    <s v="Uniforms"/>
    <x v="11"/>
    <x v="11"/>
    <s v="P26"/>
    <s v="Office supplies and services"/>
    <s v="675.7"/>
    <n v="225"/>
    <n v="225"/>
    <n v="225"/>
    <n v="225"/>
    <n v="225"/>
    <n v="225"/>
    <n v="225"/>
    <n v="225"/>
    <n v="225"/>
    <n v="225"/>
    <n v="225"/>
    <n v="225"/>
    <n v="2700"/>
  </r>
  <r>
    <s v="E123006"/>
    <x v="0"/>
    <s v="1230"/>
    <n v="123006"/>
    <s v="NOR-FIELD SERVICES"/>
    <s v="Water"/>
    <s v="A52534021"/>
    <n v="52534021"/>
    <s v="Travel - Meals"/>
    <x v="12"/>
    <x v="12"/>
    <s v="P28"/>
    <s v="Employee related expense travel &amp; entertainme"/>
    <s v="675.8"/>
    <n v="100"/>
    <n v="100"/>
    <n v="100"/>
    <n v="100"/>
    <n v="100"/>
    <n v="100"/>
    <n v="100"/>
    <n v="100"/>
    <n v="100"/>
    <n v="100"/>
    <n v="100"/>
    <n v="100"/>
    <n v="1200"/>
  </r>
  <r>
    <s v="E123006"/>
    <x v="0"/>
    <s v="1230"/>
    <n v="123006"/>
    <s v="NOR-FIELD SERVICES"/>
    <s v="Water"/>
    <s v="A52000000"/>
    <n v="52000000"/>
    <s v="M&amp;S Expense (O&amp;M)"/>
    <x v="13"/>
    <x v="13"/>
    <s v="P29"/>
    <s v="Miscellaneous expenses"/>
    <s v="620.5"/>
    <n v="1000"/>
    <n v="1000"/>
    <n v="1000"/>
    <n v="1000"/>
    <n v="1000"/>
    <n v="1000"/>
    <n v="1000"/>
    <n v="1000"/>
    <n v="1000"/>
    <n v="1000"/>
    <n v="1000"/>
    <n v="1000"/>
    <n v="12000"/>
  </r>
  <r>
    <s v="E123006"/>
    <x v="0"/>
    <s v="1230"/>
    <n v="123006"/>
    <s v="NOR-FIELD SERVICES"/>
    <s v="Water"/>
    <s v="A54110000"/>
    <n v="54110000"/>
    <s v="Rents-Real Prop"/>
    <x v="14"/>
    <x v="14"/>
    <s v="P30"/>
    <s v="Rents"/>
    <s v="641.8"/>
    <n v="0"/>
    <n v="0"/>
    <n v="3000"/>
    <n v="0"/>
    <n v="0"/>
    <n v="0"/>
    <n v="0"/>
    <n v="0"/>
    <n v="0"/>
    <n v="0"/>
    <n v="0"/>
    <n v="0"/>
    <n v="3000"/>
  </r>
  <r>
    <s v="E123006"/>
    <x v="0"/>
    <s v="1230"/>
    <n v="123006"/>
    <s v="NOR-FIELD SERVICES"/>
    <s v="Water"/>
    <s v="A54140000"/>
    <n v="54140000"/>
    <s v="Rents-Equip"/>
    <x v="14"/>
    <x v="14"/>
    <s v="P30"/>
    <s v="Rents"/>
    <s v="642.8"/>
    <n v="0"/>
    <n v="0"/>
    <n v="1000"/>
    <n v="0"/>
    <n v="0"/>
    <n v="1000"/>
    <n v="0"/>
    <n v="0"/>
    <n v="1000"/>
    <n v="0"/>
    <n v="0"/>
    <n v="1000"/>
    <n v="4000"/>
  </r>
  <r>
    <s v="E123006"/>
    <x v="0"/>
    <s v="1230"/>
    <n v="123006"/>
    <s v="NOR-FIELD SERVICES"/>
    <s v="Water"/>
    <s v="A62002400"/>
    <n v="62002400"/>
    <s v="M&amp;S Maint TD"/>
    <x v="19"/>
    <x v="19"/>
    <s v="P36"/>
    <s v="Maintenance supplies and services"/>
    <s v="620.6"/>
    <n v="4473"/>
    <n v="4473"/>
    <n v="4473"/>
    <n v="4473"/>
    <n v="4473"/>
    <n v="4473"/>
    <n v="4473"/>
    <n v="4473"/>
    <n v="4473"/>
    <n v="4473"/>
    <n v="4473"/>
    <n v="4473"/>
    <n v="53676"/>
  </r>
  <r>
    <s v="E123006"/>
    <x v="0"/>
    <s v="1230"/>
    <n v="123006"/>
    <s v="NOR-FIELD SERVICES"/>
    <s v="Water"/>
    <s v="A62502400"/>
    <n v="62502400"/>
    <s v="Misc Maint TD"/>
    <x v="19"/>
    <x v="19"/>
    <s v="P36"/>
    <s v="Maintenance supplies and services"/>
    <s v="675.6"/>
    <n v="0"/>
    <n v="0"/>
    <n v="0"/>
    <n v="0"/>
    <n v="0"/>
    <n v="0"/>
    <n v="0"/>
    <n v="0"/>
    <n v="0"/>
    <n v="0"/>
    <n v="0"/>
    <n v="2000"/>
    <n v="2000"/>
  </r>
  <r>
    <s v="E123006"/>
    <x v="0"/>
    <s v="1230"/>
    <n v="123006"/>
    <s v="NOR-FIELD SERVICES"/>
    <s v="Water"/>
    <s v="A62510000"/>
    <n v="62510000"/>
    <s v="Amort Def Maint"/>
    <x v="19"/>
    <x v="19"/>
    <s v="P36"/>
    <s v="Maintenance supplies and services"/>
    <s v="675.6"/>
    <n v="810"/>
    <n v="810"/>
    <n v="810"/>
    <n v="3102"/>
    <n v="3102"/>
    <n v="3102"/>
    <n v="3102"/>
    <n v="3102"/>
    <n v="3102"/>
    <n v="3102"/>
    <n v="3102"/>
    <n v="3102"/>
    <n v="30348"/>
  </r>
  <r>
    <s v="E123006"/>
    <x v="0"/>
    <s v="1230"/>
    <n v="123006"/>
    <s v="NOR-FIELD SERVICES"/>
    <s v="Water"/>
    <s v="A62520700"/>
    <n v="62520700"/>
    <s v="Misc Main Pvg/Bckfll"/>
    <x v="19"/>
    <x v="19"/>
    <s v="P36"/>
    <s v="Maintenance supplies and services"/>
    <s v="675.6"/>
    <n v="2438"/>
    <n v="2438"/>
    <n v="2438"/>
    <n v="2438"/>
    <n v="2438"/>
    <n v="2438"/>
    <n v="2438"/>
    <n v="2438"/>
    <n v="2438"/>
    <n v="2438"/>
    <n v="2438"/>
    <n v="2438"/>
    <n v="29256"/>
  </r>
  <r>
    <s v="E123006"/>
    <x v="0"/>
    <s v="1230"/>
    <n v="123006"/>
    <s v="NOR-FIELD SERVICES"/>
    <s v="Water"/>
    <s v="A63110000"/>
    <n v="63110000"/>
    <s v="Contract Svc - Other Maint"/>
    <x v="19"/>
    <x v="19"/>
    <s v="P36"/>
    <s v="Maintenance supplies and services"/>
    <s v="631.6"/>
    <n v="2000"/>
    <n v="2000"/>
    <n v="2000"/>
    <n v="2000"/>
    <n v="2000"/>
    <n v="2000"/>
    <n v="2000"/>
    <n v="2000"/>
    <n v="2000"/>
    <n v="2000"/>
    <n v="2000"/>
    <n v="2000"/>
    <n v="24000"/>
  </r>
  <r>
    <s v="E123006"/>
    <x v="0"/>
    <s v="1230"/>
    <n v="123006"/>
    <s v="NOR-FIELD SERVICES"/>
    <s v="Water"/>
    <s v="A68532000"/>
    <n v="68532000"/>
    <s v="FUTA"/>
    <x v="3"/>
    <x v="3"/>
    <s v="P47"/>
    <s v="General taxes"/>
    <s v="408.12"/>
    <n v="143.89573616955892"/>
    <n v="62.474263818441187"/>
    <n v="0"/>
    <n v="0"/>
    <n v="0"/>
    <n v="0"/>
    <n v="0"/>
    <n v="0"/>
    <n v="0"/>
    <n v="0"/>
    <n v="0"/>
    <n v="0"/>
    <n v="206.3699999880001"/>
  </r>
  <r>
    <s v="E123006"/>
    <x v="0"/>
    <s v="1230"/>
    <n v="123006"/>
    <s v="NOR-FIELD SERVICES"/>
    <s v="Water"/>
    <s v="A68533000"/>
    <n v="68533000"/>
    <s v="FICA"/>
    <x v="3"/>
    <x v="3"/>
    <s v="P47"/>
    <s v="General taxes"/>
    <s v="408.12"/>
    <n v="1834.6806361618753"/>
    <n v="1834.6806361618753"/>
    <n v="1985.5202847864825"/>
    <n v="1886.0610539744077"/>
    <n v="1963.5844533674563"/>
    <n v="1963.5844533674563"/>
    <n v="1886.0610539744077"/>
    <n v="2041.1178527605041"/>
    <n v="1963.5844533674563"/>
    <n v="1886.0610539744077"/>
    <n v="1963.5844533674563"/>
    <n v="1963.5844533674563"/>
    <n v="23172.104838631247"/>
  </r>
  <r>
    <s v="E123006"/>
    <x v="0"/>
    <s v="1230"/>
    <n v="123006"/>
    <s v="NOR-FIELD SERVICES"/>
    <s v="Water"/>
    <s v="A68535000"/>
    <n v="68535000"/>
    <s v="SUTA"/>
    <x v="3"/>
    <x v="3"/>
    <s v="P47"/>
    <s v="General taxes"/>
    <s v="408.12"/>
    <n v="335.75671772897061"/>
    <n v="293.56022347902933"/>
    <n v="10.423058791999978"/>
    <n v="0"/>
    <n v="0"/>
    <n v="0"/>
    <n v="0"/>
    <n v="0"/>
    <n v="0"/>
    <n v="0"/>
    <n v="0"/>
    <n v="0"/>
    <n v="639.7399999999999"/>
  </r>
  <r>
    <s v="E123006"/>
    <x v="0"/>
    <s v="1230"/>
    <n v="123006"/>
    <s v="NOR-FIELD SERVICES"/>
    <s v="Water"/>
    <s v="A68532100"/>
    <n v="68532100"/>
    <s v="FUTA Cap Credits"/>
    <x v="3"/>
    <x v="3"/>
    <s v="P47"/>
    <s v="General taxes"/>
    <s v="408.12"/>
    <n v="-20.472967969129773"/>
    <n v="-8.0030320292430339"/>
    <n v="0"/>
    <n v="0"/>
    <n v="0"/>
    <n v="0"/>
    <n v="0"/>
    <n v="0"/>
    <n v="0"/>
    <n v="0"/>
    <n v="0"/>
    <n v="0"/>
    <n v="-28.475999998372806"/>
  </r>
  <r>
    <s v="E123006"/>
    <x v="0"/>
    <s v="1230"/>
    <n v="123006"/>
    <s v="NOR-FIELD SERVICES"/>
    <s v="Water"/>
    <s v="A68533100"/>
    <n v="68533100"/>
    <s v="FICA Cap Credits"/>
    <x v="3"/>
    <x v="3"/>
    <s v="P47"/>
    <s v="General taxes"/>
    <s v="408.12"/>
    <n v="-261.03034160640453"/>
    <n v="-261.03034160640453"/>
    <n v="-282.95320973132601"/>
    <n v="-268.3391911713839"/>
    <n v="-279.60754538759346"/>
    <n v="-279.60754538759346"/>
    <n v="-268.3391911713839"/>
    <n v="-290.87589960380313"/>
    <n v="-279.60754538759346"/>
    <n v="-268.3391911713839"/>
    <n v="-279.60754538759346"/>
    <n v="-279.60754538759346"/>
    <n v="-3298.9450930000567"/>
  </r>
  <r>
    <s v="E123006"/>
    <x v="0"/>
    <s v="1230"/>
    <n v="123006"/>
    <s v="NOR-FIELD SERVICES"/>
    <s v="Water"/>
    <s v="A68535100"/>
    <n v="68535100"/>
    <s v="SUTA Cap Credits"/>
    <x v="3"/>
    <x v="3"/>
    <s v="P47"/>
    <s v="General taxes"/>
    <s v="408.12"/>
    <n v="-47.770258594636118"/>
    <n v="-39.236198931043866"/>
    <n v="-1.2691424743199997"/>
    <n v="0"/>
    <n v="0"/>
    <n v="0"/>
    <n v="0"/>
    <n v="0"/>
    <n v="0"/>
    <n v="0"/>
    <n v="0"/>
    <n v="0"/>
    <n v="-88.275599999999997"/>
  </r>
  <r>
    <s v="E123205"/>
    <x v="0"/>
    <s v="1230"/>
    <n v="123005"/>
    <s v="NOR-ADMIN &amp; GEN"/>
    <s v="Water"/>
    <s v="A68011000"/>
    <n v="68011000"/>
    <s v="Depr -UPIS General"/>
    <x v="20"/>
    <x v="20"/>
    <s v="P39"/>
    <s v="Depreciation"/>
    <s v="403."/>
    <n v="-3.8342390511236117"/>
    <n v="-4.6010868613483353"/>
    <n v="-5.3679346715730567"/>
    <n v="-6.1347824817977799"/>
    <n v="-6.9016302920225012"/>
    <n v="-7.6684781022472244"/>
    <n v="-8.4353259124719457"/>
    <n v="-9.2021737226966707"/>
    <n v="-9.9690215329213885"/>
    <n v="-10.735869343146113"/>
    <n v="-11.502717153370835"/>
    <n v="-12.26956496359556"/>
    <n v="-96.622824088315028"/>
  </r>
  <r>
    <s v="E123205"/>
    <x v="0"/>
    <s v="1230"/>
    <n v="123005"/>
    <s v="NOR-ADMIN &amp; GEN"/>
    <s v="Water"/>
    <s v="A68311000"/>
    <n v="68311000"/>
    <s v="Rem Costs-ARO/NNS"/>
    <x v="37"/>
    <x v="37"/>
    <s v="P41"/>
    <s v="Removal costs, net"/>
    <s v="403."/>
    <n v="-0.60838521455827399"/>
    <n v="-0.7300622574699287"/>
    <n v="-0.85173930038158341"/>
    <n v="-0.97341634329323801"/>
    <n v="-1.0950933862048928"/>
    <n v="-1.2167704291165478"/>
    <n v="-1.3384474720282022"/>
    <n v="-1.4601245149398574"/>
    <n v="-1.5818015578515119"/>
    <n v="-1.7034786007631668"/>
    <n v="-1.8251556436748217"/>
    <n v="-1.946832686586476"/>
    <n v="-15.3313074068685"/>
  </r>
  <r>
    <s v="E123301"/>
    <x v="0"/>
    <s v="1233"/>
    <n v="123301"/>
    <s v="OWNWW-TREATMENT"/>
    <s v="Wastewater"/>
    <s v="A51510000"/>
    <n v="51510000"/>
    <s v="Purchased Power"/>
    <x v="33"/>
    <x v="33"/>
    <s v="P14"/>
    <s v="Fuel and power"/>
    <s v="615.8"/>
    <n v="4643"/>
    <n v="4602"/>
    <n v="4700"/>
    <n v="4644"/>
    <n v="4644"/>
    <n v="4643"/>
    <n v="4643"/>
    <n v="4645"/>
    <n v="4644"/>
    <n v="4644"/>
    <n v="4644"/>
    <n v="4643"/>
    <n v="55739"/>
  </r>
  <r>
    <s v="E123301"/>
    <x v="0"/>
    <s v="1233"/>
    <n v="123301"/>
    <s v="OWNWW-TREATMENT"/>
    <s v="Wastewater"/>
    <s v="A51800000"/>
    <n v="51800000"/>
    <s v="Chemicals"/>
    <x v="38"/>
    <x v="38"/>
    <s v="P15"/>
    <s v="Chemicals"/>
    <s v="618.3"/>
    <n v="566.22424037006181"/>
    <n v="101.51039384045983"/>
    <n v="349.70146560032651"/>
    <n v="1508.2947031578842"/>
    <n v="1142.2681077138079"/>
    <n v="756.60225832236313"/>
    <n v="729.23004813321859"/>
    <n v="1004.4250940707167"/>
    <n v="1630.0580776315676"/>
    <n v="398.43136445723405"/>
    <n v="549.03989316611467"/>
    <n v="804.10470380756021"/>
    <n v="9539.8903502713147"/>
  </r>
  <r>
    <s v="E123301"/>
    <x v="0"/>
    <s v="1233"/>
    <n v="123301"/>
    <s v="OWNWW-TREATMENT"/>
    <s v="Wastewater"/>
    <s v="A53150000"/>
    <n v="53150000"/>
    <s v="Contr Svc-Other"/>
    <x v="7"/>
    <x v="7"/>
    <s v="P22"/>
    <s v="Contracted services"/>
    <s v="636.8"/>
    <n v="533"/>
    <n v="533"/>
    <n v="533"/>
    <n v="533"/>
    <n v="533"/>
    <n v="533"/>
    <n v="533"/>
    <n v="533"/>
    <n v="533"/>
    <n v="533"/>
    <n v="533"/>
    <n v="533"/>
    <n v="6396"/>
  </r>
  <r>
    <s v="E123301"/>
    <x v="0"/>
    <s v="1233"/>
    <n v="123301"/>
    <s v="OWNWW-TREATMENT"/>
    <s v="Wastewater"/>
    <s v="A53152000"/>
    <n v="53152000"/>
    <s v="Contr Svc-Lab Testng"/>
    <x v="7"/>
    <x v="7"/>
    <s v="P22"/>
    <s v="Contracted services"/>
    <s v="635.3"/>
    <n v="2000"/>
    <n v="2000"/>
    <n v="2000"/>
    <n v="2000"/>
    <n v="3000"/>
    <n v="2000"/>
    <n v="2000"/>
    <n v="3000"/>
    <n v="2000"/>
    <n v="3000"/>
    <n v="3000"/>
    <n v="2000"/>
    <n v="28000"/>
  </r>
  <r>
    <s v="E123301"/>
    <x v="0"/>
    <s v="1233"/>
    <n v="123301"/>
    <s v="OWNWW-TREATMENT"/>
    <s v="Wastewater"/>
    <s v="A52546000"/>
    <n v="52546000"/>
    <s v="Grounds Keeping"/>
    <x v="8"/>
    <x v="8"/>
    <s v="P23"/>
    <s v="Building Maintenance and Services"/>
    <s v="675.8"/>
    <n v="1000"/>
    <n v="1000"/>
    <n v="1000"/>
    <n v="1000"/>
    <n v="1000"/>
    <n v="1000"/>
    <n v="1000"/>
    <n v="1000"/>
    <n v="1000"/>
    <n v="1000"/>
    <n v="1000"/>
    <n v="1000"/>
    <n v="12000"/>
  </r>
  <r>
    <s v="E123301"/>
    <x v="0"/>
    <s v="1233"/>
    <n v="123301"/>
    <s v="OWNWW-TREATMENT"/>
    <s v="Wastewater"/>
    <s v="A52578000"/>
    <n v="52578000"/>
    <s v="Trash Removal"/>
    <x v="8"/>
    <x v="8"/>
    <s v="P23"/>
    <s v="Building Maintenance and Services"/>
    <s v="675.8"/>
    <n v="147"/>
    <n v="147"/>
    <n v="147"/>
    <n v="147"/>
    <n v="147"/>
    <n v="147"/>
    <n v="147"/>
    <n v="147"/>
    <n v="147"/>
    <n v="147"/>
    <n v="147"/>
    <n v="147"/>
    <n v="1764"/>
  </r>
  <r>
    <s v="E123301"/>
    <x v="0"/>
    <s v="1233"/>
    <n v="123301"/>
    <s v="OWNWW-TREATMENT"/>
    <s v="Wastewater"/>
    <s v="A52574000"/>
    <n v="52574000"/>
    <s v="Telephone"/>
    <x v="9"/>
    <x v="9"/>
    <s v="P24"/>
    <s v="Telecommunication expenses"/>
    <s v="675.8"/>
    <n v="250"/>
    <n v="250"/>
    <n v="250"/>
    <n v="250"/>
    <n v="250"/>
    <n v="250"/>
    <n v="250"/>
    <n v="250"/>
    <n v="250"/>
    <n v="250"/>
    <n v="250"/>
    <n v="250"/>
    <n v="3000"/>
  </r>
  <r>
    <s v="E123301"/>
    <x v="0"/>
    <s v="1233"/>
    <n v="123301"/>
    <s v="OWNWW-TREATMENT"/>
    <s v="Wastewater"/>
    <s v="A52574100"/>
    <n v="52574100"/>
    <s v="Cell Phone"/>
    <x v="9"/>
    <x v="9"/>
    <s v="P24"/>
    <s v="Telecommunication expenses"/>
    <s v="675.8"/>
    <n v="50"/>
    <n v="50"/>
    <n v="50"/>
    <n v="50"/>
    <n v="50"/>
    <n v="50"/>
    <n v="50"/>
    <n v="50"/>
    <n v="50"/>
    <n v="50"/>
    <n v="50"/>
    <n v="50"/>
    <n v="600"/>
  </r>
  <r>
    <s v="E123301"/>
    <x v="0"/>
    <s v="1233"/>
    <n v="123301"/>
    <s v="OWNWW-TREATMENT"/>
    <s v="Wastewater"/>
    <s v="A52582000"/>
    <n v="52582000"/>
    <s v="Uniforms"/>
    <x v="11"/>
    <x v="11"/>
    <s v="P26"/>
    <s v="Office supplies and services"/>
    <s v="675.7"/>
    <n v="30"/>
    <n v="30"/>
    <n v="30"/>
    <n v="30"/>
    <n v="30"/>
    <n v="30"/>
    <n v="30"/>
    <n v="30"/>
    <n v="30"/>
    <n v="30"/>
    <n v="30"/>
    <n v="30"/>
    <n v="360"/>
  </r>
  <r>
    <s v="E123301"/>
    <x v="0"/>
    <s v="1233"/>
    <n v="123301"/>
    <s v="OWNWW-TREATMENT"/>
    <s v="Wastewater"/>
    <s v="A52001000"/>
    <n v="52001000"/>
    <s v="M&amp;S Expense (O&amp;M)"/>
    <x v="13"/>
    <x v="13"/>
    <s v="P29"/>
    <s v="Miscellaneous expenses"/>
    <s v="620.5"/>
    <n v="200"/>
    <n v="200"/>
    <n v="200"/>
    <n v="200"/>
    <n v="200"/>
    <n v="200"/>
    <n v="200"/>
    <n v="200"/>
    <n v="200"/>
    <n v="200"/>
    <n v="200"/>
    <n v="200"/>
    <n v="2400"/>
  </r>
  <r>
    <s v="E123301"/>
    <x v="0"/>
    <s v="1233"/>
    <n v="123301"/>
    <s v="OWNWW-TREATMENT"/>
    <s v="Wastewater"/>
    <s v="A52554500"/>
    <n v="52554500"/>
    <s v="Lab Supplies"/>
    <x v="13"/>
    <x v="13"/>
    <s v="P29"/>
    <s v="Miscellaneous expenses"/>
    <s v="675.3"/>
    <n v="325"/>
    <n v="325"/>
    <n v="325"/>
    <n v="325"/>
    <n v="325"/>
    <n v="325"/>
    <n v="325"/>
    <n v="325"/>
    <n v="325"/>
    <n v="325"/>
    <n v="325"/>
    <n v="325"/>
    <n v="3900"/>
  </r>
  <r>
    <s v="E123301"/>
    <x v="0"/>
    <s v="1233"/>
    <n v="123301"/>
    <s v="OWNWW-TREATMENT"/>
    <s v="Wastewater"/>
    <s v="A62002400"/>
    <n v="62002400"/>
    <s v="M&amp;S Maint TD"/>
    <x v="19"/>
    <x v="19"/>
    <s v="P36"/>
    <s v="Maintenance supplies and services"/>
    <s v="620.6"/>
    <n v="792"/>
    <n v="792"/>
    <n v="792"/>
    <n v="792"/>
    <n v="792"/>
    <n v="792"/>
    <n v="792"/>
    <n v="792"/>
    <n v="792"/>
    <n v="792"/>
    <n v="792"/>
    <n v="792"/>
    <n v="9504"/>
  </r>
  <r>
    <s v="E123301"/>
    <x v="0"/>
    <s v="1233"/>
    <n v="123301"/>
    <s v="OWNWW-TREATMENT"/>
    <s v="Wastewater"/>
    <s v="A63110000"/>
    <n v="63110000"/>
    <s v="Contract Svc - Other Maint"/>
    <x v="19"/>
    <x v="19"/>
    <s v="P36"/>
    <s v="Maintenance supplies and services"/>
    <s v="631.6"/>
    <n v="900"/>
    <n v="900"/>
    <n v="900"/>
    <n v="900"/>
    <n v="900"/>
    <n v="900"/>
    <n v="900"/>
    <n v="900"/>
    <n v="900"/>
    <n v="900"/>
    <n v="900"/>
    <n v="900"/>
    <n v="10800"/>
  </r>
  <r>
    <s v="E123305"/>
    <x v="0"/>
    <s v="1233"/>
    <n v="123305"/>
    <s v="OWNWW-ADMIN &amp; GEN"/>
    <s v="Wastewater"/>
    <s v="A68011000"/>
    <n v="68011000"/>
    <s v="Depr -UPIS General"/>
    <x v="20"/>
    <x v="20"/>
    <s v="P39"/>
    <s v="Depreciation"/>
    <s v="403."/>
    <n v="8166.4712022034537"/>
    <n v="8165.2714426441444"/>
    <n v="8164.0716830848351"/>
    <n v="8162.8719235255257"/>
    <n v="8161.6721639662164"/>
    <n v="8160.4724044069062"/>
    <n v="8159.2726448475969"/>
    <n v="8158.0728852882876"/>
    <n v="8156.8731257289783"/>
    <n v="8155.673366169669"/>
    <n v="8154.4736066103596"/>
    <n v="8153.2738470510503"/>
    <n v="97918.470295527033"/>
  </r>
  <r>
    <s v="E123305"/>
    <x v="0"/>
    <s v="1233"/>
    <n v="123305"/>
    <s v="OWNWW-ADMIN &amp; GEN"/>
    <s v="Wastewater"/>
    <s v="A68012500"/>
    <n v="68012500"/>
    <s v="Depr-Amort CIAC Nntx"/>
    <x v="20"/>
    <x v="20"/>
    <s v="P39"/>
    <s v="Depreciation"/>
    <s v="403."/>
    <n v="-2153.11"/>
    <n v="-2153.11"/>
    <n v="-2153.11"/>
    <n v="-2153.11"/>
    <n v="-2153.11"/>
    <n v="-2153.11"/>
    <n v="-2153.11"/>
    <n v="-2153.11"/>
    <n v="-2153.11"/>
    <n v="-2153.11"/>
    <n v="-2153.11"/>
    <n v="-2153.11"/>
    <n v="-25837.320000000003"/>
  </r>
  <r>
    <s v="E123305"/>
    <x v="0"/>
    <s v="1233"/>
    <n v="123305"/>
    <s v="OWNWW-ADMIN &amp; GEN"/>
    <s v="Wastewater"/>
    <s v="A68311000"/>
    <n v="68311000"/>
    <s v="Rem Costs-ARO/NNS"/>
    <x v="37"/>
    <x v="37"/>
    <s v="P41"/>
    <s v="Removal costs, net"/>
    <s v="403."/>
    <n v="-0.95183942260311782"/>
    <n v="-1.1422073071237413"/>
    <n v="-1.3325751916443647"/>
    <n v="-1.5229430761649885"/>
    <n v="-1.7133109606856118"/>
    <n v="-1.9036788452062354"/>
    <n v="-2.094046729726859"/>
    <n v="-2.2844146142474826"/>
    <n v="-2.4747824987681057"/>
    <n v="-2.6651503832887293"/>
    <n v="-2.8555182678093534"/>
    <n v="-3.0458861523299769"/>
    <n v="-23.986353449598568"/>
  </r>
  <r>
    <s v="E123305"/>
    <x v="0"/>
    <s v="1233"/>
    <n v="123305"/>
    <s v="OWNWW-ADMIN &amp; GEN"/>
    <s v="Wastewater"/>
    <s v="A70510000"/>
    <n v="70510000"/>
    <s v="AFUDC-Equity"/>
    <x v="23"/>
    <x v="23"/>
    <s v="P52"/>
    <s v="Allowance for funds used during construction"/>
    <s v="420."/>
    <n v="-776.73349712233903"/>
    <n v="-776.73349712233903"/>
    <n v="-776.73349712233903"/>
    <n v="-776.73349712233903"/>
    <n v="-776.73349712233903"/>
    <n v="-776.73349712233903"/>
    <n v="-776.73349712233903"/>
    <n v="-776.73349712233903"/>
    <n v="-776.73349712233903"/>
    <n v="-776.73349712233903"/>
    <n v="-776.73349712233903"/>
    <n v="-776.73349712233903"/>
    <n v="-9320.8019654680684"/>
  </r>
  <r>
    <s v="E123305"/>
    <x v="0"/>
    <s v="1233"/>
    <n v="123305"/>
    <s v="OWNWW-ADMIN &amp; GEN"/>
    <s v="Wastewater"/>
    <s v="A85000000"/>
    <n v="85000000"/>
    <s v="AFUDC Debt"/>
    <x v="24"/>
    <x v="24"/>
    <s v="P62"/>
    <s v="Allowance for borrowed funds used during cons"/>
    <s v="420."/>
    <n v="-356.74374730310598"/>
    <n v="-356.74374730310598"/>
    <n v="-356.74374730310598"/>
    <n v="-356.74374730310598"/>
    <n v="-356.74374730310598"/>
    <n v="-356.74374730310598"/>
    <n v="-356.74374730310598"/>
    <n v="-356.74374730310598"/>
    <n v="-356.74374730310598"/>
    <n v="-356.74374730310598"/>
    <n v="-356.74374730310598"/>
    <n v="-356.74374730310598"/>
    <n v="-4280.9249676372719"/>
  </r>
  <r>
    <s v="E123306"/>
    <x v="0"/>
    <s v="1233"/>
    <n v="123306"/>
    <s v="OWNWW-FIELD SERVICES"/>
    <s v="Wastewater"/>
    <s v="A52546000"/>
    <n v="52546000"/>
    <s v="Grounds Keeping"/>
    <x v="8"/>
    <x v="8"/>
    <s v="P23"/>
    <s v="Building Maintenance and Services"/>
    <s v="675.8"/>
    <n v="55"/>
    <n v="55"/>
    <n v="55"/>
    <n v="55"/>
    <n v="55"/>
    <n v="55"/>
    <n v="55"/>
    <n v="55"/>
    <n v="55"/>
    <n v="55"/>
    <n v="55"/>
    <n v="55"/>
    <n v="660"/>
  </r>
  <r>
    <s v="E123306"/>
    <x v="0"/>
    <s v="1233"/>
    <n v="123306"/>
    <s v="OWNWW-FIELD SERVICES"/>
    <s v="Wastewater"/>
    <s v="A63110000"/>
    <n v="63110000"/>
    <s v="Contract Svc - Other Maint"/>
    <x v="19"/>
    <x v="19"/>
    <s v="P36"/>
    <s v="Maintenance supplies and services"/>
    <s v="631.6"/>
    <n v="500"/>
    <n v="500"/>
    <n v="500"/>
    <n v="500"/>
    <n v="500"/>
    <n v="500"/>
    <n v="500"/>
    <n v="500"/>
    <n v="500"/>
    <n v="500"/>
    <n v="500"/>
    <n v="500"/>
    <n v="6000"/>
  </r>
  <r>
    <s v="E125001"/>
    <x v="0"/>
    <s v="1250"/>
    <n v="125001"/>
    <s v="RWWW-TREATMENT"/>
    <s v="Wastewater"/>
    <s v="A51510000"/>
    <n v="51510000"/>
    <s v="Purchased Power"/>
    <x v="33"/>
    <x v="33"/>
    <s v="P14"/>
    <s v="Fuel and power"/>
    <s v="615.8"/>
    <n v="987"/>
    <n v="446"/>
    <n v="740"/>
    <n v="919"/>
    <n v="626"/>
    <n v="535"/>
    <n v="910"/>
    <n v="669"/>
    <n v="982"/>
    <n v="655"/>
    <n v="750"/>
    <n v="1066"/>
    <n v="9285"/>
  </r>
  <r>
    <s v="E125001"/>
    <x v="0"/>
    <s v="1250"/>
    <n v="125001"/>
    <s v="RWWW-TREATMENT"/>
    <s v="Wastewater"/>
    <s v="A51800000"/>
    <n v="51800000"/>
    <s v="Chemicals"/>
    <x v="38"/>
    <x v="38"/>
    <s v="P15"/>
    <s v="Chemicals"/>
    <s v="618.3"/>
    <n v="728.44045851393048"/>
    <n v="562.29724922600542"/>
    <n v="512.97638482972047"/>
    <n v="461.70274566563364"/>
    <n v="722.86401300309421"/>
    <n v="627.75199535603588"/>
    <n v="887.88989551083398"/>
    <n v="507.2120201238381"/>
    <n v="744.99206424148406"/>
    <n v="625.38149659442581"/>
    <n v="483.054592518059"/>
    <n v="374.06070469556153"/>
    <n v="7238.6236202786222"/>
  </r>
  <r>
    <s v="E125001"/>
    <x v="0"/>
    <s v="1250"/>
    <n v="125001"/>
    <s v="RWWW-TREATMENT"/>
    <s v="Wastewater"/>
    <s v="A53150000"/>
    <n v="53150000"/>
    <s v="Contr Svc-Other"/>
    <x v="7"/>
    <x v="7"/>
    <s v="P22"/>
    <s v="Contracted services"/>
    <s v="636.8"/>
    <n v="1005"/>
    <n v="1005"/>
    <n v="1005"/>
    <n v="2005"/>
    <n v="2005"/>
    <n v="1005"/>
    <n v="1005"/>
    <n v="2005"/>
    <n v="2005"/>
    <n v="1005"/>
    <n v="1005"/>
    <n v="1005"/>
    <n v="16060"/>
  </r>
  <r>
    <s v="E125001"/>
    <x v="0"/>
    <s v="1250"/>
    <n v="125001"/>
    <s v="RWWW-TREATMENT"/>
    <s v="Wastewater"/>
    <s v="A53152000"/>
    <n v="53152000"/>
    <s v="Contr Svc-Lab Testng"/>
    <x v="7"/>
    <x v="7"/>
    <s v="P22"/>
    <s v="Contracted services"/>
    <s v="635.3"/>
    <n v="100"/>
    <n v="100"/>
    <n v="100"/>
    <n v="100"/>
    <n v="100"/>
    <n v="100"/>
    <n v="100"/>
    <n v="100"/>
    <n v="100"/>
    <n v="100"/>
    <n v="100"/>
    <n v="100"/>
    <n v="1200"/>
  </r>
  <r>
    <s v="E125001"/>
    <x v="0"/>
    <s v="1250"/>
    <n v="125001"/>
    <s v="RWWW-TREATMENT"/>
    <s v="Wastewater"/>
    <s v="A52532000"/>
    <n v="52532000"/>
    <s v="Electricity"/>
    <x v="8"/>
    <x v="8"/>
    <s v="P23"/>
    <s v="Building Maintenance and Services"/>
    <s v="675.8"/>
    <n v="30"/>
    <n v="30"/>
    <n v="30"/>
    <n v="30"/>
    <n v="30"/>
    <n v="30"/>
    <n v="30"/>
    <n v="30"/>
    <n v="30"/>
    <n v="30"/>
    <n v="30"/>
    <n v="30"/>
    <n v="360"/>
  </r>
  <r>
    <s v="E125001"/>
    <x v="0"/>
    <s v="1250"/>
    <n v="125001"/>
    <s v="RWWW-TREATMENT"/>
    <s v="Wastewater"/>
    <s v="A52000000"/>
    <n v="52000000"/>
    <s v="M&amp;S Expense (O&amp;M)"/>
    <x v="13"/>
    <x v="13"/>
    <s v="P29"/>
    <s v="Miscellaneous expenses"/>
    <s v="620.5"/>
    <n v="0"/>
    <n v="0"/>
    <n v="0"/>
    <n v="0"/>
    <n v="0"/>
    <n v="0"/>
    <n v="0"/>
    <n v="0"/>
    <n v="0"/>
    <n v="0"/>
    <n v="0"/>
    <n v="400"/>
    <n v="400"/>
  </r>
  <r>
    <s v="E125001"/>
    <x v="0"/>
    <s v="1250"/>
    <n v="125001"/>
    <s v="RWWW-TREATMENT"/>
    <s v="Wastewater"/>
    <s v="A52554500"/>
    <n v="52554500"/>
    <s v="Lab Supplies"/>
    <x v="13"/>
    <x v="13"/>
    <s v="P29"/>
    <s v="Miscellaneous expenses"/>
    <s v="675.3"/>
    <n v="0"/>
    <n v="0"/>
    <n v="100"/>
    <n v="0"/>
    <n v="0"/>
    <n v="100"/>
    <n v="0"/>
    <n v="0"/>
    <n v="100"/>
    <n v="0"/>
    <n v="0"/>
    <n v="100"/>
    <n v="400"/>
  </r>
  <r>
    <s v="E125001"/>
    <x v="0"/>
    <s v="1250"/>
    <n v="125001"/>
    <s v="RWWW-TREATMENT"/>
    <s v="Wastewater"/>
    <s v="A63110000"/>
    <n v="63110000"/>
    <s v="Contract Svc - Other Maint"/>
    <x v="19"/>
    <x v="19"/>
    <s v="P36"/>
    <s v="Maintenance supplies and services"/>
    <s v="631.6"/>
    <n v="400"/>
    <n v="400"/>
    <n v="400"/>
    <n v="400"/>
    <n v="400"/>
    <n v="400"/>
    <n v="400"/>
    <n v="400"/>
    <n v="400"/>
    <n v="400"/>
    <n v="400"/>
    <n v="400"/>
    <n v="4800"/>
  </r>
  <r>
    <s v="E125005"/>
    <x v="0"/>
    <s v="1250"/>
    <n v="125005"/>
    <s v="RWWW-ADMIN &amp; GEN"/>
    <s v="Wastewater"/>
    <s v="A68011000"/>
    <n v="68011000"/>
    <s v="Depr -UPIS General"/>
    <x v="20"/>
    <x v="20"/>
    <s v="P39"/>
    <s v="Depreciation"/>
    <s v="403."/>
    <n v="719.06099267694037"/>
    <n v="718.84919121232849"/>
    <n v="718.63738974771661"/>
    <n v="718.42558828310462"/>
    <n v="718.21378681849274"/>
    <n v="718.00198535388085"/>
    <n v="717.79018388926886"/>
    <n v="717.57838242465698"/>
    <n v="717.3665809600451"/>
    <n v="717.1547794954331"/>
    <n v="716.94297803082122"/>
    <n v="716.73117656620934"/>
    <n v="8614.7530154588985"/>
  </r>
  <r>
    <s v="E125005"/>
    <x v="0"/>
    <s v="1250"/>
    <n v="125005"/>
    <s v="RWWW-ADMIN &amp; GEN"/>
    <s v="Wastewater"/>
    <s v="A68311000"/>
    <n v="68311000"/>
    <s v="Rem Costs-ARO/NNS"/>
    <x v="37"/>
    <x v="37"/>
    <s v="P41"/>
    <s v="Removal costs, net"/>
    <s v="403."/>
    <n v="-0.16803448842595972"/>
    <n v="-0.20164138611115168"/>
    <n v="-0.23524828379634363"/>
    <n v="-0.26885518148153559"/>
    <n v="-0.30246207916672752"/>
    <n v="-0.33606897685191944"/>
    <n v="-0.36967587453711137"/>
    <n v="-0.4032827722223033"/>
    <n v="-0.43688966990749523"/>
    <n v="-0.47049656759268715"/>
    <n v="-0.50410346527787908"/>
    <n v="-0.53771036296307106"/>
    <n v="-4.234469108334185"/>
  </r>
  <r>
    <s v="E126001"/>
    <x v="0"/>
    <s v="1260"/>
    <n v="126001"/>
    <s v="MILLWW-TREATMENT"/>
    <s v="Wastewater"/>
    <s v="A51510000"/>
    <n v="51510000"/>
    <s v="Purchased Power"/>
    <x v="33"/>
    <x v="33"/>
    <s v="P14"/>
    <s v="Fuel and power"/>
    <s v="615.8"/>
    <n v="3056"/>
    <n v="3056"/>
    <n v="3056"/>
    <n v="3056"/>
    <n v="3056"/>
    <n v="3056"/>
    <n v="3056"/>
    <n v="3056"/>
    <n v="3991"/>
    <n v="2561"/>
    <n v="2720"/>
    <n v="2955"/>
    <n v="36675"/>
  </r>
  <r>
    <s v="E126001"/>
    <x v="0"/>
    <s v="1260"/>
    <n v="126001"/>
    <s v="MILLWW-TREATMENT"/>
    <s v="Wastewater"/>
    <s v="A51800000"/>
    <n v="51800000"/>
    <s v="Chemicals"/>
    <x v="38"/>
    <x v="38"/>
    <s v="P15"/>
    <s v="Chemicals"/>
    <s v="618.3"/>
    <n v="151.60609615384516"/>
    <n v="151.60609615384516"/>
    <n v="151.60609615384516"/>
    <n v="151.60609615384516"/>
    <n v="151.60609615384516"/>
    <n v="151.60609615384516"/>
    <n v="151.60609615384516"/>
    <n v="151.60609615384516"/>
    <n v="151.60609615384516"/>
    <n v="151.60609615384516"/>
    <n v="151.60609615384516"/>
    <n v="151.60609615384516"/>
    <n v="1819.2731538461414"/>
  </r>
  <r>
    <s v="E126001"/>
    <x v="0"/>
    <s v="1260"/>
    <n v="126001"/>
    <s v="MILLWW-TREATMENT"/>
    <s v="Wastewater"/>
    <s v="A50100000"/>
    <n v="50100000"/>
    <s v="Labor Expense"/>
    <x v="0"/>
    <x v="0"/>
    <s v="P17"/>
    <s v="Salaries and wages"/>
    <s v="601.8"/>
    <n v="4353.4563999999991"/>
    <n v="4353.4563999999991"/>
    <n v="4768.0731999999998"/>
    <n v="4475.3609791999997"/>
    <n v="4688.4724544000001"/>
    <n v="4688.4724544000001"/>
    <n v="4475.3609791999997"/>
    <n v="4901.5839296000004"/>
    <n v="4688.4724544000001"/>
    <n v="4475.3609791999997"/>
    <n v="4688.4724544000001"/>
    <n v="4688.4724544000001"/>
    <n v="55245.015139199983"/>
  </r>
  <r>
    <s v="E126001"/>
    <x v="0"/>
    <s v="1260"/>
    <n v="126001"/>
    <s v="MILLWW-TREATMENT"/>
    <s v="Wastewater"/>
    <s v="A50550000"/>
    <n v="50550000"/>
    <s v="Group Insur Expense"/>
    <x v="6"/>
    <x v="6"/>
    <s v="P19"/>
    <s v="Group insurance expense"/>
    <s v="604.8"/>
    <n v="909.44"/>
    <n v="909.44"/>
    <n v="909.44"/>
    <n v="909.44"/>
    <n v="909.44"/>
    <n v="909.44"/>
    <n v="909.44"/>
    <n v="909.44"/>
    <n v="909.44"/>
    <n v="909.44"/>
    <n v="909.44"/>
    <n v="909.44"/>
    <n v="10913.280000000004"/>
  </r>
  <r>
    <s v="E126001"/>
    <x v="0"/>
    <s v="1260"/>
    <n v="126001"/>
    <s v="MILLWW-TREATMENT"/>
    <s v="Wastewater"/>
    <s v="A50421000"/>
    <n v="50421000"/>
    <s v="401k Expense"/>
    <x v="1"/>
    <x v="1"/>
    <s v="P20"/>
    <s v="Other benefits"/>
    <s v="604.8"/>
    <n v="139.31379129538848"/>
    <n v="139.31379129538848"/>
    <n v="152.582247609235"/>
    <n v="143.21409745165937"/>
    <n v="150.03286399697649"/>
    <n v="150.03286399697649"/>
    <n v="143.21409745165937"/>
    <n v="156.85163054229361"/>
    <n v="150.03286399697649"/>
    <n v="143.21409745165937"/>
    <n v="150.03286399697649"/>
    <n v="150.03286399697649"/>
    <n v="1767.8680730821661"/>
  </r>
  <r>
    <s v="E126001"/>
    <x v="0"/>
    <s v="1260"/>
    <n v="126001"/>
    <s v="MILLWW-TREATMENT"/>
    <s v="Wastewater"/>
    <s v="A50422000"/>
    <n v="50422000"/>
    <s v="DCP Expense"/>
    <x v="1"/>
    <x v="1"/>
    <s v="P20"/>
    <s v="Other benefits"/>
    <s v="604.8"/>
    <n v="228.56108506711573"/>
    <n v="228.56108506711573"/>
    <n v="250.32261697826962"/>
    <n v="234.95127544899498"/>
    <n v="246.1480028513281"/>
    <n v="246.1480028513281"/>
    <n v="234.95127544899498"/>
    <n v="257.33473025366118"/>
    <n v="246.1480028513281"/>
    <n v="234.95127544899498"/>
    <n v="246.1480028513281"/>
    <n v="246.1480028513281"/>
    <n v="2900.3733579697873"/>
  </r>
  <r>
    <s v="E126001"/>
    <x v="0"/>
    <s v="1260"/>
    <n v="126001"/>
    <s v="MILLWW-TREATMENT"/>
    <s v="Wastewater"/>
    <s v="A50454000"/>
    <n v="50454000"/>
    <s v="Safety Incent Awards"/>
    <x v="1"/>
    <x v="1"/>
    <s v="P20"/>
    <s v="Other benefits"/>
    <s v="604.8"/>
    <n v="100"/>
    <n v="0"/>
    <n v="0"/>
    <n v="0"/>
    <n v="0"/>
    <n v="0"/>
    <n v="0"/>
    <n v="0"/>
    <n v="0"/>
    <n v="0"/>
    <n v="0"/>
    <n v="100"/>
    <n v="200"/>
  </r>
  <r>
    <s v="E126001"/>
    <x v="0"/>
    <s v="1260"/>
    <n v="126001"/>
    <s v="MILLWW-TREATMENT"/>
    <s v="Wastewater"/>
    <s v="A53150000"/>
    <n v="53150000"/>
    <s v="Contr Svc-Other"/>
    <x v="7"/>
    <x v="7"/>
    <s v="P22"/>
    <s v="Contracted services"/>
    <s v="636.8"/>
    <n v="650"/>
    <n v="650"/>
    <n v="650"/>
    <n v="650"/>
    <n v="650"/>
    <n v="650"/>
    <n v="650"/>
    <n v="650"/>
    <n v="650"/>
    <n v="650"/>
    <n v="650"/>
    <n v="650"/>
    <n v="7800"/>
  </r>
  <r>
    <s v="E126001"/>
    <x v="0"/>
    <s v="1260"/>
    <n v="126001"/>
    <s v="MILLWW-TREATMENT"/>
    <s v="Wastewater"/>
    <s v="A53152000"/>
    <n v="53152000"/>
    <s v="Contr Svc-Lab Testng"/>
    <x v="7"/>
    <x v="7"/>
    <s v="P22"/>
    <s v="Contracted services"/>
    <s v="635.3"/>
    <n v="0"/>
    <n v="300"/>
    <n v="0"/>
    <n v="300"/>
    <n v="0"/>
    <n v="300"/>
    <n v="0"/>
    <n v="300"/>
    <n v="0"/>
    <n v="300"/>
    <n v="0"/>
    <n v="300"/>
    <n v="1800"/>
  </r>
  <r>
    <s v="E126001"/>
    <x v="0"/>
    <s v="1260"/>
    <n v="126001"/>
    <s v="MILLWW-TREATMENT"/>
    <s v="Wastewater"/>
    <s v="A52000000"/>
    <n v="52000000"/>
    <s v="M&amp;S Expense (O&amp;M)"/>
    <x v="13"/>
    <x v="13"/>
    <s v="P29"/>
    <s v="Miscellaneous expenses"/>
    <s v="620.5"/>
    <n v="250"/>
    <n v="250"/>
    <n v="250"/>
    <n v="250"/>
    <n v="250"/>
    <n v="250"/>
    <n v="250"/>
    <n v="250"/>
    <n v="250"/>
    <n v="250"/>
    <n v="250"/>
    <n v="250"/>
    <n v="3000"/>
  </r>
  <r>
    <s v="E126001"/>
    <x v="0"/>
    <s v="1260"/>
    <n v="126001"/>
    <s v="MILLWW-TREATMENT"/>
    <s v="Wastewater"/>
    <s v="A52554500"/>
    <n v="52554500"/>
    <s v="Lab Supplies"/>
    <x v="13"/>
    <x v="13"/>
    <s v="P29"/>
    <s v="Miscellaneous expenses"/>
    <s v="675.3"/>
    <n v="50"/>
    <n v="50"/>
    <n v="50"/>
    <n v="50"/>
    <n v="50"/>
    <n v="50"/>
    <n v="50"/>
    <n v="50"/>
    <n v="50"/>
    <n v="50"/>
    <n v="50"/>
    <n v="50"/>
    <n v="600"/>
  </r>
  <r>
    <s v="E126001"/>
    <x v="0"/>
    <s v="1260"/>
    <n v="126001"/>
    <s v="MILLWW-TREATMENT"/>
    <s v="Wastewater"/>
    <s v="A63110000"/>
    <n v="63110000"/>
    <s v="Contract Svc - Other Maint"/>
    <x v="19"/>
    <x v="19"/>
    <s v="P36"/>
    <s v="Maintenance supplies and services"/>
    <s v="631.6"/>
    <n v="1500"/>
    <n v="1500"/>
    <n v="1500"/>
    <n v="1500"/>
    <n v="1500"/>
    <n v="1500"/>
    <n v="1500"/>
    <n v="1500"/>
    <n v="1500"/>
    <n v="1500"/>
    <n v="1500"/>
    <n v="1500"/>
    <n v="18000"/>
  </r>
  <r>
    <s v="E126001"/>
    <x v="0"/>
    <s v="1260"/>
    <n v="126001"/>
    <s v="MILLWW-TREATMENT"/>
    <s v="Wastewater"/>
    <s v="A68532000"/>
    <n v="68532000"/>
    <s v="FUTA"/>
    <x v="3"/>
    <x v="3"/>
    <s v="P47"/>
    <s v="General taxes"/>
    <s v="408.12"/>
    <n v="26.123838400000004"/>
    <n v="15.036161597600008"/>
    <n v="0"/>
    <n v="0"/>
    <n v="0"/>
    <n v="0"/>
    <n v="0"/>
    <n v="0"/>
    <n v="0"/>
    <n v="0"/>
    <n v="0"/>
    <n v="0"/>
    <n v="41.159999997600011"/>
  </r>
  <r>
    <s v="E126001"/>
    <x v="0"/>
    <s v="1260"/>
    <n v="126001"/>
    <s v="MILLWW-TREATMENT"/>
    <s v="Wastewater"/>
    <s v="A68533000"/>
    <n v="68533000"/>
    <s v="FICA"/>
    <x v="3"/>
    <x v="3"/>
    <s v="P47"/>
    <s v="General taxes"/>
    <s v="408.12"/>
    <n v="333.03643959999994"/>
    <n v="333.03643959999994"/>
    <n v="364.76181479999997"/>
    <n v="342.3618599088"/>
    <n v="358.66766276160007"/>
    <n v="358.66766276160007"/>
    <n v="342.3618599088"/>
    <n v="374.97346561440003"/>
    <n v="358.66766276160007"/>
    <n v="342.3618599088"/>
    <n v="358.66766276160007"/>
    <n v="358.66766276160007"/>
    <n v="4226.2320531488003"/>
  </r>
  <r>
    <s v="E126001"/>
    <x v="0"/>
    <s v="1260"/>
    <n v="126001"/>
    <s v="MILLWW-TREATMENT"/>
    <s v="Wastewater"/>
    <s v="A68535000"/>
    <n v="68535000"/>
    <s v="SUTA"/>
    <x v="3"/>
    <x v="3"/>
    <s v="P47"/>
    <s v="General taxes"/>
    <s v="408.12"/>
    <n v="-31.079137600000003"/>
    <n v="95.097731199999998"/>
    <n v="43.093761600000008"/>
    <n v="20.144309126399992"/>
    <n v="-0.12183691520000001"/>
    <n v="-0.12183691520000001"/>
    <n v="-0.11629887359999999"/>
    <n v="-0.12737495679999999"/>
    <n v="-0.12183691520000001"/>
    <n v="-0.11629887359999999"/>
    <n v="-0.12183691520000001"/>
    <n v="-0.12183691520000001"/>
    <n v="126.28750704639997"/>
  </r>
  <r>
    <s v="E126005"/>
    <x v="0"/>
    <s v="1260"/>
    <n v="126005"/>
    <s v="MILLWW-ADMIN &amp; GEN"/>
    <s v="Wastewater"/>
    <s v="A40211000"/>
    <n v="40211000"/>
    <s v="Dom WW Svc Billed"/>
    <x v="28"/>
    <x v="28"/>
    <s v="P10"/>
    <s v="Sewer revenues"/>
    <s v="522.1"/>
    <n v="-12697.646875"/>
    <n v="-12697.646875"/>
    <n v="-12697.646875"/>
    <n v="-12697.646875"/>
    <n v="-12697.646875"/>
    <n v="-12697.646875"/>
    <n v="-12697.646875"/>
    <n v="-12697.646875"/>
    <n v="-12697.646875"/>
    <n v="-12697.646875"/>
    <n v="-12697.646875"/>
    <n v="-12697.646875"/>
    <n v="-152371.76250000004"/>
  </r>
  <r>
    <s v="E126005"/>
    <x v="0"/>
    <s v="1260"/>
    <n v="126005"/>
    <s v="MILLWW-ADMIN &amp; GEN"/>
    <s v="Wastewater"/>
    <s v="A40221000"/>
    <n v="40221000"/>
    <s v="Com WW Svc Billed"/>
    <x v="28"/>
    <x v="28"/>
    <s v="P10"/>
    <s v="Sewer revenues"/>
    <s v="522.2"/>
    <n v="-452.01979166666666"/>
    <n v="-452.01979166666666"/>
    <n v="-452.01979166666666"/>
    <n v="-452.01979166666666"/>
    <n v="-452.01979166666666"/>
    <n v="-452.01979166666666"/>
    <n v="-452.01979166666666"/>
    <n v="-452.01979166666666"/>
    <n v="-452.01979166666666"/>
    <n v="-452.01979166666666"/>
    <n v="-452.01979166666666"/>
    <n v="-452.01979166666666"/>
    <n v="-5424.2375000000002"/>
  </r>
  <r>
    <s v="E126005"/>
    <x v="0"/>
    <s v="1260"/>
    <n v="126005"/>
    <s v="MILLWW-ADMIN &amp; GEN"/>
    <s v="Wastewater"/>
    <s v="A40310700"/>
    <n v="40310700"/>
    <s v="OthRev-Reconnct Fee"/>
    <x v="29"/>
    <x v="29"/>
    <s v="P11"/>
    <s v="Other revenues"/>
    <s v="471."/>
    <n v="-700.41666666666663"/>
    <n v="-700.41666666666663"/>
    <n v="-700.41666666666663"/>
    <n v="-700.41666666666663"/>
    <n v="-700.41666666666663"/>
    <n v="-700.41666666666663"/>
    <n v="-700.41666666666663"/>
    <n v="-700.41666666666663"/>
    <n v="-700.41666666666663"/>
    <n v="-700.41666666666663"/>
    <n v="-700.41666666666663"/>
    <n v="-700.41666666666663"/>
    <n v="-8405.0000000000018"/>
  </r>
  <r>
    <s v="E126005"/>
    <x v="0"/>
    <s v="1260"/>
    <n v="126005"/>
    <s v="MILLWW-ADMIN &amp; GEN"/>
    <s v="Wastewater"/>
    <s v="A68011000"/>
    <n v="68011000"/>
    <s v="Depr -UPIS General"/>
    <x v="20"/>
    <x v="20"/>
    <s v="P39"/>
    <s v="Depreciation"/>
    <s v="403."/>
    <n v="8091"/>
    <n v="8091"/>
    <n v="8091"/>
    <n v="8091"/>
    <n v="8091"/>
    <n v="8091"/>
    <n v="8091"/>
    <n v="8091"/>
    <n v="8091"/>
    <n v="8091"/>
    <n v="8091"/>
    <n v="8091"/>
    <n v="97092"/>
  </r>
  <r>
    <s v="E126005"/>
    <x v="0"/>
    <s v="1260"/>
    <n v="126005"/>
    <s v="MILLWW-ADMIN &amp; GEN"/>
    <s v="Wastewater"/>
    <s v="A68012500"/>
    <n v="68012500"/>
    <s v="Depr-Amort CIAC Nntx"/>
    <x v="20"/>
    <x v="20"/>
    <s v="P39"/>
    <s v="Depreciation"/>
    <s v="403."/>
    <n v="-1381.45"/>
    <n v="-1381.45"/>
    <n v="-1381.45"/>
    <n v="-1381.45"/>
    <n v="-1381.45"/>
    <n v="-1381.45"/>
    <n v="-1381.45"/>
    <n v="-1381.45"/>
    <n v="-1381.45"/>
    <n v="-1381.45"/>
    <n v="-1381.45"/>
    <n v="-1381.45"/>
    <n v="-16577.400000000005"/>
  </r>
  <r>
    <s v="E120105"/>
    <x v="1"/>
    <s v="1201"/>
    <n v="120105"/>
    <s v="CORP-ADMIN &amp; GEN"/>
    <s v="Water"/>
    <s v="A40111000"/>
    <n v="40111000"/>
    <s v="Res Sales Billed"/>
    <x v="4"/>
    <x v="4"/>
    <s v="P02"/>
    <s v="Water revenues - residential"/>
    <s v="461.1"/>
    <n v="-4062331.0934881656"/>
    <n v="-3844770.7386807837"/>
    <n v="-3645420.7834285535"/>
    <n v="-3852889.8667692537"/>
    <n v="-3850362.607389865"/>
    <n v="-4400220.5275133206"/>
    <n v="-4720656.2588973735"/>
    <n v="-4606913.0405489774"/>
    <n v="-4731696.821428325"/>
    <n v="-4443731.0246104039"/>
    <n v="-4091080.8841919419"/>
    <n v="-3891982.1300211507"/>
    <n v="-50142055.776968114"/>
  </r>
  <r>
    <s v="E120105"/>
    <x v="1"/>
    <s v="1201"/>
    <n v="120105"/>
    <s v="CORP-ADMIN &amp; GEN"/>
    <s v="Water"/>
    <s v="A40121000"/>
    <n v="40121000"/>
    <s v="Com Sales Billed"/>
    <x v="4"/>
    <x v="4"/>
    <s v="P03"/>
    <s v="Water revenues - commercial"/>
    <s v="461.2"/>
    <n v="-1613506.8947448391"/>
    <n v="-1651314.7660804093"/>
    <n v="-1583615.0170160348"/>
    <n v="-1678722.5137551054"/>
    <n v="-1703515.3246072023"/>
    <n v="-1944097.7396232947"/>
    <n v="-2102327.9709114353"/>
    <n v="-2137823.0449848738"/>
    <n v="-2197914.6632440183"/>
    <n v="-2016839.1533285053"/>
    <n v="-1795726.8535761551"/>
    <n v="-1614288.227351411"/>
    <n v="-22039692.169223286"/>
  </r>
  <r>
    <s v="E120105"/>
    <x v="1"/>
    <s v="1201"/>
    <n v="120105"/>
    <s v="CORP-ADMIN &amp; GEN"/>
    <s v="Water"/>
    <s v="A40131000"/>
    <n v="40131000"/>
    <s v="Ind Sales Billed"/>
    <x v="4"/>
    <x v="4"/>
    <s v="P04"/>
    <s v="Water revenues - industrial"/>
    <s v="461.3"/>
    <n v="-210195.14995349225"/>
    <n v="-200516.51461107333"/>
    <n v="-196342.79684127122"/>
    <n v="-199712.10943032656"/>
    <n v="-201288.27073426332"/>
    <n v="-236446.93718833028"/>
    <n v="-231572.15661890915"/>
    <n v="-247830.00954263331"/>
    <n v="-222276.07406883937"/>
    <n v="-206661.37803012089"/>
    <n v="-196473.61222457889"/>
    <n v="-189887.50894460708"/>
    <n v="-2539202.5181884458"/>
  </r>
  <r>
    <s v="E120105"/>
    <x v="1"/>
    <s v="1201"/>
    <n v="120105"/>
    <s v="CORP-ADMIN &amp; GEN"/>
    <s v="Water"/>
    <s v="A40141000"/>
    <n v="40141000"/>
    <s v="Publ Fire Billed"/>
    <x v="4"/>
    <x v="4"/>
    <s v="P05"/>
    <s v="Water revenues - public fire"/>
    <s v="462.1"/>
    <n v="-310868.04333333333"/>
    <n v="-310868.04333333333"/>
    <n v="-310868.04333333333"/>
    <n v="-310868.04333333333"/>
    <n v="-310868.04333333333"/>
    <n v="-310868.04333333333"/>
    <n v="-310868.04333333333"/>
    <n v="-310868.04333333333"/>
    <n v="-310868.04333333333"/>
    <n v="-310868.04333333333"/>
    <n v="-310868.04333333333"/>
    <n v="-310868.04333333333"/>
    <n v="-3730416.5200000009"/>
  </r>
  <r>
    <s v="E120105"/>
    <x v="1"/>
    <s v="1201"/>
    <n v="120105"/>
    <s v="CORP-ADMIN &amp; GEN"/>
    <s v="Water"/>
    <s v="A40145000"/>
    <n v="40145000"/>
    <s v="Priv Fire Billed"/>
    <x v="4"/>
    <x v="4"/>
    <s v="P06"/>
    <s v="Water revenues - private fire"/>
    <s v="462.2"/>
    <n v="-227710.29791666663"/>
    <n v="-227710.29791666663"/>
    <n v="-227710.29791666663"/>
    <n v="-227710.29791666663"/>
    <n v="-227710.29791666663"/>
    <n v="-227710.29791666663"/>
    <n v="-227710.29791666663"/>
    <n v="-227710.29791666663"/>
    <n v="-227710.29791666663"/>
    <n v="-227710.29791666663"/>
    <n v="-227710.29791666663"/>
    <n v="-227710.29791666663"/>
    <n v="-2732523.5749999997"/>
  </r>
  <r>
    <s v="E120105"/>
    <x v="1"/>
    <s v="1201"/>
    <n v="120105"/>
    <s v="CORP-ADMIN &amp; GEN"/>
    <s v="Water"/>
    <s v="A40151000"/>
    <n v="40151000"/>
    <s v="Publ Auth Billed"/>
    <x v="4"/>
    <x v="4"/>
    <s v="P07"/>
    <s v="Water revenues - public authority"/>
    <s v="461.4"/>
    <n v="-420910.15191238571"/>
    <n v="-417845.11751238612"/>
    <n v="-388693.54137238552"/>
    <n v="-393346.0683123857"/>
    <n v="-480492.80747238424"/>
    <n v="-538227.73973238724"/>
    <n v="-551671.8636123871"/>
    <n v="-613884.42057238775"/>
    <n v="-607032.66777238669"/>
    <n v="-575454.32305238687"/>
    <n v="-462093.89841238706"/>
    <n v="-439375.92287238722"/>
    <n v="-5889028.5226086378"/>
  </r>
  <r>
    <s v="E120105"/>
    <x v="1"/>
    <s v="1201"/>
    <n v="120105"/>
    <s v="CORP-ADMIN &amp; GEN"/>
    <s v="Water"/>
    <s v="A40161000"/>
    <n v="40161000"/>
    <s v="Sls/Rsle Billed"/>
    <x v="4"/>
    <x v="4"/>
    <s v="P08"/>
    <s v="Water revenues - sales for resale"/>
    <s v="466."/>
    <n v="-133894.63992499994"/>
    <n v="-119860.80080649996"/>
    <n v="-136801.88079099997"/>
    <n v="-132770.60544999994"/>
    <n v="-141485.39181549998"/>
    <n v="-157766.44885599994"/>
    <n v="-185513.19465024996"/>
    <n v="-178676.40086424991"/>
    <n v="-170468.73353049994"/>
    <n v="-165481.94027949998"/>
    <n v="-133580.90147499996"/>
    <n v="-118447.93919199998"/>
    <n v="-1774748.8776354999"/>
  </r>
  <r>
    <s v="E120107"/>
    <x v="1"/>
    <s v="1201"/>
    <n v="120107"/>
    <s v="CORP-FINANCE"/>
    <s v="Water"/>
    <s v="A40111000"/>
    <n v="40111000"/>
    <s v="Res Sales Billed"/>
    <x v="4"/>
    <x v="4"/>
    <s v="P02"/>
    <s v="Water revenues - residential"/>
    <s v="461.1"/>
    <n v="0"/>
    <n v="0"/>
    <n v="0"/>
    <n v="0"/>
    <n v="0"/>
    <n v="0"/>
    <n v="0"/>
    <n v="0"/>
    <n v="-60648"/>
    <n v="-352627"/>
    <n v="-304891"/>
    <n v="-305484"/>
    <n v="-1023650"/>
  </r>
  <r>
    <s v="E120107"/>
    <x v="1"/>
    <s v="1201"/>
    <n v="120107"/>
    <s v="CORP-FINANCE"/>
    <s v="Water"/>
    <s v="A40121000"/>
    <n v="40121000"/>
    <s v="Com Sales Billed"/>
    <x v="4"/>
    <x v="4"/>
    <s v="P03"/>
    <s v="Water revenues - commercial"/>
    <s v="461.2"/>
    <n v="0"/>
    <n v="0"/>
    <n v="0"/>
    <n v="0"/>
    <n v="0"/>
    <n v="0"/>
    <n v="0"/>
    <n v="0"/>
    <n v="-28572"/>
    <n v="-166125"/>
    <n v="-142634"/>
    <n v="-138579"/>
    <n v="-475910"/>
  </r>
  <r>
    <s v="E120107"/>
    <x v="1"/>
    <s v="1201"/>
    <n v="120107"/>
    <s v="CORP-FINANCE"/>
    <s v="Water"/>
    <s v="A40131000"/>
    <n v="40131000"/>
    <s v="Ind Sales Billed"/>
    <x v="4"/>
    <x v="4"/>
    <s v="P04"/>
    <s v="Water revenues - industrial"/>
    <s v="461.3"/>
    <n v="0"/>
    <n v="0"/>
    <n v="0"/>
    <n v="0"/>
    <n v="0"/>
    <n v="0"/>
    <n v="0"/>
    <n v="0"/>
    <n v="-2889"/>
    <n v="-16800"/>
    <n v="-14615"/>
    <n v="-15162"/>
    <n v="-49466"/>
  </r>
  <r>
    <s v="E120107"/>
    <x v="1"/>
    <s v="1201"/>
    <n v="120107"/>
    <s v="CORP-FINANCE"/>
    <s v="Water"/>
    <s v="A40141000"/>
    <n v="40141000"/>
    <s v="Publ Fire Billed"/>
    <x v="4"/>
    <x v="4"/>
    <s v="P05"/>
    <s v="Water revenues - public fire"/>
    <s v="462.1"/>
    <n v="0"/>
    <n v="0"/>
    <n v="0"/>
    <n v="0"/>
    <n v="0"/>
    <n v="0"/>
    <n v="0"/>
    <n v="0"/>
    <n v="0"/>
    <n v="-18288.672525469225"/>
    <n v="-17112.324374146938"/>
    <n v="-18672.996335471151"/>
    <n v="-54073.993235087313"/>
  </r>
  <r>
    <s v="E120107"/>
    <x v="1"/>
    <s v="1201"/>
    <n v="120107"/>
    <s v="CORP-FINANCE"/>
    <s v="Water"/>
    <s v="A40145000"/>
    <n v="40145000"/>
    <s v="Priv Fire Billed"/>
    <x v="4"/>
    <x v="4"/>
    <s v="P06"/>
    <s v="Water revenues - private fire"/>
    <s v="462.2"/>
    <n v="0"/>
    <n v="0"/>
    <n v="0"/>
    <n v="0"/>
    <n v="0"/>
    <n v="0"/>
    <n v="0"/>
    <n v="0"/>
    <n v="0"/>
    <n v="-13396.420631146957"/>
    <n v="-12534.747668178248"/>
    <n v="-13677.937149646634"/>
    <n v="-39609.105448971837"/>
  </r>
  <r>
    <s v="E120107"/>
    <x v="1"/>
    <s v="1201"/>
    <n v="120107"/>
    <s v="CORP-FINANCE"/>
    <s v="Water"/>
    <s v="A40151000"/>
    <n v="40151000"/>
    <s v="Publ Auth Billed"/>
    <x v="4"/>
    <x v="4"/>
    <s v="P07"/>
    <s v="Water revenues - public authority"/>
    <s v="461.4"/>
    <n v="0"/>
    <n v="0"/>
    <n v="0"/>
    <n v="0"/>
    <n v="0"/>
    <n v="0"/>
    <n v="0"/>
    <n v="0"/>
    <n v="-7891"/>
    <n v="-45881"/>
    <n v="-40697"/>
    <n v="-35660"/>
    <n v="-130129"/>
  </r>
  <r>
    <s v="E120107"/>
    <x v="1"/>
    <s v="1201"/>
    <n v="120107"/>
    <s v="CORP-FINANCE"/>
    <s v="Water"/>
    <s v="A40161000"/>
    <n v="40161000"/>
    <s v="Sls/Rsle Billed"/>
    <x v="4"/>
    <x v="4"/>
    <s v="P08"/>
    <s v="Water revenues - sales for resale"/>
    <s v="466."/>
    <n v="0"/>
    <n v="0"/>
    <n v="0"/>
    <n v="0"/>
    <n v="0"/>
    <n v="0"/>
    <n v="0"/>
    <n v="0"/>
    <n v="0"/>
    <n v="-10028.843138526918"/>
    <n v="-9109.2690318431723"/>
    <n v="-8023.8407813986641"/>
    <n v="-27161.952951768755"/>
  </r>
  <r>
    <s v="E120105"/>
    <x v="1"/>
    <s v=""/>
    <m/>
    <m/>
    <s v="Water"/>
    <s v="A40111000"/>
    <n v="40111000"/>
    <s v="Res Sales Billed"/>
    <x v="4"/>
    <x v="4"/>
    <s v="P02"/>
    <s v="Water revenues - residential"/>
    <s v="461.1"/>
    <n v="-3834457"/>
    <n v="-3715409"/>
    <n v="-3838231"/>
    <n v="-3713471"/>
    <n v="-3800624"/>
    <n v="-4093037"/>
    <n v="-4695952"/>
    <n v="-4102222"/>
    <n v="-4186345"/>
    <n v="-4173204"/>
    <n v="-3849042"/>
    <n v="-3787840"/>
    <n v="-47789834"/>
  </r>
  <r>
    <s v="E120105"/>
    <x v="1"/>
    <s v=""/>
    <m/>
    <m/>
    <s v="Water"/>
    <s v="A40121000"/>
    <n v="40121000"/>
    <s v="Com Sales Billed"/>
    <x v="4"/>
    <x v="4"/>
    <s v="P03"/>
    <s v="Water revenues - commercial"/>
    <s v="461.2"/>
    <n v="-1573324"/>
    <n v="-1590809"/>
    <n v="-1629226"/>
    <n v="-1681355"/>
    <n v="-1525473"/>
    <n v="-1834878"/>
    <n v="-2086841"/>
    <n v="-1991130"/>
    <n v="-2071283"/>
    <n v="-1982842"/>
    <n v="-1784396"/>
    <n v="-1578404"/>
    <n v="-21329961"/>
  </r>
  <r>
    <s v="E120105"/>
    <x v="1"/>
    <s v=""/>
    <m/>
    <m/>
    <s v="Water"/>
    <s v="A40131000"/>
    <n v="40131000"/>
    <s v="Ind Sales Billed"/>
    <x v="4"/>
    <x v="4"/>
    <s v="P04"/>
    <s v="Water revenues - industrial"/>
    <s v="461.3"/>
    <n v="-210302"/>
    <n v="-200623"/>
    <n v="-196449"/>
    <n v="-199819"/>
    <n v="-201395"/>
    <n v="-236553"/>
    <n v="-231679"/>
    <n v="-247937"/>
    <n v="-222383"/>
    <n v="-206768"/>
    <n v="-196580"/>
    <n v="-189994"/>
    <n v="-2540482"/>
  </r>
  <r>
    <s v="E120105"/>
    <x v="1"/>
    <s v=""/>
    <m/>
    <m/>
    <s v="Water"/>
    <s v="A40151000"/>
    <n v="40151000"/>
    <s v="Publ Auth Billed"/>
    <x v="4"/>
    <x v="4"/>
    <s v="P07"/>
    <s v="Water revenues - public authority"/>
    <s v="461.4"/>
    <n v="-422232"/>
    <n v="-419167"/>
    <n v="-390015"/>
    <n v="-394668"/>
    <n v="-481815"/>
    <n v="-539550"/>
    <n v="-552994"/>
    <n v="-615206"/>
    <n v="-608355"/>
    <n v="-576776"/>
    <n v="-463416"/>
    <n v="-440698"/>
    <n v="-5904892"/>
  </r>
  <r>
    <s v="E120105"/>
    <x v="1"/>
    <s v=""/>
    <m/>
    <m/>
    <s v="Water"/>
    <s v="A40161000"/>
    <n v="40161000"/>
    <s v="Sls/Rsle Billed"/>
    <x v="4"/>
    <x v="4"/>
    <s v="P08"/>
    <s v="Water revenues - sales for resale"/>
    <s v="466."/>
    <n v="-133895"/>
    <n v="-119861"/>
    <n v="-136802"/>
    <n v="-132771"/>
    <n v="-141485"/>
    <n v="-157766"/>
    <n v="-185513"/>
    <n v="-178676"/>
    <n v="-170469"/>
    <n v="-165482"/>
    <n v="-133581"/>
    <n v="-118448"/>
    <n v="-1774749"/>
  </r>
  <r>
    <s v="E120105"/>
    <x v="1"/>
    <s v=""/>
    <m/>
    <m/>
    <s v="Water"/>
    <s v="A40145000"/>
    <n v="40145000"/>
    <s v="Priv Fire Billed"/>
    <x v="4"/>
    <x v="4"/>
    <s v="P06"/>
    <s v="Water revenues - private fire"/>
    <s v="462.2"/>
    <n v="-224987"/>
    <n v="-224987"/>
    <n v="-224987"/>
    <n v="-224987"/>
    <n v="-224987"/>
    <n v="-224987"/>
    <n v="-224987"/>
    <n v="-224987"/>
    <n v="-224987"/>
    <n v="-224987"/>
    <n v="-224987"/>
    <n v="-224987"/>
    <n v="-2699844"/>
  </r>
  <r>
    <s v="E120105"/>
    <x v="1"/>
    <s v=""/>
    <m/>
    <m/>
    <s v="Water"/>
    <s v="A40141000"/>
    <n v="40141000"/>
    <s v="Publ Fire Billed"/>
    <x v="4"/>
    <x v="4"/>
    <s v="P05"/>
    <s v="Water revenues - public fire"/>
    <s v="462.1"/>
    <n v="-311709"/>
    <n v="-311709"/>
    <n v="-311709"/>
    <n v="-311709"/>
    <n v="-311709"/>
    <n v="-311709"/>
    <n v="-311709"/>
    <n v="-311709"/>
    <n v="-311709"/>
    <n v="-311709"/>
    <n v="-311709"/>
    <n v="-311709"/>
    <n v="-3740508"/>
  </r>
  <r>
    <s v="E120105"/>
    <x v="1"/>
    <s v=""/>
    <m/>
    <m/>
    <s v="Water"/>
    <s v="A40171000"/>
    <n v="40171000"/>
    <s v="Misc Sales Billed"/>
    <x v="4"/>
    <x v="4"/>
    <s v="P09"/>
    <s v="Water revenues - other"/>
    <s v="474."/>
    <n v="-7053.666666666667"/>
    <n v="-7053.666666666667"/>
    <n v="-7053.666666666667"/>
    <n v="-7053.666666666667"/>
    <n v="-7053.666666666667"/>
    <n v="-7053.666666666667"/>
    <n v="-7053.666666666667"/>
    <n v="-7053.666666666667"/>
    <n v="-7053.666666666667"/>
    <n v="-7053.666666666667"/>
    <n v="-7053.666666666667"/>
    <n v="-7053.666666666667"/>
    <n v="-84644"/>
  </r>
  <r>
    <s v="E120105"/>
    <x v="2"/>
    <s v=""/>
    <m/>
    <m/>
    <s v="Water"/>
    <s v="A51010000"/>
    <n v="51010000"/>
    <s v="Purchased Water"/>
    <x v="32"/>
    <x v="32"/>
    <s v="P13"/>
    <s v="Purchased water"/>
    <s v="610.1"/>
    <n v="4166.666666666667"/>
    <n v="4166.666666666667"/>
    <n v="4166.666666666667"/>
    <n v="4166.666666666667"/>
    <n v="4166.666666666667"/>
    <n v="4166.666666666667"/>
    <n v="4166.666666666667"/>
    <n v="4166.666666666667"/>
    <n v="4166.666666666667"/>
    <n v="4166.666666666667"/>
    <n v="4166.666666666667"/>
    <n v="4166.666666666667"/>
    <n v="49999.999999999993"/>
  </r>
  <r>
    <s v="E120105"/>
    <x v="2"/>
    <s v=""/>
    <m/>
    <m/>
    <s v="Water"/>
    <s v="A51110000"/>
    <n v="51110000"/>
    <s v="Waste Disposal"/>
    <x v="34"/>
    <x v="34"/>
    <s v="P16"/>
    <s v="Waste disposal"/>
    <s v="675.3"/>
    <n v="5000"/>
    <n v="5000"/>
    <n v="5000"/>
    <n v="5000"/>
    <n v="5000"/>
    <n v="5000"/>
    <n v="5000"/>
    <n v="5000"/>
    <n v="5000"/>
    <n v="5000"/>
    <n v="5000"/>
    <n v="5000"/>
    <n v="60000"/>
  </r>
  <r>
    <s v="E120105"/>
    <x v="3"/>
    <s v="1201"/>
    <n v="120105"/>
    <s v="CORP-ADMIN &amp; GEN"/>
    <s v="Water"/>
    <s v="A55710000"/>
    <n v="55710000"/>
    <s v="Ins General Liabilty"/>
    <x v="18"/>
    <x v="18"/>
    <s v="P35"/>
    <s v="Insurance other than group"/>
    <s v="657.8"/>
    <n v="-794"/>
    <n v="-794"/>
    <n v="-794"/>
    <n v="-794"/>
    <n v="-794"/>
    <n v="-794"/>
    <n v="-794"/>
    <n v="-794"/>
    <n v="-794"/>
    <n v="-794"/>
    <n v="-794"/>
    <n v="-794"/>
    <n v="-9528"/>
  </r>
  <r>
    <s v="E120100"/>
    <x v="3"/>
    <s v="1201"/>
    <n v="120105"/>
    <s v="CORP-ADMIN &amp; GEN"/>
    <s v="Water"/>
    <s v="A53401500"/>
    <n v="53401500"/>
    <s v="AWWSC Off Suppl OPEX"/>
    <x v="2"/>
    <x v="2"/>
    <s v="P21"/>
    <s v="Service Company Costs"/>
    <s v="634.8"/>
    <n v="794"/>
    <n v="794"/>
    <n v="794"/>
    <n v="794"/>
    <n v="794"/>
    <n v="794"/>
    <n v="794"/>
    <n v="794"/>
    <n v="794"/>
    <n v="794"/>
    <n v="794"/>
    <n v="794"/>
    <n v="9528"/>
  </r>
  <r>
    <s v="E120105"/>
    <x v="3"/>
    <s v="1201"/>
    <n v="120105"/>
    <s v="CORP-ADMIN &amp; GEN"/>
    <s v="Water"/>
    <s v="A55115000"/>
    <n v="55115000"/>
    <s v="Ins Vehicle - Intercompany"/>
    <x v="18"/>
    <x v="18"/>
    <s v="P35"/>
    <s v="Insurance other than group"/>
    <s v="656.8"/>
    <n v="-2891.8458333333333"/>
    <n v="-2891.8458333333333"/>
    <n v="-2891.8458333333333"/>
    <n v="-2891.8458333333333"/>
    <n v="-2891.8458333333333"/>
    <n v="-2891.8458333333333"/>
    <n v="-2891.8458333333333"/>
    <n v="-2891.8458333333333"/>
    <n v="-2891.8458333333333"/>
    <n v="-2891.8458333333333"/>
    <n v="-2891.8458333333333"/>
    <n v="-2891.8458333333333"/>
    <n v="-34702.15"/>
  </r>
  <r>
    <s v="E120105"/>
    <x v="3"/>
    <s v="1201"/>
    <n v="120105"/>
    <s v="CORP-ADMIN &amp; GEN"/>
    <s v="Water"/>
    <s v="A55715000"/>
    <n v="55715000"/>
    <s v="Ins General Liab - Intercompany"/>
    <x v="18"/>
    <x v="18"/>
    <s v="P35"/>
    <s v="Insurance other than group"/>
    <s v="657.8"/>
    <n v="-32346"/>
    <n v="-32346"/>
    <n v="-32346"/>
    <n v="-32346"/>
    <n v="-32346"/>
    <n v="-32346"/>
    <n v="-32346"/>
    <n v="-32346"/>
    <n v="-32346"/>
    <n v="-32346"/>
    <n v="-32346"/>
    <n v="-32346"/>
    <n v="-388152"/>
  </r>
  <r>
    <s v="E120105"/>
    <x v="3"/>
    <s v="1201"/>
    <n v="120105"/>
    <s v="CORP-ADMIN &amp; GEN"/>
    <s v="Water"/>
    <s v="A55725000"/>
    <n v="55725000"/>
    <s v="Ins Work Comp - Intercompany"/>
    <x v="18"/>
    <x v="18"/>
    <s v="P35"/>
    <s v="Insurance other than group"/>
    <s v="658.8"/>
    <n v="-12473.339166666667"/>
    <n v="-12473.339166666667"/>
    <n v="-12473.339166666667"/>
    <n v="-12473.339166666667"/>
    <n v="-12473.339166666667"/>
    <n v="-12473.339166666667"/>
    <n v="-12473.339166666667"/>
    <n v="-12473.339166666667"/>
    <n v="-12473.339166666667"/>
    <n v="-12473.339166666667"/>
    <n v="-12473.339166666667"/>
    <n v="-12473.339166666667"/>
    <n v="-149680.07000000004"/>
  </r>
  <r>
    <s v="E120105"/>
    <x v="3"/>
    <s v="1201"/>
    <n v="120105"/>
    <s v="CORP-ADMIN &amp; GEN"/>
    <s v="Water"/>
    <s v="A55735000"/>
    <n v="55735000"/>
    <s v="Ins Other - Intercompany"/>
    <x v="18"/>
    <x v="18"/>
    <s v="P35"/>
    <s v="Insurance other than group"/>
    <s v="659.8"/>
    <n v="-20119.095833333333"/>
    <n v="-20119.095833333333"/>
    <n v="-20119.095833333333"/>
    <n v="-20119.095833333333"/>
    <n v="-20119.095833333333"/>
    <n v="-20119.095833333333"/>
    <n v="-20119.095833333333"/>
    <n v="-20119.095833333333"/>
    <n v="-20119.095833333333"/>
    <n v="-20119.095833333333"/>
    <n v="-20119.095833333333"/>
    <n v="-20119.095833333333"/>
    <n v="-241429.14999999994"/>
  </r>
  <r>
    <s v="E120105"/>
    <x v="3"/>
    <s v="1201"/>
    <n v="120105"/>
    <s v="CORP-ADMIN &amp; GEN"/>
    <s v="Water"/>
    <s v="A55110000"/>
    <n v="55110000"/>
    <s v="Ins Vehicle"/>
    <x v="18"/>
    <x v="18"/>
    <s v="P35"/>
    <s v="Insurance other than group"/>
    <s v="656.8"/>
    <n v="2891.8458333333333"/>
    <n v="2891.8458333333333"/>
    <n v="2891.8458333333333"/>
    <n v="2891.8458333333333"/>
    <n v="2891.8458333333333"/>
    <n v="2891.8458333333333"/>
    <n v="2891.8458333333333"/>
    <n v="2891.8458333333333"/>
    <n v="2891.8458333333333"/>
    <n v="2891.8458333333333"/>
    <n v="2891.8458333333333"/>
    <n v="2891.8458333333333"/>
    <n v="34702.15"/>
  </r>
  <r>
    <s v="E120105"/>
    <x v="3"/>
    <s v="1201"/>
    <n v="120105"/>
    <s v="CORP-ADMIN &amp; GEN"/>
    <s v="Water"/>
    <s v="A55710000"/>
    <n v="55710000"/>
    <s v="Ins General Liabilty"/>
    <x v="18"/>
    <x v="18"/>
    <s v="P35"/>
    <s v="Insurance other than group"/>
    <s v="657.8"/>
    <n v="32346"/>
    <n v="32346"/>
    <n v="32346"/>
    <n v="32346"/>
    <n v="32346"/>
    <n v="32346"/>
    <n v="32346"/>
    <n v="32346"/>
    <n v="32346"/>
    <n v="32346"/>
    <n v="32346"/>
    <n v="32346"/>
    <n v="388152"/>
  </r>
  <r>
    <s v="E120105"/>
    <x v="3"/>
    <s v="1201"/>
    <n v="120105"/>
    <s v="CORP-ADMIN &amp; GEN"/>
    <s v="Water"/>
    <s v="A55715000"/>
    <n v="55715000"/>
    <s v="Ins General Liab - Intercompany"/>
    <x v="18"/>
    <x v="18"/>
    <s v="P35"/>
    <s v="Insurance other than group"/>
    <s v="657.8"/>
    <n v="0"/>
    <n v="0"/>
    <n v="0"/>
    <n v="0"/>
    <n v="0"/>
    <n v="0"/>
    <n v="0"/>
    <n v="0"/>
    <n v="0"/>
    <n v="0"/>
    <n v="0"/>
    <n v="0"/>
    <n v="0"/>
  </r>
  <r>
    <s v="E120105"/>
    <x v="3"/>
    <s v="1201"/>
    <n v="120105"/>
    <s v="CORP-ADMIN &amp; GEN"/>
    <s v="Water"/>
    <s v="A55720000"/>
    <n v="55720000"/>
    <s v="Ins Work Comp"/>
    <x v="18"/>
    <x v="18"/>
    <s v="P35"/>
    <s v="Insurance other than group"/>
    <s v="658.8"/>
    <n v="12473.339166666667"/>
    <n v="12473.339166666667"/>
    <n v="12473.339166666667"/>
    <n v="12473.339166666667"/>
    <n v="12473.339166666667"/>
    <n v="12473.339166666667"/>
    <n v="12473.339166666667"/>
    <n v="12473.339166666667"/>
    <n v="12473.339166666667"/>
    <n v="12473.339166666667"/>
    <n v="12473.339166666667"/>
    <n v="12473.339166666667"/>
    <n v="149680.07000000004"/>
  </r>
  <r>
    <s v="E120105"/>
    <x v="3"/>
    <s v="1201"/>
    <n v="120105"/>
    <s v="CORP-ADMIN &amp; GEN"/>
    <s v="Water"/>
    <s v="A55730000"/>
    <n v="55730000"/>
    <s v="Ins Other"/>
    <x v="18"/>
    <x v="18"/>
    <s v="P35"/>
    <s v="Insurance other than group"/>
    <s v="659.8"/>
    <n v="20119.095833333333"/>
    <n v="20119.095833333333"/>
    <n v="20119.095833333333"/>
    <n v="20119.095833333333"/>
    <n v="20119.095833333333"/>
    <n v="20119.095833333333"/>
    <n v="20119.095833333333"/>
    <n v="20119.095833333333"/>
    <n v="20119.095833333333"/>
    <n v="20119.095833333333"/>
    <n v="20119.095833333333"/>
    <n v="20119.095833333333"/>
    <n v="241429.14999999994"/>
  </r>
  <r>
    <s v="E120201"/>
    <x v="2"/>
    <s v="1202"/>
    <n v="120201"/>
    <s v="CEN-PRODUCTION"/>
    <s v="Water"/>
    <s v="A51510000"/>
    <n v="51510000"/>
    <s v="Purchased Power"/>
    <x v="33"/>
    <x v="33"/>
    <s v="P14"/>
    <s v="Fuel and power"/>
    <s v="615.8"/>
    <n v="-45642"/>
    <n v="-51798"/>
    <n v="-58426"/>
    <n v="-56521"/>
    <n v="-46184"/>
    <n v="-68615"/>
    <n v="-62154"/>
    <n v="-62188"/>
    <n v="-59237"/>
    <n v="-53422"/>
    <n v="-62795"/>
    <n v="-57160"/>
    <n v="-684142"/>
  </r>
  <r>
    <s v="E120250"/>
    <x v="2"/>
    <s v="1202"/>
    <n v="120250"/>
    <s v="CEN-KY RIVER ST"/>
    <s v="Water"/>
    <s v="A51510000"/>
    <n v="51510000"/>
    <s v="Purchased Power"/>
    <x v="33"/>
    <x v="33"/>
    <s v="P14"/>
    <s v="Fuel and power"/>
    <s v="615.8"/>
    <n v="-118225"/>
    <n v="-140368"/>
    <n v="-135139"/>
    <n v="-136811"/>
    <n v="-203490"/>
    <n v="-232232"/>
    <n v="-229579"/>
    <n v="-244448"/>
    <n v="-238666"/>
    <n v="-162053"/>
    <n v="-145676"/>
    <n v="-124838"/>
    <n v="-2111525"/>
  </r>
  <r>
    <s v="E120251"/>
    <x v="2"/>
    <s v="1202"/>
    <n v="120251"/>
    <s v="CEN-RICHMOND ROAD"/>
    <s v="Water"/>
    <s v="A51510000"/>
    <n v="51510000"/>
    <s v="Purchased Power"/>
    <x v="33"/>
    <x v="33"/>
    <s v="P14"/>
    <s v="Fuel and power"/>
    <s v="615.8"/>
    <n v="-28032"/>
    <n v="-37323"/>
    <n v="-44066"/>
    <n v="-40756"/>
    <n v="-41008"/>
    <n v="-44145"/>
    <n v="-43577"/>
    <n v="-46353"/>
    <n v="-42292"/>
    <n v="-43536"/>
    <n v="-40684"/>
    <n v="-29890"/>
    <n v="-481662"/>
  </r>
  <r>
    <s v="E120252"/>
    <x v="2"/>
    <s v="1202"/>
    <n v="120252"/>
    <s v="CEN-POOL III WTP"/>
    <s v="Water"/>
    <s v="A51510000"/>
    <n v="51510000"/>
    <s v="Purchased Power"/>
    <x v="33"/>
    <x v="33"/>
    <s v="P14"/>
    <s v="Fuel and power"/>
    <s v="615.8"/>
    <n v="-55243"/>
    <n v="-56661"/>
    <n v="-60814"/>
    <n v="-60621"/>
    <n v="-22005"/>
    <n v="-83312"/>
    <n v="-82125"/>
    <n v="-86296"/>
    <n v="-64541"/>
    <n v="-48527"/>
    <n v="-45130"/>
    <n v="-54731"/>
    <n v="-720006"/>
  </r>
  <r>
    <s v="E123301"/>
    <x v="2"/>
    <s v="1233"/>
    <n v="123301"/>
    <s v="OWNWW-TREATMENT"/>
    <s v="Wastewater"/>
    <s v="A51510000"/>
    <n v="51510000"/>
    <s v="Purchased Power"/>
    <x v="33"/>
    <x v="33"/>
    <s v="P14"/>
    <s v="Fuel and power"/>
    <s v="615.8"/>
    <n v="-4643"/>
    <n v="-4602"/>
    <n v="-4700"/>
    <n v="-4644"/>
    <n v="-4644"/>
    <n v="-4643"/>
    <n v="-4643"/>
    <n v="-4645"/>
    <n v="-4644"/>
    <n v="-4644"/>
    <n v="-4644"/>
    <n v="-4643"/>
    <n v="-55739"/>
  </r>
  <r>
    <s v="E125001"/>
    <x v="2"/>
    <s v="1250"/>
    <n v="125001"/>
    <s v="RWWW-TREATMENT"/>
    <s v="Wastewater"/>
    <s v="A51510000"/>
    <n v="51510000"/>
    <s v="Purchased Power"/>
    <x v="33"/>
    <x v="33"/>
    <s v="P14"/>
    <s v="Fuel and power"/>
    <s v="615.8"/>
    <n v="-987"/>
    <n v="-446"/>
    <n v="-740"/>
    <n v="-919"/>
    <n v="-626"/>
    <n v="-535"/>
    <n v="-910"/>
    <n v="-669"/>
    <n v="-982"/>
    <n v="-655"/>
    <n v="-750"/>
    <n v="-1066"/>
    <n v="-9285"/>
  </r>
  <r>
    <s v="E126001"/>
    <x v="2"/>
    <s v="1260"/>
    <n v="126001"/>
    <s v="MILLWW-TREATMENT"/>
    <s v="Wastewater"/>
    <s v="A51510000"/>
    <n v="51510000"/>
    <s v="Purchased Power"/>
    <x v="33"/>
    <x v="33"/>
    <s v="P14"/>
    <s v="Fuel and power"/>
    <s v="615.8"/>
    <n v="-3056"/>
    <n v="-3056"/>
    <n v="-3056"/>
    <n v="-3056"/>
    <n v="-3056"/>
    <n v="-3056"/>
    <n v="-3056"/>
    <n v="-3056"/>
    <n v="-3991"/>
    <n v="-2561"/>
    <n v="-2720"/>
    <n v="-2955"/>
    <n v="-36675"/>
  </r>
  <r>
    <s v="E120201"/>
    <x v="2"/>
    <s v="1202"/>
    <n v="120201"/>
    <s v="CEN-PRODUCTION"/>
    <s v="Water"/>
    <s v="A51510000"/>
    <n v="51510000"/>
    <s v="Purchased Power"/>
    <x v="33"/>
    <x v="33"/>
    <s v="P14"/>
    <s v="Fuel and power"/>
    <s v="615.8"/>
    <n v="44125.858450000007"/>
    <n v="52423.656149999995"/>
    <n v="61352.741200000011"/>
    <n v="58090.17534999999"/>
    <n v="43811.356350000031"/>
    <n v="73351.996549999982"/>
    <n v="64642.051349999994"/>
    <n v="64687.312499999993"/>
    <n v="61404.52154999999"/>
    <n v="53567.740050000015"/>
    <n v="66201.026849999995"/>
    <n v="58605.383599999994"/>
    <n v="702263.81994999992"/>
  </r>
  <r>
    <s v="E120250"/>
    <x v="2"/>
    <s v="1202"/>
    <n v="120250"/>
    <s v="CEN-KY RIVER ST"/>
    <s v="Water"/>
    <s v="A51510000"/>
    <n v="51510000"/>
    <s v="Purchased Power"/>
    <x v="33"/>
    <x v="33"/>
    <s v="P14"/>
    <s v="Fuel and power"/>
    <s v="615.8"/>
    <n v="116347.02294729817"/>
    <n v="139221.37437409209"/>
    <n v="145128.36150563485"/>
    <n v="137118.92177385534"/>
    <n v="200466.85077797627"/>
    <n v="225259.32844738485"/>
    <n v="234632.09272112616"/>
    <n v="229741.24015729132"/>
    <n v="223013.07246700802"/>
    <n v="162784.83613870977"/>
    <n v="146978.51712831805"/>
    <n v="127573.4453577837"/>
    <n v="2088265.0637964786"/>
  </r>
  <r>
    <s v="E120251"/>
    <x v="2"/>
    <s v="1202"/>
    <n v="120251"/>
    <s v="CEN-RICHMOND ROAD"/>
    <s v="Water"/>
    <s v="A51510000"/>
    <n v="51510000"/>
    <s v="Purchased Power"/>
    <x v="33"/>
    <x v="33"/>
    <s v="P14"/>
    <s v="Fuel and power"/>
    <s v="615.8"/>
    <n v="27596.357506919616"/>
    <n v="37017.887180934173"/>
    <n v="47323.65630893971"/>
    <n v="40820.898262530216"/>
    <n v="40398.736854566443"/>
    <n v="42819.005122175113"/>
    <n v="44536.467220724648"/>
    <n v="43564.520164924783"/>
    <n v="39518.449496790461"/>
    <n v="43732.285758523918"/>
    <n v="41047.708022005507"/>
    <n v="31253.007968927806"/>
    <n v="479628.97986796236"/>
  </r>
  <r>
    <s v="E120252"/>
    <x v="2"/>
    <s v="1202"/>
    <n v="120252"/>
    <s v="CEN-POOL III WTP"/>
    <s v="Water"/>
    <s v="A51510000"/>
    <n v="51510000"/>
    <s v="Purchased Power"/>
    <x v="33"/>
    <x v="33"/>
    <s v="P14"/>
    <s v="Fuel and power"/>
    <s v="615.8"/>
    <n v="52501.339125608218"/>
    <n v="54251.909644747597"/>
    <n v="63048.055987287429"/>
    <n v="58653.265230284225"/>
    <n v="20927.728883720745"/>
    <n v="78011.672449340564"/>
    <n v="81026.211924302523"/>
    <n v="78295.275841632058"/>
    <n v="58219.477687268547"/>
    <n v="47057.609139598469"/>
    <n v="43956.82322159184"/>
    <n v="53993.671721431521"/>
    <n v="689943.04085681378"/>
  </r>
  <r>
    <s v="E123301"/>
    <x v="2"/>
    <s v="1233"/>
    <n v="123301"/>
    <s v="OWNWW-TREATMENT"/>
    <s v="Wastewater"/>
    <s v="A51510000"/>
    <n v="51510000"/>
    <s v="Purchased Power"/>
    <x v="33"/>
    <x v="33"/>
    <s v="P14"/>
    <s v="Fuel and power"/>
    <s v="615.8"/>
    <n v="4808.0159000000012"/>
    <n v="4753.2749000000013"/>
    <n v="4868.1465499999995"/>
    <n v="4809.0341000000008"/>
    <n v="4809.6788500000002"/>
    <n v="4808.5737500000005"/>
    <n v="4808.7101999999995"/>
    <n v="4810.4669999999996"/>
    <n v="4810.0173500000019"/>
    <n v="4809.7554"/>
    <n v="4810.01325"/>
    <n v="4808.3126000000002"/>
    <n v="57713.99985"/>
  </r>
  <r>
    <s v="E125001"/>
    <x v="2"/>
    <s v="1250"/>
    <n v="125001"/>
    <s v="RWWW-TREATMENT"/>
    <s v="Wastewater"/>
    <s v="A51510000"/>
    <n v="51510000"/>
    <s v="Purchased Power"/>
    <x v="33"/>
    <x v="33"/>
    <s v="P14"/>
    <s v="Fuel and power"/>
    <s v="615.8"/>
    <n v="987.0172"/>
    <n v="445.89920000000006"/>
    <n v="740.06939999999997"/>
    <n v="919.12980000000005"/>
    <n v="626.24059999999997"/>
    <n v="535.2503999999999"/>
    <n v="909.55179999999984"/>
    <n v="668.52340000000004"/>
    <n v="982.42819999999995"/>
    <n v="655.02580000000012"/>
    <n v="749.79079999999999"/>
    <n v="1066.0451999999998"/>
    <n v="9284.9718000000012"/>
  </r>
  <r>
    <s v="E126001"/>
    <x v="2"/>
    <s v="1260"/>
    <n v="126001"/>
    <s v="MILLWW-TREATMENT"/>
    <s v="Wastewater"/>
    <s v="A51510000"/>
    <n v="51510000"/>
    <s v="Purchased Power"/>
    <x v="33"/>
    <x v="33"/>
    <s v="P14"/>
    <s v="Fuel and power"/>
    <s v="615.8"/>
    <n v="3166.0773374999999"/>
    <n v="3166.0773374999999"/>
    <n v="3166.0773374999999"/>
    <n v="3166.0773374999999"/>
    <n v="3166.0773374999999"/>
    <n v="3166.0773374999999"/>
    <n v="3166.0773374999999"/>
    <n v="3166.0773374999999"/>
    <n v="4133.7681000000002"/>
    <n v="2652.6307500000003"/>
    <n v="2817.0796499999997"/>
    <n v="3060.8308500000007"/>
    <n v="37992.928049999995"/>
  </r>
  <r>
    <s v="E120250"/>
    <x v="2"/>
    <s v="1202"/>
    <n v="120250"/>
    <s v="CEN-KY RIVER ST"/>
    <s v="Water"/>
    <s v="A51800000"/>
    <n v="51800000"/>
    <s v="Chemicals"/>
    <x v="38"/>
    <x v="38"/>
    <s v="P15"/>
    <s v="Chemicals"/>
    <s v="618.3"/>
    <n v="-66411.869377487892"/>
    <n v="-63379.809644565634"/>
    <n v="-56327.3452418261"/>
    <n v="-59956.647550120135"/>
    <n v="-61823.057317069673"/>
    <n v="-92365.555336580146"/>
    <n v="-106509.96393282026"/>
    <n v="-117671.58895226917"/>
    <n v="-95441.270227811765"/>
    <n v="-84724.677690251701"/>
    <n v="-64361.863142900875"/>
    <n v="-61690.019732957364"/>
    <n v="-930663.66814666067"/>
  </r>
  <r>
    <s v="E120251"/>
    <x v="2"/>
    <s v="1202"/>
    <n v="120251"/>
    <s v="CEN-RICHMOND ROAD"/>
    <s v="Water"/>
    <s v="A51800000"/>
    <n v="51800000"/>
    <s v="Chemicals"/>
    <x v="38"/>
    <x v="38"/>
    <s v="P15"/>
    <s v="Chemicals"/>
    <s v="618.3"/>
    <n v="-37652.759344072998"/>
    <n v="-41612.129569137738"/>
    <n v="-36346.474361179295"/>
    <n v="-43839.093156895819"/>
    <n v="-42113.425015542474"/>
    <n v="-48403.450645406279"/>
    <n v="-52611.725076969415"/>
    <n v="-65151.377485195007"/>
    <n v="-61417.936279672649"/>
    <n v="-57941.280081285884"/>
    <n v="-39785.810576603202"/>
    <n v="-58408.757433168743"/>
    <n v="-585284.21902512945"/>
  </r>
  <r>
    <s v="E120252"/>
    <x v="2"/>
    <s v="1202"/>
    <n v="120252"/>
    <s v="CEN-POOL III WTP"/>
    <s v="Water"/>
    <s v="A51800000"/>
    <n v="51800000"/>
    <s v="Chemicals"/>
    <x v="38"/>
    <x v="38"/>
    <s v="P15"/>
    <s v="Chemicals"/>
    <s v="618.3"/>
    <n v="-27970.827602810878"/>
    <n v="-26969.692360158198"/>
    <n v="-20353.661237376647"/>
    <n v="-18580.81926935447"/>
    <n v="-19186.170641251898"/>
    <n v="-20256.123698061168"/>
    <n v="-33899.694089473203"/>
    <n v="-36156.483933839467"/>
    <n v="-39698.214124919388"/>
    <n v="-25862.453888958276"/>
    <n v="-20927.929736018938"/>
    <n v="-23632.887427093014"/>
    <n v="-313494.95800931548"/>
  </r>
  <r>
    <s v="E123301"/>
    <x v="2"/>
    <s v="1233"/>
    <n v="123301"/>
    <s v="OWNWW-TREATMENT"/>
    <s v="Wastewater"/>
    <s v="A51800000"/>
    <n v="51800000"/>
    <s v="Chemicals"/>
    <x v="38"/>
    <x v="38"/>
    <s v="P15"/>
    <s v="Chemicals"/>
    <s v="618.3"/>
    <n v="-566.22424037006181"/>
    <n v="-101.51039384045983"/>
    <n v="-349.70146560032651"/>
    <n v="-1508.2947031578842"/>
    <n v="-1142.2681077138079"/>
    <n v="-756.60225832236313"/>
    <n v="-729.23004813321859"/>
    <n v="-1004.4250940707167"/>
    <n v="-1630.0580776315676"/>
    <n v="-398.43136445723405"/>
    <n v="-549.03989316611467"/>
    <n v="-804.10470380756021"/>
    <n v="-9539.8903502713147"/>
  </r>
  <r>
    <s v="E125001"/>
    <x v="2"/>
    <s v="1250"/>
    <n v="125001"/>
    <s v="RWWW-TREATMENT"/>
    <s v="Wastewater"/>
    <s v="A51800000"/>
    <n v="51800000"/>
    <s v="Chemicals"/>
    <x v="38"/>
    <x v="38"/>
    <s v="P15"/>
    <s v="Chemicals"/>
    <s v="618.3"/>
    <n v="-728.44045851393048"/>
    <n v="-562.29724922600542"/>
    <n v="-512.97638482972047"/>
    <n v="-461.70274566563364"/>
    <n v="-722.86401300309421"/>
    <n v="-627.75199535603588"/>
    <n v="-887.88989551083398"/>
    <n v="-507.2120201238381"/>
    <n v="-744.99206424148406"/>
    <n v="-625.38149659442581"/>
    <n v="-483.054592518059"/>
    <n v="-374.06070469556153"/>
    <n v="-7238.6236202786222"/>
  </r>
  <r>
    <s v="E126001"/>
    <x v="2"/>
    <s v="1260"/>
    <n v="126001"/>
    <s v="MILLWW-TREATMENT"/>
    <s v="Wastewater"/>
    <s v="A51800000"/>
    <n v="51800000"/>
    <s v="Chemicals"/>
    <x v="38"/>
    <x v="38"/>
    <s v="P15"/>
    <s v="Chemicals"/>
    <s v="618.3"/>
    <n v="-151.60609615384516"/>
    <n v="-151.60609615384516"/>
    <n v="-151.60609615384516"/>
    <n v="-151.60609615384516"/>
    <n v="-151.60609615384516"/>
    <n v="-151.60609615384516"/>
    <n v="-151.60609615384516"/>
    <n v="-151.60609615384516"/>
    <n v="-151.60609615384516"/>
    <n v="-151.60609615384516"/>
    <n v="-151.60609615384516"/>
    <n v="-151.60609615384516"/>
    <n v="-1819.2731538461414"/>
  </r>
  <r>
    <s v="E120250"/>
    <x v="2"/>
    <s v="1202"/>
    <n v="120250"/>
    <s v="CEN-KY RIVER ST"/>
    <s v="Water"/>
    <s v="A51800000"/>
    <n v="51800000"/>
    <s v="Chemicals"/>
    <x v="38"/>
    <x v="38"/>
    <s v="P15"/>
    <s v="Chemicals"/>
    <s v="618.3"/>
    <n v="63115.339530443161"/>
    <n v="60685.062650182183"/>
    <n v="58396.289137535568"/>
    <n v="58010.620849866551"/>
    <n v="58795.286182214972"/>
    <n v="86489.396391814545"/>
    <n v="105084.46603148113"/>
    <n v="106762.01668943602"/>
    <n v="86093.358154052257"/>
    <n v="82159.767666401051"/>
    <n v="62688.345519373615"/>
    <n v="60858.463419625645"/>
    <n v="889138.41222242673"/>
  </r>
  <r>
    <s v="E120251"/>
    <x v="2"/>
    <s v="1202"/>
    <n v="120251"/>
    <s v="CEN-RICHMOND ROAD"/>
    <s v="Water"/>
    <s v="A51800000"/>
    <n v="51800000"/>
    <s v="Chemicals"/>
    <x v="38"/>
    <x v="38"/>
    <s v="P15"/>
    <s v="Chemicals"/>
    <s v="618.3"/>
    <n v="35783.764446552414"/>
    <n v="39842.8885172132"/>
    <n v="37681.506501204305"/>
    <n v="42416.197626806199"/>
    <n v="40050.928947158594"/>
    <n v="45324.095268490331"/>
    <n v="51907.585286532958"/>
    <n v="59111.060812101008"/>
    <n v="55402.410011804095"/>
    <n v="56187.196452681783"/>
    <n v="38751.312009984147"/>
    <n v="57621.431197779908"/>
    <n v="560080.37707830896"/>
  </r>
  <r>
    <s v="E120252"/>
    <x v="2"/>
    <s v="1202"/>
    <n v="120252"/>
    <s v="CEN-POOL III WTP"/>
    <s v="Water"/>
    <s v="A51800000"/>
    <n v="51800000"/>
    <s v="Chemicals"/>
    <x v="38"/>
    <x v="38"/>
    <s v="P15"/>
    <s v="Chemicals"/>
    <s v="618.3"/>
    <n v="26582.421149212925"/>
    <n v="25823.010193793973"/>
    <n v="21101.26585093722"/>
    <n v="17977.737344526638"/>
    <n v="18246.531998697417"/>
    <n v="18967.459303407748"/>
    <n v="33445.990595487783"/>
    <n v="32804.342794603312"/>
    <n v="35810.007123490701"/>
    <n v="25079.507656177302"/>
    <n v="20383.768061279865"/>
    <n v="23314.325740335149"/>
    <n v="299536.3678119501"/>
  </r>
  <r>
    <s v="E123301"/>
    <x v="2"/>
    <s v="1233"/>
    <n v="123301"/>
    <s v="OWNWW-TREATMENT"/>
    <s v="Wastewater"/>
    <s v="A51800000"/>
    <n v="51800000"/>
    <s v="Chemicals"/>
    <x v="38"/>
    <x v="38"/>
    <s v="P15"/>
    <s v="Chemicals"/>
    <s v="618.3"/>
    <n v="566.22424037006181"/>
    <n v="101.51039384045983"/>
    <n v="349.70146560032651"/>
    <n v="1508.2947031578842"/>
    <n v="1142.2681077138079"/>
    <n v="756.60225832236313"/>
    <n v="729.23004813321859"/>
    <n v="1004.4250940707167"/>
    <n v="1630.0580776315676"/>
    <n v="398.43136445723405"/>
    <n v="549.03989316611467"/>
    <n v="804.10470380756021"/>
    <n v="9539.8903502713147"/>
  </r>
  <r>
    <s v="E125001"/>
    <x v="2"/>
    <s v="1250"/>
    <n v="125001"/>
    <s v="RWWW-TREATMENT"/>
    <s v="Wastewater"/>
    <s v="A51800000"/>
    <n v="51800000"/>
    <s v="Chemicals"/>
    <x v="38"/>
    <x v="38"/>
    <s v="P15"/>
    <s v="Chemicals"/>
    <s v="618.3"/>
    <n v="728.44045851393048"/>
    <n v="562.29724922600542"/>
    <n v="512.97638482972047"/>
    <n v="461.70274566563364"/>
    <n v="722.86401300309421"/>
    <n v="627.75199535603588"/>
    <n v="887.88989551083398"/>
    <n v="507.2120201238381"/>
    <n v="744.99206424148406"/>
    <n v="625.38149659442581"/>
    <n v="483.054592518059"/>
    <n v="374.06070469556153"/>
    <n v="7238.6236202786222"/>
  </r>
  <r>
    <s v="E126001"/>
    <x v="2"/>
    <s v="1260"/>
    <n v="126001"/>
    <s v="MILLWW-TREATMENT"/>
    <s v="Wastewater"/>
    <s v="A51800000"/>
    <n v="51800000"/>
    <s v="Chemicals"/>
    <x v="38"/>
    <x v="38"/>
    <s v="P15"/>
    <s v="Chemicals"/>
    <s v="618.3"/>
    <n v="151.60609615384516"/>
    <n v="151.60609615384516"/>
    <n v="151.60609615384516"/>
    <n v="151.60609615384516"/>
    <n v="151.60609615384516"/>
    <n v="151.60609615384516"/>
    <n v="151.60609615384516"/>
    <n v="151.60609615384516"/>
    <n v="151.60609615384516"/>
    <n v="151.60609615384516"/>
    <n v="151.60609615384516"/>
    <n v="151.60609615384516"/>
    <n v="1819.2731538461414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669">
  <r>
    <s v="E120100"/>
    <s v="Budget"/>
    <s v="1201"/>
    <n v="120100"/>
    <s v="KY CORP-BS/OH"/>
    <s v="Water"/>
    <s v="A50100000"/>
    <n v="50100000"/>
    <s v="Labor Expense"/>
    <n v="10"/>
    <s v="Salaries &amp; Wages"/>
    <x v="0"/>
    <x v="0"/>
    <s v="601.8"/>
    <n v="2439.2343999999998"/>
    <n v="2439.2343999999998"/>
    <n v="2671.5372000000002"/>
    <n v="2507.5352831999999"/>
    <n v="2626.9345823999997"/>
    <n v="2626.9345823999997"/>
    <n v="2507.5352831999999"/>
    <n v="2746.3438815999998"/>
    <n v="2626.9345823999997"/>
    <n v="2507.5352831999999"/>
    <n v="2626.9345823999997"/>
    <n v="2626.9345823999997"/>
    <n v="30953.628643200002"/>
  </r>
  <r>
    <s v="E120100"/>
    <s v="Budget"/>
    <s v="1201"/>
    <n v="120100"/>
    <s v="KY CORP-BS/OH"/>
    <s v="Water"/>
    <s v="A50421000"/>
    <n v="50421000"/>
    <s v="401k Expense"/>
    <n v="13"/>
    <s v="Other benefits"/>
    <x v="1"/>
    <x v="1"/>
    <s v="604.8"/>
    <n v="78.059573155389799"/>
    <n v="78.059573155389799"/>
    <n v="85.493342027331678"/>
    <n v="80.2427212037407"/>
    <n v="84.061898403918832"/>
    <n v="84.061898403918832"/>
    <n v="80.2427212037407"/>
    <n v="87.881075604096964"/>
    <n v="84.061898403918832"/>
    <n v="80.2427212037407"/>
    <n v="84.061898403918832"/>
    <n v="84.061898403918832"/>
    <n v="990.53121957302437"/>
  </r>
  <r>
    <s v="E120100"/>
    <s v="Budget"/>
    <s v="1201"/>
    <n v="120100"/>
    <s v="KY CORP-BS/OH"/>
    <s v="Water"/>
    <s v="A50422000"/>
    <n v="50422000"/>
    <s v="DCP Expense"/>
    <n v="13"/>
    <s v="Other benefits"/>
    <x v="1"/>
    <x v="1"/>
    <s v="604.8"/>
    <n v="128.06040547191841"/>
    <n v="128.06040547191841"/>
    <n v="140.25377742162496"/>
    <n v="131.64697682513216"/>
    <n v="137.90969000728128"/>
    <n v="137.90969000728128"/>
    <n v="131.64697682513216"/>
    <n v="144.18240318943043"/>
    <n v="137.90969000728128"/>
    <n v="131.64697682513216"/>
    <n v="137.90969000728128"/>
    <n v="137.90969000728128"/>
    <n v="1625.0463720666953"/>
  </r>
  <r>
    <s v="E120100"/>
    <s v="Budget"/>
    <s v="1201"/>
    <n v="120100"/>
    <s v="KY CORP-BS/OH"/>
    <s v="Water"/>
    <s v="A53401000"/>
    <n v="53401000"/>
    <s v="AWWSC Labor OPEX"/>
    <n v="14"/>
    <s v="Service Company costs"/>
    <x v="2"/>
    <x v="2"/>
    <s v="634.8"/>
    <n v="308738.6887590643"/>
    <n v="306630.04435064236"/>
    <n v="334884.96189820365"/>
    <n v="312494.07881361409"/>
    <n v="329378.0191425184"/>
    <n v="329401.45966536796"/>
    <n v="314788.28332309803"/>
    <n v="346510.93849624682"/>
    <n v="331453.97149019316"/>
    <n v="317061.5800868122"/>
    <n v="329906.27822490816"/>
    <n v="328346.58974562486"/>
    <n v="3889594.8939962941"/>
  </r>
  <r>
    <s v="E120100"/>
    <s v="Budget"/>
    <s v="1201"/>
    <n v="120100"/>
    <s v="KY CORP-BS/OH"/>
    <s v="Water"/>
    <s v="A53401100"/>
    <n v="53401100"/>
    <s v="AWWSC Pension OPEX"/>
    <n v="14"/>
    <s v="Service Company costs"/>
    <x v="2"/>
    <x v="2"/>
    <s v="634.8"/>
    <n v="29228.112338496245"/>
    <n v="29228.112338496245"/>
    <n v="29228.112338496245"/>
    <n v="29227.002059909781"/>
    <n v="29227.002059909781"/>
    <n v="29224.781502736867"/>
    <n v="29224.781502736867"/>
    <n v="29224.781502736867"/>
    <n v="29227.002059909781"/>
    <n v="29228.112338496245"/>
    <n v="29228.112338496245"/>
    <n v="29228.112338496245"/>
    <n v="350724.0247189175"/>
  </r>
  <r>
    <s v="E120100"/>
    <s v="Budget"/>
    <s v="1201"/>
    <n v="120100"/>
    <s v="KY CORP-BS/OH"/>
    <s v="Water"/>
    <s v="A53401200"/>
    <n v="53401200"/>
    <s v="AWWSC Group Ins OPEX"/>
    <n v="14"/>
    <s v="Service Company costs"/>
    <x v="2"/>
    <x v="2"/>
    <s v="634.8"/>
    <n v="43485.424573395328"/>
    <n v="43348.697110933259"/>
    <n v="43182.768680650639"/>
    <n v="43072.613870278132"/>
    <n v="43016.998294536097"/>
    <n v="42857.864932781871"/>
    <n v="42828.663964961321"/>
    <n v="42584.410007857732"/>
    <n v="42225.431142184927"/>
    <n v="41891.172600180391"/>
    <n v="42245.048975797486"/>
    <n v="43197.697436060284"/>
    <n v="513936.7915896175"/>
  </r>
  <r>
    <s v="E120100"/>
    <s v="Budget"/>
    <s v="1201"/>
    <n v="120100"/>
    <s v="KY CORP-BS/OH"/>
    <s v="Water"/>
    <s v="A53401300"/>
    <n v="53401300"/>
    <s v="AWWSC Other Ben OPEX"/>
    <n v="14"/>
    <s v="Service Company costs"/>
    <x v="2"/>
    <x v="2"/>
    <s v="634.8"/>
    <n v="23095.959575321889"/>
    <n v="23088.873724506069"/>
    <n v="24179.330893175753"/>
    <n v="24135.012734944808"/>
    <n v="23787.168886266245"/>
    <n v="25597.792391221159"/>
    <n v="23156.077162023579"/>
    <n v="25665.392163718236"/>
    <n v="25918.187838551807"/>
    <n v="23199.273824541418"/>
    <n v="23802.614091406238"/>
    <n v="23979.844558016917"/>
    <n v="289605.52784369409"/>
  </r>
  <r>
    <s v="E120100"/>
    <s v="Budget"/>
    <s v="1201"/>
    <n v="120100"/>
    <s v="KY CORP-BS/OH"/>
    <s v="Water"/>
    <s v="A53401400"/>
    <n v="53401400"/>
    <s v="AWWSC Cont Svcs OPEX"/>
    <n v="14"/>
    <s v="Service Company costs"/>
    <x v="2"/>
    <x v="2"/>
    <s v="634.8"/>
    <n v="40268.123849287076"/>
    <n v="41024.394980661251"/>
    <n v="42151.096286036445"/>
    <n v="40514.280603618696"/>
    <n v="38340.239330737095"/>
    <n v="44044.371002666005"/>
    <n v="39158.130576905307"/>
    <n v="43768.094814509124"/>
    <n v="45838.337533447637"/>
    <n v="43623.357343593969"/>
    <n v="41182.103647708711"/>
    <n v="41320.507377219074"/>
    <n v="501233.03734639043"/>
  </r>
  <r>
    <s v="E120100"/>
    <s v="Budget"/>
    <s v="1201"/>
    <n v="120100"/>
    <s v="KY CORP-BS/OH"/>
    <s v="Water"/>
    <s v="A53401500"/>
    <n v="53401500"/>
    <s v="AWWSC Off Suppl OPEX"/>
    <n v="14"/>
    <s v="Service Company costs"/>
    <x v="2"/>
    <x v="2"/>
    <s v="634.8"/>
    <n v="44902.24786054049"/>
    <n v="45170.01083308657"/>
    <n v="48200.745812491077"/>
    <n v="47294.26376189931"/>
    <n v="49569.665295483443"/>
    <n v="47168.907051466682"/>
    <n v="47140.384120359719"/>
    <n v="47200.870574758083"/>
    <n v="49466.114824645738"/>
    <n v="45326.359656120476"/>
    <n v="45621.582056459003"/>
    <n v="45775.091767697202"/>
    <n v="562836.24361500784"/>
  </r>
  <r>
    <s v="E120100"/>
    <s v="Budget"/>
    <s v="1201"/>
    <n v="120100"/>
    <s v="KY CORP-BS/OH"/>
    <s v="Water"/>
    <s v="A53401600"/>
    <n v="53401600"/>
    <s v="AWWSC Transportaion"/>
    <n v="14"/>
    <s v="Service Company costs"/>
    <x v="2"/>
    <x v="2"/>
    <s v="634.8"/>
    <n v="11919.926356700162"/>
    <n v="11919.926356700162"/>
    <n v="11921.027155913696"/>
    <n v="11923.459347048538"/>
    <n v="11916.507562488936"/>
    <n v="11929.699450871027"/>
    <n v="11915.215021218493"/>
    <n v="11915.215021218493"/>
    <n v="11936.22567128286"/>
    <n v="11917.15269139774"/>
    <n v="11923.801364889354"/>
    <n v="11928.096773667632"/>
    <n v="143066.25277339711"/>
  </r>
  <r>
    <s v="E120100"/>
    <s v="Budget"/>
    <s v="1201"/>
    <n v="120100"/>
    <s v="KY CORP-BS/OH"/>
    <s v="Water"/>
    <s v="A53401700"/>
    <n v="53401700"/>
    <s v="AWWSC Rents OPEX"/>
    <n v="14"/>
    <s v="Service Company costs"/>
    <x v="2"/>
    <x v="2"/>
    <s v="634.8"/>
    <n v="22316.430301320674"/>
    <n v="22316.430301320674"/>
    <n v="22316.430301320674"/>
    <n v="22316.430301320674"/>
    <n v="22316.430301320674"/>
    <n v="22316.430301320674"/>
    <n v="22316.430301320674"/>
    <n v="22316.430301320674"/>
    <n v="22316.430301320674"/>
    <n v="22316.430301320674"/>
    <n v="22316.430301320674"/>
    <n v="22316.430301320674"/>
    <n v="267797.16361584811"/>
  </r>
  <r>
    <s v="E120100"/>
    <s v="Budget"/>
    <s v="1201"/>
    <n v="120100"/>
    <s v="KY CORP-BS/OH"/>
    <s v="Water"/>
    <s v="A53401800"/>
    <n v="53401800"/>
    <s v="AWWSC Other operting supplies"/>
    <n v="14"/>
    <s v="Service Company costs"/>
    <x v="2"/>
    <x v="2"/>
    <s v="634.8"/>
    <n v="12999.801377177628"/>
    <n v="1636.2496164079239"/>
    <n v="2469.2723077635546"/>
    <n v="7800.5770380110098"/>
    <n v="968.87626778839262"/>
    <n v="3306.8456553735932"/>
    <n v="9224.3417167777679"/>
    <n v="1602.2673272653151"/>
    <n v="-1456.4725815721354"/>
    <n v="4930.2408764477232"/>
    <n v="821.91235182388721"/>
    <n v="-1317.3729642141207"/>
    <n v="42986.538989050539"/>
  </r>
  <r>
    <s v="E120100"/>
    <s v="Budget"/>
    <s v="1201"/>
    <n v="120100"/>
    <s v="KY CORP-BS/OH"/>
    <s v="Water"/>
    <s v="A53401900"/>
    <n v="53401900"/>
    <s v="AWWSC Maint OPEX"/>
    <n v="14"/>
    <s v="Service Company costs"/>
    <x v="2"/>
    <x v="2"/>
    <s v="634.8"/>
    <n v="22533.648555355976"/>
    <n v="23687.282798644737"/>
    <n v="23842.47462594882"/>
    <n v="21789.885723228839"/>
    <n v="21308.380038828225"/>
    <n v="22494.523000915575"/>
    <n v="22060.748405480721"/>
    <n v="24707.545016346132"/>
    <n v="21300.074245544973"/>
    <n v="20575.835391844761"/>
    <n v="22319.423270647949"/>
    <n v="21450.557669219073"/>
    <n v="268070.37874200579"/>
  </r>
  <r>
    <s v="E120100"/>
    <s v="Budget"/>
    <s v="1201"/>
    <n v="120100"/>
    <s v="KY CORP-BS/OH"/>
    <s v="Water"/>
    <s v="A53402200"/>
    <n v="53402200"/>
    <s v="AWWSC Dpr/Amrt OPEX"/>
    <n v="14"/>
    <s v="Service Company costs"/>
    <x v="2"/>
    <x v="2"/>
    <s v="634.8"/>
    <n v="67770.571357639783"/>
    <n v="67344.197633841803"/>
    <n v="64143.040515741464"/>
    <n v="62710.89420187362"/>
    <n v="61563.549591521187"/>
    <n v="60446.669667935144"/>
    <n v="60405.126964583855"/>
    <n v="60197.58513294741"/>
    <n v="60673.000391146488"/>
    <n v="60579.970182666984"/>
    <n v="59324.821428090501"/>
    <n v="57402.74229878722"/>
    <n v="742562.16936677555"/>
  </r>
  <r>
    <s v="E120100"/>
    <s v="Budget"/>
    <s v="1201"/>
    <n v="120100"/>
    <s v="KY CORP-BS/OH"/>
    <s v="Water"/>
    <s v="A53402300"/>
    <n v="53402300"/>
    <s v="AWWSC Gen Tax OPEX"/>
    <n v="14"/>
    <s v="Service Company costs"/>
    <x v="2"/>
    <x v="2"/>
    <s v="634.8"/>
    <n v="34921.091234428677"/>
    <n v="55203.720110100738"/>
    <n v="32048.757861171202"/>
    <n v="27402.500350117018"/>
    <n v="26784.501431208515"/>
    <n v="25409.073469691062"/>
    <n v="23700.400987144883"/>
    <n v="24892.671196208998"/>
    <n v="22725.780832814879"/>
    <n v="20887.568139508963"/>
    <n v="20222.382868885808"/>
    <n v="18773.967540415582"/>
    <n v="332972.41602169635"/>
  </r>
  <r>
    <s v="E120100"/>
    <s v="Budget"/>
    <s v="1201"/>
    <n v="120100"/>
    <s v="KY CORP-BS/OH"/>
    <s v="Water"/>
    <s v="A53402400"/>
    <n v="53402400"/>
    <s v="AWWSC Interest OPEX"/>
    <n v="14"/>
    <s v="Service Company costs"/>
    <x v="2"/>
    <x v="2"/>
    <s v="634.8"/>
    <n v="6815.6604538582587"/>
    <n v="6618.1261005853148"/>
    <n v="6419.7801020934849"/>
    <n v="6280.1649206097063"/>
    <n v="6066.1213851444345"/>
    <n v="5891.6404719318589"/>
    <n v="6066.2013338035595"/>
    <n v="5895.7879925992038"/>
    <n v="5724.6590954461699"/>
    <n v="5874.1762002797304"/>
    <n v="5700.181647069624"/>
    <n v="5525.9087821589392"/>
    <n v="72878.408485580279"/>
  </r>
  <r>
    <s v="E120100"/>
    <s v="Budget"/>
    <s v="1201"/>
    <n v="120100"/>
    <s v="KY CORP-BS/OH"/>
    <s v="Water"/>
    <s v="A53402500"/>
    <n v="53402500"/>
    <s v="AWWSC Oth Inc OPEX"/>
    <n v="14"/>
    <s v="Service Company costs"/>
    <x v="2"/>
    <x v="2"/>
    <s v="634.8"/>
    <n v="-28.789702444487148"/>
    <n v="-28.789702444487148"/>
    <n v="-28.789702444487148"/>
    <n v="-28.789702444487148"/>
    <n v="-28.789702444487148"/>
    <n v="-28.789702444487148"/>
    <n v="-28.789702444487148"/>
    <n v="-28.789702444487148"/>
    <n v="-28.789702444487148"/>
    <n v="-28.789702444487148"/>
    <n v="-28.789702444487148"/>
    <n v="-28.789702444487148"/>
    <n v="-345.47642933384577"/>
  </r>
  <r>
    <s v="E120100"/>
    <s v="Budget"/>
    <s v="1201"/>
    <n v="120100"/>
    <s v="KY CORP-BS/OH"/>
    <s v="Water"/>
    <s v="A68532000"/>
    <n v="68532000"/>
    <s v="FUTA"/>
    <n v="34"/>
    <s v="General taxes"/>
    <x v="3"/>
    <x v="3"/>
    <s v="408.12"/>
    <n v="-26.053468797600008"/>
    <n v="14.638046400000006"/>
    <n v="11.323835197600003"/>
    <n v="-4.9842374400000014E-2"/>
    <n v="-5.2215820800000021E-2"/>
    <n v="-5.2215820800000021E-2"/>
    <n v="-4.9842374400000014E-2"/>
    <n v="-5.4589267200000013E-2"/>
    <n v="-5.2215820800000021E-2"/>
    <n v="-4.9842374400000014E-2"/>
    <n v="-5.2215820800000021E-2"/>
    <n v="-5.2215820800000021E-2"/>
    <n v="-0.55678269439999939"/>
  </r>
  <r>
    <s v="E120100"/>
    <s v="Budget"/>
    <s v="1201"/>
    <n v="120100"/>
    <s v="KY CORP-BS/OH"/>
    <s v="Water"/>
    <s v="A68533000"/>
    <n v="68533000"/>
    <s v="FICA"/>
    <n v="34"/>
    <s v="General taxes"/>
    <x v="3"/>
    <x v="3"/>
    <s v="408.12"/>
    <n v="186.60259159999998"/>
    <n v="187.08360123232322"/>
    <n v="204.90251563540161"/>
    <n v="192.32406206682825"/>
    <n v="201.48568407001054"/>
    <n v="201.48568407001054"/>
    <n v="192.32406206682825"/>
    <n v="210.64730607319285"/>
    <n v="201.48568407001054"/>
    <n v="192.32406206682825"/>
    <n v="201.48568407001054"/>
    <n v="201.48568407001054"/>
    <n v="2373.6366210914548"/>
  </r>
  <r>
    <s v="E120100"/>
    <s v="Budget"/>
    <s v="1201"/>
    <n v="120100"/>
    <s v="KY CORP-BS/OH"/>
    <s v="Water"/>
    <s v="A68535000"/>
    <n v="68535000"/>
    <s v="SUTA"/>
    <n v="34"/>
    <s v="General taxes"/>
    <x v="3"/>
    <x v="3"/>
    <s v="408.12"/>
    <n v="-92.031427199999996"/>
    <n v="34.145441599999998"/>
    <n v="37.398340800000007"/>
    <n v="20.144309126399992"/>
    <n v="-0.12183691520000001"/>
    <n v="-0.12183691520000001"/>
    <n v="-0.11629887359999999"/>
    <n v="-0.12737495679999999"/>
    <n v="-0.12183691520000001"/>
    <n v="-0.11629887359999999"/>
    <n v="-0.12183691520000001"/>
    <n v="-0.12183691520000001"/>
    <n v="-1.3124929535999987"/>
  </r>
  <r>
    <s v="E120105"/>
    <s v="Budget"/>
    <s v="1201"/>
    <n v="120105"/>
    <s v="CORP-ADMIN &amp; GEN"/>
    <s v="Water"/>
    <s v="A40111000"/>
    <n v="40111000"/>
    <s v="Res Sales Billed"/>
    <n v="1"/>
    <s v="Water revenues"/>
    <x v="4"/>
    <x v="4"/>
    <s v="461.1"/>
    <n v="4062331.0934881656"/>
    <n v="3844770.7386807837"/>
    <n v="3645420.7834285535"/>
    <n v="3852889.8667692537"/>
    <n v="3850362.607389865"/>
    <n v="4400220.5275133206"/>
    <n v="4720656.2588973735"/>
    <n v="4606913.0405489774"/>
    <n v="4731696.821428325"/>
    <n v="4443731.0246104039"/>
    <n v="4091080.8841919419"/>
    <n v="3891982.1300211507"/>
    <n v="50142055.776968114"/>
  </r>
  <r>
    <s v="E120105"/>
    <s v="Budget"/>
    <s v="1201"/>
    <n v="120105"/>
    <s v="CORP-ADMIN &amp; GEN"/>
    <s v="Water"/>
    <s v="A40121000"/>
    <n v="40121000"/>
    <s v="Com Sales Billed"/>
    <n v="1"/>
    <s v="Water revenues"/>
    <x v="5"/>
    <x v="5"/>
    <s v="461.2"/>
    <n v="1613506.8947448391"/>
    <n v="1651314.7660804093"/>
    <n v="1583615.0170160348"/>
    <n v="1678722.5137551054"/>
    <n v="1703515.3246072023"/>
    <n v="1944097.7396232947"/>
    <n v="2102327.9709114353"/>
    <n v="2137823.0449848738"/>
    <n v="2197914.6632440183"/>
    <n v="2016839.1533285053"/>
    <n v="1795726.8535761551"/>
    <n v="1614288.227351411"/>
    <n v="22039692.169223286"/>
  </r>
  <r>
    <s v="E120105"/>
    <s v="Budget"/>
    <s v="1201"/>
    <n v="120105"/>
    <s v="CORP-ADMIN &amp; GEN"/>
    <s v="Water"/>
    <s v="A40131000"/>
    <n v="40131000"/>
    <s v="Ind Sales Billed"/>
    <n v="1"/>
    <s v="Water revenues"/>
    <x v="6"/>
    <x v="6"/>
    <s v="461.3"/>
    <n v="210195.14995349225"/>
    <n v="200516.51461107333"/>
    <n v="196342.79684127122"/>
    <n v="199712.10943032656"/>
    <n v="201288.27073426332"/>
    <n v="236446.93718833028"/>
    <n v="231572.15661890915"/>
    <n v="247830.00954263331"/>
    <n v="222276.07406883937"/>
    <n v="206661.37803012089"/>
    <n v="196473.61222457889"/>
    <n v="189887.50894460708"/>
    <n v="2539202.5181884458"/>
  </r>
  <r>
    <s v="E120105"/>
    <s v="Budget"/>
    <s v="1201"/>
    <n v="120105"/>
    <s v="CORP-ADMIN &amp; GEN"/>
    <s v="Water"/>
    <s v="A40141000"/>
    <n v="40141000"/>
    <s v="Publ Fire Billed"/>
    <n v="1"/>
    <s v="Water revenues"/>
    <x v="7"/>
    <x v="7"/>
    <s v="462.1"/>
    <n v="310868.04333333333"/>
    <n v="310868.04333333333"/>
    <n v="310868.04333333333"/>
    <n v="310868.04333333333"/>
    <n v="310868.04333333333"/>
    <n v="310868.04333333333"/>
    <n v="310868.04333333333"/>
    <n v="310868.04333333333"/>
    <n v="310868.04333333333"/>
    <n v="310868.04333333333"/>
    <n v="310868.04333333333"/>
    <n v="310868.04333333333"/>
    <n v="3730416.5200000009"/>
  </r>
  <r>
    <s v="E120105"/>
    <s v="Budget"/>
    <s v="1201"/>
    <n v="120105"/>
    <s v="CORP-ADMIN &amp; GEN"/>
    <s v="Water"/>
    <s v="A40145000"/>
    <n v="40145000"/>
    <s v="Priv Fire Billed"/>
    <n v="1"/>
    <s v="Water revenues"/>
    <x v="8"/>
    <x v="8"/>
    <s v="462.2"/>
    <n v="227710.29791666663"/>
    <n v="227710.29791666663"/>
    <n v="227710.29791666663"/>
    <n v="227710.29791666663"/>
    <n v="227710.29791666663"/>
    <n v="227710.29791666663"/>
    <n v="227710.29791666663"/>
    <n v="227710.29791666663"/>
    <n v="227710.29791666663"/>
    <n v="227710.29791666663"/>
    <n v="227710.29791666663"/>
    <n v="227710.29791666663"/>
    <n v="2732523.5749999997"/>
  </r>
  <r>
    <s v="E120105"/>
    <s v="Budget"/>
    <s v="1201"/>
    <n v="120105"/>
    <s v="CORP-ADMIN &amp; GEN"/>
    <s v="Water"/>
    <s v="A40151000"/>
    <n v="40151000"/>
    <s v="Publ Auth Billed"/>
    <n v="1"/>
    <s v="Water revenues"/>
    <x v="9"/>
    <x v="9"/>
    <s v="461.4"/>
    <n v="420910.15191238571"/>
    <n v="417845.11751238612"/>
    <n v="388693.54137238552"/>
    <n v="393346.0683123857"/>
    <n v="480492.80747238424"/>
    <n v="538227.73973238724"/>
    <n v="551671.8636123871"/>
    <n v="613884.42057238775"/>
    <n v="607032.66777238669"/>
    <n v="575454.32305238687"/>
    <n v="462093.89841238706"/>
    <n v="439375.92287238722"/>
    <n v="5889028.5226086378"/>
  </r>
  <r>
    <s v="E120105"/>
    <s v="Budget"/>
    <s v="1201"/>
    <n v="120105"/>
    <s v="CORP-ADMIN &amp; GEN"/>
    <s v="Water"/>
    <s v="A40161000"/>
    <n v="40161000"/>
    <s v="Sls/Rsle Billed"/>
    <n v="1"/>
    <s v="Water revenues"/>
    <x v="10"/>
    <x v="10"/>
    <s v="466."/>
    <n v="133894.63992499994"/>
    <n v="119860.80080649996"/>
    <n v="136801.88079099997"/>
    <n v="132770.60544999994"/>
    <n v="141485.39181549998"/>
    <n v="157766.44885599994"/>
    <n v="185513.19465024996"/>
    <n v="178676.40086424991"/>
    <n v="170468.73353049994"/>
    <n v="165481.94027949998"/>
    <n v="133580.90147499996"/>
    <n v="118447.93919199998"/>
    <n v="1774748.8776354999"/>
  </r>
  <r>
    <s v="E120105"/>
    <s v="Budget"/>
    <s v="1201"/>
    <n v="120105"/>
    <s v="CORP-ADMIN &amp; GEN"/>
    <s v="Water"/>
    <s v="A50171800"/>
    <n v="50171800"/>
    <s v="Comp Exp-RSU's"/>
    <n v="10"/>
    <s v="Salaries &amp; Wages"/>
    <x v="0"/>
    <x v="0"/>
    <s v="601.8"/>
    <n v="5883.6455236252505"/>
    <n v="5883.6455236252505"/>
    <n v="6443.9927163514658"/>
    <n v="6048.3875982867585"/>
    <n v="6336.4060553480322"/>
    <n v="6336.4060553480322"/>
    <n v="6048.3875982867585"/>
    <n v="6624.4245124093068"/>
    <n v="6336.4060553480322"/>
    <n v="6048.3875982867585"/>
    <n v="6336.4060553480322"/>
    <n v="6336.4060553480322"/>
    <n v="74662.901347611725"/>
  </r>
  <r>
    <s v="E120105"/>
    <s v="Budget"/>
    <s v="1201"/>
    <n v="120105"/>
    <s v="CORP-ADMIN &amp; GEN"/>
    <s v="Water"/>
    <s v="A50109900"/>
    <n v="50109900"/>
    <s v="Labor Cap Credits"/>
    <n v="10"/>
    <s v="Salaries &amp; Wages"/>
    <x v="0"/>
    <x v="0"/>
    <s v="601.8"/>
    <n v="-2694.8083344000006"/>
    <n v="-2694.8083344000006"/>
    <n v="-2951.4567471999999"/>
    <n v="-2770.2629677632003"/>
    <n v="-2902.1802519424"/>
    <n v="-2902.1802519424"/>
    <n v="-2770.2629677632003"/>
    <n v="-3034.0975361216006"/>
    <n v="-2902.1802519424"/>
    <n v="-2770.2629677632003"/>
    <n v="-2902.1802519424"/>
    <n v="-2902.1802519424"/>
    <n v="-34196.861115123203"/>
  </r>
  <r>
    <s v="E120105"/>
    <s v="Budget"/>
    <s v="1201"/>
    <n v="120105"/>
    <s v="CORP-ADMIN &amp; GEN"/>
    <s v="Water"/>
    <s v="A50100000"/>
    <n v="50100000"/>
    <s v="Labor Expense"/>
    <n v="10"/>
    <s v="Salaries &amp; Wages"/>
    <x v="0"/>
    <x v="0"/>
    <s v="601.8"/>
    <n v="50885.720400000006"/>
    <n v="50885.720400000006"/>
    <n v="55731.985200000003"/>
    <n v="52310.518291200002"/>
    <n v="54801.499638399997"/>
    <n v="54801.499638399997"/>
    <n v="52310.518291200002"/>
    <n v="57292.480985600007"/>
    <n v="54801.499638399997"/>
    <n v="52310.518291200002"/>
    <n v="54801.499638399997"/>
    <n v="54801.499638399997"/>
    <n v="645734.9600512"/>
  </r>
  <r>
    <s v="E120105"/>
    <s v="Budget"/>
    <s v="1201"/>
    <n v="120105"/>
    <s v="CORP-ADMIN &amp; GEN"/>
    <s v="Water"/>
    <s v="A50171000"/>
    <n v="50171000"/>
    <s v="Annual Incent Plan"/>
    <n v="10"/>
    <s v="Salaries &amp; Wages"/>
    <x v="0"/>
    <x v="0"/>
    <s v="601.8"/>
    <n v="8312.7220478017862"/>
    <n v="8312.7220478017862"/>
    <n v="9104.4170047352909"/>
    <n v="8545.4784651402351"/>
    <n v="8952.410773004056"/>
    <n v="8952.410773004056"/>
    <n v="8545.4784651402351"/>
    <n v="9359.3330808678766"/>
    <n v="8952.410773004056"/>
    <n v="8545.4784651402351"/>
    <n v="8952.410773004056"/>
    <n v="8952.410773004056"/>
    <n v="105487.68344164772"/>
  </r>
  <r>
    <s v="E120105"/>
    <s v="Budget"/>
    <s v="1201"/>
    <n v="120105"/>
    <s v="CORP-ADMIN &amp; GEN"/>
    <s v="Water"/>
    <s v="A50610000"/>
    <n v="50610000"/>
    <s v="Pension Expense"/>
    <n v="11"/>
    <s v="Pensions"/>
    <x v="11"/>
    <x v="11"/>
    <s v="604.8"/>
    <n v="68027"/>
    <n v="68027"/>
    <n v="68027"/>
    <n v="68027"/>
    <n v="68027"/>
    <n v="68027"/>
    <n v="68027"/>
    <n v="68027"/>
    <n v="68027"/>
    <n v="68027"/>
    <n v="68027"/>
    <n v="68027"/>
    <n v="816324"/>
  </r>
  <r>
    <s v="E120105"/>
    <s v="Budget"/>
    <s v="1201"/>
    <n v="120105"/>
    <s v="CORP-ADMIN &amp; GEN"/>
    <s v="Water"/>
    <s v="A50510000"/>
    <n v="50510000"/>
    <s v="PBOP Expense"/>
    <n v="12"/>
    <s v="Group insurances"/>
    <x v="12"/>
    <x v="12"/>
    <s v="604.8"/>
    <n v="62540.5"/>
    <n v="62540.5"/>
    <n v="62540.5"/>
    <n v="62540.5"/>
    <n v="62540.5"/>
    <n v="62540.5"/>
    <n v="62540.5"/>
    <n v="62540.5"/>
    <n v="62540.5"/>
    <n v="62540.5"/>
    <n v="62540.5"/>
    <n v="62540.5"/>
    <n v="750486"/>
  </r>
  <r>
    <s v="E120105"/>
    <s v="Budget"/>
    <s v="1201"/>
    <n v="120105"/>
    <s v="CORP-ADMIN &amp; GEN"/>
    <s v="Water"/>
    <s v="A50550000"/>
    <n v="50550000"/>
    <s v="Group Insur Expense"/>
    <n v="12"/>
    <s v="Group insurances"/>
    <x v="12"/>
    <x v="12"/>
    <s v="604.8"/>
    <n v="5468.9600000000009"/>
    <n v="5468.9600000000009"/>
    <n v="5468.9600000000009"/>
    <n v="5468.9600000000009"/>
    <n v="5468.9600000000009"/>
    <n v="5468.9600000000009"/>
    <n v="5468.9600000000009"/>
    <n v="5468.9600000000009"/>
    <n v="5468.9600000000009"/>
    <n v="5468.9600000000009"/>
    <n v="5468.9600000000009"/>
    <n v="5468.9600000000009"/>
    <n v="65627.520000000004"/>
  </r>
  <r>
    <s v="E120105"/>
    <s v="Budget"/>
    <s v="1201"/>
    <n v="120105"/>
    <s v="CORP-ADMIN &amp; GEN"/>
    <s v="Water"/>
    <s v="A50550100"/>
    <n v="50550100"/>
    <s v="Group Ins Cap Credts"/>
    <n v="12"/>
    <s v="Group insurances"/>
    <x v="12"/>
    <x v="12"/>
    <s v="604.8"/>
    <n v="-308.096"/>
    <n v="-308.096"/>
    <n v="-308.096"/>
    <n v="-308.096"/>
    <n v="-308.096"/>
    <n v="-308.096"/>
    <n v="-308.096"/>
    <n v="-308.096"/>
    <n v="-308.096"/>
    <n v="-308.096"/>
    <n v="-308.096"/>
    <n v="-308.096"/>
    <n v="-3697.152"/>
  </r>
  <r>
    <s v="E120105"/>
    <s v="Budget"/>
    <s v="1201"/>
    <n v="120105"/>
    <s v="CORP-ADMIN &amp; GEN"/>
    <s v="Water"/>
    <s v="A50421000"/>
    <n v="50421000"/>
    <s v="401k Expense"/>
    <n v="13"/>
    <s v="Other benefits"/>
    <x v="1"/>
    <x v="1"/>
    <s v="604.8"/>
    <n v="961.35393791842614"/>
    <n v="961.35393791842614"/>
    <n v="1052.9176462916096"/>
    <n v="988.27816818014207"/>
    <n v="1035.3414142839583"/>
    <n v="1035.3414142839583"/>
    <n v="988.27816818014207"/>
    <n v="1082.3946603877746"/>
    <n v="1035.3414142839583"/>
    <n v="988.27816818014207"/>
    <n v="1035.3414142839583"/>
    <n v="1035.3414142839583"/>
    <n v="12199.561758476455"/>
  </r>
  <r>
    <s v="E120105"/>
    <s v="Budget"/>
    <s v="1201"/>
    <n v="120105"/>
    <s v="CORP-ADMIN &amp; GEN"/>
    <s v="Water"/>
    <s v="A50422000"/>
    <n v="50422000"/>
    <s v="DCP Expense"/>
    <n v="13"/>
    <s v="Other benefits"/>
    <x v="1"/>
    <x v="1"/>
    <s v="604.8"/>
    <n v="549.28142976227457"/>
    <n v="549.28142976227457"/>
    <n v="601.59061354915787"/>
    <n v="564.65550979561817"/>
    <n v="591.54101026207627"/>
    <n v="591.54101026207627"/>
    <n v="564.65550979561817"/>
    <n v="618.43651072853424"/>
    <n v="591.54101026207627"/>
    <n v="564.65550979561817"/>
    <n v="591.54101026207627"/>
    <n v="591.54101026207627"/>
    <n v="6970.2615644994767"/>
  </r>
  <r>
    <s v="E120105"/>
    <s v="Budget"/>
    <s v="1201"/>
    <n v="120105"/>
    <s v="CORP-ADMIN &amp; GEN"/>
    <s v="Water"/>
    <s v="A50423000"/>
    <n v="50423000"/>
    <s v="ESPP Expense"/>
    <n v="13"/>
    <s v="Other benefits"/>
    <x v="1"/>
    <x v="1"/>
    <s v="604.8"/>
    <n v="740"/>
    <n v="740"/>
    <n v="740"/>
    <n v="740"/>
    <n v="740"/>
    <n v="740"/>
    <n v="740"/>
    <n v="740"/>
    <n v="740"/>
    <n v="740"/>
    <n v="740"/>
    <n v="740"/>
    <n v="8880"/>
  </r>
  <r>
    <s v="E120105"/>
    <s v="Budget"/>
    <s v="1201"/>
    <n v="120105"/>
    <s v="CORP-ADMIN &amp; GEN"/>
    <s v="Water"/>
    <s v="A50426000"/>
    <n v="50426000"/>
    <s v="Retiree Medical Exp"/>
    <n v="13"/>
    <s v="Other benefits"/>
    <x v="1"/>
    <x v="1"/>
    <s v="604.8"/>
    <n v="931"/>
    <n v="931"/>
    <n v="931"/>
    <n v="931"/>
    <n v="931"/>
    <n v="931"/>
    <n v="931"/>
    <n v="931"/>
    <n v="931"/>
    <n v="931"/>
    <n v="931"/>
    <n v="931"/>
    <n v="11172"/>
  </r>
  <r>
    <s v="E120105"/>
    <s v="Budget"/>
    <s v="1201"/>
    <n v="120105"/>
    <s v="CORP-ADMIN &amp; GEN"/>
    <s v="Water"/>
    <s v="A50450000"/>
    <n v="50450000"/>
    <s v="Other Welfare"/>
    <n v="13"/>
    <s v="Other benefits"/>
    <x v="1"/>
    <x v="1"/>
    <s v="604.8"/>
    <n v="0"/>
    <n v="0"/>
    <n v="0"/>
    <n v="0"/>
    <n v="0"/>
    <n v="0"/>
    <n v="0"/>
    <n v="0"/>
    <n v="0"/>
    <n v="0"/>
    <n v="0"/>
    <n v="11250"/>
    <n v="11250"/>
  </r>
  <r>
    <s v="E120105"/>
    <s v="Budget"/>
    <s v="1201"/>
    <n v="120105"/>
    <s v="CORP-ADMIN &amp; GEN"/>
    <s v="Water"/>
    <s v="A50457000"/>
    <n v="50457000"/>
    <s v="Training"/>
    <n v="13"/>
    <s v="Other benefits"/>
    <x v="1"/>
    <x v="1"/>
    <s v="604.8"/>
    <n v="0"/>
    <n v="0"/>
    <n v="0"/>
    <n v="0"/>
    <n v="0"/>
    <n v="0"/>
    <n v="0"/>
    <n v="0"/>
    <n v="0"/>
    <n v="0"/>
    <n v="2730"/>
    <n v="0"/>
    <n v="2730"/>
  </r>
  <r>
    <s v="E120105"/>
    <s v="Budget"/>
    <s v="1201"/>
    <n v="120105"/>
    <s v="CORP-ADMIN &amp; GEN"/>
    <s v="Water"/>
    <s v="A50421100"/>
    <n v="50421100"/>
    <s v="401k Exp Cap Credits"/>
    <n v="13"/>
    <s v="Other benefits"/>
    <x v="1"/>
    <x v="1"/>
    <s v="604.8"/>
    <n v="-58.019152439570917"/>
    <n v="-58.019152439570917"/>
    <n v="-63.544786005244333"/>
    <n v="-59.643688707878901"/>
    <n v="-62.483864360635039"/>
    <n v="-62.483864360635039"/>
    <n v="-59.643688707878901"/>
    <n v="-65.324040013391183"/>
    <n v="-62.483864360635039"/>
    <n v="-59.643688707878901"/>
    <n v="-62.483864360635039"/>
    <n v="-62.483864360635039"/>
    <n v="-736.25751882458928"/>
  </r>
  <r>
    <s v="E120105"/>
    <s v="Budget"/>
    <s v="1201"/>
    <n v="120105"/>
    <s v="CORP-ADMIN &amp; GEN"/>
    <s v="Water"/>
    <s v="A50422100"/>
    <n v="50422100"/>
    <s v="DCP Exp Cap Credits"/>
    <n v="13"/>
    <s v="Other benefits"/>
    <x v="1"/>
    <x v="1"/>
    <s v="604.8"/>
    <n v="-51.703368993186551"/>
    <n v="-51.703368993186551"/>
    <n v="-56.627499373490032"/>
    <n v="-53.151063324995768"/>
    <n v="-55.682066340471764"/>
    <n v="-55.682066340471764"/>
    <n v="-53.151063324995768"/>
    <n v="-58.213069355947752"/>
    <n v="-55.682066340471764"/>
    <n v="-53.151063324995768"/>
    <n v="-55.682066340471764"/>
    <n v="-55.682066340471764"/>
    <n v="-656.11082839315713"/>
  </r>
  <r>
    <s v="E120105"/>
    <s v="Budget"/>
    <s v="1201"/>
    <n v="120105"/>
    <s v="CORP-ADMIN &amp; GEN"/>
    <s v="Water"/>
    <s v="A53150000"/>
    <n v="53150000"/>
    <s v="Contr Svc-Other"/>
    <n v="15"/>
    <s v="Contracted services"/>
    <x v="13"/>
    <x v="13"/>
    <s v="636.8"/>
    <n v="7549.7076435833333"/>
    <n v="7549.7076435833333"/>
    <n v="7549.7076435833333"/>
    <n v="7549.7076435833333"/>
    <n v="7549.7076435833333"/>
    <n v="7549.7076435833333"/>
    <n v="7549.7076435833333"/>
    <n v="7549.7076435833333"/>
    <n v="7549.7076435833333"/>
    <n v="7549.7076435833333"/>
    <n v="7549.7076435833333"/>
    <n v="7549.7076435833333"/>
    <n v="90596.49172299997"/>
  </r>
  <r>
    <s v="E120105"/>
    <s v="Budget"/>
    <s v="1201"/>
    <n v="120105"/>
    <s v="CORP-ADMIN &amp; GEN"/>
    <s v="Water"/>
    <s v="A53154000"/>
    <n v="53154000"/>
    <s v="Contr Svc-Audit Fees"/>
    <n v="15"/>
    <s v="Contracted services"/>
    <x v="13"/>
    <x v="13"/>
    <s v="632.8"/>
    <n v="7694.2634474999995"/>
    <n v="7694.2634474999995"/>
    <n v="7694.2634474999995"/>
    <n v="7694.2634474999995"/>
    <n v="7694.2634474999995"/>
    <n v="7694.2634474999995"/>
    <n v="7694.2634474999995"/>
    <n v="7694.2634474999995"/>
    <n v="7694.2634474999995"/>
    <n v="7694.2634474999995"/>
    <n v="7694.2634474999995"/>
    <n v="7694.2634474999995"/>
    <n v="92331.161369999987"/>
  </r>
  <r>
    <s v="E120105"/>
    <s v="Budget"/>
    <s v="1201"/>
    <n v="120105"/>
    <s v="CORP-ADMIN &amp; GEN"/>
    <s v="Water"/>
    <s v="A52550000"/>
    <n v="52550000"/>
    <s v="Janitorial"/>
    <n v="16"/>
    <s v="Building maintenance and services"/>
    <x v="14"/>
    <x v="14"/>
    <s v="675.8"/>
    <n v="0"/>
    <n v="0"/>
    <n v="5000"/>
    <n v="0"/>
    <n v="0"/>
    <n v="5000"/>
    <n v="0"/>
    <n v="0"/>
    <n v="5000"/>
    <n v="0"/>
    <n v="0"/>
    <n v="5000"/>
    <n v="20000"/>
  </r>
  <r>
    <s v="E120105"/>
    <s v="Budget"/>
    <s v="1201"/>
    <n v="120105"/>
    <s v="CORP-ADMIN &amp; GEN"/>
    <s v="Water"/>
    <s v="A52571000"/>
    <n v="52571000"/>
    <s v="Security Svc"/>
    <n v="16"/>
    <s v="Building maintenance and services"/>
    <x v="14"/>
    <x v="14"/>
    <s v="675.8"/>
    <n v="0"/>
    <n v="0"/>
    <n v="0"/>
    <n v="0"/>
    <n v="0"/>
    <n v="0"/>
    <n v="0"/>
    <n v="2000"/>
    <n v="0"/>
    <n v="0"/>
    <n v="0"/>
    <n v="0"/>
    <n v="2000"/>
  </r>
  <r>
    <s v="E120105"/>
    <s v="Budget"/>
    <s v="1201"/>
    <n v="120105"/>
    <s v="CORP-ADMIN &amp; GEN"/>
    <s v="Water"/>
    <s v="A52574000"/>
    <n v="52574000"/>
    <s v="Telephone"/>
    <n v="17"/>
    <s v="Telecommunication expenses"/>
    <x v="15"/>
    <x v="15"/>
    <s v="675.8"/>
    <n v="336.90002299999992"/>
    <n v="336.90002299999992"/>
    <n v="336.90002299999992"/>
    <n v="336.90002299999992"/>
    <n v="336.90002299999992"/>
    <n v="336.90002299999992"/>
    <n v="336.90002299999992"/>
    <n v="336.90002299999992"/>
    <n v="336.90002299999992"/>
    <n v="336.90002299999992"/>
    <n v="336.90002299999992"/>
    <n v="336.90002299999992"/>
    <n v="4042.8002759999999"/>
  </r>
  <r>
    <s v="E120105"/>
    <s v="Budget"/>
    <s v="1201"/>
    <n v="120105"/>
    <s v="CORP-ADMIN &amp; GEN"/>
    <s v="Water"/>
    <s v="A52574100"/>
    <n v="52574100"/>
    <s v="Cell Phone"/>
    <n v="17"/>
    <s v="Telecommunication expenses"/>
    <x v="15"/>
    <x v="15"/>
    <s v="675.8"/>
    <n v="700"/>
    <n v="700"/>
    <n v="700"/>
    <n v="700"/>
    <n v="700"/>
    <n v="700"/>
    <n v="700"/>
    <n v="700"/>
    <n v="700"/>
    <n v="700"/>
    <n v="700"/>
    <n v="700"/>
    <n v="8400"/>
  </r>
  <r>
    <s v="E120105"/>
    <s v="Budget"/>
    <s v="1201"/>
    <n v="120105"/>
    <s v="CORP-ADMIN &amp; GEN"/>
    <s v="Water"/>
    <s v="A52566000"/>
    <n v="52566000"/>
    <s v="Postage"/>
    <n v="18"/>
    <s v="Postage printing and stationery"/>
    <x v="16"/>
    <x v="16"/>
    <s v="675.8"/>
    <n v="0"/>
    <n v="0"/>
    <n v="0"/>
    <n v="0"/>
    <n v="0"/>
    <n v="0"/>
    <n v="0"/>
    <n v="4000"/>
    <n v="0"/>
    <n v="0"/>
    <n v="0"/>
    <n v="0"/>
    <n v="4000"/>
  </r>
  <r>
    <s v="E120105"/>
    <s v="Budget"/>
    <s v="1201"/>
    <n v="120105"/>
    <s v="CORP-ADMIN &amp; GEN"/>
    <s v="Water"/>
    <s v="A52562000"/>
    <n v="52562000"/>
    <s v="Office Supplies"/>
    <n v="19"/>
    <s v="Office supplies &amp; expenses"/>
    <x v="17"/>
    <x v="17"/>
    <s v="675.8"/>
    <n v="500"/>
    <n v="500"/>
    <n v="500"/>
    <n v="500"/>
    <n v="500"/>
    <n v="500"/>
    <n v="500"/>
    <n v="500"/>
    <n v="500"/>
    <n v="500"/>
    <n v="500"/>
    <n v="500"/>
    <n v="6000"/>
  </r>
  <r>
    <s v="E120105"/>
    <s v="Budget"/>
    <s v="1201"/>
    <n v="120105"/>
    <s v="CORP-ADMIN &amp; GEN"/>
    <s v="Water"/>
    <s v="A52526100"/>
    <n v="52526100"/>
    <s v="Credit Line Fees I/C"/>
    <n v="19"/>
    <s v="Office supplies &amp; expenses"/>
    <x v="17"/>
    <x v="17"/>
    <s v="675.8"/>
    <n v="8888.9920000000002"/>
    <n v="8888.9920000000002"/>
    <n v="8888.9920000000002"/>
    <n v="8888.9920000000002"/>
    <n v="8888.9920000000002"/>
    <n v="8888.9920000000002"/>
    <n v="8888.9920000000002"/>
    <n v="8888.9920000000002"/>
    <n v="8888.9920000000002"/>
    <n v="8888.9920000000002"/>
    <n v="8888.9920000000002"/>
    <n v="8888.9920000000002"/>
    <n v="106667.90399999999"/>
  </r>
  <r>
    <s v="E120105"/>
    <s v="Budget"/>
    <s v="1201"/>
    <n v="120105"/>
    <s v="CORP-ADMIN &amp; GEN"/>
    <s v="Water"/>
    <s v="A52571500"/>
    <n v="52571500"/>
    <s v="Software Licenses"/>
    <n v="19"/>
    <s v="Office supplies &amp; expenses"/>
    <x v="17"/>
    <x v="17"/>
    <s v="675.8"/>
    <n v="6393.0625000000009"/>
    <n v="6393.0625000000009"/>
    <n v="6393.0625000000009"/>
    <n v="6393.0625000000009"/>
    <n v="6393.0625000000009"/>
    <n v="6393.0625000000009"/>
    <n v="6393.0625000000009"/>
    <n v="6393.0625000000009"/>
    <n v="6393.0625000000009"/>
    <n v="6393.0625000000009"/>
    <n v="6393.0625000000009"/>
    <n v="6393.0625000000009"/>
    <n v="76716.750000000015"/>
  </r>
  <r>
    <s v="E120105"/>
    <s v="Budget"/>
    <s v="1201"/>
    <n v="120105"/>
    <s v="CORP-ADMIN &amp; GEN"/>
    <s v="Water"/>
    <s v="A52534021"/>
    <n v="52534021"/>
    <s v="Travel - Meals"/>
    <n v="21"/>
    <s v="Employee related expense travel &amp; entertainment"/>
    <x v="18"/>
    <x v="18"/>
    <s v="675.8"/>
    <n v="515"/>
    <n v="665"/>
    <n v="565"/>
    <n v="615"/>
    <n v="515"/>
    <n v="765"/>
    <n v="840"/>
    <n v="615"/>
    <n v="615"/>
    <n v="615"/>
    <n v="590"/>
    <n v="515"/>
    <n v="7430"/>
  </r>
  <r>
    <s v="E120105"/>
    <s v="Budget"/>
    <s v="1201"/>
    <n v="120105"/>
    <s v="CORP-ADMIN &amp; GEN"/>
    <s v="Water"/>
    <s v="A52534000"/>
    <n v="52534000"/>
    <s v="Employee Expenses"/>
    <n v="21"/>
    <s v="Employee related expense travel &amp; entertainment"/>
    <x v="18"/>
    <x v="18"/>
    <s v="675.8"/>
    <n v="1000"/>
    <n v="4000"/>
    <n v="3000"/>
    <n v="3000"/>
    <n v="4000"/>
    <n v="3000"/>
    <n v="3000"/>
    <n v="4000"/>
    <n v="3000"/>
    <n v="3000"/>
    <n v="4000"/>
    <n v="1000"/>
    <n v="36000"/>
  </r>
  <r>
    <s v="E120105"/>
    <s v="Budget"/>
    <s v="1201"/>
    <n v="120105"/>
    <s v="CORP-ADMIN &amp; GEN"/>
    <s v="Water"/>
    <s v="A52534200"/>
    <n v="52534200"/>
    <s v="Conferences &amp; Reg"/>
    <n v="21"/>
    <s v="Employee related expense travel &amp; entertainment"/>
    <x v="18"/>
    <x v="18"/>
    <s v="675.8"/>
    <n v="7.98"/>
    <n v="1002.98"/>
    <n v="332.98"/>
    <n v="332.98"/>
    <n v="552.98"/>
    <n v="7.98"/>
    <n v="961.3"/>
    <n v="11.3"/>
    <n v="11.3"/>
    <n v="1295.3"/>
    <n v="11.3"/>
    <n v="190.3"/>
    <n v="4718.6800000000012"/>
  </r>
  <r>
    <s v="E120105"/>
    <s v="Budget"/>
    <s v="1201"/>
    <n v="120105"/>
    <s v="CORP-ADMIN &amp; GEN"/>
    <s v="Water"/>
    <s v="A52001000"/>
    <n v="52001000"/>
    <s v="M&amp;S Expense (O&amp;M)"/>
    <n v="22"/>
    <s v="Miscellaneous expenses"/>
    <x v="19"/>
    <x v="19"/>
    <s v="620.5"/>
    <n v="0"/>
    <n v="0"/>
    <n v="5000"/>
    <n v="0"/>
    <n v="0"/>
    <n v="5000"/>
    <n v="0"/>
    <n v="0"/>
    <n v="5000"/>
    <n v="0"/>
    <n v="0"/>
    <n v="5000"/>
    <n v="20000"/>
  </r>
  <r>
    <s v="E120105"/>
    <s v="Budget"/>
    <s v="1201"/>
    <n v="120105"/>
    <s v="CORP-ADMIN &amp; GEN"/>
    <s v="Water"/>
    <s v="A52527000"/>
    <n v="52527000"/>
    <s v="Directors Fees"/>
    <n v="22"/>
    <s v="Miscellaneous expenses"/>
    <x v="19"/>
    <x v="19"/>
    <s v="675.8"/>
    <n v="6000"/>
    <n v="7500"/>
    <n v="0"/>
    <n v="0"/>
    <n v="7500"/>
    <n v="0"/>
    <n v="0"/>
    <n v="7500"/>
    <n v="0"/>
    <n v="0"/>
    <n v="7500"/>
    <n v="0"/>
    <n v="36000"/>
  </r>
  <r>
    <s v="E120105"/>
    <s v="Budget"/>
    <s v="1201"/>
    <n v="120105"/>
    <s v="CORP-ADMIN &amp; GEN"/>
    <s v="Water"/>
    <s v="A52568000"/>
    <n v="52568000"/>
    <s v="Research &amp; Develop"/>
    <n v="22"/>
    <s v="Miscellaneous expenses"/>
    <x v="19"/>
    <x v="19"/>
    <s v="675.8"/>
    <n v="1869.89"/>
    <n v="1869.89"/>
    <n v="1869.89"/>
    <n v="1869.89"/>
    <n v="1869.89"/>
    <n v="1869.89"/>
    <n v="1869.89"/>
    <n v="1869.89"/>
    <n v="1869.89"/>
    <n v="1869.89"/>
    <n v="1869.89"/>
    <n v="1869.89"/>
    <n v="22438.679999999997"/>
  </r>
  <r>
    <s v="E120105"/>
    <s v="Budget"/>
    <s v="1201"/>
    <n v="120105"/>
    <s v="CORP-ADMIN &amp; GEN"/>
    <s v="Water"/>
    <s v="A52579000"/>
    <n v="52579000"/>
    <s v="Trustee Fees"/>
    <n v="22"/>
    <s v="Miscellaneous expenses"/>
    <x v="19"/>
    <x v="19"/>
    <s v="675.8"/>
    <n v="0"/>
    <n v="0"/>
    <n v="0"/>
    <n v="0"/>
    <n v="0"/>
    <n v="3555.75"/>
    <n v="0"/>
    <n v="0"/>
    <n v="0"/>
    <n v="3555.75"/>
    <n v="0"/>
    <n v="0"/>
    <n v="7111.5"/>
  </r>
  <r>
    <s v="E120105"/>
    <s v="Budget"/>
    <s v="1201"/>
    <n v="120105"/>
    <s v="CORP-ADMIN &amp; GEN"/>
    <s v="Water"/>
    <s v="A52585000"/>
    <n v="52585000"/>
    <s v="Discounts Available"/>
    <n v="22"/>
    <s v="Miscellaneous expenses"/>
    <x v="19"/>
    <x v="19"/>
    <s v="675.8"/>
    <n v="-1861.81"/>
    <n v="-1199.6199999999999"/>
    <n v="-4468.1000000000004"/>
    <n v="-3955.44"/>
    <n v="-869.16"/>
    <n v="-1043.3"/>
    <n v="-2060.9299999999998"/>
    <n v="-1382.27"/>
    <n v="-2005.26"/>
    <n v="-4213.2700000000004"/>
    <n v="-3124.81"/>
    <n v="-1545.44"/>
    <n v="-27729.41"/>
  </r>
  <r>
    <s v="E120105"/>
    <s v="Budget"/>
    <s v="1201"/>
    <n v="120105"/>
    <s v="CORP-ADMIN &amp; GEN"/>
    <s v="Water"/>
    <s v="A52524000"/>
    <n v="52524000"/>
    <s v="Co Dues/Mmbrshp Ded"/>
    <n v="22"/>
    <s v="Miscellaneous expenses"/>
    <x v="19"/>
    <x v="19"/>
    <s v="675.8"/>
    <n v="5208.22"/>
    <n v="4808.22"/>
    <n v="4688.1900000000014"/>
    <n v="4736.41"/>
    <n v="4495.96"/>
    <n v="4558"/>
    <n v="4558"/>
    <n v="4558"/>
    <n v="4558"/>
    <n v="4558"/>
    <n v="4558"/>
    <n v="4558"/>
    <n v="55843"/>
  </r>
  <r>
    <s v="E120105"/>
    <s v="Budget"/>
    <s v="1201"/>
    <n v="120105"/>
    <s v="CORP-ADMIN &amp; GEN"/>
    <s v="Water"/>
    <s v="A54140000"/>
    <n v="54140000"/>
    <s v="Rents-Equip"/>
    <n v="23"/>
    <s v="Rents"/>
    <x v="20"/>
    <x v="20"/>
    <s v="642.8"/>
    <n v="100"/>
    <n v="100"/>
    <n v="100"/>
    <n v="100"/>
    <n v="100"/>
    <n v="100"/>
    <n v="100"/>
    <n v="100"/>
    <n v="100"/>
    <n v="100"/>
    <n v="100"/>
    <n v="100"/>
    <n v="1200"/>
  </r>
  <r>
    <s v="E120105"/>
    <s v="Budget"/>
    <s v="1201"/>
    <n v="120105"/>
    <s v="CORP-ADMIN &amp; GEN"/>
    <s v="Water"/>
    <s v="A55010200"/>
    <n v="55010200"/>
    <s v="Trans Lease Fuel"/>
    <n v="24"/>
    <s v="Transportation"/>
    <x v="21"/>
    <x v="21"/>
    <s v="650.8"/>
    <n v="20000"/>
    <n v="20000"/>
    <n v="20000"/>
    <n v="30000"/>
    <n v="30757"/>
    <n v="30000"/>
    <n v="30000"/>
    <n v="30000"/>
    <n v="30000"/>
    <n v="30000"/>
    <n v="30000"/>
    <n v="24000"/>
    <n v="324757"/>
  </r>
  <r>
    <s v="E120105"/>
    <s v="Budget"/>
    <s v="1201"/>
    <n v="120105"/>
    <s v="CORP-ADMIN &amp; GEN"/>
    <s v="Water"/>
    <s v="A55010300"/>
    <n v="55010300"/>
    <s v="Trans Lease Maint"/>
    <n v="24"/>
    <s v="Transportation"/>
    <x v="21"/>
    <x v="21"/>
    <s v="650.8"/>
    <n v="10000"/>
    <n v="12000"/>
    <n v="36000"/>
    <n v="15000"/>
    <n v="15000"/>
    <n v="16000"/>
    <n v="16000"/>
    <n v="15000"/>
    <n v="15000"/>
    <n v="20000"/>
    <n v="15000"/>
    <n v="15000"/>
    <n v="200000"/>
  </r>
  <r>
    <s v="E120105"/>
    <s v="Budget"/>
    <s v="1201"/>
    <n v="120105"/>
    <s v="CORP-ADMIN &amp; GEN"/>
    <s v="Water"/>
    <s v="A55010500"/>
    <n v="55010500"/>
    <s v="Trans Reimb EE Prsnl"/>
    <n v="24"/>
    <s v="Transportation"/>
    <x v="21"/>
    <x v="21"/>
    <s v="650.8"/>
    <n v="100"/>
    <n v="200"/>
    <n v="200"/>
    <n v="200"/>
    <n v="200"/>
    <n v="233"/>
    <n v="200"/>
    <n v="200"/>
    <n v="200"/>
    <n v="200"/>
    <n v="200"/>
    <n v="200"/>
    <n v="2333"/>
  </r>
  <r>
    <s v="E120105"/>
    <s v="Budget"/>
    <s v="1201"/>
    <n v="120105"/>
    <s v="CORP-ADMIN &amp; GEN"/>
    <s v="Water"/>
    <s v="A55000100"/>
    <n v="55000100"/>
    <s v="Trans Cap Credits"/>
    <n v="24"/>
    <s v="Transportation"/>
    <x v="21"/>
    <x v="21"/>
    <s v="650.8"/>
    <n v="-5817"/>
    <n v="-6204.7999999999993"/>
    <n v="-10858.4"/>
    <n v="-8725.5"/>
    <n v="-8872.2822999999989"/>
    <n v="-8919.4"/>
    <n v="-8919.4"/>
    <n v="-8725.5"/>
    <n v="-8725.5"/>
    <n v="-9695"/>
    <n v="-8725.5"/>
    <n v="-7562.0999999999995"/>
    <n v="-101750.3823"/>
  </r>
  <r>
    <s v="E120105"/>
    <s v="Budget"/>
    <s v="1201"/>
    <n v="120105"/>
    <s v="CORP-ADMIN &amp; GEN"/>
    <s v="Water"/>
    <s v="A52520000"/>
    <n v="52520000"/>
    <s v="Collection Agencies"/>
    <n v="26"/>
    <s v="Customer accounting other"/>
    <x v="22"/>
    <x v="22"/>
    <s v="675.7"/>
    <n v="6111.25"/>
    <n v="6111.25"/>
    <n v="6111.25"/>
    <n v="6111.25"/>
    <n v="6111.25"/>
    <n v="6111.25"/>
    <n v="6111.25"/>
    <n v="6111.25"/>
    <n v="6111.25"/>
    <n v="6111.25"/>
    <n v="6111.25"/>
    <n v="6111.25"/>
    <n v="73335"/>
  </r>
  <r>
    <s v="E120105"/>
    <s v="Budget"/>
    <s v="1201"/>
    <n v="120105"/>
    <s v="CORP-ADMIN &amp; GEN"/>
    <s v="Water"/>
    <s v="A52510015"/>
    <n v="52510015"/>
    <s v="Bank Svc Charges-CA"/>
    <n v="26"/>
    <s v="Customer accounting other"/>
    <x v="22"/>
    <x v="22"/>
    <s v="675.7"/>
    <n v="12000"/>
    <n v="12000"/>
    <n v="12000"/>
    <n v="12000"/>
    <n v="12000"/>
    <n v="12000"/>
    <n v="12000"/>
    <n v="12000"/>
    <n v="12000"/>
    <n v="12000"/>
    <n v="12000"/>
    <n v="12000"/>
    <n v="144000"/>
  </r>
  <r>
    <s v="E120105"/>
    <s v="Budget"/>
    <s v="1201"/>
    <n v="120105"/>
    <s v="CORP-ADMIN &amp; GEN"/>
    <s v="Water"/>
    <s v="A52542015"/>
    <n v="52542015"/>
    <s v="Forms CA"/>
    <n v="26"/>
    <s v="Customer accounting other"/>
    <x v="22"/>
    <x v="22"/>
    <s v="675.7"/>
    <n v="12276.204877720511"/>
    <n v="12276.204877720511"/>
    <n v="12276.204877720511"/>
    <n v="12276.204877720511"/>
    <n v="12276.204877720511"/>
    <n v="12276.204877720511"/>
    <n v="12276.204877720511"/>
    <n v="12276.204877720511"/>
    <n v="12276.204877720511"/>
    <n v="12276.204877720511"/>
    <n v="12276.204877720511"/>
    <n v="12276.204877720511"/>
    <n v="147314.45853264609"/>
  </r>
  <r>
    <s v="E120105"/>
    <s v="Budget"/>
    <s v="1201"/>
    <n v="120105"/>
    <s v="CORP-ADMIN &amp; GEN"/>
    <s v="Water"/>
    <s v="A52566015"/>
    <n v="52566015"/>
    <s v="Postage CA"/>
    <n v="26"/>
    <s v="Customer accounting other"/>
    <x v="22"/>
    <x v="22"/>
    <s v="675.7"/>
    <n v="55917.774049374748"/>
    <n v="55917.774049374748"/>
    <n v="55917.774049374748"/>
    <n v="55917.774049374748"/>
    <n v="55917.774049374748"/>
    <n v="55917.774049374748"/>
    <n v="55917.774049374748"/>
    <n v="55917.774049374748"/>
    <n v="55917.774049374748"/>
    <n v="55917.774049374748"/>
    <n v="55917.774049374748"/>
    <n v="55917.774049374748"/>
    <n v="671013.288592497"/>
  </r>
  <r>
    <s v="E120105"/>
    <s v="Budget"/>
    <s v="1201"/>
    <n v="120105"/>
    <s v="CORP-ADMIN &amp; GEN"/>
    <s v="Water"/>
    <s v="A56610000"/>
    <n v="56610000"/>
    <s v="Reg Exp-Amort"/>
    <n v="27"/>
    <s v="Regulatory expense"/>
    <x v="23"/>
    <x v="23"/>
    <s v="666.8"/>
    <n v="19448"/>
    <n v="19448"/>
    <n v="19448"/>
    <n v="19448"/>
    <n v="19448"/>
    <n v="19448"/>
    <n v="45000"/>
    <n v="45000"/>
    <n v="25000"/>
    <n v="25000"/>
    <n v="25000"/>
    <n v="25000"/>
    <n v="306688"/>
  </r>
  <r>
    <s v="E120105"/>
    <s v="Budget"/>
    <s v="1201"/>
    <n v="120105"/>
    <s v="CORP-ADMIN &amp; GEN"/>
    <s v="Water"/>
    <s v="A56620000"/>
    <n v="56620000"/>
    <s v="Reg Exp-Depr Stdy"/>
    <n v="27"/>
    <s v="Regulatory expense"/>
    <x v="23"/>
    <x v="23"/>
    <s v="667.8"/>
    <n v="0"/>
    <n v="0"/>
    <n v="0"/>
    <n v="667"/>
    <n v="667"/>
    <n v="667"/>
    <n v="667"/>
    <n v="667"/>
    <n v="667"/>
    <n v="667"/>
    <n v="667"/>
    <n v="667"/>
    <n v="6003"/>
  </r>
  <r>
    <s v="E120105"/>
    <s v="Budget"/>
    <s v="1201"/>
    <n v="120105"/>
    <s v="CORP-ADMIN &amp; GEN"/>
    <s v="Water"/>
    <s v="A55115000"/>
    <n v="55115000"/>
    <s v="Ins Vehicle - Intercompany"/>
    <n v="28"/>
    <s v="Insurance other than group"/>
    <x v="24"/>
    <x v="24"/>
    <s v="656.8"/>
    <n v="2891.8458333333333"/>
    <n v="2891.8458333333333"/>
    <n v="2891.8458333333333"/>
    <n v="2891.8458333333333"/>
    <n v="2891.8458333333333"/>
    <n v="2891.8458333333333"/>
    <n v="2891.8458333333333"/>
    <n v="2891.8458333333333"/>
    <n v="2891.8458333333333"/>
    <n v="2891.8458333333333"/>
    <n v="2891.8458333333333"/>
    <n v="2891.8458333333333"/>
    <n v="34702.15"/>
  </r>
  <r>
    <s v="E120105"/>
    <s v="Budget"/>
    <s v="1201"/>
    <n v="120105"/>
    <s v="CORP-ADMIN &amp; GEN"/>
    <s v="Water"/>
    <s v="A55715000"/>
    <n v="55715000"/>
    <s v="Ins General Liab - Intercompany"/>
    <n v="28"/>
    <s v="Insurance other than group"/>
    <x v="24"/>
    <x v="24"/>
    <s v="657.8"/>
    <n v="32346"/>
    <n v="32346"/>
    <n v="32346"/>
    <n v="32346"/>
    <n v="32346"/>
    <n v="32346"/>
    <n v="32346"/>
    <n v="32346"/>
    <n v="32346"/>
    <n v="32346"/>
    <n v="32346"/>
    <n v="32346"/>
    <n v="388152"/>
  </r>
  <r>
    <s v="E120105"/>
    <s v="Budget"/>
    <s v="1201"/>
    <n v="120105"/>
    <s v="CORP-ADMIN &amp; GEN"/>
    <s v="Water"/>
    <s v="A55725000"/>
    <n v="55725000"/>
    <s v="Ins Work Comp - Intercompany"/>
    <n v="28"/>
    <s v="Insurance other than group"/>
    <x v="24"/>
    <x v="24"/>
    <s v="658.8"/>
    <n v="12473.339166666667"/>
    <n v="12473.339166666667"/>
    <n v="12473.339166666667"/>
    <n v="12473.339166666667"/>
    <n v="12473.339166666667"/>
    <n v="12473.339166666667"/>
    <n v="12473.339166666667"/>
    <n v="12473.339166666667"/>
    <n v="12473.339166666667"/>
    <n v="12473.339166666667"/>
    <n v="12473.339166666667"/>
    <n v="12473.339166666667"/>
    <n v="149680.07000000004"/>
  </r>
  <r>
    <s v="E120105"/>
    <s v="Budget"/>
    <s v="1201"/>
    <n v="120105"/>
    <s v="CORP-ADMIN &amp; GEN"/>
    <s v="Water"/>
    <s v="A55735000"/>
    <n v="55735000"/>
    <s v="Ins Other - Intercompany"/>
    <n v="28"/>
    <s v="Insurance other than group"/>
    <x v="24"/>
    <x v="24"/>
    <s v="659.8"/>
    <n v="20119.095833333333"/>
    <n v="20119.095833333333"/>
    <n v="20119.095833333333"/>
    <n v="20119.095833333333"/>
    <n v="20119.095833333333"/>
    <n v="20119.095833333333"/>
    <n v="20119.095833333333"/>
    <n v="20119.095833333333"/>
    <n v="20119.095833333333"/>
    <n v="20119.095833333333"/>
    <n v="20119.095833333333"/>
    <n v="20119.095833333333"/>
    <n v="241429.14999999994"/>
  </r>
  <r>
    <s v="E120105"/>
    <s v="Budget"/>
    <s v="1201"/>
    <n v="120105"/>
    <s v="CORP-ADMIN &amp; GEN"/>
    <s v="Water"/>
    <s v="A62502600"/>
    <n v="62502600"/>
    <s v="Misc Maint AG"/>
    <n v="29"/>
    <s v="Maintenance service &amp; supplies"/>
    <x v="25"/>
    <x v="25"/>
    <s v="675.8"/>
    <n v="26292.54"/>
    <n v="26292.54"/>
    <n v="26292.54"/>
    <n v="27076.3"/>
    <n v="28387.94"/>
    <n v="28387.94"/>
    <n v="28427.29"/>
    <n v="28427.29"/>
    <n v="28518.1"/>
    <n v="28518.1"/>
    <n v="28745.23"/>
    <n v="28745.23"/>
    <n v="334111.03999999998"/>
  </r>
  <r>
    <s v="E120105"/>
    <s v="Budget"/>
    <s v="1201"/>
    <n v="120105"/>
    <s v="CORP-ADMIN &amp; GEN"/>
    <s v="Water"/>
    <s v="A68011000"/>
    <n v="68011000"/>
    <s v="Depr -UPIS General"/>
    <n v="30"/>
    <s v="Depreciation"/>
    <x v="26"/>
    <x v="26"/>
    <s v="403."/>
    <n v="133214.55333333334"/>
    <n v="133214.55333333334"/>
    <n v="133214.55333333334"/>
    <n v="133214.55333333334"/>
    <n v="133214.55333333334"/>
    <n v="133214.55333333334"/>
    <n v="133214.55333333334"/>
    <n v="133214.55333333334"/>
    <n v="133214.55333333334"/>
    <n v="133214.55333333334"/>
    <n v="133214.55333333334"/>
    <n v="133214.55333333334"/>
    <n v="1598574.6399999997"/>
  </r>
  <r>
    <s v="E120105"/>
    <s v="Budget"/>
    <s v="1201"/>
    <n v="120105"/>
    <s v="CORP-ADMIN &amp; GEN"/>
    <s v="Water"/>
    <s v="A68532000"/>
    <n v="68532000"/>
    <s v="FUTA"/>
    <n v="34"/>
    <s v="General taxes"/>
    <x v="3"/>
    <x v="3"/>
    <s v="408.12"/>
    <n v="221.87913424835889"/>
    <n v="25.360865737241163"/>
    <n v="0"/>
    <n v="0"/>
    <n v="0"/>
    <n v="0"/>
    <n v="0"/>
    <n v="0"/>
    <n v="0"/>
    <n v="0"/>
    <n v="0"/>
    <n v="0"/>
    <n v="247.23999998560006"/>
  </r>
  <r>
    <s v="E120105"/>
    <s v="Budget"/>
    <s v="1201"/>
    <n v="120105"/>
    <s v="CORP-ADMIN &amp; GEN"/>
    <s v="Water"/>
    <s v="A68533000"/>
    <n v="68533000"/>
    <s v="FICA"/>
    <n v="34"/>
    <s v="General taxes"/>
    <x v="3"/>
    <x v="3"/>
    <s v="408.12"/>
    <n v="4529.3860572568365"/>
    <n v="4529.3860572568365"/>
    <n v="4960.7504436622494"/>
    <n v="4656.2091468600283"/>
    <n v="4877.9372014724104"/>
    <n v="4628.0592546128482"/>
    <n v="3419.9961691704193"/>
    <n v="2915.525592824682"/>
    <n v="2544.5088879529089"/>
    <n v="2428.849847591413"/>
    <n v="2544.5088879529089"/>
    <n v="2544.5088879529089"/>
    <n v="44579.626434566439"/>
  </r>
  <r>
    <s v="E120105"/>
    <s v="Budget"/>
    <s v="1201"/>
    <n v="120105"/>
    <s v="CORP-ADMIN &amp; GEN"/>
    <s v="Water"/>
    <s v="A68535000"/>
    <n v="68535000"/>
    <s v="SUTA"/>
    <n v="34"/>
    <s v="General taxes"/>
    <x v="3"/>
    <x v="3"/>
    <s v="408.12"/>
    <n v="595.10320769292298"/>
    <n v="171.33679230707679"/>
    <n v="0"/>
    <n v="0"/>
    <n v="0"/>
    <n v="0"/>
    <n v="0"/>
    <n v="0"/>
    <n v="0"/>
    <n v="0"/>
    <n v="0"/>
    <n v="0"/>
    <n v="766.43999999999983"/>
  </r>
  <r>
    <s v="E120105"/>
    <s v="Budget"/>
    <s v="1201"/>
    <n v="120105"/>
    <s v="CORP-ADMIN &amp; GEN"/>
    <s v="Water"/>
    <s v="A68532100"/>
    <n v="68532100"/>
    <s v="FUTA Cap Credits"/>
    <n v="34"/>
    <s v="General taxes"/>
    <x v="3"/>
    <x v="3"/>
    <s v="408.12"/>
    <n v="-12.430420101755796"/>
    <n v="-1.5135798974474084"/>
    <n v="0"/>
    <n v="0"/>
    <n v="0"/>
    <n v="0"/>
    <n v="0"/>
    <n v="0"/>
    <n v="0"/>
    <n v="0"/>
    <n v="0"/>
    <n v="0"/>
    <n v="-13.943999999203205"/>
  </r>
  <r>
    <s v="E120105"/>
    <s v="Budget"/>
    <s v="1201"/>
    <n v="120105"/>
    <s v="CORP-ADMIN &amp; GEN"/>
    <s v="Water"/>
    <s v="A68533100"/>
    <n v="68533100"/>
    <s v="FICA Cap Credits"/>
    <n v="34"/>
    <s v="General taxes"/>
    <x v="3"/>
    <x v="3"/>
    <s v="408.12"/>
    <n v="-241.35632347923166"/>
    <n v="-241.35632347923166"/>
    <n v="-264.34264000106327"/>
    <n v="-248.11430053665018"/>
    <n v="-259.92926722887159"/>
    <n v="-247.19386988589349"/>
    <n v="-185.10665165216972"/>
    <n v="-160.42275075808749"/>
    <n v="-140.99835155289651"/>
    <n v="-134.58933557321942"/>
    <n v="-140.99835155289651"/>
    <n v="-140.99835155289651"/>
    <n v="-2405.4065172531082"/>
  </r>
  <r>
    <s v="E120105"/>
    <s v="Budget"/>
    <s v="1201"/>
    <n v="120105"/>
    <s v="CORP-ADMIN &amp; GEN"/>
    <s v="Water"/>
    <s v="A68535100"/>
    <n v="68535100"/>
    <s v="SUTA Cap Credits"/>
    <n v="34"/>
    <s v="General taxes"/>
    <x v="3"/>
    <x v="3"/>
    <s v="408.12"/>
    <n v="-32.253337360194621"/>
    <n v="-10.973062639805377"/>
    <n v="0"/>
    <n v="0"/>
    <n v="0"/>
    <n v="0"/>
    <n v="0"/>
    <n v="0"/>
    <n v="0"/>
    <n v="0"/>
    <n v="0"/>
    <n v="0"/>
    <n v="-43.226399999999998"/>
  </r>
  <r>
    <s v="E120105"/>
    <s v="Budget"/>
    <s v="1201"/>
    <n v="120105"/>
    <s v="CORP-ADMIN &amp; GEN"/>
    <s v="Water"/>
    <s v="A81015000"/>
    <n v="81015000"/>
    <s v="Interest LTD Interco"/>
    <n v="38"/>
    <s v="Interest on long-term debt"/>
    <x v="27"/>
    <x v="27"/>
    <s v="427.3"/>
    <n v="19000"/>
    <n v="19000"/>
    <n v="19000"/>
    <n v="19000"/>
    <n v="19000"/>
    <n v="19000"/>
    <n v="27630.136986301368"/>
    <n v="36835.61643835617"/>
    <n v="36260.273972602736"/>
    <n v="36835.61643835617"/>
    <n v="36260.273972602736"/>
    <n v="36835.61643835617"/>
    <n v="324657.53424657538"/>
  </r>
  <r>
    <s v="E120105"/>
    <s v="Budget"/>
    <s v="1201"/>
    <n v="120105"/>
    <s v="CORP-ADMIN &amp; GEN"/>
    <s v="Water"/>
    <s v="A81315000"/>
    <n v="81315000"/>
    <s v="Interest STD Interco"/>
    <n v="39"/>
    <s v="Interest on Short-Term Bank Debt"/>
    <x v="28"/>
    <x v="28"/>
    <s v="427.2"/>
    <n v="10642.089858908916"/>
    <n v="11833.189561464189"/>
    <n v="14115.605575442836"/>
    <n v="8559.0736389234025"/>
    <n v="8556.2140405204827"/>
    <n v="11413.614579743327"/>
    <n v="6114.8762794765362"/>
    <n v="3289.1475172640226"/>
    <n v="6500.4646513328771"/>
    <n v="1570.842547640211"/>
    <n v="3961.9362263348812"/>
    <n v="6522.4646654767002"/>
    <n v="93079.519142528385"/>
  </r>
  <r>
    <s v="E120105"/>
    <s v="Budget"/>
    <s v="1201"/>
    <n v="120105"/>
    <s v="CORP-ADMIN &amp; GEN"/>
    <s v="Water"/>
    <s v="A70510000"/>
    <n v="70510000"/>
    <s v="AFUDC-Equity"/>
    <n v="41"/>
    <s v="Allowance for other funds used during construction"/>
    <x v="29"/>
    <x v="29"/>
    <s v="420."/>
    <n v="-1995.5100933988999"/>
    <n v="-1995.5100933988999"/>
    <n v="-1995.5100933988999"/>
    <n v="-1995.5100933988999"/>
    <n v="-1995.5100933988999"/>
    <n v="-1995.5100933988999"/>
    <n v="-1995.5100933988999"/>
    <n v="-1995.5100933988999"/>
    <n v="-1995.5100933988999"/>
    <n v="-1995.5100933988999"/>
    <n v="-1995.5100933988999"/>
    <n v="-1995.5100933988999"/>
    <n v="-23946.121120786804"/>
  </r>
  <r>
    <s v="E120105"/>
    <s v="Budget"/>
    <s v="1201"/>
    <n v="120105"/>
    <s v="CORP-ADMIN &amp; GEN"/>
    <s v="Water"/>
    <s v="A85000000"/>
    <n v="85000000"/>
    <s v="AFUDC Debt"/>
    <n v="42"/>
    <s v="Allowance for borrowed funds used during construction"/>
    <x v="30"/>
    <x v="30"/>
    <s v="420."/>
    <n v="-916.51222863145199"/>
    <n v="-916.51222863145199"/>
    <n v="-916.51222863145199"/>
    <n v="-916.51222863145199"/>
    <n v="-916.51222863145199"/>
    <n v="-916.51222863145199"/>
    <n v="-916.51222863145199"/>
    <n v="-916.51222863145199"/>
    <n v="-916.51222863145199"/>
    <n v="-916.51222863145199"/>
    <n v="-916.51222863145199"/>
    <n v="-916.51222863145199"/>
    <n v="-10998.146743577425"/>
  </r>
  <r>
    <s v="E120105"/>
    <s v="Budget"/>
    <s v="1201"/>
    <n v="120105"/>
    <s v="CORP-ADMIN &amp; GEN"/>
    <s v="Water"/>
    <s v="A82010000"/>
    <n v="82010000"/>
    <s v="Amort Debt Disc&amp;Exp"/>
    <n v="43"/>
    <s v="Amortization of debt expense"/>
    <x v="31"/>
    <x v="31"/>
    <s v="428."/>
    <n v="665.1"/>
    <n v="665.1"/>
    <n v="665.1"/>
    <n v="665.1"/>
    <n v="665.1"/>
    <n v="665.1"/>
    <n v="665.1"/>
    <n v="665.1"/>
    <n v="665.1"/>
    <n v="665.1"/>
    <n v="665.1"/>
    <n v="665.1"/>
    <n v="7981.2000000000016"/>
  </r>
  <r>
    <s v="E120105"/>
    <s v="Budget"/>
    <s v="1201"/>
    <n v="120105"/>
    <s v="CORP-ADMIN &amp; GEN"/>
    <s v="Water"/>
    <s v="A82015000"/>
    <n v="82015000"/>
    <s v="Amort Dbt Dsc&amp;Ex I/C"/>
    <n v="43"/>
    <s v="Amortization of debt expense"/>
    <x v="31"/>
    <x v="31"/>
    <s v="428."/>
    <n v="7106.4139999999998"/>
    <n v="7106.4139999999998"/>
    <n v="7106.4139999999998"/>
    <n v="7106.4139999999998"/>
    <n v="7106.4139999999998"/>
    <n v="7106.4139999999998"/>
    <n v="7176.2770136986301"/>
    <n v="7250.7975616438353"/>
    <n v="7246.1400273972604"/>
    <n v="7250.7975616438353"/>
    <n v="7246.1400273972604"/>
    <n v="7250.7975616438353"/>
    <n v="86059.433753424644"/>
  </r>
  <r>
    <s v="E120105"/>
    <s v="Budget"/>
    <s v="1201"/>
    <n v="120105"/>
    <s v="CORP-ADMIN &amp; GEN"/>
    <s v="Water"/>
    <s v="A69011000"/>
    <n v="69011000"/>
    <s v="FIT-Current"/>
    <n v="45"/>
    <s v="Provision for income taxes"/>
    <x v="32"/>
    <x v="32"/>
    <s v="409.10"/>
    <n v="730110.90530054143"/>
    <n v="333185.96937797032"/>
    <n v="510764.69024788856"/>
    <n v="729759.93708079227"/>
    <n v="-193433.73340423076"/>
    <n v="947838.0221289763"/>
    <n v="1154225.2412739233"/>
    <n v="671591.6314050178"/>
    <n v="1210531.757455481"/>
    <n v="1300482.7864631303"/>
    <n v="698891.85587471013"/>
    <n v="729098.51820008841"/>
    <n v="8823047.5814042892"/>
  </r>
  <r>
    <s v="E120105"/>
    <s v="Budget"/>
    <s v="1201"/>
    <n v="120105"/>
    <s v="CORP-ADMIN &amp; GEN"/>
    <s v="Water"/>
    <s v="A69021000"/>
    <n v="69021000"/>
    <s v="SIT-Current"/>
    <n v="45"/>
    <s v="Provision for income taxes"/>
    <x v="33"/>
    <x v="33"/>
    <s v="409.11"/>
    <n v="130230.18674074636"/>
    <n v="58195.154134646298"/>
    <n v="91543.203732121416"/>
    <n v="130570.67449490535"/>
    <n v="-37684.374866283601"/>
    <n v="168530.22231606973"/>
    <n v="205175.73039888311"/>
    <n v="117403.48586446642"/>
    <n v="210473.55600694389"/>
    <n v="221659.40753094453"/>
    <n v="113947.66247101488"/>
    <n v="120465.3010208089"/>
    <n v="1530510.2098452672"/>
  </r>
  <r>
    <s v="E120105"/>
    <s v="Budget"/>
    <s v="1201"/>
    <n v="120105"/>
    <s v="CORP-ADMIN &amp; GEN"/>
    <s v="Water"/>
    <s v="A69061000"/>
    <n v="69061000"/>
    <s v="Def FIT-Current Year"/>
    <n v="45"/>
    <s v="Provision for income taxes"/>
    <x v="34"/>
    <x v="34"/>
    <s v="410.10"/>
    <n v="-12631.249202157842"/>
    <n v="-12631.249202157842"/>
    <n v="-13834.223123315734"/>
    <n v="-12901.538288917771"/>
    <n v="-13515.900388390046"/>
    <n v="-13515.900388390046"/>
    <n v="-12901.538288917771"/>
    <n v="-14130.252617862325"/>
    <n v="-13515.900388390046"/>
    <n v="-12901.538288917771"/>
    <n v="-13573.324323144529"/>
    <n v="-13573.324323144529"/>
    <n v="-159625.93882370627"/>
  </r>
  <r>
    <s v="E120105"/>
    <s v="Budget"/>
    <s v="1201"/>
    <n v="120105"/>
    <s v="CORP-ADMIN &amp; GEN"/>
    <s v="Water"/>
    <s v="A69063200"/>
    <n v="69063200"/>
    <s v="Def FIT-Reg Liability"/>
    <n v="45"/>
    <s v="Provision for income taxes"/>
    <x v="34"/>
    <x v="34"/>
    <s v="410.10"/>
    <n v="-13986"/>
    <n v="-13986"/>
    <n v="-13986"/>
    <n v="-13986"/>
    <n v="-13986"/>
    <n v="-13986"/>
    <n v="-13986"/>
    <n v="-13986"/>
    <n v="-13986"/>
    <n v="-13986"/>
    <n v="-13986"/>
    <n v="-13986"/>
    <n v="-167832"/>
  </r>
  <r>
    <s v="E120105"/>
    <s v="Budget"/>
    <s v="1201"/>
    <n v="120105"/>
    <s v="CORP-ADMIN &amp; GEN"/>
    <s v="Water"/>
    <s v="A69065000"/>
    <n v="69065000"/>
    <s v="Def FIT-Other"/>
    <n v="45"/>
    <s v="Provision for income taxes"/>
    <x v="34"/>
    <x v="34"/>
    <s v="410.10"/>
    <n v="-35400.170749909434"/>
    <n v="310676.19291882426"/>
    <n v="-3325.9096170910016"/>
    <n v="-93128.745484056577"/>
    <n v="815022.26872811059"/>
    <n v="-48000.367859748207"/>
    <n v="-112957.68834478891"/>
    <n v="335411.98971660447"/>
    <n v="-121322.4802430025"/>
    <n v="-131364.82560000155"/>
    <n v="182262.29484160367"/>
    <n v="7800.4935047371619"/>
    <n v="1105673.0518112821"/>
  </r>
  <r>
    <s v="E120105"/>
    <s v="Budget"/>
    <s v="1201"/>
    <n v="120105"/>
    <s v="CORP-ADMIN &amp; GEN"/>
    <s v="Water"/>
    <s v="A69071000"/>
    <n v="69071000"/>
    <s v="Def SIT-Current Year"/>
    <n v="45"/>
    <s v="Provision for income taxes"/>
    <x v="35"/>
    <x v="35"/>
    <s v="410.11"/>
    <n v="-2303.5712830682996"/>
    <n v="-2303.5712830682996"/>
    <n v="-2522.9586243129002"/>
    <n v="-2352.8641256384994"/>
    <n v="-2464.9058459069993"/>
    <n v="-2464.9058459069993"/>
    <n v="-2352.8641256384994"/>
    <n v="-2576.9457661755"/>
    <n v="-2464.9058459069993"/>
    <n v="-2352.8641256384994"/>
    <n v="-2475.3782960141998"/>
    <n v="-2475.3782960141998"/>
    <n v="-29111.11346328989"/>
  </r>
  <r>
    <s v="E120105"/>
    <s v="Budget"/>
    <s v="1201"/>
    <n v="120105"/>
    <s v="CORP-ADMIN &amp; GEN"/>
    <s v="Water"/>
    <s v="A69073200"/>
    <n v="69073200"/>
    <s v="Def SIT-Reg Liability"/>
    <n v="45"/>
    <s v="Provision for income taxes"/>
    <x v="35"/>
    <x v="35"/>
    <s v="410.11"/>
    <n v="-5556"/>
    <n v="-5556"/>
    <n v="-5556"/>
    <n v="-5556"/>
    <n v="-5556"/>
    <n v="-5556"/>
    <n v="-5556"/>
    <n v="-5556"/>
    <n v="-5556"/>
    <n v="-5556"/>
    <n v="-5556"/>
    <n v="-5556"/>
    <n v="-66672"/>
  </r>
  <r>
    <s v="E120105"/>
    <s v="Budget"/>
    <s v="1201"/>
    <n v="120105"/>
    <s v="CORP-ADMIN &amp; GEN"/>
    <s v="Water"/>
    <s v="A69073500"/>
    <n v="69073500"/>
    <s v="Def SIT-Other"/>
    <n v="45"/>
    <s v="Provision for income taxes"/>
    <x v="35"/>
    <x v="35"/>
    <s v="410.11"/>
    <n v="-6455.4323556065838"/>
    <n v="56658.798100697437"/>
    <n v="-606.02303047252326"/>
    <n v="-16983.439905906976"/>
    <n v="148636.80584707181"/>
    <n v="-8753.3406431151743"/>
    <n v="-20599.660488411355"/>
    <n v="61169.885662602639"/>
    <n v="-22125.154451611401"/>
    <n v="-23956.585215805753"/>
    <n v="33239.850123088814"/>
    <n v="1423.108237945987"/>
    <n v="201648.81188047695"/>
  </r>
  <r>
    <s v="E120105"/>
    <s v="Budget"/>
    <s v="1201"/>
    <n v="120105"/>
    <s v="CORP-ADMIN &amp; GEN"/>
    <s v="Water"/>
    <s v="A69520000"/>
    <n v="69520000"/>
    <s v="ITC Restored FIT"/>
    <n v="45"/>
    <s v="Provision for income taxes"/>
    <x v="36"/>
    <x v="36"/>
    <s v="412.11"/>
    <n v="-7066"/>
    <n v="-7066"/>
    <n v="-7066"/>
    <n v="-7066"/>
    <n v="-7066"/>
    <n v="-7066"/>
    <n v="-7066"/>
    <n v="-7066"/>
    <n v="-7066"/>
    <n v="-7066"/>
    <n v="-7066"/>
    <n v="-7066"/>
    <n v="-84792"/>
  </r>
  <r>
    <s v="E120105"/>
    <s v="Budget"/>
    <s v="1201"/>
    <n v="120105"/>
    <s v="CORP-ADMIN &amp; GEN"/>
    <s v="Water"/>
    <s v="A86021500"/>
    <n v="86021500"/>
    <s v="Div Decl Com Stk I/C"/>
    <n v="50"/>
    <s v="Common dividends"/>
    <x v="37"/>
    <x v="37"/>
    <s v="438."/>
    <n v="0"/>
    <n v="0"/>
    <n v="2837012.1476027155"/>
    <n v="0"/>
    <n v="0"/>
    <n v="2323192.8950843294"/>
    <n v="0"/>
    <n v="0"/>
    <n v="2731313.5826540324"/>
    <n v="0"/>
    <n v="0"/>
    <n v="3971833.9920207392"/>
    <n v="11863352.617361818"/>
  </r>
  <r>
    <s v="E120107"/>
    <s v="Budget"/>
    <s v="1201"/>
    <n v="120107"/>
    <s v="CORP-FINANCE"/>
    <s v="Water"/>
    <s v="A40111000"/>
    <n v="40111000"/>
    <s v="Res Sales Billed"/>
    <n v="1"/>
    <s v="Water revenues"/>
    <x v="4"/>
    <x v="4"/>
    <s v="461.1"/>
    <n v="0"/>
    <n v="0"/>
    <n v="0"/>
    <n v="0"/>
    <n v="0"/>
    <n v="0"/>
    <n v="0"/>
    <n v="0"/>
    <n v="60648"/>
    <n v="352627"/>
    <n v="304891"/>
    <n v="305484"/>
    <n v="1023650"/>
  </r>
  <r>
    <s v="E120107"/>
    <s v="Budget"/>
    <s v="1201"/>
    <n v="120107"/>
    <s v="CORP-FINANCE"/>
    <s v="Water"/>
    <s v="A40121000"/>
    <n v="40121000"/>
    <s v="Com Sales Billed"/>
    <n v="1"/>
    <s v="Water revenues"/>
    <x v="5"/>
    <x v="5"/>
    <s v="461.2"/>
    <n v="0"/>
    <n v="0"/>
    <n v="0"/>
    <n v="0"/>
    <n v="0"/>
    <n v="0"/>
    <n v="0"/>
    <n v="0"/>
    <n v="28572"/>
    <n v="166125"/>
    <n v="142634"/>
    <n v="138579"/>
    <n v="475910"/>
  </r>
  <r>
    <s v="E120107"/>
    <s v="Budget"/>
    <s v="1201"/>
    <n v="120107"/>
    <s v="CORP-FINANCE"/>
    <s v="Water"/>
    <s v="A40131000"/>
    <n v="40131000"/>
    <s v="Ind Sales Billed"/>
    <n v="1"/>
    <s v="Water revenues"/>
    <x v="6"/>
    <x v="6"/>
    <s v="461.3"/>
    <n v="0"/>
    <n v="0"/>
    <n v="0"/>
    <n v="0"/>
    <n v="0"/>
    <n v="0"/>
    <n v="0"/>
    <n v="0"/>
    <n v="2889"/>
    <n v="16800"/>
    <n v="14615"/>
    <n v="15162"/>
    <n v="49466"/>
  </r>
  <r>
    <s v="E120107"/>
    <s v="Budget"/>
    <s v="1201"/>
    <n v="120107"/>
    <s v="CORP-FINANCE"/>
    <s v="Water"/>
    <s v="A40141000"/>
    <n v="40141000"/>
    <s v="Publ Fire Billed"/>
    <n v="1"/>
    <s v="Water revenues"/>
    <x v="7"/>
    <x v="7"/>
    <s v="462.1"/>
    <n v="0"/>
    <n v="0"/>
    <n v="0"/>
    <n v="0"/>
    <n v="0"/>
    <n v="0"/>
    <n v="0"/>
    <n v="0"/>
    <n v="0"/>
    <n v="18288.672525469225"/>
    <n v="17112.324374146938"/>
    <n v="18672.996335471151"/>
    <n v="54073.993235087313"/>
  </r>
  <r>
    <s v="E120107"/>
    <s v="Budget"/>
    <s v="1201"/>
    <n v="120107"/>
    <s v="CORP-FINANCE"/>
    <s v="Water"/>
    <s v="A40145000"/>
    <n v="40145000"/>
    <s v="Priv Fire Billed"/>
    <n v="1"/>
    <s v="Water revenues"/>
    <x v="8"/>
    <x v="8"/>
    <s v="462.2"/>
    <n v="0"/>
    <n v="0"/>
    <n v="0"/>
    <n v="0"/>
    <n v="0"/>
    <n v="0"/>
    <n v="0"/>
    <n v="0"/>
    <n v="0"/>
    <n v="13396.420631146957"/>
    <n v="12534.747668178248"/>
    <n v="13677.937149646634"/>
    <n v="39609.105448971837"/>
  </r>
  <r>
    <s v="E120107"/>
    <s v="Budget"/>
    <s v="1201"/>
    <n v="120107"/>
    <s v="CORP-FINANCE"/>
    <s v="Water"/>
    <s v="A40151000"/>
    <n v="40151000"/>
    <s v="Publ Auth Billed"/>
    <n v="1"/>
    <s v="Water revenues"/>
    <x v="9"/>
    <x v="9"/>
    <s v="461.4"/>
    <n v="0"/>
    <n v="0"/>
    <n v="0"/>
    <n v="0"/>
    <n v="0"/>
    <n v="0"/>
    <n v="0"/>
    <n v="0"/>
    <n v="7891"/>
    <n v="45881"/>
    <n v="40697"/>
    <n v="35660"/>
    <n v="130129"/>
  </r>
  <r>
    <s v="E120107"/>
    <s v="Budget"/>
    <s v="1201"/>
    <n v="120107"/>
    <s v="CORP-FINANCE"/>
    <s v="Water"/>
    <s v="A40161000"/>
    <n v="40161000"/>
    <s v="Sls/Rsle Billed"/>
    <n v="1"/>
    <s v="Water revenues"/>
    <x v="10"/>
    <x v="10"/>
    <s v="466."/>
    <n v="0"/>
    <n v="0"/>
    <n v="0"/>
    <n v="0"/>
    <n v="0"/>
    <n v="0"/>
    <n v="0"/>
    <n v="0"/>
    <n v="0"/>
    <n v="10028.843138526918"/>
    <n v="9109.2690318431723"/>
    <n v="8023.8407813986641"/>
    <n v="27161.952951768755"/>
  </r>
  <r>
    <s v="E120107"/>
    <s v="Budget"/>
    <s v="1201"/>
    <n v="120107"/>
    <s v="CORP-FINANCE"/>
    <s v="Wastewater"/>
    <s v="A40211000"/>
    <n v="40211000"/>
    <s v="Dom WW Svc Billed"/>
    <n v="2"/>
    <s v="Sewer revenues"/>
    <x v="38"/>
    <x v="38"/>
    <s v="522.1"/>
    <n v="-1296.860387259642"/>
    <n v="-935.39078443647861"/>
    <n v="-957.57145085038837"/>
    <n v="-1139.6425733001693"/>
    <n v="-1031.0267848328554"/>
    <n v="-857.19023269403453"/>
    <n v="-879.96090852211319"/>
    <n v="-6462.3234395315812"/>
    <n v="-6779.2628550893196"/>
    <n v="-7077.6720013905342"/>
    <n v="-6486.8059007506481"/>
    <n v="-5910.2329575929534"/>
    <n v="-39813.940276250716"/>
  </r>
  <r>
    <s v="E120107"/>
    <s v="Budget"/>
    <s v="1201"/>
    <n v="120107"/>
    <s v="CORP-FINANCE"/>
    <s v="Water"/>
    <s v="A40310100"/>
    <n v="40310100"/>
    <s v="OthRev-Late Pymt Fee"/>
    <n v="3"/>
    <s v="Other operating revenues"/>
    <x v="39"/>
    <x v="39"/>
    <s v="470."/>
    <n v="-34698.550000000003"/>
    <n v="-23521.899999999994"/>
    <n v="-35604.01999999999"/>
    <n v="-20986.869999999995"/>
    <n v="-4555.996666666666"/>
    <n v="-11632.616666666676"/>
    <n v="-3207.8666666666613"/>
    <n v="-8245.0566666666637"/>
    <n v="-1590"/>
    <n v="-1590"/>
    <n v="-1590"/>
    <n v="-25416.839999999997"/>
    <n v="-172639.71666666665"/>
  </r>
  <r>
    <s v="E120107"/>
    <s v="Budget"/>
    <s v="1201"/>
    <n v="120107"/>
    <s v="CORP-FINANCE"/>
    <s v="Water"/>
    <s v="A40359900"/>
    <n v="40359900"/>
    <s v="OthRev WW-Misc Svc"/>
    <n v="3"/>
    <s v="Other operating revenues"/>
    <x v="39"/>
    <x v="39"/>
    <s v="536."/>
    <n v="-8333.3333333333339"/>
    <n v="-8333.3333333333339"/>
    <n v="-8333.3333333333339"/>
    <n v="-8333.3333333333339"/>
    <n v="-8333.3333333333339"/>
    <n v="-8333.3333333333339"/>
    <n v="-8333.3333333333339"/>
    <n v="-8333.3333333333339"/>
    <n v="-8333.3333333333339"/>
    <n v="-8333.3333333333339"/>
    <n v="-8333.3333333333339"/>
    <n v="-8333.3333333333339"/>
    <n v="-99999.999999999985"/>
  </r>
  <r>
    <s v="E120107"/>
    <s v="Budget"/>
    <s v="1201"/>
    <n v="120107"/>
    <s v="CORP-FINANCE"/>
    <s v="Water"/>
    <s v="A56610000"/>
    <n v="56610000"/>
    <s v="Reg Exp-Amort"/>
    <n v="27"/>
    <s v="Regulatory expense"/>
    <x v="23"/>
    <x v="23"/>
    <s v="666.8"/>
    <n v="0"/>
    <n v="0"/>
    <n v="0"/>
    <n v="0"/>
    <n v="0"/>
    <n v="0"/>
    <n v="-25552"/>
    <n v="-25552"/>
    <n v="-5552"/>
    <n v="0"/>
    <n v="0"/>
    <n v="0"/>
    <n v="-56656"/>
  </r>
  <r>
    <s v="E120107"/>
    <s v="Budget"/>
    <s v="1201"/>
    <n v="120107"/>
    <s v="CORP-FINANCE"/>
    <s v="Water"/>
    <s v="A68011000"/>
    <n v="68011000"/>
    <s v="Depr -UPIS General"/>
    <n v="30"/>
    <s v="Depreciation"/>
    <x v="26"/>
    <x v="26"/>
    <s v="403."/>
    <n v="0"/>
    <n v="0"/>
    <n v="0"/>
    <n v="0"/>
    <n v="0"/>
    <n v="-26847"/>
    <n v="0"/>
    <n v="0"/>
    <n v="0"/>
    <n v="0"/>
    <n v="0"/>
    <n v="0"/>
    <n v="-26847"/>
  </r>
  <r>
    <s v="E120107"/>
    <s v="Budget"/>
    <s v="1201"/>
    <n v="120107"/>
    <s v="CORP-FINANCE"/>
    <s v="Water"/>
    <s v="A81010000"/>
    <n v="81010000"/>
    <s v="Interest LTD"/>
    <n v="38"/>
    <s v="Interest on long-term debt"/>
    <x v="27"/>
    <x v="27"/>
    <s v="427.3"/>
    <n v="137712.5"/>
    <n v="137712.5"/>
    <n v="137712.5"/>
    <n v="137712.5"/>
    <n v="137712.5"/>
    <n v="137712.5"/>
    <n v="137712.5"/>
    <n v="137712.5"/>
    <n v="137712.5"/>
    <n v="137712.5"/>
    <n v="137712.5"/>
    <n v="137712.5"/>
    <n v="1652550"/>
  </r>
  <r>
    <s v="E120107"/>
    <s v="Budget"/>
    <s v="1201"/>
    <n v="120107"/>
    <s v="CORP-FINANCE"/>
    <s v="Water"/>
    <s v="A81015000"/>
    <n v="81015000"/>
    <s v="Interest LTD Interco"/>
    <n v="38"/>
    <s v="Interest on long-term debt"/>
    <x v="27"/>
    <x v="27"/>
    <s v="427.3"/>
    <n v="843328.74999999988"/>
    <n v="843328.74999999988"/>
    <n v="843328.74999999988"/>
    <n v="843328.74999999988"/>
    <n v="843328.74999999988"/>
    <n v="843328.74999999988"/>
    <n v="843328.74999999988"/>
    <n v="843328.74999999988"/>
    <n v="843328.74999999988"/>
    <n v="843328.74999999988"/>
    <n v="843328.74999999988"/>
    <n v="843328.74999999988"/>
    <n v="10119944.999999998"/>
  </r>
  <r>
    <s v="E120107"/>
    <s v="Budget"/>
    <s v="1201"/>
    <n v="120107"/>
    <s v="CORP-FINANCE"/>
    <s v="Water"/>
    <s v="A81020000"/>
    <n v="81020000"/>
    <s v="Div Decl P/S w/ MRR"/>
    <n v="38"/>
    <s v="Interest on long-term debt"/>
    <x v="27"/>
    <x v="27"/>
    <s v="437."/>
    <n v="31762.500000000004"/>
    <n v="31762.500000000004"/>
    <n v="31762.500000000004"/>
    <n v="31762.500000000004"/>
    <n v="31762.500000000004"/>
    <n v="31762.500000000004"/>
    <n v="31762.500000000004"/>
    <n v="31762.500000000004"/>
    <n v="31762.500000000004"/>
    <n v="31762.500000000004"/>
    <n v="31762.500000000004"/>
    <n v="31762.500000000004"/>
    <n v="381150.00000000006"/>
  </r>
  <r>
    <s v="E120107"/>
    <s v="Budget"/>
    <s v="1201"/>
    <n v="120107"/>
    <s v="CORP-FINANCE"/>
    <s v="Water"/>
    <s v="A70510000"/>
    <n v="70510000"/>
    <s v="AFUDC-Equity"/>
    <n v="41"/>
    <s v="Allowance for other funds used during construction"/>
    <x v="29"/>
    <x v="29"/>
    <s v="420."/>
    <n v="0"/>
    <n v="0"/>
    <n v="0"/>
    <n v="0"/>
    <n v="-43004.806499780403"/>
    <n v="-87116.837154150198"/>
    <n v="0"/>
    <n v="0"/>
    <n v="0"/>
    <n v="0"/>
    <n v="0"/>
    <n v="0"/>
    <n v="-130121.6436539306"/>
  </r>
  <r>
    <s v="E120107"/>
    <s v="Budget"/>
    <s v="1201"/>
    <n v="120107"/>
    <s v="CORP-FINANCE"/>
    <s v="Water"/>
    <s v="A85000000"/>
    <n v="85000000"/>
    <s v="AFUDC Debt"/>
    <n v="42"/>
    <s v="Allowance for borrowed funds used during construction"/>
    <x v="30"/>
    <x v="30"/>
    <s v="420."/>
    <n v="0"/>
    <n v="0"/>
    <n v="0"/>
    <n v="0"/>
    <n v="-19322.436100131799"/>
    <n v="-39142.357707509902"/>
    <n v="0"/>
    <n v="0"/>
    <n v="0"/>
    <n v="0"/>
    <n v="0"/>
    <n v="0"/>
    <n v="-58464.793807641705"/>
  </r>
  <r>
    <s v="E120113"/>
    <s v="Budget"/>
    <s v="1201"/>
    <n v="120113"/>
    <s v="CORP-INFO SYSTEMS"/>
    <s v="Water"/>
    <s v="A52574000"/>
    <n v="52574000"/>
    <s v="Telephone"/>
    <n v="17"/>
    <s v="Telecommunication expenses"/>
    <x v="15"/>
    <x v="15"/>
    <s v="675.8"/>
    <n v="10000"/>
    <n v="10000"/>
    <n v="10000"/>
    <n v="10000"/>
    <n v="10000"/>
    <n v="10000"/>
    <n v="10000"/>
    <n v="10000"/>
    <n v="10000"/>
    <n v="10000"/>
    <n v="10000"/>
    <n v="10000"/>
    <n v="120000"/>
  </r>
  <r>
    <s v="E120113"/>
    <s v="Budget"/>
    <s v="1201"/>
    <n v="120113"/>
    <s v="CORP-INFO SYSTEMS"/>
    <s v="Water"/>
    <s v="A52574100"/>
    <n v="52574100"/>
    <s v="Cell Phone"/>
    <n v="17"/>
    <s v="Telecommunication expenses"/>
    <x v="15"/>
    <x v="15"/>
    <s v="675.8"/>
    <n v="221"/>
    <n v="221"/>
    <n v="221"/>
    <n v="221"/>
    <n v="221"/>
    <n v="221"/>
    <n v="221"/>
    <n v="221"/>
    <n v="221"/>
    <n v="221"/>
    <n v="221"/>
    <n v="221"/>
    <n v="2652"/>
  </r>
  <r>
    <s v="E120114"/>
    <s v="Budget"/>
    <s v="1201"/>
    <n v="120114"/>
    <s v="CORP-ENGINEERING"/>
    <s v="Water"/>
    <s v="A50109900"/>
    <n v="50109900"/>
    <s v="Labor Cap Credits"/>
    <n v="10"/>
    <s v="Salaries &amp; Wages"/>
    <x v="0"/>
    <x v="0"/>
    <s v="601.8"/>
    <n v="-52108.358399999997"/>
    <n v="-52108.358399999997"/>
    <n v="-57071.059199999996"/>
    <n v="-53567.392435200003"/>
    <n v="-56118.220646399997"/>
    <n v="-56118.220646399997"/>
    <n v="-53567.392435200003"/>
    <n v="-58669.048857600006"/>
    <n v="-56118.220646399997"/>
    <n v="-53567.392435200003"/>
    <n v="-56118.220646399997"/>
    <n v="-56118.220646399997"/>
    <n v="-661250.10539520008"/>
  </r>
  <r>
    <s v="E120114"/>
    <s v="Budget"/>
    <s v="1201"/>
    <n v="120114"/>
    <s v="CORP-ENGINEERING"/>
    <s v="Water"/>
    <s v="A50110000"/>
    <n v="50110000"/>
    <s v="Labor NS OT -Natural"/>
    <n v="10"/>
    <s v="Salaries &amp; Wages"/>
    <x v="0"/>
    <x v="0"/>
    <s v="601.8"/>
    <n v="696.15"/>
    <n v="0"/>
    <n v="0"/>
    <n v="715.6422"/>
    <n v="0"/>
    <n v="0"/>
    <n v="715.6422"/>
    <n v="0"/>
    <n v="0"/>
    <n v="715.6422"/>
    <n v="0"/>
    <n v="221.43119999999999"/>
    <n v="3064.5078000000003"/>
  </r>
  <r>
    <s v="E120114"/>
    <s v="Budget"/>
    <s v="1201"/>
    <n v="120114"/>
    <s v="CORP-ENGINEERING"/>
    <s v="Water"/>
    <s v="A50119900"/>
    <n v="50119900"/>
    <s v="LaborNSOT CapCredits"/>
    <n v="10"/>
    <s v="Salaries &amp; Wages"/>
    <x v="0"/>
    <x v="0"/>
    <s v="601.8"/>
    <n v="-696.15"/>
    <n v="0"/>
    <n v="0"/>
    <n v="-715.6422"/>
    <n v="0"/>
    <n v="0"/>
    <n v="-715.6422"/>
    <n v="0"/>
    <n v="0"/>
    <n v="-715.6422"/>
    <n v="0"/>
    <n v="-221.43119999999999"/>
    <n v="-3064.5078000000003"/>
  </r>
  <r>
    <s v="E120114"/>
    <s v="Budget"/>
    <s v="1201"/>
    <n v="120114"/>
    <s v="CORP-ENGINEERING"/>
    <s v="Water"/>
    <s v="A50100000"/>
    <n v="50100000"/>
    <s v="Labor Expense"/>
    <n v="10"/>
    <s v="Salaries &amp; Wages"/>
    <x v="0"/>
    <x v="0"/>
    <s v="601.8"/>
    <n v="52108.358399999997"/>
    <n v="52108.358399999997"/>
    <n v="57071.059199999996"/>
    <n v="53567.392435200003"/>
    <n v="56118.220646399997"/>
    <n v="56118.220646399997"/>
    <n v="53567.392435200003"/>
    <n v="58669.048857600006"/>
    <n v="56118.220646399997"/>
    <n v="53567.392435200003"/>
    <n v="56118.220646399997"/>
    <n v="56118.220646399997"/>
    <n v="661250.10539520008"/>
  </r>
  <r>
    <s v="E120114"/>
    <s v="Budget"/>
    <s v="1201"/>
    <n v="120114"/>
    <s v="CORP-ENGINEERING"/>
    <s v="Water"/>
    <s v="A50171000"/>
    <n v="50171000"/>
    <s v="Annual Incent Plan"/>
    <n v="10"/>
    <s v="Salaries &amp; Wages"/>
    <x v="0"/>
    <x v="0"/>
    <s v="601.8"/>
    <n v="2250.7072844301197"/>
    <n v="2250.7072844301197"/>
    <n v="2465.0546448520358"/>
    <n v="2313.7231283941633"/>
    <n v="2423.8989916510277"/>
    <n v="2423.8989916510277"/>
    <n v="2313.7231283941633"/>
    <n v="2534.074854907893"/>
    <n v="2423.8989916510277"/>
    <n v="2313.7231283941633"/>
    <n v="2423.8989916510277"/>
    <n v="2423.8989916510277"/>
    <n v="28561.208412057797"/>
  </r>
  <r>
    <s v="E120114"/>
    <s v="Budget"/>
    <s v="1201"/>
    <n v="120114"/>
    <s v="CORP-ENGINEERING"/>
    <s v="Water"/>
    <s v="A50550000"/>
    <n v="50550000"/>
    <s v="Group Insur Expense"/>
    <n v="12"/>
    <s v="Group insurances"/>
    <x v="12"/>
    <x v="12"/>
    <s v="604.8"/>
    <n v="9465.6"/>
    <n v="9465.6"/>
    <n v="9465.6"/>
    <n v="9465.6"/>
    <n v="9465.6"/>
    <n v="9465.6"/>
    <n v="9465.6"/>
    <n v="9465.6"/>
    <n v="9465.6"/>
    <n v="9465.6"/>
    <n v="9465.6"/>
    <n v="9465.6"/>
    <n v="113587.20000000003"/>
  </r>
  <r>
    <s v="E120114"/>
    <s v="Budget"/>
    <s v="1201"/>
    <n v="120114"/>
    <s v="CORP-ENGINEERING"/>
    <s v="Water"/>
    <s v="A50550100"/>
    <n v="50550100"/>
    <s v="Group Ins Cap Credts"/>
    <n v="12"/>
    <s v="Group insurances"/>
    <x v="12"/>
    <x v="12"/>
    <s v="604.8"/>
    <n v="-9280"/>
    <n v="-9280"/>
    <n v="-9280"/>
    <n v="-9280"/>
    <n v="-9280"/>
    <n v="-9280"/>
    <n v="-9280"/>
    <n v="-9280"/>
    <n v="-9280"/>
    <n v="-9280"/>
    <n v="-9280"/>
    <n v="-9280"/>
    <n v="-111360"/>
  </r>
  <r>
    <s v="E120114"/>
    <s v="Budget"/>
    <s v="1201"/>
    <n v="120114"/>
    <s v="CORP-ENGINEERING"/>
    <s v="Water"/>
    <s v="A50421000"/>
    <n v="50421000"/>
    <s v="401k Expense"/>
    <n v="13"/>
    <s v="Other benefits"/>
    <x v="1"/>
    <x v="1"/>
    <s v="604.8"/>
    <n v="1209.2352524946486"/>
    <n v="1198.4449291514857"/>
    <n v="1312.5825414516273"/>
    <n v="1243.0938395644989"/>
    <n v="1290.6681198899998"/>
    <n v="1290.6681198899998"/>
    <n v="1243.0938395644989"/>
    <n v="1349.3348526122727"/>
    <n v="1290.6681198899998"/>
    <n v="1243.0938395644989"/>
    <n v="1290.6681198899998"/>
    <n v="1294.1003029629935"/>
    <n v="15255.651876926524"/>
  </r>
  <r>
    <s v="E120114"/>
    <s v="Budget"/>
    <s v="1201"/>
    <n v="120114"/>
    <s v="CORP-ENGINEERING"/>
    <s v="Water"/>
    <s v="A50422000"/>
    <n v="50422000"/>
    <s v="DCP Expense"/>
    <n v="13"/>
    <s v="Other benefits"/>
    <x v="1"/>
    <x v="1"/>
    <s v="604.8"/>
    <n v="1243.3448110266213"/>
    <n v="1243.3448110266213"/>
    <n v="1361.7586025529663"/>
    <n v="1278.1584657353669"/>
    <n v="1339.0231545799079"/>
    <n v="1339.0231545799079"/>
    <n v="1278.1584657353669"/>
    <n v="1399.8878434244493"/>
    <n v="1339.0231545799079"/>
    <n v="1278.1584657353669"/>
    <n v="1339.0231545799079"/>
    <n v="1339.0231545799079"/>
    <n v="15777.927238136297"/>
  </r>
  <r>
    <s v="E120114"/>
    <s v="Budget"/>
    <s v="1201"/>
    <n v="120114"/>
    <s v="CORP-ENGINEERING"/>
    <s v="Water"/>
    <s v="A50421100"/>
    <n v="50421100"/>
    <s v="401k Exp Cap Credits"/>
    <n v="13"/>
    <s v="Other benefits"/>
    <x v="1"/>
    <x v="1"/>
    <s v="604.8"/>
    <n v="-1209.2352524946486"/>
    <n v="-1198.4449291514857"/>
    <n v="-1312.5825414516273"/>
    <n v="-1243.0938395644989"/>
    <n v="-1290.6681198899998"/>
    <n v="-1290.6681198899998"/>
    <n v="-1243.0938395644989"/>
    <n v="-1349.3348526122727"/>
    <n v="-1290.6681198899998"/>
    <n v="-1243.0938395644989"/>
    <n v="-1290.6681198899998"/>
    <n v="-1294.1003029629935"/>
    <n v="-15255.651876926524"/>
  </r>
  <r>
    <s v="E120114"/>
    <s v="Budget"/>
    <s v="1201"/>
    <n v="120114"/>
    <s v="CORP-ENGINEERING"/>
    <s v="Water"/>
    <s v="A50422100"/>
    <n v="50422100"/>
    <s v="DCP Exp Cap Credits"/>
    <n v="13"/>
    <s v="Other benefits"/>
    <x v="1"/>
    <x v="1"/>
    <s v="604.8"/>
    <n v="-1243.3448110266213"/>
    <n v="-1243.3448110266213"/>
    <n v="-1361.7586025529663"/>
    <n v="-1278.1584657353669"/>
    <n v="-1339.0231545799079"/>
    <n v="-1339.0231545799079"/>
    <n v="-1278.1584657353669"/>
    <n v="-1399.8878434244493"/>
    <n v="-1339.0231545799079"/>
    <n v="-1278.1584657353669"/>
    <n v="-1339.0231545799079"/>
    <n v="-1339.0231545799079"/>
    <n v="-15777.927238136297"/>
  </r>
  <r>
    <s v="E120114"/>
    <s v="Budget"/>
    <s v="1201"/>
    <n v="120114"/>
    <s v="CORP-ENGINEERING"/>
    <s v="Water"/>
    <s v="A53110000"/>
    <n v="53110000"/>
    <s v="Contr Svc-Eng"/>
    <n v="15"/>
    <s v="Contracted services"/>
    <x v="13"/>
    <x v="13"/>
    <s v="631.8"/>
    <n v="0"/>
    <n v="0"/>
    <n v="0"/>
    <n v="0"/>
    <n v="250"/>
    <n v="500"/>
    <n v="1000"/>
    <n v="1000"/>
    <n v="0"/>
    <n v="0"/>
    <n v="0"/>
    <n v="0"/>
    <n v="2750"/>
  </r>
  <r>
    <s v="E120114"/>
    <s v="Budget"/>
    <s v="1201"/>
    <n v="120114"/>
    <s v="CORP-ENGINEERING"/>
    <s v="Water"/>
    <s v="A53150000"/>
    <n v="53150000"/>
    <s v="Contr Svc-Other"/>
    <n v="15"/>
    <s v="Contracted services"/>
    <x v="13"/>
    <x v="13"/>
    <s v="636.8"/>
    <n v="0"/>
    <n v="0"/>
    <n v="0"/>
    <n v="500"/>
    <n v="950"/>
    <n v="950"/>
    <n v="1200"/>
    <n v="1200"/>
    <n v="0"/>
    <n v="0"/>
    <n v="0"/>
    <n v="0"/>
    <n v="4800"/>
  </r>
  <r>
    <s v="E120114"/>
    <s v="Budget"/>
    <s v="1201"/>
    <n v="120114"/>
    <s v="CORP-ENGINEERING"/>
    <s v="Water"/>
    <s v="A52562500"/>
    <n v="52562500"/>
    <s v="Overnight Shippng"/>
    <n v="18"/>
    <s v="Postage printing and stationery"/>
    <x v="16"/>
    <x v="16"/>
    <s v="675.8"/>
    <n v="35"/>
    <n v="35"/>
    <n v="35"/>
    <n v="35"/>
    <n v="35"/>
    <n v="35"/>
    <n v="35"/>
    <n v="35"/>
    <n v="35"/>
    <n v="35"/>
    <n v="35"/>
    <n v="35"/>
    <n v="420"/>
  </r>
  <r>
    <s v="E120114"/>
    <s v="Budget"/>
    <s v="1201"/>
    <n v="120114"/>
    <s v="CORP-ENGINEERING"/>
    <s v="Water"/>
    <s v="A52582000"/>
    <n v="52582000"/>
    <s v="Uniforms"/>
    <n v="19"/>
    <s v="Office supplies &amp; expenses"/>
    <x v="17"/>
    <x v="17"/>
    <s v="675.7"/>
    <n v="0"/>
    <n v="0"/>
    <n v="300"/>
    <n v="0"/>
    <n v="0"/>
    <n v="0"/>
    <n v="0"/>
    <n v="0"/>
    <n v="0"/>
    <n v="0"/>
    <n v="0"/>
    <n v="0"/>
    <n v="300"/>
  </r>
  <r>
    <s v="E120114"/>
    <s v="Budget"/>
    <s v="1201"/>
    <n v="120114"/>
    <s v="CORP-ENGINEERING"/>
    <s v="Water"/>
    <s v="A52534021"/>
    <n v="52534021"/>
    <s v="Travel - Meals"/>
    <n v="21"/>
    <s v="Employee related expense travel &amp; entertainment"/>
    <x v="18"/>
    <x v="18"/>
    <s v="675.8"/>
    <n v="150"/>
    <n v="150"/>
    <n v="150"/>
    <n v="200"/>
    <n v="200"/>
    <n v="250"/>
    <n v="250"/>
    <n v="200"/>
    <n v="200"/>
    <n v="150"/>
    <n v="150"/>
    <n v="150"/>
    <n v="2200"/>
  </r>
  <r>
    <s v="E120114"/>
    <s v="Budget"/>
    <s v="1201"/>
    <n v="120114"/>
    <s v="CORP-ENGINEERING"/>
    <s v="Water"/>
    <s v="A52534000"/>
    <n v="52534000"/>
    <s v="Employee Expenses"/>
    <n v="21"/>
    <s v="Employee related expense travel &amp; entertainment"/>
    <x v="18"/>
    <x v="18"/>
    <s v="675.8"/>
    <n v="600"/>
    <n v="1000"/>
    <n v="1000"/>
    <n v="1000"/>
    <n v="1250"/>
    <n v="1250"/>
    <n v="1250"/>
    <n v="1250"/>
    <n v="1000"/>
    <n v="1000"/>
    <n v="1000"/>
    <n v="600"/>
    <n v="12200"/>
  </r>
  <r>
    <s v="E120114"/>
    <s v="Budget"/>
    <s v="1201"/>
    <n v="120114"/>
    <s v="CORP-ENGINEERING"/>
    <s v="Water"/>
    <s v="A52534200"/>
    <n v="52534200"/>
    <s v="Conferences &amp; Reg"/>
    <n v="21"/>
    <s v="Employee related expense travel &amp; entertainment"/>
    <x v="18"/>
    <x v="18"/>
    <s v="675.8"/>
    <n v="0"/>
    <n v="0"/>
    <n v="0"/>
    <n v="2000"/>
    <n v="0"/>
    <n v="2000"/>
    <n v="0"/>
    <n v="0"/>
    <n v="0"/>
    <n v="0"/>
    <n v="0"/>
    <n v="0"/>
    <n v="4000"/>
  </r>
  <r>
    <s v="E120114"/>
    <s v="Budget"/>
    <s v="1201"/>
    <n v="120114"/>
    <s v="CORP-ENGINEERING"/>
    <s v="Water"/>
    <s v="A52001000"/>
    <n v="52001000"/>
    <s v="M&amp;S Expense (O&amp;M)"/>
    <n v="22"/>
    <s v="Miscellaneous expenses"/>
    <x v="19"/>
    <x v="19"/>
    <s v="620.5"/>
    <n v="450"/>
    <n v="450"/>
    <n v="500"/>
    <n v="700"/>
    <n v="900"/>
    <n v="950"/>
    <n v="950"/>
    <n v="950"/>
    <n v="750"/>
    <n v="500"/>
    <n v="450"/>
    <n v="450"/>
    <n v="8000"/>
  </r>
  <r>
    <s v="E120114"/>
    <s v="Budget"/>
    <s v="1201"/>
    <n v="120114"/>
    <s v="CORP-ENGINEERING"/>
    <s v="Water"/>
    <s v="A52554500"/>
    <n v="52554500"/>
    <s v="Lab Supplies"/>
    <n v="22"/>
    <s v="Miscellaneous expenses"/>
    <x v="19"/>
    <x v="19"/>
    <s v="675.3"/>
    <n v="0"/>
    <n v="0"/>
    <n v="0"/>
    <n v="0"/>
    <n v="1500"/>
    <n v="0"/>
    <n v="0"/>
    <n v="0"/>
    <n v="0"/>
    <n v="640"/>
    <n v="0"/>
    <n v="0"/>
    <n v="2140"/>
  </r>
  <r>
    <s v="E120114"/>
    <s v="Budget"/>
    <s v="1201"/>
    <n v="120114"/>
    <s v="CORP-ENGINEERING"/>
    <s v="Water"/>
    <s v="A52524000"/>
    <n v="52524000"/>
    <s v="Co Dues/Mmbrshp Ded"/>
    <n v="22"/>
    <s v="Miscellaneous expenses"/>
    <x v="19"/>
    <x v="19"/>
    <s v="675.8"/>
    <n v="0"/>
    <n v="0"/>
    <n v="0"/>
    <n v="0"/>
    <n v="0"/>
    <n v="0"/>
    <n v="0"/>
    <n v="0"/>
    <n v="0"/>
    <n v="0"/>
    <n v="300"/>
    <n v="0"/>
    <n v="300"/>
  </r>
  <r>
    <s v="E120114"/>
    <s v="Budget"/>
    <s v="1201"/>
    <n v="120114"/>
    <s v="CORP-ENGINEERING"/>
    <s v="Water"/>
    <s v="A62002600"/>
    <n v="62002600"/>
    <s v="M&amp;S Maint AG"/>
    <n v="29"/>
    <s v="Maintenance service &amp; supplies"/>
    <x v="25"/>
    <x v="25"/>
    <s v="620.8"/>
    <n v="0"/>
    <n v="0"/>
    <n v="0"/>
    <n v="0"/>
    <n v="0"/>
    <n v="350"/>
    <n v="0"/>
    <n v="0"/>
    <n v="0"/>
    <n v="0"/>
    <n v="0"/>
    <n v="350"/>
    <n v="700"/>
  </r>
  <r>
    <s v="E120114"/>
    <s v="Budget"/>
    <s v="1201"/>
    <n v="120114"/>
    <s v="CORP-ENGINEERING"/>
    <s v="Water"/>
    <s v="A68532000"/>
    <n v="68532000"/>
    <s v="FUTA"/>
    <n v="34"/>
    <s v="General taxes"/>
    <x v="3"/>
    <x v="3"/>
    <s v="408.12"/>
    <n v="316.89769277324649"/>
    <n v="103.10230720275368"/>
    <n v="0"/>
    <n v="0"/>
    <n v="0"/>
    <n v="0"/>
    <n v="0"/>
    <n v="0"/>
    <n v="0"/>
    <n v="0"/>
    <n v="0"/>
    <n v="0"/>
    <n v="419.99999997600014"/>
  </r>
  <r>
    <s v="E120114"/>
    <s v="Budget"/>
    <s v="1201"/>
    <n v="120114"/>
    <s v="CORP-ENGINEERING"/>
    <s v="Water"/>
    <s v="A68533000"/>
    <n v="68533000"/>
    <s v="FICA"/>
    <n v="34"/>
    <s v="General taxes"/>
    <x v="3"/>
    <x v="3"/>
    <s v="408.12"/>
    <n v="4215.2376448589039"/>
    <n v="4161.9821698589039"/>
    <n v="4558.3614241311807"/>
    <n v="4333.2642989149545"/>
    <n v="4482.2566073109028"/>
    <n v="4482.2566073109028"/>
    <n v="4333.2642989149545"/>
    <n v="4685.9955440068543"/>
    <n v="4482.2566073109028"/>
    <n v="4333.2642989149545"/>
    <n v="4482.2566073109028"/>
    <n v="4499.1960941109037"/>
    <n v="53049.592202955224"/>
  </r>
  <r>
    <s v="E120114"/>
    <s v="Budget"/>
    <s v="1201"/>
    <n v="120114"/>
    <s v="CORP-ENGINEERING"/>
    <s v="Water"/>
    <s v="A68535000"/>
    <n v="68535000"/>
    <s v="SUTA"/>
    <n v="34"/>
    <s v="General taxes"/>
    <x v="3"/>
    <x v="3"/>
    <s v="408.12"/>
    <n v="771.41603958202177"/>
    <n v="496.14183399783735"/>
    <n v="34.442126420140781"/>
    <n v="0"/>
    <n v="0"/>
    <n v="0"/>
    <n v="0"/>
    <n v="0"/>
    <n v="0"/>
    <n v="0"/>
    <n v="0"/>
    <n v="0"/>
    <n v="1301.9999999999998"/>
  </r>
  <r>
    <s v="E120114"/>
    <s v="Budget"/>
    <s v="1201"/>
    <n v="120114"/>
    <s v="CORP-ENGINEERING"/>
    <s v="Water"/>
    <s v="A68532100"/>
    <n v="68532100"/>
    <s v="FUTA Cap Credits"/>
    <n v="34"/>
    <s v="General taxes"/>
    <x v="3"/>
    <x v="3"/>
    <s v="408.12"/>
    <n v="-316.89769277324649"/>
    <n v="-103.10230720275368"/>
    <n v="0"/>
    <n v="0"/>
    <n v="0"/>
    <n v="0"/>
    <n v="0"/>
    <n v="0"/>
    <n v="0"/>
    <n v="0"/>
    <n v="0"/>
    <n v="0"/>
    <n v="-419.99999997600014"/>
  </r>
  <r>
    <s v="E120114"/>
    <s v="Budget"/>
    <s v="1201"/>
    <n v="120114"/>
    <s v="CORP-ENGINEERING"/>
    <s v="Water"/>
    <s v="A68533100"/>
    <n v="68533100"/>
    <s v="FICA Cap Credits"/>
    <n v="34"/>
    <s v="General taxes"/>
    <x v="3"/>
    <x v="3"/>
    <s v="408.12"/>
    <n v="-4215.2376448589039"/>
    <n v="-4161.9821698589039"/>
    <n v="-4558.3614241311807"/>
    <n v="-4333.2642989149545"/>
    <n v="-4482.2566073109028"/>
    <n v="-4482.2566073109028"/>
    <n v="-4333.2642989149545"/>
    <n v="-4685.9955440068543"/>
    <n v="-4482.2566073109028"/>
    <n v="-4333.2642989149545"/>
    <n v="-4482.2566073109028"/>
    <n v="-4499.1960941109037"/>
    <n v="-53049.592202955224"/>
  </r>
  <r>
    <s v="E120114"/>
    <s v="Budget"/>
    <s v="1201"/>
    <n v="120114"/>
    <s v="CORP-ENGINEERING"/>
    <s v="Water"/>
    <s v="A68535100"/>
    <n v="68535100"/>
    <s v="SUTA Cap Credits"/>
    <n v="34"/>
    <s v="General taxes"/>
    <x v="3"/>
    <x v="3"/>
    <s v="408.12"/>
    <n v="-771.41603958202177"/>
    <n v="-496.14183399783735"/>
    <n v="-34.442126420140781"/>
    <n v="0"/>
    <n v="0"/>
    <n v="0"/>
    <n v="0"/>
    <n v="0"/>
    <n v="0"/>
    <n v="0"/>
    <n v="0"/>
    <n v="0"/>
    <n v="-1301.9999999999998"/>
  </r>
  <r>
    <s v="E120115"/>
    <s v="Budget"/>
    <s v="1201"/>
    <n v="120115"/>
    <s v="CORP-LEGAL"/>
    <s v="Water"/>
    <s v="A53155000"/>
    <n v="53155000"/>
    <s v="Contr Svc-Legal"/>
    <n v="15"/>
    <s v="Contracted services"/>
    <x v="13"/>
    <x v="13"/>
    <s v="633.8"/>
    <n v="16500"/>
    <n v="16500"/>
    <n v="16500"/>
    <n v="16500"/>
    <n v="16500"/>
    <n v="16500"/>
    <n v="16500"/>
    <n v="16500"/>
    <n v="16500"/>
    <n v="16500"/>
    <n v="16500"/>
    <n v="16500"/>
    <n v="198000"/>
  </r>
  <r>
    <s v="E120118"/>
    <s v="Budget"/>
    <s v="1201"/>
    <n v="120118"/>
    <s v="CORP-HUMAN RES"/>
    <s v="Water"/>
    <s v="A50450000"/>
    <n v="50450000"/>
    <s v="Other Welfare"/>
    <n v="13"/>
    <s v="Other benefits"/>
    <x v="1"/>
    <x v="1"/>
    <s v="604.8"/>
    <n v="0"/>
    <n v="0"/>
    <n v="0"/>
    <n v="0"/>
    <n v="0"/>
    <n v="0"/>
    <n v="0"/>
    <n v="0"/>
    <n v="0"/>
    <n v="0"/>
    <n v="0"/>
    <n v="15000"/>
    <n v="15000"/>
  </r>
  <r>
    <s v="E120118"/>
    <s v="Budget"/>
    <s v="1201"/>
    <n v="120118"/>
    <s v="CORP-HUMAN RES"/>
    <s v="Water"/>
    <s v="A50451000"/>
    <n v="50451000"/>
    <s v="Employee Awards"/>
    <n v="13"/>
    <s v="Other benefits"/>
    <x v="1"/>
    <x v="1"/>
    <s v="604.8"/>
    <n v="981.71999999999991"/>
    <n v="0"/>
    <n v="0"/>
    <n v="84.13"/>
    <n v="1264.76"/>
    <n v="0"/>
    <n v="0"/>
    <n v="80.27"/>
    <n v="259.35000000000002"/>
    <n v="793.54"/>
    <n v="899.89"/>
    <n v="116.15"/>
    <n v="4479.8099999999995"/>
  </r>
  <r>
    <s v="E120118"/>
    <s v="Budget"/>
    <s v="1201"/>
    <n v="120118"/>
    <s v="CORP-HUMAN RES"/>
    <s v="Water"/>
    <s v="A50452000"/>
    <n v="50452000"/>
    <s v="Emp Physical Exams"/>
    <n v="13"/>
    <s v="Other benefits"/>
    <x v="1"/>
    <x v="1"/>
    <s v="604.8"/>
    <n v="125"/>
    <n v="100"/>
    <n v="100"/>
    <n v="125"/>
    <n v="100"/>
    <n v="100"/>
    <n v="125"/>
    <n v="100"/>
    <n v="100"/>
    <n v="125"/>
    <n v="100"/>
    <n v="100"/>
    <n v="1300"/>
  </r>
  <r>
    <s v="E120118"/>
    <s v="Budget"/>
    <s v="1201"/>
    <n v="120118"/>
    <s v="CORP-HUMAN RES"/>
    <s v="Water"/>
    <s v="A50457000"/>
    <n v="50457000"/>
    <s v="Training"/>
    <n v="13"/>
    <s v="Other benefits"/>
    <x v="1"/>
    <x v="1"/>
    <s v="604.8"/>
    <n v="2000"/>
    <n v="2800"/>
    <n v="0"/>
    <n v="0"/>
    <n v="0"/>
    <n v="0"/>
    <n v="0"/>
    <n v="2000"/>
    <n v="1600"/>
    <n v="0"/>
    <n v="0"/>
    <n v="0"/>
    <n v="8400"/>
  </r>
  <r>
    <s v="E120118"/>
    <s v="Budget"/>
    <s v="1201"/>
    <n v="120118"/>
    <s v="CORP-HUMAN RES"/>
    <s v="Water"/>
    <s v="A52534200"/>
    <n v="52534200"/>
    <s v="Conferences &amp; Reg"/>
    <n v="21"/>
    <s v="Employee related expense travel &amp; entertainment"/>
    <x v="18"/>
    <x v="18"/>
    <s v="675.8"/>
    <n v="0"/>
    <n v="0"/>
    <n v="0"/>
    <n v="0"/>
    <n v="0"/>
    <n v="0"/>
    <n v="0"/>
    <n v="0"/>
    <n v="495"/>
    <n v="0"/>
    <n v="0"/>
    <n v="0"/>
    <n v="495"/>
  </r>
  <r>
    <s v="E120118"/>
    <s v="Budget"/>
    <s v="1201"/>
    <n v="120118"/>
    <s v="CORP-HUMAN RES"/>
    <s v="Water"/>
    <s v="A52001000"/>
    <n v="52001000"/>
    <s v="M&amp;S Expense (O&amp;M)"/>
    <n v="22"/>
    <s v="Miscellaneous expenses"/>
    <x v="19"/>
    <x v="19"/>
    <s v="620.5"/>
    <n v="50"/>
    <n v="50"/>
    <n v="50"/>
    <n v="50"/>
    <n v="50"/>
    <n v="50"/>
    <n v="50"/>
    <n v="50"/>
    <n v="50"/>
    <n v="50"/>
    <n v="50"/>
    <n v="50"/>
    <n v="600"/>
  </r>
  <r>
    <s v="E120118"/>
    <s v="Budget"/>
    <s v="1201"/>
    <n v="120118"/>
    <s v="CORP-HUMAN RES"/>
    <s v="Water"/>
    <s v="A52528000"/>
    <n v="52528000"/>
    <s v="Dues/Membership Deductible"/>
    <n v="22"/>
    <s v="Miscellaneous expenses"/>
    <x v="19"/>
    <x v="19"/>
    <s v="675.8"/>
    <n v="230"/>
    <n v="0"/>
    <n v="0"/>
    <n v="0"/>
    <n v="0"/>
    <n v="0"/>
    <n v="0"/>
    <n v="0"/>
    <n v="0"/>
    <n v="0"/>
    <n v="0"/>
    <n v="0"/>
    <n v="230"/>
  </r>
  <r>
    <s v="E120119"/>
    <s v="Budget"/>
    <s v="1201"/>
    <n v="120119"/>
    <s v="CORP-RISK MGMT"/>
    <s v="Water"/>
    <s v="A50452000"/>
    <n v="50452000"/>
    <s v="Emp Physical Exams"/>
    <n v="13"/>
    <s v="Other benefits"/>
    <x v="1"/>
    <x v="1"/>
    <s v="604.8"/>
    <n v="190.8"/>
    <n v="0"/>
    <n v="286.2"/>
    <n v="193.45"/>
    <n v="254.4"/>
    <n v="0"/>
    <n v="90.1"/>
    <n v="0"/>
    <n v="0"/>
    <n v="106"/>
    <n v="0"/>
    <n v="38"/>
    <n v="1158.95"/>
  </r>
  <r>
    <s v="E120119"/>
    <s v="Budget"/>
    <s v="1201"/>
    <n v="120119"/>
    <s v="CORP-RISK MGMT"/>
    <s v="Water"/>
    <s v="A50457000"/>
    <n v="50457000"/>
    <s v="Training"/>
    <n v="13"/>
    <s v="Other benefits"/>
    <x v="1"/>
    <x v="1"/>
    <s v="604.8"/>
    <n v="0"/>
    <n v="0"/>
    <n v="0"/>
    <n v="3000"/>
    <n v="0"/>
    <n v="0"/>
    <n v="0"/>
    <n v="0"/>
    <n v="0"/>
    <n v="3000"/>
    <n v="0"/>
    <n v="0"/>
    <n v="6000"/>
  </r>
  <r>
    <s v="E120119"/>
    <s v="Budget"/>
    <s v="1201"/>
    <n v="120119"/>
    <s v="CORP-RISK MGMT"/>
    <s v="Water"/>
    <s v="A53150000"/>
    <n v="53150000"/>
    <s v="Contr Svc-Other"/>
    <n v="15"/>
    <s v="Contracted services"/>
    <x v="13"/>
    <x v="13"/>
    <s v="636.8"/>
    <n v="0"/>
    <n v="0"/>
    <n v="1500"/>
    <n v="0"/>
    <n v="0"/>
    <n v="1500"/>
    <n v="0"/>
    <n v="0"/>
    <n v="1500"/>
    <n v="0"/>
    <n v="0"/>
    <n v="1500"/>
    <n v="6000"/>
  </r>
  <r>
    <s v="E120119"/>
    <s v="Budget"/>
    <s v="1201"/>
    <n v="120119"/>
    <s v="CORP-RISK MGMT"/>
    <s v="Water"/>
    <s v="A52571000"/>
    <n v="52571000"/>
    <s v="Security Svc"/>
    <n v="16"/>
    <s v="Building maintenance and services"/>
    <x v="14"/>
    <x v="14"/>
    <s v="675.8"/>
    <n v="1667"/>
    <n v="1667"/>
    <n v="1667"/>
    <n v="1667"/>
    <n v="1667"/>
    <n v="1667"/>
    <n v="1667"/>
    <n v="1667"/>
    <n v="1667"/>
    <n v="1667"/>
    <n v="1667"/>
    <n v="1667"/>
    <n v="20004"/>
  </r>
  <r>
    <s v="E120119"/>
    <s v="Budget"/>
    <s v="1201"/>
    <n v="120119"/>
    <s v="CORP-RISK MGMT"/>
    <s v="Water"/>
    <s v="A52574100"/>
    <n v="52574100"/>
    <s v="Cell Phone"/>
    <n v="17"/>
    <s v="Telecommunication expenses"/>
    <x v="15"/>
    <x v="15"/>
    <s v="675.8"/>
    <n v="100"/>
    <n v="100"/>
    <n v="100"/>
    <n v="100"/>
    <n v="100"/>
    <n v="100"/>
    <n v="100"/>
    <n v="100"/>
    <n v="100"/>
    <n v="100"/>
    <n v="100"/>
    <n v="100"/>
    <n v="1200"/>
  </r>
  <r>
    <s v="E120119"/>
    <s v="Budget"/>
    <s v="1201"/>
    <n v="120119"/>
    <s v="CORP-RISK MGMT"/>
    <s v="Water"/>
    <s v="A52534000"/>
    <n v="52534000"/>
    <s v="Employee Expenses"/>
    <n v="21"/>
    <s v="Employee related expense travel &amp; entertainment"/>
    <x v="18"/>
    <x v="18"/>
    <s v="675.8"/>
    <n v="0"/>
    <n v="0"/>
    <n v="1000"/>
    <n v="0"/>
    <n v="0"/>
    <n v="1000"/>
    <n v="0"/>
    <n v="0"/>
    <n v="1000"/>
    <n v="0"/>
    <n v="0"/>
    <n v="1000"/>
    <n v="4000"/>
  </r>
  <r>
    <s v="E120119"/>
    <s v="Budget"/>
    <s v="1201"/>
    <n v="120119"/>
    <s v="CORP-RISK MGMT"/>
    <s v="Water"/>
    <s v="A52535000"/>
    <n v="52535000"/>
    <s v="Meals Deductible"/>
    <n v="21"/>
    <s v="Employee related expense travel &amp; entertainment"/>
    <x v="18"/>
    <x v="18"/>
    <s v="675.8"/>
    <n v="0"/>
    <n v="0"/>
    <n v="250"/>
    <n v="0"/>
    <n v="0"/>
    <n v="250"/>
    <n v="0"/>
    <n v="0"/>
    <n v="250"/>
    <n v="0"/>
    <n v="0"/>
    <n v="250"/>
    <n v="1000"/>
  </r>
  <r>
    <s v="E120119"/>
    <s v="Budget"/>
    <s v="1201"/>
    <n v="120119"/>
    <s v="CORP-RISK MGMT"/>
    <s v="Water"/>
    <s v="A52001000"/>
    <n v="52001000"/>
    <s v="M&amp;S Expense (O&amp;M)"/>
    <n v="22"/>
    <s v="Miscellaneous expenses"/>
    <x v="19"/>
    <x v="19"/>
    <s v="620.5"/>
    <n v="0"/>
    <n v="0"/>
    <n v="0"/>
    <n v="0"/>
    <n v="0"/>
    <n v="3000"/>
    <n v="0"/>
    <n v="0"/>
    <n v="0"/>
    <n v="3000"/>
    <n v="0"/>
    <n v="0"/>
    <n v="6000"/>
  </r>
  <r>
    <s v="E120121"/>
    <s v="Budget"/>
    <s v="1201"/>
    <n v="120121"/>
    <s v="CORP-COM RELATIONS"/>
    <s v="Water"/>
    <s v="A50109900"/>
    <n v="50109900"/>
    <s v="Labor Cap Credits"/>
    <n v="10"/>
    <s v="Salaries &amp; Wages"/>
    <x v="0"/>
    <x v="0"/>
    <s v="601.8"/>
    <n v="-1303.7849999999999"/>
    <n v="-1303.7849999999999"/>
    <n v="-1427.9549999999997"/>
    <n v="-1340.29098"/>
    <n v="-1404.1143599999998"/>
    <n v="-1404.1143599999998"/>
    <n v="-1340.29098"/>
    <n v="-1467.9377399999998"/>
    <n v="-1404.1143599999998"/>
    <n v="-1340.29098"/>
    <n v="-1404.1143599999998"/>
    <n v="-1404.1143599999998"/>
    <n v="-16544.907479999998"/>
  </r>
  <r>
    <s v="E120121"/>
    <s v="Budget"/>
    <s v="1201"/>
    <n v="120121"/>
    <s v="CORP-COM RELATIONS"/>
    <s v="Water"/>
    <s v="A50110000"/>
    <n v="50110000"/>
    <s v="Labor NS OT -Natural"/>
    <n v="10"/>
    <s v="Salaries &amp; Wages"/>
    <x v="0"/>
    <x v="0"/>
    <s v="601.8"/>
    <n v="0"/>
    <n v="361.767"/>
    <n v="0"/>
    <n v="0"/>
    <n v="0"/>
    <n v="0"/>
    <n v="0"/>
    <n v="0"/>
    <n v="0"/>
    <n v="0"/>
    <n v="0"/>
    <n v="0"/>
    <n v="361.767"/>
  </r>
  <r>
    <s v="E120121"/>
    <s v="Budget"/>
    <s v="1201"/>
    <n v="120121"/>
    <s v="CORP-COM RELATIONS"/>
    <s v="Water"/>
    <s v="A50100000"/>
    <n v="50100000"/>
    <s v="Labor Expense"/>
    <n v="10"/>
    <s v="Salaries &amp; Wages"/>
    <x v="0"/>
    <x v="0"/>
    <s v="601.8"/>
    <n v="18545.751199999999"/>
    <n v="18545.751199999999"/>
    <n v="20312.015599999999"/>
    <n v="19065.034873599998"/>
    <n v="19972.898915199999"/>
    <n v="19972.898915199999"/>
    <n v="19065.034873599998"/>
    <n v="20880.752956799999"/>
    <n v="19972.898915199999"/>
    <n v="19065.034873599998"/>
    <n v="19972.898915199999"/>
    <n v="19972.898915199999"/>
    <n v="235343.87015359997"/>
  </r>
  <r>
    <s v="E120121"/>
    <s v="Budget"/>
    <s v="1201"/>
    <n v="120121"/>
    <s v="CORP-COM RELATIONS"/>
    <s v="Water"/>
    <s v="A50171000"/>
    <n v="50171000"/>
    <s v="Annual Incent Plan"/>
    <n v="10"/>
    <s v="Salaries &amp; Wages"/>
    <x v="0"/>
    <x v="0"/>
    <s v="601.8"/>
    <n v="1872.6900880713547"/>
    <n v="1872.6900880713547"/>
    <n v="2051.0415250305309"/>
    <n v="1925.1255705373528"/>
    <n v="2016.7991691343693"/>
    <n v="2016.7991691343693"/>
    <n v="1925.1255705373528"/>
    <n v="2108.4727677313858"/>
    <n v="2016.7991691343693"/>
    <n v="1925.1255705373528"/>
    <n v="2016.7991691343693"/>
    <n v="2016.7991691343693"/>
    <n v="23764.267026188532"/>
  </r>
  <r>
    <s v="E120121"/>
    <s v="Budget"/>
    <s v="1201"/>
    <n v="120121"/>
    <s v="CORP-COM RELATIONS"/>
    <s v="Water"/>
    <s v="A50550000"/>
    <n v="50550000"/>
    <s v="Group Insur Expense"/>
    <n v="12"/>
    <s v="Group insurances"/>
    <x v="12"/>
    <x v="12"/>
    <s v="604.8"/>
    <n v="2733.89"/>
    <n v="2733.89"/>
    <n v="2733.89"/>
    <n v="2733.89"/>
    <n v="2733.89"/>
    <n v="2733.89"/>
    <n v="2733.89"/>
    <n v="2733.89"/>
    <n v="2733.89"/>
    <n v="2733.89"/>
    <n v="2733.89"/>
    <n v="2733.89"/>
    <n v="32806.68"/>
  </r>
  <r>
    <s v="E120121"/>
    <s v="Budget"/>
    <s v="1201"/>
    <n v="120121"/>
    <s v="CORP-COM RELATIONS"/>
    <s v="Water"/>
    <s v="A50550100"/>
    <n v="50550100"/>
    <s v="Group Ins Cap Credts"/>
    <n v="12"/>
    <s v="Group insurances"/>
    <x v="12"/>
    <x v="12"/>
    <s v="604.8"/>
    <n v="-139.19999999999999"/>
    <n v="-139.19999999999999"/>
    <n v="-139.19999999999999"/>
    <n v="-139.19999999999999"/>
    <n v="-139.19999999999999"/>
    <n v="-139.19999999999999"/>
    <n v="-139.19999999999999"/>
    <n v="-139.19999999999999"/>
    <n v="-139.19999999999999"/>
    <n v="-139.19999999999999"/>
    <n v="-139.19999999999999"/>
    <n v="-139.19999999999999"/>
    <n v="-1670.4000000000003"/>
  </r>
  <r>
    <s v="E120121"/>
    <s v="Budget"/>
    <s v="1201"/>
    <n v="120121"/>
    <s v="CORP-COM RELATIONS"/>
    <s v="Water"/>
    <s v="A50421000"/>
    <n v="50421000"/>
    <s v="401k Expense"/>
    <n v="13"/>
    <s v="Other benefits"/>
    <x v="1"/>
    <x v="1"/>
    <s v="604.8"/>
    <n v="452.48779668785488"/>
    <n v="464.06059556563883"/>
    <n v="495.58187256288869"/>
    <n v="465.15441499511479"/>
    <n v="487.30652999488211"/>
    <n v="487.30652999488211"/>
    <n v="465.15441499511479"/>
    <n v="509.45864499464966"/>
    <n v="487.30652999488211"/>
    <n v="465.15441499511479"/>
    <n v="487.30652999488211"/>
    <n v="487.30652999488211"/>
    <n v="5753.5848047707868"/>
  </r>
  <r>
    <s v="E120121"/>
    <s v="Budget"/>
    <s v="1201"/>
    <n v="120121"/>
    <s v="CORP-COM RELATIONS"/>
    <s v="Water"/>
    <s v="A50422000"/>
    <n v="50422000"/>
    <s v="DCP Expense"/>
    <n v="13"/>
    <s v="Other benefits"/>
    <x v="1"/>
    <x v="1"/>
    <s v="604.8"/>
    <n v="525.08088585679661"/>
    <n v="525.08088585679661"/>
    <n v="575.0895416526821"/>
    <n v="539.78331066078692"/>
    <n v="565.4920397398721"/>
    <n v="565.4920397398721"/>
    <n v="539.78331066078692"/>
    <n v="591.19076881895717"/>
    <n v="565.4920397398721"/>
    <n v="539.78331066078692"/>
    <n v="565.4920397398721"/>
    <n v="565.4920397398721"/>
    <n v="6663.2522128669525"/>
  </r>
  <r>
    <s v="E120121"/>
    <s v="Budget"/>
    <s v="1201"/>
    <n v="120121"/>
    <s v="CORP-COM RELATIONS"/>
    <s v="Water"/>
    <s v="A50421100"/>
    <n v="50421100"/>
    <s v="401k Exp Cap Credits"/>
    <n v="13"/>
    <s v="Other benefits"/>
    <x v="1"/>
    <x v="1"/>
    <s v="604.8"/>
    <n v="-20.208664396991676"/>
    <n v="-20.208664396991676"/>
    <n v="-22.133299101467077"/>
    <n v="-20.774507000107441"/>
    <n v="-21.7637692382078"/>
    <n v="-21.7637692382078"/>
    <n v="-20.774507000107441"/>
    <n v="-22.753031476308156"/>
    <n v="-21.7637692382078"/>
    <n v="-20.774507000107441"/>
    <n v="-21.7637692382078"/>
    <n v="-21.7637692382078"/>
    <n v="-256.44602656311991"/>
  </r>
  <r>
    <s v="E120121"/>
    <s v="Budget"/>
    <s v="1201"/>
    <n v="120121"/>
    <s v="CORP-COM RELATIONS"/>
    <s v="Water"/>
    <s v="A52574100"/>
    <n v="52574100"/>
    <s v="Cell Phone"/>
    <n v="17"/>
    <s v="Telecommunication expenses"/>
    <x v="15"/>
    <x v="15"/>
    <s v="675.8"/>
    <n v="80"/>
    <n v="80"/>
    <n v="80"/>
    <n v="80"/>
    <n v="80"/>
    <n v="80"/>
    <n v="80"/>
    <n v="80"/>
    <n v="80"/>
    <n v="80"/>
    <n v="80"/>
    <n v="80"/>
    <n v="960"/>
  </r>
  <r>
    <s v="E120121"/>
    <s v="Budget"/>
    <s v="1201"/>
    <n v="120121"/>
    <s v="CORP-COM RELATIONS"/>
    <s v="Water"/>
    <s v="A52562500"/>
    <n v="52562500"/>
    <s v="Overnight Shippng"/>
    <n v="18"/>
    <s v="Postage printing and stationery"/>
    <x v="16"/>
    <x v="16"/>
    <s v="675.8"/>
    <n v="30"/>
    <n v="30"/>
    <n v="30"/>
    <n v="30"/>
    <n v="30"/>
    <n v="30"/>
    <n v="30"/>
    <n v="30"/>
    <n v="30"/>
    <n v="30"/>
    <n v="30"/>
    <n v="30"/>
    <n v="360"/>
  </r>
  <r>
    <s v="E120121"/>
    <s v="Budget"/>
    <s v="1201"/>
    <n v="120121"/>
    <s v="CORP-COM RELATIONS"/>
    <s v="Water"/>
    <s v="A52566000"/>
    <n v="52566000"/>
    <s v="Postage"/>
    <n v="18"/>
    <s v="Postage printing and stationery"/>
    <x v="16"/>
    <x v="16"/>
    <s v="675.8"/>
    <n v="250"/>
    <n v="0"/>
    <n v="0"/>
    <n v="0"/>
    <n v="0"/>
    <n v="250"/>
    <n v="0"/>
    <n v="0"/>
    <n v="0"/>
    <n v="250"/>
    <n v="0"/>
    <n v="0"/>
    <n v="750"/>
  </r>
  <r>
    <s v="E120121"/>
    <s v="Budget"/>
    <s v="1201"/>
    <n v="120121"/>
    <s v="CORP-COM RELATIONS"/>
    <s v="Water"/>
    <s v="A52562000"/>
    <n v="52562000"/>
    <s v="Office Supplies"/>
    <n v="19"/>
    <s v="Office supplies &amp; expenses"/>
    <x v="17"/>
    <x v="17"/>
    <s v="675.8"/>
    <n v="100"/>
    <n v="100"/>
    <n v="100"/>
    <n v="100"/>
    <n v="100"/>
    <n v="100"/>
    <n v="100"/>
    <n v="100"/>
    <n v="100"/>
    <n v="100"/>
    <n v="100"/>
    <n v="100"/>
    <n v="1200"/>
  </r>
  <r>
    <s v="E120121"/>
    <s v="Budget"/>
    <s v="1201"/>
    <n v="120121"/>
    <s v="CORP-COM RELATIONS"/>
    <s v="Water"/>
    <s v="A52503000"/>
    <n v="52503000"/>
    <s v="Advertising"/>
    <n v="20"/>
    <s v="Advertising &amp; marketing expenses"/>
    <x v="40"/>
    <x v="40"/>
    <s v="660.8"/>
    <n v="1000"/>
    <n v="750"/>
    <n v="1000"/>
    <n v="1000"/>
    <n v="750"/>
    <n v="1000"/>
    <n v="1000"/>
    <n v="750"/>
    <n v="1000"/>
    <n v="1000"/>
    <n v="750"/>
    <n v="1000"/>
    <n v="11000"/>
  </r>
  <r>
    <s v="E120121"/>
    <s v="Budget"/>
    <s v="1201"/>
    <n v="120121"/>
    <s v="CORP-COM RELATIONS"/>
    <s v="Water"/>
    <s v="A52534021"/>
    <n v="52534021"/>
    <s v="Travel - Meals"/>
    <n v="21"/>
    <s v="Employee related expense travel &amp; entertainment"/>
    <x v="18"/>
    <x v="18"/>
    <s v="675.8"/>
    <n v="64.28"/>
    <n v="149.11000000000001"/>
    <n v="132.22999999999999"/>
    <n v="278.20999999999998"/>
    <n v="157.6"/>
    <n v="5.2899999999999956"/>
    <n v="603.82999999999993"/>
    <n v="1362.68"/>
    <n v="2188.46"/>
    <n v="289.33"/>
    <n v="78.850000000000023"/>
    <n v="73.240000000000009"/>
    <n v="5383.11"/>
  </r>
  <r>
    <s v="E120121"/>
    <s v="Budget"/>
    <s v="1201"/>
    <n v="120121"/>
    <s v="CORP-COM RELATIONS"/>
    <s v="Water"/>
    <s v="A52534000"/>
    <n v="52534000"/>
    <s v="Employee Expenses"/>
    <n v="21"/>
    <s v="Employee related expense travel &amp; entertainment"/>
    <x v="18"/>
    <x v="18"/>
    <s v="675.8"/>
    <n v="0"/>
    <n v="195"/>
    <n v="0"/>
    <n v="195"/>
    <n v="0"/>
    <n v="890"/>
    <n v="1170"/>
    <n v="0"/>
    <n v="0"/>
    <n v="585"/>
    <n v="0"/>
    <n v="0"/>
    <n v="3035"/>
  </r>
  <r>
    <s v="E120121"/>
    <s v="Budget"/>
    <s v="1201"/>
    <n v="120121"/>
    <s v="CORP-COM RELATIONS"/>
    <s v="Water"/>
    <s v="A52534200"/>
    <n v="52534200"/>
    <s v="Conferences &amp; Reg"/>
    <n v="21"/>
    <s v="Employee related expense travel &amp; entertainment"/>
    <x v="18"/>
    <x v="18"/>
    <s v="675.8"/>
    <n v="0"/>
    <n v="0"/>
    <n v="0"/>
    <n v="0"/>
    <n v="0"/>
    <n v="0"/>
    <n v="650"/>
    <n v="0"/>
    <n v="200"/>
    <n v="200"/>
    <n v="0"/>
    <n v="0"/>
    <n v="1050"/>
  </r>
  <r>
    <s v="E120121"/>
    <s v="Budget"/>
    <s v="1201"/>
    <n v="120121"/>
    <s v="CORP-COM RELATIONS"/>
    <s v="Water"/>
    <s v="A52001000"/>
    <n v="52001000"/>
    <s v="M&amp;S Expense (O&amp;M)"/>
    <n v="22"/>
    <s v="Miscellaneous expenses"/>
    <x v="19"/>
    <x v="19"/>
    <s v="620.5"/>
    <n v="450"/>
    <n v="235"/>
    <n v="474"/>
    <n v="225"/>
    <n v="100"/>
    <n v="100"/>
    <n v="403"/>
    <n v="380"/>
    <n v="180"/>
    <n v="360"/>
    <n v="240"/>
    <n v="150"/>
    <n v="3297"/>
  </r>
  <r>
    <s v="E120121"/>
    <s v="Budget"/>
    <s v="1201"/>
    <n v="120121"/>
    <s v="CORP-COM RELATIONS"/>
    <s v="Water"/>
    <s v="A52514500"/>
    <n v="52514500"/>
    <s v="Charitb Don-H/Ed/En"/>
    <n v="22"/>
    <s v="Miscellaneous expenses"/>
    <x v="19"/>
    <x v="19"/>
    <s v="675.8"/>
    <n v="5000"/>
    <n v="2000"/>
    <n v="4000"/>
    <n v="23500"/>
    <n v="33000"/>
    <n v="16000"/>
    <n v="1000"/>
    <n v="4500"/>
    <n v="2000"/>
    <n v="2000"/>
    <n v="2000"/>
    <n v="3000"/>
    <n v="98000"/>
  </r>
  <r>
    <s v="E120121"/>
    <s v="Budget"/>
    <s v="1201"/>
    <n v="120121"/>
    <s v="CORP-COM RELATIONS"/>
    <s v="Water"/>
    <s v="A52514600"/>
    <n v="52514600"/>
    <s v="Charitb Don-Commnty"/>
    <n v="22"/>
    <s v="Miscellaneous expenses"/>
    <x v="19"/>
    <x v="19"/>
    <s v="675.8"/>
    <n v="12500"/>
    <n v="500"/>
    <n v="2250"/>
    <n v="4500"/>
    <n v="1000"/>
    <n v="2000"/>
    <n v="1000"/>
    <n v="1000"/>
    <n v="11000"/>
    <n v="3500"/>
    <n v="12000"/>
    <n v="1000"/>
    <n v="52250"/>
  </r>
  <r>
    <s v="E120121"/>
    <s v="Budget"/>
    <s v="1201"/>
    <n v="120121"/>
    <s v="CORP-COM RELATIONS"/>
    <s v="Water"/>
    <s v="A52514700"/>
    <n v="52514700"/>
    <s v="Community Partnrshps"/>
    <n v="22"/>
    <s v="Miscellaneous expenses"/>
    <x v="19"/>
    <x v="19"/>
    <s v="675.8"/>
    <n v="22750"/>
    <n v="10000"/>
    <n v="9100"/>
    <n v="2650"/>
    <n v="12100"/>
    <n v="0"/>
    <n v="1000"/>
    <n v="1000"/>
    <n v="1000"/>
    <n v="2000"/>
    <n v="1000"/>
    <n v="8500"/>
    <n v="71100"/>
  </r>
  <r>
    <s v="E120121"/>
    <s v="Budget"/>
    <s v="1201"/>
    <n v="120121"/>
    <s v="CORP-COM RELATIONS"/>
    <s v="Water"/>
    <s v="A52514901"/>
    <n v="52514901"/>
    <s v="Cust Edu Comm-Reg"/>
    <n v="22"/>
    <s v="Miscellaneous expenses"/>
    <x v="19"/>
    <x v="19"/>
    <s v="675.8"/>
    <n v="0"/>
    <n v="0"/>
    <n v="0"/>
    <n v="0"/>
    <n v="5000"/>
    <n v="4000"/>
    <n v="0"/>
    <n v="0"/>
    <n v="0"/>
    <n v="0"/>
    <n v="0"/>
    <n v="0"/>
    <n v="9000"/>
  </r>
  <r>
    <s v="E120121"/>
    <s v="Budget"/>
    <s v="1201"/>
    <n v="120121"/>
    <s v="CORP-COM RELATIONS"/>
    <s v="Water"/>
    <s v="A52514903"/>
    <n v="52514903"/>
    <s v="Cust Edu Comm-Issues"/>
    <n v="22"/>
    <s v="Miscellaneous expenses"/>
    <x v="19"/>
    <x v="19"/>
    <s v="675.8"/>
    <n v="5000"/>
    <n v="0"/>
    <n v="5000"/>
    <n v="0"/>
    <n v="5000"/>
    <n v="0"/>
    <n v="5000"/>
    <n v="0"/>
    <n v="0"/>
    <n v="5000"/>
    <n v="0"/>
    <n v="5000"/>
    <n v="30000"/>
  </r>
  <r>
    <s v="E120121"/>
    <s v="Budget"/>
    <s v="1201"/>
    <n v="120121"/>
    <s v="CORP-COM RELATIONS"/>
    <s v="Water"/>
    <s v="A52514904"/>
    <n v="52514904"/>
    <s v="Cust Edu Comm-Consrv"/>
    <n v="22"/>
    <s v="Miscellaneous expenses"/>
    <x v="19"/>
    <x v="19"/>
    <s v="675.8"/>
    <n v="0"/>
    <n v="5000"/>
    <n v="0"/>
    <n v="16000"/>
    <n v="20000"/>
    <n v="20000"/>
    <n v="10000"/>
    <n v="5000"/>
    <n v="5000"/>
    <n v="5000"/>
    <n v="5000"/>
    <n v="5000"/>
    <n v="96000"/>
  </r>
  <r>
    <s v="E120121"/>
    <s v="Budget"/>
    <s v="1201"/>
    <n v="120121"/>
    <s v="CORP-COM RELATIONS"/>
    <s v="Water"/>
    <s v="A52514905"/>
    <n v="52514905"/>
    <s v="Cust Edu Comm-Printd"/>
    <n v="22"/>
    <s v="Miscellaneous expenses"/>
    <x v="19"/>
    <x v="19"/>
    <s v="675.8"/>
    <n v="3000"/>
    <n v="4000"/>
    <n v="2500"/>
    <n v="4000"/>
    <n v="10000"/>
    <n v="1000"/>
    <n v="1000"/>
    <n v="3000"/>
    <n v="1000"/>
    <n v="3000"/>
    <n v="0"/>
    <n v="0"/>
    <n v="32500"/>
  </r>
  <r>
    <s v="E120121"/>
    <s v="Budget"/>
    <s v="1201"/>
    <n v="120121"/>
    <s v="CORP-COM RELATIONS"/>
    <s v="Water"/>
    <s v="A52514907"/>
    <n v="52514907"/>
    <s v="Cust Edu-Press Rls"/>
    <n v="22"/>
    <s v="Miscellaneous expenses"/>
    <x v="19"/>
    <x v="19"/>
    <s v="675.8"/>
    <n v="0"/>
    <n v="0"/>
    <n v="500"/>
    <n v="0"/>
    <n v="0"/>
    <n v="500"/>
    <n v="0"/>
    <n v="0"/>
    <n v="500"/>
    <n v="0"/>
    <n v="0"/>
    <n v="500"/>
    <n v="2000"/>
  </r>
  <r>
    <s v="E120121"/>
    <s v="Budget"/>
    <s v="1201"/>
    <n v="120121"/>
    <s v="CORP-COM RELATIONS"/>
    <s v="Water"/>
    <s v="A52514909"/>
    <n v="52514909"/>
    <s v="Cust Edu-Video&amp;Photo"/>
    <n v="22"/>
    <s v="Miscellaneous expenses"/>
    <x v="19"/>
    <x v="19"/>
    <s v="675.8"/>
    <n v="0"/>
    <n v="0"/>
    <n v="300"/>
    <n v="0"/>
    <n v="3000"/>
    <n v="2000"/>
    <n v="0"/>
    <n v="300"/>
    <n v="0"/>
    <n v="0"/>
    <n v="4600"/>
    <n v="0"/>
    <n v="10200"/>
  </r>
  <r>
    <s v="E120121"/>
    <s v="Budget"/>
    <s v="1201"/>
    <n v="120121"/>
    <s v="CORP-COM RELATIONS"/>
    <s v="Water"/>
    <s v="A52515000"/>
    <n v="52515000"/>
    <s v="Commun Relations-E"/>
    <n v="22"/>
    <s v="Miscellaneous expenses"/>
    <x v="19"/>
    <x v="19"/>
    <s v="675.8"/>
    <n v="250"/>
    <n v="100"/>
    <n v="350"/>
    <n v="100"/>
    <n v="350"/>
    <n v="100"/>
    <n v="10350"/>
    <n v="100"/>
    <n v="350"/>
    <n v="100"/>
    <n v="350"/>
    <n v="100"/>
    <n v="12600"/>
  </r>
  <r>
    <s v="E120121"/>
    <s v="Budget"/>
    <s v="1201"/>
    <n v="120121"/>
    <s v="CORP-COM RELATIONS"/>
    <s v="Water"/>
    <s v="A52515001"/>
    <n v="52515001"/>
    <s v="Commun Relations-S"/>
    <n v="22"/>
    <s v="Miscellaneous expenses"/>
    <x v="19"/>
    <x v="19"/>
    <s v="675.8"/>
    <n v="1500"/>
    <n v="0"/>
    <n v="0"/>
    <n v="1500"/>
    <n v="1500"/>
    <n v="0"/>
    <n v="0"/>
    <n v="1500"/>
    <n v="1500"/>
    <n v="0"/>
    <n v="0"/>
    <n v="0"/>
    <n v="7500"/>
  </r>
  <r>
    <s v="E120121"/>
    <s v="Budget"/>
    <s v="1201"/>
    <n v="120121"/>
    <s v="CORP-COM RELATIONS"/>
    <s v="Water"/>
    <s v="A52556500"/>
    <n v="52556500"/>
    <s v="Low Income Pay Prog"/>
    <n v="22"/>
    <s v="Miscellaneous expenses"/>
    <x v="19"/>
    <x v="19"/>
    <s v="675.8"/>
    <n v="60000"/>
    <n v="0"/>
    <n v="0"/>
    <n v="0"/>
    <n v="0"/>
    <n v="0"/>
    <n v="0"/>
    <n v="0"/>
    <n v="0"/>
    <n v="0"/>
    <n v="0"/>
    <n v="0"/>
    <n v="60000"/>
  </r>
  <r>
    <s v="E120121"/>
    <s v="Budget"/>
    <s v="1201"/>
    <n v="120121"/>
    <s v="CORP-COM RELATIONS"/>
    <s v="Water"/>
    <s v="A52524000"/>
    <n v="52524000"/>
    <s v="Co Dues/Mmbrshp Ded"/>
    <n v="22"/>
    <s v="Miscellaneous expenses"/>
    <x v="19"/>
    <x v="19"/>
    <s v="675.8"/>
    <n v="6000"/>
    <n v="10800"/>
    <n v="0"/>
    <n v="760"/>
    <n v="450"/>
    <n v="0"/>
    <n v="0"/>
    <n v="0"/>
    <n v="1215"/>
    <n v="0"/>
    <n v="0"/>
    <n v="7000"/>
    <n v="26225"/>
  </r>
  <r>
    <s v="E120121"/>
    <s v="Budget"/>
    <s v="1201"/>
    <n v="120121"/>
    <s v="CORP-COM RELATIONS"/>
    <s v="Water"/>
    <s v="A52528000"/>
    <n v="52528000"/>
    <s v="Dues/Membership Deductible"/>
    <n v="22"/>
    <s v="Miscellaneous expenses"/>
    <x v="19"/>
    <x v="19"/>
    <s v="675.8"/>
    <n v="575"/>
    <n v="0"/>
    <n v="0"/>
    <n v="0"/>
    <n v="0"/>
    <n v="0"/>
    <n v="0"/>
    <n v="0"/>
    <n v="0"/>
    <n v="0"/>
    <n v="0"/>
    <n v="0"/>
    <n v="575"/>
  </r>
  <r>
    <s v="E120121"/>
    <s v="Budget"/>
    <s v="1201"/>
    <n v="120121"/>
    <s v="CORP-COM RELATIONS"/>
    <s v="Water"/>
    <s v="A52514906"/>
    <n v="52514906"/>
    <s v="Cust Edu-Bill Insert"/>
    <n v="26"/>
    <s v="Customer accounting other"/>
    <x v="22"/>
    <x v="22"/>
    <s v="675.8"/>
    <n v="5000"/>
    <n v="0"/>
    <n v="5000"/>
    <n v="0"/>
    <n v="5000"/>
    <n v="0"/>
    <n v="5000"/>
    <n v="0"/>
    <n v="5000"/>
    <n v="0"/>
    <n v="5000"/>
    <n v="5000"/>
    <n v="35000"/>
  </r>
  <r>
    <s v="E120121"/>
    <s v="Budget"/>
    <s v="1201"/>
    <n v="120121"/>
    <s v="CORP-COM RELATIONS"/>
    <s v="Water"/>
    <s v="A68532000"/>
    <n v="68532000"/>
    <s v="FUTA"/>
    <n v="34"/>
    <s v="General taxes"/>
    <x v="3"/>
    <x v="3"/>
    <s v="408.12"/>
    <n v="104.86713775731899"/>
    <n v="18.742862235481045"/>
    <n v="0"/>
    <n v="0"/>
    <n v="0"/>
    <n v="0"/>
    <n v="0"/>
    <n v="0"/>
    <n v="0"/>
    <n v="0"/>
    <n v="0"/>
    <n v="0"/>
    <n v="123.60999999280003"/>
  </r>
  <r>
    <s v="E120121"/>
    <s v="Budget"/>
    <s v="1201"/>
    <n v="120121"/>
    <s v="CORP-COM RELATIONS"/>
    <s v="Water"/>
    <s v="A68533000"/>
    <n v="68533000"/>
    <s v="FICA"/>
    <n v="34"/>
    <s v="General taxes"/>
    <x v="3"/>
    <x v="3"/>
    <s v="408.12"/>
    <n v="1562.3134085374586"/>
    <n v="1589.9833835374591"/>
    <n v="1711.0984950648356"/>
    <n v="1606.0553039765075"/>
    <n v="1682.530318451579"/>
    <n v="1682.530318451579"/>
    <n v="1606.0553039765075"/>
    <n v="1759.0153329266507"/>
    <n v="1682.530318451579"/>
    <n v="1606.0553039765075"/>
    <n v="1682.530318451579"/>
    <n v="1265.4042730175529"/>
    <n v="19436.102078819797"/>
  </r>
  <r>
    <s v="E120121"/>
    <s v="Budget"/>
    <s v="1201"/>
    <n v="120121"/>
    <s v="CORP-COM RELATIONS"/>
    <s v="Water"/>
    <s v="A68535000"/>
    <n v="68535000"/>
    <s v="SUTA"/>
    <n v="34"/>
    <s v="General taxes"/>
    <x v="3"/>
    <x v="3"/>
    <s v="408.12"/>
    <n v="276.33998810601094"/>
    <n v="97.753551893989041"/>
    <n v="9.0764600000000097"/>
    <n v="0"/>
    <n v="0"/>
    <n v="0"/>
    <n v="0"/>
    <n v="0"/>
    <n v="0"/>
    <n v="0"/>
    <n v="0"/>
    <n v="0"/>
    <n v="383.16999999999996"/>
  </r>
  <r>
    <s v="E120121"/>
    <s v="Budget"/>
    <s v="1201"/>
    <n v="120121"/>
    <s v="CORP-COM RELATIONS"/>
    <s v="Water"/>
    <s v="A68532100"/>
    <n v="68532100"/>
    <s v="FUTA Cap Credits"/>
    <n v="34"/>
    <s v="General taxes"/>
    <x v="3"/>
    <x v="3"/>
    <s v="408.12"/>
    <n v="-6.2999999996400016"/>
    <n v="0"/>
    <n v="0"/>
    <n v="0"/>
    <n v="0"/>
    <n v="0"/>
    <n v="0"/>
    <n v="0"/>
    <n v="0"/>
    <n v="0"/>
    <n v="0"/>
    <n v="0"/>
    <n v="-6.2999999996400016"/>
  </r>
  <r>
    <s v="E120121"/>
    <s v="Budget"/>
    <s v="1201"/>
    <n v="120121"/>
    <s v="CORP-COM RELATIONS"/>
    <s v="Water"/>
    <s v="A68533100"/>
    <n v="68533100"/>
    <s v="FICA Cap Credits"/>
    <n v="34"/>
    <s v="General taxes"/>
    <x v="3"/>
    <x v="3"/>
    <s v="408.12"/>
    <n v="-114.70048531515629"/>
    <n v="-114.70048531515629"/>
    <n v="-125.62434105945684"/>
    <n v="-117.91209890398065"/>
    <n v="-123.52696075655113"/>
    <n v="-123.52696075655113"/>
    <n v="-117.91209890398065"/>
    <n v="-129.14182260912165"/>
    <n v="-123.52696075655113"/>
    <n v="-117.91209890398065"/>
    <n v="-123.52696075655113"/>
    <n v="-59.875053941447227"/>
    <n v="-1391.8863279784848"/>
  </r>
  <r>
    <s v="E120121"/>
    <s v="Budget"/>
    <s v="1201"/>
    <n v="120121"/>
    <s v="CORP-COM RELATIONS"/>
    <s v="Water"/>
    <s v="A68535100"/>
    <n v="68535100"/>
    <s v="SUTA Cap Credits"/>
    <n v="34"/>
    <s v="General taxes"/>
    <x v="3"/>
    <x v="3"/>
    <s v="408.12"/>
    <n v="-19.529999999999998"/>
    <n v="0"/>
    <n v="0"/>
    <n v="0"/>
    <n v="0"/>
    <n v="0"/>
    <n v="0"/>
    <n v="0"/>
    <n v="0"/>
    <n v="0"/>
    <n v="0"/>
    <n v="0"/>
    <n v="-19.529999999999998"/>
  </r>
  <r>
    <s v="E120121"/>
    <s v="Budget"/>
    <s v="1201"/>
    <n v="120121"/>
    <s v="CORP-COM RELATIONS"/>
    <s v="Water"/>
    <s v="A75820000"/>
    <n v="75820000"/>
    <s v="Othr Income Deductns"/>
    <n v="44"/>
    <s v="Other Net"/>
    <x v="41"/>
    <x v="41"/>
    <s v="426."/>
    <n v="0"/>
    <n v="0"/>
    <n v="1500"/>
    <n v="4000"/>
    <n v="0"/>
    <n v="0"/>
    <n v="0"/>
    <n v="0"/>
    <n v="0"/>
    <n v="0"/>
    <n v="0"/>
    <n v="0"/>
    <n v="5500"/>
  </r>
  <r>
    <s v="E120122"/>
    <s v="Budget"/>
    <s v="1201"/>
    <n v="120122"/>
    <s v="CORP-GOV'T RELATIONS"/>
    <s v="Water"/>
    <s v="A52574100"/>
    <n v="52574100"/>
    <s v="Cell Phone"/>
    <n v="17"/>
    <s v="Telecommunication expenses"/>
    <x v="15"/>
    <x v="15"/>
    <s v="675.8"/>
    <n v="110"/>
    <n v="110"/>
    <n v="110"/>
    <n v="110"/>
    <n v="110"/>
    <n v="110"/>
    <n v="110"/>
    <n v="110"/>
    <n v="110"/>
    <n v="110"/>
    <n v="110"/>
    <n v="110"/>
    <n v="1320"/>
  </r>
  <r>
    <s v="E120122"/>
    <s v="Budget"/>
    <s v="1201"/>
    <n v="120122"/>
    <s v="CORP-GOV'T RELATIONS"/>
    <s v="Water"/>
    <s v="A52534021"/>
    <n v="52534021"/>
    <s v="Travel - Meals"/>
    <n v="21"/>
    <s v="Employee related expense travel &amp; entertainment"/>
    <x v="18"/>
    <x v="18"/>
    <s v="675.8"/>
    <n v="50"/>
    <n v="50"/>
    <n v="50"/>
    <n v="100"/>
    <n v="50"/>
    <n v="50"/>
    <n v="100"/>
    <n v="50"/>
    <n v="50"/>
    <n v="100"/>
    <n v="50"/>
    <n v="50"/>
    <n v="750"/>
  </r>
  <r>
    <s v="E120122"/>
    <s v="Budget"/>
    <s v="1201"/>
    <n v="120122"/>
    <s v="CORP-GOV'T RELATIONS"/>
    <s v="Water"/>
    <s v="A52534000"/>
    <n v="52534000"/>
    <s v="Employee Expenses"/>
    <n v="21"/>
    <s v="Employee related expense travel &amp; entertainment"/>
    <x v="18"/>
    <x v="18"/>
    <s v="675.8"/>
    <n v="0"/>
    <n v="585"/>
    <n v="1085"/>
    <n v="585"/>
    <n v="0"/>
    <n v="1085"/>
    <n v="1670"/>
    <n v="1170"/>
    <n v="0"/>
    <n v="585"/>
    <n v="585"/>
    <n v="1085"/>
    <n v="8435"/>
  </r>
  <r>
    <s v="E120122"/>
    <s v="Budget"/>
    <s v="1201"/>
    <n v="120122"/>
    <s v="CORP-GOV'T RELATIONS"/>
    <s v="Water"/>
    <s v="A52534200"/>
    <n v="52534200"/>
    <s v="Conferences &amp; Reg"/>
    <n v="21"/>
    <s v="Employee related expense travel &amp; entertainment"/>
    <x v="18"/>
    <x v="18"/>
    <s v="675.8"/>
    <n v="0"/>
    <n v="0"/>
    <n v="0"/>
    <n v="250"/>
    <n v="0"/>
    <n v="0"/>
    <n v="500"/>
    <n v="0"/>
    <n v="0"/>
    <n v="250"/>
    <n v="0"/>
    <n v="0"/>
    <n v="1000"/>
  </r>
  <r>
    <s v="E120122"/>
    <s v="Budget"/>
    <s v="1201"/>
    <n v="120122"/>
    <s v="CORP-GOV'T RELATIONS"/>
    <s v="Water"/>
    <s v="A52001000"/>
    <n v="52001000"/>
    <s v="M&amp;S Expense (O&amp;M)"/>
    <n v="22"/>
    <s v="Miscellaneous expenses"/>
    <x v="19"/>
    <x v="19"/>
    <s v="620.5"/>
    <n v="50"/>
    <n v="0"/>
    <n v="50"/>
    <n v="0"/>
    <n v="50"/>
    <n v="0"/>
    <n v="50"/>
    <n v="0"/>
    <n v="50"/>
    <n v="0"/>
    <n v="50"/>
    <n v="0"/>
    <n v="300"/>
  </r>
  <r>
    <s v="E120122"/>
    <s v="Budget"/>
    <s v="1201"/>
    <n v="120122"/>
    <s v="CORP-GOV'T RELATIONS"/>
    <s v="Water"/>
    <s v="A52522000"/>
    <n v="52522000"/>
    <s v="Community Relations"/>
    <n v="22"/>
    <s v="Miscellaneous expenses"/>
    <x v="19"/>
    <x v="19"/>
    <s v="675.8"/>
    <n v="1500"/>
    <n v="0"/>
    <n v="0"/>
    <n v="0"/>
    <n v="0"/>
    <n v="1000"/>
    <n v="0"/>
    <n v="0"/>
    <n v="0"/>
    <n v="0"/>
    <n v="0"/>
    <n v="0"/>
    <n v="2500"/>
  </r>
  <r>
    <s v="E120122"/>
    <s v="Budget"/>
    <s v="1201"/>
    <n v="120122"/>
    <s v="CORP-GOV'T RELATIONS"/>
    <s v="Water"/>
    <s v="A75840000"/>
    <n v="75840000"/>
    <s v="Lobbying Expenses"/>
    <n v="44"/>
    <s v="Other Net"/>
    <x v="41"/>
    <x v="41"/>
    <s v="426."/>
    <n v="5500"/>
    <n v="5500"/>
    <n v="5500"/>
    <n v="5500"/>
    <n v="5500"/>
    <n v="5500"/>
    <n v="5500"/>
    <n v="5500"/>
    <n v="5500"/>
    <n v="5500"/>
    <n v="5500"/>
    <n v="5500"/>
    <n v="66000"/>
  </r>
  <r>
    <s v="E120201"/>
    <s v="Budget"/>
    <s v="1202"/>
    <n v="120201"/>
    <s v="CEN-PRODUCTION"/>
    <s v="Water"/>
    <s v="A51010000"/>
    <n v="51010000"/>
    <s v="Purchased Water"/>
    <n v="6"/>
    <s v="Purchased water"/>
    <x v="42"/>
    <x v="42"/>
    <s v="610.1"/>
    <n v="6301"/>
    <n v="6872"/>
    <n v="7733"/>
    <n v="6071"/>
    <n v="4740"/>
    <n v="6883"/>
    <n v="6804"/>
    <n v="7326"/>
    <n v="8570"/>
    <n v="9673"/>
    <n v="5286"/>
    <n v="6435"/>
    <n v="82694"/>
  </r>
  <r>
    <s v="E120201"/>
    <s v="Budget"/>
    <s v="1202"/>
    <n v="120201"/>
    <s v="CEN-PRODUCTION"/>
    <s v="Water"/>
    <s v="A51510000"/>
    <n v="51510000"/>
    <s v="Purchased Power"/>
    <n v="7"/>
    <s v="Fuel and Power"/>
    <x v="43"/>
    <x v="43"/>
    <s v="615.8"/>
    <n v="45642"/>
    <n v="51798"/>
    <n v="58426"/>
    <n v="56521"/>
    <n v="46184"/>
    <n v="68615"/>
    <n v="62154"/>
    <n v="62188"/>
    <n v="59237"/>
    <n v="53422"/>
    <n v="62795"/>
    <n v="57160"/>
    <n v="684142"/>
  </r>
  <r>
    <s v="E120201"/>
    <s v="Budget"/>
    <s v="1202"/>
    <n v="120201"/>
    <s v="CEN-PRODUCTION"/>
    <s v="Water"/>
    <s v="A51110000"/>
    <n v="51110000"/>
    <s v="Waste Disposal"/>
    <n v="9"/>
    <s v="Waste disposal"/>
    <x v="44"/>
    <x v="44"/>
    <s v="675.3"/>
    <n v="6250"/>
    <n v="6250"/>
    <n v="6250"/>
    <n v="6250"/>
    <n v="6250"/>
    <n v="6250"/>
    <n v="6250"/>
    <n v="6250"/>
    <n v="6250"/>
    <n v="6250"/>
    <n v="6250"/>
    <n v="6250"/>
    <n v="75000"/>
  </r>
  <r>
    <s v="E120201"/>
    <s v="Budget"/>
    <s v="1202"/>
    <n v="120201"/>
    <s v="CEN-PRODUCTION"/>
    <s v="Water"/>
    <s v="A51120000"/>
    <n v="51120000"/>
    <s v="Amort Waste Disposal"/>
    <n v="9"/>
    <s v="Waste disposal"/>
    <x v="44"/>
    <x v="44"/>
    <s v="675.3"/>
    <n v="8333"/>
    <n v="8333"/>
    <n v="8333"/>
    <n v="8333"/>
    <n v="8333"/>
    <n v="8333"/>
    <n v="8333"/>
    <n v="8333"/>
    <n v="8333"/>
    <n v="8333"/>
    <n v="8333"/>
    <n v="8333"/>
    <n v="99996"/>
  </r>
  <r>
    <s v="E120201"/>
    <s v="Budget"/>
    <s v="1202"/>
    <n v="120201"/>
    <s v="CEN-PRODUCTION"/>
    <s v="Water"/>
    <s v="A50109900"/>
    <n v="50109900"/>
    <s v="Labor Cap Credits"/>
    <n v="10"/>
    <s v="Salaries &amp; Wages"/>
    <x v="0"/>
    <x v="0"/>
    <s v="601.8"/>
    <n v="-3326.9208000000003"/>
    <n v="-3326.9208000000003"/>
    <n v="-3643.7703999999999"/>
    <n v="-3420.0745824000005"/>
    <n v="-3582.9352768000003"/>
    <n v="-3582.9352768000003"/>
    <n v="-3420.0745824000005"/>
    <n v="-3745.7959711999997"/>
    <n v="-3582.9352768000003"/>
    <n v="-3420.0745824000005"/>
    <n v="-3582.9352768000003"/>
    <n v="-3582.9352768000003"/>
    <n v="-42218.308102400006"/>
  </r>
  <r>
    <s v="E120201"/>
    <s v="Budget"/>
    <s v="1202"/>
    <n v="120201"/>
    <s v="CEN-PRODUCTION"/>
    <s v="Water"/>
    <s v="A50110000"/>
    <n v="50110000"/>
    <s v="Labor NS OT -Natural"/>
    <n v="10"/>
    <s v="Salaries &amp; Wages"/>
    <x v="0"/>
    <x v="0"/>
    <s v="601.8"/>
    <n v="4156.9527600000001"/>
    <n v="4156.9527600000001"/>
    <n v="4156.9527600000001"/>
    <n v="4184.2669812799995"/>
    <n v="4184.2669812799995"/>
    <n v="4184.2669812799995"/>
    <n v="4184.2669812799995"/>
    <n v="4184.2669812799995"/>
    <n v="4184.2669812799995"/>
    <n v="4184.2669812799995"/>
    <n v="4246.5009812800008"/>
    <n v="4246.5009812800008"/>
    <n v="50253.729111520006"/>
  </r>
  <r>
    <s v="E120201"/>
    <s v="Budget"/>
    <s v="1202"/>
    <n v="120201"/>
    <s v="CEN-PRODUCTION"/>
    <s v="Water"/>
    <s v="A50100000"/>
    <n v="50100000"/>
    <s v="Labor Expense"/>
    <n v="10"/>
    <s v="Salaries &amp; Wages"/>
    <x v="0"/>
    <x v="0"/>
    <s v="601.8"/>
    <n v="49002.053200000009"/>
    <n v="49002.053200000009"/>
    <n v="53668.921600000001"/>
    <n v="49875.227424000012"/>
    <n v="52250.233968"/>
    <n v="52250.233968"/>
    <n v="49875.227424000012"/>
    <n v="54625.240511999997"/>
    <n v="52250.233968"/>
    <n v="49875.227424000012"/>
    <n v="52615.340767999987"/>
    <n v="52615.340767999987"/>
    <n v="617905.33422399999"/>
  </r>
  <r>
    <s v="E120201"/>
    <s v="Budget"/>
    <s v="1202"/>
    <n v="120201"/>
    <s v="CEN-PRODUCTION"/>
    <s v="Water"/>
    <s v="A50171000"/>
    <n v="50171000"/>
    <s v="Annual Incent Plan"/>
    <n v="10"/>
    <s v="Salaries &amp; Wages"/>
    <x v="0"/>
    <x v="0"/>
    <s v="601.8"/>
    <n v="1716.5136097138641"/>
    <n v="1716.5136097138641"/>
    <n v="1879.9872868294701"/>
    <n v="1764.5768307858523"/>
    <n v="1848.5990608232735"/>
    <n v="1848.5990608232735"/>
    <n v="1764.5768307858523"/>
    <n v="1932.6312908606947"/>
    <n v="1848.5990608232735"/>
    <n v="1764.5768307858523"/>
    <n v="1848.5990608232735"/>
    <n v="1848.5990608232735"/>
    <n v="21782.371593591819"/>
  </r>
  <r>
    <s v="E120201"/>
    <s v="Budget"/>
    <s v="1202"/>
    <n v="120201"/>
    <s v="CEN-PRODUCTION"/>
    <s v="Water"/>
    <s v="A50550000"/>
    <n v="50550000"/>
    <s v="Group Insur Expense"/>
    <n v="12"/>
    <s v="Group insurances"/>
    <x v="12"/>
    <x v="12"/>
    <s v="604.8"/>
    <n v="9113.89"/>
    <n v="9113.89"/>
    <n v="9113.89"/>
    <n v="9113.89"/>
    <n v="9113.89"/>
    <n v="9113.89"/>
    <n v="9113.89"/>
    <n v="9113.89"/>
    <n v="9113.89"/>
    <n v="9113.89"/>
    <n v="9113.89"/>
    <n v="9113.89"/>
    <n v="109366.68"/>
  </r>
  <r>
    <s v="E120201"/>
    <s v="Budget"/>
    <s v="1202"/>
    <n v="120201"/>
    <s v="CEN-PRODUCTION"/>
    <s v="Water"/>
    <s v="A50550100"/>
    <n v="50550100"/>
    <s v="Group Ins Cap Credts"/>
    <n v="12"/>
    <s v="Group insurances"/>
    <x v="12"/>
    <x v="12"/>
    <s v="604.8"/>
    <n v="-487.20000000000005"/>
    <n v="-487.20000000000005"/>
    <n v="-487.20000000000005"/>
    <n v="-487.20000000000005"/>
    <n v="-487.20000000000005"/>
    <n v="-487.20000000000005"/>
    <n v="-487.20000000000005"/>
    <n v="-487.20000000000005"/>
    <n v="-487.20000000000005"/>
    <n v="-487.20000000000005"/>
    <n v="-487.20000000000005"/>
    <n v="-487.20000000000005"/>
    <n v="-5846.3999999999987"/>
  </r>
  <r>
    <s v="E120201"/>
    <s v="Budget"/>
    <s v="1202"/>
    <n v="120201"/>
    <s v="CEN-PRODUCTION"/>
    <s v="Water"/>
    <s v="A50421000"/>
    <n v="50421000"/>
    <s v="401k Expense"/>
    <n v="13"/>
    <s v="Other benefits"/>
    <x v="1"/>
    <x v="1"/>
    <s v="604.8"/>
    <n v="1442.9743751472652"/>
    <n v="1442.9743751472652"/>
    <n v="1569.9690387999544"/>
    <n v="1466.9930324417296"/>
    <n v="1531.6067152073063"/>
    <n v="1531.6067152073063"/>
    <n v="1466.9930324417296"/>
    <n v="1596.2203979728833"/>
    <n v="1531.6067152073063"/>
    <n v="1466.9930324417296"/>
    <n v="1543.5119087536316"/>
    <n v="1543.5119087536316"/>
    <n v="18134.96124752174"/>
  </r>
  <r>
    <s v="E120201"/>
    <s v="Budget"/>
    <s v="1202"/>
    <n v="120201"/>
    <s v="CEN-PRODUCTION"/>
    <s v="Water"/>
    <s v="A50422000"/>
    <n v="50422000"/>
    <s v="DCP Expense"/>
    <n v="13"/>
    <s v="Other benefits"/>
    <x v="1"/>
    <x v="1"/>
    <s v="604.8"/>
    <n v="1826.0607775534779"/>
    <n v="1826.0607775534779"/>
    <n v="1999.968946844285"/>
    <n v="1857.551671697154"/>
    <n v="1945.9984179684475"/>
    <n v="1945.9984179684475"/>
    <n v="1857.551671697154"/>
    <n v="2034.4551642397403"/>
    <n v="1945.9984179684475"/>
    <n v="1857.551671697154"/>
    <n v="1960.3778419097698"/>
    <n v="1960.3778419097698"/>
    <n v="23017.951619007323"/>
  </r>
  <r>
    <s v="E120201"/>
    <s v="Budget"/>
    <s v="1202"/>
    <n v="120201"/>
    <s v="CEN-PRODUCTION"/>
    <s v="Water"/>
    <s v="A50454000"/>
    <n v="50454000"/>
    <s v="Safety Incent Awards"/>
    <n v="13"/>
    <s v="Other benefits"/>
    <x v="1"/>
    <x v="1"/>
    <s v="604.8"/>
    <n v="500"/>
    <n v="0"/>
    <n v="0"/>
    <n v="0"/>
    <n v="0"/>
    <n v="0"/>
    <n v="0"/>
    <n v="0"/>
    <n v="0"/>
    <n v="0"/>
    <n v="0"/>
    <n v="500"/>
    <n v="1000"/>
  </r>
  <r>
    <s v="E120201"/>
    <s v="Budget"/>
    <s v="1202"/>
    <n v="120201"/>
    <s v="CEN-PRODUCTION"/>
    <s v="Water"/>
    <s v="A50456000"/>
    <n v="50456000"/>
    <s v="Tuition Aid"/>
    <n v="13"/>
    <s v="Other benefits"/>
    <x v="1"/>
    <x v="1"/>
    <s v="604.8"/>
    <n v="0"/>
    <n v="2180"/>
    <n v="0"/>
    <n v="0"/>
    <n v="0"/>
    <n v="0"/>
    <n v="0"/>
    <n v="0"/>
    <n v="0"/>
    <n v="0"/>
    <n v="0"/>
    <n v="1980"/>
    <n v="4160"/>
  </r>
  <r>
    <s v="E120201"/>
    <s v="Budget"/>
    <s v="1202"/>
    <n v="120201"/>
    <s v="CEN-PRODUCTION"/>
    <s v="Water"/>
    <s v="A50421100"/>
    <n v="50421100"/>
    <s v="401k Exp Cap Credits"/>
    <n v="13"/>
    <s v="Other benefits"/>
    <x v="1"/>
    <x v="1"/>
    <s v="604.8"/>
    <n v="-78.460378208660302"/>
    <n v="-78.460378208660302"/>
    <n v="-85.861118954975339"/>
    <n v="-80.657268798502798"/>
    <n v="-84.461249542108732"/>
    <n v="-84.461249542108732"/>
    <n v="-80.657268798502798"/>
    <n v="-88.265230285714637"/>
    <n v="-84.461249542108732"/>
    <n v="-80.657268798502798"/>
    <n v="-84.461249542108732"/>
    <n v="-84.461249542108732"/>
    <n v="-995.32515976406262"/>
  </r>
  <r>
    <s v="E120201"/>
    <s v="Budget"/>
    <s v="1202"/>
    <n v="120201"/>
    <s v="CEN-PRODUCTION"/>
    <s v="Water"/>
    <s v="A50422100"/>
    <n v="50422100"/>
    <s v="DCP Exp Cap Credits"/>
    <n v="13"/>
    <s v="Other benefits"/>
    <x v="1"/>
    <x v="1"/>
    <s v="604.8"/>
    <n v="-83.174363667302586"/>
    <n v="-83.174363667302586"/>
    <n v="-91.095731635617099"/>
    <n v="-85.503245849987053"/>
    <n v="-89.574828985700719"/>
    <n v="-89.574828985700719"/>
    <n v="-85.503245849987053"/>
    <n v="-93.646412121414386"/>
    <n v="-89.574828985700719"/>
    <n v="-85.503245849987053"/>
    <n v="-89.574828985700719"/>
    <n v="-89.574828985700719"/>
    <n v="-1055.4747535701013"/>
  </r>
  <r>
    <s v="E120201"/>
    <s v="Budget"/>
    <s v="1202"/>
    <n v="120201"/>
    <s v="CEN-PRODUCTION"/>
    <s v="Water"/>
    <s v="A53150000"/>
    <n v="53150000"/>
    <s v="Contr Svc-Other"/>
    <n v="15"/>
    <s v="Contracted services"/>
    <x v="13"/>
    <x v="13"/>
    <s v="636.8"/>
    <n v="500"/>
    <n v="500"/>
    <n v="2500"/>
    <n v="2500"/>
    <n v="4500"/>
    <n v="4500"/>
    <n v="3500"/>
    <n v="3500"/>
    <n v="3500"/>
    <n v="2500"/>
    <n v="1500"/>
    <n v="500"/>
    <n v="30000"/>
  </r>
  <r>
    <s v="E120201"/>
    <s v="Budget"/>
    <s v="1202"/>
    <n v="120201"/>
    <s v="CEN-PRODUCTION"/>
    <s v="Water"/>
    <s v="A53152000"/>
    <n v="53152000"/>
    <s v="Contr Svc-Lab Testng"/>
    <n v="15"/>
    <s v="Contracted services"/>
    <x v="13"/>
    <x v="13"/>
    <s v="635.3"/>
    <n v="1679"/>
    <n v="0"/>
    <n v="420"/>
    <n v="72"/>
    <n v="420"/>
    <n v="0"/>
    <n v="112"/>
    <n v="643"/>
    <n v="35"/>
    <n v="91"/>
    <n v="250"/>
    <n v="0"/>
    <n v="3722"/>
  </r>
  <r>
    <s v="E120201"/>
    <s v="Budget"/>
    <s v="1202"/>
    <n v="120201"/>
    <s v="CEN-PRODUCTION"/>
    <s v="Water"/>
    <s v="A52532000"/>
    <n v="52532000"/>
    <s v="Electricity"/>
    <n v="16"/>
    <s v="Building maintenance and services"/>
    <x v="14"/>
    <x v="14"/>
    <s v="675.8"/>
    <n v="520.71999999999991"/>
    <n v="744.9000000000002"/>
    <n v="627.13"/>
    <n v="467.71999999999991"/>
    <n v="419.85"/>
    <n v="501.27"/>
    <n v="404.98"/>
    <n v="615.1"/>
    <n v="393.23"/>
    <n v="575.85"/>
    <n v="289.68"/>
    <n v="627.90000000000009"/>
    <n v="6188.33"/>
  </r>
  <r>
    <s v="E120201"/>
    <s v="Budget"/>
    <s v="1202"/>
    <n v="120201"/>
    <s v="CEN-PRODUCTION"/>
    <s v="Water"/>
    <s v="A52574000"/>
    <n v="52574000"/>
    <s v="Telephone"/>
    <n v="17"/>
    <s v="Telecommunication expenses"/>
    <x v="15"/>
    <x v="15"/>
    <s v="675.8"/>
    <n v="742.17000000000007"/>
    <n v="404.08"/>
    <n v="849.19"/>
    <n v="417.11"/>
    <n v="777.31999999999994"/>
    <n v="587.11"/>
    <n v="599.43999999999994"/>
    <n v="782.93000000000006"/>
    <n v="502.44"/>
    <n v="701.4699999999998"/>
    <n v="636.93000000000006"/>
    <n v="831.57999999999993"/>
    <n v="7831.77"/>
  </r>
  <r>
    <s v="E120201"/>
    <s v="Budget"/>
    <s v="1202"/>
    <n v="120201"/>
    <s v="CEN-PRODUCTION"/>
    <s v="Water"/>
    <s v="A52574100"/>
    <n v="52574100"/>
    <s v="Cell Phone"/>
    <n v="17"/>
    <s v="Telecommunication expenses"/>
    <x v="15"/>
    <x v="15"/>
    <s v="675.8"/>
    <n v="583"/>
    <n v="583"/>
    <n v="583"/>
    <n v="583"/>
    <n v="583"/>
    <n v="583"/>
    <n v="583"/>
    <n v="583"/>
    <n v="583"/>
    <n v="583"/>
    <n v="583"/>
    <n v="583"/>
    <n v="6996"/>
  </r>
  <r>
    <s v="E120201"/>
    <s v="Budget"/>
    <s v="1202"/>
    <n v="120201"/>
    <s v="CEN-PRODUCTION"/>
    <s v="Water"/>
    <s v="A52562000"/>
    <n v="52562000"/>
    <s v="Office Supplies"/>
    <n v="19"/>
    <s v="Office supplies &amp; expenses"/>
    <x v="17"/>
    <x v="17"/>
    <s v="675.8"/>
    <n v="200"/>
    <n v="200"/>
    <n v="200"/>
    <n v="200"/>
    <n v="200"/>
    <n v="200"/>
    <n v="200"/>
    <n v="200"/>
    <n v="200"/>
    <n v="200"/>
    <n v="200"/>
    <n v="200"/>
    <n v="2400"/>
  </r>
  <r>
    <s v="E120201"/>
    <s v="Budget"/>
    <s v="1202"/>
    <n v="120201"/>
    <s v="CEN-PRODUCTION"/>
    <s v="Water"/>
    <s v="A52582000"/>
    <n v="52582000"/>
    <s v="Uniforms"/>
    <n v="19"/>
    <s v="Office supplies &amp; expenses"/>
    <x v="17"/>
    <x v="17"/>
    <s v="675.7"/>
    <n v="111"/>
    <n v="0"/>
    <n v="111"/>
    <n v="0"/>
    <n v="111"/>
    <n v="0"/>
    <n v="111"/>
    <n v="0"/>
    <n v="111"/>
    <n v="0"/>
    <n v="0"/>
    <n v="0"/>
    <n v="555"/>
  </r>
  <r>
    <s v="E120201"/>
    <s v="Budget"/>
    <s v="1202"/>
    <n v="120201"/>
    <s v="CEN-PRODUCTION"/>
    <s v="Water"/>
    <s v="A52534021"/>
    <n v="52534021"/>
    <s v="Travel - Meals"/>
    <n v="21"/>
    <s v="Employee related expense travel &amp; entertainment"/>
    <x v="18"/>
    <x v="18"/>
    <s v="675.8"/>
    <n v="433"/>
    <n v="158"/>
    <n v="308"/>
    <n v="608"/>
    <n v="433"/>
    <n v="308"/>
    <n v="658"/>
    <n v="358"/>
    <n v="458"/>
    <n v="233"/>
    <n v="158"/>
    <n v="358"/>
    <n v="4471"/>
  </r>
  <r>
    <s v="E120201"/>
    <s v="Budget"/>
    <s v="1202"/>
    <n v="120201"/>
    <s v="CEN-PRODUCTION"/>
    <s v="Water"/>
    <s v="A52534000"/>
    <n v="52534000"/>
    <s v="Employee Expenses"/>
    <n v="21"/>
    <s v="Employee related expense travel &amp; entertainment"/>
    <x v="18"/>
    <x v="18"/>
    <s v="675.8"/>
    <n v="0"/>
    <n v="390"/>
    <n v="0"/>
    <n v="2145"/>
    <n v="1865"/>
    <n v="0"/>
    <n v="1755"/>
    <n v="1475"/>
    <n v="0"/>
    <n v="0"/>
    <n v="0"/>
    <n v="390"/>
    <n v="8020"/>
  </r>
  <r>
    <s v="E120201"/>
    <s v="Budget"/>
    <s v="1202"/>
    <n v="120201"/>
    <s v="CEN-PRODUCTION"/>
    <s v="Water"/>
    <s v="A52534200"/>
    <n v="52534200"/>
    <s v="Conferences &amp; Reg"/>
    <n v="21"/>
    <s v="Employee related expense travel &amp; entertainment"/>
    <x v="18"/>
    <x v="18"/>
    <s v="675.8"/>
    <n v="0"/>
    <n v="200"/>
    <n v="0"/>
    <n v="710"/>
    <n v="200"/>
    <n v="0"/>
    <n v="1050"/>
    <n v="500"/>
    <n v="0"/>
    <n v="0"/>
    <n v="0"/>
    <n v="40"/>
    <n v="2700"/>
  </r>
  <r>
    <s v="E120201"/>
    <s v="Budget"/>
    <s v="1202"/>
    <n v="120201"/>
    <s v="CEN-PRODUCTION"/>
    <s v="Water"/>
    <s v="A52001000"/>
    <n v="52001000"/>
    <s v="M&amp;S Expense (O&amp;M)"/>
    <n v="22"/>
    <s v="Miscellaneous expenses"/>
    <x v="19"/>
    <x v="19"/>
    <s v="620.5"/>
    <n v="366.66666666666657"/>
    <n v="366.66666666666657"/>
    <n v="366.66666666666657"/>
    <n v="366.66666666666657"/>
    <n v="366.66666666666657"/>
    <n v="366.66666666666657"/>
    <n v="366.66666666666657"/>
    <n v="366.66666666666657"/>
    <n v="366.66666666666657"/>
    <n v="366.66666666666657"/>
    <n v="366.66666666666657"/>
    <n v="366.66666666666657"/>
    <n v="4399.9999999999991"/>
  </r>
  <r>
    <s v="E120201"/>
    <s v="Budget"/>
    <s v="1202"/>
    <n v="120201"/>
    <s v="CEN-PRODUCTION"/>
    <s v="Water"/>
    <s v="A62002300"/>
    <n v="62002300"/>
    <s v="M&amp;S Maint WT"/>
    <n v="29"/>
    <s v="Maintenance service &amp; supplies"/>
    <x v="25"/>
    <x v="25"/>
    <s v="620.4"/>
    <n v="658.25"/>
    <n v="658.25"/>
    <n v="658.25"/>
    <n v="658.25"/>
    <n v="1908.25"/>
    <n v="658.25"/>
    <n v="3158.25"/>
    <n v="2158.25"/>
    <n v="658.25"/>
    <n v="658.25"/>
    <n v="3158.25"/>
    <n v="658.25"/>
    <n v="15649"/>
  </r>
  <r>
    <s v="E120201"/>
    <s v="Budget"/>
    <s v="1202"/>
    <n v="120201"/>
    <s v="CEN-PRODUCTION"/>
    <s v="Water"/>
    <s v="A62002400"/>
    <n v="62002400"/>
    <s v="M&amp;S Maint TD"/>
    <n v="29"/>
    <s v="Maintenance service &amp; supplies"/>
    <x v="25"/>
    <x v="25"/>
    <s v="620.6"/>
    <n v="1316.5"/>
    <n v="1316.5"/>
    <n v="1316.5"/>
    <n v="1316.5"/>
    <n v="3816.5"/>
    <n v="1316.5"/>
    <n v="6316.5"/>
    <n v="4316.5"/>
    <n v="1316.5"/>
    <n v="1316.5"/>
    <n v="6316.5"/>
    <n v="1316.5"/>
    <n v="31298"/>
  </r>
  <r>
    <s v="E120201"/>
    <s v="Budget"/>
    <s v="1202"/>
    <n v="120201"/>
    <s v="CEN-PRODUCTION"/>
    <s v="Water"/>
    <s v="A62510000"/>
    <n v="62510000"/>
    <s v="Amort Def Maint"/>
    <n v="29"/>
    <s v="Maintenance service &amp; supplies"/>
    <x v="25"/>
    <x v="25"/>
    <s v="675.6"/>
    <n v="6409"/>
    <n v="6409"/>
    <n v="6409"/>
    <n v="24030"/>
    <n v="24030"/>
    <n v="24030"/>
    <n v="24030"/>
    <n v="24030"/>
    <n v="24030"/>
    <n v="28474"/>
    <n v="28474"/>
    <n v="28474"/>
    <n v="248829"/>
  </r>
  <r>
    <s v="E120201"/>
    <s v="Budget"/>
    <s v="1202"/>
    <n v="120201"/>
    <s v="CEN-PRODUCTION"/>
    <s v="Water"/>
    <s v="A63110000"/>
    <n v="63110000"/>
    <s v="Contract Svc - Other Maint"/>
    <n v="29"/>
    <s v="Maintenance service &amp; supplies"/>
    <x v="25"/>
    <x v="25"/>
    <s v="631.6"/>
    <n v="4700"/>
    <n v="4700"/>
    <n v="4700"/>
    <n v="4700"/>
    <n v="4700"/>
    <n v="4700"/>
    <n v="4700"/>
    <n v="4700"/>
    <n v="4700"/>
    <n v="4700"/>
    <n v="4700"/>
    <n v="4700"/>
    <n v="56400"/>
  </r>
  <r>
    <s v="E120201"/>
    <s v="Budget"/>
    <s v="1202"/>
    <n v="120201"/>
    <s v="CEN-PRODUCTION"/>
    <s v="Water"/>
    <s v="A68532000"/>
    <n v="68532000"/>
    <s v="FUTA"/>
    <n v="34"/>
    <s v="General taxes"/>
    <x v="3"/>
    <x v="3"/>
    <s v="408.12"/>
    <n v="317.69618584395238"/>
    <n v="94.343814132047783"/>
    <n v="0"/>
    <n v="0"/>
    <n v="0"/>
    <n v="0"/>
    <n v="0"/>
    <n v="0"/>
    <n v="0"/>
    <n v="0"/>
    <n v="0"/>
    <n v="0"/>
    <n v="412.03999997600016"/>
  </r>
  <r>
    <s v="E120201"/>
    <s v="Budget"/>
    <s v="1202"/>
    <n v="120201"/>
    <s v="CEN-PRODUCTION"/>
    <s v="Water"/>
    <s v="A68533000"/>
    <n v="68533000"/>
    <s v="FICA"/>
    <n v="34"/>
    <s v="General taxes"/>
    <x v="3"/>
    <x v="3"/>
    <s v="408.12"/>
    <n v="4198.6267770831109"/>
    <n v="4198.6267770831109"/>
    <n v="4568.2043609824541"/>
    <n v="4271.2151395590381"/>
    <n v="4459.3563957729002"/>
    <n v="4459.3563957729002"/>
    <n v="4271.2151395590381"/>
    <n v="4647.4976519867623"/>
    <n v="4459.3563957729002"/>
    <n v="4271.2151395590381"/>
    <n v="4492.0450469729003"/>
    <n v="4492.0450469729003"/>
    <n v="52788.760267077043"/>
  </r>
  <r>
    <s v="E120201"/>
    <s v="Budget"/>
    <s v="1202"/>
    <n v="120201"/>
    <s v="CEN-PRODUCTION"/>
    <s v="Water"/>
    <s v="A68535000"/>
    <n v="68535000"/>
    <s v="SUTA"/>
    <n v="34"/>
    <s v="General taxes"/>
    <x v="3"/>
    <x v="3"/>
    <s v="408.12"/>
    <n v="768.37555397599408"/>
    <n v="502.11162682400578"/>
    <n v="6.8428191999999664"/>
    <n v="0"/>
    <n v="0"/>
    <n v="0"/>
    <n v="0"/>
    <n v="0"/>
    <n v="0"/>
    <n v="0"/>
    <n v="0"/>
    <n v="0"/>
    <n v="1277.3299999999997"/>
  </r>
  <r>
    <s v="E120201"/>
    <s v="Budget"/>
    <s v="1202"/>
    <n v="120201"/>
    <s v="CEN-PRODUCTION"/>
    <s v="Water"/>
    <s v="A68532100"/>
    <n v="68532100"/>
    <s v="FUTA Cap Credits"/>
    <n v="34"/>
    <s v="General taxes"/>
    <x v="3"/>
    <x v="3"/>
    <s v="408.12"/>
    <n v="-20.158201348308069"/>
    <n v="-1.8917986504319375"/>
    <n v="0"/>
    <n v="0"/>
    <n v="0"/>
    <n v="0"/>
    <n v="0"/>
    <n v="0"/>
    <n v="0"/>
    <n v="0"/>
    <n v="0"/>
    <n v="0"/>
    <n v="-22.049999998740006"/>
  </r>
  <r>
    <s v="E120201"/>
    <s v="Budget"/>
    <s v="1202"/>
    <n v="120201"/>
    <s v="CEN-PRODUCTION"/>
    <s v="Water"/>
    <s v="A68533100"/>
    <n v="68533100"/>
    <s v="FICA Cap Credits"/>
    <n v="34"/>
    <s v="General taxes"/>
    <x v="3"/>
    <x v="3"/>
    <s v="408.12"/>
    <n v="-287.10464870547173"/>
    <n v="-287.10464870547173"/>
    <n v="-314.10790629201188"/>
    <n v="-295.14357886922494"/>
    <n v="-309.02325326870658"/>
    <n v="-309.02325326870658"/>
    <n v="-295.14357886922494"/>
    <n v="-322.90292766818817"/>
    <n v="-309.02325326870658"/>
    <n v="-295.14357886922494"/>
    <n v="-309.02325326870658"/>
    <n v="-309.02325326870658"/>
    <n v="-3641.767134322351"/>
  </r>
  <r>
    <s v="E120201"/>
    <s v="Budget"/>
    <s v="1202"/>
    <n v="120201"/>
    <s v="CEN-PRODUCTION"/>
    <s v="Water"/>
    <s v="A68535100"/>
    <n v="68535100"/>
    <s v="SUTA Cap Credits"/>
    <n v="34"/>
    <s v="General taxes"/>
    <x v="3"/>
    <x v="3"/>
    <s v="408.12"/>
    <n v="-52.542027214073258"/>
    <n v="-15.812972785926741"/>
    <n v="0"/>
    <n v="0"/>
    <n v="0"/>
    <n v="0"/>
    <n v="0"/>
    <n v="0"/>
    <n v="0"/>
    <n v="0"/>
    <n v="0"/>
    <n v="0"/>
    <n v="-68.355000000000004"/>
  </r>
  <r>
    <s v="E120203"/>
    <s v="Budget"/>
    <s v="1202"/>
    <n v="120203"/>
    <s v="CEN-CUST SERVICE"/>
    <s v="Water"/>
    <s v="A50109900"/>
    <n v="50109900"/>
    <s v="Labor Cap Credits"/>
    <n v="10"/>
    <s v="Salaries &amp; Wages"/>
    <x v="0"/>
    <x v="0"/>
    <s v="601.8"/>
    <n v="-4674.6731640000007"/>
    <n v="-4674.6731640000007"/>
    <n v="-5119.8801319999993"/>
    <n v="-4709.9838340800006"/>
    <n v="-4934.2687785600001"/>
    <n v="-4934.2687785600001"/>
    <n v="-4709.9838340800006"/>
    <n v="-5158.5537230399996"/>
    <n v="-4934.2687785600001"/>
    <n v="-4709.9838340800006"/>
    <n v="-5004.2175145600004"/>
    <n v="-5004.2175145600004"/>
    <n v="-58568.973050079992"/>
  </r>
  <r>
    <s v="E120203"/>
    <s v="Budget"/>
    <s v="1202"/>
    <n v="120203"/>
    <s v="CEN-CUST SERVICE"/>
    <s v="Water"/>
    <s v="A50110000"/>
    <n v="50110000"/>
    <s v="Labor NS OT -Natural"/>
    <n v="10"/>
    <s v="Salaries &amp; Wages"/>
    <x v="0"/>
    <x v="0"/>
    <s v="601.8"/>
    <n v="8827.0741098470608"/>
    <n v="8827.0741098470608"/>
    <n v="8827.0741098470608"/>
    <n v="8837.5237898470605"/>
    <n v="8837.5237898470605"/>
    <n v="8837.5237898470605"/>
    <n v="8837.5237898470605"/>
    <n v="8837.5237898470605"/>
    <n v="8837.5237898470605"/>
    <n v="8837.5237898470605"/>
    <n v="9002.8817675457813"/>
    <n v="9002.8817675457813"/>
    <n v="106349.65239356218"/>
  </r>
  <r>
    <s v="E120203"/>
    <s v="Budget"/>
    <s v="1202"/>
    <n v="120203"/>
    <s v="CEN-CUST SERVICE"/>
    <s v="Water"/>
    <s v="A50119900"/>
    <n v="50119900"/>
    <s v="LaborNSOT CapCredits"/>
    <n v="10"/>
    <s v="Salaries &amp; Wages"/>
    <x v="0"/>
    <x v="0"/>
    <s v="601.8"/>
    <n v="-223.42490028456007"/>
    <n v="-223.42490028456007"/>
    <n v="-223.42490028456007"/>
    <n v="-223.42490028456007"/>
    <n v="-223.42490028456007"/>
    <n v="-223.42490028456007"/>
    <n v="-223.42490028456007"/>
    <n v="-223.42490028456007"/>
    <n v="-223.42490028456007"/>
    <n v="-223.42490028456007"/>
    <n v="-227.79506948328003"/>
    <n v="-227.79506948328003"/>
    <n v="-2689.8391418121601"/>
  </r>
  <r>
    <s v="E120203"/>
    <s v="Budget"/>
    <s v="1202"/>
    <n v="120203"/>
    <s v="CEN-CUST SERVICE"/>
    <s v="Water"/>
    <s v="A50100000"/>
    <n v="50100000"/>
    <s v="Labor Expense"/>
    <n v="10"/>
    <s v="Salaries &amp; Wages"/>
    <x v="0"/>
    <x v="0"/>
    <s v="601.8"/>
    <n v="110983.49939999996"/>
    <n v="110983.49939999996"/>
    <n v="121553.36219999993"/>
    <n v="111799.10077599996"/>
    <n v="117122.86843200005"/>
    <n v="117122.86843200005"/>
    <n v="111799.10077599996"/>
    <n v="122446.63608799996"/>
    <n v="117122.86843200005"/>
    <n v="111799.10077599996"/>
    <n v="118800.180032"/>
    <n v="118800.180032"/>
    <n v="1390333.2647759996"/>
  </r>
  <r>
    <s v="E120203"/>
    <s v="Budget"/>
    <s v="1202"/>
    <n v="120203"/>
    <s v="CEN-CUST SERVICE"/>
    <s v="Water"/>
    <s v="A50171000"/>
    <n v="50171000"/>
    <s v="Annual Incent Plan"/>
    <n v="10"/>
    <s v="Salaries &amp; Wages"/>
    <x v="0"/>
    <x v="0"/>
    <s v="601.8"/>
    <n v="1186.8751467118113"/>
    <n v="1186.8751467118113"/>
    <n v="1299.9075416367459"/>
    <n v="1220.1058108197421"/>
    <n v="1278.2018018111585"/>
    <n v="1278.2018018111585"/>
    <n v="1220.1058108197421"/>
    <n v="1336.3077928025746"/>
    <n v="1278.2018018111585"/>
    <n v="1220.1058108197421"/>
    <n v="1278.2018018111585"/>
    <n v="1278.2018018111585"/>
    <n v="15061.292069377963"/>
  </r>
  <r>
    <s v="E120203"/>
    <s v="Budget"/>
    <s v="1202"/>
    <n v="120203"/>
    <s v="CEN-CUST SERVICE"/>
    <s v="Water"/>
    <s v="A50550000"/>
    <n v="50550000"/>
    <s v="Group Insur Expense"/>
    <n v="12"/>
    <s v="Group insurances"/>
    <x v="12"/>
    <x v="12"/>
    <s v="604.8"/>
    <n v="23684.04"/>
    <n v="23684.04"/>
    <n v="23684.04"/>
    <n v="23684.04"/>
    <n v="23684.04"/>
    <n v="23684.04"/>
    <n v="23684.04"/>
    <n v="23684.04"/>
    <n v="23684.04"/>
    <n v="23684.04"/>
    <n v="23684.04"/>
    <n v="23684.04"/>
    <n v="284208.48000000004"/>
  </r>
  <r>
    <s v="E120203"/>
    <s v="Budget"/>
    <s v="1202"/>
    <n v="120203"/>
    <s v="CEN-CUST SERVICE"/>
    <s v="Water"/>
    <s v="A50550100"/>
    <n v="50550100"/>
    <s v="Group Ins Cap Credts"/>
    <n v="12"/>
    <s v="Group insurances"/>
    <x v="12"/>
    <x v="12"/>
    <s v="604.8"/>
    <n v="-965.11999999999989"/>
    <n v="-965.11999999999989"/>
    <n v="-965.11999999999989"/>
    <n v="-965.11999999999989"/>
    <n v="-965.11999999999989"/>
    <n v="-965.11999999999989"/>
    <n v="-965.11999999999989"/>
    <n v="-965.11999999999989"/>
    <n v="-965.11999999999989"/>
    <n v="-965.11999999999989"/>
    <n v="-965.11999999999989"/>
    <n v="-965.11999999999989"/>
    <n v="-11581.439999999995"/>
  </r>
  <r>
    <s v="E120203"/>
    <s v="Budget"/>
    <s v="1202"/>
    <n v="120203"/>
    <s v="CEN-CUST SERVICE"/>
    <s v="Water"/>
    <s v="A50421000"/>
    <n v="50421000"/>
    <s v="401k Expense"/>
    <n v="13"/>
    <s v="Other benefits"/>
    <x v="1"/>
    <x v="1"/>
    <s v="604.8"/>
    <n v="2533.8264809607904"/>
    <n v="2533.8264809607904"/>
    <n v="2760.3074809573386"/>
    <n v="2557.4992681544218"/>
    <n v="2671.8531661272709"/>
    <n v="2671.8531661272709"/>
    <n v="2557.4992681544218"/>
    <n v="2786.2070641001196"/>
    <n v="2671.8531661272709"/>
    <n v="2557.4992681544218"/>
    <n v="2706.3163902269193"/>
    <n v="2706.3163902269193"/>
    <n v="31714.857590277956"/>
  </r>
  <r>
    <s v="E120203"/>
    <s v="Budget"/>
    <s v="1202"/>
    <n v="120203"/>
    <s v="CEN-CUST SERVICE"/>
    <s v="Water"/>
    <s v="A50422000"/>
    <n v="50422000"/>
    <s v="DCP Expense"/>
    <n v="13"/>
    <s v="Other benefits"/>
    <x v="1"/>
    <x v="1"/>
    <s v="604.8"/>
    <n v="2093.1779654625689"/>
    <n v="2093.1779654625689"/>
    <n v="2292.5301526494804"/>
    <n v="2127.220442539679"/>
    <n v="2228.5199874225214"/>
    <n v="2228.5199874225214"/>
    <n v="2127.220442539679"/>
    <n v="2329.8195323053628"/>
    <n v="2228.5199874225214"/>
    <n v="2127.220442539679"/>
    <n v="2246.494755349222"/>
    <n v="2246.494755349222"/>
    <n v="26368.916416465028"/>
  </r>
  <r>
    <s v="E120203"/>
    <s v="Budget"/>
    <s v="1202"/>
    <n v="120203"/>
    <s v="CEN-CUST SERVICE"/>
    <s v="Water"/>
    <s v="A50421100"/>
    <n v="50421100"/>
    <s v="401k Exp Cap Credits"/>
    <n v="13"/>
    <s v="Other benefits"/>
    <x v="1"/>
    <x v="1"/>
    <s v="604.8"/>
    <n v="-102.30840939550113"/>
    <n v="-102.30840939550113"/>
    <n v="-111.46424635770333"/>
    <n v="-103.16444692145727"/>
    <n v="-107.78280392310145"/>
    <n v="-107.78280392310145"/>
    <n v="-103.16444692145727"/>
    <n v="-112.40116092474565"/>
    <n v="-107.78280392310145"/>
    <n v="-103.16444692145727"/>
    <n v="-109.24724062170128"/>
    <n v="-109.24724062170128"/>
    <n v="-1279.81845985053"/>
  </r>
  <r>
    <s v="E120203"/>
    <s v="Budget"/>
    <s v="1202"/>
    <n v="120203"/>
    <s v="CEN-CUST SERVICE"/>
    <s v="Water"/>
    <s v="A50422100"/>
    <n v="50422100"/>
    <s v="DCP Exp Cap Credits"/>
    <n v="13"/>
    <s v="Other benefits"/>
    <x v="1"/>
    <x v="1"/>
    <s v="604.8"/>
    <n v="-75.341846488632655"/>
    <n v="-75.341846488632655"/>
    <n v="-82.517260439931007"/>
    <n v="-76.30241716159037"/>
    <n v="-79.935865597856576"/>
    <n v="-79.935865597856576"/>
    <n v="-76.30241716159037"/>
    <n v="-83.569314034122783"/>
    <n v="-79.935865597856576"/>
    <n v="-76.30241716159037"/>
    <n v="-80.776742554493069"/>
    <n v="-80.776742554493069"/>
    <n v="-947.03860083864606"/>
  </r>
  <r>
    <s v="E120203"/>
    <s v="Budget"/>
    <s v="1202"/>
    <n v="120203"/>
    <s v="CEN-CUST SERVICE"/>
    <s v="Water"/>
    <s v="A68532000"/>
    <n v="68532000"/>
    <s v="FUTA"/>
    <n v="34"/>
    <s v="General taxes"/>
    <x v="3"/>
    <x v="3"/>
    <s v="408.12"/>
    <n v="726.01091933135331"/>
    <n v="336.31524061104682"/>
    <n v="8.713839995199999"/>
    <n v="0"/>
    <n v="0"/>
    <n v="0"/>
    <n v="0"/>
    <n v="0"/>
    <n v="0"/>
    <n v="0"/>
    <n v="0"/>
    <n v="0"/>
    <n v="1071.0399999376002"/>
  </r>
  <r>
    <s v="E120203"/>
    <s v="Budget"/>
    <s v="1202"/>
    <n v="120203"/>
    <s v="CEN-CUST SERVICE"/>
    <s v="Water"/>
    <s v="A68533000"/>
    <n v="68533000"/>
    <s v="FICA"/>
    <n v="34"/>
    <s v="General taxes"/>
    <x v="3"/>
    <x v="3"/>
    <s v="408.12"/>
    <n v="9256.6117214747519"/>
    <n v="9256.6117214747519"/>
    <n v="10073.86634888651"/>
    <n v="9322.3535030630119"/>
    <n v="9734.0784620578524"/>
    <n v="9734.0784620578524"/>
    <n v="9322.3535030630119"/>
    <n v="10145.793421052695"/>
    <n v="9734.0784620578524"/>
    <n v="9322.3535030630119"/>
    <n v="9875.0435379278042"/>
    <n v="9875.0435379278042"/>
    <n v="115652.26618410691"/>
  </r>
  <r>
    <s v="E120203"/>
    <s v="Budget"/>
    <s v="1202"/>
    <n v="120203"/>
    <s v="CEN-CUST SERVICE"/>
    <s v="Water"/>
    <s v="A68535000"/>
    <n v="68535000"/>
    <s v="SUTA"/>
    <n v="34"/>
    <s v="General taxes"/>
    <x v="3"/>
    <x v="3"/>
    <s v="408.12"/>
    <n v="1694.0254784398244"/>
    <n v="1446.2339924351757"/>
    <n v="179.9505291249998"/>
    <n v="0"/>
    <n v="0"/>
    <n v="0"/>
    <n v="0"/>
    <n v="0"/>
    <n v="0"/>
    <n v="0"/>
    <n v="0"/>
    <n v="0"/>
    <n v="3320.21"/>
  </r>
  <r>
    <s v="E120203"/>
    <s v="Budget"/>
    <s v="1202"/>
    <n v="120203"/>
    <s v="CEN-CUST SERVICE"/>
    <s v="Water"/>
    <s v="A68532100"/>
    <n v="68532100"/>
    <s v="FUTA Cap Credits"/>
    <n v="34"/>
    <s v="General taxes"/>
    <x v="3"/>
    <x v="3"/>
    <s v="408.12"/>
    <n v="-30.610737110650106"/>
    <n v="-12.891586086949914"/>
    <n v="-0.17767679990399998"/>
    <n v="0"/>
    <n v="0"/>
    <n v="0"/>
    <n v="0"/>
    <n v="0"/>
    <n v="0"/>
    <n v="0"/>
    <n v="0"/>
    <n v="0"/>
    <n v="-43.679999997504019"/>
  </r>
  <r>
    <s v="E120203"/>
    <s v="Budget"/>
    <s v="1202"/>
    <n v="120203"/>
    <s v="CEN-CUST SERVICE"/>
    <s v="Water"/>
    <s v="A68533100"/>
    <n v="68533100"/>
    <s v="FICA Cap Credits"/>
    <n v="34"/>
    <s v="General taxes"/>
    <x v="3"/>
    <x v="3"/>
    <s v="408.12"/>
    <n v="-390.28689816078861"/>
    <n v="-390.28689816078861"/>
    <n v="-425.00777259163686"/>
    <n v="-393.19927619768998"/>
    <n v="-410.69762071913794"/>
    <n v="-410.69762071913794"/>
    <n v="-393.19927619768998"/>
    <n v="-428.19596524058591"/>
    <n v="-410.69762071913794"/>
    <n v="-393.19927619768998"/>
    <n v="-416.54033119598648"/>
    <n v="-416.54033119598648"/>
    <n v="-4878.548887296256"/>
  </r>
  <r>
    <s v="E120203"/>
    <s v="Budget"/>
    <s v="1202"/>
    <n v="120203"/>
    <s v="CEN-CUST SERVICE"/>
    <s v="Water"/>
    <s v="A68535100"/>
    <n v="68535100"/>
    <s v="SUTA Cap Credits"/>
    <n v="34"/>
    <s v="General taxes"/>
    <x v="3"/>
    <x v="3"/>
    <s v="408.12"/>
    <n v="-71.425053258183553"/>
    <n v="-58.580877467816443"/>
    <n v="-5.4020692739999943"/>
    <n v="0"/>
    <n v="0"/>
    <n v="0"/>
    <n v="0"/>
    <n v="0"/>
    <n v="0"/>
    <n v="0"/>
    <n v="0"/>
    <n v="0"/>
    <n v="-135.40799999999999"/>
  </r>
  <r>
    <s v="E120205"/>
    <s v="Budget"/>
    <s v="1202"/>
    <n v="120205"/>
    <s v="CEN-ADMIN &amp; GEN"/>
    <s v="Wastewater"/>
    <s v="A40211000"/>
    <n v="40211000"/>
    <s v="Dom WW Svc Billed"/>
    <n v="2"/>
    <s v="Sewer revenues"/>
    <x v="38"/>
    <x v="38"/>
    <s v="522.1"/>
    <n v="-17611.39"/>
    <n v="-14153.210000000001"/>
    <n v="-14092.99"/>
    <n v="-15382.419999999998"/>
    <n v="-15245.67"/>
    <n v="-13670.79"/>
    <n v="-14031.84"/>
    <n v="-14391.18"/>
    <n v="-15000.18"/>
    <n v="-17708.5"/>
    <n v="-15138.34"/>
    <n v="-14691.21"/>
    <n v="-181117.71999999997"/>
  </r>
  <r>
    <s v="E120205"/>
    <s v="Budget"/>
    <s v="1202"/>
    <n v="120205"/>
    <s v="CEN-ADMIN &amp; GEN"/>
    <s v="Wastewater"/>
    <s v="A40221000"/>
    <n v="40221000"/>
    <s v="Com WW Svc Billed"/>
    <n v="2"/>
    <s v="Sewer revenues"/>
    <x v="38"/>
    <x v="38"/>
    <s v="522.2"/>
    <n v="-11090.21"/>
    <n v="-7727.14"/>
    <n v="-7509.0099999999993"/>
    <n v="-10397.699999999999"/>
    <n v="-8123.05"/>
    <n v="-5339.02"/>
    <n v="-6309.82"/>
    <n v="-10626.400000000001"/>
    <n v="-10080.57"/>
    <n v="-8788.09"/>
    <n v="-9310.02"/>
    <n v="-7974.6900000000005"/>
    <n v="-103275.72000000002"/>
  </r>
  <r>
    <s v="E120205"/>
    <s v="Budget"/>
    <s v="1202"/>
    <n v="120205"/>
    <s v="CEN-ADMIN &amp; GEN"/>
    <s v="Wastewater"/>
    <s v="A40231000"/>
    <n v="40231000"/>
    <s v="Ind WW Svc Billed"/>
    <n v="2"/>
    <s v="Sewer revenues"/>
    <x v="38"/>
    <x v="38"/>
    <s v="522.3"/>
    <n v="-20.75"/>
    <n v="-20.75"/>
    <n v="-27.16"/>
    <n v="-46.56"/>
    <n v="-89.24"/>
    <n v="-60.79"/>
    <n v="-20.75"/>
    <n v="-20.75"/>
    <n v="-29"/>
    <n v="-29"/>
    <n v="-37.51"/>
    <n v="-31.039999999999992"/>
    <n v="-433.29999999999995"/>
  </r>
  <r>
    <s v="E120205"/>
    <s v="Budget"/>
    <s v="1202"/>
    <n v="120205"/>
    <s v="CEN-ADMIN &amp; GEN"/>
    <s v="Wastewater"/>
    <s v="A40251000"/>
    <n v="40251000"/>
    <s v="PubAuth WW Billed"/>
    <n v="2"/>
    <s v="Sewer revenues"/>
    <x v="38"/>
    <x v="38"/>
    <s v="522.4"/>
    <n v="-2225.96"/>
    <n v="-421.09000000000003"/>
    <n v="-1222.3499999999999"/>
    <n v="-1369.78"/>
    <n v="-1146.49"/>
    <n v="-1385.41"/>
    <n v="-637"/>
    <n v="-1148.8699999999999"/>
    <n v="-2361.7800000000002"/>
    <n v="-2155.1799999999998"/>
    <n v="-1800.54"/>
    <n v="-1253.0300000000002"/>
    <n v="-17127.48"/>
  </r>
  <r>
    <s v="E120205"/>
    <s v="Budget"/>
    <s v="1202"/>
    <n v="120205"/>
    <s v="CEN-ADMIN &amp; GEN"/>
    <s v="Water"/>
    <s v="A40310100"/>
    <n v="40310100"/>
    <s v="OthRev-Late Pymt Fee"/>
    <n v="3"/>
    <s v="Other operating revenues"/>
    <x v="39"/>
    <x v="39"/>
    <s v="470."/>
    <n v="-51000"/>
    <n v="-51000"/>
    <n v="-51000"/>
    <n v="-51000"/>
    <n v="-62333.333333333336"/>
    <n v="-62333.333333333336"/>
    <n v="-62333.333333333336"/>
    <n v="-62333.333333333336"/>
    <n v="-62333.333333333336"/>
    <n v="-62333.333333333336"/>
    <n v="-51000"/>
    <n v="-51000"/>
    <n v="-679999.99999999988"/>
  </r>
  <r>
    <s v="E120205"/>
    <s v="Budget"/>
    <s v="1202"/>
    <n v="120205"/>
    <s v="CEN-ADMIN &amp; GEN"/>
    <s v="Water"/>
    <s v="A40310200"/>
    <n v="40310200"/>
    <s v="OthRev-Rent"/>
    <n v="3"/>
    <s v="Other operating revenues"/>
    <x v="39"/>
    <x v="39"/>
    <s v="472."/>
    <n v="-5693.21"/>
    <n v="-5693.21"/>
    <n v="-5693.21"/>
    <n v="-5693.21"/>
    <n v="-5693.21"/>
    <n v="-7059"/>
    <n v="-5693.21"/>
    <n v="-5693.21"/>
    <n v="-5693.21"/>
    <n v="-5693.21"/>
    <n v="-5693.21"/>
    <n v="-5693.21"/>
    <n v="-69684.31"/>
  </r>
  <r>
    <s v="E120205"/>
    <s v="Budget"/>
    <s v="1202"/>
    <n v="120205"/>
    <s v="CEN-ADMIN &amp; GEN"/>
    <s v="Water"/>
    <s v="A40310250"/>
    <n v="40310250"/>
    <s v="OthRev-Rent I/C"/>
    <n v="3"/>
    <s v="Other operating revenues"/>
    <x v="39"/>
    <x v="39"/>
    <s v="473."/>
    <n v="-5450"/>
    <n v="-5450"/>
    <n v="-5450"/>
    <n v="-5450"/>
    <n v="-5450"/>
    <n v="-5450"/>
    <n v="-5450"/>
    <n v="-5450"/>
    <n v="-5450"/>
    <n v="-5450"/>
    <n v="-5450"/>
    <n v="-5450"/>
    <n v="-65400"/>
  </r>
  <r>
    <s v="E120205"/>
    <s v="Budget"/>
    <s v="1202"/>
    <n v="120205"/>
    <s v="CEN-ADMIN &amp; GEN"/>
    <s v="Water"/>
    <s v="A40310400"/>
    <n v="40310400"/>
    <s v="OthRev-NSF Ck Chrg"/>
    <n v="3"/>
    <s v="Other operating revenues"/>
    <x v="39"/>
    <x v="39"/>
    <s v="471."/>
    <n v="-3246.666666666667"/>
    <n v="-3246.666666666667"/>
    <n v="-2651.4444444444439"/>
    <n v="-2164.4444444444439"/>
    <n v="-2651.4444444444439"/>
    <n v="-2651.4444444444439"/>
    <n v="-2759.666666666667"/>
    <n v="-2759.666666666667"/>
    <n v="-2651.4444444444439"/>
    <n v="-2651.4444444444439"/>
    <n v="-2056.2222222222222"/>
    <n v="-2651.4444444444439"/>
    <n v="-32142.000000000004"/>
  </r>
  <r>
    <s v="E120205"/>
    <s v="Budget"/>
    <s v="1202"/>
    <n v="120205"/>
    <s v="CEN-ADMIN &amp; GEN"/>
    <s v="Water"/>
    <s v="A40310500"/>
    <n v="40310500"/>
    <s v="OthRev-Appl/InitFee"/>
    <n v="3"/>
    <s v="Other operating revenues"/>
    <x v="39"/>
    <x v="39"/>
    <s v="471."/>
    <n v="-47127.340000000004"/>
    <n v="-48592.23"/>
    <n v="-52625"/>
    <n v="-55084.079999999994"/>
    <n v="-65567.510000000009"/>
    <n v="-77786.36"/>
    <n v="-84885.21"/>
    <n v="-94818.240000000005"/>
    <n v="-58610.47"/>
    <n v="-57382.51"/>
    <n v="-52316.959999999992"/>
    <n v="-48747.34"/>
    <n v="-743543.25"/>
  </r>
  <r>
    <s v="E120205"/>
    <s v="Budget"/>
    <s v="1202"/>
    <n v="120205"/>
    <s v="CEN-ADMIN &amp; GEN"/>
    <s v="Water"/>
    <s v="A40310600"/>
    <n v="40310600"/>
    <s v="OthRev-Usage Data"/>
    <n v="3"/>
    <s v="Other operating revenues"/>
    <x v="39"/>
    <x v="39"/>
    <s v="471."/>
    <n v="-4386.166666666667"/>
    <n v="-4386.166666666667"/>
    <n v="-4386.166666666667"/>
    <n v="-4386.166666666667"/>
    <n v="-4386.166666666667"/>
    <n v="-4386.166666666667"/>
    <n v="-4386.166666666667"/>
    <n v="-4386.166666666667"/>
    <n v="-4386.166666666667"/>
    <n v="-4386.166666666667"/>
    <n v="-4386.166666666667"/>
    <n v="-4386.166666666667"/>
    <n v="-52633.999999999993"/>
  </r>
  <r>
    <s v="E120205"/>
    <s v="Budget"/>
    <s v="1202"/>
    <n v="120205"/>
    <s v="CEN-ADMIN &amp; GEN"/>
    <s v="Water"/>
    <s v="A40310700"/>
    <n v="40310700"/>
    <s v="OthRev-Reconnct Fee"/>
    <n v="3"/>
    <s v="Other operating revenues"/>
    <x v="39"/>
    <x v="39"/>
    <s v="471."/>
    <n v="-24266.666666666668"/>
    <n v="-24266.666666666668"/>
    <n v="-24266.666666666668"/>
    <n v="-24266.666666666668"/>
    <n v="-24266.666666666668"/>
    <n v="-24266.666666666668"/>
    <n v="-24266.666666666668"/>
    <n v="-24266.666666666668"/>
    <n v="-24266.666666666668"/>
    <n v="-24266.666666666668"/>
    <n v="-24266.666666666668"/>
    <n v="-24266.666666666668"/>
    <n v="-291200"/>
  </r>
  <r>
    <s v="E120205"/>
    <s v="Budget"/>
    <s v="1202"/>
    <n v="120205"/>
    <s v="CEN-ADMIN &amp; GEN"/>
    <s v="Water"/>
    <s v="A40319900"/>
    <n v="40319900"/>
    <s v="OthRev-Misc Svc"/>
    <n v="3"/>
    <s v="Other operating revenues"/>
    <x v="39"/>
    <x v="39"/>
    <s v="471."/>
    <n v="-4916.666666666667"/>
    <n v="-4916.666666666667"/>
    <n v="-4916.666666666667"/>
    <n v="-4916.666666666667"/>
    <n v="-4916.666666666667"/>
    <n v="-4916.666666666667"/>
    <n v="-4916.666666666667"/>
    <n v="-4916.666666666667"/>
    <n v="-4916.666666666667"/>
    <n v="-4916.666666666667"/>
    <n v="-4916.666666666667"/>
    <n v="-4916.666666666667"/>
    <n v="-58999.999999999993"/>
  </r>
  <r>
    <s v="E120205"/>
    <s v="Budget"/>
    <s v="1202"/>
    <n v="120205"/>
    <s v="CEN-ADMIN &amp; GEN"/>
    <s v="Water"/>
    <s v="A50610100"/>
    <n v="50610100"/>
    <s v="Pension Cap Credits"/>
    <n v="11"/>
    <s v="Pensions"/>
    <x v="11"/>
    <x v="11"/>
    <s v="604.8"/>
    <n v="-13190.435299999999"/>
    <n v="-13190.435299999999"/>
    <n v="-13190.435299999999"/>
    <n v="-13190.435299999999"/>
    <n v="-13190.435299999999"/>
    <n v="-13190.435299999999"/>
    <n v="-13190.435299999999"/>
    <n v="-13190.435299999999"/>
    <n v="-13190.435299999999"/>
    <n v="-13190.435299999999"/>
    <n v="-13190.435299999999"/>
    <n v="-13190.435299999999"/>
    <n v="-158285.22360000003"/>
  </r>
  <r>
    <s v="E120205"/>
    <s v="Budget"/>
    <s v="1202"/>
    <n v="120205"/>
    <s v="CEN-ADMIN &amp; GEN"/>
    <s v="Water"/>
    <s v="A50510100"/>
    <n v="50510100"/>
    <s v="PBOP Cap Credits"/>
    <n v="12"/>
    <s v="Group insurances"/>
    <x v="12"/>
    <x v="12"/>
    <s v="604.8"/>
    <n v="-12126.602949999999"/>
    <n v="-12126.602949999999"/>
    <n v="-12126.602949999999"/>
    <n v="-12126.602949999999"/>
    <n v="-12126.602949999999"/>
    <n v="-12126.602949999999"/>
    <n v="-12126.602949999999"/>
    <n v="-12126.602949999999"/>
    <n v="-12126.602949999999"/>
    <n v="-12126.602949999999"/>
    <n v="-12126.602949999999"/>
    <n v="-12126.602949999999"/>
    <n v="-145519.23539999998"/>
  </r>
  <r>
    <s v="E120205"/>
    <s v="Budget"/>
    <s v="1202"/>
    <n v="120205"/>
    <s v="CEN-ADMIN &amp; GEN"/>
    <s v="Water"/>
    <s v="A53150000"/>
    <n v="53150000"/>
    <s v="Contr Svc-Other"/>
    <n v="15"/>
    <s v="Contracted services"/>
    <x v="13"/>
    <x v="13"/>
    <s v="636.8"/>
    <n v="1388"/>
    <n v="1388"/>
    <n v="1388"/>
    <n v="1388"/>
    <n v="1388"/>
    <n v="1388"/>
    <n v="1388"/>
    <n v="1388"/>
    <n v="1388"/>
    <n v="1388"/>
    <n v="1388"/>
    <n v="1388"/>
    <n v="16656"/>
  </r>
  <r>
    <s v="E120205"/>
    <s v="Budget"/>
    <s v="1202"/>
    <n v="120205"/>
    <s v="CEN-ADMIN &amp; GEN"/>
    <s v="Water"/>
    <s v="A52532000"/>
    <n v="52532000"/>
    <s v="Electricity"/>
    <n v="16"/>
    <s v="Building maintenance and services"/>
    <x v="14"/>
    <x v="14"/>
    <s v="675.8"/>
    <n v="4000.58"/>
    <n v="7361.76"/>
    <n v="6241.42"/>
    <n v="5230.41"/>
    <n v="4788.58"/>
    <n v="8219.84"/>
    <n v="8194.61"/>
    <n v="5222.0200000000004"/>
    <n v="8009.95"/>
    <n v="5802.33"/>
    <n v="3680.83"/>
    <n v="4000"/>
    <n v="70752.33"/>
  </r>
  <r>
    <s v="E120205"/>
    <s v="Budget"/>
    <s v="1202"/>
    <n v="120205"/>
    <s v="CEN-ADMIN &amp; GEN"/>
    <s v="Water"/>
    <s v="A52546000"/>
    <n v="52546000"/>
    <s v="Grounds Keeping"/>
    <n v="16"/>
    <s v="Building maintenance and services"/>
    <x v="14"/>
    <x v="14"/>
    <s v="675.8"/>
    <n v="7596.3"/>
    <n v="17596.3"/>
    <n v="7596.3"/>
    <n v="9096.2999999999993"/>
    <n v="7596.3"/>
    <n v="12596.3"/>
    <n v="7596.3"/>
    <n v="7596.3"/>
    <n v="7596.3"/>
    <n v="9096.2999999999993"/>
    <n v="7596.3"/>
    <n v="7596.3"/>
    <n v="109155.60000000002"/>
  </r>
  <r>
    <s v="E120205"/>
    <s v="Budget"/>
    <s v="1202"/>
    <n v="120205"/>
    <s v="CEN-ADMIN &amp; GEN"/>
    <s v="Water"/>
    <s v="A52548000"/>
    <n v="52548000"/>
    <s v="Heating Oil/Gas"/>
    <n v="16"/>
    <s v="Building maintenance and services"/>
    <x v="14"/>
    <x v="14"/>
    <s v="675.8"/>
    <n v="10250"/>
    <n v="10250"/>
    <n v="10250"/>
    <n v="5250"/>
    <n v="2250"/>
    <n v="2250"/>
    <n v="2250"/>
    <n v="2250"/>
    <n v="2250"/>
    <n v="2250"/>
    <n v="4250"/>
    <n v="9250"/>
    <n v="63000"/>
  </r>
  <r>
    <s v="E120205"/>
    <s v="Budget"/>
    <s v="1202"/>
    <n v="120205"/>
    <s v="CEN-ADMIN &amp; GEN"/>
    <s v="Water"/>
    <s v="A52550000"/>
    <n v="52550000"/>
    <s v="Janitorial"/>
    <n v="16"/>
    <s v="Building maintenance and services"/>
    <x v="14"/>
    <x v="14"/>
    <s v="675.8"/>
    <n v="5050"/>
    <n v="5050"/>
    <n v="0"/>
    <n v="5050"/>
    <n v="5050"/>
    <n v="0"/>
    <n v="5050"/>
    <n v="5050"/>
    <n v="0"/>
    <n v="5050"/>
    <n v="5050"/>
    <n v="0"/>
    <n v="40400"/>
  </r>
  <r>
    <s v="E120205"/>
    <s v="Budget"/>
    <s v="1202"/>
    <n v="120205"/>
    <s v="CEN-ADMIN &amp; GEN"/>
    <s v="Water"/>
    <s v="A52571000"/>
    <n v="52571000"/>
    <s v="Security Svc"/>
    <n v="16"/>
    <s v="Building maintenance and services"/>
    <x v="14"/>
    <x v="14"/>
    <s v="675.8"/>
    <n v="4166.666666666667"/>
    <n v="4166.666666666667"/>
    <n v="4166.666666666667"/>
    <n v="4166.666666666667"/>
    <n v="4166.666666666667"/>
    <n v="4166.666666666667"/>
    <n v="4166.666666666667"/>
    <n v="6166.6666666666697"/>
    <n v="4166.666666666667"/>
    <n v="4166.666666666667"/>
    <n v="4166.666666666667"/>
    <n v="4166.666666666667"/>
    <n v="52000"/>
  </r>
  <r>
    <s v="E120205"/>
    <s v="Budget"/>
    <s v="1202"/>
    <n v="120205"/>
    <s v="CEN-ADMIN &amp; GEN"/>
    <s v="Water"/>
    <s v="A52578000"/>
    <n v="52578000"/>
    <s v="Trash Removal"/>
    <n v="16"/>
    <s v="Building maintenance and services"/>
    <x v="14"/>
    <x v="14"/>
    <s v="675.8"/>
    <n v="1225"/>
    <n v="1225"/>
    <n v="1725"/>
    <n v="1225"/>
    <n v="1225"/>
    <n v="1725"/>
    <n v="1225"/>
    <n v="1225"/>
    <n v="1725"/>
    <n v="1225"/>
    <n v="1225"/>
    <n v="1725"/>
    <n v="16700"/>
  </r>
  <r>
    <s v="E120205"/>
    <s v="Budget"/>
    <s v="1202"/>
    <n v="120205"/>
    <s v="CEN-ADMIN &amp; GEN"/>
    <s v="Water"/>
    <s v="A52583000"/>
    <n v="52583000"/>
    <s v="Water &amp; WW"/>
    <n v="16"/>
    <s v="Building maintenance and services"/>
    <x v="14"/>
    <x v="14"/>
    <s v="675.8"/>
    <n v="2734.1666666666665"/>
    <n v="2734.1666666666665"/>
    <n v="2734.1666666666665"/>
    <n v="2734.1666666666665"/>
    <n v="2734.1666666666665"/>
    <n v="2734.1666666666665"/>
    <n v="2734.1666666666665"/>
    <n v="2734.1666666666665"/>
    <n v="2734.1666666666665"/>
    <n v="2734.1666666666665"/>
    <n v="2734.1666666666665"/>
    <n v="2734.1666666666665"/>
    <n v="32810.000000000007"/>
  </r>
  <r>
    <s v="E120205"/>
    <s v="Budget"/>
    <s v="1202"/>
    <n v="120205"/>
    <s v="CEN-ADMIN &amp; GEN"/>
    <s v="Water"/>
    <s v="A52574000"/>
    <n v="52574000"/>
    <s v="Telephone"/>
    <n v="17"/>
    <s v="Telecommunication expenses"/>
    <x v="15"/>
    <x v="15"/>
    <s v="675.8"/>
    <n v="58.333333333333343"/>
    <n v="58.333333333333343"/>
    <n v="58.333333333333343"/>
    <n v="58.333333333333343"/>
    <n v="58.333333333333343"/>
    <n v="58.333333333333343"/>
    <n v="58.333333333333343"/>
    <n v="58.333333333333343"/>
    <n v="58.333333333333343"/>
    <n v="58.333333333333343"/>
    <n v="58.333333333333343"/>
    <n v="58.333333333333343"/>
    <n v="700.00000000000034"/>
  </r>
  <r>
    <s v="E120205"/>
    <s v="Budget"/>
    <s v="1202"/>
    <n v="120205"/>
    <s v="CEN-ADMIN &amp; GEN"/>
    <s v="Water"/>
    <s v="A52562000"/>
    <n v="52562000"/>
    <s v="Office Supplies"/>
    <n v="19"/>
    <s v="Office supplies &amp; expenses"/>
    <x v="17"/>
    <x v="17"/>
    <s v="675.8"/>
    <n v="2000"/>
    <n v="2000"/>
    <n v="2000"/>
    <n v="2000"/>
    <n v="2000"/>
    <n v="2000"/>
    <n v="2000"/>
    <n v="2000"/>
    <n v="2000"/>
    <n v="2000"/>
    <n v="2000"/>
    <n v="2000"/>
    <n v="24000"/>
  </r>
  <r>
    <s v="E120205"/>
    <s v="Budget"/>
    <s v="1202"/>
    <n v="120205"/>
    <s v="CEN-ADMIN &amp; GEN"/>
    <s v="Water"/>
    <s v="A52001000"/>
    <n v="52001000"/>
    <s v="M&amp;S Expense (O&amp;M)"/>
    <n v="22"/>
    <s v="Miscellaneous expenses"/>
    <x v="19"/>
    <x v="19"/>
    <s v="620.5"/>
    <n v="1000"/>
    <n v="1000"/>
    <n v="1000"/>
    <n v="1000"/>
    <n v="1000"/>
    <n v="1000"/>
    <n v="1000"/>
    <n v="1000"/>
    <n v="1000"/>
    <n v="1000"/>
    <n v="1000"/>
    <n v="1000"/>
    <n v="12000"/>
  </r>
  <r>
    <s v="E120205"/>
    <s v="Budget"/>
    <s v="1202"/>
    <n v="120205"/>
    <s v="CEN-ADMIN &amp; GEN"/>
    <s v="Water"/>
    <s v="A57010000"/>
    <n v="57010000"/>
    <s v="Uncoll Accts Exp"/>
    <n v="25"/>
    <s v="Uncollectible Accounts Exp"/>
    <x v="45"/>
    <x v="45"/>
    <s v="670.7"/>
    <n v="25086.600718436453"/>
    <n v="-12256.019619153654"/>
    <n v="27187.355901960374"/>
    <n v="17870.483922475301"/>
    <n v="87110.623376933654"/>
    <n v="69389.979598556398"/>
    <n v="49576.436099616156"/>
    <n v="34926.58349202956"/>
    <n v="116162.89955307971"/>
    <n v="73143.587677877789"/>
    <n v="101669.42501001655"/>
    <n v="83524.908534666785"/>
    <n v="673392.8642664951"/>
  </r>
  <r>
    <s v="E120205"/>
    <s v="Budget"/>
    <s v="1202"/>
    <n v="120205"/>
    <s v="CEN-ADMIN &amp; GEN"/>
    <s v="Water"/>
    <s v="A52520000"/>
    <n v="52520000"/>
    <s v="Collection Agencies"/>
    <n v="26"/>
    <s v="Customer accounting other"/>
    <x v="22"/>
    <x v="22"/>
    <s v="675.7"/>
    <n v="6000"/>
    <n v="6000"/>
    <n v="6000"/>
    <n v="6000"/>
    <n v="6000"/>
    <n v="6000"/>
    <n v="6000"/>
    <n v="6000"/>
    <n v="6000"/>
    <n v="6000"/>
    <n v="6000"/>
    <n v="6000"/>
    <n v="72000"/>
  </r>
  <r>
    <s v="E120205"/>
    <s v="Budget"/>
    <s v="1202"/>
    <n v="120205"/>
    <s v="CEN-ADMIN &amp; GEN"/>
    <s v="Water"/>
    <s v="A55720100"/>
    <n v="55720100"/>
    <s v="Ins W/C Cap Credits"/>
    <n v="28"/>
    <s v="Insurance other than group"/>
    <x v="24"/>
    <x v="24"/>
    <s v="658.8"/>
    <n v="-2418.5804644166665"/>
    <n v="-2418.5804644166665"/>
    <n v="-2418.5804644166665"/>
    <n v="-2418.5804644166665"/>
    <n v="-2418.5804644166665"/>
    <n v="-2418.5804644166665"/>
    <n v="-2418.5804644166665"/>
    <n v="-2418.5804644166665"/>
    <n v="-2418.5804644166665"/>
    <n v="-2418.5804644166665"/>
    <n v="-2418.5804644166665"/>
    <n v="-2418.5804644166665"/>
    <n v="-29022.965573000005"/>
  </r>
  <r>
    <s v="E120205"/>
    <s v="Budget"/>
    <s v="1202"/>
    <n v="120205"/>
    <s v="CEN-ADMIN &amp; GEN"/>
    <s v="Water"/>
    <s v="A62510000"/>
    <n v="62510000"/>
    <s v="Amort Def Maint"/>
    <n v="29"/>
    <s v="Maintenance service &amp; supplies"/>
    <x v="25"/>
    <x v="25"/>
    <s v="675.6"/>
    <n v="5260"/>
    <n v="5260"/>
    <n v="5260"/>
    <n v="5260"/>
    <n v="5260"/>
    <n v="5260"/>
    <n v="5260"/>
    <n v="5260"/>
    <n v="5260"/>
    <n v="5260"/>
    <n v="5260"/>
    <n v="5260"/>
    <n v="63120"/>
  </r>
  <r>
    <s v="E120205"/>
    <s v="Budget"/>
    <s v="1202"/>
    <n v="120205"/>
    <s v="CEN-ADMIN &amp; GEN"/>
    <s v="Water"/>
    <s v="A68011000"/>
    <n v="68011000"/>
    <s v="Depr -UPIS General"/>
    <n v="30"/>
    <s v="Depreciation"/>
    <x v="26"/>
    <x v="26"/>
    <s v="403."/>
    <n v="944645.18519854033"/>
    <n v="944763.85638130829"/>
    <n v="945737.08062537026"/>
    <n v="947117.46849588014"/>
    <n v="948542.48113535461"/>
    <n v="976814.87270377832"/>
    <n v="979964.87661722733"/>
    <n v="982340.60625765065"/>
    <n v="985756.66871385439"/>
    <n v="987549.25721605413"/>
    <n v="988930.49329159397"/>
    <n v="989884.31326984183"/>
    <n v="11622047.159906456"/>
  </r>
  <r>
    <s v="E120205"/>
    <s v="Budget"/>
    <s v="1202"/>
    <n v="120205"/>
    <s v="CEN-ADMIN &amp; GEN"/>
    <s v="Water"/>
    <s v="A68012000"/>
    <n v="68012000"/>
    <s v="Depr -Amort CIAC Tx"/>
    <n v="30"/>
    <s v="Depreciation"/>
    <x v="26"/>
    <x v="26"/>
    <s v="403."/>
    <n v="-15970.8675856153"/>
    <n v="-16114.664720105608"/>
    <n v="-16258.461854595915"/>
    <n v="-16446.02333436588"/>
    <n v="-16708.609406043834"/>
    <n v="-16996.203675024448"/>
    <n v="-17365.074585238712"/>
    <n v="-17683.929100847654"/>
    <n v="-17984.027468479599"/>
    <n v="-18296.629934762874"/>
    <n v="-18559.216006440827"/>
    <n v="-18803.045930141783"/>
    <n v="-207186.75360166244"/>
  </r>
  <r>
    <s v="E120205"/>
    <s v="Budget"/>
    <s v="1202"/>
    <n v="120205"/>
    <s v="CEN-ADMIN &amp; GEN"/>
    <s v="Water"/>
    <s v="A68012500"/>
    <n v="68012500"/>
    <s v="Depr-Amort CIAC Nntx"/>
    <n v="30"/>
    <s v="Depreciation"/>
    <x v="26"/>
    <x v="26"/>
    <s v="403."/>
    <n v="-76915.22"/>
    <n v="-76915.22"/>
    <n v="-76915.22"/>
    <n v="-76915.22"/>
    <n v="-76915.22"/>
    <n v="-76915.22"/>
    <n v="-76915.22"/>
    <n v="-76915.22"/>
    <n v="-76915.22"/>
    <n v="-76915.22"/>
    <n v="-76915.22"/>
    <n v="-76915.22"/>
    <n v="-922982.63999999978"/>
  </r>
  <r>
    <s v="E120205"/>
    <s v="Budget"/>
    <s v="1202"/>
    <n v="120205"/>
    <s v="CEN-ADMIN &amp; GEN"/>
    <s v="Water"/>
    <s v="A68254000"/>
    <n v="68254000"/>
    <s v="Amort-RegAsset AFUDC"/>
    <n v="31"/>
    <s v="Amortization"/>
    <x v="46"/>
    <x v="46"/>
    <s v="407.1"/>
    <n v="14170"/>
    <n v="14170"/>
    <n v="14170"/>
    <n v="14170"/>
    <n v="14170"/>
    <n v="14170"/>
    <n v="14170"/>
    <n v="14170"/>
    <n v="14170"/>
    <n v="14170"/>
    <n v="14170"/>
    <n v="14170"/>
    <n v="170040"/>
  </r>
  <r>
    <s v="E120205"/>
    <s v="Budget"/>
    <s v="1202"/>
    <n v="120205"/>
    <s v="CEN-ADMIN &amp; GEN"/>
    <s v="Water"/>
    <s v="A68255000"/>
    <n v="68255000"/>
    <s v="Amort-UPAA"/>
    <n v="31"/>
    <s v="Amortization"/>
    <x v="46"/>
    <x v="46"/>
    <s v="406."/>
    <n v="713"/>
    <n v="713"/>
    <n v="713"/>
    <n v="713"/>
    <n v="713"/>
    <n v="713"/>
    <n v="713"/>
    <n v="713"/>
    <n v="713"/>
    <n v="713"/>
    <n v="713"/>
    <n v="713"/>
    <n v="8556"/>
  </r>
  <r>
    <s v="E120205"/>
    <s v="Budget"/>
    <s v="1202"/>
    <n v="120205"/>
    <s v="CEN-ADMIN &amp; GEN"/>
    <s v="Water"/>
    <s v="A68257000"/>
    <n v="68257000"/>
    <s v="Amort-Prop Losses"/>
    <n v="31"/>
    <s v="Amortization"/>
    <x v="46"/>
    <x v="46"/>
    <s v="407.2"/>
    <n v="4757"/>
    <n v="4757"/>
    <n v="4757"/>
    <n v="4757"/>
    <n v="4757"/>
    <n v="4757"/>
    <n v="4757"/>
    <n v="4757"/>
    <n v="4757"/>
    <n v="4757"/>
    <n v="4757"/>
    <n v="4757"/>
    <n v="57084"/>
  </r>
  <r>
    <s v="E120205"/>
    <s v="Budget"/>
    <s v="1202"/>
    <n v="120205"/>
    <s v="CEN-ADMIN &amp; GEN"/>
    <s v="Water"/>
    <s v="A68258000"/>
    <n v="68258000"/>
    <s v="Amort-Reg Asset"/>
    <n v="31"/>
    <s v="Amortization"/>
    <x v="46"/>
    <x v="46"/>
    <s v="407.4"/>
    <n v="575"/>
    <n v="575"/>
    <n v="575"/>
    <n v="575"/>
    <n v="575"/>
    <n v="575"/>
    <n v="575"/>
    <n v="575"/>
    <n v="575"/>
    <n v="575"/>
    <n v="575"/>
    <n v="575"/>
    <n v="6900"/>
  </r>
  <r>
    <s v="E120205"/>
    <s v="Budget"/>
    <s v="1202"/>
    <n v="120205"/>
    <s v="CEN-ADMIN &amp; GEN"/>
    <s v="Water"/>
    <s v="A68311000"/>
    <n v="68311000"/>
    <s v="Rem Costs-ARO/NNS"/>
    <n v="32"/>
    <s v="Removal costs"/>
    <x v="47"/>
    <x v="47"/>
    <s v="403."/>
    <n v="177387.92419334158"/>
    <n v="177367.44961501387"/>
    <n v="177482.56842056621"/>
    <n v="177650.3303801493"/>
    <n v="177804.66641732867"/>
    <n v="182212.08607571948"/>
    <n v="182611.07837346586"/>
    <n v="182900.88633231379"/>
    <n v="183360.89231638762"/>
    <n v="183559.88116578912"/>
    <n v="183707.27110130741"/>
    <n v="183791.96885215829"/>
    <n v="2169837.0032435413"/>
  </r>
  <r>
    <s v="E120205"/>
    <s v="Budget"/>
    <s v="1202"/>
    <n v="120205"/>
    <s v="CEN-ADMIN &amp; GEN"/>
    <s v="Water"/>
    <s v="A68312000"/>
    <n v="68312000"/>
    <s v="Rmv Csts-NNS CIAC Tx"/>
    <n v="32"/>
    <s v="Removal costs"/>
    <x v="47"/>
    <x v="47"/>
    <s v="403."/>
    <n v="-10028.66"/>
    <n v="-10028.66"/>
    <n v="-10028.66"/>
    <n v="-10028.66"/>
    <n v="-10028.66"/>
    <n v="-10028.66"/>
    <n v="-10028.66"/>
    <n v="-10028.66"/>
    <n v="-10028.66"/>
    <n v="-10028.66"/>
    <n v="-10028.66"/>
    <n v="-10028.66"/>
    <n v="-120343.92000000003"/>
  </r>
  <r>
    <s v="E120205"/>
    <s v="Budget"/>
    <s v="1202"/>
    <n v="120205"/>
    <s v="CEN-ADMIN &amp; GEN"/>
    <s v="Water"/>
    <s v="A68312500"/>
    <n v="68312500"/>
    <s v="Rmv Csts-NNS CIAC NT"/>
    <n v="32"/>
    <s v="Removal costs"/>
    <x v="47"/>
    <x v="47"/>
    <s v="403."/>
    <n v="-18118.63"/>
    <n v="-18118.63"/>
    <n v="-18118.63"/>
    <n v="-18118.63"/>
    <n v="-18118.63"/>
    <n v="-18118.63"/>
    <n v="-18118.63"/>
    <n v="-18118.63"/>
    <n v="-18118.63"/>
    <n v="-18118.63"/>
    <n v="-18118.63"/>
    <n v="-18118.63"/>
    <n v="-217423.56000000003"/>
  </r>
  <r>
    <s v="E120205"/>
    <s v="Budget"/>
    <s v="1202"/>
    <n v="120205"/>
    <s v="CEN-ADMIN &amp; GEN"/>
    <s v="Water"/>
    <s v="A68545000"/>
    <n v="68545000"/>
    <s v="Utility Reg Assessme"/>
    <n v="34"/>
    <s v="General taxes"/>
    <x v="3"/>
    <x v="3"/>
    <s v="408.10"/>
    <n v="14475"/>
    <n v="14475"/>
    <n v="14475"/>
    <n v="14475"/>
    <n v="14475"/>
    <n v="14475"/>
    <n v="15601"/>
    <n v="15601"/>
    <n v="15601"/>
    <n v="15601"/>
    <n v="15601"/>
    <n v="15601"/>
    <n v="180456"/>
  </r>
  <r>
    <s v="E120205"/>
    <s v="Budget"/>
    <s v="1202"/>
    <n v="120205"/>
    <s v="CEN-ADMIN &amp; GEN"/>
    <s v="Water"/>
    <s v="A68520000"/>
    <n v="68520000"/>
    <s v="Property Taxes"/>
    <n v="34"/>
    <s v="General taxes"/>
    <x v="3"/>
    <x v="3"/>
    <s v="408.11"/>
    <n v="447076"/>
    <n v="447076"/>
    <n v="447076"/>
    <n v="447076"/>
    <n v="447076"/>
    <n v="447076"/>
    <n v="447076"/>
    <n v="447076"/>
    <n v="447076"/>
    <n v="447076"/>
    <n v="447076"/>
    <n v="447076"/>
    <n v="5364912"/>
  </r>
  <r>
    <s v="E120205"/>
    <s v="Budget"/>
    <s v="1202"/>
    <n v="120205"/>
    <s v="CEN-ADMIN &amp; GEN"/>
    <s v="Water"/>
    <s v="A70510000"/>
    <n v="70510000"/>
    <s v="AFUDC-Equity"/>
    <n v="41"/>
    <s v="Allowance for other funds used during construction"/>
    <x v="29"/>
    <x v="29"/>
    <s v="420."/>
    <n v="-90496.119910063499"/>
    <n v="-95605.619071063498"/>
    <n v="-101199.794203064"/>
    <n v="-107198.610676064"/>
    <n v="-68992.451529063503"/>
    <n v="-27525.805945063501"/>
    <n v="-28356.5457640635"/>
    <n v="-28033.821258063501"/>
    <n v="-28048.256952063501"/>
    <n v="-31078.394231063499"/>
    <n v="-34607.348569063499"/>
    <n v="-30147.881180063501"/>
    <n v="-671290.64928876294"/>
  </r>
  <r>
    <s v="E120205"/>
    <s v="Budget"/>
    <s v="1202"/>
    <n v="120205"/>
    <s v="CEN-ADMIN &amp; GEN"/>
    <s v="Water"/>
    <s v="A85000000"/>
    <n v="85000000"/>
    <s v="AFUDC Debt"/>
    <n v="42"/>
    <s v="Allowance for borrowed funds used during construction"/>
    <x v="30"/>
    <x v="30"/>
    <s v="420."/>
    <n v="-41415.3740863079"/>
    <n v="-43752.434086307898"/>
    <n v="-46311.164086307901"/>
    <n v="-49054.994086307903"/>
    <n v="-31579.674086307899"/>
    <n v="-12613.0440863079"/>
    <n v="-12993.0140863079"/>
    <n v="-12845.394086307901"/>
    <n v="-12852.004086307899"/>
    <n v="-14237.984086307901"/>
    <n v="-15852.094086307899"/>
    <n v="-13812.3640863079"/>
    <n v="-307319.53903569485"/>
  </r>
  <r>
    <s v="E120206"/>
    <s v="Budget"/>
    <s v="1202"/>
    <n v="120206"/>
    <s v="CEN-FIELD SERVICES"/>
    <s v="Water"/>
    <s v="A50109900"/>
    <n v="50109900"/>
    <s v="Labor Cap Credits"/>
    <n v="10"/>
    <s v="Salaries &amp; Wages"/>
    <x v="0"/>
    <x v="0"/>
    <s v="601.8"/>
    <n v="-57366.182470799984"/>
    <n v="-57366.182470799984"/>
    <n v="-62829.628420399989"/>
    <n v="-58105.079152915183"/>
    <n v="-60871.98768400641"/>
    <n v="-60871.98768400641"/>
    <n v="-58105.079152915183"/>
    <n v="-63638.896215097586"/>
    <n v="-60871.98768400641"/>
    <n v="-58105.079152915183"/>
    <n v="-61506.747805606406"/>
    <n v="-61506.747805606406"/>
    <n v="-721145.58569907513"/>
  </r>
  <r>
    <s v="E120206"/>
    <s v="Budget"/>
    <s v="1202"/>
    <n v="120206"/>
    <s v="CEN-FIELD SERVICES"/>
    <s v="Water"/>
    <s v="A50110000"/>
    <n v="50110000"/>
    <s v="Labor NS OT -Natural"/>
    <n v="10"/>
    <s v="Salaries &amp; Wages"/>
    <x v="0"/>
    <x v="0"/>
    <s v="601.8"/>
    <n v="20720.674171875005"/>
    <n v="20720.674171875005"/>
    <n v="20720.674171875005"/>
    <n v="20790.551351875001"/>
    <n v="20790.551351875001"/>
    <n v="20790.551351875001"/>
    <n v="20790.551351875001"/>
    <n v="20790.551351875001"/>
    <n v="20790.551351875001"/>
    <n v="20790.551351875001"/>
    <n v="21147.031726875"/>
    <n v="21147.031726875"/>
    <n v="249989.94543250004"/>
  </r>
  <r>
    <s v="E120206"/>
    <s v="Budget"/>
    <s v="1202"/>
    <n v="120206"/>
    <s v="CEN-FIELD SERVICES"/>
    <s v="Water"/>
    <s v="A50119900"/>
    <n v="50119900"/>
    <s v="LaborNSOT CapCredits"/>
    <n v="10"/>
    <s v="Salaries &amp; Wages"/>
    <x v="0"/>
    <x v="0"/>
    <s v="601.8"/>
    <n v="-5926.6540928625"/>
    <n v="-5926.6540928625"/>
    <n v="-5926.6540928625"/>
    <n v="-5946.7981269824995"/>
    <n v="-5946.7981269824995"/>
    <n v="-5946.7981269824995"/>
    <n v="-5946.7981269824995"/>
    <n v="-5946.7981269824995"/>
    <n v="-5946.7981269824995"/>
    <n v="-5946.7981269824995"/>
    <n v="-6048.6509250825002"/>
    <n v="-6048.6509250825002"/>
    <n v="-71504.85101762999"/>
  </r>
  <r>
    <s v="E120206"/>
    <s v="Budget"/>
    <s v="1202"/>
    <n v="120206"/>
    <s v="CEN-FIELD SERVICES"/>
    <s v="Water"/>
    <s v="A50100000"/>
    <n v="50100000"/>
    <s v="Labor Expense"/>
    <n v="10"/>
    <s v="Salaries &amp; Wages"/>
    <x v="0"/>
    <x v="0"/>
    <s v="601.8"/>
    <n v="170070.17099000007"/>
    <n v="170070.17099000007"/>
    <n v="186267.32536999998"/>
    <n v="171605.38580280001"/>
    <n v="179777.07226959986"/>
    <n v="179777.07226959986"/>
    <n v="171605.38580280001"/>
    <n v="187948.74873639998"/>
    <n v="179777.07226959986"/>
    <n v="171605.38580280001"/>
    <n v="182138.5140296001"/>
    <n v="182138.5140296001"/>
    <n v="2132780.8183627999"/>
  </r>
  <r>
    <s v="E120206"/>
    <s v="Budget"/>
    <s v="1202"/>
    <n v="120206"/>
    <s v="CEN-FIELD SERVICES"/>
    <s v="Water"/>
    <s v="A50171000"/>
    <n v="50171000"/>
    <s v="Annual Incent Plan"/>
    <n v="10"/>
    <s v="Salaries &amp; Wages"/>
    <x v="0"/>
    <x v="0"/>
    <s v="601.8"/>
    <n v="2273.4707856852269"/>
    <n v="2273.4707856852269"/>
    <n v="2489.9908605123915"/>
    <n v="2337.127167684414"/>
    <n v="2448.4203661455763"/>
    <n v="2448.4203661455763"/>
    <n v="2337.127167684414"/>
    <n v="2559.7135646067391"/>
    <n v="2448.4203661455763"/>
    <n v="2337.127167684414"/>
    <n v="2448.4203661455763"/>
    <n v="2448.4203661455763"/>
    <n v="28850.129330270709"/>
  </r>
  <r>
    <s v="E120206"/>
    <s v="Budget"/>
    <s v="1202"/>
    <n v="120206"/>
    <s v="CEN-FIELD SERVICES"/>
    <s v="Water"/>
    <s v="A50550000"/>
    <n v="50550000"/>
    <s v="Group Insur Expense"/>
    <n v="12"/>
    <s v="Group insurances"/>
    <x v="12"/>
    <x v="12"/>
    <s v="604.8"/>
    <n v="36869.660000000003"/>
    <n v="36869.660000000003"/>
    <n v="36869.660000000003"/>
    <n v="36869.660000000003"/>
    <n v="36869.660000000003"/>
    <n v="36869.660000000003"/>
    <n v="36869.660000000003"/>
    <n v="36869.660000000003"/>
    <n v="36869.660000000003"/>
    <n v="36869.660000000003"/>
    <n v="36869.660000000003"/>
    <n v="36869.660000000003"/>
    <n v="442435.92000000016"/>
  </r>
  <r>
    <s v="E120206"/>
    <s v="Budget"/>
    <s v="1202"/>
    <n v="120206"/>
    <s v="CEN-FIELD SERVICES"/>
    <s v="Water"/>
    <s v="A50550100"/>
    <n v="50550100"/>
    <s v="Group Ins Cap Credts"/>
    <n v="12"/>
    <s v="Group insurances"/>
    <x v="12"/>
    <x v="12"/>
    <s v="604.8"/>
    <n v="-12301.568000000003"/>
    <n v="-12301.568000000003"/>
    <n v="-12301.568000000003"/>
    <n v="-12301.568000000003"/>
    <n v="-12301.568000000003"/>
    <n v="-12301.568000000003"/>
    <n v="-12301.568000000003"/>
    <n v="-12301.568000000003"/>
    <n v="-12301.568000000003"/>
    <n v="-12301.568000000003"/>
    <n v="-12301.568000000003"/>
    <n v="-12301.568000000003"/>
    <n v="-147618.81600000002"/>
  </r>
  <r>
    <s v="E120206"/>
    <s v="Budget"/>
    <s v="1202"/>
    <n v="120206"/>
    <s v="CEN-FIELD SERVICES"/>
    <s v="Water"/>
    <s v="A50421000"/>
    <n v="50421000"/>
    <s v="401k Expense"/>
    <n v="13"/>
    <s v="Other benefits"/>
    <x v="1"/>
    <x v="1"/>
    <s v="604.8"/>
    <n v="5321.3804388489516"/>
    <n v="5321.3804388489516"/>
    <n v="5769.5645075422453"/>
    <n v="5355.3229459519107"/>
    <n v="5580.9567489458605"/>
    <n v="5580.9567489458605"/>
    <n v="5355.3229459519107"/>
    <n v="5806.6005519398095"/>
    <n v="5580.9567489458605"/>
    <n v="5355.3229459519107"/>
    <n v="5664.6405446141916"/>
    <n v="5664.6405446141916"/>
    <n v="66357.046111101648"/>
  </r>
  <r>
    <s v="E120206"/>
    <s v="Budget"/>
    <s v="1202"/>
    <n v="120206"/>
    <s v="CEN-FIELD SERVICES"/>
    <s v="Water"/>
    <s v="A50422000"/>
    <n v="50422000"/>
    <s v="DCP Expense"/>
    <n v="13"/>
    <s v="Other benefits"/>
    <x v="1"/>
    <x v="1"/>
    <s v="604.8"/>
    <n v="6585.7805532607254"/>
    <n v="6585.7805532607254"/>
    <n v="7212.9948916665053"/>
    <n v="6613.6837746440315"/>
    <n v="6928.6225258175527"/>
    <n v="6928.6225258175527"/>
    <n v="6613.6837746440315"/>
    <n v="7243.5612769910804"/>
    <n v="6928.6225258175527"/>
    <n v="6613.6837746440315"/>
    <n v="7043.1471977526144"/>
    <n v="7043.1471977526144"/>
    <n v="82341.330572069011"/>
  </r>
  <r>
    <s v="E120206"/>
    <s v="Budget"/>
    <s v="1202"/>
    <n v="120206"/>
    <s v="CEN-FIELD SERVICES"/>
    <s v="Water"/>
    <s v="A50456000"/>
    <n v="50456000"/>
    <s v="Tuition Aid"/>
    <n v="13"/>
    <s v="Other benefits"/>
    <x v="1"/>
    <x v="1"/>
    <s v="604.8"/>
    <n v="0"/>
    <n v="1321.65"/>
    <n v="0"/>
    <n v="0"/>
    <n v="2086.56"/>
    <n v="0"/>
    <n v="0"/>
    <n v="415.8"/>
    <n v="1321.65"/>
    <n v="0"/>
    <n v="1321.65"/>
    <n v="0"/>
    <n v="6467.3099999999995"/>
  </r>
  <r>
    <s v="E120206"/>
    <s v="Budget"/>
    <s v="1202"/>
    <n v="120206"/>
    <s v="CEN-FIELD SERVICES"/>
    <s v="Water"/>
    <s v="A50457000"/>
    <n v="50457000"/>
    <s v="Training"/>
    <n v="13"/>
    <s v="Other benefits"/>
    <x v="1"/>
    <x v="1"/>
    <s v="604.8"/>
    <n v="462.79000000000008"/>
    <n v="1574.04"/>
    <n v="902.67000000000007"/>
    <n v="0"/>
    <n v="0"/>
    <n v="0"/>
    <n v="632.41"/>
    <n v="542.31999999999994"/>
    <n v="0"/>
    <n v="414.21"/>
    <n v="445.14"/>
    <n v="0"/>
    <n v="4973.58"/>
  </r>
  <r>
    <s v="E120206"/>
    <s v="Budget"/>
    <s v="1202"/>
    <n v="120206"/>
    <s v="CEN-FIELD SERVICES"/>
    <s v="Water"/>
    <s v="A50421100"/>
    <n v="50421100"/>
    <s v="401k Exp Cap Credits"/>
    <n v="13"/>
    <s v="Other benefits"/>
    <x v="1"/>
    <x v="1"/>
    <s v="604.8"/>
    <n v="-1702.259963266351"/>
    <n v="-1702.259963266351"/>
    <n v="-1847.9696500162981"/>
    <n v="-1718.8252194179913"/>
    <n v="-1792.4516832803879"/>
    <n v="-1792.4516832803879"/>
    <n v="-1718.8252194179913"/>
    <n v="-1866.0781471427845"/>
    <n v="-1792.4516832803879"/>
    <n v="-1718.8252194179913"/>
    <n v="-1815.0617691671457"/>
    <n v="-1815.0617691671457"/>
    <n v="-21282.521970121212"/>
  </r>
  <r>
    <s v="E120206"/>
    <s v="Budget"/>
    <s v="1202"/>
    <n v="120206"/>
    <s v="CEN-FIELD SERVICES"/>
    <s v="Water"/>
    <s v="A50422100"/>
    <n v="50422100"/>
    <s v="DCP Exp Cap Credits"/>
    <n v="13"/>
    <s v="Other benefits"/>
    <x v="1"/>
    <x v="1"/>
    <s v="604.8"/>
    <n v="-2038.8328614706697"/>
    <n v="-2038.8328614706697"/>
    <n v="-2233.0074197059716"/>
    <n v="-2053.9501047202084"/>
    <n v="-2151.7572525640276"/>
    <n v="-2151.7572525640276"/>
    <n v="-2053.9501047202084"/>
    <n v="-2249.5644004078476"/>
    <n v="-2151.7572525640276"/>
    <n v="-2053.9501047202084"/>
    <n v="-2182.4723430011682"/>
    <n v="-2182.4723430011682"/>
    <n v="-25542.304300910204"/>
  </r>
  <r>
    <s v="E120206"/>
    <s v="Budget"/>
    <s v="1202"/>
    <n v="120206"/>
    <s v="CEN-FIELD SERVICES"/>
    <s v="Water"/>
    <s v="A53150000"/>
    <n v="53150000"/>
    <s v="Contr Svc-Other"/>
    <n v="15"/>
    <s v="Contracted services"/>
    <x v="13"/>
    <x v="13"/>
    <s v="636.8"/>
    <n v="5000"/>
    <n v="5000"/>
    <n v="12000"/>
    <n v="12000"/>
    <n v="14000"/>
    <n v="14000"/>
    <n v="14000"/>
    <n v="14000"/>
    <n v="14000"/>
    <n v="11000"/>
    <n v="11000"/>
    <n v="10000"/>
    <n v="136000"/>
  </r>
  <r>
    <s v="E120206"/>
    <s v="Budget"/>
    <s v="1202"/>
    <n v="120206"/>
    <s v="CEN-FIELD SERVICES"/>
    <s v="Water"/>
    <s v="A52532000"/>
    <n v="52532000"/>
    <s v="Electricity"/>
    <n v="16"/>
    <s v="Building maintenance and services"/>
    <x v="14"/>
    <x v="14"/>
    <s v="675.8"/>
    <n v="3461.94"/>
    <n v="3081.4"/>
    <n v="6000"/>
    <n v="2000"/>
    <n v="2267.6999999999998"/>
    <n v="2288.4499999999998"/>
    <n v="2544.62"/>
    <n v="2580"/>
    <n v="2260"/>
    <n v="2500"/>
    <n v="2000"/>
    <n v="3030"/>
    <n v="34014.11"/>
  </r>
  <r>
    <s v="E120206"/>
    <s v="Budget"/>
    <s v="1202"/>
    <n v="120206"/>
    <s v="CEN-FIELD SERVICES"/>
    <s v="Water"/>
    <s v="A52574000"/>
    <n v="52574000"/>
    <s v="Telephone"/>
    <n v="17"/>
    <s v="Telecommunication expenses"/>
    <x v="15"/>
    <x v="15"/>
    <s v="675.8"/>
    <n v="65.166666666666671"/>
    <n v="65.166666666666671"/>
    <n v="65.166666666666671"/>
    <n v="65.166666666666671"/>
    <n v="65.166666666666671"/>
    <n v="65.166666666666671"/>
    <n v="65.166666666666671"/>
    <n v="2800"/>
    <n v="65.166666666666671"/>
    <n v="65.166666666666671"/>
    <n v="65.166666666666671"/>
    <n v="65.166666666666671"/>
    <n v="3516.833333333333"/>
  </r>
  <r>
    <s v="E120206"/>
    <s v="Budget"/>
    <s v="1202"/>
    <n v="120206"/>
    <s v="CEN-FIELD SERVICES"/>
    <s v="Water"/>
    <s v="A52574100"/>
    <n v="52574100"/>
    <s v="Cell Phone"/>
    <n v="17"/>
    <s v="Telecommunication expenses"/>
    <x v="15"/>
    <x v="15"/>
    <s v="675.8"/>
    <n v="3600"/>
    <n v="3600"/>
    <n v="3600"/>
    <n v="3600"/>
    <n v="3600"/>
    <n v="3600"/>
    <n v="3600"/>
    <n v="3600"/>
    <n v="3600"/>
    <n v="3600"/>
    <n v="3600"/>
    <n v="3600"/>
    <n v="43200"/>
  </r>
  <r>
    <s v="E120206"/>
    <s v="Budget"/>
    <s v="1202"/>
    <n v="120206"/>
    <s v="CEN-FIELD SERVICES"/>
    <s v="Water"/>
    <s v="A52562500"/>
    <n v="52562500"/>
    <s v="Overnight Shippng"/>
    <n v="18"/>
    <s v="Postage printing and stationery"/>
    <x v="16"/>
    <x v="16"/>
    <s v="675.8"/>
    <n v="0"/>
    <n v="0"/>
    <n v="200"/>
    <n v="0"/>
    <n v="0"/>
    <n v="200"/>
    <n v="0"/>
    <n v="0"/>
    <n v="200"/>
    <n v="0"/>
    <n v="0"/>
    <n v="200"/>
    <n v="800"/>
  </r>
  <r>
    <s v="E120206"/>
    <s v="Budget"/>
    <s v="1202"/>
    <n v="120206"/>
    <s v="CEN-FIELD SERVICES"/>
    <s v="Water"/>
    <s v="A52562000"/>
    <n v="52562000"/>
    <s v="Office Supplies"/>
    <n v="19"/>
    <s v="Office supplies &amp; expenses"/>
    <x v="17"/>
    <x v="17"/>
    <s v="675.8"/>
    <n v="500"/>
    <n v="500"/>
    <n v="1000"/>
    <n v="1000"/>
    <n v="1000"/>
    <n v="1000"/>
    <n v="1000"/>
    <n v="1000"/>
    <n v="1000"/>
    <n v="1000"/>
    <n v="500"/>
    <n v="500"/>
    <n v="10000"/>
  </r>
  <r>
    <s v="E120206"/>
    <s v="Budget"/>
    <s v="1202"/>
    <n v="120206"/>
    <s v="CEN-FIELD SERVICES"/>
    <s v="Water"/>
    <s v="A52582000"/>
    <n v="52582000"/>
    <s v="Uniforms"/>
    <n v="19"/>
    <s v="Office supplies &amp; expenses"/>
    <x v="17"/>
    <x v="17"/>
    <s v="675.7"/>
    <n v="1500"/>
    <n v="1500"/>
    <n v="1500"/>
    <n v="1500"/>
    <n v="1500"/>
    <n v="1500"/>
    <n v="1500"/>
    <n v="1500"/>
    <n v="1500"/>
    <n v="1500"/>
    <n v="1500"/>
    <n v="1500"/>
    <n v="18000"/>
  </r>
  <r>
    <s v="E120206"/>
    <s v="Budget"/>
    <s v="1202"/>
    <n v="120206"/>
    <s v="CEN-FIELD SERVICES"/>
    <s v="Water"/>
    <s v="A52534000"/>
    <n v="52534000"/>
    <s v="Employee Expenses"/>
    <n v="21"/>
    <s v="Employee related expense travel &amp; entertainment"/>
    <x v="18"/>
    <x v="18"/>
    <s v="675.8"/>
    <n v="1000"/>
    <n v="1500"/>
    <n v="1000"/>
    <n v="2000"/>
    <n v="1500"/>
    <n v="1500"/>
    <n v="1500"/>
    <n v="1500"/>
    <n v="1500"/>
    <n v="1000"/>
    <n v="1000"/>
    <n v="1000"/>
    <n v="16000"/>
  </r>
  <r>
    <s v="E120206"/>
    <s v="Budget"/>
    <s v="1202"/>
    <n v="120206"/>
    <s v="CEN-FIELD SERVICES"/>
    <s v="Water"/>
    <s v="A52534200"/>
    <n v="52534200"/>
    <s v="Conferences &amp; Reg"/>
    <n v="21"/>
    <s v="Employee related expense travel &amp; entertainment"/>
    <x v="18"/>
    <x v="18"/>
    <s v="675.8"/>
    <n v="0"/>
    <n v="0"/>
    <n v="300"/>
    <n v="0"/>
    <n v="0"/>
    <n v="300"/>
    <n v="300"/>
    <n v="0"/>
    <n v="0"/>
    <n v="300"/>
    <n v="300"/>
    <n v="0"/>
    <n v="1500"/>
  </r>
  <r>
    <s v="E120206"/>
    <s v="Budget"/>
    <s v="1202"/>
    <n v="120206"/>
    <s v="CEN-FIELD SERVICES"/>
    <s v="Water"/>
    <s v="A52535000"/>
    <n v="52535000"/>
    <s v="Meals Deductible"/>
    <n v="21"/>
    <s v="Employee related expense travel &amp; entertainment"/>
    <x v="18"/>
    <x v="18"/>
    <s v="675.8"/>
    <n v="1500"/>
    <n v="1500"/>
    <n v="1500"/>
    <n v="1500"/>
    <n v="1500"/>
    <n v="1500"/>
    <n v="1500"/>
    <n v="1500"/>
    <n v="1500"/>
    <n v="1500"/>
    <n v="1500"/>
    <n v="1500"/>
    <n v="18000"/>
  </r>
  <r>
    <s v="E120206"/>
    <s v="Budget"/>
    <s v="1202"/>
    <n v="120206"/>
    <s v="CEN-FIELD SERVICES"/>
    <s v="Water"/>
    <s v="A52000000"/>
    <n v="52000000"/>
    <s v="M&amp;S Expense (O&amp;M)"/>
    <n v="22"/>
    <s v="Miscellaneous expenses"/>
    <x v="19"/>
    <x v="19"/>
    <s v="620.5"/>
    <n v="10000"/>
    <n v="10000"/>
    <n v="13000"/>
    <n v="13000"/>
    <n v="13000"/>
    <n v="14000"/>
    <n v="15000"/>
    <n v="15000"/>
    <n v="13000"/>
    <n v="13000"/>
    <n v="10000"/>
    <n v="11000"/>
    <n v="150000"/>
  </r>
  <r>
    <s v="E120206"/>
    <s v="Budget"/>
    <s v="1202"/>
    <n v="120206"/>
    <s v="CEN-FIELD SERVICES"/>
    <s v="Water"/>
    <s v="A52001000"/>
    <n v="52001000"/>
    <s v="M&amp;S Expense (O&amp;M)"/>
    <n v="22"/>
    <s v="Miscellaneous expenses"/>
    <x v="19"/>
    <x v="19"/>
    <s v="620.5"/>
    <n v="500"/>
    <n v="0"/>
    <n v="500"/>
    <n v="0"/>
    <n v="500"/>
    <n v="500"/>
    <n v="500"/>
    <n v="500"/>
    <n v="500"/>
    <n v="0"/>
    <n v="500"/>
    <n v="500"/>
    <n v="4500"/>
  </r>
  <r>
    <s v="E120206"/>
    <s v="Budget"/>
    <s v="1202"/>
    <n v="120206"/>
    <s v="CEN-FIELD SERVICES"/>
    <s v="Water"/>
    <s v="A52554500"/>
    <n v="52554500"/>
    <s v="Lab Supplies"/>
    <n v="22"/>
    <s v="Miscellaneous expenses"/>
    <x v="19"/>
    <x v="19"/>
    <s v="675.3"/>
    <n v="200"/>
    <n v="0"/>
    <n v="300"/>
    <n v="0"/>
    <n v="350"/>
    <n v="0"/>
    <n v="350"/>
    <n v="0"/>
    <n v="350"/>
    <n v="0"/>
    <n v="400"/>
    <n v="450"/>
    <n v="2400"/>
  </r>
  <r>
    <s v="E120206"/>
    <s v="Budget"/>
    <s v="1202"/>
    <n v="120206"/>
    <s v="CEN-FIELD SERVICES"/>
    <s v="Water"/>
    <s v="A54110000"/>
    <n v="54110000"/>
    <s v="Rents-Real Prop"/>
    <n v="23"/>
    <s v="Rents"/>
    <x v="20"/>
    <x v="20"/>
    <s v="641.8"/>
    <n v="269"/>
    <n v="269"/>
    <n v="269"/>
    <n v="269"/>
    <n v="269"/>
    <n v="269"/>
    <n v="269"/>
    <n v="269"/>
    <n v="269"/>
    <n v="269"/>
    <n v="269"/>
    <n v="869"/>
    <n v="3828"/>
  </r>
  <r>
    <s v="E120206"/>
    <s v="Budget"/>
    <s v="1202"/>
    <n v="120206"/>
    <s v="CEN-FIELD SERVICES"/>
    <s v="Water"/>
    <s v="A54140000"/>
    <n v="54140000"/>
    <s v="Rents-Equip"/>
    <n v="23"/>
    <s v="Rents"/>
    <x v="20"/>
    <x v="20"/>
    <s v="642.8"/>
    <n v="0"/>
    <n v="0"/>
    <n v="1000"/>
    <n v="750"/>
    <n v="750"/>
    <n v="1000"/>
    <n v="750"/>
    <n v="750"/>
    <n v="1000"/>
    <n v="750"/>
    <n v="750"/>
    <n v="1000"/>
    <n v="8500"/>
  </r>
  <r>
    <s v="E120206"/>
    <s v="Budget"/>
    <s v="1202"/>
    <n v="120206"/>
    <s v="CEN-FIELD SERVICES"/>
    <s v="Water"/>
    <s v="A62002400"/>
    <n v="62002400"/>
    <s v="M&amp;S Maint TD"/>
    <n v="29"/>
    <s v="Maintenance service &amp; supplies"/>
    <x v="25"/>
    <x v="25"/>
    <s v="620.6"/>
    <n v="2300"/>
    <n v="20000"/>
    <n v="20000"/>
    <n v="20000"/>
    <n v="17000"/>
    <n v="20000"/>
    <n v="20000"/>
    <n v="20000"/>
    <n v="20000"/>
    <n v="15000"/>
    <n v="15000"/>
    <n v="15000"/>
    <n v="204300"/>
  </r>
  <r>
    <s v="E120206"/>
    <s v="Budget"/>
    <s v="1202"/>
    <n v="120206"/>
    <s v="CEN-FIELD SERVICES"/>
    <s v="Water"/>
    <s v="A62502400"/>
    <n v="62502400"/>
    <s v="Misc Maint TD"/>
    <n v="29"/>
    <s v="Maintenance service &amp; supplies"/>
    <x v="25"/>
    <x v="25"/>
    <s v="675.6"/>
    <n v="2300"/>
    <n v="2300"/>
    <n v="2300"/>
    <n v="2300"/>
    <n v="2300"/>
    <n v="2300"/>
    <n v="2300"/>
    <n v="2300"/>
    <n v="2300"/>
    <n v="2300"/>
    <n v="2300"/>
    <n v="2300"/>
    <n v="27600"/>
  </r>
  <r>
    <s v="E120206"/>
    <s v="Budget"/>
    <s v="1202"/>
    <n v="120206"/>
    <s v="CEN-FIELD SERVICES"/>
    <s v="Water"/>
    <s v="A62510000"/>
    <n v="62510000"/>
    <s v="Amort Def Maint"/>
    <n v="29"/>
    <s v="Maintenance service &amp; supplies"/>
    <x v="25"/>
    <x v="25"/>
    <s v="675.6"/>
    <n v="18152"/>
    <n v="18152"/>
    <n v="18152"/>
    <n v="18152"/>
    <n v="18152"/>
    <n v="26080"/>
    <n v="26080"/>
    <n v="26080"/>
    <n v="26080"/>
    <n v="26080"/>
    <n v="26080"/>
    <n v="27300"/>
    <n v="274540"/>
  </r>
  <r>
    <s v="E120206"/>
    <s v="Budget"/>
    <s v="1202"/>
    <n v="120206"/>
    <s v="CEN-FIELD SERVICES"/>
    <s v="Water"/>
    <s v="A62520700"/>
    <n v="62520700"/>
    <s v="Misc Main Pvg/Bckfll"/>
    <n v="29"/>
    <s v="Maintenance service &amp; supplies"/>
    <x v="25"/>
    <x v="25"/>
    <s v="675.6"/>
    <n v="16000"/>
    <n v="16000"/>
    <n v="16000"/>
    <n v="16000"/>
    <n v="16000"/>
    <n v="16000"/>
    <n v="16000"/>
    <n v="16000"/>
    <n v="16000"/>
    <n v="16000"/>
    <n v="16000"/>
    <n v="16000"/>
    <n v="192000"/>
  </r>
  <r>
    <s v="E120206"/>
    <s v="Budget"/>
    <s v="1202"/>
    <n v="120206"/>
    <s v="CEN-FIELD SERVICES"/>
    <s v="Water"/>
    <s v="A63110000"/>
    <n v="63110000"/>
    <s v="Contract Svc - Other Maint"/>
    <n v="29"/>
    <s v="Maintenance service &amp; supplies"/>
    <x v="25"/>
    <x v="25"/>
    <s v="631.6"/>
    <n v="4500"/>
    <n v="4500"/>
    <n v="4500"/>
    <n v="4500"/>
    <n v="4500"/>
    <n v="4500"/>
    <n v="4500"/>
    <n v="4500"/>
    <n v="4500"/>
    <n v="4500"/>
    <n v="4500"/>
    <n v="4500"/>
    <n v="54000"/>
  </r>
  <r>
    <s v="E120206"/>
    <s v="Budget"/>
    <s v="1202"/>
    <n v="120206"/>
    <s v="CEN-FIELD SERVICES"/>
    <s v="Water"/>
    <s v="A68532000"/>
    <n v="68532000"/>
    <s v="FUTA"/>
    <n v="34"/>
    <s v="General taxes"/>
    <x v="3"/>
    <x v="3"/>
    <s v="408.12"/>
    <n v="1145.7528201116172"/>
    <n v="510.61107419958296"/>
    <n v="1.166105592799999"/>
    <n v="0"/>
    <n v="0"/>
    <n v="0"/>
    <n v="0"/>
    <n v="0"/>
    <n v="0"/>
    <n v="0"/>
    <n v="0"/>
    <n v="0"/>
    <n v="1657.5299999040001"/>
  </r>
  <r>
    <s v="E120206"/>
    <s v="Budget"/>
    <s v="1202"/>
    <n v="120206"/>
    <s v="CEN-FIELD SERVICES"/>
    <s v="Water"/>
    <s v="A68533000"/>
    <n v="68533000"/>
    <s v="FICA"/>
    <n v="34"/>
    <s v="General taxes"/>
    <x v="3"/>
    <x v="3"/>
    <s v="408.12"/>
    <n v="14770.932769988358"/>
    <n v="14770.932769988358"/>
    <n v="16026.725085782637"/>
    <n v="14898.631860660495"/>
    <n v="15532.361410052972"/>
    <n v="15532.361410052972"/>
    <n v="14898.631860660495"/>
    <n v="16166.080959445451"/>
    <n v="15532.361410052972"/>
    <n v="14898.631860660495"/>
    <n v="15740.27611338048"/>
    <n v="15740.27611338048"/>
    <n v="184508.20362410616"/>
  </r>
  <r>
    <s v="E120206"/>
    <s v="Budget"/>
    <s v="1202"/>
    <n v="120206"/>
    <s v="CEN-FIELD SERVICES"/>
    <s v="Water"/>
    <s v="A68535000"/>
    <n v="68535000"/>
    <s v="SUTA"/>
    <n v="34"/>
    <s v="General taxes"/>
    <x v="3"/>
    <x v="3"/>
    <s v="408.12"/>
    <n v="2703.1780232658439"/>
    <n v="2261.5851669341569"/>
    <n v="173.59680979999987"/>
    <n v="0"/>
    <n v="0"/>
    <n v="0"/>
    <n v="0"/>
    <n v="0"/>
    <n v="0"/>
    <n v="0"/>
    <n v="0"/>
    <n v="0"/>
    <n v="5138.3600000000015"/>
  </r>
  <r>
    <s v="E120206"/>
    <s v="Budget"/>
    <s v="1202"/>
    <n v="120206"/>
    <s v="CEN-FIELD SERVICES"/>
    <s v="Water"/>
    <s v="A68532100"/>
    <n v="68532100"/>
    <s v="FUTA Cap Credits"/>
    <n v="34"/>
    <s v="General taxes"/>
    <x v="3"/>
    <x v="3"/>
    <s v="408.12"/>
    <n v="-381.32810650638015"/>
    <n v="-174.64755618347766"/>
    <n v="-0.77633727832799804"/>
    <n v="0"/>
    <n v="0"/>
    <n v="0"/>
    <n v="0"/>
    <n v="0"/>
    <n v="0"/>
    <n v="0"/>
    <n v="0"/>
    <n v="0"/>
    <n v="-556.75199996818583"/>
  </r>
  <r>
    <s v="E120206"/>
    <s v="Budget"/>
    <s v="1202"/>
    <n v="120206"/>
    <s v="CEN-FIELD SERVICES"/>
    <s v="Water"/>
    <s v="A68533100"/>
    <n v="68533100"/>
    <s v="FICA Cap Credits"/>
    <n v="34"/>
    <s v="General taxes"/>
    <x v="3"/>
    <x v="3"/>
    <s v="408.12"/>
    <n v="-4917.6270759413947"/>
    <n v="-4917.6270759413947"/>
    <n v="-5342.7926033544818"/>
    <n v="-4977.8139929403833"/>
    <n v="-5193.1894184749654"/>
    <n v="-5193.1894184749654"/>
    <n v="-4977.8139929403833"/>
    <n v="-5408.5648440095456"/>
    <n v="-5193.1894184749654"/>
    <n v="-4977.8139929403833"/>
    <n v="-5249.5403068320156"/>
    <n v="-5249.5403068320156"/>
    <n v="-61598.702447156902"/>
  </r>
  <r>
    <s v="E120206"/>
    <s v="Budget"/>
    <s v="1202"/>
    <n v="120206"/>
    <s v="CEN-FIELD SERVICES"/>
    <s v="Water"/>
    <s v="A68535100"/>
    <n v="68535100"/>
    <s v="SUTA Cap Credits"/>
    <n v="34"/>
    <s v="General taxes"/>
    <x v="3"/>
    <x v="3"/>
    <s v="408.12"/>
    <n v="-899.95789625071325"/>
    <n v="-742.33946859448702"/>
    <n v="-83.633835154799968"/>
    <n v="0"/>
    <n v="0"/>
    <n v="0"/>
    <n v="0"/>
    <n v="0"/>
    <n v="0"/>
    <n v="0"/>
    <n v="0"/>
    <n v="0"/>
    <n v="-1725.9312000000002"/>
  </r>
  <r>
    <s v="E120214"/>
    <s v="Budget"/>
    <s v="1202"/>
    <n v="120214"/>
    <s v="CEN-ENGINEERING"/>
    <s v="Water"/>
    <s v="A52574000"/>
    <n v="52574000"/>
    <s v="Telephone"/>
    <n v="17"/>
    <s v="Telecommunication expenses"/>
    <x v="15"/>
    <x v="15"/>
    <s v="675.8"/>
    <n v="45"/>
    <n v="45"/>
    <n v="45"/>
    <n v="55"/>
    <n v="55"/>
    <n v="55"/>
    <n v="55"/>
    <n v="55"/>
    <n v="55"/>
    <n v="45"/>
    <n v="45"/>
    <n v="45"/>
    <n v="600"/>
  </r>
  <r>
    <s v="E120217"/>
    <s v="Budget"/>
    <s v="1202"/>
    <n v="120217"/>
    <s v="CEN-WATER QUALITY"/>
    <s v="Water"/>
    <s v="A50109900"/>
    <n v="50109900"/>
    <s v="Labor Cap Credits"/>
    <n v="10"/>
    <s v="Salaries &amp; Wages"/>
    <x v="0"/>
    <x v="0"/>
    <s v="601.8"/>
    <n v="-602.70033599999999"/>
    <n v="-602.70033599999999"/>
    <n v="-660.100368"/>
    <n v="-619.57594540800005"/>
    <n v="-649.07956185600005"/>
    <n v="-649.07956185600005"/>
    <n v="-619.57594540800005"/>
    <n v="-678.58317830400006"/>
    <n v="-649.07956185600005"/>
    <n v="-619.57594540800005"/>
    <n v="-649.07956185600005"/>
    <n v="-649.07956185600005"/>
    <n v="-7648.2098638080006"/>
  </r>
  <r>
    <s v="E120217"/>
    <s v="Budget"/>
    <s v="1202"/>
    <n v="120217"/>
    <s v="CEN-WATER QUALITY"/>
    <s v="Water"/>
    <s v="A50110000"/>
    <n v="50110000"/>
    <s v="Labor NS OT -Natural"/>
    <n v="10"/>
    <s v="Salaries &amp; Wages"/>
    <x v="0"/>
    <x v="0"/>
    <s v="601.8"/>
    <n v="745.39"/>
    <n v="745.39"/>
    <n v="745.39"/>
    <n v="766.26184000000001"/>
    <n v="766.26184000000001"/>
    <n v="766.26184000000001"/>
    <n v="766.26184000000001"/>
    <n v="766.26183999999989"/>
    <n v="649.06984"/>
    <n v="649.06984"/>
    <n v="649.06984"/>
    <n v="649.06984"/>
    <n v="8663.7585600000002"/>
  </r>
  <r>
    <s v="E120217"/>
    <s v="Budget"/>
    <s v="1202"/>
    <n v="120217"/>
    <s v="CEN-WATER QUALITY"/>
    <s v="Water"/>
    <s v="A50119900"/>
    <n v="50119900"/>
    <s v="LaborNSOT CapCredits"/>
    <n v="10"/>
    <s v="Salaries &amp; Wages"/>
    <x v="0"/>
    <x v="0"/>
    <s v="601.8"/>
    <n v="-114"/>
    <n v="-114"/>
    <n v="-114"/>
    <n v="-117.19200000000001"/>
    <n v="-117.19200000000001"/>
    <n v="-117.19200000000001"/>
    <n v="-117.19200000000001"/>
    <n v="-117.19200000000001"/>
    <n v="0"/>
    <n v="0"/>
    <n v="0"/>
    <n v="0"/>
    <n v="-927.96"/>
  </r>
  <r>
    <s v="E120217"/>
    <s v="Budget"/>
    <s v="1202"/>
    <n v="120217"/>
    <s v="CEN-WATER QUALITY"/>
    <s v="Water"/>
    <s v="A50100000"/>
    <n v="50100000"/>
    <s v="Labor Expense"/>
    <n v="10"/>
    <s v="Salaries &amp; Wages"/>
    <x v="0"/>
    <x v="0"/>
    <s v="601.8"/>
    <n v="24058.348399999999"/>
    <n v="24058.348399999999"/>
    <n v="26349.619200000001"/>
    <n v="24731.985475199999"/>
    <n v="25909.701926400001"/>
    <n v="25909.701926400001"/>
    <n v="24731.985475199999"/>
    <n v="27087.408377600004"/>
    <n v="25909.701926400001"/>
    <n v="24731.985475199999"/>
    <n v="25909.701926400001"/>
    <n v="25909.701926400001"/>
    <n v="305298.1904352"/>
  </r>
  <r>
    <s v="E120217"/>
    <s v="Budget"/>
    <s v="1202"/>
    <n v="120217"/>
    <s v="CEN-WATER QUALITY"/>
    <s v="Water"/>
    <s v="A50171000"/>
    <n v="50171000"/>
    <s v="Annual Incent Plan"/>
    <n v="10"/>
    <s v="Salaries &amp; Wages"/>
    <x v="0"/>
    <x v="0"/>
    <s v="601.8"/>
    <n v="1141.3943657408656"/>
    <n v="1141.3943657408656"/>
    <n v="1250.0966862876148"/>
    <n v="1173.3455279816098"/>
    <n v="1229.2196007426389"/>
    <n v="1229.2196007426389"/>
    <n v="1173.3455279816098"/>
    <n v="1285.093673503668"/>
    <n v="1229.2196007426389"/>
    <n v="1173.3455279816098"/>
    <n v="1229.2196007426389"/>
    <n v="1229.2196007426389"/>
    <n v="14484.11367893104"/>
  </r>
  <r>
    <s v="E120217"/>
    <s v="Budget"/>
    <s v="1202"/>
    <n v="120217"/>
    <s v="CEN-WATER QUALITY"/>
    <s v="Water"/>
    <s v="A50550000"/>
    <n v="50550000"/>
    <s v="Group Insur Expense"/>
    <n v="12"/>
    <s v="Group insurances"/>
    <x v="12"/>
    <x v="12"/>
    <s v="604.8"/>
    <n v="4551.28"/>
    <n v="4551.28"/>
    <n v="4551.28"/>
    <n v="4551.28"/>
    <n v="4551.28"/>
    <n v="4551.28"/>
    <n v="4551.28"/>
    <n v="4551.28"/>
    <n v="4551.28"/>
    <n v="4551.28"/>
    <n v="4551.28"/>
    <n v="4551.28"/>
    <n v="54615.359999999993"/>
  </r>
  <r>
    <s v="E120217"/>
    <s v="Budget"/>
    <s v="1202"/>
    <n v="120217"/>
    <s v="CEN-WATER QUALITY"/>
    <s v="Water"/>
    <s v="A50550100"/>
    <n v="50550100"/>
    <s v="Group Ins Cap Credts"/>
    <n v="12"/>
    <s v="Group insurances"/>
    <x v="12"/>
    <x v="12"/>
    <s v="604.8"/>
    <n v="-102.08000000000001"/>
    <n v="-102.08000000000001"/>
    <n v="-102.08000000000001"/>
    <n v="-102.08000000000001"/>
    <n v="-102.08000000000001"/>
    <n v="-102.08000000000001"/>
    <n v="-102.08000000000001"/>
    <n v="-102.08000000000001"/>
    <n v="-102.08000000000001"/>
    <n v="-102.08000000000001"/>
    <n v="-102.08000000000001"/>
    <n v="-102.08000000000001"/>
    <n v="-1224.9600000000003"/>
  </r>
  <r>
    <s v="E120217"/>
    <s v="Budget"/>
    <s v="1202"/>
    <n v="120217"/>
    <s v="CEN-WATER QUALITY"/>
    <s v="Water"/>
    <s v="A50421000"/>
    <n v="50421000"/>
    <s v="401k Expense"/>
    <n v="13"/>
    <s v="Other benefits"/>
    <x v="1"/>
    <x v="1"/>
    <s v="604.8"/>
    <n v="506.76819560510876"/>
    <n v="506.76819560510876"/>
    <n v="553.5870391822798"/>
    <n v="520.96078508205187"/>
    <n v="545.02369068071778"/>
    <n v="545.02369068071778"/>
    <n v="520.96078508205187"/>
    <n v="569.08659627938368"/>
    <n v="541.34354703698148"/>
    <n v="517.28064143831557"/>
    <n v="541.34354703698148"/>
    <n v="541.34354703698148"/>
    <n v="6409.4902607466802"/>
  </r>
  <r>
    <s v="E120217"/>
    <s v="Budget"/>
    <s v="1202"/>
    <n v="120217"/>
    <s v="CEN-WATER QUALITY"/>
    <s v="Water"/>
    <s v="A50422000"/>
    <n v="50422000"/>
    <s v="DCP Expense"/>
    <n v="13"/>
    <s v="Other benefits"/>
    <x v="1"/>
    <x v="1"/>
    <s v="604.8"/>
    <n v="377.53353445950603"/>
    <n v="377.53353445950603"/>
    <n v="413.49196631279227"/>
    <n v="388.10699342437221"/>
    <n v="406.57970739696134"/>
    <n v="406.57970739696134"/>
    <n v="388.10699342437221"/>
    <n v="425.06242136955046"/>
    <n v="406.57970739696134"/>
    <n v="388.10699342437221"/>
    <n v="406.57970739696134"/>
    <n v="406.57970739696134"/>
    <n v="4790.8409738592791"/>
  </r>
  <r>
    <s v="E120217"/>
    <s v="Budget"/>
    <s v="1202"/>
    <n v="120217"/>
    <s v="CEN-WATER QUALITY"/>
    <s v="Water"/>
    <s v="A50454000"/>
    <n v="50454000"/>
    <s v="Safety Incent Awards"/>
    <n v="13"/>
    <s v="Other benefits"/>
    <x v="1"/>
    <x v="1"/>
    <s v="604.8"/>
    <n v="500"/>
    <n v="0"/>
    <n v="0"/>
    <n v="0"/>
    <n v="0"/>
    <n v="0"/>
    <n v="0"/>
    <n v="0"/>
    <n v="0"/>
    <n v="0"/>
    <n v="0"/>
    <n v="500"/>
    <n v="1000"/>
  </r>
  <r>
    <s v="E120217"/>
    <s v="Budget"/>
    <s v="1202"/>
    <n v="120217"/>
    <s v="CEN-WATER QUALITY"/>
    <s v="Water"/>
    <s v="A50421100"/>
    <n v="50421100"/>
    <s v="401k Exp Cap Credits"/>
    <n v="13"/>
    <s v="Other benefits"/>
    <x v="1"/>
    <x v="1"/>
    <s v="604.8"/>
    <n v="-11.389228720986734"/>
    <n v="-11.389228720986734"/>
    <n v="-12.444364145757255"/>
    <n v="-11.708127125174363"/>
    <n v="-12.250466733506409"/>
    <n v="-12.250466733506409"/>
    <n v="-11.708127125174363"/>
    <n v="-12.792806341838459"/>
    <n v="-12.175463860631684"/>
    <n v="-11.633124252299636"/>
    <n v="-12.175463860631684"/>
    <n v="-12.175463860631684"/>
    <n v="-144.0923314811254"/>
  </r>
  <r>
    <s v="E120217"/>
    <s v="Budget"/>
    <s v="1202"/>
    <n v="120217"/>
    <s v="CEN-WATER QUALITY"/>
    <s v="Water"/>
    <s v="A50422100"/>
    <n v="50422100"/>
    <s v="DCP Exp Cap Credits"/>
    <n v="13"/>
    <s v="Other benefits"/>
    <x v="1"/>
    <x v="1"/>
    <s v="604.8"/>
    <n v="-5.5270353378918609"/>
    <n v="-5.5270353378918609"/>
    <n v="-6.0534196557863229"/>
    <n v="-5.6817923273528326"/>
    <n v="-5.9523538667505873"/>
    <n v="-5.9523538667505873"/>
    <n v="-5.6817923273528326"/>
    <n v="-6.2229154061483412"/>
    <n v="-5.9523538667505873"/>
    <n v="-5.6817923273528326"/>
    <n v="-5.9523538667505873"/>
    <n v="-5.9523538667505873"/>
    <n v="-70.137552053529816"/>
  </r>
  <r>
    <s v="E120217"/>
    <s v="Budget"/>
    <s v="1202"/>
    <n v="120217"/>
    <s v="CEN-WATER QUALITY"/>
    <s v="Water"/>
    <s v="A53150000"/>
    <n v="53150000"/>
    <s v="Contr Svc-Other"/>
    <n v="15"/>
    <s v="Contracted services"/>
    <x v="13"/>
    <x v="13"/>
    <s v="636.8"/>
    <n v="3000"/>
    <n v="3000"/>
    <n v="3000"/>
    <n v="3000"/>
    <n v="3000"/>
    <n v="3000"/>
    <n v="3000"/>
    <n v="3000"/>
    <n v="3000"/>
    <n v="3000"/>
    <n v="3000"/>
    <n v="3000"/>
    <n v="36000"/>
  </r>
  <r>
    <s v="E120217"/>
    <s v="Budget"/>
    <s v="1202"/>
    <n v="120217"/>
    <s v="CEN-WATER QUALITY"/>
    <s v="Water"/>
    <s v="A53152000"/>
    <n v="53152000"/>
    <s v="Contr Svc-Lab Testng"/>
    <n v="15"/>
    <s v="Contracted services"/>
    <x v="13"/>
    <x v="13"/>
    <s v="635.3"/>
    <n v="2000"/>
    <n v="2000"/>
    <n v="4000"/>
    <n v="5000"/>
    <n v="2000"/>
    <n v="2000"/>
    <n v="5000"/>
    <n v="2000"/>
    <n v="2000"/>
    <n v="2000"/>
    <n v="2000"/>
    <n v="2000"/>
    <n v="32000"/>
  </r>
  <r>
    <s v="E120217"/>
    <s v="Budget"/>
    <s v="1202"/>
    <n v="120217"/>
    <s v="CEN-WATER QUALITY"/>
    <s v="Water"/>
    <s v="A52574100"/>
    <n v="52574100"/>
    <s v="Cell Phone"/>
    <n v="17"/>
    <s v="Telecommunication expenses"/>
    <x v="15"/>
    <x v="15"/>
    <s v="675.8"/>
    <n v="500"/>
    <n v="500"/>
    <n v="500"/>
    <n v="500"/>
    <n v="500"/>
    <n v="500"/>
    <n v="500"/>
    <n v="500"/>
    <n v="500"/>
    <n v="500"/>
    <n v="500"/>
    <n v="500"/>
    <n v="6000"/>
  </r>
  <r>
    <s v="E120217"/>
    <s v="Budget"/>
    <s v="1202"/>
    <n v="120217"/>
    <s v="CEN-WATER QUALITY"/>
    <s v="Water"/>
    <s v="A52562500"/>
    <n v="52562500"/>
    <s v="Overnight Shippng"/>
    <n v="18"/>
    <s v="Postage printing and stationery"/>
    <x v="16"/>
    <x v="16"/>
    <s v="675.8"/>
    <n v="1300"/>
    <n v="1300"/>
    <n v="1300"/>
    <n v="1300"/>
    <n v="1300"/>
    <n v="1300"/>
    <n v="1300"/>
    <n v="1300"/>
    <n v="1300"/>
    <n v="1300"/>
    <n v="1300"/>
    <n v="1300"/>
    <n v="15600"/>
  </r>
  <r>
    <s v="E120217"/>
    <s v="Budget"/>
    <s v="1202"/>
    <n v="120217"/>
    <s v="CEN-WATER QUALITY"/>
    <s v="Water"/>
    <s v="A52582000"/>
    <n v="52582000"/>
    <s v="Uniforms"/>
    <n v="19"/>
    <s v="Office supplies &amp; expenses"/>
    <x v="17"/>
    <x v="17"/>
    <s v="675.7"/>
    <n v="0"/>
    <n v="0"/>
    <n v="750"/>
    <n v="0"/>
    <n v="0"/>
    <n v="0"/>
    <n v="0"/>
    <n v="0"/>
    <n v="750"/>
    <n v="0"/>
    <n v="0"/>
    <n v="0"/>
    <n v="1500"/>
  </r>
  <r>
    <s v="E120217"/>
    <s v="Budget"/>
    <s v="1202"/>
    <n v="120217"/>
    <s v="CEN-WATER QUALITY"/>
    <s v="Water"/>
    <s v="A52534021"/>
    <n v="52534021"/>
    <s v="Travel - Meals"/>
    <n v="21"/>
    <s v="Employee related expense travel &amp; entertainment"/>
    <x v="18"/>
    <x v="18"/>
    <s v="675.8"/>
    <n v="50"/>
    <n v="100"/>
    <n v="300"/>
    <n v="300"/>
    <n v="250"/>
    <n v="250"/>
    <n v="325"/>
    <n v="50"/>
    <n v="162.5"/>
    <n v="312.5"/>
    <n v="50"/>
    <n v="50"/>
    <n v="2200"/>
  </r>
  <r>
    <s v="E120217"/>
    <s v="Budget"/>
    <s v="1202"/>
    <n v="120217"/>
    <s v="CEN-WATER QUALITY"/>
    <s v="Water"/>
    <s v="A52534000"/>
    <n v="52534000"/>
    <s v="Employee Expenses"/>
    <n v="21"/>
    <s v="Employee related expense travel &amp; entertainment"/>
    <x v="18"/>
    <x v="18"/>
    <s v="675.8"/>
    <n v="0"/>
    <n v="0"/>
    <n v="2145"/>
    <n v="2170"/>
    <n v="0"/>
    <n v="0"/>
    <n v="2750"/>
    <n v="0"/>
    <n v="0"/>
    <n v="2170"/>
    <n v="0"/>
    <n v="0"/>
    <n v="9235"/>
  </r>
  <r>
    <s v="E120217"/>
    <s v="Budget"/>
    <s v="1202"/>
    <n v="120217"/>
    <s v="CEN-WATER QUALITY"/>
    <s v="Water"/>
    <s v="A52534200"/>
    <n v="52534200"/>
    <s v="Conferences &amp; Reg"/>
    <n v="21"/>
    <s v="Employee related expense travel &amp; entertainment"/>
    <x v="18"/>
    <x v="18"/>
    <s v="675.8"/>
    <n v="0"/>
    <n v="0"/>
    <n v="0"/>
    <n v="1500"/>
    <n v="1000"/>
    <n v="525"/>
    <n v="1500"/>
    <n v="0"/>
    <n v="200"/>
    <n v="0"/>
    <n v="0"/>
    <n v="0"/>
    <n v="4725"/>
  </r>
  <r>
    <s v="E120217"/>
    <s v="Budget"/>
    <s v="1202"/>
    <n v="120217"/>
    <s v="CEN-WATER QUALITY"/>
    <s v="Water"/>
    <s v="A52000000"/>
    <n v="52000000"/>
    <s v="M&amp;S Expense (O&amp;M)"/>
    <n v="22"/>
    <s v="Miscellaneous expenses"/>
    <x v="19"/>
    <x v="19"/>
    <s v="620.5"/>
    <n v="3150"/>
    <n v="1450"/>
    <n v="1650"/>
    <n v="1450"/>
    <n v="1450"/>
    <n v="1450"/>
    <n v="1450"/>
    <n v="1450"/>
    <n v="1450"/>
    <n v="1450"/>
    <n v="1450"/>
    <n v="2150"/>
    <n v="20000"/>
  </r>
  <r>
    <s v="E120217"/>
    <s v="Budget"/>
    <s v="1202"/>
    <n v="120217"/>
    <s v="CEN-WATER QUALITY"/>
    <s v="Water"/>
    <s v="A52554500"/>
    <n v="52554500"/>
    <s v="Lab Supplies"/>
    <n v="22"/>
    <s v="Miscellaneous expenses"/>
    <x v="19"/>
    <x v="19"/>
    <s v="675.3"/>
    <n v="6500"/>
    <n v="6500"/>
    <n v="6500"/>
    <n v="6500"/>
    <n v="6500"/>
    <n v="6500"/>
    <n v="6500"/>
    <n v="6500"/>
    <n v="6500"/>
    <n v="6500"/>
    <n v="6500"/>
    <n v="6500"/>
    <n v="78000"/>
  </r>
  <r>
    <s v="E120217"/>
    <s v="Budget"/>
    <s v="1202"/>
    <n v="120217"/>
    <s v="CEN-WATER QUALITY"/>
    <s v="Water"/>
    <s v="A62002300"/>
    <n v="62002300"/>
    <s v="M&amp;S Maint WT"/>
    <n v="29"/>
    <s v="Maintenance service &amp; supplies"/>
    <x v="25"/>
    <x v="25"/>
    <s v="620.4"/>
    <n v="1300"/>
    <n v="1300"/>
    <n v="1300"/>
    <n v="1300"/>
    <n v="1300"/>
    <n v="1300"/>
    <n v="1300"/>
    <n v="1300"/>
    <n v="1300"/>
    <n v="1300"/>
    <n v="1300"/>
    <n v="1300"/>
    <n v="15600"/>
  </r>
  <r>
    <s v="E120217"/>
    <s v="Budget"/>
    <s v="1202"/>
    <n v="120217"/>
    <s v="CEN-WATER QUALITY"/>
    <s v="Water"/>
    <s v="A63110000"/>
    <n v="63110000"/>
    <s v="Contract Svc - Other Maint"/>
    <n v="29"/>
    <s v="Maintenance service &amp; supplies"/>
    <x v="25"/>
    <x v="25"/>
    <s v="631.6"/>
    <n v="150"/>
    <n v="150"/>
    <n v="150"/>
    <n v="150"/>
    <n v="150"/>
    <n v="150"/>
    <n v="150"/>
    <n v="150"/>
    <n v="150"/>
    <n v="150"/>
    <n v="150"/>
    <n v="150"/>
    <n v="1800"/>
  </r>
  <r>
    <s v="E120217"/>
    <s v="Budget"/>
    <s v="1202"/>
    <n v="120217"/>
    <s v="CEN-WATER QUALITY"/>
    <s v="Water"/>
    <s v="A68532000"/>
    <n v="68532000"/>
    <s v="FUTA"/>
    <n v="34"/>
    <s v="General taxes"/>
    <x v="3"/>
    <x v="3"/>
    <s v="408.12"/>
    <n v="152.20368669415058"/>
    <n v="52.746313296249511"/>
    <n v="0.93999999760000064"/>
    <n v="0"/>
    <n v="0"/>
    <n v="0"/>
    <n v="0"/>
    <n v="0"/>
    <n v="0"/>
    <n v="0"/>
    <n v="0"/>
    <n v="0"/>
    <n v="205.88999998800011"/>
  </r>
  <r>
    <s v="E120217"/>
    <s v="Budget"/>
    <s v="1202"/>
    <n v="120217"/>
    <s v="CEN-WATER QUALITY"/>
    <s v="Water"/>
    <s v="A68533000"/>
    <n v="68533000"/>
    <s v="FICA"/>
    <n v="34"/>
    <s v="General taxes"/>
    <x v="3"/>
    <x v="3"/>
    <s v="408.12"/>
    <n v="1984.7102115791758"/>
    <n v="1984.7102115791758"/>
    <n v="2168.3156203010026"/>
    <n v="2040.2875375033932"/>
    <n v="2134.6568175864118"/>
    <n v="2134.6568175864118"/>
    <n v="2040.2875375033932"/>
    <n v="2229.0260976694303"/>
    <n v="2125.8616295864117"/>
    <n v="2031.4923495033929"/>
    <n v="2125.8616295864117"/>
    <n v="2125.8616295864117"/>
    <n v="25125.728089571025"/>
  </r>
  <r>
    <s v="E120217"/>
    <s v="Budget"/>
    <s v="1202"/>
    <n v="120217"/>
    <s v="CEN-WATER QUALITY"/>
    <s v="Water"/>
    <s v="A68535000"/>
    <n v="68535000"/>
    <s v="SUTA"/>
    <n v="34"/>
    <s v="General taxes"/>
    <x v="3"/>
    <x v="3"/>
    <s v="408.12"/>
    <n v="363.22003872037209"/>
    <n v="233.0743418805161"/>
    <n v="41.975619399111736"/>
    <n v="0"/>
    <n v="0"/>
    <n v="0"/>
    <n v="0"/>
    <n v="0"/>
    <n v="0"/>
    <n v="0"/>
    <n v="0"/>
    <n v="0"/>
    <n v="638.27"/>
  </r>
  <r>
    <s v="E120217"/>
    <s v="Budget"/>
    <s v="1202"/>
    <n v="120217"/>
    <s v="CEN-WATER QUALITY"/>
    <s v="Water"/>
    <s v="A68532100"/>
    <n v="68532100"/>
    <s v="FUTA Cap Credits"/>
    <n v="34"/>
    <s v="General taxes"/>
    <x v="3"/>
    <x v="3"/>
    <s v="408.12"/>
    <n v="-3.766310466845507"/>
    <n v="-0.83448953293849526"/>
    <n v="-1.9199999952000012E-2"/>
    <n v="0"/>
    <n v="0"/>
    <n v="0"/>
    <n v="0"/>
    <n v="0"/>
    <n v="0"/>
    <n v="0"/>
    <n v="0"/>
    <n v="0"/>
    <n v="-4.6199999997360024"/>
  </r>
  <r>
    <s v="E120217"/>
    <s v="Budget"/>
    <s v="1202"/>
    <n v="120217"/>
    <s v="CEN-WATER QUALITY"/>
    <s v="Water"/>
    <s v="A68533100"/>
    <n v="68533100"/>
    <s v="FICA Cap Credits"/>
    <n v="34"/>
    <s v="General taxes"/>
    <x v="3"/>
    <x v="3"/>
    <s v="408.12"/>
    <n v="-50.268493763718041"/>
    <n v="-50.268493763718041"/>
    <n v="-54.945477131691206"/>
    <n v="-51.67601158910216"/>
    <n v="-54.079981040240355"/>
    <n v="-54.079981040240355"/>
    <n v="-51.67601158910216"/>
    <n v="-56.48395049137855"/>
    <n v="-53.900677280240352"/>
    <n v="-51.496707829102156"/>
    <n v="-53.900677280240352"/>
    <n v="-53.900677280240352"/>
    <n v="-636.67714007901395"/>
  </r>
  <r>
    <s v="E120217"/>
    <s v="Budget"/>
    <s v="1202"/>
    <n v="120217"/>
    <s v="CEN-WATER QUALITY"/>
    <s v="Water"/>
    <s v="A68535100"/>
    <n v="68535100"/>
    <s v="SUTA Cap Credits"/>
    <n v="34"/>
    <s v="General taxes"/>
    <x v="3"/>
    <x v="3"/>
    <s v="408.12"/>
    <n v="-9.1994629110072239"/>
    <n v="-4.3499808950016581"/>
    <n v="-0.77255619399111719"/>
    <n v="0"/>
    <n v="0"/>
    <n v="0"/>
    <n v="0"/>
    <n v="0"/>
    <n v="0"/>
    <n v="0"/>
    <n v="0"/>
    <n v="0"/>
    <n v="-14.321999999999999"/>
  </r>
  <r>
    <s v="E120250"/>
    <s v="Budget"/>
    <s v="1202"/>
    <n v="120250"/>
    <s v="CEN-KY RIVER ST"/>
    <s v="Water"/>
    <s v="A51510000"/>
    <n v="51510000"/>
    <s v="Purchased Power"/>
    <n v="7"/>
    <s v="Fuel and Power"/>
    <x v="43"/>
    <x v="43"/>
    <s v="615.8"/>
    <n v="118225"/>
    <n v="140368"/>
    <n v="135139"/>
    <n v="136811"/>
    <n v="203490"/>
    <n v="232232"/>
    <n v="229579"/>
    <n v="244448"/>
    <n v="238666"/>
    <n v="162053"/>
    <n v="145676"/>
    <n v="124838"/>
    <n v="2111525"/>
  </r>
  <r>
    <s v="E120250"/>
    <s v="Budget"/>
    <s v="1202"/>
    <n v="120250"/>
    <s v="CEN-KY RIVER ST"/>
    <s v="Water"/>
    <s v="A51800000"/>
    <n v="51800000"/>
    <s v="Chemicals"/>
    <n v="8"/>
    <s v="Chemicals"/>
    <x v="48"/>
    <x v="48"/>
    <s v="618.3"/>
    <n v="66411.869377487892"/>
    <n v="63379.809644565634"/>
    <n v="56327.3452418261"/>
    <n v="59956.647550120135"/>
    <n v="61823.057317069673"/>
    <n v="92365.555336580146"/>
    <n v="106509.96393282026"/>
    <n v="117671.58895226917"/>
    <n v="95441.270227811765"/>
    <n v="84724.677690251701"/>
    <n v="64361.863142900875"/>
    <n v="61690.019732957364"/>
    <n v="930663.66814666067"/>
  </r>
  <r>
    <s v="E120250"/>
    <s v="Budget"/>
    <s v="1202"/>
    <n v="120250"/>
    <s v="CEN-KY RIVER ST"/>
    <s v="Water"/>
    <s v="A51110000"/>
    <n v="51110000"/>
    <s v="Waste Disposal"/>
    <n v="9"/>
    <s v="Waste disposal"/>
    <x v="44"/>
    <x v="44"/>
    <s v="675.3"/>
    <n v="5000"/>
    <n v="5000"/>
    <n v="5000"/>
    <n v="5000"/>
    <n v="5000"/>
    <n v="5000"/>
    <n v="5000"/>
    <n v="5000"/>
    <n v="5000"/>
    <n v="5000"/>
    <n v="5000"/>
    <n v="5000"/>
    <n v="60000"/>
  </r>
  <r>
    <s v="E120250"/>
    <s v="Budget"/>
    <s v="1202"/>
    <n v="120250"/>
    <s v="CEN-KY RIVER ST"/>
    <s v="Water"/>
    <s v="A50109900"/>
    <n v="50109900"/>
    <s v="Labor Cap Credits"/>
    <n v="10"/>
    <s v="Salaries &amp; Wages"/>
    <x v="0"/>
    <x v="0"/>
    <s v="601.8"/>
    <n v="-1284.0878400000001"/>
    <n v="-1284.0878400000001"/>
    <n v="-1406.3819200000003"/>
    <n v="-1320.0422995200004"/>
    <n v="-1382.9014566400001"/>
    <n v="-1382.9014566400001"/>
    <n v="-1320.0422995200004"/>
    <n v="-1445.7606137600003"/>
    <n v="-1382.9014566400001"/>
    <n v="-1320.0422995200004"/>
    <n v="-1382.9014566400001"/>
    <n v="-1382.9014566400001"/>
    <n v="-16294.952395520002"/>
  </r>
  <r>
    <s v="E120250"/>
    <s v="Budget"/>
    <s v="1202"/>
    <n v="120250"/>
    <s v="CEN-KY RIVER ST"/>
    <s v="Water"/>
    <s v="A50110000"/>
    <n v="50110000"/>
    <s v="Labor NS OT -Natural"/>
    <n v="10"/>
    <s v="Salaries &amp; Wages"/>
    <x v="0"/>
    <x v="0"/>
    <s v="601.8"/>
    <n v="5149.332762779999"/>
    <n v="5149.332762779999"/>
    <n v="5149.332762779999"/>
    <n v="5149.332762779999"/>
    <n v="5149.332762779999"/>
    <n v="5149.332762779999"/>
    <n v="5149.332762779999"/>
    <n v="5149.332762779999"/>
    <n v="5149.332762779999"/>
    <n v="5149.332762779999"/>
    <n v="5250.0587581399996"/>
    <n v="5250.0587581399996"/>
    <n v="61993.445144080004"/>
  </r>
  <r>
    <s v="E120250"/>
    <s v="Budget"/>
    <s v="1202"/>
    <n v="120250"/>
    <s v="CEN-KY RIVER ST"/>
    <s v="Water"/>
    <s v="A50100000"/>
    <n v="50100000"/>
    <s v="Labor Expense"/>
    <n v="10"/>
    <s v="Salaries &amp; Wages"/>
    <x v="0"/>
    <x v="0"/>
    <s v="601.8"/>
    <n v="42183.718692000002"/>
    <n v="42183.718692000002"/>
    <n v="46201.219996"/>
    <n v="42360.6209896"/>
    <n v="44377.78722720001"/>
    <n v="44377.78722720001"/>
    <n v="42360.6209896"/>
    <n v="46394.963464799999"/>
    <n v="44377.78722720001"/>
    <n v="42360.6209896"/>
    <n v="45112.728155200013"/>
    <n v="45112.728155200013"/>
    <n v="527404.30180560006"/>
  </r>
  <r>
    <s v="E120250"/>
    <s v="Budget"/>
    <s v="1202"/>
    <n v="120250"/>
    <s v="CEN-KY RIVER ST"/>
    <s v="Water"/>
    <s v="A50171000"/>
    <n v="50171000"/>
    <s v="Annual Incent Plan"/>
    <n v="10"/>
    <s v="Salaries &amp; Wages"/>
    <x v="0"/>
    <x v="0"/>
    <s v="601.8"/>
    <n v="629.20389175006767"/>
    <n v="629.20389175006767"/>
    <n v="689.13092905959797"/>
    <n v="646.82112071906954"/>
    <n v="677.62069789616805"/>
    <n v="677.62069789616805"/>
    <n v="646.82112071906954"/>
    <n v="708.42027507326657"/>
    <n v="677.62069789616805"/>
    <n v="646.82112071906954"/>
    <n v="677.62069789616805"/>
    <n v="677.62069789616805"/>
    <n v="7984.5258392710493"/>
  </r>
  <r>
    <s v="E120250"/>
    <s v="Budget"/>
    <s v="1202"/>
    <n v="120250"/>
    <s v="CEN-KY RIVER ST"/>
    <s v="Water"/>
    <s v="A50550000"/>
    <n v="50550000"/>
    <s v="Group Insur Expense"/>
    <n v="12"/>
    <s v="Group insurances"/>
    <x v="12"/>
    <x v="12"/>
    <s v="604.8"/>
    <n v="8192.3799999999992"/>
    <n v="8192.3799999999992"/>
    <n v="8192.3799999999992"/>
    <n v="8192.3799999999992"/>
    <n v="8192.3799999999992"/>
    <n v="8192.3799999999992"/>
    <n v="8192.3799999999992"/>
    <n v="8192.3799999999992"/>
    <n v="8192.3799999999992"/>
    <n v="8192.3799999999992"/>
    <n v="8192.3799999999992"/>
    <n v="8192.3799999999992"/>
    <n v="98308.560000000012"/>
  </r>
  <r>
    <s v="E120250"/>
    <s v="Budget"/>
    <s v="1202"/>
    <n v="120250"/>
    <s v="CEN-KY RIVER ST"/>
    <s v="Water"/>
    <s v="A50550100"/>
    <n v="50550100"/>
    <s v="Group Ins Cap Credts"/>
    <n v="12"/>
    <s v="Group insurances"/>
    <x v="12"/>
    <x v="12"/>
    <s v="604.8"/>
    <n v="-185.60000000000002"/>
    <n v="-185.60000000000002"/>
    <n v="-185.60000000000002"/>
    <n v="-185.60000000000002"/>
    <n v="-185.60000000000002"/>
    <n v="-185.60000000000002"/>
    <n v="-185.60000000000002"/>
    <n v="-185.60000000000002"/>
    <n v="-185.60000000000002"/>
    <n v="-185.60000000000002"/>
    <n v="-185.60000000000002"/>
    <n v="-185.60000000000002"/>
    <n v="-2227.1999999999998"/>
  </r>
  <r>
    <s v="E120250"/>
    <s v="Budget"/>
    <s v="1202"/>
    <n v="120250"/>
    <s v="CEN-KY RIVER ST"/>
    <s v="Water"/>
    <s v="A50421000"/>
    <n v="50421000"/>
    <s v="401k Expense"/>
    <n v="13"/>
    <s v="Other benefits"/>
    <x v="1"/>
    <x v="1"/>
    <s v="604.8"/>
    <n v="989.87692503119388"/>
    <n v="989.87692503119388"/>
    <n v="1073.494017937405"/>
    <n v="992.62339521613592"/>
    <n v="1034.5546307256673"/>
    <n v="1034.5546307256673"/>
    <n v="992.62339521613592"/>
    <n v="1076.4958662351985"/>
    <n v="1034.5546307256673"/>
    <n v="992.62339521613592"/>
    <n v="1052.728587386647"/>
    <n v="1052.728587386647"/>
    <n v="12316.734986833695"/>
  </r>
  <r>
    <s v="E120250"/>
    <s v="Budget"/>
    <s v="1202"/>
    <n v="120250"/>
    <s v="CEN-KY RIVER ST"/>
    <s v="Water"/>
    <s v="A50422000"/>
    <n v="50422000"/>
    <s v="DCP Expense"/>
    <n v="13"/>
    <s v="Other benefits"/>
    <x v="1"/>
    <x v="1"/>
    <s v="604.8"/>
    <n v="712.8907999202371"/>
    <n v="712.8907999202371"/>
    <n v="780.79087610311683"/>
    <n v="712.8907999202371"/>
    <n v="746.84083801167708"/>
    <n v="746.84083801167708"/>
    <n v="712.8907999202371"/>
    <n v="780.79087610311683"/>
    <n v="746.84083801167708"/>
    <n v="712.8907999202371"/>
    <n v="761.44706467205208"/>
    <n v="761.44706467205208"/>
    <n v="8889.4523951865558"/>
  </r>
  <r>
    <s v="E120250"/>
    <s v="Budget"/>
    <s v="1202"/>
    <n v="120250"/>
    <s v="CEN-KY RIVER ST"/>
    <s v="Water"/>
    <s v="A50454000"/>
    <n v="50454000"/>
    <s v="Safety Incent Awards"/>
    <n v="13"/>
    <s v="Other benefits"/>
    <x v="1"/>
    <x v="1"/>
    <s v="604.8"/>
    <n v="500"/>
    <n v="0"/>
    <n v="0"/>
    <n v="0"/>
    <n v="0"/>
    <n v="0"/>
    <n v="0"/>
    <n v="0"/>
    <n v="0"/>
    <n v="0"/>
    <n v="0"/>
    <n v="500"/>
    <n v="1000"/>
  </r>
  <r>
    <s v="E120250"/>
    <s v="Budget"/>
    <s v="1202"/>
    <n v="120250"/>
    <s v="CEN-KY RIVER ST"/>
    <s v="Water"/>
    <s v="A50421100"/>
    <n v="50421100"/>
    <s v="401k Exp Cap Credits"/>
    <n v="13"/>
    <s v="Other benefits"/>
    <x v="1"/>
    <x v="1"/>
    <s v="604.8"/>
    <n v="-19.903358463870923"/>
    <n v="-19.903358463870923"/>
    <n v="-21.79891641281101"/>
    <n v="-20.460652500859311"/>
    <n v="-21.434969286614518"/>
    <n v="-21.434969286614518"/>
    <n v="-20.460652500859311"/>
    <n v="-22.409286072369721"/>
    <n v="-21.434969286614518"/>
    <n v="-20.460652500859311"/>
    <n v="-21.434969286614518"/>
    <n v="-21.434969286614518"/>
    <n v="-252.5717233485731"/>
  </r>
  <r>
    <s v="E120250"/>
    <s v="Budget"/>
    <s v="1202"/>
    <n v="120250"/>
    <s v="CEN-KY RIVER ST"/>
    <s v="Water"/>
    <s v="A53150000"/>
    <n v="53150000"/>
    <s v="Contr Svc-Other"/>
    <n v="15"/>
    <s v="Contracted services"/>
    <x v="13"/>
    <x v="13"/>
    <s v="636.8"/>
    <n v="500"/>
    <n v="500"/>
    <n v="3220"/>
    <n v="1000"/>
    <n v="4655"/>
    <n v="500"/>
    <n v="500"/>
    <n v="500"/>
    <n v="500"/>
    <n v="7695"/>
    <n v="500"/>
    <n v="500"/>
    <n v="20570"/>
  </r>
  <r>
    <s v="E120250"/>
    <s v="Budget"/>
    <s v="1202"/>
    <n v="120250"/>
    <s v="CEN-KY RIVER ST"/>
    <s v="Water"/>
    <s v="A52532000"/>
    <n v="52532000"/>
    <s v="Electricity"/>
    <n v="16"/>
    <s v="Building maintenance and services"/>
    <x v="14"/>
    <x v="14"/>
    <s v="675.8"/>
    <n v="90"/>
    <n v="90"/>
    <n v="90"/>
    <n v="90"/>
    <n v="90"/>
    <n v="90"/>
    <n v="90"/>
    <n v="90"/>
    <n v="90"/>
    <n v="90"/>
    <n v="90"/>
    <n v="90"/>
    <n v="1080"/>
  </r>
  <r>
    <s v="E120250"/>
    <s v="Budget"/>
    <s v="1202"/>
    <n v="120250"/>
    <s v="CEN-KY RIVER ST"/>
    <s v="Water"/>
    <s v="A52578000"/>
    <n v="52578000"/>
    <s v="Trash Removal"/>
    <n v="16"/>
    <s v="Building maintenance and services"/>
    <x v="14"/>
    <x v="14"/>
    <s v="675.8"/>
    <n v="575"/>
    <n v="575"/>
    <n v="575"/>
    <n v="575"/>
    <n v="575"/>
    <n v="575"/>
    <n v="575"/>
    <n v="575"/>
    <n v="575"/>
    <n v="575"/>
    <n v="575"/>
    <n v="575"/>
    <n v="6900"/>
  </r>
  <r>
    <s v="E120250"/>
    <s v="Budget"/>
    <s v="1202"/>
    <n v="120250"/>
    <s v="CEN-KY RIVER ST"/>
    <s v="Water"/>
    <s v="A52574100"/>
    <n v="52574100"/>
    <s v="Cell Phone"/>
    <n v="17"/>
    <s v="Telecommunication expenses"/>
    <x v="15"/>
    <x v="15"/>
    <s v="675.8"/>
    <n v="230"/>
    <n v="230"/>
    <n v="230"/>
    <n v="230"/>
    <n v="230"/>
    <n v="230"/>
    <n v="230"/>
    <n v="230"/>
    <n v="230"/>
    <n v="230"/>
    <n v="230"/>
    <n v="230"/>
    <n v="2760"/>
  </r>
  <r>
    <s v="E120250"/>
    <s v="Budget"/>
    <s v="1202"/>
    <n v="120250"/>
    <s v="CEN-KY RIVER ST"/>
    <s v="Water"/>
    <s v="A52562000"/>
    <n v="52562000"/>
    <s v="Office Supplies"/>
    <n v="19"/>
    <s v="Office supplies &amp; expenses"/>
    <x v="17"/>
    <x v="17"/>
    <s v="675.8"/>
    <n v="500"/>
    <n v="500"/>
    <n v="500"/>
    <n v="500"/>
    <n v="500"/>
    <n v="500"/>
    <n v="500"/>
    <n v="500"/>
    <n v="500"/>
    <n v="500"/>
    <n v="500"/>
    <n v="500"/>
    <n v="6000"/>
  </r>
  <r>
    <s v="E120250"/>
    <s v="Budget"/>
    <s v="1202"/>
    <n v="120250"/>
    <s v="CEN-KY RIVER ST"/>
    <s v="Water"/>
    <s v="A52582000"/>
    <n v="52582000"/>
    <s v="Uniforms"/>
    <n v="19"/>
    <s v="Office supplies &amp; expenses"/>
    <x v="17"/>
    <x v="17"/>
    <s v="675.7"/>
    <n v="445"/>
    <n v="320"/>
    <n v="445"/>
    <n v="570"/>
    <n v="320"/>
    <n v="320"/>
    <n v="445"/>
    <n v="320"/>
    <n v="445"/>
    <n v="745"/>
    <n v="620"/>
    <n v="620"/>
    <n v="5615"/>
  </r>
  <r>
    <s v="E120250"/>
    <s v="Budget"/>
    <s v="1202"/>
    <n v="120250"/>
    <s v="CEN-KY RIVER ST"/>
    <s v="Water"/>
    <s v="A52001000"/>
    <n v="52001000"/>
    <s v="M&amp;S Expense (O&amp;M)"/>
    <n v="22"/>
    <s v="Miscellaneous expenses"/>
    <x v="19"/>
    <x v="19"/>
    <s v="620.5"/>
    <n v="1600"/>
    <n v="3250"/>
    <n v="1550"/>
    <n v="936.03"/>
    <n v="750"/>
    <n v="950"/>
    <n v="1793.89"/>
    <n v="2699.18"/>
    <n v="1189.8800000000001"/>
    <n v="883.36"/>
    <n v="2017.55"/>
    <n v="1871.16"/>
    <n v="19491.05"/>
  </r>
  <r>
    <s v="E120250"/>
    <s v="Budget"/>
    <s v="1202"/>
    <n v="120250"/>
    <s v="CEN-KY RIVER ST"/>
    <s v="Water"/>
    <s v="A62002100"/>
    <n v="62002100"/>
    <s v="M&amp;S Maint SS"/>
    <n v="29"/>
    <s v="Maintenance service &amp; supplies"/>
    <x v="25"/>
    <x v="25"/>
    <s v="620.2"/>
    <n v="3000"/>
    <n v="3000"/>
    <n v="3000"/>
    <n v="3000"/>
    <n v="3000"/>
    <n v="3000"/>
    <n v="3000"/>
    <n v="3000"/>
    <n v="3000"/>
    <n v="3000"/>
    <n v="3000"/>
    <n v="3000"/>
    <n v="36000"/>
  </r>
  <r>
    <s v="E120250"/>
    <s v="Budget"/>
    <s v="1202"/>
    <n v="120250"/>
    <s v="CEN-KY RIVER ST"/>
    <s v="Water"/>
    <s v="A62002300"/>
    <n v="62002300"/>
    <s v="M&amp;S Maint WT"/>
    <n v="29"/>
    <s v="Maintenance service &amp; supplies"/>
    <x v="25"/>
    <x v="25"/>
    <s v="620.4"/>
    <n v="6238"/>
    <n v="6238"/>
    <n v="28238"/>
    <n v="8738"/>
    <n v="16738"/>
    <n v="5738"/>
    <n v="11238"/>
    <n v="11238"/>
    <n v="3238"/>
    <n v="5738"/>
    <n v="4438"/>
    <n v="5238"/>
    <n v="113056"/>
  </r>
  <r>
    <s v="E120250"/>
    <s v="Budget"/>
    <s v="1202"/>
    <n v="120250"/>
    <s v="CEN-KY RIVER ST"/>
    <s v="Water"/>
    <s v="A63110000"/>
    <n v="63110000"/>
    <s v="Contract Svc - Other Maint"/>
    <n v="29"/>
    <s v="Maintenance service &amp; supplies"/>
    <x v="25"/>
    <x v="25"/>
    <s v="631.6"/>
    <n v="6200"/>
    <n v="6200"/>
    <n v="6200"/>
    <n v="6200"/>
    <n v="6200"/>
    <n v="6200"/>
    <n v="6200"/>
    <n v="6200"/>
    <n v="6200"/>
    <n v="6200"/>
    <n v="6200"/>
    <n v="6200"/>
    <n v="74400"/>
  </r>
  <r>
    <s v="E120250"/>
    <s v="Budget"/>
    <s v="1202"/>
    <n v="120250"/>
    <s v="CEN-KY RIVER ST"/>
    <s v="Water"/>
    <s v="A68532000"/>
    <n v="68532000"/>
    <s v="FUTA"/>
    <n v="34"/>
    <s v="General taxes"/>
    <x v="3"/>
    <x v="3"/>
    <s v="408.12"/>
    <n v="287.42435352628007"/>
    <n v="83.185646452120039"/>
    <n v="0"/>
    <n v="0"/>
    <n v="0"/>
    <n v="0"/>
    <n v="0"/>
    <n v="0"/>
    <n v="0"/>
    <n v="0"/>
    <n v="0"/>
    <n v="0"/>
    <n v="370.60999997840008"/>
  </r>
  <r>
    <s v="E120250"/>
    <s v="Budget"/>
    <s v="1202"/>
    <n v="120250"/>
    <s v="CEN-KY RIVER ST"/>
    <s v="Water"/>
    <s v="A68533000"/>
    <n v="68533000"/>
    <s v="FICA"/>
    <n v="34"/>
    <s v="General taxes"/>
    <x v="3"/>
    <x v="3"/>
    <s v="408.12"/>
    <n v="3669.3079640095498"/>
    <n v="3669.3079640095498"/>
    <n v="3981.2555471197293"/>
    <n v="3684.1958027920782"/>
    <n v="3840.8749676225266"/>
    <n v="3840.8749676225266"/>
    <n v="3684.1958027920782"/>
    <n v="3997.554132452975"/>
    <n v="3840.8749676225266"/>
    <n v="3684.1958027920782"/>
    <n v="3904.8078122595675"/>
    <n v="3904.8078122595675"/>
    <n v="45702.253543354753"/>
  </r>
  <r>
    <s v="E120250"/>
    <s v="Budget"/>
    <s v="1202"/>
    <n v="120250"/>
    <s v="CEN-KY RIVER ST"/>
    <s v="Water"/>
    <s v="A68535000"/>
    <n v="68535000"/>
    <s v="SUTA"/>
    <n v="34"/>
    <s v="General taxes"/>
    <x v="3"/>
    <x v="3"/>
    <s v="408.12"/>
    <n v="671.50825485142104"/>
    <n v="477.38174514857889"/>
    <n v="0"/>
    <n v="0"/>
    <n v="0"/>
    <n v="0"/>
    <n v="0"/>
    <n v="0"/>
    <n v="0"/>
    <n v="0"/>
    <n v="0"/>
    <n v="0"/>
    <n v="1148.8899999999999"/>
  </r>
  <r>
    <s v="E120250"/>
    <s v="Budget"/>
    <s v="1202"/>
    <n v="120250"/>
    <s v="CEN-KY RIVER ST"/>
    <s v="Water"/>
    <s v="A68532100"/>
    <n v="68532100"/>
    <s v="FUTA Cap Credits"/>
    <n v="34"/>
    <s v="General taxes"/>
    <x v="3"/>
    <x v="3"/>
    <s v="408.12"/>
    <n v="-8.3999999995200039"/>
    <n v="0"/>
    <n v="0"/>
    <n v="0"/>
    <n v="0"/>
    <n v="0"/>
    <n v="0"/>
    <n v="0"/>
    <n v="0"/>
    <n v="0"/>
    <n v="0"/>
    <n v="0"/>
    <n v="-8.3999999995200039"/>
  </r>
  <r>
    <s v="E120250"/>
    <s v="Budget"/>
    <s v="1202"/>
    <n v="120250"/>
    <s v="CEN-KY RIVER ST"/>
    <s v="Water"/>
    <s v="A68533100"/>
    <n v="68533100"/>
    <s v="FICA Cap Credits"/>
    <n v="34"/>
    <s v="General taxes"/>
    <x v="3"/>
    <x v="3"/>
    <s v="408.12"/>
    <n v="-108.05599130377605"/>
    <n v="-108.05599130377605"/>
    <n v="-118.34703809461185"/>
    <n v="-111.08155906028179"/>
    <n v="-116.37115711077138"/>
    <n v="-116.37115711077138"/>
    <n v="-111.08155906028179"/>
    <n v="-121.66075516126098"/>
    <n v="-116.37115711077138"/>
    <n v="-111.08155906028179"/>
    <n v="-116.37115711077138"/>
    <n v="-116.37115711077138"/>
    <n v="-1371.2202385981273"/>
  </r>
  <r>
    <s v="E120250"/>
    <s v="Budget"/>
    <s v="1202"/>
    <n v="120250"/>
    <s v="CEN-KY RIVER ST"/>
    <s v="Water"/>
    <s v="A68535100"/>
    <n v="68535100"/>
    <s v="SUTA Cap Credits"/>
    <n v="34"/>
    <s v="General taxes"/>
    <x v="3"/>
    <x v="3"/>
    <s v="408.12"/>
    <n v="-19.774952656900194"/>
    <n v="-6.2650473430998064"/>
    <n v="0"/>
    <n v="0"/>
    <n v="0"/>
    <n v="0"/>
    <n v="0"/>
    <n v="0"/>
    <n v="0"/>
    <n v="0"/>
    <n v="0"/>
    <n v="0"/>
    <n v="-26.04"/>
  </r>
  <r>
    <s v="E120251"/>
    <s v="Budget"/>
    <s v="1202"/>
    <n v="120251"/>
    <s v="CEN-RICHMOND ROAD"/>
    <s v="Water"/>
    <s v="A51510000"/>
    <n v="51510000"/>
    <s v="Purchased Power"/>
    <n v="7"/>
    <s v="Fuel and Power"/>
    <x v="43"/>
    <x v="43"/>
    <s v="615.8"/>
    <n v="28032"/>
    <n v="37323"/>
    <n v="44066"/>
    <n v="40756"/>
    <n v="41008"/>
    <n v="44145"/>
    <n v="43577"/>
    <n v="46353"/>
    <n v="42292"/>
    <n v="43536"/>
    <n v="40684"/>
    <n v="29890"/>
    <n v="481662"/>
  </r>
  <r>
    <s v="E120251"/>
    <s v="Budget"/>
    <s v="1202"/>
    <n v="120251"/>
    <s v="CEN-RICHMOND ROAD"/>
    <s v="Water"/>
    <s v="A51800000"/>
    <n v="51800000"/>
    <s v="Chemicals"/>
    <n v="8"/>
    <s v="Chemicals"/>
    <x v="48"/>
    <x v="48"/>
    <s v="618.3"/>
    <n v="37652.759344072998"/>
    <n v="41612.129569137738"/>
    <n v="36346.474361179295"/>
    <n v="43839.093156895819"/>
    <n v="42113.425015542474"/>
    <n v="48403.450645406279"/>
    <n v="52611.725076969415"/>
    <n v="65151.377485195007"/>
    <n v="61417.936279672649"/>
    <n v="57941.280081285884"/>
    <n v="39785.810576603202"/>
    <n v="58408.757433168743"/>
    <n v="585284.21902512945"/>
  </r>
  <r>
    <s v="E120251"/>
    <s v="Budget"/>
    <s v="1202"/>
    <n v="120251"/>
    <s v="CEN-RICHMOND ROAD"/>
    <s v="Water"/>
    <s v="A51110000"/>
    <n v="51110000"/>
    <s v="Waste Disposal"/>
    <n v="9"/>
    <s v="Waste disposal"/>
    <x v="44"/>
    <x v="44"/>
    <s v="675.3"/>
    <n v="4850"/>
    <n v="4850"/>
    <n v="4850"/>
    <n v="4850"/>
    <n v="4850"/>
    <n v="4850"/>
    <n v="4850"/>
    <n v="4850"/>
    <n v="4850"/>
    <n v="4850"/>
    <n v="4850"/>
    <n v="4850"/>
    <n v="58200"/>
  </r>
  <r>
    <s v="E120251"/>
    <s v="Budget"/>
    <s v="1202"/>
    <n v="120251"/>
    <s v="CEN-RICHMOND ROAD"/>
    <s v="Water"/>
    <s v="A50109900"/>
    <n v="50109900"/>
    <s v="Labor Cap Credits"/>
    <n v="10"/>
    <s v="Salaries &amp; Wages"/>
    <x v="0"/>
    <x v="0"/>
    <s v="601.8"/>
    <n v="-1061.8440000000001"/>
    <n v="-1061.8440000000001"/>
    <n v="-1162.972"/>
    <n v="-1091.575632"/>
    <n v="-1143.5554239999999"/>
    <n v="-1143.5554239999999"/>
    <n v="-1091.575632"/>
    <n v="-1195.535216"/>
    <n v="-1143.5554239999999"/>
    <n v="-1091.575632"/>
    <n v="-1143.5554239999999"/>
    <n v="-1143.5554239999999"/>
    <n v="-13474.699232000001"/>
  </r>
  <r>
    <s v="E120251"/>
    <s v="Budget"/>
    <s v="1202"/>
    <n v="120251"/>
    <s v="CEN-RICHMOND ROAD"/>
    <s v="Water"/>
    <s v="A50110000"/>
    <n v="50110000"/>
    <s v="Labor NS OT -Natural"/>
    <n v="10"/>
    <s v="Salaries &amp; Wages"/>
    <x v="0"/>
    <x v="0"/>
    <s v="601.8"/>
    <n v="4247.4316949900003"/>
    <n v="4247.4316949900003"/>
    <n v="4247.4316949900003"/>
    <n v="4247.4316949900003"/>
    <n v="4247.4316949900003"/>
    <n v="4247.4316949900003"/>
    <n v="4247.4316949900003"/>
    <n v="4247.4316949900003"/>
    <n v="4247.4316949900003"/>
    <n v="4247.4316949900003"/>
    <n v="4330.5064958700004"/>
    <n v="4330.5064958700004"/>
    <n v="51135.329941640019"/>
  </r>
  <r>
    <s v="E120251"/>
    <s v="Budget"/>
    <s v="1202"/>
    <n v="120251"/>
    <s v="CEN-RICHMOND ROAD"/>
    <s v="Water"/>
    <s v="A50100000"/>
    <n v="50100000"/>
    <s v="Labor Expense"/>
    <n v="10"/>
    <s v="Salaries &amp; Wages"/>
    <x v="0"/>
    <x v="0"/>
    <s v="601.8"/>
    <n v="36686.711073999999"/>
    <n v="36686.711073999999"/>
    <n v="40180.685462000001"/>
    <n v="36832.989234000008"/>
    <n v="38586.945388"/>
    <n v="38586.945388"/>
    <n v="36832.989234000008"/>
    <n v="40340.901542000007"/>
    <n v="38586.945388"/>
    <n v="36832.989234000008"/>
    <n v="39231.649804000001"/>
    <n v="39231.649804000001"/>
    <n v="458618.11262599996"/>
  </r>
  <r>
    <s v="E120251"/>
    <s v="Budget"/>
    <s v="1202"/>
    <n v="120251"/>
    <s v="CEN-RICHMOND ROAD"/>
    <s v="Water"/>
    <s v="A50171000"/>
    <n v="50171000"/>
    <s v="Annual Incent Plan"/>
    <n v="10"/>
    <s v="Salaries &amp; Wages"/>
    <x v="0"/>
    <x v="0"/>
    <s v="601.8"/>
    <n v="520.30197663943216"/>
    <n v="520.30197663943216"/>
    <n v="569.85597441461607"/>
    <n v="534.86779198533623"/>
    <n v="560.33768684178062"/>
    <n v="560.33768684178062"/>
    <n v="534.86779198533623"/>
    <n v="585.80758169822525"/>
    <n v="560.33768684178062"/>
    <n v="534.86779198533623"/>
    <n v="560.33768684178062"/>
    <n v="560.33768684178062"/>
    <n v="6602.5593195566189"/>
  </r>
  <r>
    <s v="E120251"/>
    <s v="Budget"/>
    <s v="1202"/>
    <n v="120251"/>
    <s v="CEN-RICHMOND ROAD"/>
    <s v="Water"/>
    <s v="A50550000"/>
    <n v="50550000"/>
    <s v="Group Insur Expense"/>
    <n v="12"/>
    <s v="Group insurances"/>
    <x v="12"/>
    <x v="12"/>
    <s v="604.8"/>
    <n v="7282.94"/>
    <n v="7282.94"/>
    <n v="7282.94"/>
    <n v="7282.94"/>
    <n v="7282.94"/>
    <n v="7282.94"/>
    <n v="7282.94"/>
    <n v="7282.94"/>
    <n v="7282.94"/>
    <n v="7282.94"/>
    <n v="7282.94"/>
    <n v="7282.94"/>
    <n v="87395.280000000013"/>
  </r>
  <r>
    <s v="E120251"/>
    <s v="Budget"/>
    <s v="1202"/>
    <n v="120251"/>
    <s v="CEN-RICHMOND ROAD"/>
    <s v="Water"/>
    <s v="A50550100"/>
    <n v="50550100"/>
    <s v="Group Ins Cap Credts"/>
    <n v="12"/>
    <s v="Group insurances"/>
    <x v="12"/>
    <x v="12"/>
    <s v="604.8"/>
    <n v="-185.60000000000002"/>
    <n v="-185.60000000000002"/>
    <n v="-185.60000000000002"/>
    <n v="-185.60000000000002"/>
    <n v="-185.60000000000002"/>
    <n v="-185.60000000000002"/>
    <n v="-185.60000000000002"/>
    <n v="-185.60000000000002"/>
    <n v="-185.60000000000002"/>
    <n v="-185.60000000000002"/>
    <n v="-185.60000000000002"/>
    <n v="-185.60000000000002"/>
    <n v="-2227.1999999999998"/>
  </r>
  <r>
    <s v="E120251"/>
    <s v="Budget"/>
    <s v="1202"/>
    <n v="120251"/>
    <s v="CEN-RICHMOND ROAD"/>
    <s v="Water"/>
    <s v="A50421000"/>
    <n v="50421000"/>
    <s v="401k Expense"/>
    <n v="13"/>
    <s v="Other benefits"/>
    <x v="1"/>
    <x v="1"/>
    <s v="604.8"/>
    <n v="969.60991756570468"/>
    <n v="969.60991756570468"/>
    <n v="1051.8843529514697"/>
    <n v="971.87411869189827"/>
    <n v="1013.1260602479329"/>
    <n v="1013.1260602479329"/>
    <n v="971.87411869189827"/>
    <n v="1054.3680018039672"/>
    <n v="1013.1260602479329"/>
    <n v="971.87411869189827"/>
    <n v="1031.2364617833116"/>
    <n v="1031.2364617833116"/>
    <n v="12062.945650272961"/>
  </r>
  <r>
    <s v="E120251"/>
    <s v="Budget"/>
    <s v="1202"/>
    <n v="120251"/>
    <s v="CEN-RICHMOND ROAD"/>
    <s v="Water"/>
    <s v="A50422000"/>
    <n v="50422000"/>
    <s v="DCP Expense"/>
    <n v="13"/>
    <s v="Other benefits"/>
    <x v="1"/>
    <x v="1"/>
    <s v="604.8"/>
    <n v="939.49123116535554"/>
    <n v="939.49123116535554"/>
    <n v="1028.9623008001513"/>
    <n v="939.49123116535554"/>
    <n v="984.22176598275337"/>
    <n v="984.22176598275337"/>
    <n v="939.49123116535554"/>
    <n v="1028.9623008001513"/>
    <n v="984.22176598275337"/>
    <n v="939.49123116535554"/>
    <n v="1003.4760059041764"/>
    <n v="1003.4760059041764"/>
    <n v="11714.998067183691"/>
  </r>
  <r>
    <s v="E120251"/>
    <s v="Budget"/>
    <s v="1202"/>
    <n v="120251"/>
    <s v="CEN-RICHMOND ROAD"/>
    <s v="Water"/>
    <s v="A50454000"/>
    <n v="50454000"/>
    <s v="Safety Incent Awards"/>
    <n v="13"/>
    <s v="Other benefits"/>
    <x v="1"/>
    <x v="1"/>
    <s v="604.8"/>
    <n v="500"/>
    <n v="0"/>
    <n v="0"/>
    <n v="0"/>
    <n v="0"/>
    <n v="0"/>
    <n v="0"/>
    <n v="0"/>
    <n v="0"/>
    <n v="0"/>
    <n v="0"/>
    <n v="500"/>
    <n v="1000"/>
  </r>
  <r>
    <s v="E120251"/>
    <s v="Budget"/>
    <s v="1202"/>
    <n v="120251"/>
    <s v="CEN-RICHMOND ROAD"/>
    <s v="Water"/>
    <s v="A50421100"/>
    <n v="50421100"/>
    <s v="401k Exp Cap Credits"/>
    <n v="13"/>
    <s v="Other benefits"/>
    <x v="1"/>
    <x v="1"/>
    <s v="604.8"/>
    <n v="-16.458579472811262"/>
    <n v="-16.458579472811262"/>
    <n v="-18.026063232126621"/>
    <n v="-16.919419698049978"/>
    <n v="-17.72510635033807"/>
    <n v="-17.72510635033807"/>
    <n v="-16.919419698049978"/>
    <n v="-18.530793002626169"/>
    <n v="-17.72510635033807"/>
    <n v="-16.919419698049978"/>
    <n v="-17.72510635033807"/>
    <n v="-17.72510635033807"/>
    <n v="-208.85780602621563"/>
  </r>
  <r>
    <s v="E120251"/>
    <s v="Budget"/>
    <s v="1202"/>
    <n v="120251"/>
    <s v="CEN-RICHMOND ROAD"/>
    <s v="Water"/>
    <s v="A53150000"/>
    <n v="53150000"/>
    <s v="Contr Svc-Other"/>
    <n v="15"/>
    <s v="Contracted services"/>
    <x v="13"/>
    <x v="13"/>
    <s v="636.8"/>
    <n v="2000"/>
    <n v="2000"/>
    <n v="6100"/>
    <n v="3000"/>
    <n v="6500"/>
    <n v="6500"/>
    <n v="6500"/>
    <n v="3000"/>
    <n v="2000"/>
    <n v="3100"/>
    <n v="2000"/>
    <n v="2000"/>
    <n v="44700"/>
  </r>
  <r>
    <s v="E120251"/>
    <s v="Budget"/>
    <s v="1202"/>
    <n v="120251"/>
    <s v="CEN-RICHMOND ROAD"/>
    <s v="Water"/>
    <s v="A52532000"/>
    <n v="52532000"/>
    <s v="Electricity"/>
    <n v="16"/>
    <s v="Building maintenance and services"/>
    <x v="14"/>
    <x v="14"/>
    <s v="675.8"/>
    <n v="2750"/>
    <n v="2750"/>
    <n v="2750"/>
    <n v="2750"/>
    <n v="2750"/>
    <n v="2750"/>
    <n v="2750"/>
    <n v="2750"/>
    <n v="2750"/>
    <n v="2750"/>
    <n v="2750"/>
    <n v="2750"/>
    <n v="33000"/>
  </r>
  <r>
    <s v="E120251"/>
    <s v="Budget"/>
    <s v="1202"/>
    <n v="120251"/>
    <s v="CEN-RICHMOND ROAD"/>
    <s v="Water"/>
    <s v="A52583000"/>
    <n v="52583000"/>
    <s v="Water &amp; WW"/>
    <n v="16"/>
    <s v="Building maintenance and services"/>
    <x v="14"/>
    <x v="14"/>
    <s v="675.8"/>
    <n v="4416.666666666667"/>
    <n v="4416.666666666667"/>
    <n v="4416.666666666667"/>
    <n v="4416.666666666667"/>
    <n v="4416.666666666667"/>
    <n v="4416.666666666667"/>
    <n v="4416.666666666667"/>
    <n v="4416.666666666667"/>
    <n v="4416.666666666667"/>
    <n v="4416.666666666667"/>
    <n v="4416.666666666667"/>
    <n v="4416.666666666667"/>
    <n v="52999.999999999993"/>
  </r>
  <r>
    <s v="E120251"/>
    <s v="Budget"/>
    <s v="1202"/>
    <n v="120251"/>
    <s v="CEN-RICHMOND ROAD"/>
    <s v="Water"/>
    <s v="A52574100"/>
    <n v="52574100"/>
    <s v="Cell Phone"/>
    <n v="17"/>
    <s v="Telecommunication expenses"/>
    <x v="15"/>
    <x v="15"/>
    <s v="675.8"/>
    <n v="275"/>
    <n v="275"/>
    <n v="275"/>
    <n v="275"/>
    <n v="275"/>
    <n v="275"/>
    <n v="275"/>
    <n v="275"/>
    <n v="275"/>
    <n v="275"/>
    <n v="275"/>
    <n v="275"/>
    <n v="3300"/>
  </r>
  <r>
    <s v="E120251"/>
    <s v="Budget"/>
    <s v="1202"/>
    <n v="120251"/>
    <s v="CEN-RICHMOND ROAD"/>
    <s v="Water"/>
    <s v="A52542016"/>
    <n v="52542016"/>
    <s v="Forms AG"/>
    <n v="19"/>
    <s v="Office supplies &amp; expenses"/>
    <x v="17"/>
    <x v="17"/>
    <s v="675.8"/>
    <n v="0"/>
    <n v="0"/>
    <n v="0"/>
    <n v="318"/>
    <n v="0"/>
    <n v="0"/>
    <n v="0"/>
    <n v="318"/>
    <n v="0"/>
    <n v="0"/>
    <n v="0"/>
    <n v="0"/>
    <n v="636"/>
  </r>
  <r>
    <s v="E120251"/>
    <s v="Budget"/>
    <s v="1202"/>
    <n v="120251"/>
    <s v="CEN-RICHMOND ROAD"/>
    <s v="Water"/>
    <s v="A52562000"/>
    <n v="52562000"/>
    <s v="Office Supplies"/>
    <n v="19"/>
    <s v="Office supplies &amp; expenses"/>
    <x v="17"/>
    <x v="17"/>
    <s v="675.8"/>
    <n v="100"/>
    <n v="100"/>
    <n v="100"/>
    <n v="100"/>
    <n v="100"/>
    <n v="100"/>
    <n v="100"/>
    <n v="100"/>
    <n v="100"/>
    <n v="100"/>
    <n v="100"/>
    <n v="100"/>
    <n v="1200"/>
  </r>
  <r>
    <s v="E120251"/>
    <s v="Budget"/>
    <s v="1202"/>
    <n v="120251"/>
    <s v="CEN-RICHMOND ROAD"/>
    <s v="Water"/>
    <s v="A52582000"/>
    <n v="52582000"/>
    <s v="Uniforms"/>
    <n v="19"/>
    <s v="Office supplies &amp; expenses"/>
    <x v="17"/>
    <x v="17"/>
    <s v="675.7"/>
    <n v="350"/>
    <n v="350"/>
    <n v="475"/>
    <n v="350"/>
    <n v="350"/>
    <n v="350"/>
    <n v="350"/>
    <n v="350"/>
    <n v="475"/>
    <n v="650"/>
    <n v="650"/>
    <n v="650"/>
    <n v="5350"/>
  </r>
  <r>
    <s v="E120251"/>
    <s v="Budget"/>
    <s v="1202"/>
    <n v="120251"/>
    <s v="CEN-RICHMOND ROAD"/>
    <s v="Water"/>
    <s v="A52001000"/>
    <n v="52001000"/>
    <s v="M&amp;S Expense (O&amp;M)"/>
    <n v="22"/>
    <s v="Miscellaneous expenses"/>
    <x v="19"/>
    <x v="19"/>
    <s v="620.5"/>
    <n v="1800"/>
    <n v="2174.7399999999998"/>
    <n v="2326.0100000000002"/>
    <n v="2475"/>
    <n v="1800"/>
    <n v="1800"/>
    <n v="2270.86"/>
    <n v="3451.04"/>
    <n v="2288.0700000000002"/>
    <n v="1832.11"/>
    <n v="1800"/>
    <n v="2283.94"/>
    <n v="26301.77"/>
  </r>
  <r>
    <s v="E120251"/>
    <s v="Budget"/>
    <s v="1202"/>
    <n v="120251"/>
    <s v="CEN-RICHMOND ROAD"/>
    <s v="Water"/>
    <s v="A62002100"/>
    <n v="62002100"/>
    <s v="M&amp;S Maint SS"/>
    <n v="29"/>
    <s v="Maintenance service &amp; supplies"/>
    <x v="25"/>
    <x v="25"/>
    <s v="620.2"/>
    <n v="1000"/>
    <n v="1000"/>
    <n v="1000"/>
    <n v="1000"/>
    <n v="1000"/>
    <n v="1000"/>
    <n v="1000"/>
    <n v="1000"/>
    <n v="1000"/>
    <n v="1000"/>
    <n v="1000"/>
    <n v="1000"/>
    <n v="12000"/>
  </r>
  <r>
    <s v="E120251"/>
    <s v="Budget"/>
    <s v="1202"/>
    <n v="120251"/>
    <s v="CEN-RICHMOND ROAD"/>
    <s v="Water"/>
    <s v="A62002300"/>
    <n v="62002300"/>
    <s v="M&amp;S Maint WT"/>
    <n v="29"/>
    <s v="Maintenance service &amp; supplies"/>
    <x v="25"/>
    <x v="25"/>
    <s v="620.4"/>
    <n v="8453"/>
    <n v="8453"/>
    <n v="8453"/>
    <n v="11453"/>
    <n v="11453"/>
    <n v="8453"/>
    <n v="8453"/>
    <n v="8453"/>
    <n v="8453"/>
    <n v="8453"/>
    <n v="18453"/>
    <n v="8453"/>
    <n v="117436"/>
  </r>
  <r>
    <s v="E120251"/>
    <s v="Budget"/>
    <s v="1202"/>
    <n v="120251"/>
    <s v="CEN-RICHMOND ROAD"/>
    <s v="Water"/>
    <s v="A63110000"/>
    <n v="63110000"/>
    <s v="Contract Svc - Other Maint"/>
    <n v="29"/>
    <s v="Maintenance service &amp; supplies"/>
    <x v="25"/>
    <x v="25"/>
    <s v="631.6"/>
    <n v="3200"/>
    <n v="3200"/>
    <n v="3200"/>
    <n v="3200"/>
    <n v="3200"/>
    <n v="3200"/>
    <n v="3200"/>
    <n v="3200"/>
    <n v="3200"/>
    <n v="3200"/>
    <n v="3200"/>
    <n v="3200"/>
    <n v="38400"/>
  </r>
  <r>
    <s v="E120251"/>
    <s v="Budget"/>
    <s v="1202"/>
    <n v="120251"/>
    <s v="CEN-RICHMOND ROAD"/>
    <s v="Water"/>
    <s v="A68532000"/>
    <n v="68532000"/>
    <s v="FUTA"/>
    <n v="34"/>
    <s v="General taxes"/>
    <x v="3"/>
    <x v="3"/>
    <s v="408.12"/>
    <n v="248.74270847377664"/>
    <n v="80.707291507023442"/>
    <n v="0"/>
    <n v="0"/>
    <n v="0"/>
    <n v="0"/>
    <n v="0"/>
    <n v="0"/>
    <n v="0"/>
    <n v="0"/>
    <n v="0"/>
    <n v="0"/>
    <n v="329.4499999808001"/>
  </r>
  <r>
    <s v="E120251"/>
    <s v="Budget"/>
    <s v="1202"/>
    <n v="120251"/>
    <s v="CEN-RICHMOND ROAD"/>
    <s v="Water"/>
    <s v="A68533000"/>
    <n v="68533000"/>
    <s v="FICA"/>
    <n v="34"/>
    <s v="General taxes"/>
    <x v="3"/>
    <x v="3"/>
    <s v="408.12"/>
    <n v="3171.4270330406507"/>
    <n v="3171.4270330406507"/>
    <n v="3442.5210795524536"/>
    <n v="3183.7366171546128"/>
    <n v="3319.8693348921315"/>
    <n v="3319.8693348921315"/>
    <n v="3183.7366171546128"/>
    <n v="3456.0020526296498"/>
    <n v="3319.8693348921315"/>
    <n v="3183.7366171546128"/>
    <n v="3375.5512349834507"/>
    <n v="3375.5512349834507"/>
    <n v="39503.297524370544"/>
  </r>
  <r>
    <s v="E120251"/>
    <s v="Budget"/>
    <s v="1202"/>
    <n v="120251"/>
    <s v="CEN-RICHMOND ROAD"/>
    <s v="Water"/>
    <s v="A68535000"/>
    <n v="68535000"/>
    <s v="SUTA"/>
    <n v="34"/>
    <s v="General taxes"/>
    <x v="3"/>
    <x v="3"/>
    <s v="408.12"/>
    <n v="580.39298643881204"/>
    <n v="440.89701356118786"/>
    <n v="0"/>
    <n v="0"/>
    <n v="0"/>
    <n v="0"/>
    <n v="0"/>
    <n v="0"/>
    <n v="0"/>
    <n v="0"/>
    <n v="0"/>
    <n v="0"/>
    <n v="1021.29"/>
  </r>
  <r>
    <s v="E120251"/>
    <s v="Budget"/>
    <s v="1202"/>
    <n v="120251"/>
    <s v="CEN-RICHMOND ROAD"/>
    <s v="Water"/>
    <s v="A68532100"/>
    <n v="68532100"/>
    <s v="FUTA Cap Credits"/>
    <n v="34"/>
    <s v="General taxes"/>
    <x v="3"/>
    <x v="3"/>
    <s v="408.12"/>
    <n v="-7.0081703719673207"/>
    <n v="-1.3918296275526829"/>
    <n v="0"/>
    <n v="0"/>
    <n v="0"/>
    <n v="0"/>
    <n v="0"/>
    <n v="0"/>
    <n v="0"/>
    <n v="0"/>
    <n v="0"/>
    <n v="0"/>
    <n v="-8.3999999995200039"/>
  </r>
  <r>
    <s v="E120251"/>
    <s v="Budget"/>
    <s v="1202"/>
    <n v="120251"/>
    <s v="CEN-RICHMOND ROAD"/>
    <s v="Water"/>
    <s v="A68533100"/>
    <n v="68533100"/>
    <s v="FICA Cap Credits"/>
    <n v="34"/>
    <s v="General taxes"/>
    <x v="3"/>
    <x v="3"/>
    <s v="408.12"/>
    <n v="-89.354172242583317"/>
    <n v="-89.354172242583317"/>
    <n v="-97.864093408543624"/>
    <n v="-91.856089065375656"/>
    <n v="-96.230188544679237"/>
    <n v="-96.230188544679237"/>
    <n v="-91.856089065375656"/>
    <n v="-100.60428802398286"/>
    <n v="-96.230188544679237"/>
    <n v="-91.856089065375656"/>
    <n v="-96.230188544679237"/>
    <n v="-96.230188544679237"/>
    <n v="-1133.8959358372163"/>
  </r>
  <r>
    <s v="E120251"/>
    <s v="Budget"/>
    <s v="1202"/>
    <n v="120251"/>
    <s v="CEN-RICHMOND ROAD"/>
    <s v="Water"/>
    <s v="A68535100"/>
    <n v="68535100"/>
    <s v="SUTA Cap Credits"/>
    <n v="34"/>
    <s v="General taxes"/>
    <x v="3"/>
    <x v="3"/>
    <s v="408.12"/>
    <n v="-16.352397534590409"/>
    <n v="-9.68760246540959"/>
    <n v="0"/>
    <n v="0"/>
    <n v="0"/>
    <n v="0"/>
    <n v="0"/>
    <n v="0"/>
    <n v="0"/>
    <n v="0"/>
    <n v="0"/>
    <n v="0"/>
    <n v="-26.04"/>
  </r>
  <r>
    <s v="E120252"/>
    <s v="Budget"/>
    <s v="1202"/>
    <n v="120252"/>
    <s v="CEN-POOL III WTP"/>
    <s v="Water"/>
    <s v="A51510000"/>
    <n v="51510000"/>
    <s v="Purchased Power"/>
    <n v="7"/>
    <s v="Fuel and Power"/>
    <x v="43"/>
    <x v="43"/>
    <s v="615.8"/>
    <n v="55243"/>
    <n v="56661"/>
    <n v="60814"/>
    <n v="60621"/>
    <n v="22005"/>
    <n v="83312"/>
    <n v="82125"/>
    <n v="86296"/>
    <n v="64541"/>
    <n v="48527"/>
    <n v="45130"/>
    <n v="54731"/>
    <n v="720006"/>
  </r>
  <r>
    <s v="E120252"/>
    <s v="Budget"/>
    <s v="1202"/>
    <n v="120252"/>
    <s v="CEN-POOL III WTP"/>
    <s v="Water"/>
    <s v="A51800000"/>
    <n v="51800000"/>
    <s v="Chemicals"/>
    <n v="8"/>
    <s v="Chemicals"/>
    <x v="48"/>
    <x v="48"/>
    <s v="618.3"/>
    <n v="27970.827602810878"/>
    <n v="26969.692360158198"/>
    <n v="20353.661237376647"/>
    <n v="18580.81926935447"/>
    <n v="19186.170641251898"/>
    <n v="20256.123698061168"/>
    <n v="33899.694089473203"/>
    <n v="36156.483933839467"/>
    <n v="39698.214124919388"/>
    <n v="25862.453888958276"/>
    <n v="20927.929736018938"/>
    <n v="23632.887427093014"/>
    <n v="313494.95800931548"/>
  </r>
  <r>
    <s v="E120252"/>
    <s v="Budget"/>
    <s v="1202"/>
    <n v="120252"/>
    <s v="CEN-POOL III WTP"/>
    <s v="Water"/>
    <s v="A51110000"/>
    <n v="51110000"/>
    <s v="Waste Disposal"/>
    <n v="9"/>
    <s v="Waste disposal"/>
    <x v="44"/>
    <x v="44"/>
    <s v="675.3"/>
    <n v="2250"/>
    <n v="2250"/>
    <n v="2250"/>
    <n v="2250"/>
    <n v="2250"/>
    <n v="2250"/>
    <n v="2250"/>
    <n v="2250"/>
    <n v="2250"/>
    <n v="2250"/>
    <n v="2250"/>
    <n v="2250"/>
    <n v="27000"/>
  </r>
  <r>
    <s v="E120252"/>
    <s v="Budget"/>
    <s v="1202"/>
    <n v="120252"/>
    <s v="CEN-POOL III WTP"/>
    <s v="Water"/>
    <s v="A50109900"/>
    <n v="50109900"/>
    <s v="Labor Cap Credits"/>
    <n v="10"/>
    <s v="Salaries &amp; Wages"/>
    <x v="0"/>
    <x v="0"/>
    <s v="601.8"/>
    <n v="-508.36800000000005"/>
    <n v="-508.36800000000005"/>
    <n v="-556.78399999999999"/>
    <n v="-522.602304"/>
    <n v="-547.48812800000007"/>
    <n v="-547.48812800000007"/>
    <n v="-522.602304"/>
    <n v="-572.37395200000014"/>
    <n v="-547.48812800000007"/>
    <n v="-522.602304"/>
    <n v="-547.48812800000007"/>
    <n v="-547.48812800000007"/>
    <n v="-6451.1415040000002"/>
  </r>
  <r>
    <s v="E120252"/>
    <s v="Budget"/>
    <s v="1202"/>
    <n v="120252"/>
    <s v="CEN-POOL III WTP"/>
    <s v="Water"/>
    <s v="A50110000"/>
    <n v="50110000"/>
    <s v="Labor NS OT -Natural"/>
    <n v="10"/>
    <s v="Salaries &amp; Wages"/>
    <x v="0"/>
    <x v="0"/>
    <s v="601.8"/>
    <n v="3775.087125"/>
    <n v="3775.087125"/>
    <n v="3775.0871250000005"/>
    <n v="3880.7866845000008"/>
    <n v="3880.7866845000003"/>
    <n v="3880.7866845000003"/>
    <n v="3880.7866845000008"/>
    <n v="3880.7866845000003"/>
    <n v="3880.7866845000003"/>
    <n v="3880.7866845000008"/>
    <n v="3880.7866845000003"/>
    <n v="3880.7866845000003"/>
    <n v="46252.341535500003"/>
  </r>
  <r>
    <s v="E120252"/>
    <s v="Budget"/>
    <s v="1202"/>
    <n v="120252"/>
    <s v="CEN-POOL III WTP"/>
    <s v="Water"/>
    <s v="A50100000"/>
    <n v="50100000"/>
    <s v="Labor Expense"/>
    <n v="10"/>
    <s v="Salaries &amp; Wages"/>
    <x v="0"/>
    <x v="0"/>
    <s v="601.8"/>
    <n v="40480.33"/>
    <n v="40480.33"/>
    <n v="44335.590000000004"/>
    <n v="41613.770240000005"/>
    <n v="43595.381679999999"/>
    <n v="43595.381679999999"/>
    <n v="41613.770240000005"/>
    <n v="45576.993119999999"/>
    <n v="43595.381679999999"/>
    <n v="41613.770240000005"/>
    <n v="43595.381679999999"/>
    <n v="43595.381679999999"/>
    <n v="513691.46223999996"/>
  </r>
  <r>
    <s v="E120252"/>
    <s v="Budget"/>
    <s v="1202"/>
    <n v="120252"/>
    <s v="CEN-POOL III WTP"/>
    <s v="Water"/>
    <s v="A50550000"/>
    <n v="50550000"/>
    <s v="Group Insur Expense"/>
    <n v="12"/>
    <s v="Group insurances"/>
    <x v="12"/>
    <x v="12"/>
    <s v="604.8"/>
    <n v="8188.670000000001"/>
    <n v="8188.670000000001"/>
    <n v="8188.670000000001"/>
    <n v="8188.670000000001"/>
    <n v="8188.670000000001"/>
    <n v="8188.670000000001"/>
    <n v="8188.670000000001"/>
    <n v="8188.670000000001"/>
    <n v="8188.670000000001"/>
    <n v="8188.670000000001"/>
    <n v="8188.670000000001"/>
    <n v="8188.670000000001"/>
    <n v="98264.04"/>
  </r>
  <r>
    <s v="E120252"/>
    <s v="Budget"/>
    <s v="1202"/>
    <n v="120252"/>
    <s v="CEN-POOL III WTP"/>
    <s v="Water"/>
    <s v="A50550100"/>
    <n v="50550100"/>
    <s v="Group Ins Cap Credts"/>
    <n v="12"/>
    <s v="Group insurances"/>
    <x v="12"/>
    <x v="12"/>
    <s v="604.8"/>
    <n v="-92.800000000000011"/>
    <n v="-92.800000000000011"/>
    <n v="-92.800000000000011"/>
    <n v="-92.800000000000011"/>
    <n v="-92.800000000000011"/>
    <n v="-92.800000000000011"/>
    <n v="-92.800000000000011"/>
    <n v="-92.800000000000011"/>
    <n v="-92.800000000000011"/>
    <n v="-92.800000000000011"/>
    <n v="-92.800000000000011"/>
    <n v="-92.800000000000011"/>
    <n v="-1113.5999999999999"/>
  </r>
  <r>
    <s v="E120252"/>
    <s v="Budget"/>
    <s v="1202"/>
    <n v="120252"/>
    <s v="CEN-POOL III WTP"/>
    <s v="Water"/>
    <s v="A50421000"/>
    <n v="50421000"/>
    <s v="401k Expense"/>
    <n v="13"/>
    <s v="Other benefits"/>
    <x v="1"/>
    <x v="1"/>
    <s v="604.8"/>
    <n v="1184.1283919220141"/>
    <n v="1184.1283919220141"/>
    <n v="1287.091420798683"/>
    <n v="1217.2803868958306"/>
    <n v="1270.2073637384383"/>
    <n v="1270.2073637384383"/>
    <n v="1217.2803868958306"/>
    <n v="1323.1343405810462"/>
    <n v="1270.2073637384383"/>
    <n v="1217.2803868958306"/>
    <n v="1270.2073637384383"/>
    <n v="1270.2073637384383"/>
    <n v="14981.36052460344"/>
  </r>
  <r>
    <s v="E120252"/>
    <s v="Budget"/>
    <s v="1202"/>
    <n v="120252"/>
    <s v="CEN-POOL III WTP"/>
    <s v="Water"/>
    <s v="A50422000"/>
    <n v="50422000"/>
    <s v="DCP Expense"/>
    <n v="13"/>
    <s v="Other benefits"/>
    <x v="1"/>
    <x v="1"/>
    <s v="604.8"/>
    <n v="1443.5007941103574"/>
    <n v="1443.5007941103574"/>
    <n v="1580.970393549439"/>
    <n v="1483.9182963454475"/>
    <n v="1554.5763104571354"/>
    <n v="1554.5763104571354"/>
    <n v="1483.9182963454475"/>
    <n v="1625.2443245688235"/>
    <n v="1554.5763104571354"/>
    <n v="1483.9182963454475"/>
    <n v="1554.5763104571354"/>
    <n v="1554.5763104571354"/>
    <n v="18317.852747660996"/>
  </r>
  <r>
    <s v="E120252"/>
    <s v="Budget"/>
    <s v="1202"/>
    <n v="120252"/>
    <s v="CEN-POOL III WTP"/>
    <s v="Water"/>
    <s v="A50454000"/>
    <n v="50454000"/>
    <s v="Safety Incent Awards"/>
    <n v="13"/>
    <s v="Other benefits"/>
    <x v="1"/>
    <x v="1"/>
    <s v="604.8"/>
    <n v="500"/>
    <n v="0"/>
    <n v="0"/>
    <n v="0"/>
    <n v="0"/>
    <n v="0"/>
    <n v="0"/>
    <n v="0"/>
    <n v="0"/>
    <n v="0"/>
    <n v="0"/>
    <n v="500"/>
    <n v="1000"/>
  </r>
  <r>
    <s v="E120252"/>
    <s v="Budget"/>
    <s v="1202"/>
    <n v="120252"/>
    <s v="CEN-POOL III WTP"/>
    <s v="Water"/>
    <s v="A50421100"/>
    <n v="50421100"/>
    <s v="401k Exp Cap Credits"/>
    <n v="13"/>
    <s v="Other benefits"/>
    <x v="1"/>
    <x v="1"/>
    <s v="604.8"/>
    <n v="-17.914886618085603"/>
    <n v="-17.914886618085603"/>
    <n v="-19.464198470900964"/>
    <n v="-18.416503443392003"/>
    <n v="-19.212849735739098"/>
    <n v="-19.212849735739098"/>
    <n v="-18.416503443392003"/>
    <n v="-20.009196028086194"/>
    <n v="-19.212849735739098"/>
    <n v="-18.416503443392003"/>
    <n v="-19.212849735739098"/>
    <n v="-19.212849735739098"/>
    <n v="-226.61692674402985"/>
  </r>
  <r>
    <s v="E120252"/>
    <s v="Budget"/>
    <s v="1202"/>
    <n v="120252"/>
    <s v="CEN-POOL III WTP"/>
    <s v="Water"/>
    <s v="A50422100"/>
    <n v="50422100"/>
    <s v="DCP Exp Cap Credits"/>
    <n v="13"/>
    <s v="Other benefits"/>
    <x v="1"/>
    <x v="1"/>
    <s v="604.8"/>
    <n v="-26.689319893242732"/>
    <n v="-26.689319893242732"/>
    <n v="-29.231159883075374"/>
    <n v="-27.436620850253533"/>
    <n v="-28.743126605027513"/>
    <n v="-28.743126605027513"/>
    <n v="-27.436620850253533"/>
    <n v="-30.049632359801492"/>
    <n v="-28.743126605027513"/>
    <n v="-27.436620850253533"/>
    <n v="-28.743126605027513"/>
    <n v="-28.743126605027513"/>
    <n v="-338.68492760526038"/>
  </r>
  <r>
    <s v="E120252"/>
    <s v="Budget"/>
    <s v="1202"/>
    <n v="120252"/>
    <s v="CEN-POOL III WTP"/>
    <s v="Water"/>
    <s v="A53150000"/>
    <n v="53150000"/>
    <s v="Contr Svc-Other"/>
    <n v="15"/>
    <s v="Contracted services"/>
    <x v="13"/>
    <x v="13"/>
    <s v="636.8"/>
    <n v="2150"/>
    <n v="2150"/>
    <n v="2150"/>
    <n v="2150"/>
    <n v="2150"/>
    <n v="2150"/>
    <n v="2150"/>
    <n v="2150"/>
    <n v="2150"/>
    <n v="2150"/>
    <n v="2150"/>
    <n v="2150"/>
    <n v="25800"/>
  </r>
  <r>
    <s v="E120252"/>
    <s v="Budget"/>
    <s v="1202"/>
    <n v="120252"/>
    <s v="CEN-POOL III WTP"/>
    <s v="Water"/>
    <s v="A53152000"/>
    <n v="53152000"/>
    <s v="Contr Svc-Lab Testng"/>
    <n v="15"/>
    <s v="Contracted services"/>
    <x v="13"/>
    <x v="13"/>
    <s v="635.3"/>
    <n v="600"/>
    <n v="600"/>
    <n v="600"/>
    <n v="600"/>
    <n v="600"/>
    <n v="600"/>
    <n v="600"/>
    <n v="600"/>
    <n v="600"/>
    <n v="600"/>
    <n v="600"/>
    <n v="600"/>
    <n v="7200"/>
  </r>
  <r>
    <s v="E120252"/>
    <s v="Budget"/>
    <s v="1202"/>
    <n v="120252"/>
    <s v="CEN-POOL III WTP"/>
    <s v="Water"/>
    <s v="A52578000"/>
    <n v="52578000"/>
    <s v="Trash Removal"/>
    <n v="16"/>
    <s v="Building maintenance and services"/>
    <x v="14"/>
    <x v="14"/>
    <s v="675.8"/>
    <n v="110"/>
    <n v="110"/>
    <n v="110"/>
    <n v="110"/>
    <n v="110"/>
    <n v="110"/>
    <n v="110"/>
    <n v="110"/>
    <n v="110"/>
    <n v="110"/>
    <n v="110"/>
    <n v="110"/>
    <n v="1320"/>
  </r>
  <r>
    <s v="E120252"/>
    <s v="Budget"/>
    <s v="1202"/>
    <n v="120252"/>
    <s v="CEN-POOL III WTP"/>
    <s v="Water"/>
    <s v="A52574100"/>
    <n v="52574100"/>
    <s v="Cell Phone"/>
    <n v="17"/>
    <s v="Telecommunication expenses"/>
    <x v="15"/>
    <x v="15"/>
    <s v="675.8"/>
    <n v="140"/>
    <n v="140"/>
    <n v="140"/>
    <n v="140"/>
    <n v="140"/>
    <n v="140"/>
    <n v="140"/>
    <n v="140"/>
    <n v="140"/>
    <n v="140"/>
    <n v="140"/>
    <n v="140"/>
    <n v="1680"/>
  </r>
  <r>
    <s v="E120252"/>
    <s v="Budget"/>
    <s v="1202"/>
    <n v="120252"/>
    <s v="CEN-POOL III WTP"/>
    <s v="Water"/>
    <s v="A52562000"/>
    <n v="52562000"/>
    <s v="Office Supplies"/>
    <n v="19"/>
    <s v="Office supplies &amp; expenses"/>
    <x v="17"/>
    <x v="17"/>
    <s v="675.8"/>
    <n v="500"/>
    <n v="500"/>
    <n v="500"/>
    <n v="500"/>
    <n v="500"/>
    <n v="500"/>
    <n v="500"/>
    <n v="500"/>
    <n v="500"/>
    <n v="500"/>
    <n v="500"/>
    <n v="500"/>
    <n v="6000"/>
  </r>
  <r>
    <s v="E120252"/>
    <s v="Budget"/>
    <s v="1202"/>
    <n v="120252"/>
    <s v="CEN-POOL III WTP"/>
    <s v="Water"/>
    <s v="A52582000"/>
    <n v="52582000"/>
    <s v="Uniforms"/>
    <n v="19"/>
    <s v="Office supplies &amp; expenses"/>
    <x v="17"/>
    <x v="17"/>
    <s v="675.7"/>
    <n v="250"/>
    <n v="250"/>
    <n v="1250"/>
    <n v="250"/>
    <n v="250"/>
    <n v="250"/>
    <n v="250"/>
    <n v="250"/>
    <n v="250"/>
    <n v="1250"/>
    <n v="250"/>
    <n v="250"/>
    <n v="5000"/>
  </r>
  <r>
    <s v="E120252"/>
    <s v="Budget"/>
    <s v="1202"/>
    <n v="120252"/>
    <s v="CEN-POOL III WTP"/>
    <s v="Water"/>
    <s v="A52534000"/>
    <n v="52534000"/>
    <s v="Employee Expenses"/>
    <n v="21"/>
    <s v="Employee related expense travel &amp; entertainment"/>
    <x v="18"/>
    <x v="18"/>
    <s v="675.8"/>
    <n v="0"/>
    <n v="0"/>
    <n v="0"/>
    <n v="230.5"/>
    <n v="0"/>
    <n v="0"/>
    <n v="317.54000000000002"/>
    <n v="112.29"/>
    <n v="0"/>
    <n v="0"/>
    <n v="0"/>
    <n v="0"/>
    <n v="660.32999999999993"/>
  </r>
  <r>
    <s v="E120252"/>
    <s v="Budget"/>
    <s v="1202"/>
    <n v="120252"/>
    <s v="CEN-POOL III WTP"/>
    <s v="Water"/>
    <s v="A52534200"/>
    <n v="52534200"/>
    <s v="Conferences &amp; Reg"/>
    <n v="21"/>
    <s v="Employee related expense travel &amp; entertainment"/>
    <x v="18"/>
    <x v="18"/>
    <s v="675.8"/>
    <n v="0"/>
    <n v="0"/>
    <n v="0"/>
    <n v="0"/>
    <n v="0"/>
    <n v="650"/>
    <n v="0"/>
    <n v="0"/>
    <n v="0"/>
    <n v="0"/>
    <n v="0"/>
    <n v="0"/>
    <n v="650"/>
  </r>
  <r>
    <s v="E120252"/>
    <s v="Budget"/>
    <s v="1202"/>
    <n v="120252"/>
    <s v="CEN-POOL III WTP"/>
    <s v="Water"/>
    <s v="A52000000"/>
    <n v="52000000"/>
    <s v="M&amp;S Expense (O&amp;M)"/>
    <n v="22"/>
    <s v="Miscellaneous expenses"/>
    <x v="19"/>
    <x v="19"/>
    <s v="620.5"/>
    <n v="3075"/>
    <n v="2125"/>
    <n v="1575"/>
    <n v="793.42"/>
    <n v="1925"/>
    <n v="375"/>
    <n v="1184.78"/>
    <n v="3432.2"/>
    <n v="4675"/>
    <n v="1628.63"/>
    <n v="1876.92"/>
    <n v="525"/>
    <n v="23190.950000000004"/>
  </r>
  <r>
    <s v="E120252"/>
    <s v="Budget"/>
    <s v="1202"/>
    <n v="120252"/>
    <s v="CEN-POOL III WTP"/>
    <s v="Water"/>
    <s v="A52554500"/>
    <n v="52554500"/>
    <s v="Lab Supplies"/>
    <n v="22"/>
    <s v="Miscellaneous expenses"/>
    <x v="19"/>
    <x v="19"/>
    <s v="675.3"/>
    <n v="565"/>
    <n v="565"/>
    <n v="565"/>
    <n v="565"/>
    <n v="565"/>
    <n v="565"/>
    <n v="565"/>
    <n v="565"/>
    <n v="565"/>
    <n v="565"/>
    <n v="565"/>
    <n v="565"/>
    <n v="6780"/>
  </r>
  <r>
    <s v="E120252"/>
    <s v="Budget"/>
    <s v="1202"/>
    <n v="120252"/>
    <s v="CEN-POOL III WTP"/>
    <s v="Water"/>
    <s v="A62002300"/>
    <n v="62002300"/>
    <s v="M&amp;S Maint WT"/>
    <n v="29"/>
    <s v="Maintenance service &amp; supplies"/>
    <x v="25"/>
    <x v="25"/>
    <s v="620.4"/>
    <n v="725"/>
    <n v="725"/>
    <n v="725"/>
    <n v="10000"/>
    <n v="725"/>
    <n v="5000"/>
    <n v="725"/>
    <n v="725"/>
    <n v="5000"/>
    <n v="725"/>
    <n v="725"/>
    <n v="10000"/>
    <n v="35800"/>
  </r>
  <r>
    <s v="E120252"/>
    <s v="Budget"/>
    <s v="1202"/>
    <n v="120252"/>
    <s v="CEN-POOL III WTP"/>
    <s v="Water"/>
    <s v="A63110000"/>
    <n v="63110000"/>
    <s v="Contract Svc - Other Maint"/>
    <n v="29"/>
    <s v="Maintenance service &amp; supplies"/>
    <x v="25"/>
    <x v="25"/>
    <s v="631.6"/>
    <n v="860"/>
    <n v="860"/>
    <n v="860"/>
    <n v="860"/>
    <n v="860"/>
    <n v="860"/>
    <n v="860"/>
    <n v="860"/>
    <n v="860"/>
    <n v="860"/>
    <n v="860"/>
    <n v="860"/>
    <n v="10320"/>
  </r>
  <r>
    <s v="E120252"/>
    <s v="Budget"/>
    <s v="1202"/>
    <n v="120252"/>
    <s v="CEN-POOL III WTP"/>
    <s v="Water"/>
    <s v="A68532000"/>
    <n v="68532000"/>
    <s v="FUTA"/>
    <n v="34"/>
    <s v="General taxes"/>
    <x v="3"/>
    <x v="3"/>
    <s v="408.12"/>
    <n v="265.53924275000008"/>
    <n v="104.98075722840005"/>
    <n v="0"/>
    <n v="0"/>
    <n v="0"/>
    <n v="0"/>
    <n v="0"/>
    <n v="0"/>
    <n v="0"/>
    <n v="0"/>
    <n v="0"/>
    <n v="0"/>
    <n v="370.51999997840016"/>
  </r>
  <r>
    <s v="E120252"/>
    <s v="Budget"/>
    <s v="1202"/>
    <n v="120252"/>
    <s v="CEN-POOL III WTP"/>
    <s v="Water"/>
    <s v="A68533000"/>
    <n v="68533000"/>
    <s v="FICA"/>
    <n v="34"/>
    <s v="General taxes"/>
    <x v="3"/>
    <x v="3"/>
    <s v="408.12"/>
    <n v="3385.6178450625002"/>
    <n v="3385.6178450625002"/>
    <n v="3680.5492850625005"/>
    <n v="3480.4153047242494"/>
    <n v="3632.0032248842499"/>
    <n v="3632.0032248842499"/>
    <n v="3480.4153047242494"/>
    <n v="3783.6011450442497"/>
    <n v="3632.0032248842499"/>
    <n v="3480.4153047242494"/>
    <n v="3632.0032248842499"/>
    <n v="3632.0032248842499"/>
    <n v="42836.648158825745"/>
  </r>
  <r>
    <s v="E120252"/>
    <s v="Budget"/>
    <s v="1202"/>
    <n v="120252"/>
    <s v="CEN-POOL III WTP"/>
    <s v="Water"/>
    <s v="A68535000"/>
    <n v="68535000"/>
    <s v="SUTA"/>
    <n v="34"/>
    <s v="General taxes"/>
    <x v="3"/>
    <x v="3"/>
    <s v="408.12"/>
    <n v="619.59489974999997"/>
    <n v="523.45927464999988"/>
    <n v="5.5758255999999866"/>
    <n v="0"/>
    <n v="0"/>
    <n v="0"/>
    <n v="0"/>
    <n v="0"/>
    <n v="0"/>
    <n v="0"/>
    <n v="0"/>
    <n v="0"/>
    <n v="1148.6299999999997"/>
  </r>
  <r>
    <s v="E120252"/>
    <s v="Budget"/>
    <s v="1202"/>
    <n v="120252"/>
    <s v="CEN-POOL III WTP"/>
    <s v="Water"/>
    <s v="A68532100"/>
    <n v="68532100"/>
    <s v="FUTA Cap Credits"/>
    <n v="34"/>
    <s v="General taxes"/>
    <x v="3"/>
    <x v="3"/>
    <s v="408.12"/>
    <n v="-3.3590415600000014"/>
    <n v="-0.84095843976000006"/>
    <n v="0"/>
    <n v="0"/>
    <n v="0"/>
    <n v="0"/>
    <n v="0"/>
    <n v="0"/>
    <n v="0"/>
    <n v="0"/>
    <n v="0"/>
    <n v="0"/>
    <n v="-4.199999999760001"/>
  </r>
  <r>
    <s v="E120252"/>
    <s v="Budget"/>
    <s v="1202"/>
    <n v="120252"/>
    <s v="CEN-POOL III WTP"/>
    <s v="Water"/>
    <s v="A68533100"/>
    <n v="68533100"/>
    <s v="FICA Cap Credits"/>
    <n v="34"/>
    <s v="General taxes"/>
    <x v="3"/>
    <x v="3"/>
    <s v="408.12"/>
    <n v="-42.827779890000009"/>
    <n v="-42.827779890000009"/>
    <n v="-46.531603890000007"/>
    <n v="-44.026957726920003"/>
    <n v="-45.930723262920004"/>
    <n v="-45.930723262920004"/>
    <n v="-44.026957726920003"/>
    <n v="-47.834488798920013"/>
    <n v="-45.930723262920004"/>
    <n v="-44.026957726920003"/>
    <n v="-45.930723262920004"/>
    <n v="-45.930723262920004"/>
    <n v="-541.75614196428"/>
  </r>
  <r>
    <s v="E120252"/>
    <s v="Budget"/>
    <s v="1202"/>
    <n v="120252"/>
    <s v="CEN-POOL III WTP"/>
    <s v="Water"/>
    <s v="A68535100"/>
    <n v="68535100"/>
    <s v="SUTA Cap Credits"/>
    <n v="34"/>
    <s v="General taxes"/>
    <x v="3"/>
    <x v="3"/>
    <s v="408.12"/>
    <n v="-7.8377636400000004"/>
    <n v="-5.1822363599999992"/>
    <n v="0"/>
    <n v="0"/>
    <n v="0"/>
    <n v="0"/>
    <n v="0"/>
    <n v="0"/>
    <n v="0"/>
    <n v="0"/>
    <n v="0"/>
    <n v="0"/>
    <n v="-13.02"/>
  </r>
  <r>
    <s v="E120261"/>
    <s v="Budget"/>
    <s v="1202"/>
    <n v="120261"/>
    <s v="MILL-PRODUCTION"/>
    <s v="Water"/>
    <s v="A50454000"/>
    <n v="50454000"/>
    <s v="Safety Incent Awards"/>
    <n v="13"/>
    <s v="Other benefits"/>
    <x v="1"/>
    <x v="1"/>
    <s v="604.8"/>
    <n v="200"/>
    <n v="0"/>
    <n v="0"/>
    <n v="0"/>
    <n v="0"/>
    <n v="0"/>
    <n v="0"/>
    <n v="0"/>
    <n v="0"/>
    <n v="0"/>
    <n v="0"/>
    <n v="200"/>
    <n v="400"/>
  </r>
  <r>
    <s v="E120261"/>
    <s v="Budget"/>
    <s v="1202"/>
    <n v="120261"/>
    <s v="MILL-PRODUCTION"/>
    <s v="Water"/>
    <s v="A53150000"/>
    <n v="53150000"/>
    <s v="Contr Svc-Other"/>
    <n v="15"/>
    <s v="Contracted services"/>
    <x v="13"/>
    <x v="13"/>
    <s v="636.8"/>
    <n v="308.97276640055168"/>
    <n v="308.97276640055168"/>
    <n v="308.97276640055168"/>
    <n v="308.97276640055168"/>
    <n v="308.97276640055168"/>
    <n v="308.97276640055168"/>
    <n v="308.97276640055168"/>
    <n v="308.97276640055168"/>
    <n v="308.97276640055168"/>
    <n v="308.97276640055168"/>
    <n v="308.97276640055168"/>
    <n v="308.97276640055168"/>
    <n v="3707.673196806621"/>
  </r>
  <r>
    <s v="E120261"/>
    <s v="Budget"/>
    <s v="1202"/>
    <n v="120261"/>
    <s v="MILL-PRODUCTION"/>
    <s v="Water"/>
    <s v="A52562500"/>
    <n v="52562500"/>
    <s v="Overnight Shippng"/>
    <n v="18"/>
    <s v="Postage printing and stationery"/>
    <x v="16"/>
    <x v="16"/>
    <s v="675.8"/>
    <n v="0"/>
    <n v="150"/>
    <n v="0"/>
    <n v="0"/>
    <n v="150"/>
    <n v="0"/>
    <n v="0"/>
    <n v="150"/>
    <n v="0"/>
    <n v="150"/>
    <n v="0"/>
    <n v="0"/>
    <n v="600"/>
  </r>
  <r>
    <s v="E120261"/>
    <s v="Budget"/>
    <s v="1202"/>
    <n v="120261"/>
    <s v="MILL-PRODUCTION"/>
    <s v="Water"/>
    <s v="A52000000"/>
    <n v="52000000"/>
    <s v="M&amp;S Expense (O&amp;M)"/>
    <n v="22"/>
    <s v="Miscellaneous expenses"/>
    <x v="19"/>
    <x v="19"/>
    <s v="620.5"/>
    <n v="100"/>
    <n v="0"/>
    <n v="0"/>
    <n v="0"/>
    <n v="0"/>
    <n v="0"/>
    <n v="0"/>
    <n v="0"/>
    <n v="0"/>
    <n v="0"/>
    <n v="0"/>
    <n v="0"/>
    <n v="100"/>
  </r>
  <r>
    <s v="E120261"/>
    <s v="Budget"/>
    <s v="1202"/>
    <n v="120261"/>
    <s v="MILL-PRODUCTION"/>
    <s v="Water"/>
    <s v="A52554500"/>
    <n v="52554500"/>
    <s v="Lab Supplies"/>
    <n v="22"/>
    <s v="Miscellaneous expenses"/>
    <x v="19"/>
    <x v="19"/>
    <s v="675.3"/>
    <n v="250"/>
    <n v="0"/>
    <n v="0"/>
    <n v="250"/>
    <n v="0"/>
    <n v="0"/>
    <n v="250"/>
    <n v="0"/>
    <n v="0"/>
    <n v="250"/>
    <n v="0"/>
    <n v="0"/>
    <n v="1000"/>
  </r>
  <r>
    <s v="E120261"/>
    <s v="Budget"/>
    <s v="1202"/>
    <n v="120261"/>
    <s v="MILL-PRODUCTION"/>
    <s v="Water"/>
    <s v="A62002300"/>
    <n v="62002300"/>
    <s v="M&amp;S Maint WT"/>
    <n v="29"/>
    <s v="Maintenance service &amp; supplies"/>
    <x v="25"/>
    <x v="25"/>
    <s v="620.4"/>
    <n v="200"/>
    <n v="200"/>
    <n v="200"/>
    <n v="200"/>
    <n v="200"/>
    <n v="200"/>
    <n v="200"/>
    <n v="200"/>
    <n v="200"/>
    <n v="200"/>
    <n v="200"/>
    <n v="200"/>
    <n v="2400"/>
  </r>
  <r>
    <s v="E120261"/>
    <s v="Budget"/>
    <s v="1202"/>
    <n v="120261"/>
    <s v="MILL-PRODUCTION"/>
    <s v="Water"/>
    <s v="A62002600"/>
    <n v="62002600"/>
    <s v="M&amp;S Maint AG"/>
    <n v="29"/>
    <s v="Maintenance service &amp; supplies"/>
    <x v="25"/>
    <x v="25"/>
    <s v="620.8"/>
    <n v="1038.971880211524"/>
    <n v="1038.971880211524"/>
    <n v="1038.971880211524"/>
    <n v="1038.971880211524"/>
    <n v="1038.971880211524"/>
    <n v="1038.971880211524"/>
    <n v="1038.971880211524"/>
    <n v="1038.971880211524"/>
    <n v="1038.971880211524"/>
    <n v="1038.971880211524"/>
    <n v="1038.971880211524"/>
    <n v="1038.971880211524"/>
    <n v="12467.662562538288"/>
  </r>
  <r>
    <s v="E123001"/>
    <s v="Budget"/>
    <s v="1230"/>
    <n v="123001"/>
    <s v="NOR-PRODUCTION"/>
    <s v="Water"/>
    <s v="A51010000"/>
    <n v="51010000"/>
    <s v="Purchased Water"/>
    <n v="6"/>
    <s v="Purchased water"/>
    <x v="42"/>
    <x v="42"/>
    <s v="610.1"/>
    <n v="36228"/>
    <n v="13152"/>
    <n v="9675"/>
    <n v="6674"/>
    <n v="5339"/>
    <n v="5259"/>
    <n v="3661"/>
    <n v="3951"/>
    <n v="3360"/>
    <n v="4297"/>
    <n v="3294"/>
    <n v="4470"/>
    <n v="99360"/>
  </r>
  <r>
    <s v="E123001"/>
    <s v="Budget"/>
    <s v="1230"/>
    <n v="123001"/>
    <s v="NOR-PRODUCTION"/>
    <s v="Water"/>
    <s v="A50110000"/>
    <n v="50110000"/>
    <s v="Labor NS OT -Natural"/>
    <n v="10"/>
    <s v="Salaries &amp; Wages"/>
    <x v="0"/>
    <x v="0"/>
    <s v="601.8"/>
    <n v="361.41900000000004"/>
    <n v="361.41900000000004"/>
    <n v="361.41900000000004"/>
    <n v="371.54537199999999"/>
    <n v="371.54537200000004"/>
    <n v="371.54537200000004"/>
    <n v="371.54537199999999"/>
    <n v="371.54537199999999"/>
    <n v="371.54537200000004"/>
    <n v="371.54537199999999"/>
    <n v="371.54537200000004"/>
    <n v="371.54537200000004"/>
    <n v="4428.1653480000004"/>
  </r>
  <r>
    <s v="E123001"/>
    <s v="Budget"/>
    <s v="1230"/>
    <n v="123001"/>
    <s v="NOR-PRODUCTION"/>
    <s v="Water"/>
    <s v="A50100000"/>
    <n v="50100000"/>
    <s v="Labor Expense"/>
    <n v="10"/>
    <s v="Salaries &amp; Wages"/>
    <x v="0"/>
    <x v="0"/>
    <s v="601.8"/>
    <n v="4428.82"/>
    <n v="4428.82"/>
    <n v="4850.6099999999997"/>
    <n v="4552.8275999999996"/>
    <n v="4769.6232"/>
    <n v="4769.6232"/>
    <n v="4552.8275999999996"/>
    <n v="4986.4287999999997"/>
    <n v="4769.6232"/>
    <n v="4552.8275999999996"/>
    <n v="4769.6232"/>
    <n v="4769.6232"/>
    <n v="56201.277600000001"/>
  </r>
  <r>
    <s v="E123001"/>
    <s v="Budget"/>
    <s v="1230"/>
    <n v="123001"/>
    <s v="NOR-PRODUCTION"/>
    <s v="Water"/>
    <s v="A50550000"/>
    <n v="50550000"/>
    <s v="Group Insur Expense"/>
    <n v="12"/>
    <s v="Group insurances"/>
    <x v="12"/>
    <x v="12"/>
    <s v="604.8"/>
    <n v="909.44"/>
    <n v="909.44"/>
    <n v="909.44"/>
    <n v="909.44"/>
    <n v="909.44"/>
    <n v="909.44"/>
    <n v="909.44"/>
    <n v="909.44"/>
    <n v="909.44"/>
    <n v="909.44"/>
    <n v="909.44"/>
    <n v="909.44"/>
    <n v="10913.280000000004"/>
  </r>
  <r>
    <s v="E123001"/>
    <s v="Budget"/>
    <s v="1230"/>
    <n v="123001"/>
    <s v="NOR-PRODUCTION"/>
    <s v="Water"/>
    <s v="A50421000"/>
    <n v="50421000"/>
    <s v="401k Expense"/>
    <n v="13"/>
    <s v="Other benefits"/>
    <x v="1"/>
    <x v="1"/>
    <s v="604.8"/>
    <n v="153.28595314048297"/>
    <n v="153.28595314048297"/>
    <n v="166.78875183206694"/>
    <n v="157.57559982841647"/>
    <n v="164.5148183558907"/>
    <n v="164.5148183558907"/>
    <n v="157.57559982841647"/>
    <n v="171.45403688336486"/>
    <n v="164.5148183558907"/>
    <n v="157.57559982841647"/>
    <n v="164.5148183558907"/>
    <n v="164.5148183558907"/>
    <n v="1940.1155862611004"/>
  </r>
  <r>
    <s v="E123001"/>
    <s v="Budget"/>
    <s v="1230"/>
    <n v="123001"/>
    <s v="NOR-PRODUCTION"/>
    <s v="Water"/>
    <s v="A50422000"/>
    <n v="50422000"/>
    <s v="DCP Expense"/>
    <n v="13"/>
    <s v="Other benefits"/>
    <x v="1"/>
    <x v="1"/>
    <s v="604.8"/>
    <n v="232.5079990509681"/>
    <n v="232.5079990509681"/>
    <n v="254.65399896058409"/>
    <n v="239.0212230243952"/>
    <n v="250.40556697793784"/>
    <n v="250.40556697793784"/>
    <n v="239.0212230243952"/>
    <n v="261.78991093148051"/>
    <n v="250.40556697793784"/>
    <n v="239.0212230243952"/>
    <n v="250.40556697793784"/>
    <n v="250.40556697793784"/>
    <n v="2950.5514119568752"/>
  </r>
  <r>
    <s v="E123001"/>
    <s v="Budget"/>
    <s v="1230"/>
    <n v="123001"/>
    <s v="NOR-PRODUCTION"/>
    <s v="Water"/>
    <s v="A52546000"/>
    <n v="52546000"/>
    <s v="Grounds Keeping"/>
    <n v="16"/>
    <s v="Building maintenance and services"/>
    <x v="14"/>
    <x v="14"/>
    <s v="675.8"/>
    <n v="0"/>
    <n v="0"/>
    <n v="0"/>
    <n v="500"/>
    <n v="500"/>
    <n v="500"/>
    <n v="500"/>
    <n v="500"/>
    <n v="500"/>
    <n v="500"/>
    <n v="0"/>
    <n v="0"/>
    <n v="3500"/>
  </r>
  <r>
    <s v="E123001"/>
    <s v="Budget"/>
    <s v="1230"/>
    <n v="123001"/>
    <s v="NOR-PRODUCTION"/>
    <s v="Water"/>
    <s v="A52574100"/>
    <n v="52574100"/>
    <s v="Cell Phone"/>
    <n v="17"/>
    <s v="Telecommunication expenses"/>
    <x v="15"/>
    <x v="15"/>
    <s v="675.8"/>
    <n v="100"/>
    <n v="100"/>
    <n v="100"/>
    <n v="100"/>
    <n v="100"/>
    <n v="100"/>
    <n v="100"/>
    <n v="100"/>
    <n v="100"/>
    <n v="100"/>
    <n v="100"/>
    <n v="100"/>
    <n v="1200"/>
  </r>
  <r>
    <s v="E123001"/>
    <s v="Budget"/>
    <s v="1230"/>
    <n v="123001"/>
    <s v="NOR-PRODUCTION"/>
    <s v="Water"/>
    <s v="A63110000"/>
    <n v="63110000"/>
    <s v="Contract Svc - Other Maint"/>
    <n v="29"/>
    <s v="Maintenance service &amp; supplies"/>
    <x v="25"/>
    <x v="25"/>
    <s v="631.6"/>
    <n v="500"/>
    <n v="500"/>
    <n v="500"/>
    <n v="500"/>
    <n v="500"/>
    <n v="500"/>
    <n v="500"/>
    <n v="500"/>
    <n v="500"/>
    <n v="500"/>
    <n v="500"/>
    <n v="500"/>
    <n v="6000"/>
  </r>
  <r>
    <s v="E123001"/>
    <s v="Budget"/>
    <s v="1230"/>
    <n v="123001"/>
    <s v="NOR-PRODUCTION"/>
    <s v="Water"/>
    <s v="A68532000"/>
    <n v="68532000"/>
    <s v="FUTA"/>
    <n v="34"/>
    <s v="General taxes"/>
    <x v="3"/>
    <x v="3"/>
    <s v="408.12"/>
    <n v="28.737994000000008"/>
    <n v="12.422005997600007"/>
    <n v="0"/>
    <n v="0"/>
    <n v="0"/>
    <n v="0"/>
    <n v="0"/>
    <n v="0"/>
    <n v="0"/>
    <n v="0"/>
    <n v="0"/>
    <n v="0"/>
    <n v="41.159999997600011"/>
  </r>
  <r>
    <s v="E123001"/>
    <s v="Budget"/>
    <s v="1230"/>
    <n v="123001"/>
    <s v="NOR-PRODUCTION"/>
    <s v="Water"/>
    <s v="A68533000"/>
    <n v="68533000"/>
    <s v="FICA"/>
    <n v="34"/>
    <s v="General taxes"/>
    <x v="3"/>
    <x v="3"/>
    <s v="408.12"/>
    <n v="366.45192349999996"/>
    <n v="366.45192349999996"/>
    <n v="398.71752349999997"/>
    <n v="376.71201735799991"/>
    <n v="393.29577575800005"/>
    <n v="393.29577575800005"/>
    <n v="376.71201735799991"/>
    <n v="409.889534158"/>
    <n v="393.29577575800005"/>
    <n v="376.71201735799991"/>
    <n v="393.29577575800005"/>
    <n v="393.29577575800005"/>
    <n v="4638.1258355219998"/>
  </r>
  <r>
    <s v="E123001"/>
    <s v="Budget"/>
    <s v="1230"/>
    <n v="123001"/>
    <s v="NOR-PRODUCTION"/>
    <s v="Water"/>
    <s v="A68535000"/>
    <n v="68535000"/>
    <s v="SUTA"/>
    <n v="34"/>
    <s v="General taxes"/>
    <x v="3"/>
    <x v="3"/>
    <s v="408.12"/>
    <n v="67.06198599999999"/>
    <n v="60.528013999999992"/>
    <n v="0"/>
    <n v="0"/>
    <n v="0"/>
    <n v="0"/>
    <n v="0"/>
    <n v="0"/>
    <n v="0"/>
    <n v="0"/>
    <n v="0"/>
    <n v="0"/>
    <n v="127.58999999999997"/>
  </r>
  <r>
    <s v="E123005"/>
    <s v="Budget"/>
    <s v="1230"/>
    <n v="123005"/>
    <s v="NOR-ADMIN &amp; GEN"/>
    <s v="Water"/>
    <s v="A50109900"/>
    <n v="50109900"/>
    <s v="Labor Cap Credits"/>
    <n v="10"/>
    <s v="Salaries &amp; Wages"/>
    <x v="0"/>
    <x v="0"/>
    <s v="601.8"/>
    <n v="-1329.1924800000002"/>
    <n v="-1329.1924800000002"/>
    <n v="-1455.7822400000002"/>
    <n v="-1366.4098694400002"/>
    <n v="-1431.4770060800001"/>
    <n v="-1431.4770060800001"/>
    <n v="-1366.4098694400002"/>
    <n v="-1496.5441427200003"/>
    <n v="-1431.4770060800001"/>
    <n v="-1366.4098694400002"/>
    <n v="-1431.4770060800001"/>
    <n v="-1431.4770060800001"/>
    <n v="-16867.325981440001"/>
  </r>
  <r>
    <s v="E123005"/>
    <s v="Budget"/>
    <s v="1230"/>
    <n v="123005"/>
    <s v="NOR-ADMIN &amp; GEN"/>
    <s v="Water"/>
    <s v="A50110000"/>
    <n v="50110000"/>
    <s v="Labor NS OT -Natural"/>
    <n v="10"/>
    <s v="Salaries &amp; Wages"/>
    <x v="0"/>
    <x v="0"/>
    <s v="601.8"/>
    <n v="441.35"/>
    <n v="441.35"/>
    <n v="441.35"/>
    <n v="453.71008"/>
    <n v="453.71008"/>
    <n v="453.71008"/>
    <n v="453.71008"/>
    <n v="453.71008"/>
    <n v="453.71008"/>
    <n v="453.71008"/>
    <n v="453.71008"/>
    <n v="453.71008"/>
    <n v="5407.4407199999996"/>
  </r>
  <r>
    <s v="E123005"/>
    <s v="Budget"/>
    <s v="1230"/>
    <n v="123005"/>
    <s v="NOR-ADMIN &amp; GEN"/>
    <s v="Water"/>
    <s v="A50100000"/>
    <n v="50100000"/>
    <s v="Labor Expense"/>
    <n v="10"/>
    <s v="Salaries &amp; Wages"/>
    <x v="0"/>
    <x v="0"/>
    <s v="601.8"/>
    <n v="12718.562400000001"/>
    <n v="12718.562400000001"/>
    <n v="13929.861200000001"/>
    <n v="13074.6904672"/>
    <n v="13697.292870400001"/>
    <n v="13697.292870400001"/>
    <n v="13074.6904672"/>
    <n v="14319.895273599999"/>
    <n v="13697.292870400001"/>
    <n v="13074.6904672"/>
    <n v="13697.292870400001"/>
    <n v="13697.292870400001"/>
    <n v="161397.41702720002"/>
  </r>
  <r>
    <s v="E123005"/>
    <s v="Budget"/>
    <s v="1230"/>
    <n v="123005"/>
    <s v="NOR-ADMIN &amp; GEN"/>
    <s v="Water"/>
    <s v="A50171000"/>
    <n v="50171000"/>
    <s v="Annual Incent Plan"/>
    <n v="10"/>
    <s v="Salaries &amp; Wages"/>
    <x v="0"/>
    <x v="0"/>
    <s v="601.8"/>
    <n v="651.3062107577656"/>
    <n v="651.3062107577656"/>
    <n v="713.3310879727909"/>
    <n v="669.544904658983"/>
    <n v="701.42847154750609"/>
    <n v="701.42847154750609"/>
    <n v="669.544904658983"/>
    <n v="733.30203843602897"/>
    <n v="701.42847154750609"/>
    <n v="669.544904658983"/>
    <n v="701.42847154750609"/>
    <n v="701.42847154750609"/>
    <n v="8265.0226196388303"/>
  </r>
  <r>
    <s v="E123005"/>
    <s v="Budget"/>
    <s v="1230"/>
    <n v="123005"/>
    <s v="NOR-ADMIN &amp; GEN"/>
    <s v="Water"/>
    <s v="A50550000"/>
    <n v="50550000"/>
    <s v="Group Insur Expense"/>
    <n v="12"/>
    <s v="Group insurances"/>
    <x v="12"/>
    <x v="12"/>
    <s v="604.8"/>
    <n v="2735.74"/>
    <n v="2735.74"/>
    <n v="2735.74"/>
    <n v="2735.74"/>
    <n v="2735.74"/>
    <n v="2735.74"/>
    <n v="2735.74"/>
    <n v="2735.74"/>
    <n v="2735.74"/>
    <n v="2735.74"/>
    <n v="2735.74"/>
    <n v="2735.74"/>
    <n v="32828.87999999999"/>
  </r>
  <r>
    <s v="E123005"/>
    <s v="Budget"/>
    <s v="1230"/>
    <n v="123005"/>
    <s v="NOR-ADMIN &amp; GEN"/>
    <s v="Water"/>
    <s v="A50550100"/>
    <n v="50550100"/>
    <s v="Group Ins Cap Credts"/>
    <n v="12"/>
    <s v="Group insurances"/>
    <x v="12"/>
    <x v="12"/>
    <s v="604.8"/>
    <n v="-185.60000000000002"/>
    <n v="-185.60000000000002"/>
    <n v="-185.60000000000002"/>
    <n v="-185.60000000000002"/>
    <n v="-185.60000000000002"/>
    <n v="-185.60000000000002"/>
    <n v="-185.60000000000002"/>
    <n v="-185.60000000000002"/>
    <n v="-185.60000000000002"/>
    <n v="-185.60000000000002"/>
    <n v="-185.60000000000002"/>
    <n v="-185.60000000000002"/>
    <n v="-2227.1999999999998"/>
  </r>
  <r>
    <s v="E123005"/>
    <s v="Budget"/>
    <s v="1230"/>
    <n v="123005"/>
    <s v="NOR-ADMIN &amp; GEN"/>
    <s v="Water"/>
    <s v="A50421000"/>
    <n v="50421000"/>
    <s v="401k Expense"/>
    <n v="13"/>
    <s v="Other benefits"/>
    <x v="1"/>
    <x v="1"/>
    <s v="604.8"/>
    <n v="311.87946051842209"/>
    <n v="311.87946051842209"/>
    <n v="340.93125876511533"/>
    <n v="320.61608541293799"/>
    <n v="335.55084971173824"/>
    <n v="335.55084971173824"/>
    <n v="320.61608541293799"/>
    <n v="350.47561401053855"/>
    <n v="335.55084971173824"/>
    <n v="320.61608541293799"/>
    <n v="335.55084971173824"/>
    <n v="335.55084971173824"/>
    <n v="3954.7682986100035"/>
  </r>
  <r>
    <s v="E123005"/>
    <s v="Budget"/>
    <s v="1230"/>
    <n v="123005"/>
    <s v="NOR-ADMIN &amp; GEN"/>
    <s v="Water"/>
    <s v="A50422000"/>
    <n v="50422000"/>
    <s v="DCP Expense"/>
    <n v="13"/>
    <s v="Other benefits"/>
    <x v="1"/>
    <x v="1"/>
    <s v="604.8"/>
    <n v="343.33302460434805"/>
    <n v="343.33302460434805"/>
    <n v="376.03283647142882"/>
    <n v="352.94258929326986"/>
    <n v="369.75271259294936"/>
    <n v="369.75271259294936"/>
    <n v="352.94258929326986"/>
    <n v="386.55283589262882"/>
    <n v="369.75271259294936"/>
    <n v="352.94258929326986"/>
    <n v="369.75271259294936"/>
    <n v="369.75271259294936"/>
    <n v="4356.8430524173109"/>
  </r>
  <r>
    <s v="E123005"/>
    <s v="Budget"/>
    <s v="1230"/>
    <n v="123005"/>
    <s v="NOR-ADMIN &amp; GEN"/>
    <s v="Water"/>
    <s v="A50456000"/>
    <n v="50456000"/>
    <s v="Tuition Aid"/>
    <n v="13"/>
    <s v="Other benefits"/>
    <x v="1"/>
    <x v="1"/>
    <s v="604.8"/>
    <n v="0"/>
    <n v="0"/>
    <n v="0"/>
    <n v="0"/>
    <n v="0"/>
    <n v="0"/>
    <n v="0"/>
    <n v="0"/>
    <n v="0"/>
    <n v="0"/>
    <n v="2500"/>
    <n v="2500"/>
    <n v="5000"/>
  </r>
  <r>
    <s v="E123005"/>
    <s v="Budget"/>
    <s v="1230"/>
    <n v="123005"/>
    <s v="NOR-ADMIN &amp; GEN"/>
    <s v="Water"/>
    <s v="A50421100"/>
    <n v="50421100"/>
    <s v="401k Exp Cap Credits"/>
    <n v="13"/>
    <s v="Other benefits"/>
    <x v="1"/>
    <x v="1"/>
    <s v="604.8"/>
    <n v="-42.534155319254843"/>
    <n v="-42.534155319254843"/>
    <n v="-46.585027254421973"/>
    <n v="-43.725111668193989"/>
    <n v="-45.807259842869883"/>
    <n v="-45.807259842869883"/>
    <n v="-43.725111668193989"/>
    <n v="-47.88940801754579"/>
    <n v="-45.807259842869883"/>
    <n v="-43.725111668193989"/>
    <n v="-45.807259842869883"/>
    <n v="-45.807259842869883"/>
    <n v="-539.7543801294089"/>
  </r>
  <r>
    <s v="E123005"/>
    <s v="Budget"/>
    <s v="1230"/>
    <n v="123005"/>
    <s v="NOR-ADMIN &amp; GEN"/>
    <s v="Water"/>
    <s v="A50422100"/>
    <n v="50422100"/>
    <s v="DCP Exp Cap Credits"/>
    <n v="13"/>
    <s v="Other benefits"/>
    <x v="1"/>
    <x v="1"/>
    <s v="604.8"/>
    <n v="-69.782604920869616"/>
    <n v="-69.782604920869616"/>
    <n v="-76.42856729428577"/>
    <n v="-71.736517858653968"/>
    <n v="-75.152542518589868"/>
    <n v="-75.152542518589868"/>
    <n v="-71.736517858653968"/>
    <n v="-78.568567178525768"/>
    <n v="-75.152542518589868"/>
    <n v="-71.736517858653968"/>
    <n v="-75.152542518589868"/>
    <n v="-75.152542518589868"/>
    <n v="-885.53461048346196"/>
  </r>
  <r>
    <s v="E123005"/>
    <s v="Budget"/>
    <s v="1230"/>
    <n v="123005"/>
    <s v="NOR-ADMIN &amp; GEN"/>
    <s v="Water"/>
    <s v="A53150000"/>
    <n v="53150000"/>
    <s v="Contr Svc-Other"/>
    <n v="15"/>
    <s v="Contracted services"/>
    <x v="13"/>
    <x v="13"/>
    <s v="636.8"/>
    <n v="100"/>
    <n v="100"/>
    <n v="100"/>
    <n v="100"/>
    <n v="100"/>
    <n v="100"/>
    <n v="100"/>
    <n v="100"/>
    <n v="100"/>
    <n v="100"/>
    <n v="100"/>
    <n v="100"/>
    <n v="1200"/>
  </r>
  <r>
    <s v="E123005"/>
    <s v="Budget"/>
    <s v="1230"/>
    <n v="123005"/>
    <s v="NOR-ADMIN &amp; GEN"/>
    <s v="Water"/>
    <s v="A52532000"/>
    <n v="52532000"/>
    <s v="Electricity"/>
    <n v="16"/>
    <s v="Building maintenance and services"/>
    <x v="14"/>
    <x v="14"/>
    <s v="675.8"/>
    <n v="350"/>
    <n v="350"/>
    <n v="350"/>
    <n v="350"/>
    <n v="350"/>
    <n v="350"/>
    <n v="350"/>
    <n v="350"/>
    <n v="350"/>
    <n v="350"/>
    <n v="350"/>
    <n v="350"/>
    <n v="4200"/>
  </r>
  <r>
    <s v="E123005"/>
    <s v="Budget"/>
    <s v="1230"/>
    <n v="123005"/>
    <s v="NOR-ADMIN &amp; GEN"/>
    <s v="Water"/>
    <s v="A52546000"/>
    <n v="52546000"/>
    <s v="Grounds Keeping"/>
    <n v="16"/>
    <s v="Building maintenance and services"/>
    <x v="14"/>
    <x v="14"/>
    <s v="675.8"/>
    <n v="100"/>
    <n v="100"/>
    <n v="100"/>
    <n v="100"/>
    <n v="100"/>
    <n v="100"/>
    <n v="100"/>
    <n v="100"/>
    <n v="100"/>
    <n v="100"/>
    <n v="100"/>
    <n v="100"/>
    <n v="1200"/>
  </r>
  <r>
    <s v="E123005"/>
    <s v="Budget"/>
    <s v="1230"/>
    <n v="123005"/>
    <s v="NOR-ADMIN &amp; GEN"/>
    <s v="Water"/>
    <s v="A52550000"/>
    <n v="52550000"/>
    <s v="Janitorial"/>
    <n v="16"/>
    <s v="Building maintenance and services"/>
    <x v="14"/>
    <x v="14"/>
    <s v="675.8"/>
    <n v="100"/>
    <n v="100"/>
    <n v="100"/>
    <n v="100"/>
    <n v="100"/>
    <n v="100"/>
    <n v="100"/>
    <n v="100"/>
    <n v="100"/>
    <n v="100"/>
    <n v="100"/>
    <n v="100"/>
    <n v="1200"/>
  </r>
  <r>
    <s v="E123005"/>
    <s v="Budget"/>
    <s v="1230"/>
    <n v="123005"/>
    <s v="NOR-ADMIN &amp; GEN"/>
    <s v="Water"/>
    <s v="A52574000"/>
    <n v="52574000"/>
    <s v="Telephone"/>
    <n v="17"/>
    <s v="Telecommunication expenses"/>
    <x v="15"/>
    <x v="15"/>
    <s v="675.8"/>
    <n v="2400"/>
    <n v="2400"/>
    <n v="2400"/>
    <n v="2400"/>
    <n v="2400"/>
    <n v="2400"/>
    <n v="2400"/>
    <n v="2400"/>
    <n v="2400"/>
    <n v="2400"/>
    <n v="2400"/>
    <n v="2400"/>
    <n v="28800"/>
  </r>
  <r>
    <s v="E123005"/>
    <s v="Budget"/>
    <s v="1230"/>
    <n v="123005"/>
    <s v="NOR-ADMIN &amp; GEN"/>
    <s v="Water"/>
    <s v="A52574100"/>
    <n v="52574100"/>
    <s v="Cell Phone"/>
    <n v="17"/>
    <s v="Telecommunication expenses"/>
    <x v="15"/>
    <x v="15"/>
    <s v="675.8"/>
    <n v="150"/>
    <n v="150"/>
    <n v="150"/>
    <n v="150"/>
    <n v="150"/>
    <n v="150"/>
    <n v="150"/>
    <n v="150"/>
    <n v="150"/>
    <n v="150"/>
    <n v="150"/>
    <n v="150"/>
    <n v="1800"/>
  </r>
  <r>
    <s v="E123005"/>
    <s v="Budget"/>
    <s v="1230"/>
    <n v="123005"/>
    <s v="NOR-ADMIN &amp; GEN"/>
    <s v="Water"/>
    <s v="A52562000"/>
    <n v="52562000"/>
    <s v="Office Supplies"/>
    <n v="19"/>
    <s v="Office supplies &amp; expenses"/>
    <x v="17"/>
    <x v="17"/>
    <s v="675.8"/>
    <n v="300"/>
    <n v="300"/>
    <n v="300"/>
    <n v="300"/>
    <n v="300"/>
    <n v="300"/>
    <n v="300"/>
    <n v="300"/>
    <n v="300"/>
    <n v="300"/>
    <n v="300"/>
    <n v="300"/>
    <n v="3600"/>
  </r>
  <r>
    <s v="E123005"/>
    <s v="Budget"/>
    <s v="1230"/>
    <n v="123005"/>
    <s v="NOR-ADMIN &amp; GEN"/>
    <s v="Water"/>
    <s v="A52534021"/>
    <n v="52534021"/>
    <s v="Travel - Meals"/>
    <n v="21"/>
    <s v="Employee related expense travel &amp; entertainment"/>
    <x v="18"/>
    <x v="18"/>
    <s v="675.8"/>
    <n v="100"/>
    <n v="100"/>
    <n v="100"/>
    <n v="100"/>
    <n v="100"/>
    <n v="100"/>
    <n v="100"/>
    <n v="100"/>
    <n v="100"/>
    <n v="100"/>
    <n v="100"/>
    <n v="100"/>
    <n v="1200"/>
  </r>
  <r>
    <s v="E123005"/>
    <s v="Budget"/>
    <s v="1230"/>
    <n v="123005"/>
    <s v="NOR-ADMIN &amp; GEN"/>
    <s v="Water"/>
    <s v="A52527000"/>
    <n v="52527000"/>
    <s v="Directors Fees"/>
    <n v="22"/>
    <s v="Miscellaneous expenses"/>
    <x v="19"/>
    <x v="19"/>
    <s v="675.8"/>
    <n v="200"/>
    <n v="200"/>
    <n v="200"/>
    <n v="200"/>
    <n v="200"/>
    <n v="200"/>
    <n v="200"/>
    <n v="200"/>
    <n v="200"/>
    <n v="200"/>
    <n v="200"/>
    <n v="200"/>
    <n v="2400"/>
  </r>
  <r>
    <s v="E123005"/>
    <s v="Budget"/>
    <s v="1230"/>
    <n v="123005"/>
    <s v="NOR-ADMIN &amp; GEN"/>
    <s v="Water"/>
    <s v="A52540000"/>
    <n v="52540000"/>
    <s v="Amort Bus Svc ProjXp"/>
    <n v="22"/>
    <s v="Miscellaneous expenses"/>
    <x v="19"/>
    <x v="19"/>
    <s v="675.8"/>
    <n v="0"/>
    <n v="0"/>
    <n v="0"/>
    <n v="0"/>
    <n v="0"/>
    <n v="0"/>
    <n v="0"/>
    <n v="0"/>
    <n v="0"/>
    <n v="600"/>
    <n v="0"/>
    <n v="0"/>
    <n v="600"/>
  </r>
  <r>
    <s v="E123005"/>
    <s v="Budget"/>
    <s v="1230"/>
    <n v="123005"/>
    <s v="NOR-ADMIN &amp; GEN"/>
    <s v="Water"/>
    <s v="A68011000"/>
    <n v="68011000"/>
    <s v="Depr -UPIS General"/>
    <n v="30"/>
    <s v="Depreciation"/>
    <x v="26"/>
    <x v="26"/>
    <s v="403."/>
    <n v="46697.676130807544"/>
    <n v="46696.36335696905"/>
    <n v="46695.050583130564"/>
    <n v="46693.73780929207"/>
    <n v="46692.425035453576"/>
    <n v="46691.11226161509"/>
    <n v="46689.799487776596"/>
    <n v="46688.486713938102"/>
    <n v="46687.173940099616"/>
    <n v="46685.861166261122"/>
    <n v="46684.548392422636"/>
    <n v="46683.235618584142"/>
    <n v="560285.47049635008"/>
  </r>
  <r>
    <s v="E123005"/>
    <s v="Budget"/>
    <s v="1230"/>
    <n v="123005"/>
    <s v="NOR-ADMIN &amp; GEN"/>
    <s v="Water"/>
    <s v="A68012000"/>
    <n v="68012000"/>
    <s v="Depr -Amort CIAC Tx"/>
    <n v="30"/>
    <s v="Depreciation"/>
    <x v="26"/>
    <x v="26"/>
    <s v="403."/>
    <n v="-75.06"/>
    <n v="-75.06"/>
    <n v="-75.06"/>
    <n v="-75.06"/>
    <n v="-75.06"/>
    <n v="-75.06"/>
    <n v="-75.06"/>
    <n v="-75.06"/>
    <n v="-75.06"/>
    <n v="-75.06"/>
    <n v="-75.06"/>
    <n v="-75.06"/>
    <n v="-900.7199999999998"/>
  </r>
  <r>
    <s v="E123005"/>
    <s v="Budget"/>
    <s v="1230"/>
    <n v="123005"/>
    <s v="NOR-ADMIN &amp; GEN"/>
    <s v="Water"/>
    <s v="A68012500"/>
    <n v="68012500"/>
    <s v="Depr-Amort CIAC Nntx"/>
    <n v="30"/>
    <s v="Depreciation"/>
    <x v="26"/>
    <x v="26"/>
    <s v="403."/>
    <n v="-9585.5499999999993"/>
    <n v="-9585.5499999999993"/>
    <n v="-9585.5499999999993"/>
    <n v="-9585.5499999999993"/>
    <n v="-9585.5499999999993"/>
    <n v="-9585.5499999999993"/>
    <n v="-9585.5499999999993"/>
    <n v="-9585.5499999999993"/>
    <n v="-9585.5499999999993"/>
    <n v="-9585.5499999999993"/>
    <n v="-9585.5499999999993"/>
    <n v="-9585.5499999999993"/>
    <n v="-115026.60000000002"/>
  </r>
  <r>
    <s v="E123005"/>
    <s v="Budget"/>
    <s v="1230"/>
    <n v="123005"/>
    <s v="NOR-ADMIN &amp; GEN"/>
    <s v="Water"/>
    <s v="A68311000"/>
    <n v="68311000"/>
    <s v="Rem Costs-ARO/NNS"/>
    <n v="32"/>
    <s v="Removal costs"/>
    <x v="47"/>
    <x v="47"/>
    <s v="403."/>
    <n v="7812.0684997404333"/>
    <n v="7811.86019968852"/>
    <n v="7811.6518996366067"/>
    <n v="7811.4435995846934"/>
    <n v="7811.2352995327801"/>
    <n v="7811.0269994808668"/>
    <n v="7810.8186994289536"/>
    <n v="7810.6103993770403"/>
    <n v="7810.4020993251279"/>
    <n v="7810.1937992732146"/>
    <n v="7809.9854992213013"/>
    <n v="7809.777199169388"/>
    <n v="93731.074193458931"/>
  </r>
  <r>
    <s v="E123005"/>
    <s v="Budget"/>
    <s v="1230"/>
    <n v="123005"/>
    <s v="NOR-ADMIN &amp; GEN"/>
    <s v="Water"/>
    <s v="A68312000"/>
    <n v="68312000"/>
    <s v="Rmv Csts-NNS CIAC Tx"/>
    <n v="32"/>
    <s v="Removal costs"/>
    <x v="47"/>
    <x v="47"/>
    <s v="403."/>
    <n v="-29.94"/>
    <n v="-29.94"/>
    <n v="-29.94"/>
    <n v="-29.94"/>
    <n v="-29.94"/>
    <n v="-29.94"/>
    <n v="-29.94"/>
    <n v="-29.94"/>
    <n v="-29.94"/>
    <n v="-29.94"/>
    <n v="-29.94"/>
    <n v="-29.94"/>
    <n v="-359.28000000000003"/>
  </r>
  <r>
    <s v="E123005"/>
    <s v="Budget"/>
    <s v="1230"/>
    <n v="123005"/>
    <s v="NOR-ADMIN &amp; GEN"/>
    <s v="Water"/>
    <s v="A68312500"/>
    <n v="68312500"/>
    <s v="Rmv Csts-NNS CIAC NT"/>
    <n v="32"/>
    <s v="Removal costs"/>
    <x v="47"/>
    <x v="47"/>
    <s v="403."/>
    <n v="-1366.65"/>
    <n v="-1366.65"/>
    <n v="-1366.65"/>
    <n v="-1366.65"/>
    <n v="-1366.65"/>
    <n v="-1366.65"/>
    <n v="-1366.65"/>
    <n v="-1366.65"/>
    <n v="-1366.65"/>
    <n v="-1366.65"/>
    <n v="-1366.65"/>
    <n v="-1366.65"/>
    <n v="-16399.8"/>
  </r>
  <r>
    <s v="E123005"/>
    <s v="Budget"/>
    <s v="1230"/>
    <n v="123005"/>
    <s v="NOR-ADMIN &amp; GEN"/>
    <s v="Water"/>
    <s v="A68532000"/>
    <n v="68532000"/>
    <s v="FUTA"/>
    <n v="34"/>
    <s v="General taxes"/>
    <x v="3"/>
    <x v="3"/>
    <s v="408.12"/>
    <n v="81.05239999760002"/>
    <n v="39.722400000000007"/>
    <n v="2.8751999952000014"/>
    <n v="0"/>
    <n v="0"/>
    <n v="0"/>
    <n v="0"/>
    <n v="0"/>
    <n v="0"/>
    <n v="0"/>
    <n v="0"/>
    <n v="0"/>
    <n v="123.64999999280003"/>
  </r>
  <r>
    <s v="E123005"/>
    <s v="Budget"/>
    <s v="1230"/>
    <n v="123005"/>
    <s v="NOR-ADMIN &amp; GEN"/>
    <s v="Water"/>
    <s v="A68533000"/>
    <n v="68533000"/>
    <s v="FICA"/>
    <n v="34"/>
    <s v="General taxes"/>
    <x v="3"/>
    <x v="3"/>
    <s v="408.12"/>
    <n v="1056.7658337229691"/>
    <n v="1056.7658337229691"/>
    <n v="1154.1951950299188"/>
    <n v="1086.3551170672122"/>
    <n v="1136.4335887789844"/>
    <n v="1136.4335887789844"/>
    <n v="1086.3551170672122"/>
    <n v="1186.5120604907561"/>
    <n v="1136.4335887789844"/>
    <n v="1086.3551170672122"/>
    <n v="1136.4335887789844"/>
    <n v="1136.4335887789844"/>
    <n v="13395.472218063169"/>
  </r>
  <r>
    <s v="E123005"/>
    <s v="Budget"/>
    <s v="1230"/>
    <n v="123005"/>
    <s v="NOR-ADMIN &amp; GEN"/>
    <s v="Water"/>
    <s v="A68535000"/>
    <n v="68535000"/>
    <s v="SUTA"/>
    <n v="34"/>
    <s v="General taxes"/>
    <x v="3"/>
    <x v="3"/>
    <s v="408.12"/>
    <n v="193.39342055060874"/>
    <n v="120.08777944939128"/>
    <n v="69.828799999999973"/>
    <n v="0"/>
    <n v="0"/>
    <n v="0"/>
    <n v="0"/>
    <n v="0"/>
    <n v="0"/>
    <n v="0"/>
    <n v="0"/>
    <n v="0"/>
    <n v="383.30999999999995"/>
  </r>
  <r>
    <s v="E123005"/>
    <s v="Budget"/>
    <s v="1230"/>
    <n v="123005"/>
    <s v="NOR-ADMIN &amp; GEN"/>
    <s v="Water"/>
    <s v="A68532100"/>
    <n v="68532100"/>
    <s v="FUTA Cap Credits"/>
    <n v="34"/>
    <s v="General taxes"/>
    <x v="3"/>
    <x v="3"/>
    <s v="408.12"/>
    <n v="-8.3999999995200039"/>
    <n v="0"/>
    <n v="0"/>
    <n v="0"/>
    <n v="0"/>
    <n v="0"/>
    <n v="0"/>
    <n v="0"/>
    <n v="0"/>
    <n v="0"/>
    <n v="0"/>
    <n v="0"/>
    <n v="-8.3999999995200039"/>
  </r>
  <r>
    <s v="E123005"/>
    <s v="Budget"/>
    <s v="1230"/>
    <n v="123005"/>
    <s v="NOR-ADMIN &amp; GEN"/>
    <s v="Water"/>
    <s v="A68533100"/>
    <n v="68533100"/>
    <s v="FICA Cap Credits"/>
    <n v="34"/>
    <s v="General taxes"/>
    <x v="3"/>
    <x v="3"/>
    <s v="408.12"/>
    <n v="-111.85154674459382"/>
    <n v="-111.85154674459382"/>
    <n v="-122.50407500598372"/>
    <n v="-114.98339005344246"/>
    <n v="-120.45878957979686"/>
    <n v="-120.45878957979686"/>
    <n v="-114.98339005344246"/>
    <n v="-125.93418910615124"/>
    <n v="-120.45878957979686"/>
    <n v="-114.98339005344246"/>
    <n v="-120.45878957979686"/>
    <n v="-120.45878957979686"/>
    <n v="-1419.385475660634"/>
  </r>
  <r>
    <s v="E123005"/>
    <s v="Budget"/>
    <s v="1230"/>
    <n v="123005"/>
    <s v="NOR-ADMIN &amp; GEN"/>
    <s v="Water"/>
    <s v="A68535100"/>
    <n v="68535100"/>
    <s v="SUTA Cap Credits"/>
    <n v="34"/>
    <s v="General taxes"/>
    <x v="3"/>
    <x v="3"/>
    <s v="408.12"/>
    <n v="-20.469564110121745"/>
    <n v="-5.5704358898782544"/>
    <n v="0"/>
    <n v="0"/>
    <n v="0"/>
    <n v="0"/>
    <n v="0"/>
    <n v="0"/>
    <n v="0"/>
    <n v="0"/>
    <n v="0"/>
    <n v="0"/>
    <n v="-26.04"/>
  </r>
  <r>
    <s v="E123005"/>
    <s v="Budget"/>
    <s v="1230"/>
    <n v="123005"/>
    <s v="NOR-ADMIN &amp; GEN"/>
    <s v="Water"/>
    <s v="A70510000"/>
    <n v="70510000"/>
    <s v="AFUDC-Equity"/>
    <n v="41"/>
    <s v="Allowance for other funds used during construction"/>
    <x v="29"/>
    <x v="29"/>
    <s v="420."/>
    <n v="-2050.0561600210299"/>
    <n v="-2050.0561600210299"/>
    <n v="-2050.0561600210299"/>
    <n v="-2050.0561600210299"/>
    <n v="-2050.0561600210299"/>
    <n v="-2050.0561600210299"/>
    <n v="-2050.0561600210299"/>
    <n v="-2050.0561600210299"/>
    <n v="-2050.0561600210299"/>
    <n v="-2050.0561600210299"/>
    <n v="-2050.0561600210299"/>
    <n v="-2050.0561600210299"/>
    <n v="-24600.673920252364"/>
  </r>
  <r>
    <s v="E123005"/>
    <s v="Budget"/>
    <s v="1230"/>
    <n v="123005"/>
    <s v="NOR-ADMIN &amp; GEN"/>
    <s v="Water"/>
    <s v="A85000000"/>
    <n v="85000000"/>
    <s v="AFUDC Debt"/>
    <n v="42"/>
    <s v="Allowance for borrowed funds used during construction"/>
    <x v="30"/>
    <x v="30"/>
    <s v="420."/>
    <n v="-941.564538438505"/>
    <n v="-941.564538438505"/>
    <n v="-941.564538438505"/>
    <n v="-941.564538438505"/>
    <n v="-941.564538438505"/>
    <n v="-941.564538438505"/>
    <n v="-941.564538438505"/>
    <n v="-941.564538438505"/>
    <n v="-941.564538438505"/>
    <n v="-941.564538438505"/>
    <n v="-941.564538438505"/>
    <n v="-941.564538438505"/>
    <n v="-11298.774461262059"/>
  </r>
  <r>
    <s v="E123006"/>
    <s v="Budget"/>
    <s v="1230"/>
    <n v="123006"/>
    <s v="NOR-FIELD SERVICES"/>
    <s v="Water"/>
    <s v="A50109900"/>
    <n v="50109900"/>
    <s v="Labor Cap Credits"/>
    <n v="10"/>
    <s v="Salaries &amp; Wages"/>
    <x v="0"/>
    <x v="0"/>
    <s v="601.8"/>
    <n v="-2899.596"/>
    <n v="-2899.596"/>
    <n v="-3175.748"/>
    <n v="-2980.7846879999997"/>
    <n v="-3122.7268160000003"/>
    <n v="-3122.7268160000003"/>
    <n v="-2980.7846879999997"/>
    <n v="-3264.668944"/>
    <n v="-3122.7268160000003"/>
    <n v="-2980.7846879999997"/>
    <n v="-3122.7268160000003"/>
    <n v="-3122.7268160000003"/>
    <n v="-36795.597088000002"/>
  </r>
  <r>
    <s v="E123006"/>
    <s v="Budget"/>
    <s v="1230"/>
    <n v="123006"/>
    <s v="NOR-FIELD SERVICES"/>
    <s v="Water"/>
    <s v="A50110000"/>
    <n v="50110000"/>
    <s v="Labor NS OT -Natural"/>
    <n v="10"/>
    <s v="Salaries &amp; Wages"/>
    <x v="0"/>
    <x v="0"/>
    <s v="601.8"/>
    <n v="3279.0811189999999"/>
    <n v="3279.0811189999999"/>
    <n v="3279.0811189999999"/>
    <n v="3370.8896303319998"/>
    <n v="3370.8896303319998"/>
    <n v="3370.8896303319998"/>
    <n v="3370.8896303319998"/>
    <n v="3370.8896303319998"/>
    <n v="3370.8896303319998"/>
    <n v="3370.8896303319998"/>
    <n v="3370.8896303319998"/>
    <n v="3370.8896303319998"/>
    <n v="40175.250029987998"/>
  </r>
  <r>
    <s v="E123006"/>
    <s v="Budget"/>
    <s v="1230"/>
    <n v="123006"/>
    <s v="NOR-FIELD SERVICES"/>
    <s v="Water"/>
    <s v="A50119900"/>
    <n v="50119900"/>
    <s v="LaborNSOT CapCredits"/>
    <n v="10"/>
    <s v="Salaries &amp; Wages"/>
    <x v="0"/>
    <x v="0"/>
    <s v="601.8"/>
    <n v="-384.08013299999999"/>
    <n v="-384.08013299999999"/>
    <n v="-384.08013299999993"/>
    <n v="-394.83437672399998"/>
    <n v="-394.83437672399998"/>
    <n v="-394.83437672399998"/>
    <n v="-394.83437672399998"/>
    <n v="-394.83437672399998"/>
    <n v="-394.83437672399998"/>
    <n v="-394.83437672399998"/>
    <n v="-394.83437672399998"/>
    <n v="-394.83437672399998"/>
    <n v="-4705.7497895159995"/>
  </r>
  <r>
    <s v="E123006"/>
    <s v="Budget"/>
    <s v="1230"/>
    <n v="123006"/>
    <s v="NOR-FIELD SERVICES"/>
    <s v="Water"/>
    <s v="A50100000"/>
    <n v="50100000"/>
    <s v="Labor Expense"/>
    <n v="10"/>
    <s v="Salaries &amp; Wages"/>
    <x v="0"/>
    <x v="0"/>
    <s v="601.8"/>
    <n v="20164.986000000001"/>
    <n v="20164.986000000001"/>
    <n v="22085.458000000002"/>
    <n v="20729.601407999999"/>
    <n v="21716.723856000004"/>
    <n v="21716.723856000004"/>
    <n v="20729.601407999999"/>
    <n v="22703.846304000002"/>
    <n v="21716.723856000004"/>
    <n v="20729.601407999999"/>
    <n v="21716.723856000004"/>
    <n v="21716.723856000004"/>
    <n v="255891.69980799998"/>
  </r>
  <r>
    <s v="E123006"/>
    <s v="Budget"/>
    <s v="1230"/>
    <n v="123006"/>
    <s v="NOR-FIELD SERVICES"/>
    <s v="Water"/>
    <s v="A50171000"/>
    <n v="50171000"/>
    <s v="Annual Incent Plan"/>
    <n v="10"/>
    <s v="Salaries &amp; Wages"/>
    <x v="0"/>
    <x v="0"/>
    <s v="601.8"/>
    <n v="536.18557592647358"/>
    <n v="536.18557592647358"/>
    <n v="587.25277363375687"/>
    <n v="551.19509205241502"/>
    <n v="577.4481916739586"/>
    <n v="577.4481916739586"/>
    <n v="551.19509205241502"/>
    <n v="603.69129129550197"/>
    <n v="577.4481916739586"/>
    <n v="551.19509205241502"/>
    <n v="577.4481916739586"/>
    <n v="577.4481916739586"/>
    <n v="6804.141451309245"/>
  </r>
  <r>
    <s v="E123006"/>
    <s v="Budget"/>
    <s v="1230"/>
    <n v="123006"/>
    <s v="NOR-FIELD SERVICES"/>
    <s v="Water"/>
    <s v="A50550000"/>
    <n v="50550000"/>
    <s v="Group Insur Expense"/>
    <n v="12"/>
    <s v="Group insurances"/>
    <x v="12"/>
    <x v="12"/>
    <s v="604.8"/>
    <n v="4572.37"/>
    <n v="4572.37"/>
    <n v="4572.37"/>
    <n v="4572.37"/>
    <n v="4572.37"/>
    <n v="4572.37"/>
    <n v="4572.37"/>
    <n v="4572.37"/>
    <n v="4572.37"/>
    <n v="4572.37"/>
    <n v="4572.37"/>
    <n v="4572.37"/>
    <n v="54868.44000000001"/>
  </r>
  <r>
    <s v="E123006"/>
    <s v="Budget"/>
    <s v="1230"/>
    <n v="123006"/>
    <s v="NOR-FIELD SERVICES"/>
    <s v="Water"/>
    <s v="A50550100"/>
    <n v="50550100"/>
    <s v="Group Ins Cap Credts"/>
    <n v="12"/>
    <s v="Group insurances"/>
    <x v="12"/>
    <x v="12"/>
    <s v="604.8"/>
    <n v="-629.18399999999997"/>
    <n v="-629.18399999999997"/>
    <n v="-629.18399999999997"/>
    <n v="-629.18399999999997"/>
    <n v="-629.18399999999997"/>
    <n v="-629.18399999999997"/>
    <n v="-629.18399999999997"/>
    <n v="-629.18399999999997"/>
    <n v="-629.18399999999997"/>
    <n v="-629.18399999999997"/>
    <n v="-629.18399999999997"/>
    <n v="-629.18399999999997"/>
    <n v="-7550.2080000000014"/>
  </r>
  <r>
    <s v="E123006"/>
    <s v="Budget"/>
    <s v="1230"/>
    <n v="123006"/>
    <s v="NOR-FIELD SERVICES"/>
    <s v="Water"/>
    <s v="A50421000"/>
    <n v="50421000"/>
    <s v="401k Expense"/>
    <n v="13"/>
    <s v="Other benefits"/>
    <x v="1"/>
    <x v="1"/>
    <s v="604.8"/>
    <n v="596.82173913855252"/>
    <n v="596.82173913855252"/>
    <n v="646.32035768511128"/>
    <n v="613.53422783443193"/>
    <n v="638.97855776736321"/>
    <n v="638.97855776736321"/>
    <n v="613.53422783443193"/>
    <n v="664.42288770029427"/>
    <n v="638.97855776736321"/>
    <n v="613.53422783443193"/>
    <n v="638.97855776736321"/>
    <n v="638.97855776736321"/>
    <n v="7539.8821960026216"/>
  </r>
  <r>
    <s v="E123006"/>
    <s v="Budget"/>
    <s v="1230"/>
    <n v="123006"/>
    <s v="NOR-FIELD SERVICES"/>
    <s v="Water"/>
    <s v="A50422000"/>
    <n v="50422000"/>
    <s v="DCP Expense"/>
    <n v="13"/>
    <s v="Other benefits"/>
    <x v="1"/>
    <x v="1"/>
    <s v="604.8"/>
    <n v="659.21813731776774"/>
    <n v="659.21813731776774"/>
    <n v="722.00081706231708"/>
    <n v="677.67376516266529"/>
    <n v="709.93918255136361"/>
    <n v="709.93918255136361"/>
    <n v="677.67376516266529"/>
    <n v="742.21459994006204"/>
    <n v="709.93918255136361"/>
    <n v="677.67376516266529"/>
    <n v="709.93918255136361"/>
    <n v="709.93918255136361"/>
    <n v="8365.3688998827292"/>
  </r>
  <r>
    <s v="E123006"/>
    <s v="Budget"/>
    <s v="1230"/>
    <n v="123006"/>
    <s v="NOR-FIELD SERVICES"/>
    <s v="Water"/>
    <s v="A50421100"/>
    <n v="50421100"/>
    <s v="401k Exp Cap Credits"/>
    <n v="13"/>
    <s v="Other benefits"/>
    <x v="1"/>
    <x v="1"/>
    <s v="604.8"/>
    <n v="-86.913659282673976"/>
    <n v="-86.913659282673976"/>
    <n v="-94.288939301635224"/>
    <n v="-89.347241742588864"/>
    <n v="-93.138135672334926"/>
    <n v="-93.138135672334926"/>
    <n v="-89.347241742588864"/>
    <n v="-96.929029602081016"/>
    <n v="-93.138135672334926"/>
    <n v="-89.347241742588864"/>
    <n v="-93.138135672334926"/>
    <n v="-93.138135672334926"/>
    <n v="-1098.7776910585053"/>
  </r>
  <r>
    <s v="E123006"/>
    <s v="Budget"/>
    <s v="1230"/>
    <n v="123006"/>
    <s v="NOR-FIELD SERVICES"/>
    <s v="Water"/>
    <s v="A50422100"/>
    <n v="50422100"/>
    <s v="DCP Exp Cap Credits"/>
    <n v="13"/>
    <s v="Other benefits"/>
    <x v="1"/>
    <x v="1"/>
    <s v="604.8"/>
    <n v="-103.39862358640556"/>
    <n v="-103.39862358640556"/>
    <n v="-113.2461115470156"/>
    <n v="-106.29378504682492"/>
    <n v="-111.35539385857848"/>
    <n v="-111.35539385857848"/>
    <n v="-106.29378504682492"/>
    <n v="-116.41700267033205"/>
    <n v="-111.35539385857848"/>
    <n v="-106.29378504682492"/>
    <n v="-111.35539385857848"/>
    <n v="-111.35539385857848"/>
    <n v="-1312.1186858235262"/>
  </r>
  <r>
    <s v="E123006"/>
    <s v="Budget"/>
    <s v="1230"/>
    <n v="123006"/>
    <s v="NOR-FIELD SERVICES"/>
    <s v="Water"/>
    <s v="A53150000"/>
    <n v="53150000"/>
    <s v="Contr Svc-Other"/>
    <n v="15"/>
    <s v="Contracted services"/>
    <x v="13"/>
    <x v="13"/>
    <s v="636.8"/>
    <n v="640"/>
    <n v="640"/>
    <n v="640"/>
    <n v="640"/>
    <n v="640"/>
    <n v="640"/>
    <n v="640"/>
    <n v="640"/>
    <n v="640"/>
    <n v="640"/>
    <n v="640"/>
    <n v="640"/>
    <n v="7680"/>
  </r>
  <r>
    <s v="E123006"/>
    <s v="Budget"/>
    <s v="1230"/>
    <n v="123006"/>
    <s v="NOR-FIELD SERVICES"/>
    <s v="Water"/>
    <s v="A52532000"/>
    <n v="52532000"/>
    <s v="Electricity"/>
    <n v="16"/>
    <s v="Building maintenance and services"/>
    <x v="14"/>
    <x v="14"/>
    <s v="675.8"/>
    <n v="1000"/>
    <n v="1000"/>
    <n v="1000"/>
    <n v="1000"/>
    <n v="1000"/>
    <n v="1000"/>
    <n v="1000"/>
    <n v="1000"/>
    <n v="1000"/>
    <n v="1000"/>
    <n v="1000"/>
    <n v="1000"/>
    <n v="12000"/>
  </r>
  <r>
    <s v="E123006"/>
    <s v="Budget"/>
    <s v="1230"/>
    <n v="123006"/>
    <s v="NOR-FIELD SERVICES"/>
    <s v="Water"/>
    <s v="A52546000"/>
    <n v="52546000"/>
    <s v="Grounds Keeping"/>
    <n v="16"/>
    <s v="Building maintenance and services"/>
    <x v="14"/>
    <x v="14"/>
    <s v="675.8"/>
    <n v="0"/>
    <n v="0"/>
    <n v="0"/>
    <n v="500"/>
    <n v="500"/>
    <n v="500"/>
    <n v="500"/>
    <n v="500"/>
    <n v="500"/>
    <n v="500"/>
    <n v="0"/>
    <n v="0"/>
    <n v="3500"/>
  </r>
  <r>
    <s v="E123006"/>
    <s v="Budget"/>
    <s v="1230"/>
    <n v="123006"/>
    <s v="NOR-FIELD SERVICES"/>
    <s v="Water"/>
    <s v="A52574100"/>
    <n v="52574100"/>
    <s v="Cell Phone"/>
    <n v="17"/>
    <s v="Telecommunication expenses"/>
    <x v="15"/>
    <x v="15"/>
    <s v="675.8"/>
    <n v="300"/>
    <n v="300"/>
    <n v="300"/>
    <n v="300"/>
    <n v="300"/>
    <n v="300"/>
    <n v="300"/>
    <n v="300"/>
    <n v="300"/>
    <n v="300"/>
    <n v="300"/>
    <n v="300"/>
    <n v="3600"/>
  </r>
  <r>
    <s v="E123006"/>
    <s v="Budget"/>
    <s v="1230"/>
    <n v="123006"/>
    <s v="NOR-FIELD SERVICES"/>
    <s v="Water"/>
    <s v="A52582000"/>
    <n v="52582000"/>
    <s v="Uniforms"/>
    <n v="19"/>
    <s v="Office supplies &amp; expenses"/>
    <x v="17"/>
    <x v="17"/>
    <s v="675.7"/>
    <n v="225"/>
    <n v="225"/>
    <n v="225"/>
    <n v="225"/>
    <n v="225"/>
    <n v="225"/>
    <n v="225"/>
    <n v="225"/>
    <n v="225"/>
    <n v="225"/>
    <n v="225"/>
    <n v="225"/>
    <n v="2700"/>
  </r>
  <r>
    <s v="E123006"/>
    <s v="Budget"/>
    <s v="1230"/>
    <n v="123006"/>
    <s v="NOR-FIELD SERVICES"/>
    <s v="Water"/>
    <s v="A52534021"/>
    <n v="52534021"/>
    <s v="Travel - Meals"/>
    <n v="21"/>
    <s v="Employee related expense travel &amp; entertainment"/>
    <x v="18"/>
    <x v="18"/>
    <s v="675.8"/>
    <n v="100"/>
    <n v="100"/>
    <n v="100"/>
    <n v="100"/>
    <n v="100"/>
    <n v="100"/>
    <n v="100"/>
    <n v="100"/>
    <n v="100"/>
    <n v="100"/>
    <n v="100"/>
    <n v="100"/>
    <n v="1200"/>
  </r>
  <r>
    <s v="E123006"/>
    <s v="Budget"/>
    <s v="1230"/>
    <n v="123006"/>
    <s v="NOR-FIELD SERVICES"/>
    <s v="Water"/>
    <s v="A52000000"/>
    <n v="52000000"/>
    <s v="M&amp;S Expense (O&amp;M)"/>
    <n v="22"/>
    <s v="Miscellaneous expenses"/>
    <x v="19"/>
    <x v="19"/>
    <s v="620.5"/>
    <n v="1000"/>
    <n v="1000"/>
    <n v="1000"/>
    <n v="1000"/>
    <n v="1000"/>
    <n v="1000"/>
    <n v="1000"/>
    <n v="1000"/>
    <n v="1000"/>
    <n v="1000"/>
    <n v="1000"/>
    <n v="1000"/>
    <n v="12000"/>
  </r>
  <r>
    <s v="E123006"/>
    <s v="Budget"/>
    <s v="1230"/>
    <n v="123006"/>
    <s v="NOR-FIELD SERVICES"/>
    <s v="Water"/>
    <s v="A54110000"/>
    <n v="54110000"/>
    <s v="Rents-Real Prop"/>
    <n v="23"/>
    <s v="Rents"/>
    <x v="20"/>
    <x v="20"/>
    <s v="641.8"/>
    <n v="0"/>
    <n v="0"/>
    <n v="3000"/>
    <n v="0"/>
    <n v="0"/>
    <n v="0"/>
    <n v="0"/>
    <n v="0"/>
    <n v="0"/>
    <n v="0"/>
    <n v="0"/>
    <n v="0"/>
    <n v="3000"/>
  </r>
  <r>
    <s v="E123006"/>
    <s v="Budget"/>
    <s v="1230"/>
    <n v="123006"/>
    <s v="NOR-FIELD SERVICES"/>
    <s v="Water"/>
    <s v="A54140000"/>
    <n v="54140000"/>
    <s v="Rents-Equip"/>
    <n v="23"/>
    <s v="Rents"/>
    <x v="20"/>
    <x v="20"/>
    <s v="642.8"/>
    <n v="0"/>
    <n v="0"/>
    <n v="1000"/>
    <n v="0"/>
    <n v="0"/>
    <n v="1000"/>
    <n v="0"/>
    <n v="0"/>
    <n v="1000"/>
    <n v="0"/>
    <n v="0"/>
    <n v="1000"/>
    <n v="4000"/>
  </r>
  <r>
    <s v="E123006"/>
    <s v="Budget"/>
    <s v="1230"/>
    <n v="123006"/>
    <s v="NOR-FIELD SERVICES"/>
    <s v="Water"/>
    <s v="A62002400"/>
    <n v="62002400"/>
    <s v="M&amp;S Maint TD"/>
    <n v="29"/>
    <s v="Maintenance service &amp; supplies"/>
    <x v="25"/>
    <x v="25"/>
    <s v="620.6"/>
    <n v="4473"/>
    <n v="4473"/>
    <n v="4473"/>
    <n v="4473"/>
    <n v="4473"/>
    <n v="4473"/>
    <n v="4473"/>
    <n v="4473"/>
    <n v="4473"/>
    <n v="4473"/>
    <n v="4473"/>
    <n v="4473"/>
    <n v="53676"/>
  </r>
  <r>
    <s v="E123006"/>
    <s v="Budget"/>
    <s v="1230"/>
    <n v="123006"/>
    <s v="NOR-FIELD SERVICES"/>
    <s v="Water"/>
    <s v="A62502400"/>
    <n v="62502400"/>
    <s v="Misc Maint TD"/>
    <n v="29"/>
    <s v="Maintenance service &amp; supplies"/>
    <x v="25"/>
    <x v="25"/>
    <s v="675.6"/>
    <n v="0"/>
    <n v="0"/>
    <n v="0"/>
    <n v="0"/>
    <n v="0"/>
    <n v="0"/>
    <n v="0"/>
    <n v="0"/>
    <n v="0"/>
    <n v="0"/>
    <n v="0"/>
    <n v="2000"/>
    <n v="2000"/>
  </r>
  <r>
    <s v="E123006"/>
    <s v="Budget"/>
    <s v="1230"/>
    <n v="123006"/>
    <s v="NOR-FIELD SERVICES"/>
    <s v="Water"/>
    <s v="A62510000"/>
    <n v="62510000"/>
    <s v="Amort Def Maint"/>
    <n v="29"/>
    <s v="Maintenance service &amp; supplies"/>
    <x v="25"/>
    <x v="25"/>
    <s v="675.6"/>
    <n v="810"/>
    <n v="810"/>
    <n v="810"/>
    <n v="3102"/>
    <n v="3102"/>
    <n v="3102"/>
    <n v="3102"/>
    <n v="3102"/>
    <n v="3102"/>
    <n v="3102"/>
    <n v="3102"/>
    <n v="3102"/>
    <n v="30348"/>
  </r>
  <r>
    <s v="E123006"/>
    <s v="Budget"/>
    <s v="1230"/>
    <n v="123006"/>
    <s v="NOR-FIELD SERVICES"/>
    <s v="Water"/>
    <s v="A62520700"/>
    <n v="62520700"/>
    <s v="Misc Main Pvg/Bckfll"/>
    <n v="29"/>
    <s v="Maintenance service &amp; supplies"/>
    <x v="25"/>
    <x v="25"/>
    <s v="675.6"/>
    <n v="2438"/>
    <n v="2438"/>
    <n v="2438"/>
    <n v="2438"/>
    <n v="2438"/>
    <n v="2438"/>
    <n v="2438"/>
    <n v="2438"/>
    <n v="2438"/>
    <n v="2438"/>
    <n v="2438"/>
    <n v="2438"/>
    <n v="29256"/>
  </r>
  <r>
    <s v="E123006"/>
    <s v="Budget"/>
    <s v="1230"/>
    <n v="123006"/>
    <s v="NOR-FIELD SERVICES"/>
    <s v="Water"/>
    <s v="A63110000"/>
    <n v="63110000"/>
    <s v="Contract Svc - Other Maint"/>
    <n v="29"/>
    <s v="Maintenance service &amp; supplies"/>
    <x v="25"/>
    <x v="25"/>
    <s v="631.6"/>
    <n v="2000"/>
    <n v="2000"/>
    <n v="2000"/>
    <n v="2000"/>
    <n v="2000"/>
    <n v="2000"/>
    <n v="2000"/>
    <n v="2000"/>
    <n v="2000"/>
    <n v="2000"/>
    <n v="2000"/>
    <n v="2000"/>
    <n v="24000"/>
  </r>
  <r>
    <s v="E123006"/>
    <s v="Budget"/>
    <s v="1230"/>
    <n v="123006"/>
    <s v="NOR-FIELD SERVICES"/>
    <s v="Water"/>
    <s v="A68532000"/>
    <n v="68532000"/>
    <s v="FUTA"/>
    <n v="34"/>
    <s v="General taxes"/>
    <x v="3"/>
    <x v="3"/>
    <s v="408.12"/>
    <n v="143.89573616955892"/>
    <n v="62.474263818441187"/>
    <n v="0"/>
    <n v="0"/>
    <n v="0"/>
    <n v="0"/>
    <n v="0"/>
    <n v="0"/>
    <n v="0"/>
    <n v="0"/>
    <n v="0"/>
    <n v="0"/>
    <n v="206.3699999880001"/>
  </r>
  <r>
    <s v="E123006"/>
    <s v="Budget"/>
    <s v="1230"/>
    <n v="123006"/>
    <s v="NOR-FIELD SERVICES"/>
    <s v="Water"/>
    <s v="A68533000"/>
    <n v="68533000"/>
    <s v="FICA"/>
    <n v="34"/>
    <s v="General taxes"/>
    <x v="3"/>
    <x v="3"/>
    <s v="408.12"/>
    <n v="1834.6806361618753"/>
    <n v="1834.6806361618753"/>
    <n v="1985.5202847864825"/>
    <n v="1886.0610539744077"/>
    <n v="1963.5844533674563"/>
    <n v="1963.5844533674563"/>
    <n v="1886.0610539744077"/>
    <n v="2041.1178527605041"/>
    <n v="1963.5844533674563"/>
    <n v="1886.0610539744077"/>
    <n v="1963.5844533674563"/>
    <n v="1963.5844533674563"/>
    <n v="23172.104838631247"/>
  </r>
  <r>
    <s v="E123006"/>
    <s v="Budget"/>
    <s v="1230"/>
    <n v="123006"/>
    <s v="NOR-FIELD SERVICES"/>
    <s v="Water"/>
    <s v="A68535000"/>
    <n v="68535000"/>
    <s v="SUTA"/>
    <n v="34"/>
    <s v="General taxes"/>
    <x v="3"/>
    <x v="3"/>
    <s v="408.12"/>
    <n v="335.75671772897061"/>
    <n v="293.56022347902933"/>
    <n v="10.423058791999978"/>
    <n v="0"/>
    <n v="0"/>
    <n v="0"/>
    <n v="0"/>
    <n v="0"/>
    <n v="0"/>
    <n v="0"/>
    <n v="0"/>
    <n v="0"/>
    <n v="639.7399999999999"/>
  </r>
  <r>
    <s v="E123006"/>
    <s v="Budget"/>
    <s v="1230"/>
    <n v="123006"/>
    <s v="NOR-FIELD SERVICES"/>
    <s v="Water"/>
    <s v="A68532100"/>
    <n v="68532100"/>
    <s v="FUTA Cap Credits"/>
    <n v="34"/>
    <s v="General taxes"/>
    <x v="3"/>
    <x v="3"/>
    <s v="408.12"/>
    <n v="-20.472967969129773"/>
    <n v="-8.0030320292430339"/>
    <n v="0"/>
    <n v="0"/>
    <n v="0"/>
    <n v="0"/>
    <n v="0"/>
    <n v="0"/>
    <n v="0"/>
    <n v="0"/>
    <n v="0"/>
    <n v="0"/>
    <n v="-28.475999998372806"/>
  </r>
  <r>
    <s v="E123006"/>
    <s v="Budget"/>
    <s v="1230"/>
    <n v="123006"/>
    <s v="NOR-FIELD SERVICES"/>
    <s v="Water"/>
    <s v="A68533100"/>
    <n v="68533100"/>
    <s v="FICA Cap Credits"/>
    <n v="34"/>
    <s v="General taxes"/>
    <x v="3"/>
    <x v="3"/>
    <s v="408.12"/>
    <n v="-261.03034160640453"/>
    <n v="-261.03034160640453"/>
    <n v="-282.95320973132601"/>
    <n v="-268.3391911713839"/>
    <n v="-279.60754538759346"/>
    <n v="-279.60754538759346"/>
    <n v="-268.3391911713839"/>
    <n v="-290.87589960380313"/>
    <n v="-279.60754538759346"/>
    <n v="-268.3391911713839"/>
    <n v="-279.60754538759346"/>
    <n v="-279.60754538759346"/>
    <n v="-3298.9450930000567"/>
  </r>
  <r>
    <s v="E123006"/>
    <s v="Budget"/>
    <s v="1230"/>
    <n v="123006"/>
    <s v="NOR-FIELD SERVICES"/>
    <s v="Water"/>
    <s v="A68535100"/>
    <n v="68535100"/>
    <s v="SUTA Cap Credits"/>
    <n v="34"/>
    <s v="General taxes"/>
    <x v="3"/>
    <x v="3"/>
    <s v="408.12"/>
    <n v="-47.770258594636118"/>
    <n v="-39.236198931043866"/>
    <n v="-1.2691424743199997"/>
    <n v="0"/>
    <n v="0"/>
    <n v="0"/>
    <n v="0"/>
    <n v="0"/>
    <n v="0"/>
    <n v="0"/>
    <n v="0"/>
    <n v="0"/>
    <n v="-88.275599999999997"/>
  </r>
  <r>
    <s v="E123205"/>
    <s v="Budget"/>
    <s v="1230"/>
    <n v="123005"/>
    <s v="NOR-ADMIN &amp; GEN"/>
    <s v="Water"/>
    <s v="A68011000"/>
    <n v="68011000"/>
    <s v="Depr -UPIS General"/>
    <n v="30"/>
    <s v="Depreciation"/>
    <x v="26"/>
    <x v="26"/>
    <s v="403."/>
    <n v="-3.8342390511236117"/>
    <n v="-4.6010868613483353"/>
    <n v="-5.3679346715730567"/>
    <n v="-6.1347824817977799"/>
    <n v="-6.9016302920225012"/>
    <n v="-7.6684781022472244"/>
    <n v="-8.4353259124719457"/>
    <n v="-9.2021737226966707"/>
    <n v="-9.9690215329213885"/>
    <n v="-10.735869343146113"/>
    <n v="-11.502717153370835"/>
    <n v="-12.26956496359556"/>
    <n v="-96.622824088315028"/>
  </r>
  <r>
    <s v="E123205"/>
    <s v="Budget"/>
    <s v="1230"/>
    <n v="123005"/>
    <s v="NOR-ADMIN &amp; GEN"/>
    <s v="Water"/>
    <s v="A68311000"/>
    <n v="68311000"/>
    <s v="Rem Costs-ARO/NNS"/>
    <n v="32"/>
    <s v="Removal costs"/>
    <x v="47"/>
    <x v="47"/>
    <s v="403."/>
    <n v="-0.60838521455827399"/>
    <n v="-0.7300622574699287"/>
    <n v="-0.85173930038158341"/>
    <n v="-0.97341634329323801"/>
    <n v="-1.0950933862048928"/>
    <n v="-1.2167704291165478"/>
    <n v="-1.3384474720282022"/>
    <n v="-1.4601245149398574"/>
    <n v="-1.5818015578515119"/>
    <n v="-1.7034786007631668"/>
    <n v="-1.8251556436748217"/>
    <n v="-1.946832686586476"/>
    <n v="-15.3313074068685"/>
  </r>
  <r>
    <s v="E123301"/>
    <s v="Budget"/>
    <s v="1233"/>
    <n v="123301"/>
    <s v="OWNWW-TREATMENT"/>
    <s v="Wastewater"/>
    <s v="A51510000"/>
    <n v="51510000"/>
    <s v="Purchased Power"/>
    <n v="7"/>
    <s v="Fuel and Power"/>
    <x v="43"/>
    <x v="43"/>
    <s v="615.8"/>
    <n v="4643"/>
    <n v="4602"/>
    <n v="4700"/>
    <n v="4644"/>
    <n v="4644"/>
    <n v="4643"/>
    <n v="4643"/>
    <n v="4645"/>
    <n v="4644"/>
    <n v="4644"/>
    <n v="4644"/>
    <n v="4643"/>
    <n v="55739"/>
  </r>
  <r>
    <s v="E123301"/>
    <s v="Budget"/>
    <s v="1233"/>
    <n v="123301"/>
    <s v="OWNWW-TREATMENT"/>
    <s v="Wastewater"/>
    <s v="A51800000"/>
    <n v="51800000"/>
    <s v="Chemicals"/>
    <n v="8"/>
    <s v="Chemicals"/>
    <x v="48"/>
    <x v="48"/>
    <s v="618.3"/>
    <n v="566.22424037006181"/>
    <n v="101.51039384045983"/>
    <n v="349.70146560032651"/>
    <n v="1508.2947031578842"/>
    <n v="1142.2681077138079"/>
    <n v="756.60225832236313"/>
    <n v="729.23004813321859"/>
    <n v="1004.4250940707167"/>
    <n v="1630.0580776315676"/>
    <n v="398.43136445723405"/>
    <n v="549.03989316611467"/>
    <n v="804.10470380756021"/>
    <n v="9539.8903502713147"/>
  </r>
  <r>
    <s v="E123301"/>
    <s v="Budget"/>
    <s v="1233"/>
    <n v="123301"/>
    <s v="OWNWW-TREATMENT"/>
    <s v="Wastewater"/>
    <s v="A53150000"/>
    <n v="53150000"/>
    <s v="Contr Svc-Other"/>
    <n v="15"/>
    <s v="Contracted services"/>
    <x v="13"/>
    <x v="13"/>
    <s v="636.8"/>
    <n v="533"/>
    <n v="533"/>
    <n v="533"/>
    <n v="533"/>
    <n v="533"/>
    <n v="533"/>
    <n v="533"/>
    <n v="533"/>
    <n v="533"/>
    <n v="533"/>
    <n v="533"/>
    <n v="533"/>
    <n v="6396"/>
  </r>
  <r>
    <s v="E123301"/>
    <s v="Budget"/>
    <s v="1233"/>
    <n v="123301"/>
    <s v="OWNWW-TREATMENT"/>
    <s v="Wastewater"/>
    <s v="A53152000"/>
    <n v="53152000"/>
    <s v="Contr Svc-Lab Testng"/>
    <n v="15"/>
    <s v="Contracted services"/>
    <x v="13"/>
    <x v="13"/>
    <s v="635.3"/>
    <n v="2000"/>
    <n v="2000"/>
    <n v="2000"/>
    <n v="2000"/>
    <n v="3000"/>
    <n v="2000"/>
    <n v="2000"/>
    <n v="3000"/>
    <n v="2000"/>
    <n v="3000"/>
    <n v="3000"/>
    <n v="2000"/>
    <n v="28000"/>
  </r>
  <r>
    <s v="E123301"/>
    <s v="Budget"/>
    <s v="1233"/>
    <n v="123301"/>
    <s v="OWNWW-TREATMENT"/>
    <s v="Wastewater"/>
    <s v="A52546000"/>
    <n v="52546000"/>
    <s v="Grounds Keeping"/>
    <n v="16"/>
    <s v="Building maintenance and services"/>
    <x v="14"/>
    <x v="14"/>
    <s v="675.8"/>
    <n v="1000"/>
    <n v="1000"/>
    <n v="1000"/>
    <n v="1000"/>
    <n v="1000"/>
    <n v="1000"/>
    <n v="1000"/>
    <n v="1000"/>
    <n v="1000"/>
    <n v="1000"/>
    <n v="1000"/>
    <n v="1000"/>
    <n v="12000"/>
  </r>
  <r>
    <s v="E123301"/>
    <s v="Budget"/>
    <s v="1233"/>
    <n v="123301"/>
    <s v="OWNWW-TREATMENT"/>
    <s v="Wastewater"/>
    <s v="A52578000"/>
    <n v="52578000"/>
    <s v="Trash Removal"/>
    <n v="16"/>
    <s v="Building maintenance and services"/>
    <x v="14"/>
    <x v="14"/>
    <s v="675.8"/>
    <n v="147"/>
    <n v="147"/>
    <n v="147"/>
    <n v="147"/>
    <n v="147"/>
    <n v="147"/>
    <n v="147"/>
    <n v="147"/>
    <n v="147"/>
    <n v="147"/>
    <n v="147"/>
    <n v="147"/>
    <n v="1764"/>
  </r>
  <r>
    <s v="E123301"/>
    <s v="Budget"/>
    <s v="1233"/>
    <n v="123301"/>
    <s v="OWNWW-TREATMENT"/>
    <s v="Wastewater"/>
    <s v="A52574000"/>
    <n v="52574000"/>
    <s v="Telephone"/>
    <n v="17"/>
    <s v="Telecommunication expenses"/>
    <x v="15"/>
    <x v="15"/>
    <s v="675.8"/>
    <n v="250"/>
    <n v="250"/>
    <n v="250"/>
    <n v="250"/>
    <n v="250"/>
    <n v="250"/>
    <n v="250"/>
    <n v="250"/>
    <n v="250"/>
    <n v="250"/>
    <n v="250"/>
    <n v="250"/>
    <n v="3000"/>
  </r>
  <r>
    <s v="E123301"/>
    <s v="Budget"/>
    <s v="1233"/>
    <n v="123301"/>
    <s v="OWNWW-TREATMENT"/>
    <s v="Wastewater"/>
    <s v="A52574100"/>
    <n v="52574100"/>
    <s v="Cell Phone"/>
    <n v="17"/>
    <s v="Telecommunication expenses"/>
    <x v="15"/>
    <x v="15"/>
    <s v="675.8"/>
    <n v="50"/>
    <n v="50"/>
    <n v="50"/>
    <n v="50"/>
    <n v="50"/>
    <n v="50"/>
    <n v="50"/>
    <n v="50"/>
    <n v="50"/>
    <n v="50"/>
    <n v="50"/>
    <n v="50"/>
    <n v="600"/>
  </r>
  <r>
    <s v="E123301"/>
    <s v="Budget"/>
    <s v="1233"/>
    <n v="123301"/>
    <s v="OWNWW-TREATMENT"/>
    <s v="Wastewater"/>
    <s v="A52582000"/>
    <n v="52582000"/>
    <s v="Uniforms"/>
    <n v="19"/>
    <s v="Office supplies &amp; expenses"/>
    <x v="17"/>
    <x v="17"/>
    <s v="675.7"/>
    <n v="30"/>
    <n v="30"/>
    <n v="30"/>
    <n v="30"/>
    <n v="30"/>
    <n v="30"/>
    <n v="30"/>
    <n v="30"/>
    <n v="30"/>
    <n v="30"/>
    <n v="30"/>
    <n v="30"/>
    <n v="360"/>
  </r>
  <r>
    <s v="E123301"/>
    <s v="Budget"/>
    <s v="1233"/>
    <n v="123301"/>
    <s v="OWNWW-TREATMENT"/>
    <s v="Wastewater"/>
    <s v="A52001000"/>
    <n v="52001000"/>
    <s v="M&amp;S Expense (O&amp;M)"/>
    <n v="22"/>
    <s v="Miscellaneous expenses"/>
    <x v="19"/>
    <x v="19"/>
    <s v="620.5"/>
    <n v="200"/>
    <n v="200"/>
    <n v="200"/>
    <n v="200"/>
    <n v="200"/>
    <n v="200"/>
    <n v="200"/>
    <n v="200"/>
    <n v="200"/>
    <n v="200"/>
    <n v="200"/>
    <n v="200"/>
    <n v="2400"/>
  </r>
  <r>
    <s v="E123301"/>
    <s v="Budget"/>
    <s v="1233"/>
    <n v="123301"/>
    <s v="OWNWW-TREATMENT"/>
    <s v="Wastewater"/>
    <s v="A52554500"/>
    <n v="52554500"/>
    <s v="Lab Supplies"/>
    <n v="22"/>
    <s v="Miscellaneous expenses"/>
    <x v="19"/>
    <x v="19"/>
    <s v="675.3"/>
    <n v="325"/>
    <n v="325"/>
    <n v="325"/>
    <n v="325"/>
    <n v="325"/>
    <n v="325"/>
    <n v="325"/>
    <n v="325"/>
    <n v="325"/>
    <n v="325"/>
    <n v="325"/>
    <n v="325"/>
    <n v="3900"/>
  </r>
  <r>
    <s v="E123301"/>
    <s v="Budget"/>
    <s v="1233"/>
    <n v="123301"/>
    <s v="OWNWW-TREATMENT"/>
    <s v="Wastewater"/>
    <s v="A62002400"/>
    <n v="62002400"/>
    <s v="M&amp;S Maint TD"/>
    <n v="29"/>
    <s v="Maintenance service &amp; supplies"/>
    <x v="25"/>
    <x v="25"/>
    <s v="620.6"/>
    <n v="792"/>
    <n v="792"/>
    <n v="792"/>
    <n v="792"/>
    <n v="792"/>
    <n v="792"/>
    <n v="792"/>
    <n v="792"/>
    <n v="792"/>
    <n v="792"/>
    <n v="792"/>
    <n v="792"/>
    <n v="9504"/>
  </r>
  <r>
    <s v="E123301"/>
    <s v="Budget"/>
    <s v="1233"/>
    <n v="123301"/>
    <s v="OWNWW-TREATMENT"/>
    <s v="Wastewater"/>
    <s v="A63110000"/>
    <n v="63110000"/>
    <s v="Contract Svc - Other Maint"/>
    <n v="29"/>
    <s v="Maintenance service &amp; supplies"/>
    <x v="25"/>
    <x v="25"/>
    <s v="631.6"/>
    <n v="900"/>
    <n v="900"/>
    <n v="900"/>
    <n v="900"/>
    <n v="900"/>
    <n v="900"/>
    <n v="900"/>
    <n v="900"/>
    <n v="900"/>
    <n v="900"/>
    <n v="900"/>
    <n v="900"/>
    <n v="10800"/>
  </r>
  <r>
    <s v="E123305"/>
    <s v="Budget"/>
    <s v="1233"/>
    <n v="123305"/>
    <s v="OWNWW-ADMIN &amp; GEN"/>
    <s v="Wastewater"/>
    <s v="A68011000"/>
    <n v="68011000"/>
    <s v="Depr -UPIS General"/>
    <n v="30"/>
    <s v="Depreciation"/>
    <x v="26"/>
    <x v="26"/>
    <s v="403."/>
    <n v="8166.4712022034537"/>
    <n v="8165.2714426441444"/>
    <n v="8164.0716830848351"/>
    <n v="8162.8719235255257"/>
    <n v="8161.6721639662164"/>
    <n v="8160.4724044069062"/>
    <n v="8159.2726448475969"/>
    <n v="8158.0728852882876"/>
    <n v="8156.8731257289783"/>
    <n v="8155.673366169669"/>
    <n v="8154.4736066103596"/>
    <n v="8153.2738470510503"/>
    <n v="97918.470295527033"/>
  </r>
  <r>
    <s v="E123305"/>
    <s v="Budget"/>
    <s v="1233"/>
    <n v="123305"/>
    <s v="OWNWW-ADMIN &amp; GEN"/>
    <s v="Wastewater"/>
    <s v="A68012500"/>
    <n v="68012500"/>
    <s v="Depr-Amort CIAC Nntx"/>
    <n v="30"/>
    <s v="Depreciation"/>
    <x v="26"/>
    <x v="26"/>
    <s v="403."/>
    <n v="-2153.11"/>
    <n v="-2153.11"/>
    <n v="-2153.11"/>
    <n v="-2153.11"/>
    <n v="-2153.11"/>
    <n v="-2153.11"/>
    <n v="-2153.11"/>
    <n v="-2153.11"/>
    <n v="-2153.11"/>
    <n v="-2153.11"/>
    <n v="-2153.11"/>
    <n v="-2153.11"/>
    <n v="-25837.320000000003"/>
  </r>
  <r>
    <s v="E123305"/>
    <s v="Budget"/>
    <s v="1233"/>
    <n v="123305"/>
    <s v="OWNWW-ADMIN &amp; GEN"/>
    <s v="Wastewater"/>
    <s v="A68311000"/>
    <n v="68311000"/>
    <s v="Rem Costs-ARO/NNS"/>
    <n v="32"/>
    <s v="Removal costs"/>
    <x v="47"/>
    <x v="47"/>
    <s v="403."/>
    <n v="-0.95183942260311782"/>
    <n v="-1.1422073071237413"/>
    <n v="-1.3325751916443647"/>
    <n v="-1.5229430761649885"/>
    <n v="-1.7133109606856118"/>
    <n v="-1.9036788452062354"/>
    <n v="-2.094046729726859"/>
    <n v="-2.2844146142474826"/>
    <n v="-2.4747824987681057"/>
    <n v="-2.6651503832887293"/>
    <n v="-2.8555182678093534"/>
    <n v="-3.0458861523299769"/>
    <n v="-23.986353449598568"/>
  </r>
  <r>
    <s v="E123305"/>
    <s v="Budget"/>
    <s v="1233"/>
    <n v="123305"/>
    <s v="OWNWW-ADMIN &amp; GEN"/>
    <s v="Wastewater"/>
    <s v="A70510000"/>
    <n v="70510000"/>
    <s v="AFUDC-Equity"/>
    <n v="41"/>
    <s v="Allowance for other funds used during construction"/>
    <x v="29"/>
    <x v="29"/>
    <s v="420."/>
    <n v="-776.73349712233903"/>
    <n v="-776.73349712233903"/>
    <n v="-776.73349712233903"/>
    <n v="-776.73349712233903"/>
    <n v="-776.73349712233903"/>
    <n v="-776.73349712233903"/>
    <n v="-776.73349712233903"/>
    <n v="-776.73349712233903"/>
    <n v="-776.73349712233903"/>
    <n v="-776.73349712233903"/>
    <n v="-776.73349712233903"/>
    <n v="-776.73349712233903"/>
    <n v="-9320.8019654680684"/>
  </r>
  <r>
    <s v="E123305"/>
    <s v="Budget"/>
    <s v="1233"/>
    <n v="123305"/>
    <s v="OWNWW-ADMIN &amp; GEN"/>
    <s v="Wastewater"/>
    <s v="A85000000"/>
    <n v="85000000"/>
    <s v="AFUDC Debt"/>
    <n v="42"/>
    <s v="Allowance for borrowed funds used during construction"/>
    <x v="30"/>
    <x v="30"/>
    <s v="420."/>
    <n v="-356.74374730310598"/>
    <n v="-356.74374730310598"/>
    <n v="-356.74374730310598"/>
    <n v="-356.74374730310598"/>
    <n v="-356.74374730310598"/>
    <n v="-356.74374730310598"/>
    <n v="-356.74374730310598"/>
    <n v="-356.74374730310598"/>
    <n v="-356.74374730310598"/>
    <n v="-356.74374730310598"/>
    <n v="-356.74374730310598"/>
    <n v="-356.74374730310598"/>
    <n v="-4280.9249676372719"/>
  </r>
  <r>
    <s v="E123306"/>
    <s v="Budget"/>
    <s v="1233"/>
    <n v="123306"/>
    <s v="OWNWW-FIELD SERVICES"/>
    <s v="Wastewater"/>
    <s v="A52546000"/>
    <n v="52546000"/>
    <s v="Grounds Keeping"/>
    <n v="16"/>
    <s v="Building maintenance and services"/>
    <x v="14"/>
    <x v="14"/>
    <s v="675.8"/>
    <n v="55"/>
    <n v="55"/>
    <n v="55"/>
    <n v="55"/>
    <n v="55"/>
    <n v="55"/>
    <n v="55"/>
    <n v="55"/>
    <n v="55"/>
    <n v="55"/>
    <n v="55"/>
    <n v="55"/>
    <n v="660"/>
  </r>
  <r>
    <s v="E123306"/>
    <s v="Budget"/>
    <s v="1233"/>
    <n v="123306"/>
    <s v="OWNWW-FIELD SERVICES"/>
    <s v="Wastewater"/>
    <s v="A63110000"/>
    <n v="63110000"/>
    <s v="Contract Svc - Other Maint"/>
    <n v="29"/>
    <s v="Maintenance service &amp; supplies"/>
    <x v="25"/>
    <x v="25"/>
    <s v="631.6"/>
    <n v="500"/>
    <n v="500"/>
    <n v="500"/>
    <n v="500"/>
    <n v="500"/>
    <n v="500"/>
    <n v="500"/>
    <n v="500"/>
    <n v="500"/>
    <n v="500"/>
    <n v="500"/>
    <n v="500"/>
    <n v="6000"/>
  </r>
  <r>
    <s v="E125001"/>
    <s v="Budget"/>
    <s v="1250"/>
    <n v="125001"/>
    <s v="RWWW-TREATMENT"/>
    <s v="Wastewater"/>
    <s v="A51510000"/>
    <n v="51510000"/>
    <s v="Purchased Power"/>
    <n v="7"/>
    <s v="Fuel and Power"/>
    <x v="43"/>
    <x v="43"/>
    <s v="615.8"/>
    <n v="987"/>
    <n v="446"/>
    <n v="740"/>
    <n v="919"/>
    <n v="626"/>
    <n v="535"/>
    <n v="910"/>
    <n v="669"/>
    <n v="982"/>
    <n v="655"/>
    <n v="750"/>
    <n v="1066"/>
    <n v="9285"/>
  </r>
  <r>
    <s v="E125001"/>
    <s v="Budget"/>
    <s v="1250"/>
    <n v="125001"/>
    <s v="RWWW-TREATMENT"/>
    <s v="Wastewater"/>
    <s v="A51800000"/>
    <n v="51800000"/>
    <s v="Chemicals"/>
    <n v="8"/>
    <s v="Chemicals"/>
    <x v="48"/>
    <x v="48"/>
    <s v="618.3"/>
    <n v="728.44045851393048"/>
    <n v="562.29724922600542"/>
    <n v="512.97638482972047"/>
    <n v="461.70274566563364"/>
    <n v="722.86401300309421"/>
    <n v="627.75199535603588"/>
    <n v="887.88989551083398"/>
    <n v="507.2120201238381"/>
    <n v="744.99206424148406"/>
    <n v="625.38149659442581"/>
    <n v="483.054592518059"/>
    <n v="374.06070469556153"/>
    <n v="7238.6236202786222"/>
  </r>
  <r>
    <s v="E125001"/>
    <s v="Budget"/>
    <s v="1250"/>
    <n v="125001"/>
    <s v="RWWW-TREATMENT"/>
    <s v="Wastewater"/>
    <s v="A53150000"/>
    <n v="53150000"/>
    <s v="Contr Svc-Other"/>
    <n v="15"/>
    <s v="Contracted services"/>
    <x v="13"/>
    <x v="13"/>
    <s v="636.8"/>
    <n v="1005"/>
    <n v="1005"/>
    <n v="1005"/>
    <n v="2005"/>
    <n v="2005"/>
    <n v="1005"/>
    <n v="1005"/>
    <n v="2005"/>
    <n v="2005"/>
    <n v="1005"/>
    <n v="1005"/>
    <n v="1005"/>
    <n v="16060"/>
  </r>
  <r>
    <s v="E125001"/>
    <s v="Budget"/>
    <s v="1250"/>
    <n v="125001"/>
    <s v="RWWW-TREATMENT"/>
    <s v="Wastewater"/>
    <s v="A53152000"/>
    <n v="53152000"/>
    <s v="Contr Svc-Lab Testng"/>
    <n v="15"/>
    <s v="Contracted services"/>
    <x v="13"/>
    <x v="13"/>
    <s v="635.3"/>
    <n v="100"/>
    <n v="100"/>
    <n v="100"/>
    <n v="100"/>
    <n v="100"/>
    <n v="100"/>
    <n v="100"/>
    <n v="100"/>
    <n v="100"/>
    <n v="100"/>
    <n v="100"/>
    <n v="100"/>
    <n v="1200"/>
  </r>
  <r>
    <s v="E125001"/>
    <s v="Budget"/>
    <s v="1250"/>
    <n v="125001"/>
    <s v="RWWW-TREATMENT"/>
    <s v="Wastewater"/>
    <s v="A52532000"/>
    <n v="52532000"/>
    <s v="Electricity"/>
    <n v="16"/>
    <s v="Building maintenance and services"/>
    <x v="14"/>
    <x v="14"/>
    <s v="675.8"/>
    <n v="30"/>
    <n v="30"/>
    <n v="30"/>
    <n v="30"/>
    <n v="30"/>
    <n v="30"/>
    <n v="30"/>
    <n v="30"/>
    <n v="30"/>
    <n v="30"/>
    <n v="30"/>
    <n v="30"/>
    <n v="360"/>
  </r>
  <r>
    <s v="E125001"/>
    <s v="Budget"/>
    <s v="1250"/>
    <n v="125001"/>
    <s v="RWWW-TREATMENT"/>
    <s v="Wastewater"/>
    <s v="A52000000"/>
    <n v="52000000"/>
    <s v="M&amp;S Expense (O&amp;M)"/>
    <n v="22"/>
    <s v="Miscellaneous expenses"/>
    <x v="19"/>
    <x v="19"/>
    <s v="620.5"/>
    <n v="0"/>
    <n v="0"/>
    <n v="0"/>
    <n v="0"/>
    <n v="0"/>
    <n v="0"/>
    <n v="0"/>
    <n v="0"/>
    <n v="0"/>
    <n v="0"/>
    <n v="0"/>
    <n v="400"/>
    <n v="400"/>
  </r>
  <r>
    <s v="E125001"/>
    <s v="Budget"/>
    <s v="1250"/>
    <n v="125001"/>
    <s v="RWWW-TREATMENT"/>
    <s v="Wastewater"/>
    <s v="A52554500"/>
    <n v="52554500"/>
    <s v="Lab Supplies"/>
    <n v="22"/>
    <s v="Miscellaneous expenses"/>
    <x v="19"/>
    <x v="19"/>
    <s v="675.3"/>
    <n v="0"/>
    <n v="0"/>
    <n v="100"/>
    <n v="0"/>
    <n v="0"/>
    <n v="100"/>
    <n v="0"/>
    <n v="0"/>
    <n v="100"/>
    <n v="0"/>
    <n v="0"/>
    <n v="100"/>
    <n v="400"/>
  </r>
  <r>
    <s v="E125001"/>
    <s v="Budget"/>
    <s v="1250"/>
    <n v="125001"/>
    <s v="RWWW-TREATMENT"/>
    <s v="Wastewater"/>
    <s v="A63110000"/>
    <n v="63110000"/>
    <s v="Contract Svc - Other Maint"/>
    <n v="29"/>
    <s v="Maintenance service &amp; supplies"/>
    <x v="25"/>
    <x v="25"/>
    <s v="631.6"/>
    <n v="400"/>
    <n v="400"/>
    <n v="400"/>
    <n v="400"/>
    <n v="400"/>
    <n v="400"/>
    <n v="400"/>
    <n v="400"/>
    <n v="400"/>
    <n v="400"/>
    <n v="400"/>
    <n v="400"/>
    <n v="4800"/>
  </r>
  <r>
    <s v="E125005"/>
    <s v="Budget"/>
    <s v="1250"/>
    <n v="125005"/>
    <s v="RWWW-ADMIN &amp; GEN"/>
    <s v="Wastewater"/>
    <s v="A68011000"/>
    <n v="68011000"/>
    <s v="Depr -UPIS General"/>
    <n v="30"/>
    <s v="Depreciation"/>
    <x v="26"/>
    <x v="26"/>
    <s v="403."/>
    <n v="719.06099267694037"/>
    <n v="718.84919121232849"/>
    <n v="718.63738974771661"/>
    <n v="718.42558828310462"/>
    <n v="718.21378681849274"/>
    <n v="718.00198535388085"/>
    <n v="717.79018388926886"/>
    <n v="717.57838242465698"/>
    <n v="717.3665809600451"/>
    <n v="717.1547794954331"/>
    <n v="716.94297803082122"/>
    <n v="716.73117656620934"/>
    <n v="8614.7530154588985"/>
  </r>
  <r>
    <s v="E125005"/>
    <s v="Budget"/>
    <s v="1250"/>
    <n v="125005"/>
    <s v="RWWW-ADMIN &amp; GEN"/>
    <s v="Wastewater"/>
    <s v="A68311000"/>
    <n v="68311000"/>
    <s v="Rem Costs-ARO/NNS"/>
    <n v="32"/>
    <s v="Removal costs"/>
    <x v="47"/>
    <x v="47"/>
    <s v="403."/>
    <n v="-0.16803448842595972"/>
    <n v="-0.20164138611115168"/>
    <n v="-0.23524828379634363"/>
    <n v="-0.26885518148153559"/>
    <n v="-0.30246207916672752"/>
    <n v="-0.33606897685191944"/>
    <n v="-0.36967587453711137"/>
    <n v="-0.4032827722223033"/>
    <n v="-0.43688966990749523"/>
    <n v="-0.47049656759268715"/>
    <n v="-0.50410346527787908"/>
    <n v="-0.53771036296307106"/>
    <n v="-4.234469108334185"/>
  </r>
  <r>
    <s v="E126001"/>
    <s v="Budget"/>
    <s v="1260"/>
    <n v="126001"/>
    <s v="MILLWW-TREATMENT"/>
    <s v="Wastewater"/>
    <s v="A51510000"/>
    <n v="51510000"/>
    <s v="Purchased Power"/>
    <n v="7"/>
    <s v="Fuel and Power"/>
    <x v="43"/>
    <x v="43"/>
    <s v="615.8"/>
    <n v="3056"/>
    <n v="3056"/>
    <n v="3056"/>
    <n v="3056"/>
    <n v="3056"/>
    <n v="3056"/>
    <n v="3056"/>
    <n v="3056"/>
    <n v="3991"/>
    <n v="2561"/>
    <n v="2720"/>
    <n v="2955"/>
    <n v="36675"/>
  </r>
  <r>
    <s v="E126001"/>
    <s v="Budget"/>
    <s v="1260"/>
    <n v="126001"/>
    <s v="MILLWW-TREATMENT"/>
    <s v="Wastewater"/>
    <s v="A51800000"/>
    <n v="51800000"/>
    <s v="Chemicals"/>
    <n v="8"/>
    <s v="Chemicals"/>
    <x v="48"/>
    <x v="48"/>
    <s v="618.3"/>
    <n v="151.60609615384516"/>
    <n v="151.60609615384516"/>
    <n v="151.60609615384516"/>
    <n v="151.60609615384516"/>
    <n v="151.60609615384516"/>
    <n v="151.60609615384516"/>
    <n v="151.60609615384516"/>
    <n v="151.60609615384516"/>
    <n v="151.60609615384516"/>
    <n v="151.60609615384516"/>
    <n v="151.60609615384516"/>
    <n v="151.60609615384516"/>
    <n v="1819.2731538461414"/>
  </r>
  <r>
    <s v="E126001"/>
    <s v="Budget"/>
    <s v="1260"/>
    <n v="126001"/>
    <s v="MILLWW-TREATMENT"/>
    <s v="Wastewater"/>
    <s v="A50100000"/>
    <n v="50100000"/>
    <s v="Labor Expense"/>
    <n v="10"/>
    <s v="Salaries &amp; Wages"/>
    <x v="0"/>
    <x v="0"/>
    <s v="601.8"/>
    <n v="4353.4563999999991"/>
    <n v="4353.4563999999991"/>
    <n v="4768.0731999999998"/>
    <n v="4475.3609791999997"/>
    <n v="4688.4724544000001"/>
    <n v="4688.4724544000001"/>
    <n v="4475.3609791999997"/>
    <n v="4901.5839296000004"/>
    <n v="4688.4724544000001"/>
    <n v="4475.3609791999997"/>
    <n v="4688.4724544000001"/>
    <n v="4688.4724544000001"/>
    <n v="55245.015139199983"/>
  </r>
  <r>
    <s v="E126001"/>
    <s v="Budget"/>
    <s v="1260"/>
    <n v="126001"/>
    <s v="MILLWW-TREATMENT"/>
    <s v="Wastewater"/>
    <s v="A50550000"/>
    <n v="50550000"/>
    <s v="Group Insur Expense"/>
    <n v="12"/>
    <s v="Group insurances"/>
    <x v="12"/>
    <x v="12"/>
    <s v="604.8"/>
    <n v="909.44"/>
    <n v="909.44"/>
    <n v="909.44"/>
    <n v="909.44"/>
    <n v="909.44"/>
    <n v="909.44"/>
    <n v="909.44"/>
    <n v="909.44"/>
    <n v="909.44"/>
    <n v="909.44"/>
    <n v="909.44"/>
    <n v="909.44"/>
    <n v="10913.280000000004"/>
  </r>
  <r>
    <s v="E126001"/>
    <s v="Budget"/>
    <s v="1260"/>
    <n v="126001"/>
    <s v="MILLWW-TREATMENT"/>
    <s v="Wastewater"/>
    <s v="A50421000"/>
    <n v="50421000"/>
    <s v="401k Expense"/>
    <n v="13"/>
    <s v="Other benefits"/>
    <x v="1"/>
    <x v="1"/>
    <s v="604.8"/>
    <n v="139.31379129538848"/>
    <n v="139.31379129538848"/>
    <n v="152.582247609235"/>
    <n v="143.21409745165937"/>
    <n v="150.03286399697649"/>
    <n v="150.03286399697649"/>
    <n v="143.21409745165937"/>
    <n v="156.85163054229361"/>
    <n v="150.03286399697649"/>
    <n v="143.21409745165937"/>
    <n v="150.03286399697649"/>
    <n v="150.03286399697649"/>
    <n v="1767.8680730821661"/>
  </r>
  <r>
    <s v="E126001"/>
    <s v="Budget"/>
    <s v="1260"/>
    <n v="126001"/>
    <s v="MILLWW-TREATMENT"/>
    <s v="Wastewater"/>
    <s v="A50422000"/>
    <n v="50422000"/>
    <s v="DCP Expense"/>
    <n v="13"/>
    <s v="Other benefits"/>
    <x v="1"/>
    <x v="1"/>
    <s v="604.8"/>
    <n v="228.56108506711573"/>
    <n v="228.56108506711573"/>
    <n v="250.32261697826962"/>
    <n v="234.95127544899498"/>
    <n v="246.1480028513281"/>
    <n v="246.1480028513281"/>
    <n v="234.95127544899498"/>
    <n v="257.33473025366118"/>
    <n v="246.1480028513281"/>
    <n v="234.95127544899498"/>
    <n v="246.1480028513281"/>
    <n v="246.1480028513281"/>
    <n v="2900.3733579697873"/>
  </r>
  <r>
    <s v="E126001"/>
    <s v="Budget"/>
    <s v="1260"/>
    <n v="126001"/>
    <s v="MILLWW-TREATMENT"/>
    <s v="Wastewater"/>
    <s v="A50454000"/>
    <n v="50454000"/>
    <s v="Safety Incent Awards"/>
    <n v="13"/>
    <s v="Other benefits"/>
    <x v="1"/>
    <x v="1"/>
    <s v="604.8"/>
    <n v="100"/>
    <n v="0"/>
    <n v="0"/>
    <n v="0"/>
    <n v="0"/>
    <n v="0"/>
    <n v="0"/>
    <n v="0"/>
    <n v="0"/>
    <n v="0"/>
    <n v="0"/>
    <n v="100"/>
    <n v="200"/>
  </r>
  <r>
    <s v="E126001"/>
    <s v="Budget"/>
    <s v="1260"/>
    <n v="126001"/>
    <s v="MILLWW-TREATMENT"/>
    <s v="Wastewater"/>
    <s v="A53150000"/>
    <n v="53150000"/>
    <s v="Contr Svc-Other"/>
    <n v="15"/>
    <s v="Contracted services"/>
    <x v="13"/>
    <x v="13"/>
    <s v="636.8"/>
    <n v="650"/>
    <n v="650"/>
    <n v="650"/>
    <n v="650"/>
    <n v="650"/>
    <n v="650"/>
    <n v="650"/>
    <n v="650"/>
    <n v="650"/>
    <n v="650"/>
    <n v="650"/>
    <n v="650"/>
    <n v="7800"/>
  </r>
  <r>
    <s v="E126001"/>
    <s v="Budget"/>
    <s v="1260"/>
    <n v="126001"/>
    <s v="MILLWW-TREATMENT"/>
    <s v="Wastewater"/>
    <s v="A53152000"/>
    <n v="53152000"/>
    <s v="Contr Svc-Lab Testng"/>
    <n v="15"/>
    <s v="Contracted services"/>
    <x v="13"/>
    <x v="13"/>
    <s v="635.3"/>
    <n v="0"/>
    <n v="300"/>
    <n v="0"/>
    <n v="300"/>
    <n v="0"/>
    <n v="300"/>
    <n v="0"/>
    <n v="300"/>
    <n v="0"/>
    <n v="300"/>
    <n v="0"/>
    <n v="300"/>
    <n v="1800"/>
  </r>
  <r>
    <s v="E126001"/>
    <s v="Budget"/>
    <s v="1260"/>
    <n v="126001"/>
    <s v="MILLWW-TREATMENT"/>
    <s v="Wastewater"/>
    <s v="A52000000"/>
    <n v="52000000"/>
    <s v="M&amp;S Expense (O&amp;M)"/>
    <n v="22"/>
    <s v="Miscellaneous expenses"/>
    <x v="19"/>
    <x v="19"/>
    <s v="620.5"/>
    <n v="250"/>
    <n v="250"/>
    <n v="250"/>
    <n v="250"/>
    <n v="250"/>
    <n v="250"/>
    <n v="250"/>
    <n v="250"/>
    <n v="250"/>
    <n v="250"/>
    <n v="250"/>
    <n v="250"/>
    <n v="3000"/>
  </r>
  <r>
    <s v="E126001"/>
    <s v="Budget"/>
    <s v="1260"/>
    <n v="126001"/>
    <s v="MILLWW-TREATMENT"/>
    <s v="Wastewater"/>
    <s v="A52554500"/>
    <n v="52554500"/>
    <s v="Lab Supplies"/>
    <n v="22"/>
    <s v="Miscellaneous expenses"/>
    <x v="19"/>
    <x v="19"/>
    <s v="675.3"/>
    <n v="50"/>
    <n v="50"/>
    <n v="50"/>
    <n v="50"/>
    <n v="50"/>
    <n v="50"/>
    <n v="50"/>
    <n v="50"/>
    <n v="50"/>
    <n v="50"/>
    <n v="50"/>
    <n v="50"/>
    <n v="600"/>
  </r>
  <r>
    <s v="E126001"/>
    <s v="Budget"/>
    <s v="1260"/>
    <n v="126001"/>
    <s v="MILLWW-TREATMENT"/>
    <s v="Wastewater"/>
    <s v="A63110000"/>
    <n v="63110000"/>
    <s v="Contract Svc - Other Maint"/>
    <n v="29"/>
    <s v="Maintenance service &amp; supplies"/>
    <x v="25"/>
    <x v="25"/>
    <s v="631.6"/>
    <n v="1500"/>
    <n v="1500"/>
    <n v="1500"/>
    <n v="1500"/>
    <n v="1500"/>
    <n v="1500"/>
    <n v="1500"/>
    <n v="1500"/>
    <n v="1500"/>
    <n v="1500"/>
    <n v="1500"/>
    <n v="1500"/>
    <n v="18000"/>
  </r>
  <r>
    <s v="E126001"/>
    <s v="Budget"/>
    <s v="1260"/>
    <n v="126001"/>
    <s v="MILLWW-TREATMENT"/>
    <s v="Wastewater"/>
    <s v="A68532000"/>
    <n v="68532000"/>
    <s v="FUTA"/>
    <n v="34"/>
    <s v="General taxes"/>
    <x v="3"/>
    <x v="3"/>
    <s v="408.12"/>
    <n v="26.123838400000004"/>
    <n v="15.036161597600008"/>
    <n v="0"/>
    <n v="0"/>
    <n v="0"/>
    <n v="0"/>
    <n v="0"/>
    <n v="0"/>
    <n v="0"/>
    <n v="0"/>
    <n v="0"/>
    <n v="0"/>
    <n v="41.159999997600011"/>
  </r>
  <r>
    <s v="E126001"/>
    <s v="Budget"/>
    <s v="1260"/>
    <n v="126001"/>
    <s v="MILLWW-TREATMENT"/>
    <s v="Wastewater"/>
    <s v="A68533000"/>
    <n v="68533000"/>
    <s v="FICA"/>
    <n v="34"/>
    <s v="General taxes"/>
    <x v="3"/>
    <x v="3"/>
    <s v="408.12"/>
    <n v="333.03643959999994"/>
    <n v="333.03643959999994"/>
    <n v="364.76181479999997"/>
    <n v="342.3618599088"/>
    <n v="358.66766276160007"/>
    <n v="358.66766276160007"/>
    <n v="342.3618599088"/>
    <n v="374.97346561440003"/>
    <n v="358.66766276160007"/>
    <n v="342.3618599088"/>
    <n v="358.66766276160007"/>
    <n v="358.66766276160007"/>
    <n v="4226.2320531488003"/>
  </r>
  <r>
    <s v="E126001"/>
    <s v="Budget"/>
    <s v="1260"/>
    <n v="126001"/>
    <s v="MILLWW-TREATMENT"/>
    <s v="Wastewater"/>
    <s v="A68535000"/>
    <n v="68535000"/>
    <s v="SUTA"/>
    <n v="34"/>
    <s v="General taxes"/>
    <x v="3"/>
    <x v="3"/>
    <s v="408.12"/>
    <n v="-31.079137600000003"/>
    <n v="95.097731199999998"/>
    <n v="43.093761600000008"/>
    <n v="20.144309126399992"/>
    <n v="-0.12183691520000001"/>
    <n v="-0.12183691520000001"/>
    <n v="-0.11629887359999999"/>
    <n v="-0.12737495679999999"/>
    <n v="-0.12183691520000001"/>
    <n v="-0.11629887359999999"/>
    <n v="-0.12183691520000001"/>
    <n v="-0.12183691520000001"/>
    <n v="126.28750704639997"/>
  </r>
  <r>
    <s v="E126005"/>
    <s v="Budget"/>
    <s v="1260"/>
    <n v="126005"/>
    <s v="MILLWW-ADMIN &amp; GEN"/>
    <s v="Wastewater"/>
    <s v="A40211000"/>
    <n v="40211000"/>
    <s v="Dom WW Svc Billed"/>
    <n v="2"/>
    <s v="Sewer revenues"/>
    <x v="38"/>
    <x v="38"/>
    <s v="522.1"/>
    <n v="-12697.646875"/>
    <n v="-12697.646875"/>
    <n v="-12697.646875"/>
    <n v="-12697.646875"/>
    <n v="-12697.646875"/>
    <n v="-12697.646875"/>
    <n v="-12697.646875"/>
    <n v="-12697.646875"/>
    <n v="-12697.646875"/>
    <n v="-12697.646875"/>
    <n v="-12697.646875"/>
    <n v="-12697.646875"/>
    <n v="-152371.76250000004"/>
  </r>
  <r>
    <s v="E126005"/>
    <s v="Budget"/>
    <s v="1260"/>
    <n v="126005"/>
    <s v="MILLWW-ADMIN &amp; GEN"/>
    <s v="Wastewater"/>
    <s v="A40221000"/>
    <n v="40221000"/>
    <s v="Com WW Svc Billed"/>
    <n v="2"/>
    <s v="Sewer revenues"/>
    <x v="38"/>
    <x v="38"/>
    <s v="522.2"/>
    <n v="-452.01979166666666"/>
    <n v="-452.01979166666666"/>
    <n v="-452.01979166666666"/>
    <n v="-452.01979166666666"/>
    <n v="-452.01979166666666"/>
    <n v="-452.01979166666666"/>
    <n v="-452.01979166666666"/>
    <n v="-452.01979166666666"/>
    <n v="-452.01979166666666"/>
    <n v="-452.01979166666666"/>
    <n v="-452.01979166666666"/>
    <n v="-452.01979166666666"/>
    <n v="-5424.2375000000002"/>
  </r>
  <r>
    <s v="E126005"/>
    <s v="Budget"/>
    <s v="1260"/>
    <n v="126005"/>
    <s v="MILLWW-ADMIN &amp; GEN"/>
    <s v="Wastewater"/>
    <s v="A40310700"/>
    <n v="40310700"/>
    <s v="OthRev-Reconnct Fee"/>
    <n v="3"/>
    <s v="Other operating revenues"/>
    <x v="39"/>
    <x v="39"/>
    <s v="471."/>
    <n v="-700.41666666666663"/>
    <n v="-700.41666666666663"/>
    <n v="-700.41666666666663"/>
    <n v="-700.41666666666663"/>
    <n v="-700.41666666666663"/>
    <n v="-700.41666666666663"/>
    <n v="-700.41666666666663"/>
    <n v="-700.41666666666663"/>
    <n v="-700.41666666666663"/>
    <n v="-700.41666666666663"/>
    <n v="-700.41666666666663"/>
    <n v="-700.41666666666663"/>
    <n v="-8405.0000000000018"/>
  </r>
  <r>
    <s v="E126005"/>
    <s v="Budget"/>
    <s v="1260"/>
    <n v="126005"/>
    <s v="MILLWW-ADMIN &amp; GEN"/>
    <s v="Wastewater"/>
    <s v="A68011000"/>
    <n v="68011000"/>
    <s v="Depr -UPIS General"/>
    <n v="30"/>
    <s v="Depreciation"/>
    <x v="26"/>
    <x v="26"/>
    <s v="403."/>
    <n v="8091"/>
    <n v="8091"/>
    <n v="8091"/>
    <n v="8091"/>
    <n v="8091"/>
    <n v="8091"/>
    <n v="8091"/>
    <n v="8091"/>
    <n v="8091"/>
    <n v="8091"/>
    <n v="8091"/>
    <n v="8091"/>
    <n v="97092"/>
  </r>
  <r>
    <s v="E126005"/>
    <s v="Budget"/>
    <s v="1260"/>
    <n v="126005"/>
    <s v="MILLWW-ADMIN &amp; GEN"/>
    <s v="Wastewater"/>
    <s v="A68012500"/>
    <n v="68012500"/>
    <s v="Depr-Amort CIAC Nntx"/>
    <n v="30"/>
    <s v="Depreciation"/>
    <x v="26"/>
    <x v="26"/>
    <s v="403."/>
    <n v="-1381.45"/>
    <n v="-1381.45"/>
    <n v="-1381.45"/>
    <n v="-1381.45"/>
    <n v="-1381.45"/>
    <n v="-1381.45"/>
    <n v="-1381.45"/>
    <n v="-1381.45"/>
    <n v="-1381.45"/>
    <n v="-1381.45"/>
    <n v="-1381.45"/>
    <n v="-1381.45"/>
    <n v="-16577.400000000005"/>
  </r>
  <r>
    <s v="E120105"/>
    <s v="Rev Adj"/>
    <s v="1201"/>
    <n v="120105"/>
    <s v="CORP-ADMIN &amp; GEN"/>
    <s v="Water"/>
    <s v="A40111000"/>
    <n v="40111000"/>
    <s v="Res Sales Billed"/>
    <n v="1"/>
    <s v="Water revenues"/>
    <x v="4"/>
    <x v="4"/>
    <s v="461.1"/>
    <n v="-4062331.0934881656"/>
    <n v="-3844770.7386807837"/>
    <n v="-3645420.7834285535"/>
    <n v="-3852889.8667692537"/>
    <n v="-3850362.607389865"/>
    <n v="-4400220.5275133206"/>
    <n v="-4720656.2588973735"/>
    <n v="-4606913.0405489774"/>
    <n v="-4731696.821428325"/>
    <n v="-4443731.0246104039"/>
    <n v="-4091080.8841919419"/>
    <n v="-3891982.1300211507"/>
    <n v="-50142055.776968114"/>
  </r>
  <r>
    <s v="E120105"/>
    <s v="Rev Adj"/>
    <s v="1201"/>
    <n v="120105"/>
    <s v="CORP-ADMIN &amp; GEN"/>
    <s v="Water"/>
    <s v="A40121000"/>
    <n v="40121000"/>
    <s v="Com Sales Billed"/>
    <n v="1"/>
    <s v="Water revenues"/>
    <x v="5"/>
    <x v="5"/>
    <s v="461.2"/>
    <n v="-1613506.8947448391"/>
    <n v="-1651314.7660804093"/>
    <n v="-1583615.0170160348"/>
    <n v="-1678722.5137551054"/>
    <n v="-1703515.3246072023"/>
    <n v="-1944097.7396232947"/>
    <n v="-2102327.9709114353"/>
    <n v="-2137823.0449848738"/>
    <n v="-2197914.6632440183"/>
    <n v="-2016839.1533285053"/>
    <n v="-1795726.8535761551"/>
    <n v="-1614288.227351411"/>
    <n v="-22039692.169223286"/>
  </r>
  <r>
    <s v="E120105"/>
    <s v="Rev Adj"/>
    <s v="1201"/>
    <n v="120105"/>
    <s v="CORP-ADMIN &amp; GEN"/>
    <s v="Water"/>
    <s v="A40131000"/>
    <n v="40131000"/>
    <s v="Ind Sales Billed"/>
    <n v="1"/>
    <s v="Water revenues"/>
    <x v="6"/>
    <x v="6"/>
    <s v="461.3"/>
    <n v="-210195.14995349225"/>
    <n v="-200516.51461107333"/>
    <n v="-196342.79684127122"/>
    <n v="-199712.10943032656"/>
    <n v="-201288.27073426332"/>
    <n v="-236446.93718833028"/>
    <n v="-231572.15661890915"/>
    <n v="-247830.00954263331"/>
    <n v="-222276.07406883937"/>
    <n v="-206661.37803012089"/>
    <n v="-196473.61222457889"/>
    <n v="-189887.50894460708"/>
    <n v="-2539202.5181884458"/>
  </r>
  <r>
    <s v="E120105"/>
    <s v="Rev Adj"/>
    <s v="1201"/>
    <n v="120105"/>
    <s v="CORP-ADMIN &amp; GEN"/>
    <s v="Water"/>
    <s v="A40141000"/>
    <n v="40141000"/>
    <s v="Publ Fire Billed"/>
    <n v="1"/>
    <s v="Water revenues"/>
    <x v="7"/>
    <x v="7"/>
    <s v="462.1"/>
    <n v="-310868.04333333333"/>
    <n v="-310868.04333333333"/>
    <n v="-310868.04333333333"/>
    <n v="-310868.04333333333"/>
    <n v="-310868.04333333333"/>
    <n v="-310868.04333333333"/>
    <n v="-310868.04333333333"/>
    <n v="-310868.04333333333"/>
    <n v="-310868.04333333333"/>
    <n v="-310868.04333333333"/>
    <n v="-310868.04333333333"/>
    <n v="-310868.04333333333"/>
    <n v="-3730416.5200000009"/>
  </r>
  <r>
    <s v="E120105"/>
    <s v="Rev Adj"/>
    <s v="1201"/>
    <n v="120105"/>
    <s v="CORP-ADMIN &amp; GEN"/>
    <s v="Water"/>
    <s v="A40145000"/>
    <n v="40145000"/>
    <s v="Priv Fire Billed"/>
    <n v="1"/>
    <s v="Water revenues"/>
    <x v="8"/>
    <x v="8"/>
    <s v="462.2"/>
    <n v="-227710.29791666663"/>
    <n v="-227710.29791666663"/>
    <n v="-227710.29791666663"/>
    <n v="-227710.29791666663"/>
    <n v="-227710.29791666663"/>
    <n v="-227710.29791666663"/>
    <n v="-227710.29791666663"/>
    <n v="-227710.29791666663"/>
    <n v="-227710.29791666663"/>
    <n v="-227710.29791666663"/>
    <n v="-227710.29791666663"/>
    <n v="-227710.29791666663"/>
    <n v="-2732523.5749999997"/>
  </r>
  <r>
    <s v="E120105"/>
    <s v="Rev Adj"/>
    <s v="1201"/>
    <n v="120105"/>
    <s v="CORP-ADMIN &amp; GEN"/>
    <s v="Water"/>
    <s v="A40151000"/>
    <n v="40151000"/>
    <s v="Publ Auth Billed"/>
    <n v="1"/>
    <s v="Water revenues"/>
    <x v="9"/>
    <x v="9"/>
    <s v="461.4"/>
    <n v="-420910.15191238571"/>
    <n v="-417845.11751238612"/>
    <n v="-388693.54137238552"/>
    <n v="-393346.0683123857"/>
    <n v="-480492.80747238424"/>
    <n v="-538227.73973238724"/>
    <n v="-551671.8636123871"/>
    <n v="-613884.42057238775"/>
    <n v="-607032.66777238669"/>
    <n v="-575454.32305238687"/>
    <n v="-462093.89841238706"/>
    <n v="-439375.92287238722"/>
    <n v="-5889028.5226086378"/>
  </r>
  <r>
    <s v="E120105"/>
    <s v="Rev Adj"/>
    <s v="1201"/>
    <n v="120105"/>
    <s v="CORP-ADMIN &amp; GEN"/>
    <s v="Water"/>
    <s v="A40161000"/>
    <n v="40161000"/>
    <s v="Sls/Rsle Billed"/>
    <n v="1"/>
    <s v="Water revenues"/>
    <x v="10"/>
    <x v="10"/>
    <s v="466."/>
    <n v="-133894.63992499994"/>
    <n v="-119860.80080649996"/>
    <n v="-136801.88079099997"/>
    <n v="-132770.60544999994"/>
    <n v="-141485.39181549998"/>
    <n v="-157766.44885599994"/>
    <n v="-185513.19465024996"/>
    <n v="-178676.40086424991"/>
    <n v="-170468.73353049994"/>
    <n v="-165481.94027949998"/>
    <n v="-133580.90147499996"/>
    <n v="-118447.93919199998"/>
    <n v="-1774748.8776354999"/>
  </r>
  <r>
    <s v="E120107"/>
    <s v="Rev Adj"/>
    <s v="1201"/>
    <n v="120107"/>
    <s v="CORP-FINANCE"/>
    <s v="Water"/>
    <s v="A40111000"/>
    <n v="40111000"/>
    <s v="Res Sales Billed"/>
    <n v="1"/>
    <s v="Water revenues"/>
    <x v="4"/>
    <x v="4"/>
    <s v="461.1"/>
    <n v="0"/>
    <n v="0"/>
    <n v="0"/>
    <n v="0"/>
    <n v="0"/>
    <n v="0"/>
    <n v="0"/>
    <n v="0"/>
    <n v="-60648"/>
    <n v="-352627"/>
    <n v="-304891"/>
    <n v="-305484"/>
    <n v="-1023650"/>
  </r>
  <r>
    <s v="E120107"/>
    <s v="Rev Adj"/>
    <s v="1201"/>
    <n v="120107"/>
    <s v="CORP-FINANCE"/>
    <s v="Water"/>
    <s v="A40121000"/>
    <n v="40121000"/>
    <s v="Com Sales Billed"/>
    <n v="1"/>
    <s v="Water revenues"/>
    <x v="5"/>
    <x v="5"/>
    <s v="461.2"/>
    <n v="0"/>
    <n v="0"/>
    <n v="0"/>
    <n v="0"/>
    <n v="0"/>
    <n v="0"/>
    <n v="0"/>
    <n v="0"/>
    <n v="-28572"/>
    <n v="-166125"/>
    <n v="-142634"/>
    <n v="-138579"/>
    <n v="-475910"/>
  </r>
  <r>
    <s v="E120107"/>
    <s v="Rev Adj"/>
    <s v="1201"/>
    <n v="120107"/>
    <s v="CORP-FINANCE"/>
    <s v="Water"/>
    <s v="A40131000"/>
    <n v="40131000"/>
    <s v="Ind Sales Billed"/>
    <n v="1"/>
    <s v="Water revenues"/>
    <x v="6"/>
    <x v="6"/>
    <s v="461.3"/>
    <n v="0"/>
    <n v="0"/>
    <n v="0"/>
    <n v="0"/>
    <n v="0"/>
    <n v="0"/>
    <n v="0"/>
    <n v="0"/>
    <n v="-2889"/>
    <n v="-16800"/>
    <n v="-14615"/>
    <n v="-15162"/>
    <n v="-49466"/>
  </r>
  <r>
    <s v="E120107"/>
    <s v="Rev Adj"/>
    <s v="1201"/>
    <n v="120107"/>
    <s v="CORP-FINANCE"/>
    <s v="Water"/>
    <s v="A40141000"/>
    <n v="40141000"/>
    <s v="Publ Fire Billed"/>
    <n v="1"/>
    <s v="Water revenues"/>
    <x v="7"/>
    <x v="7"/>
    <s v="462.1"/>
    <n v="0"/>
    <n v="0"/>
    <n v="0"/>
    <n v="0"/>
    <n v="0"/>
    <n v="0"/>
    <n v="0"/>
    <n v="0"/>
    <n v="0"/>
    <n v="-18288.672525469225"/>
    <n v="-17112.324374146938"/>
    <n v="-18672.996335471151"/>
    <n v="-54073.993235087313"/>
  </r>
  <r>
    <s v="E120107"/>
    <s v="Rev Adj"/>
    <s v="1201"/>
    <n v="120107"/>
    <s v="CORP-FINANCE"/>
    <s v="Water"/>
    <s v="A40145000"/>
    <n v="40145000"/>
    <s v="Priv Fire Billed"/>
    <n v="1"/>
    <s v="Water revenues"/>
    <x v="8"/>
    <x v="8"/>
    <s v="462.2"/>
    <n v="0"/>
    <n v="0"/>
    <n v="0"/>
    <n v="0"/>
    <n v="0"/>
    <n v="0"/>
    <n v="0"/>
    <n v="0"/>
    <n v="0"/>
    <n v="-13396.420631146957"/>
    <n v="-12534.747668178248"/>
    <n v="-13677.937149646634"/>
    <n v="-39609.105448971837"/>
  </r>
  <r>
    <s v="E120107"/>
    <s v="Rev Adj"/>
    <s v="1201"/>
    <n v="120107"/>
    <s v="CORP-FINANCE"/>
    <s v="Water"/>
    <s v="A40151000"/>
    <n v="40151000"/>
    <s v="Publ Auth Billed"/>
    <n v="1"/>
    <s v="Water revenues"/>
    <x v="9"/>
    <x v="9"/>
    <s v="461.4"/>
    <n v="0"/>
    <n v="0"/>
    <n v="0"/>
    <n v="0"/>
    <n v="0"/>
    <n v="0"/>
    <n v="0"/>
    <n v="0"/>
    <n v="-7891"/>
    <n v="-45881"/>
    <n v="-40697"/>
    <n v="-35660"/>
    <n v="-130129"/>
  </r>
  <r>
    <s v="E120107"/>
    <s v="Rev Adj"/>
    <s v="1201"/>
    <n v="120107"/>
    <s v="CORP-FINANCE"/>
    <s v="Water"/>
    <s v="A40161000"/>
    <n v="40161000"/>
    <s v="Sls/Rsle Billed"/>
    <n v="1"/>
    <s v="Water revenues"/>
    <x v="10"/>
    <x v="10"/>
    <s v="466."/>
    <n v="0"/>
    <n v="0"/>
    <n v="0"/>
    <n v="0"/>
    <n v="0"/>
    <n v="0"/>
    <n v="0"/>
    <n v="0"/>
    <n v="0"/>
    <n v="-10028.843138526918"/>
    <n v="-9109.2690318431723"/>
    <n v="-8023.8407813986641"/>
    <n v="-27161.952951768755"/>
  </r>
  <r>
    <s v="E120105"/>
    <s v="Rev Adj"/>
    <s v=""/>
    <m/>
    <m/>
    <s v="Water"/>
    <s v="A40111000"/>
    <n v="40111000"/>
    <s v="Res Sales Billed"/>
    <n v="1"/>
    <s v="Water revenues"/>
    <x v="4"/>
    <x v="4"/>
    <s v="461.1"/>
    <n v="-3834457"/>
    <n v="-3715409"/>
    <n v="-3838231"/>
    <n v="-3713471"/>
    <n v="-3800624"/>
    <n v="-4093037"/>
    <n v="-4695952"/>
    <n v="-4102222"/>
    <n v="-4186345"/>
    <n v="-4173204"/>
    <n v="-3849042"/>
    <n v="-3787840"/>
    <n v="-47789834"/>
  </r>
  <r>
    <s v="E120105"/>
    <s v="Rev Adj"/>
    <s v=""/>
    <m/>
    <m/>
    <s v="Water"/>
    <s v="A40121000"/>
    <n v="40121000"/>
    <s v="Com Sales Billed"/>
    <n v="1"/>
    <s v="Water revenues"/>
    <x v="5"/>
    <x v="5"/>
    <s v="461.2"/>
    <n v="-1573324"/>
    <n v="-1590809"/>
    <n v="-1629226"/>
    <n v="-1681355"/>
    <n v="-1525473"/>
    <n v="-1834878"/>
    <n v="-2086841"/>
    <n v="-1991130"/>
    <n v="-2071283"/>
    <n v="-1982842"/>
    <n v="-1784396"/>
    <n v="-1578404"/>
    <n v="-21329961"/>
  </r>
  <r>
    <s v="E120105"/>
    <s v="Rev Adj"/>
    <s v=""/>
    <m/>
    <m/>
    <s v="Water"/>
    <s v="A40131000"/>
    <n v="40131000"/>
    <s v="Ind Sales Billed"/>
    <n v="1"/>
    <s v="Water revenues"/>
    <x v="6"/>
    <x v="6"/>
    <s v="461.3"/>
    <n v="-210302"/>
    <n v="-200623"/>
    <n v="-196449"/>
    <n v="-199819"/>
    <n v="-201395"/>
    <n v="-236553"/>
    <n v="-231679"/>
    <n v="-247937"/>
    <n v="-222383"/>
    <n v="-206768"/>
    <n v="-196580"/>
    <n v="-189994"/>
    <n v="-2540482"/>
  </r>
  <r>
    <s v="E120105"/>
    <s v="Rev Adj"/>
    <s v=""/>
    <m/>
    <m/>
    <s v="Water"/>
    <s v="A40151000"/>
    <n v="40151000"/>
    <s v="Publ Auth Billed"/>
    <n v="1"/>
    <s v="Water revenues"/>
    <x v="9"/>
    <x v="9"/>
    <s v="461.4"/>
    <n v="-422232"/>
    <n v="-419167"/>
    <n v="-390015"/>
    <n v="-394668"/>
    <n v="-481815"/>
    <n v="-539550"/>
    <n v="-552994"/>
    <n v="-615206"/>
    <n v="-608355"/>
    <n v="-576776"/>
    <n v="-463416"/>
    <n v="-440698"/>
    <n v="-5904892"/>
  </r>
  <r>
    <s v="E120105"/>
    <s v="Rev Adj"/>
    <s v=""/>
    <m/>
    <m/>
    <s v="Water"/>
    <s v="A40161000"/>
    <n v="40161000"/>
    <s v="Sls/Rsle Billed"/>
    <n v="1"/>
    <s v="Water revenues"/>
    <x v="10"/>
    <x v="10"/>
    <s v="466."/>
    <n v="-133895"/>
    <n v="-119861"/>
    <n v="-136802"/>
    <n v="-132771"/>
    <n v="-141485"/>
    <n v="-157766"/>
    <n v="-185513"/>
    <n v="-178676"/>
    <n v="-170469"/>
    <n v="-165482"/>
    <n v="-133581"/>
    <n v="-118448"/>
    <n v="-1774749"/>
  </r>
  <r>
    <s v="E120105"/>
    <s v="Rev Adj"/>
    <s v=""/>
    <m/>
    <m/>
    <s v="Water"/>
    <s v="A40145000"/>
    <n v="40145000"/>
    <s v="Priv Fire Billed"/>
    <n v="1"/>
    <s v="Water revenues"/>
    <x v="8"/>
    <x v="8"/>
    <s v="462.2"/>
    <n v="-224987"/>
    <n v="-224987"/>
    <n v="-224987"/>
    <n v="-224987"/>
    <n v="-224987"/>
    <n v="-224987"/>
    <n v="-224987"/>
    <n v="-224987"/>
    <n v="-224987"/>
    <n v="-224987"/>
    <n v="-224987"/>
    <n v="-224987"/>
    <n v="-2699844"/>
  </r>
  <r>
    <s v="E120105"/>
    <s v="Rev Adj"/>
    <s v=""/>
    <m/>
    <m/>
    <s v="Water"/>
    <s v="A40141000"/>
    <n v="40141000"/>
    <s v="Publ Fire Billed"/>
    <n v="1"/>
    <s v="Water revenues"/>
    <x v="7"/>
    <x v="7"/>
    <s v="462.1"/>
    <n v="-311709"/>
    <n v="-311709"/>
    <n v="-311709"/>
    <n v="-311709"/>
    <n v="-311709"/>
    <n v="-311709"/>
    <n v="-311709"/>
    <n v="-311709"/>
    <n v="-311709"/>
    <n v="-311709"/>
    <n v="-311709"/>
    <n v="-311709"/>
    <n v="-3740508"/>
  </r>
  <r>
    <s v="E120105"/>
    <s v="Rev Adj"/>
    <s v=""/>
    <m/>
    <m/>
    <s v="Water"/>
    <s v="A40171000"/>
    <n v="40171000"/>
    <s v="Misc Sales Billed"/>
    <n v="1"/>
    <s v="Water revenues"/>
    <x v="49"/>
    <x v="49"/>
    <s v="474."/>
    <n v="-7053.666666666667"/>
    <n v="-7053.666666666667"/>
    <n v="-7053.666666666667"/>
    <n v="-7053.666666666667"/>
    <n v="-7053.666666666667"/>
    <n v="-7053.666666666667"/>
    <n v="-7053.666666666667"/>
    <n v="-7053.666666666667"/>
    <n v="-7053.666666666667"/>
    <n v="-7053.666666666667"/>
    <n v="-7053.666666666667"/>
    <n v="-7053.666666666667"/>
    <n v="-84644"/>
  </r>
  <r>
    <s v="E120105"/>
    <s v="Prod Adj"/>
    <s v=""/>
    <m/>
    <m/>
    <s v="Water"/>
    <s v="A51010000"/>
    <n v="51010000"/>
    <s v="Purchased Water"/>
    <n v="6"/>
    <s v="Purchased water"/>
    <x v="42"/>
    <x v="42"/>
    <s v="610.1"/>
    <n v="4166.666666666667"/>
    <n v="4166.666666666667"/>
    <n v="4166.666666666667"/>
    <n v="4166.666666666667"/>
    <n v="4166.666666666667"/>
    <n v="4166.666666666667"/>
    <n v="4166.666666666667"/>
    <n v="4166.666666666667"/>
    <n v="4166.666666666667"/>
    <n v="4166.666666666667"/>
    <n v="4166.666666666667"/>
    <n v="4166.666666666667"/>
    <n v="49999.999999999993"/>
  </r>
  <r>
    <s v="E120105"/>
    <s v="Prod Adj"/>
    <s v=""/>
    <m/>
    <m/>
    <s v="Water"/>
    <s v="A51110000"/>
    <n v="51110000"/>
    <s v="Waste Disposal"/>
    <n v="9"/>
    <s v="Waste disposal"/>
    <x v="44"/>
    <x v="44"/>
    <s v="675.3"/>
    <n v="5000"/>
    <n v="5000"/>
    <n v="5000"/>
    <n v="5000"/>
    <n v="5000"/>
    <n v="5000"/>
    <n v="5000"/>
    <n v="5000"/>
    <n v="5000"/>
    <n v="5000"/>
    <n v="5000"/>
    <n v="5000"/>
    <n v="60000"/>
  </r>
  <r>
    <s v="E120105"/>
    <s v="Ins Adj"/>
    <s v="1201"/>
    <n v="120105"/>
    <s v="CORP-ADMIN &amp; GEN"/>
    <s v="Water"/>
    <s v="A55710000"/>
    <n v="55710000"/>
    <s v="Ins General Liabilty"/>
    <n v="28"/>
    <s v="Insurance other than group"/>
    <x v="24"/>
    <x v="24"/>
    <s v="657.8"/>
    <n v="-794"/>
    <n v="-794"/>
    <n v="-794"/>
    <n v="-794"/>
    <n v="-794"/>
    <n v="-794"/>
    <n v="-794"/>
    <n v="-794"/>
    <n v="-794"/>
    <n v="-794"/>
    <n v="-794"/>
    <n v="-794"/>
    <n v="-9528"/>
  </r>
  <r>
    <s v="E120100"/>
    <s v="Ins Adj"/>
    <s v="1201"/>
    <n v="120105"/>
    <s v="CORP-ADMIN &amp; GEN"/>
    <s v="Water"/>
    <s v="A53401500"/>
    <n v="53401500"/>
    <s v="AWWSC Off Suppl OPEX"/>
    <n v="14"/>
    <s v="Service Company costs"/>
    <x v="2"/>
    <x v="2"/>
    <s v="634.8"/>
    <n v="794"/>
    <n v="794"/>
    <n v="794"/>
    <n v="794"/>
    <n v="794"/>
    <n v="794"/>
    <n v="794"/>
    <n v="794"/>
    <n v="794"/>
    <n v="794"/>
    <n v="794"/>
    <n v="794"/>
    <n v="9528"/>
  </r>
  <r>
    <s v="E120105"/>
    <s v="Ins Adj"/>
    <s v="1201"/>
    <n v="120105"/>
    <s v="CORP-ADMIN &amp; GEN"/>
    <s v="Water"/>
    <s v="A55115000"/>
    <n v="55115000"/>
    <s v="Ins Vehicle - Intercompany"/>
    <n v="28"/>
    <s v="Insurance other than group"/>
    <x v="24"/>
    <x v="24"/>
    <s v="656.8"/>
    <n v="-2891.8458333333333"/>
    <n v="-2891.8458333333333"/>
    <n v="-2891.8458333333333"/>
    <n v="-2891.8458333333333"/>
    <n v="-2891.8458333333333"/>
    <n v="-2891.8458333333333"/>
    <n v="-2891.8458333333333"/>
    <n v="-2891.8458333333333"/>
    <n v="-2891.8458333333333"/>
    <n v="-2891.8458333333333"/>
    <n v="-2891.8458333333333"/>
    <n v="-2891.8458333333333"/>
    <n v="-34702.15"/>
  </r>
  <r>
    <s v="E120105"/>
    <s v="Ins Adj"/>
    <s v="1201"/>
    <n v="120105"/>
    <s v="CORP-ADMIN &amp; GEN"/>
    <s v="Water"/>
    <s v="A55715000"/>
    <n v="55715000"/>
    <s v="Ins General Liab - Intercompany"/>
    <n v="28"/>
    <s v="Insurance other than group"/>
    <x v="24"/>
    <x v="24"/>
    <s v="657.8"/>
    <n v="-32346"/>
    <n v="-32346"/>
    <n v="-32346"/>
    <n v="-32346"/>
    <n v="-32346"/>
    <n v="-32346"/>
    <n v="-32346"/>
    <n v="-32346"/>
    <n v="-32346"/>
    <n v="-32346"/>
    <n v="-32346"/>
    <n v="-32346"/>
    <n v="-388152"/>
  </r>
  <r>
    <s v="E120105"/>
    <s v="Ins Adj"/>
    <s v="1201"/>
    <n v="120105"/>
    <s v="CORP-ADMIN &amp; GEN"/>
    <s v="Water"/>
    <s v="A55725000"/>
    <n v="55725000"/>
    <s v="Ins Work Comp - Intercompany"/>
    <n v="28"/>
    <s v="Insurance other than group"/>
    <x v="24"/>
    <x v="24"/>
    <s v="658.8"/>
    <n v="-12473.339166666667"/>
    <n v="-12473.339166666667"/>
    <n v="-12473.339166666667"/>
    <n v="-12473.339166666667"/>
    <n v="-12473.339166666667"/>
    <n v="-12473.339166666667"/>
    <n v="-12473.339166666667"/>
    <n v="-12473.339166666667"/>
    <n v="-12473.339166666667"/>
    <n v="-12473.339166666667"/>
    <n v="-12473.339166666667"/>
    <n v="-12473.339166666667"/>
    <n v="-149680.07000000004"/>
  </r>
  <r>
    <s v="E120105"/>
    <s v="Ins Adj"/>
    <s v="1201"/>
    <n v="120105"/>
    <s v="CORP-ADMIN &amp; GEN"/>
    <s v="Water"/>
    <s v="A55735000"/>
    <n v="55735000"/>
    <s v="Ins Other - Intercompany"/>
    <n v="28"/>
    <s v="Insurance other than group"/>
    <x v="24"/>
    <x v="24"/>
    <s v="659.8"/>
    <n v="-20119.095833333333"/>
    <n v="-20119.095833333333"/>
    <n v="-20119.095833333333"/>
    <n v="-20119.095833333333"/>
    <n v="-20119.095833333333"/>
    <n v="-20119.095833333333"/>
    <n v="-20119.095833333333"/>
    <n v="-20119.095833333333"/>
    <n v="-20119.095833333333"/>
    <n v="-20119.095833333333"/>
    <n v="-20119.095833333333"/>
    <n v="-20119.095833333333"/>
    <n v="-241429.14999999994"/>
  </r>
  <r>
    <s v="E120105"/>
    <s v="Ins Adj"/>
    <s v="1201"/>
    <n v="120105"/>
    <s v="CORP-ADMIN &amp; GEN"/>
    <s v="Water"/>
    <s v="A55110000"/>
    <n v="55110000"/>
    <s v="Ins Vehicle"/>
    <n v="28"/>
    <s v="Insurance other than group"/>
    <x v="24"/>
    <x v="24"/>
    <s v="656.8"/>
    <n v="2891.8458333333333"/>
    <n v="2891.8458333333333"/>
    <n v="2891.8458333333333"/>
    <n v="2891.8458333333333"/>
    <n v="2891.8458333333333"/>
    <n v="2891.8458333333333"/>
    <n v="2891.8458333333333"/>
    <n v="2891.8458333333333"/>
    <n v="2891.8458333333333"/>
    <n v="2891.8458333333333"/>
    <n v="2891.8458333333333"/>
    <n v="2891.8458333333333"/>
    <n v="34702.15"/>
  </r>
  <r>
    <s v="E120105"/>
    <s v="Ins Adj"/>
    <s v="1201"/>
    <n v="120105"/>
    <s v="CORP-ADMIN &amp; GEN"/>
    <s v="Water"/>
    <s v="A55710000"/>
    <n v="55710000"/>
    <s v="Ins General Liabilty"/>
    <n v="28"/>
    <s v="Insurance other than group"/>
    <x v="24"/>
    <x v="24"/>
    <s v="657.8"/>
    <n v="32346"/>
    <n v="32346"/>
    <n v="32346"/>
    <n v="32346"/>
    <n v="32346"/>
    <n v="32346"/>
    <n v="32346"/>
    <n v="32346"/>
    <n v="32346"/>
    <n v="32346"/>
    <n v="32346"/>
    <n v="32346"/>
    <n v="388152"/>
  </r>
  <r>
    <s v="E120105"/>
    <s v="Ins Adj"/>
    <s v="1201"/>
    <n v="120105"/>
    <s v="CORP-ADMIN &amp; GEN"/>
    <s v="Water"/>
    <s v="A55715000"/>
    <n v="55715000"/>
    <s v="Ins General Liab - Intercompany"/>
    <n v="28"/>
    <s v="Insurance other than group"/>
    <x v="24"/>
    <x v="24"/>
    <s v="657.8"/>
    <n v="0"/>
    <n v="0"/>
    <n v="0"/>
    <n v="0"/>
    <n v="0"/>
    <n v="0"/>
    <n v="0"/>
    <n v="0"/>
    <n v="0"/>
    <n v="0"/>
    <n v="0"/>
    <n v="0"/>
    <n v="0"/>
  </r>
  <r>
    <s v="E120105"/>
    <s v="Ins Adj"/>
    <s v="1201"/>
    <n v="120105"/>
    <s v="CORP-ADMIN &amp; GEN"/>
    <s v="Water"/>
    <s v="A55720000"/>
    <n v="55720000"/>
    <s v="Ins Work Comp"/>
    <n v="28"/>
    <s v="Insurance other than group"/>
    <x v="24"/>
    <x v="24"/>
    <s v="658.8"/>
    <n v="12473.339166666667"/>
    <n v="12473.339166666667"/>
    <n v="12473.339166666667"/>
    <n v="12473.339166666667"/>
    <n v="12473.339166666667"/>
    <n v="12473.339166666667"/>
    <n v="12473.339166666667"/>
    <n v="12473.339166666667"/>
    <n v="12473.339166666667"/>
    <n v="12473.339166666667"/>
    <n v="12473.339166666667"/>
    <n v="12473.339166666667"/>
    <n v="149680.07000000004"/>
  </r>
  <r>
    <s v="E120105"/>
    <s v="Ins Adj"/>
    <s v="1201"/>
    <n v="120105"/>
    <s v="CORP-ADMIN &amp; GEN"/>
    <s v="Water"/>
    <s v="A55730000"/>
    <n v="55730000"/>
    <s v="Ins Other"/>
    <n v="28"/>
    <s v="Insurance other than group"/>
    <x v="24"/>
    <x v="24"/>
    <s v="659.8"/>
    <n v="20119.095833333333"/>
    <n v="20119.095833333333"/>
    <n v="20119.095833333333"/>
    <n v="20119.095833333333"/>
    <n v="20119.095833333333"/>
    <n v="20119.095833333333"/>
    <n v="20119.095833333333"/>
    <n v="20119.095833333333"/>
    <n v="20119.095833333333"/>
    <n v="20119.095833333333"/>
    <n v="20119.095833333333"/>
    <n v="20119.095833333333"/>
    <n v="241429.14999999994"/>
  </r>
  <r>
    <s v="E120201"/>
    <s v="Prod Adj"/>
    <s v="1202"/>
    <n v="120201"/>
    <s v="CEN-PRODUCTION"/>
    <s v="Water"/>
    <s v="A51510000"/>
    <n v="51510000"/>
    <s v="Purchased Power"/>
    <n v="7"/>
    <s v="Fuel and Power"/>
    <x v="43"/>
    <x v="43"/>
    <s v="615.8"/>
    <n v="-45642"/>
    <n v="-51798"/>
    <n v="-58426"/>
    <n v="-56521"/>
    <n v="-46184"/>
    <n v="-68615"/>
    <n v="-62154"/>
    <n v="-62188"/>
    <n v="-59237"/>
    <n v="-53422"/>
    <n v="-62795"/>
    <n v="-57160"/>
    <n v="-684142"/>
  </r>
  <r>
    <s v="E120250"/>
    <s v="Prod Adj"/>
    <s v="1202"/>
    <n v="120250"/>
    <s v="CEN-KY RIVER ST"/>
    <s v="Water"/>
    <s v="A51510000"/>
    <n v="51510000"/>
    <s v="Purchased Power"/>
    <n v="7"/>
    <s v="Fuel and Power"/>
    <x v="43"/>
    <x v="43"/>
    <s v="615.8"/>
    <n v="-118225"/>
    <n v="-140368"/>
    <n v="-135139"/>
    <n v="-136811"/>
    <n v="-203490"/>
    <n v="-232232"/>
    <n v="-229579"/>
    <n v="-244448"/>
    <n v="-238666"/>
    <n v="-162053"/>
    <n v="-145676"/>
    <n v="-124838"/>
    <n v="-2111525"/>
  </r>
  <r>
    <s v="E120251"/>
    <s v="Prod Adj"/>
    <s v="1202"/>
    <n v="120251"/>
    <s v="CEN-RICHMOND ROAD"/>
    <s v="Water"/>
    <s v="A51510000"/>
    <n v="51510000"/>
    <s v="Purchased Power"/>
    <n v="7"/>
    <s v="Fuel and Power"/>
    <x v="43"/>
    <x v="43"/>
    <s v="615.8"/>
    <n v="-28032"/>
    <n v="-37323"/>
    <n v="-44066"/>
    <n v="-40756"/>
    <n v="-41008"/>
    <n v="-44145"/>
    <n v="-43577"/>
    <n v="-46353"/>
    <n v="-42292"/>
    <n v="-43536"/>
    <n v="-40684"/>
    <n v="-29890"/>
    <n v="-481662"/>
  </r>
  <r>
    <s v="E120252"/>
    <s v="Prod Adj"/>
    <s v="1202"/>
    <n v="120252"/>
    <s v="CEN-POOL III WTP"/>
    <s v="Water"/>
    <s v="A51510000"/>
    <n v="51510000"/>
    <s v="Purchased Power"/>
    <n v="7"/>
    <s v="Fuel and Power"/>
    <x v="43"/>
    <x v="43"/>
    <s v="615.8"/>
    <n v="-55243"/>
    <n v="-56661"/>
    <n v="-60814"/>
    <n v="-60621"/>
    <n v="-22005"/>
    <n v="-83312"/>
    <n v="-82125"/>
    <n v="-86296"/>
    <n v="-64541"/>
    <n v="-48527"/>
    <n v="-45130"/>
    <n v="-54731"/>
    <n v="-720006"/>
  </r>
  <r>
    <s v="E123301"/>
    <s v="Prod Adj"/>
    <s v="1233"/>
    <n v="123301"/>
    <s v="OWNWW-TREATMENT"/>
    <s v="Wastewater"/>
    <s v="A51510000"/>
    <n v="51510000"/>
    <s v="Purchased Power"/>
    <n v="7"/>
    <s v="Fuel and Power"/>
    <x v="43"/>
    <x v="43"/>
    <s v="615.8"/>
    <n v="-4643"/>
    <n v="-4602"/>
    <n v="-4700"/>
    <n v="-4644"/>
    <n v="-4644"/>
    <n v="-4643"/>
    <n v="-4643"/>
    <n v="-4645"/>
    <n v="-4644"/>
    <n v="-4644"/>
    <n v="-4644"/>
    <n v="-4643"/>
    <n v="-55739"/>
  </r>
  <r>
    <s v="E125001"/>
    <s v="Prod Adj"/>
    <s v="1250"/>
    <n v="125001"/>
    <s v="RWWW-TREATMENT"/>
    <s v="Wastewater"/>
    <s v="A51510000"/>
    <n v="51510000"/>
    <s v="Purchased Power"/>
    <n v="7"/>
    <s v="Fuel and Power"/>
    <x v="43"/>
    <x v="43"/>
    <s v="615.8"/>
    <n v="-987"/>
    <n v="-446"/>
    <n v="-740"/>
    <n v="-919"/>
    <n v="-626"/>
    <n v="-535"/>
    <n v="-910"/>
    <n v="-669"/>
    <n v="-982"/>
    <n v="-655"/>
    <n v="-750"/>
    <n v="-1066"/>
    <n v="-9285"/>
  </r>
  <r>
    <s v="E126001"/>
    <s v="Prod Adj"/>
    <s v="1260"/>
    <n v="126001"/>
    <s v="MILLWW-TREATMENT"/>
    <s v="Wastewater"/>
    <s v="A51510000"/>
    <n v="51510000"/>
    <s v="Purchased Power"/>
    <n v="7"/>
    <s v="Fuel and Power"/>
    <x v="43"/>
    <x v="43"/>
    <s v="615.8"/>
    <n v="-3056"/>
    <n v="-3056"/>
    <n v="-3056"/>
    <n v="-3056"/>
    <n v="-3056"/>
    <n v="-3056"/>
    <n v="-3056"/>
    <n v="-3056"/>
    <n v="-3991"/>
    <n v="-2561"/>
    <n v="-2720"/>
    <n v="-2955"/>
    <n v="-36675"/>
  </r>
  <r>
    <s v="E120201"/>
    <s v="Prod Adj"/>
    <s v="1202"/>
    <n v="120201"/>
    <s v="CEN-PRODUCTION"/>
    <s v="Water"/>
    <s v="A51510000"/>
    <n v="51510000"/>
    <s v="Purchased Power"/>
    <n v="7"/>
    <s v="Fuel and Power"/>
    <x v="43"/>
    <x v="43"/>
    <s v="615.8"/>
    <n v="44125.858450000007"/>
    <n v="52423.656149999995"/>
    <n v="61352.741200000011"/>
    <n v="58090.17534999999"/>
    <n v="43811.356350000031"/>
    <n v="73351.996549999982"/>
    <n v="64642.051349999994"/>
    <n v="64687.312499999993"/>
    <n v="61404.52154999999"/>
    <n v="53567.740050000015"/>
    <n v="66201.026849999995"/>
    <n v="58605.383599999994"/>
    <n v="702263.81994999992"/>
  </r>
  <r>
    <s v="E120250"/>
    <s v="Prod Adj"/>
    <s v="1202"/>
    <n v="120250"/>
    <s v="CEN-KY RIVER ST"/>
    <s v="Water"/>
    <s v="A51510000"/>
    <n v="51510000"/>
    <s v="Purchased Power"/>
    <n v="7"/>
    <s v="Fuel and Power"/>
    <x v="43"/>
    <x v="43"/>
    <s v="615.8"/>
    <n v="116347.02294729817"/>
    <n v="139221.37437409209"/>
    <n v="145128.36150563485"/>
    <n v="137118.92177385534"/>
    <n v="200466.85077797627"/>
    <n v="225259.32844738485"/>
    <n v="234632.09272112616"/>
    <n v="229741.24015729132"/>
    <n v="223013.07246700802"/>
    <n v="162784.83613870977"/>
    <n v="146978.51712831805"/>
    <n v="127573.4453577837"/>
    <n v="2088265.0637964786"/>
  </r>
  <r>
    <s v="E120251"/>
    <s v="Prod Adj"/>
    <s v="1202"/>
    <n v="120251"/>
    <s v="CEN-RICHMOND ROAD"/>
    <s v="Water"/>
    <s v="A51510000"/>
    <n v="51510000"/>
    <s v="Purchased Power"/>
    <n v="7"/>
    <s v="Fuel and Power"/>
    <x v="43"/>
    <x v="43"/>
    <s v="615.8"/>
    <n v="27596.357506919616"/>
    <n v="37017.887180934173"/>
    <n v="47323.65630893971"/>
    <n v="40820.898262530216"/>
    <n v="40398.736854566443"/>
    <n v="42819.005122175113"/>
    <n v="44536.467220724648"/>
    <n v="43564.520164924783"/>
    <n v="39518.449496790461"/>
    <n v="43732.285758523918"/>
    <n v="41047.708022005507"/>
    <n v="31253.007968927806"/>
    <n v="479628.97986796236"/>
  </r>
  <r>
    <s v="E120252"/>
    <s v="Prod Adj"/>
    <s v="1202"/>
    <n v="120252"/>
    <s v="CEN-POOL III WTP"/>
    <s v="Water"/>
    <s v="A51510000"/>
    <n v="51510000"/>
    <s v="Purchased Power"/>
    <n v="7"/>
    <s v="Fuel and Power"/>
    <x v="43"/>
    <x v="43"/>
    <s v="615.8"/>
    <n v="52501.339125608218"/>
    <n v="54251.909644747597"/>
    <n v="63048.055987287429"/>
    <n v="58653.265230284225"/>
    <n v="20927.728883720745"/>
    <n v="78011.672449340564"/>
    <n v="81026.211924302523"/>
    <n v="78295.275841632058"/>
    <n v="58219.477687268547"/>
    <n v="47057.609139598469"/>
    <n v="43956.82322159184"/>
    <n v="53993.671721431521"/>
    <n v="689943.04085681378"/>
  </r>
  <r>
    <s v="E123301"/>
    <s v="Prod Adj"/>
    <s v="1233"/>
    <n v="123301"/>
    <s v="OWNWW-TREATMENT"/>
    <s v="Wastewater"/>
    <s v="A51510000"/>
    <n v="51510000"/>
    <s v="Purchased Power"/>
    <n v="7"/>
    <s v="Fuel and Power"/>
    <x v="43"/>
    <x v="43"/>
    <s v="615.8"/>
    <n v="4808.0159000000012"/>
    <n v="4753.2749000000013"/>
    <n v="4868.1465499999995"/>
    <n v="4809.0341000000008"/>
    <n v="4809.6788500000002"/>
    <n v="4808.5737500000005"/>
    <n v="4808.7101999999995"/>
    <n v="4810.4669999999996"/>
    <n v="4810.0173500000019"/>
    <n v="4809.7554"/>
    <n v="4810.01325"/>
    <n v="4808.3126000000002"/>
    <n v="57713.99985"/>
  </r>
  <r>
    <s v="E125001"/>
    <s v="Prod Adj"/>
    <s v="1250"/>
    <n v="125001"/>
    <s v="RWWW-TREATMENT"/>
    <s v="Wastewater"/>
    <s v="A51510000"/>
    <n v="51510000"/>
    <s v="Purchased Power"/>
    <n v="7"/>
    <s v="Fuel and Power"/>
    <x v="43"/>
    <x v="43"/>
    <s v="615.8"/>
    <n v="987.0172"/>
    <n v="445.89920000000006"/>
    <n v="740.06939999999997"/>
    <n v="919.12980000000005"/>
    <n v="626.24059999999997"/>
    <n v="535.2503999999999"/>
    <n v="909.55179999999984"/>
    <n v="668.52340000000004"/>
    <n v="982.42819999999995"/>
    <n v="655.02580000000012"/>
    <n v="749.79079999999999"/>
    <n v="1066.0451999999998"/>
    <n v="9284.9718000000012"/>
  </r>
  <r>
    <s v="E126001"/>
    <s v="Prod Adj"/>
    <s v="1260"/>
    <n v="126001"/>
    <s v="MILLWW-TREATMENT"/>
    <s v="Wastewater"/>
    <s v="A51510000"/>
    <n v="51510000"/>
    <s v="Purchased Power"/>
    <n v="7"/>
    <s v="Fuel and Power"/>
    <x v="43"/>
    <x v="43"/>
    <s v="615.8"/>
    <n v="3166.0773374999999"/>
    <n v="3166.0773374999999"/>
    <n v="3166.0773374999999"/>
    <n v="3166.0773374999999"/>
    <n v="3166.0773374999999"/>
    <n v="3166.0773374999999"/>
    <n v="3166.0773374999999"/>
    <n v="3166.0773374999999"/>
    <n v="4133.7681000000002"/>
    <n v="2652.6307500000003"/>
    <n v="2817.0796499999997"/>
    <n v="3060.8308500000007"/>
    <n v="37992.928049999995"/>
  </r>
  <r>
    <s v="E120250"/>
    <s v="Prod Adj"/>
    <s v="1202"/>
    <n v="120250"/>
    <s v="CEN-KY RIVER ST"/>
    <s v="Water"/>
    <s v="A51800000"/>
    <n v="51800000"/>
    <s v="Chemicals"/>
    <n v="8"/>
    <s v="Chemicals"/>
    <x v="48"/>
    <x v="48"/>
    <s v="618.3"/>
    <n v="-66411.869377487892"/>
    <n v="-63379.809644565634"/>
    <n v="-56327.3452418261"/>
    <n v="-59956.647550120135"/>
    <n v="-61823.057317069673"/>
    <n v="-92365.555336580146"/>
    <n v="-106509.96393282026"/>
    <n v="-117671.58895226917"/>
    <n v="-95441.270227811765"/>
    <n v="-84724.677690251701"/>
    <n v="-64361.863142900875"/>
    <n v="-61690.019732957364"/>
    <n v="-930663.66814666067"/>
  </r>
  <r>
    <s v="E120251"/>
    <s v="Prod Adj"/>
    <s v="1202"/>
    <n v="120251"/>
    <s v="CEN-RICHMOND ROAD"/>
    <s v="Water"/>
    <s v="A51800000"/>
    <n v="51800000"/>
    <s v="Chemicals"/>
    <n v="8"/>
    <s v="Chemicals"/>
    <x v="48"/>
    <x v="48"/>
    <s v="618.3"/>
    <n v="-37652.759344072998"/>
    <n v="-41612.129569137738"/>
    <n v="-36346.474361179295"/>
    <n v="-43839.093156895819"/>
    <n v="-42113.425015542474"/>
    <n v="-48403.450645406279"/>
    <n v="-52611.725076969415"/>
    <n v="-65151.377485195007"/>
    <n v="-61417.936279672649"/>
    <n v="-57941.280081285884"/>
    <n v="-39785.810576603202"/>
    <n v="-58408.757433168743"/>
    <n v="-585284.21902512945"/>
  </r>
  <r>
    <s v="E120252"/>
    <s v="Prod Adj"/>
    <s v="1202"/>
    <n v="120252"/>
    <s v="CEN-POOL III WTP"/>
    <s v="Water"/>
    <s v="A51800000"/>
    <n v="51800000"/>
    <s v="Chemicals"/>
    <n v="8"/>
    <s v="Chemicals"/>
    <x v="48"/>
    <x v="48"/>
    <s v="618.3"/>
    <n v="-27970.827602810878"/>
    <n v="-26969.692360158198"/>
    <n v="-20353.661237376647"/>
    <n v="-18580.81926935447"/>
    <n v="-19186.170641251898"/>
    <n v="-20256.123698061168"/>
    <n v="-33899.694089473203"/>
    <n v="-36156.483933839467"/>
    <n v="-39698.214124919388"/>
    <n v="-25862.453888958276"/>
    <n v="-20927.929736018938"/>
    <n v="-23632.887427093014"/>
    <n v="-313494.95800931548"/>
  </r>
  <r>
    <s v="E123301"/>
    <s v="Prod Adj"/>
    <s v="1233"/>
    <n v="123301"/>
    <s v="OWNWW-TREATMENT"/>
    <s v="Wastewater"/>
    <s v="A51800000"/>
    <n v="51800000"/>
    <s v="Chemicals"/>
    <n v="8"/>
    <s v="Chemicals"/>
    <x v="48"/>
    <x v="48"/>
    <s v="618.3"/>
    <n v="-566.22424037006181"/>
    <n v="-101.51039384045983"/>
    <n v="-349.70146560032651"/>
    <n v="-1508.2947031578842"/>
    <n v="-1142.2681077138079"/>
    <n v="-756.60225832236313"/>
    <n v="-729.23004813321859"/>
    <n v="-1004.4250940707167"/>
    <n v="-1630.0580776315676"/>
    <n v="-398.43136445723405"/>
    <n v="-549.03989316611467"/>
    <n v="-804.10470380756021"/>
    <n v="-9539.8903502713147"/>
  </r>
  <r>
    <s v="E125001"/>
    <s v="Prod Adj"/>
    <s v="1250"/>
    <n v="125001"/>
    <s v="RWWW-TREATMENT"/>
    <s v="Wastewater"/>
    <s v="A51800000"/>
    <n v="51800000"/>
    <s v="Chemicals"/>
    <n v="8"/>
    <s v="Chemicals"/>
    <x v="48"/>
    <x v="48"/>
    <s v="618.3"/>
    <n v="-728.44045851393048"/>
    <n v="-562.29724922600542"/>
    <n v="-512.97638482972047"/>
    <n v="-461.70274566563364"/>
    <n v="-722.86401300309421"/>
    <n v="-627.75199535603588"/>
    <n v="-887.88989551083398"/>
    <n v="-507.2120201238381"/>
    <n v="-744.99206424148406"/>
    <n v="-625.38149659442581"/>
    <n v="-483.054592518059"/>
    <n v="-374.06070469556153"/>
    <n v="-7238.6236202786222"/>
  </r>
  <r>
    <s v="E126001"/>
    <s v="Prod Adj"/>
    <s v="1260"/>
    <n v="126001"/>
    <s v="MILLWW-TREATMENT"/>
    <s v="Wastewater"/>
    <s v="A51800000"/>
    <n v="51800000"/>
    <s v="Chemicals"/>
    <n v="8"/>
    <s v="Chemicals"/>
    <x v="48"/>
    <x v="48"/>
    <s v="618.3"/>
    <n v="-151.60609615384516"/>
    <n v="-151.60609615384516"/>
    <n v="-151.60609615384516"/>
    <n v="-151.60609615384516"/>
    <n v="-151.60609615384516"/>
    <n v="-151.60609615384516"/>
    <n v="-151.60609615384516"/>
    <n v="-151.60609615384516"/>
    <n v="-151.60609615384516"/>
    <n v="-151.60609615384516"/>
    <n v="-151.60609615384516"/>
    <n v="-151.60609615384516"/>
    <n v="-1819.2731538461414"/>
  </r>
  <r>
    <s v="E120250"/>
    <s v="Prod Adj"/>
    <s v="1202"/>
    <n v="120250"/>
    <s v="CEN-KY RIVER ST"/>
    <s v="Water"/>
    <s v="A51800000"/>
    <n v="51800000"/>
    <s v="Chemicals"/>
    <n v="8"/>
    <s v="Chemicals"/>
    <x v="48"/>
    <x v="48"/>
    <s v="618.3"/>
    <n v="63115.339530443161"/>
    <n v="60685.062650182183"/>
    <n v="58396.289137535568"/>
    <n v="58010.620849866551"/>
    <n v="58795.286182214972"/>
    <n v="86489.396391814545"/>
    <n v="105084.46603148113"/>
    <n v="106762.01668943602"/>
    <n v="86093.358154052257"/>
    <n v="82159.767666401051"/>
    <n v="62688.345519373615"/>
    <n v="60858.463419625645"/>
    <n v="889138.41222242673"/>
  </r>
  <r>
    <s v="E120251"/>
    <s v="Prod Adj"/>
    <s v="1202"/>
    <n v="120251"/>
    <s v="CEN-RICHMOND ROAD"/>
    <s v="Water"/>
    <s v="A51800000"/>
    <n v="51800000"/>
    <s v="Chemicals"/>
    <n v="8"/>
    <s v="Chemicals"/>
    <x v="48"/>
    <x v="48"/>
    <s v="618.3"/>
    <n v="35783.764446552414"/>
    <n v="39842.8885172132"/>
    <n v="37681.506501204305"/>
    <n v="42416.197626806199"/>
    <n v="40050.928947158594"/>
    <n v="45324.095268490331"/>
    <n v="51907.585286532958"/>
    <n v="59111.060812101008"/>
    <n v="55402.410011804095"/>
    <n v="56187.196452681783"/>
    <n v="38751.312009984147"/>
    <n v="57621.431197779908"/>
    <n v="560080.37707830896"/>
  </r>
  <r>
    <s v="E120252"/>
    <s v="Prod Adj"/>
    <s v="1202"/>
    <n v="120252"/>
    <s v="CEN-POOL III WTP"/>
    <s v="Water"/>
    <s v="A51800000"/>
    <n v="51800000"/>
    <s v="Chemicals"/>
    <n v="8"/>
    <s v="Chemicals"/>
    <x v="48"/>
    <x v="48"/>
    <s v="618.3"/>
    <n v="26582.421149212925"/>
    <n v="25823.010193793973"/>
    <n v="21101.26585093722"/>
    <n v="17977.737344526638"/>
    <n v="18246.531998697417"/>
    <n v="18967.459303407748"/>
    <n v="33445.990595487783"/>
    <n v="32804.342794603312"/>
    <n v="35810.007123490701"/>
    <n v="25079.507656177302"/>
    <n v="20383.768061279865"/>
    <n v="23314.325740335149"/>
    <n v="299536.3678119501"/>
  </r>
  <r>
    <s v="E123301"/>
    <s v="Prod Adj"/>
    <s v="1233"/>
    <n v="123301"/>
    <s v="OWNWW-TREATMENT"/>
    <s v="Wastewater"/>
    <s v="A51800000"/>
    <n v="51800000"/>
    <s v="Chemicals"/>
    <n v="8"/>
    <s v="Chemicals"/>
    <x v="48"/>
    <x v="48"/>
    <s v="618.3"/>
    <n v="566.22424037006181"/>
    <n v="101.51039384045983"/>
    <n v="349.70146560032651"/>
    <n v="1508.2947031578842"/>
    <n v="1142.2681077138079"/>
    <n v="756.60225832236313"/>
    <n v="729.23004813321859"/>
    <n v="1004.4250940707167"/>
    <n v="1630.0580776315676"/>
    <n v="398.43136445723405"/>
    <n v="549.03989316611467"/>
    <n v="804.10470380756021"/>
    <n v="9539.8903502713147"/>
  </r>
  <r>
    <s v="E125001"/>
    <s v="Prod Adj"/>
    <s v="1250"/>
    <n v="125001"/>
    <s v="RWWW-TREATMENT"/>
    <s v="Wastewater"/>
    <s v="A51800000"/>
    <n v="51800000"/>
    <s v="Chemicals"/>
    <n v="8"/>
    <s v="Chemicals"/>
    <x v="48"/>
    <x v="48"/>
    <s v="618.3"/>
    <n v="728.44045851393048"/>
    <n v="562.29724922600542"/>
    <n v="512.97638482972047"/>
    <n v="461.70274566563364"/>
    <n v="722.86401300309421"/>
    <n v="627.75199535603588"/>
    <n v="887.88989551083398"/>
    <n v="507.2120201238381"/>
    <n v="744.99206424148406"/>
    <n v="625.38149659442581"/>
    <n v="483.054592518059"/>
    <n v="374.06070469556153"/>
    <n v="7238.6236202786222"/>
  </r>
  <r>
    <s v="E126001"/>
    <s v="Prod Adj"/>
    <s v="1260"/>
    <n v="126001"/>
    <s v="MILLWW-TREATMENT"/>
    <s v="Wastewater"/>
    <s v="A51800000"/>
    <n v="51800000"/>
    <s v="Chemicals"/>
    <n v="8"/>
    <s v="Chemicals"/>
    <x v="48"/>
    <x v="48"/>
    <s v="618.3"/>
    <n v="151.60609615384516"/>
    <n v="151.60609615384516"/>
    <n v="151.60609615384516"/>
    <n v="151.60609615384516"/>
    <n v="151.60609615384516"/>
    <n v="151.60609615384516"/>
    <n v="151.60609615384516"/>
    <n v="151.60609615384516"/>
    <n v="151.60609615384516"/>
    <n v="151.60609615384516"/>
    <n v="151.60609615384516"/>
    <n v="151.60609615384516"/>
    <n v="1819.2731538461414"/>
  </r>
  <r>
    <s v="E120105"/>
    <s v="Tax Adj"/>
    <s v="1201"/>
    <n v="120105"/>
    <s v="CORP-ADMIN &amp; GEN"/>
    <s v="Water"/>
    <s v="A69011000"/>
    <n v="69011000"/>
    <s v="FIT-Current"/>
    <n v="45"/>
    <s v="Provision for income taxes"/>
    <x v="32"/>
    <x v="32"/>
    <s v="409.10"/>
    <n v="-76738.97802901674"/>
    <n v="-51987.717924649623"/>
    <n v="83583.675536623487"/>
    <n v="-35332.305609944473"/>
    <n v="-64179.319034445572"/>
    <n v="-122292.92120986823"/>
    <n v="2045.3550339603214"/>
    <n v="-195006.42942014936"/>
    <n v="-235738.11934912836"/>
    <n v="-299568.35055227275"/>
    <n v="-261250.43880643515"/>
    <n v="-223164.05911620564"/>
    <n v="-1479629.6084815322"/>
  </r>
  <r>
    <s v="E120105"/>
    <s v="Tax Adj"/>
    <s v="1201"/>
    <n v="120105"/>
    <s v="CORP-ADMIN &amp; GEN"/>
    <s v="Water"/>
    <s v="A69021000"/>
    <n v="69021000"/>
    <s v="SIT-Current"/>
    <n v="45"/>
    <s v="Provision for income taxes"/>
    <x v="33"/>
    <x v="33"/>
    <s v="409.11"/>
    <n v="-13542.172593355894"/>
    <n v="-9174.303163173463"/>
    <n v="14750.060388815909"/>
    <n v="-6235.1127546960834"/>
    <n v="-11325.762182549219"/>
    <n v="-21581.103742917923"/>
    <n v="360.94500599299789"/>
    <n v="-34412.899309438122"/>
    <n v="-41600.844591022651"/>
    <n v="-52865.003038636372"/>
    <n v="-46103.01861290032"/>
    <n v="-39381.89278521276"/>
    <n v="-261111.10737909388"/>
  </r>
  <r>
    <s v="E120105"/>
    <s v="Div Adj"/>
    <s v="1201"/>
    <n v="120105"/>
    <s v="CORP-ADMIN &amp; GEN"/>
    <s v="Water"/>
    <s v="A86021500"/>
    <n v="86021500"/>
    <s v="Div Decl Com Stk I/C"/>
    <n v="50"/>
    <s v="Common dividends"/>
    <x v="37"/>
    <x v="37"/>
    <s v="438."/>
    <m/>
    <m/>
    <n v="146951.78098294325"/>
    <m/>
    <m/>
    <n v="-168522.99743395764"/>
    <m/>
    <m/>
    <n v="-406151.58353417134"/>
    <m/>
    <m/>
    <n v="-672662.03261197358"/>
    <n v="-1100384.8325971593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79">
  <r>
    <s v="E120105"/>
    <x v="0"/>
    <m/>
    <m/>
    <s v="Water"/>
    <s v="A40111000"/>
    <n v="40111000"/>
    <s v="Res Sales Billed"/>
    <x v="0"/>
    <x v="0"/>
    <s v="P02"/>
    <s v="Water revenues - residential"/>
    <s v="461.1"/>
    <n v="-7504107.8120355196"/>
    <n v="-7102221.2300392101"/>
    <n v="-6733973.6593438601"/>
    <n v="-7117219.22284518"/>
    <n v="-7112550.7636734704"/>
    <n v="-8128271.2992354799"/>
    <n v="-8720193.5773060396"/>
    <n v="-8510082.3496066406"/>
    <n v="-8852619.6867840309"/>
    <n v="-8860033.0434644409"/>
    <n v="-8120423.0276877396"/>
    <n v="-7753734.90051986"/>
    <n v="-94515430.572541475"/>
  </r>
  <r>
    <s v="E120105"/>
    <x v="0"/>
    <m/>
    <m/>
    <s v="Wastewater"/>
    <s v="A40211000"/>
    <n v="40211000"/>
    <s v="Dom WW Svc Billed"/>
    <x v="1"/>
    <x v="1"/>
    <s v="P10"/>
    <s v="Sewer revenues"/>
    <s v="522.1"/>
    <n v="-34164.409390225803"/>
    <n v="-27400.2989638039"/>
    <n v="-27815.36146362"/>
    <n v="-31222.422992706201"/>
    <n v="-29189.916852472899"/>
    <n v="-25936.9472372362"/>
    <n v="-26363.050468551999"/>
    <n v="-34468.727768978802"/>
    <n v="-35673.852126891397"/>
    <n v="-36808.5173442128"/>
    <n v="-34561.819410183598"/>
    <n v="-32369.4695041614"/>
    <n v="-375974.79352304491"/>
  </r>
  <r>
    <s v="E120105"/>
    <x v="0"/>
    <m/>
    <m/>
    <s v="Water"/>
    <s v="A40310300"/>
    <n v="40310300"/>
    <s v="OthRev-CFO"/>
    <x v="2"/>
    <x v="2"/>
    <s v="P11"/>
    <s v="Other revenues"/>
    <s v="471."/>
    <n v="-189117.62082826399"/>
    <n v="-179441.74652700601"/>
    <n v="-194904.06794094801"/>
    <n v="-182305.72244532101"/>
    <n v="-188156.91166592701"/>
    <n v="-208741.826724126"/>
    <n v="-206167.905058112"/>
    <n v="-221082.808945995"/>
    <n v="-178270.541381505"/>
    <n v="-177047.11878797101"/>
    <n v="-160115.80775702899"/>
    <n v="-180891.198604462"/>
    <n v="-2266243.2766666664"/>
  </r>
  <r>
    <s v="E120105"/>
    <x v="0"/>
    <m/>
    <m/>
    <s v="Water"/>
    <s v="A51010000"/>
    <n v="51010000"/>
    <s v="Purchased Water"/>
    <x v="3"/>
    <x v="3"/>
    <s v="P13"/>
    <s v="Purchased water"/>
    <s v="610.1"/>
    <n v="41968.229300454084"/>
    <n v="19759.971396277659"/>
    <n v="17178.464945385611"/>
    <n v="12576.949432958387"/>
    <n v="9946.102262439199"/>
    <n v="11981.90035425506"/>
    <n v="10327.012617960732"/>
    <n v="11128.30590470551"/>
    <n v="11772.695703035981"/>
    <n v="13785.797063823355"/>
    <n v="8466.8674880174949"/>
    <n v="10761.210950679577"/>
    <n v="179653.50741999267"/>
  </r>
  <r>
    <s v="E120105"/>
    <x v="0"/>
    <m/>
    <m/>
    <s v="Water"/>
    <s v="A51510000"/>
    <n v="51510000"/>
    <s v="Purchased Power"/>
    <x v="4"/>
    <x v="4"/>
    <s v="P14"/>
    <s v="Fuel and power"/>
    <s v="615.8"/>
    <n v="253576.96576290924"/>
    <n v="291664.85483840352"/>
    <n v="304240.22174364462"/>
    <n v="300659.01258240588"/>
    <n v="318188.40201404376"/>
    <n v="432696.89588398795"/>
    <n v="422295.23274032905"/>
    <n v="443716.0772417215"/>
    <n v="410707.10201681877"/>
    <n v="312622.80847948638"/>
    <n v="299738.18686671508"/>
    <n v="272860.78093918943"/>
    <n v="4062966.5411096551"/>
  </r>
  <r>
    <s v="E120105"/>
    <x v="0"/>
    <m/>
    <m/>
    <s v="Water"/>
    <s v="A51800000"/>
    <n v="51800000"/>
    <s v="Chemicals"/>
    <x v="5"/>
    <x v="5"/>
    <s v="P15"/>
    <s v="Chemicals"/>
    <s v="618.3"/>
    <n v="133004.02820867934"/>
    <n v="132301.86828859444"/>
    <n v="113633.63681325641"/>
    <n v="124052.61461824687"/>
    <n v="124691.54748844446"/>
    <n v="161979.3230921106"/>
    <n v="194093.00231429271"/>
    <n v="219853.0665918075"/>
    <n v="198371.60297069105"/>
    <n v="169096.50153392114"/>
    <n v="125807.45243707228"/>
    <n v="144542.29620128981"/>
    <n v="1841426.9405584068"/>
  </r>
  <r>
    <s v="E120105"/>
    <x v="0"/>
    <m/>
    <m/>
    <s v="Water"/>
    <s v="A51110000"/>
    <n v="51110000"/>
    <s v="Waste Disposal"/>
    <x v="6"/>
    <x v="6"/>
    <s v="P16"/>
    <s v="Waste disposal"/>
    <s v="675.3"/>
    <n v="26331.16843622037"/>
    <n v="26331.16843622037"/>
    <n v="26331.16843622037"/>
    <n v="26331.16843622037"/>
    <n v="26331.16843622037"/>
    <n v="26331.16843622037"/>
    <n v="26331.16843622037"/>
    <n v="26331.16843622037"/>
    <n v="26331.16843622037"/>
    <n v="26331.16843622037"/>
    <n v="26331.16843622037"/>
    <n v="26331.16843622037"/>
    <n v="315974.02123464452"/>
  </r>
  <r>
    <s v="E120105"/>
    <x v="0"/>
    <m/>
    <m/>
    <s v="Water"/>
    <s v="A50100000"/>
    <n v="50100000"/>
    <s v="Labor Expense"/>
    <x v="7"/>
    <x v="7"/>
    <s v="P17"/>
    <s v="Salaries and wages"/>
    <s v="601.8"/>
    <n v="591622.55806422618"/>
    <n v="591990.31910680933"/>
    <n v="643605.45735509985"/>
    <n v="600170.33825984364"/>
    <n v="626553.599172469"/>
    <n v="626553.599172469"/>
    <n v="600170.33825984364"/>
    <n v="652936.84991940623"/>
    <n v="626553.599172469"/>
    <n v="600170.33825984364"/>
    <n v="632389.15827645932"/>
    <n v="632389.15827645932"/>
    <n v="7425105.3132953998"/>
  </r>
  <r>
    <s v="E120105"/>
    <x v="0"/>
    <m/>
    <m/>
    <s v="Water"/>
    <s v="A50610000"/>
    <n v="50610000"/>
    <s v="Pension Expense"/>
    <x v="8"/>
    <x v="8"/>
    <s v="P18"/>
    <s v="Pension expense"/>
    <s v="604.8"/>
    <n v="46366.411705509461"/>
    <n v="46366.411705509461"/>
    <n v="46366.411705509461"/>
    <n v="46366.411705509461"/>
    <n v="46366.411705509461"/>
    <n v="46366.411705509461"/>
    <n v="46366.411705509461"/>
    <n v="46366.411705509461"/>
    <n v="46366.411705509461"/>
    <n v="46366.411705509461"/>
    <n v="46366.411705509461"/>
    <n v="46366.411705509461"/>
    <n v="556396.9404661135"/>
  </r>
  <r>
    <s v="E120105"/>
    <x v="0"/>
    <m/>
    <m/>
    <s v="Water"/>
    <s v="A50550000"/>
    <n v="50550000"/>
    <s v="Group Insur Expense"/>
    <x v="9"/>
    <x v="9"/>
    <s v="P19"/>
    <s v="Group insurance expense"/>
    <s v="604.8"/>
    <n v="147974.71848565069"/>
    <n v="147974.71848565069"/>
    <n v="147974.71848565069"/>
    <n v="147974.71848565069"/>
    <n v="147974.71848565069"/>
    <n v="147974.71848565069"/>
    <n v="147974.71848565069"/>
    <n v="147974.71848565069"/>
    <n v="147974.71848565069"/>
    <n v="147974.71848565069"/>
    <n v="147974.71848565069"/>
    <n v="147974.71848565069"/>
    <n v="1775696.621827808"/>
  </r>
  <r>
    <s v="E120105"/>
    <x v="0"/>
    <m/>
    <m/>
    <s v="Water"/>
    <s v="A50450000"/>
    <n v="50450000"/>
    <s v="Other Welfare"/>
    <x v="10"/>
    <x v="10"/>
    <s v="P20"/>
    <s v="Other benefits"/>
    <s v="604.8"/>
    <n v="35086.974397959675"/>
    <n v="36481.349467874301"/>
    <n v="32407.100258288665"/>
    <n v="32368.345792072989"/>
    <n v="33917.284981718505"/>
    <n v="30393.884571384959"/>
    <n v="29871.608750253064"/>
    <n v="34615.65655846821"/>
    <n v="33498.73862294737"/>
    <n v="33377.33690860559"/>
    <n v="38391.549970178385"/>
    <n v="63590.284863476802"/>
    <n v="434000.11514322856"/>
  </r>
  <r>
    <s v="E120105"/>
    <x v="0"/>
    <m/>
    <m/>
    <s v="Water"/>
    <s v="A53401500"/>
    <n v="53401500"/>
    <s v="AWWSC Off Suppl OPEX"/>
    <x v="11"/>
    <x v="11"/>
    <s v="P21"/>
    <s v="Service Company Costs"/>
    <s v="634.8"/>
    <n v="675656.53595313209"/>
    <n v="683959.11904561706"/>
    <n v="691808.56854649493"/>
    <n v="663501.66839635745"/>
    <n v="670856.7868906951"/>
    <n v="676761.85159561853"/>
    <n v="658475.52648930461"/>
    <n v="693317.70115611167"/>
    <n v="673993.12284161185"/>
    <n v="653856.23538908805"/>
    <n v="661131.73263069522"/>
    <n v="654378.34879714926"/>
    <n v="8057697.1977318749"/>
  </r>
  <r>
    <s v="E120105"/>
    <x v="0"/>
    <m/>
    <m/>
    <s v="Water"/>
    <s v="A53150000"/>
    <n v="53150000"/>
    <s v="Contr Svc-Other"/>
    <x v="12"/>
    <x v="12"/>
    <s v="P22"/>
    <s v="Contracted services"/>
    <s v="636.8"/>
    <n v="51727.161418621734"/>
    <n v="50451.054451643759"/>
    <n v="68440.553681558187"/>
    <n v="64398.468669404574"/>
    <n v="73562.563878964371"/>
    <n v="69375.193302042419"/>
    <n v="70357.952982195173"/>
    <n v="66962.712618277656"/>
    <n v="63623.92078589437"/>
    <n v="66539.811324652619"/>
    <n v="57807.871266346418"/>
    <n v="56466.061910205681"/>
    <n v="759713.32628980698"/>
  </r>
  <r>
    <s v="E120105"/>
    <x v="0"/>
    <m/>
    <m/>
    <s v="Water"/>
    <s v="A52532000"/>
    <n v="52532000"/>
    <s v="Electricity"/>
    <x v="13"/>
    <x v="13"/>
    <s v="P23"/>
    <s v="Building Maintenance and Services"/>
    <s v="675.8"/>
    <n v="51138.03899263034"/>
    <n v="64276.572623833548"/>
    <n v="56446.566474859908"/>
    <n v="48366.909859359293"/>
    <n v="43668.613645814425"/>
    <n v="52606.948070559309"/>
    <n v="47318.280391892287"/>
    <n v="48584.800559868432"/>
    <n v="47287.406158197598"/>
    <n v="46556.095756470473"/>
    <n v="43165.531788234475"/>
    <n v="50267.093078279569"/>
    <n v="599682.85739999963"/>
  </r>
  <r>
    <s v="E120105"/>
    <x v="0"/>
    <m/>
    <m/>
    <s v="Water"/>
    <s v="A52574100"/>
    <n v="52574100"/>
    <s v="Cell Phone"/>
    <x v="14"/>
    <x v="14"/>
    <s v="P24"/>
    <s v="Telecommunication expenses"/>
    <s v="675.8"/>
    <n v="20738.600909887013"/>
    <n v="20405.299731322357"/>
    <n v="20844.105042307343"/>
    <n v="20428.003526590914"/>
    <n v="20783.111389972768"/>
    <n v="20595.595588929315"/>
    <n v="20607.750942627154"/>
    <n v="23484.738154413128"/>
    <n v="20512.124883528184"/>
    <n v="20698.477398491876"/>
    <n v="20634.851564942932"/>
    <n v="20826.744476320404"/>
    <n v="250559.40360933339"/>
  </r>
  <r>
    <s v="E120105"/>
    <x v="0"/>
    <m/>
    <m/>
    <s v="Water"/>
    <s v="A52562500"/>
    <n v="52562500"/>
    <s v="Overnight Shippng"/>
    <x v="15"/>
    <x v="15"/>
    <s v="P25"/>
    <s v="Postage, printing and stationary"/>
    <s v="675.8"/>
    <n v="1614.9999999999998"/>
    <n v="1515"/>
    <n v="1565"/>
    <n v="1365"/>
    <n v="1515"/>
    <n v="1815"/>
    <n v="1365"/>
    <n v="5515"/>
    <n v="1565"/>
    <n v="1765"/>
    <n v="1365"/>
    <n v="1565"/>
    <n v="22530"/>
  </r>
  <r>
    <s v="E120105"/>
    <x v="0"/>
    <m/>
    <m/>
    <s v="Water"/>
    <s v="A52562000"/>
    <n v="52562000"/>
    <s v="Office Supplies"/>
    <x v="16"/>
    <x v="16"/>
    <s v="P26"/>
    <s v="Office supplies and services"/>
    <s v="675.8"/>
    <n v="22864.01475148695"/>
    <n v="22628.314116547608"/>
    <n v="25535.621524634127"/>
    <n v="23694.959362798523"/>
    <n v="23238.539065479545"/>
    <n v="23127.679868537733"/>
    <n v="23363.380503477074"/>
    <n v="23445.276486803457"/>
    <n v="24237.270569459801"/>
    <n v="24850.491712903677"/>
    <n v="23227.553018935763"/>
    <n v="23227.553018935763"/>
    <n v="283440.65399999998"/>
  </r>
  <r>
    <s v="E120105"/>
    <x v="0"/>
    <m/>
    <m/>
    <s v="Water"/>
    <s v="A52503000"/>
    <n v="52503000"/>
    <s v="Advertising"/>
    <x v="17"/>
    <x v="17"/>
    <s v="P27"/>
    <s v="Advertising &amp; marketing expenses"/>
    <s v="660.8"/>
    <n v="1000"/>
    <n v="750"/>
    <n v="1000"/>
    <n v="1000"/>
    <n v="750"/>
    <n v="1000"/>
    <n v="1000"/>
    <n v="750"/>
    <n v="1000"/>
    <n v="1000"/>
    <n v="750"/>
    <n v="1000"/>
    <n v="11000"/>
  </r>
  <r>
    <s v="E120105"/>
    <x v="0"/>
    <m/>
    <m/>
    <s v="Water"/>
    <s v="A52534000"/>
    <n v="52534000"/>
    <s v="Employee Expenses"/>
    <x v="18"/>
    <x v="18"/>
    <s v="P28"/>
    <s v="Employee related expense travel &amp; entertainme"/>
    <s v="675.8"/>
    <n v="5570.2600000000011"/>
    <n v="11845.090000000004"/>
    <n v="13318.210000000001"/>
    <n v="19919.690000000002"/>
    <n v="13673.580000000002"/>
    <n v="15786.270000000004"/>
    <n v="22850.670000000006"/>
    <n v="14354.270000000004"/>
    <n v="13030.260000000004"/>
    <n v="13785.130000000003"/>
    <n v="9673.1500000000033"/>
    <n v="8451.5400000000027"/>
    <n v="162258.12000000002"/>
  </r>
  <r>
    <s v="E120105"/>
    <x v="0"/>
    <m/>
    <m/>
    <s v="Water"/>
    <s v="A52000000"/>
    <n v="52000000"/>
    <s v="M&amp;S Expense (O&amp;M)"/>
    <x v="19"/>
    <x v="19"/>
    <s v="P29"/>
    <s v="Miscellaneous expenses"/>
    <s v="620.5"/>
    <n v="159955.27219471778"/>
    <n v="74776.254592152225"/>
    <n v="62953.496118509516"/>
    <n v="85093.828429416142"/>
    <n v="135787.17171775064"/>
    <n v="93281.953295684929"/>
    <n v="67707.538813217383"/>
    <n v="66607.761364360471"/>
    <n v="67312.81820309232"/>
    <n v="60380.28702111297"/>
    <n v="64657.965633380161"/>
    <n v="69630.19261660568"/>
    <n v="1008144.5400000002"/>
  </r>
  <r>
    <s v="E120105"/>
    <x v="0"/>
    <m/>
    <m/>
    <s v="Water"/>
    <s v="A54140000"/>
    <n v="54140000"/>
    <s v="Rents-Equip"/>
    <x v="20"/>
    <x v="20"/>
    <s v="P30"/>
    <s v="Rents"/>
    <s v="642.8"/>
    <n v="368.99999999999994"/>
    <n v="368.99999999999994"/>
    <n v="5368.9999999999991"/>
    <n v="1118.9999999999998"/>
    <n v="1118.9999999999998"/>
    <n v="2368.9999999999995"/>
    <n v="1118.9999999999998"/>
    <n v="1118.9999999999998"/>
    <n v="2368.9999999999995"/>
    <n v="1118.9999999999998"/>
    <n v="1118.9999999999998"/>
    <n v="2968.9999999999991"/>
    <n v="20527.999999999996"/>
  </r>
  <r>
    <s v="E120105"/>
    <x v="0"/>
    <m/>
    <m/>
    <s v="Water"/>
    <s v="A55000000"/>
    <n v="55000000"/>
    <s v="Transportation (O&amp;M)"/>
    <x v="21"/>
    <x v="21"/>
    <s v="P31"/>
    <s v="Transportation"/>
    <s v="650.8"/>
    <n v="24586.537500000002"/>
    <n v="26320.140000000007"/>
    <n v="45908.37"/>
    <n v="36930.431250000009"/>
    <n v="37548.276671250009"/>
    <n v="37780.020000000004"/>
    <n v="37746.607500000006"/>
    <n v="36930.431250000009"/>
    <n v="36930.431250000009"/>
    <n v="41011.312500000007"/>
    <n v="36930.431250000009"/>
    <n v="32033.37375000001"/>
    <n v="430656.36292125011"/>
  </r>
  <r>
    <s v="E120105"/>
    <x v="0"/>
    <m/>
    <m/>
    <s v="Water"/>
    <s v="A57010000"/>
    <n v="57010000"/>
    <s v="Uncoll Accts Exp"/>
    <x v="22"/>
    <x v="22"/>
    <s v="P32"/>
    <s v="Uncollectible accounts expense"/>
    <s v="670.7"/>
    <n v="26079.803086017215"/>
    <n v="-12741.247085380826"/>
    <n v="28263.729164051769"/>
    <n v="18577.993367091782"/>
    <n v="90559.415756198607"/>
    <n v="72137.194846934712"/>
    <n v="51539.214327842521"/>
    <n v="36309.360130647532"/>
    <n v="120761.89916072186"/>
    <n v="76039.411837969383"/>
    <n v="105694.61418426418"/>
    <n v="86831.739055058148"/>
    <n v="700053.1278314169"/>
  </r>
  <r>
    <s v="E120105"/>
    <x v="0"/>
    <m/>
    <m/>
    <s v="Water"/>
    <s v="A52501500"/>
    <n v="52501500"/>
    <s v="Misc Oper CA"/>
    <x v="23"/>
    <x v="23"/>
    <s v="P33"/>
    <s v="Customer accounting, other"/>
    <s v="675.7"/>
    <n v="97305.22892709529"/>
    <n v="92305.22892709529"/>
    <n v="97305.22892709529"/>
    <n v="92305.22892709529"/>
    <n v="97305.22892709529"/>
    <n v="92305.22892709529"/>
    <n v="97305.22892709529"/>
    <n v="92305.22892709529"/>
    <n v="97305.22892709529"/>
    <n v="92305.22892709529"/>
    <n v="97305.22892709529"/>
    <n v="97305.22892709529"/>
    <n v="1142662.7471251434"/>
  </r>
  <r>
    <s v="E120105"/>
    <x v="0"/>
    <m/>
    <m/>
    <s v="Water"/>
    <s v="A56610000"/>
    <n v="56610000"/>
    <s v="Reg Exp-Amort"/>
    <x v="24"/>
    <x v="24"/>
    <s v="P34"/>
    <s v="Regulatory expense"/>
    <s v="666.8"/>
    <n v="19448.000000000004"/>
    <n v="19448.000000000004"/>
    <n v="19448.000000000004"/>
    <n v="20115.000000000004"/>
    <n v="20115.000000000004"/>
    <n v="20115.000000000004"/>
    <n v="20115.000000000004"/>
    <n v="20115.000000000004"/>
    <n v="20115.000000000004"/>
    <n v="25667.000000000004"/>
    <n v="25667.000000000004"/>
    <n v="25667.000000000004"/>
    <n v="256035.00000000003"/>
  </r>
  <r>
    <s v="E120105"/>
    <x v="0"/>
    <m/>
    <m/>
    <s v="Water"/>
    <s v="A55710000"/>
    <n v="55710000"/>
    <s v="Ins General Liabilty"/>
    <x v="25"/>
    <x v="25"/>
    <s v="P35"/>
    <s v="Insurance other than group"/>
    <s v="657.8"/>
    <n v="69532.637492158407"/>
    <n v="69532.637492158407"/>
    <n v="69532.637492158407"/>
    <n v="69532.637492158407"/>
    <n v="69532.637492158407"/>
    <n v="69532.637492158407"/>
    <n v="69532.637492158407"/>
    <n v="69532.637492158407"/>
    <n v="69532.637492158407"/>
    <n v="69532.637492158407"/>
    <n v="69532.637492158407"/>
    <n v="69532.637492158407"/>
    <n v="834391.64990590105"/>
  </r>
  <r>
    <s v="E120105"/>
    <x v="0"/>
    <m/>
    <m/>
    <s v="Water"/>
    <s v="A62002000"/>
    <n v="62002000"/>
    <s v="M&amp;S Maint"/>
    <x v="26"/>
    <x v="26"/>
    <s v="P36"/>
    <s v="Maintenance supplies and services"/>
    <s v="620.8"/>
    <n v="140802.11272788566"/>
    <n v="159322.33734036755"/>
    <n v="182341.82555927162"/>
    <n v="196437.87195053988"/>
    <n v="197260.96514201802"/>
    <n v="194962.15534124838"/>
    <n v="203766.42946373633"/>
    <n v="200627.40834297671"/>
    <n v="192116.27693955271"/>
    <n v="189677.25752872252"/>
    <n v="206865.62686987725"/>
    <n v="202831.98472970113"/>
    <n v="2267012.2519358974"/>
  </r>
  <r>
    <s v="E120105"/>
    <x v="0"/>
    <m/>
    <m/>
    <s v="Water"/>
    <s v="A68011000"/>
    <n v="68011000"/>
    <s v="Depr -UPIS General"/>
    <x v="27"/>
    <x v="27"/>
    <s v="P39"/>
    <s v="Depreciation"/>
    <s v="403."/>
    <n v="1073598.619674816"/>
    <n v="1073568.9481793712"/>
    <n v="1074425.314639915"/>
    <n v="1075658.4693549022"/>
    <n v="1076860.104205058"/>
    <n v="1078036.2023535413"/>
    <n v="1108752.3255230489"/>
    <n v="1110881.363722503"/>
    <n v="1114108.5116393764"/>
    <n v="1115639.4060227107"/>
    <n v="1116795.6514184417"/>
    <n v="1117528.1803212059"/>
    <n v="13135853.097054891"/>
  </r>
  <r>
    <s v="E120105"/>
    <x v="0"/>
    <m/>
    <m/>
    <s v="Water"/>
    <s v="A68251000"/>
    <n v="68251000"/>
    <s v="Amort-Ltd Term Plant"/>
    <x v="28"/>
    <x v="28"/>
    <s v="P40"/>
    <s v="Amortization"/>
    <s v="407.1"/>
    <n v="20215"/>
    <n v="20215"/>
    <n v="20215"/>
    <n v="20215"/>
    <n v="20215"/>
    <n v="20215"/>
    <n v="20215"/>
    <n v="20215"/>
    <n v="20215"/>
    <n v="20215"/>
    <n v="20215"/>
    <n v="20215"/>
    <n v="242580"/>
  </r>
  <r>
    <s v="E120105"/>
    <x v="0"/>
    <m/>
    <m/>
    <s v="Water"/>
    <s v="A68311000"/>
    <n v="68311000"/>
    <s v="Rem Costs-ARO/NNS"/>
    <x v="29"/>
    <x v="29"/>
    <s v="P41"/>
    <s v="Removal costs, net"/>
    <s v="403."/>
    <n v="149638.54030613057"/>
    <n v="149618.3245018918"/>
    <n v="149728.46156957993"/>
    <n v="149889.20720030289"/>
    <n v="150037.04580345924"/>
    <n v="154273.59175136776"/>
    <n v="154656.63096156856"/>
    <n v="154934.70566880039"/>
    <n v="155376.40046389808"/>
    <n v="155567.1661048361"/>
    <n v="155708.32706433238"/>
    <n v="155789.21881241931"/>
    <n v="1835217.6202085873"/>
  </r>
  <r>
    <s v="E120105"/>
    <x v="0"/>
    <m/>
    <m/>
    <s v="Water"/>
    <s v="A68543000"/>
    <n v="68543000"/>
    <s v="Othr Taxes &amp;Licenses"/>
    <x v="30"/>
    <x v="30"/>
    <s v="P47"/>
    <s v="General taxes"/>
    <s v="408.13"/>
    <n v="529883.38259532792"/>
    <n v="526153.04343339335"/>
    <n v="523286.41007222235"/>
    <n v="519503.29120052519"/>
    <n v="521459.28194590914"/>
    <n v="521215.76473051531"/>
    <n v="519413.20646478026"/>
    <n v="522484.63395470893"/>
    <n v="520332.67699049663"/>
    <n v="518438.4447750391"/>
    <n v="520783.46711408871"/>
    <n v="520420.49118199357"/>
    <n v="6263374.094459001"/>
  </r>
  <r>
    <s v="E120105"/>
    <x v="0"/>
    <m/>
    <m/>
    <s v="Water"/>
    <s v="A81810000"/>
    <n v="81810000"/>
    <s v="Interest Income"/>
    <x v="31"/>
    <x v="31"/>
    <s v="P51"/>
    <s v="Interest income"/>
    <s v="419."/>
    <n v="-3042.46"/>
    <n v="-3042.46"/>
    <n v="-3042.46"/>
    <n v="-3042.46"/>
    <n v="-3042.46"/>
    <n v="-3042.46"/>
    <n v="-3042.46"/>
    <n v="-3042.46"/>
    <n v="-3042.46"/>
    <n v="-3042.46"/>
    <n v="-3042.46"/>
    <n v="-3042.46"/>
    <n v="-36509.519999999997"/>
  </r>
  <r>
    <s v="E120105"/>
    <x v="0"/>
    <m/>
    <m/>
    <s v="Water"/>
    <s v="A81015000"/>
    <n v="81015000"/>
    <s v="Interest LTD Interco"/>
    <x v="32"/>
    <x v="32"/>
    <s v="P59"/>
    <s v="Interest on long-term debt"/>
    <s v="427.3"/>
    <n v="1022322.967379392"/>
    <n v="1022322.967379392"/>
    <n v="1022322.967379392"/>
    <n v="1022322.967379392"/>
    <n v="1022322.967379392"/>
    <n v="1022322.967379392"/>
    <n v="1030873.8059014718"/>
    <n v="1039994.7003250233"/>
    <n v="1039424.6444235514"/>
    <n v="1039994.7003250233"/>
    <n v="1039424.6444235514"/>
    <n v="1039994.7003250233"/>
    <n v="12363644.999999996"/>
  </r>
  <r>
    <s v="E120105"/>
    <x v="0"/>
    <m/>
    <m/>
    <s v="Water"/>
    <s v="A81315000"/>
    <n v="81315000"/>
    <s v="Interest STD Interco"/>
    <x v="33"/>
    <x v="33"/>
    <s v="P60"/>
    <s v="Interest on short-term debt"/>
    <s v="427.2"/>
    <n v="2838.9265479166165"/>
    <n v="3156.6690789072763"/>
    <n v="3765.5355235041211"/>
    <n v="2283.2527916282934"/>
    <n v="2282.489953696077"/>
    <n v="3044.7415749826755"/>
    <n v="1631.2289068391062"/>
    <n v="877.42617573915209"/>
    <n v="1734.0900064862331"/>
    <n v="419.04425448536671"/>
    <n v="1056.9019885392925"/>
    <n v="1739.958818442858"/>
    <n v="24830.265621167066"/>
  </r>
  <r>
    <s v="E120105"/>
    <x v="0"/>
    <m/>
    <m/>
    <s v="Water"/>
    <s v="A70510000"/>
    <n v="70510000"/>
    <s v="AFUDC-Equity"/>
    <x v="34"/>
    <x v="34"/>
    <s v="P52"/>
    <s v="Allowance for funds used during construction"/>
    <s v="420."/>
    <n v="-69202.988384101904"/>
    <n v="-72912.582105297406"/>
    <n v="-76974.059813980202"/>
    <n v="-81329.314844199194"/>
    <n v="-84813.224231244094"/>
    <n v="-86733.8241839931"/>
    <n v="-24088.473863925399"/>
    <n v="-23854.1697250244"/>
    <n v="-23864.650313852399"/>
    <n v="-26064.587699171199"/>
    <n v="-28626.675771237398"/>
    <n v="-25389.017498900401"/>
    <n v="-623853.56843492691"/>
  </r>
  <r>
    <s v="E120105"/>
    <x v="0"/>
    <m/>
    <m/>
    <s v="Water"/>
    <s v="A85000000"/>
    <n v="85000000"/>
    <s v="AFUDC Debt"/>
    <x v="35"/>
    <x v="35"/>
    <s v="P62"/>
    <s v="Allowance for borrowed funds used during cons"/>
    <s v="420."/>
    <n v="-31181.707470159501"/>
    <n v="-32851.961795797397"/>
    <n v="-34680.639643451897"/>
    <n v="-36641.605098474502"/>
    <n v="-37961.705419476297"/>
    <n v="-38571.5374298885"/>
    <n v="-10868.7631149278"/>
    <n v="-10763.2617826768"/>
    <n v="-10767.9858295957"/>
    <n v="-11758.5205570942"/>
    <n v="-12912.095651253299"/>
    <n v="-11454.3376751494"/>
    <n v="-280414.12146794522"/>
  </r>
  <r>
    <s v="E120105"/>
    <x v="0"/>
    <m/>
    <m/>
    <s v="Water"/>
    <s v="A82010000"/>
    <n v="82010000"/>
    <s v="Amort Debt Disc&amp;Exp"/>
    <x v="36"/>
    <x v="36"/>
    <s v="P63"/>
    <s v="Amortization of debt expense"/>
    <s v="428."/>
    <n v="3925.0166402014943"/>
    <n v="3925.0166402014943"/>
    <n v="3925.0166402014943"/>
    <n v="3925.0166402014943"/>
    <n v="3925.0166402014943"/>
    <n v="3925.0166402014943"/>
    <n v="3960.3010765805252"/>
    <n v="3997.9378087181585"/>
    <n v="3995.5855129595561"/>
    <n v="3997.9378087181585"/>
    <n v="3995.5855129595561"/>
    <n v="3997.9378087181585"/>
    <n v="47495.385369863085"/>
  </r>
  <r>
    <s v="E120105"/>
    <x v="0"/>
    <m/>
    <m/>
    <s v="Water"/>
    <s v="A82015000"/>
    <n v="82015000"/>
    <s v="Amort Dbt Dsc&amp;Ex I/C"/>
    <x v="36"/>
    <x v="36"/>
    <s v="P63"/>
    <s v="Amortization of debt expense"/>
    <s v="428."/>
    <n v="3925.0166402014943"/>
    <n v="3925.0166402014943"/>
    <n v="3925.0166402014943"/>
    <n v="3925.0166402014943"/>
    <n v="3925.0166402014943"/>
    <n v="3925.0166402014943"/>
    <n v="3960.3010765805252"/>
    <n v="3997.9378087181585"/>
    <n v="3995.5855129595561"/>
    <n v="3997.9378087181585"/>
    <n v="3995.5855129595561"/>
    <n v="3997.9378087181585"/>
    <n v="47495.385369863085"/>
  </r>
  <r>
    <s v="E120105"/>
    <x v="0"/>
    <m/>
    <m/>
    <s v="Water"/>
    <s v="A75820000"/>
    <n v="75820000"/>
    <s v="Othr Income Deductns"/>
    <x v="37"/>
    <x v="37"/>
    <s v="P56"/>
    <s v="Other miscellaneous deductions"/>
    <s v="426."/>
    <n v="5500"/>
    <n v="5500"/>
    <n v="7000"/>
    <n v="9500"/>
    <n v="5500"/>
    <n v="5500"/>
    <n v="5500"/>
    <n v="5500"/>
    <n v="5500"/>
    <n v="5500"/>
    <n v="5500"/>
    <n v="5500"/>
    <n v="71500"/>
  </r>
  <r>
    <s v="E120105"/>
    <x v="0"/>
    <m/>
    <m/>
    <s v="Water"/>
    <s v="A69011000"/>
    <n v="69011000"/>
    <s v="FIT-Current"/>
    <x v="38"/>
    <x v="38"/>
    <s v="P42"/>
    <s v="Current federal income taxes - operating"/>
    <s v="409.10"/>
    <n v="960951.53983650147"/>
    <n v="438530.04797111137"/>
    <n v="672254.19045861519"/>
    <n v="960489.60528826609"/>
    <n v="-254592.06624862476"/>
    <n v="1247517.8774456091"/>
    <n v="1519158.9590950755"/>
    <n v="883930.10932264093"/>
    <n v="1593268.019834586"/>
    <n v="1711659.0467419254"/>
    <n v="919861.90071429801"/>
    <n v="959619.06426871009"/>
    <n v="11612648.294728715"/>
  </r>
  <r>
    <s v="E120105"/>
    <x v="0"/>
    <m/>
    <m/>
    <s v="Water"/>
    <s v="A86021500"/>
    <n v="86021500"/>
    <s v="Div Decl Com Stk I/C"/>
    <x v="39"/>
    <x v="39"/>
    <s v="P65"/>
    <s v="Common Dividends"/>
    <s v="438."/>
    <n v="0"/>
    <n v="0"/>
    <n v="3227274.78083434"/>
    <n v="0"/>
    <n v="0"/>
    <n v="2642773.9647342213"/>
    <n v="0"/>
    <n v="0"/>
    <n v="3107036.2004963914"/>
    <n v="0"/>
    <n v="0"/>
    <n v="4518204.0150728766"/>
    <n v="13495288.961137829"/>
  </r>
  <r>
    <s v="E120105"/>
    <x v="1"/>
    <m/>
    <m/>
    <s v="Water"/>
    <s v="A40111000"/>
    <n v="40111000"/>
    <s v="Res Sales Billed"/>
    <x v="0"/>
    <x v="0"/>
    <s v="P02"/>
    <s v="Water revenues - residential"/>
    <s v="461.1"/>
    <n v="7504107.8120355196"/>
    <n v="7102221.2300392101"/>
    <n v="6733973.6593438601"/>
    <n v="7117219.22284518"/>
    <n v="7112550.7636734704"/>
    <n v="8128271.2992354799"/>
    <n v="8720193.5773060396"/>
    <n v="8510082.3496066406"/>
    <n v="8852619.6867840309"/>
    <n v="8860033.0434644409"/>
    <n v="8120423.0276877396"/>
    <n v="7753734.90051986"/>
    <n v="94515430.572541475"/>
  </r>
  <r>
    <s v="E120105"/>
    <x v="1"/>
    <m/>
    <m/>
    <s v="Water"/>
    <s v="A40111000"/>
    <n v="40111000"/>
    <s v="Res Sales Billed"/>
    <x v="0"/>
    <x v="0"/>
    <s v="P02"/>
    <s v="Water revenues - residential"/>
    <s v="461.1"/>
    <n v="-3827608"/>
    <n v="-3643417"/>
    <n v="-3848663"/>
    <n v="-3718674"/>
    <n v="-3778534"/>
    <n v="-4070051"/>
    <n v="-4697984"/>
    <n v="-4016598"/>
    <n v="-4136798"/>
    <n v="-4135994"/>
    <n v="-3834280"/>
    <n v="-3777017"/>
    <n v="-47485618"/>
  </r>
  <r>
    <s v="E120105"/>
    <x v="1"/>
    <m/>
    <m/>
    <s v="Water"/>
    <s v="A40121000"/>
    <n v="40121000"/>
    <s v="Com Sales Billed"/>
    <x v="0"/>
    <x v="0"/>
    <s v="P03"/>
    <s v="Water revenues - commercial"/>
    <s v="461.2"/>
    <n v="-1563210"/>
    <n v="-1543924"/>
    <n v="-1615557"/>
    <n v="-1682354"/>
    <n v="-1484004"/>
    <n v="-1825500"/>
    <n v="-2079753"/>
    <n v="-1959897"/>
    <n v="-2054522"/>
    <n v="-1959385"/>
    <n v="-1768128"/>
    <n v="-1558050"/>
    <n v="-21094284"/>
  </r>
  <r>
    <s v="E120105"/>
    <x v="1"/>
    <m/>
    <m/>
    <s v="Water"/>
    <s v="A40131000"/>
    <n v="40131000"/>
    <s v="Ind Sales Billed"/>
    <x v="0"/>
    <x v="0"/>
    <s v="P04"/>
    <s v="Water revenues - industrial"/>
    <s v="461.3"/>
    <n v="-210302"/>
    <n v="-200623"/>
    <n v="-196449"/>
    <n v="-199819"/>
    <n v="-201395"/>
    <n v="-236553"/>
    <n v="-231679"/>
    <n v="-247937"/>
    <n v="-222383"/>
    <n v="-206768"/>
    <n v="-196580"/>
    <n v="-189994"/>
    <n v="-2540482"/>
  </r>
  <r>
    <s v="E120105"/>
    <x v="1"/>
    <m/>
    <m/>
    <s v="Water"/>
    <s v="A40151000"/>
    <n v="40151000"/>
    <s v="Publ Auth Billed"/>
    <x v="0"/>
    <x v="0"/>
    <s v="P07"/>
    <s v="Water revenues - public authority"/>
    <s v="461.4"/>
    <n v="-422232"/>
    <n v="-419167"/>
    <n v="-390015"/>
    <n v="-394668"/>
    <n v="-481815"/>
    <n v="-539550"/>
    <n v="-552994"/>
    <n v="-615206"/>
    <n v="-608355"/>
    <n v="-576776"/>
    <n v="-463416"/>
    <n v="-440698"/>
    <n v="-5904892"/>
  </r>
  <r>
    <s v="E120105"/>
    <x v="1"/>
    <m/>
    <m/>
    <s v="Water"/>
    <s v="A40161000"/>
    <n v="40161000"/>
    <s v="Sls/Rsle Billed"/>
    <x v="0"/>
    <x v="0"/>
    <s v="P08"/>
    <s v="Water revenues - sales for resale"/>
    <s v="466."/>
    <n v="-133896"/>
    <n v="-119861"/>
    <n v="-136802"/>
    <n v="-132771"/>
    <n v="-141485"/>
    <n v="-157766"/>
    <n v="-185513"/>
    <n v="-178676"/>
    <n v="-170469"/>
    <n v="-165482"/>
    <n v="-133581"/>
    <n v="-118448"/>
    <n v="-1774750"/>
  </r>
  <r>
    <s v="E120105"/>
    <x v="1"/>
    <m/>
    <m/>
    <s v="Water"/>
    <s v="A40145000"/>
    <n v="40145000"/>
    <s v="Priv Fire Billed"/>
    <x v="0"/>
    <x v="0"/>
    <s v="P06"/>
    <s v="Water revenues - private fire"/>
    <s v="462.2"/>
    <n v="-224987"/>
    <n v="-224987"/>
    <n v="-224987"/>
    <n v="-224987"/>
    <n v="-224987"/>
    <n v="-224987"/>
    <n v="-224987"/>
    <n v="-224987"/>
    <n v="-224987"/>
    <n v="-224987"/>
    <n v="-224987"/>
    <n v="-224987"/>
    <n v="-2699844"/>
  </r>
  <r>
    <s v="E120105"/>
    <x v="1"/>
    <m/>
    <m/>
    <s v="Water"/>
    <s v="A40141000"/>
    <n v="40141000"/>
    <s v="Publ Fire Billed"/>
    <x v="0"/>
    <x v="0"/>
    <s v="P05"/>
    <s v="Water revenues - public fire"/>
    <s v="462.1"/>
    <n v="-311709"/>
    <n v="-311709"/>
    <n v="-311709"/>
    <n v="-311709"/>
    <n v="-311709"/>
    <n v="-311709"/>
    <n v="-311709"/>
    <n v="-311709"/>
    <n v="-311709"/>
    <n v="-311709"/>
    <n v="-311709"/>
    <n v="-311709"/>
    <n v="-3740508"/>
  </r>
  <r>
    <s v="E120105"/>
    <x v="1"/>
    <m/>
    <m/>
    <s v="Water"/>
    <s v="A40171000"/>
    <n v="40171000"/>
    <s v="Misc Sales Billed"/>
    <x v="0"/>
    <x v="0"/>
    <s v="P09"/>
    <s v="Water revenues - other"/>
    <s v="474."/>
    <n v="-7053.666666666667"/>
    <n v="-7053.666666666667"/>
    <n v="-7053.666666666667"/>
    <n v="-7053.666666666667"/>
    <n v="-7053.666666666667"/>
    <n v="-7053.666666666667"/>
    <n v="-7053.666666666667"/>
    <n v="-7053.666666666667"/>
    <n v="-7053.666666666667"/>
    <n v="-7053.666666666667"/>
    <n v="-7053.666666666667"/>
    <n v="-7053.666666666667"/>
    <n v="-84644"/>
  </r>
  <r>
    <s v="E120105"/>
    <x v="1"/>
    <m/>
    <m/>
    <s v="Water"/>
    <s v="A40310300"/>
    <n v="40310300"/>
    <s v="OthRev-CFO"/>
    <x v="2"/>
    <x v="2"/>
    <s v="P11"/>
    <s v="Other revenues"/>
    <s v="471."/>
    <n v="189117.62082826399"/>
    <n v="179441.74652700601"/>
    <n v="194904.06794094801"/>
    <n v="182305.72244532101"/>
    <n v="188156.91166592701"/>
    <n v="208741.826724126"/>
    <n v="206167.905058112"/>
    <n v="221082.808945995"/>
    <n v="178270.541381505"/>
    <n v="177047.11878797101"/>
    <n v="160115.80775702899"/>
    <n v="180891.198604462"/>
    <n v="2266243.2766666664"/>
  </r>
  <r>
    <s v="E120105"/>
    <x v="1"/>
    <m/>
    <m/>
    <s v="Water"/>
    <s v="A40310100"/>
    <n v="40310100"/>
    <s v="OthRev-Late Pymt Fee"/>
    <x v="2"/>
    <x v="2"/>
    <s v="P11"/>
    <s v="Other revenues"/>
    <s v="470."/>
    <n v="-85698.55"/>
    <n v="-74521.899999999994"/>
    <n v="-86604.01999999999"/>
    <n v="-71986.87"/>
    <n v="-66889.33"/>
    <n v="-73965.950000000012"/>
    <n v="-65541.2"/>
    <n v="-70578.39"/>
    <n v="-63923.333333333336"/>
    <n v="-63923.333333333336"/>
    <n v="-52590"/>
    <n v="-76416.84"/>
    <n v="-852639.71666666667"/>
  </r>
  <r>
    <s v="E120105"/>
    <x v="1"/>
    <m/>
    <m/>
    <s v="Water"/>
    <s v="A40310200"/>
    <n v="40310200"/>
    <s v="OthRev-Rent"/>
    <x v="2"/>
    <x v="2"/>
    <s v="P11"/>
    <s v="Other revenues"/>
    <s v="472."/>
    <n v="-5693.21"/>
    <n v="-5693.21"/>
    <n v="-5693.21"/>
    <n v="-5693.21"/>
    <n v="-5693.21"/>
    <n v="-7059"/>
    <n v="-5693.21"/>
    <n v="-5693.21"/>
    <n v="-5693.21"/>
    <n v="-5693.21"/>
    <n v="-5693.21"/>
    <n v="-5693.21"/>
    <n v="-69684.31"/>
  </r>
  <r>
    <s v="E120105"/>
    <x v="1"/>
    <m/>
    <m/>
    <s v="Water"/>
    <s v="A40310250"/>
    <n v="40310250"/>
    <s v="OthRev-Rent I/C"/>
    <x v="2"/>
    <x v="2"/>
    <s v="P11"/>
    <s v="Other revenues"/>
    <s v="473."/>
    <n v="-5450"/>
    <n v="-5450"/>
    <n v="-5450"/>
    <n v="-5450"/>
    <n v="-5450"/>
    <n v="-5450"/>
    <n v="-5450"/>
    <n v="-5450"/>
    <n v="-5450"/>
    <n v="-5450"/>
    <n v="-5450"/>
    <n v="-5450"/>
    <n v="-65400"/>
  </r>
  <r>
    <s v="E120105"/>
    <x v="1"/>
    <m/>
    <m/>
    <s v="Water"/>
    <s v="A40310400"/>
    <n v="40310400"/>
    <s v="OthRev-NSF Ck Chrg"/>
    <x v="2"/>
    <x v="2"/>
    <s v="P11"/>
    <s v="Other revenues"/>
    <s v="471."/>
    <n v="-3246.666666666667"/>
    <n v="-3246.666666666667"/>
    <n v="-2651.4444444444439"/>
    <n v="-2164.4444444444439"/>
    <n v="-2651.4444444444439"/>
    <n v="-2651.4444444444439"/>
    <n v="-2759.666666666667"/>
    <n v="-2759.666666666667"/>
    <n v="-2651.4444444444439"/>
    <n v="-2651.4444444444439"/>
    <n v="-2056.2222222222222"/>
    <n v="-2651.4444444444439"/>
    <n v="-32142.000000000004"/>
  </r>
  <r>
    <s v="E120105"/>
    <x v="1"/>
    <m/>
    <m/>
    <s v="Water"/>
    <s v="A40310500"/>
    <n v="40310500"/>
    <s v="OthRev-Appl/InitFee"/>
    <x v="2"/>
    <x v="2"/>
    <s v="P11"/>
    <s v="Other revenues"/>
    <s v="471."/>
    <n v="-47127.340000000004"/>
    <n v="-48592.23"/>
    <n v="-52625"/>
    <n v="-55084.079999999994"/>
    <n v="-65567.510000000009"/>
    <n v="-77786.36"/>
    <n v="-84885.21"/>
    <n v="-94818.240000000005"/>
    <n v="-58610.47"/>
    <n v="-57382.51"/>
    <n v="-52316.959999999992"/>
    <n v="-48747.34"/>
    <n v="-743543.25"/>
  </r>
  <r>
    <s v="E120105"/>
    <x v="1"/>
    <m/>
    <m/>
    <s v="Water"/>
    <s v="A40310600"/>
    <n v="40310600"/>
    <s v="OthRev-Usage Data"/>
    <x v="2"/>
    <x v="2"/>
    <s v="P11"/>
    <s v="Other revenues"/>
    <s v="471."/>
    <n v="-4386.166666666667"/>
    <n v="-4386.166666666667"/>
    <n v="-4386.166666666667"/>
    <n v="-4386.166666666667"/>
    <n v="-4386.166666666667"/>
    <n v="-4386.166666666667"/>
    <n v="-4386.166666666667"/>
    <n v="-4386.166666666667"/>
    <n v="-4386.166666666667"/>
    <n v="-4386.166666666667"/>
    <n v="-4386.166666666667"/>
    <n v="-4386.166666666667"/>
    <n v="-52633.999999999993"/>
  </r>
  <r>
    <s v="E120105"/>
    <x v="1"/>
    <m/>
    <m/>
    <s v="Water"/>
    <s v="A40310700"/>
    <n v="40310700"/>
    <s v="OthRev-Reconnct Fee"/>
    <x v="2"/>
    <x v="2"/>
    <s v="P11"/>
    <s v="Other revenues"/>
    <s v="471."/>
    <n v="-24967.083333333336"/>
    <n v="-24967.083333333336"/>
    <n v="-24967.083333333336"/>
    <n v="-24967.083333333336"/>
    <n v="-24967.083333333336"/>
    <n v="-24967.083333333336"/>
    <n v="-24967.083333333336"/>
    <n v="-24967.083333333336"/>
    <n v="-24967.083333333336"/>
    <n v="-24967.083333333336"/>
    <n v="-24967.083333333336"/>
    <n v="-24967.083333333336"/>
    <n v="-299605.00000000006"/>
  </r>
  <r>
    <s v="E120105"/>
    <x v="1"/>
    <m/>
    <m/>
    <s v="Water"/>
    <s v="A40319900"/>
    <n v="40319900"/>
    <s v="OthRev-Misc Svc"/>
    <x v="2"/>
    <x v="2"/>
    <s v="P11"/>
    <s v="Other revenues"/>
    <s v="471."/>
    <n v="-4916.666666666667"/>
    <n v="-4916.666666666667"/>
    <n v="-4916.666666666667"/>
    <n v="-4916.666666666667"/>
    <n v="-4916.666666666667"/>
    <n v="-4916.666666666667"/>
    <n v="-4916.666666666667"/>
    <n v="-4916.666666666667"/>
    <n v="-4916.666666666667"/>
    <n v="-4916.666666666667"/>
    <n v="-4916.666666666667"/>
    <n v="-4916.666666666667"/>
    <n v="-58999.999999999993"/>
  </r>
  <r>
    <s v="E120105"/>
    <x v="1"/>
    <m/>
    <m/>
    <s v="Wastewater"/>
    <s v="A40359900"/>
    <n v="40359900"/>
    <s v="OthRev WW-Misc Svc"/>
    <x v="2"/>
    <x v="2"/>
    <s v="P11"/>
    <s v="Other revenues"/>
    <s v="536."/>
    <n v="-8333.3333333333339"/>
    <n v="-8333.3333333333339"/>
    <n v="-8333.3333333333339"/>
    <n v="-8333.3333333333339"/>
    <n v="-8333.3333333333339"/>
    <n v="-8333.3333333333339"/>
    <n v="-8333.3333333333339"/>
    <n v="-8333.3333333333339"/>
    <n v="-8333.3333333333339"/>
    <n v="-8333.3333333333339"/>
    <n v="-8333.3333333333339"/>
    <n v="-8333.3333333333339"/>
    <n v="-99999.999999999985"/>
  </r>
  <r>
    <s v="E120105"/>
    <x v="2"/>
    <m/>
    <m/>
    <s v="Water"/>
    <s v="A55710000"/>
    <n v="55710000"/>
    <s v="Ins General Liabilty"/>
    <x v="25"/>
    <x v="25"/>
    <s v="P35"/>
    <s v="Insurance other than group"/>
    <s v="657.8"/>
    <n v="-794"/>
    <n v="-794"/>
    <n v="-794"/>
    <n v="-794"/>
    <n v="-794"/>
    <n v="-794"/>
    <n v="-794"/>
    <n v="-794"/>
    <n v="-794"/>
    <n v="-794"/>
    <n v="-794"/>
    <n v="-794"/>
    <n v="-9528"/>
  </r>
  <r>
    <s v="E120105"/>
    <x v="2"/>
    <m/>
    <m/>
    <s v="Water"/>
    <s v="A53401500"/>
    <n v="53401500"/>
    <s v="AWWSC Off Suppl OPEX"/>
    <x v="11"/>
    <x v="11"/>
    <s v="P21"/>
    <s v="Service Company Costs"/>
    <s v="634.8"/>
    <n v="794"/>
    <n v="794"/>
    <n v="794"/>
    <n v="794"/>
    <n v="794"/>
    <n v="794"/>
    <n v="794"/>
    <n v="794"/>
    <n v="794"/>
    <n v="794"/>
    <n v="794"/>
    <n v="794"/>
    <n v="9528"/>
  </r>
  <r>
    <s v="E120105"/>
    <x v="3"/>
    <m/>
    <m/>
    <s v="Water"/>
    <s v="A51510000"/>
    <n v="51510000"/>
    <s v="Purchased Power"/>
    <x v="4"/>
    <x v="4"/>
    <s v="P14"/>
    <s v="Fuel and power"/>
    <s v="615.8"/>
    <n v="-253576.96576290924"/>
    <n v="-291664.85483840352"/>
    <n v="-304240.22174364462"/>
    <n v="-300659.01258240588"/>
    <n v="-318188.40201404376"/>
    <n v="-432696.89588398795"/>
    <n v="-422295.23274032905"/>
    <n v="-443716.0772417215"/>
    <n v="-410707.10201681877"/>
    <n v="-312622.80847948638"/>
    <n v="-299738.18686671508"/>
    <n v="-272860.78093918943"/>
    <n v="-4062966.5411096551"/>
  </r>
  <r>
    <s v="E120201"/>
    <x v="3"/>
    <n v="120201"/>
    <s v="CEN-PRODUCTION"/>
    <s v="Water"/>
    <s v="A51510000"/>
    <n v="51510000"/>
    <s v="Purchased Power"/>
    <x v="4"/>
    <x v="4"/>
    <s v="P14"/>
    <s v="Fuel and power"/>
    <s v="615.8"/>
    <n v="42799.233850000004"/>
    <n v="52970.690749999994"/>
    <n v="63913.580250000014"/>
    <n v="59463.362899999993"/>
    <n v="41735.653000000028"/>
    <n v="77496.474999999977"/>
    <n v="66818.868299999987"/>
    <n v="66874.511149999991"/>
    <n v="63301.416549999987"/>
    <n v="53695.343050000018"/>
    <n v="69181.460600000006"/>
    <n v="59870.113849999994"/>
    <n v="718120.70924999996"/>
  </r>
  <r>
    <s v="E120250"/>
    <x v="3"/>
    <n v="120250"/>
    <s v="CEN-KY RIVER ST"/>
    <s v="Water"/>
    <s v="A51510000"/>
    <n v="51510000"/>
    <s v="Purchased Power"/>
    <x v="4"/>
    <x v="4"/>
    <s v="P14"/>
    <s v="Fuel and power"/>
    <s v="615.8"/>
    <n v="119047.19962609993"/>
    <n v="139551.03323122926"/>
    <n v="148861.5511125534"/>
    <n v="140899.7900039707"/>
    <n v="203596.34713372649"/>
    <n v="230190.52473759724"/>
    <n v="240865.73002139365"/>
    <n v="231828.16431686064"/>
    <n v="226438.46002454829"/>
    <n v="165536.23532179111"/>
    <n v="150017.50855418071"/>
    <n v="130266.39071758454"/>
    <n v="2127098.9348015357"/>
  </r>
  <r>
    <s v="E120251"/>
    <x v="3"/>
    <n v="120251"/>
    <s v="CEN-RICHMOND ROAD"/>
    <s v="Water"/>
    <s v="A51510000"/>
    <n v="51510000"/>
    <s v="Purchased Power"/>
    <x v="4"/>
    <x v="4"/>
    <s v="P14"/>
    <s v="Fuel and power"/>
    <s v="615.8"/>
    <n v="28244.874031725911"/>
    <n v="37105.552130186254"/>
    <n v="48540.971434291365"/>
    <n v="41923.779606849581"/>
    <n v="41029.40321797083"/>
    <n v="43756.364390110488"/>
    <n v="45719.699148077503"/>
    <n v="43960.251682566028"/>
    <n v="40125.436359498322"/>
    <n v="44471.451507400889"/>
    <n v="41896.428196677574"/>
    <n v="32505.084002687148"/>
    <n v="489279.29570804187"/>
  </r>
  <r>
    <s v="E120252"/>
    <x v="3"/>
    <n v="120252"/>
    <s v="CEN-POOL III WTP"/>
    <s v="Water"/>
    <s v="A51510000"/>
    <n v="51510000"/>
    <s v="Purchased Power"/>
    <x v="4"/>
    <x v="4"/>
    <s v="P14"/>
    <s v="Fuel and power"/>
    <s v="615.8"/>
    <n v="53365.483268076423"/>
    <n v="54635.870159293787"/>
    <n v="64776.994934923452"/>
    <n v="59940.35925953999"/>
    <n v="21167.005247747344"/>
    <n v="79666.561041312612"/>
    <n v="83053.842627017395"/>
    <n v="78880.11240794936"/>
    <n v="59164.583362150246"/>
    <n v="47977.834827509054"/>
    <n v="44712.708048443368"/>
    <n v="55103.611089259895"/>
    <n v="702444.96627322282"/>
  </r>
  <r>
    <s v="E123301"/>
    <x v="3"/>
    <n v="123301"/>
    <s v="OWNWW-TREATMENT"/>
    <s v="Wastewater"/>
    <s v="A51510000"/>
    <n v="51510000"/>
    <s v="Purchased Power"/>
    <x v="4"/>
    <x v="4"/>
    <s v="P14"/>
    <s v="Fuel and power"/>
    <s v="615.8"/>
    <n v="4952.5253000000012"/>
    <n v="4885.4132000000009"/>
    <n v="5014.8546499999993"/>
    <n v="4953.8693500000008"/>
    <n v="4954.6260999999995"/>
    <n v="4953.2312000000002"/>
    <n v="4953.4187499999998"/>
    <n v="4955.477249999999"/>
    <n v="4954.8697500000017"/>
    <n v="4954.6924999999992"/>
    <n v="4954.9983000000002"/>
    <n v="4952.78"/>
    <n v="59440.756349999996"/>
  </r>
  <r>
    <s v="E125001"/>
    <x v="3"/>
    <n v="125001"/>
    <s v="RWWW-TREATMENT"/>
    <s v="Wastewater"/>
    <s v="A51510000"/>
    <n v="51510000"/>
    <s v="Purchased Power"/>
    <x v="4"/>
    <x v="4"/>
    <s v="P14"/>
    <s v="Fuel and power"/>
    <s v="615.8"/>
    <n v="987.0172"/>
    <n v="445.89920000000006"/>
    <n v="740.06939999999997"/>
    <n v="919.12980000000005"/>
    <n v="626.24059999999997"/>
    <n v="535.2503999999999"/>
    <n v="909.55179999999984"/>
    <n v="668.52340000000004"/>
    <n v="982.42819999999995"/>
    <n v="655.02580000000012"/>
    <n v="749.79079999999999"/>
    <n v="1066.0451999999998"/>
    <n v="9284.9718000000012"/>
  </r>
  <r>
    <s v="E126001"/>
    <x v="3"/>
    <n v="126001"/>
    <s v="MILLWW-TREATMENT"/>
    <s v="Wastewater"/>
    <s v="A51510000"/>
    <n v="51510000"/>
    <s v="Purchased Power"/>
    <x v="4"/>
    <x v="4"/>
    <s v="P14"/>
    <s v="Fuel and power"/>
    <s v="615.8"/>
    <n v="3262.0190750000002"/>
    <n v="3262.0190750000002"/>
    <n v="3262.0190750000002"/>
    <n v="3262.0190750000002"/>
    <n v="3262.0190750000002"/>
    <n v="3262.0190750000002"/>
    <n v="3262.0190750000002"/>
    <n v="3262.0190750000002"/>
    <n v="4259.0338000000002"/>
    <n v="2733.0135"/>
    <n v="2902.4456999999998"/>
    <n v="3153.5833000000007"/>
    <n v="39144.228899999995"/>
  </r>
  <r>
    <s v="E120105"/>
    <x v="3"/>
    <m/>
    <m/>
    <s v="Water"/>
    <s v="A51800000"/>
    <n v="51800000"/>
    <s v="Chemicals"/>
    <x v="5"/>
    <x v="5"/>
    <s v="P15"/>
    <s v="Chemicals"/>
    <s v="618.3"/>
    <n v="-133004.02820867934"/>
    <n v="-132301.86828859444"/>
    <n v="-113633.63681325641"/>
    <n v="-124052.61461824687"/>
    <n v="-124691.54748844446"/>
    <n v="-161979.3230921106"/>
    <n v="-194093.00231429271"/>
    <n v="-219853.0665918075"/>
    <n v="-198371.60297069105"/>
    <n v="-169096.50153392114"/>
    <n v="-125807.45243707228"/>
    <n v="-144542.29620128981"/>
    <n v="-1841426.9405584068"/>
  </r>
  <r>
    <s v="E120250"/>
    <x v="3"/>
    <n v="120250"/>
    <s v="CEN-KY RIVER ST"/>
    <s v="Water"/>
    <s v="A51800000"/>
    <n v="51800000"/>
    <s v="Chemicals"/>
    <x v="5"/>
    <x v="5"/>
    <s v="P15"/>
    <s v="Chemicals"/>
    <s v="618.3"/>
    <n v="64352.326099550672"/>
    <n v="60674.930776572728"/>
    <n v="59779.987003300521"/>
    <n v="59482.639993275712"/>
    <n v="59577.518990053497"/>
    <n v="88248.11529968321"/>
    <n v="107716.25012979364"/>
    <n v="107588.53846710756"/>
    <n v="87076.504096712815"/>
    <n v="83305.069119895008"/>
    <n v="63756.750101280122"/>
    <n v="62003.504227677062"/>
    <n v="903562.13430490252"/>
  </r>
  <r>
    <s v="E120251"/>
    <x v="3"/>
    <n v="120251"/>
    <s v="CEN-RICHMOND ROAD"/>
    <s v="Water"/>
    <s v="A51800000"/>
    <n v="51800000"/>
    <s v="Chemicals"/>
    <x v="5"/>
    <x v="5"/>
    <s v="P15"/>
    <s v="Chemicals"/>
    <s v="618.3"/>
    <n v="36583.124730795309"/>
    <n v="39893.533346003678"/>
    <n v="38597.233249646219"/>
    <n v="43537.255198917643"/>
    <n v="40622.479236108353"/>
    <n v="46244.069770522321"/>
    <n v="53218.082264877077"/>
    <n v="59587.741997445402"/>
    <n v="56191.162952752144"/>
    <n v="57070.940947272626"/>
    <n v="39497.298118629216"/>
    <n v="58757.54976905456"/>
    <n v="569800.47158202459"/>
  </r>
  <r>
    <s v="E120252"/>
    <x v="3"/>
    <n v="120252"/>
    <s v="CEN-POOL III WTP"/>
    <s v="Water"/>
    <s v="A51800000"/>
    <n v="51800000"/>
    <s v="Chemicals"/>
    <x v="5"/>
    <x v="5"/>
    <s v="P15"/>
    <s v="Chemicals"/>
    <s v="618.3"/>
    <n v="27175.520889900505"/>
    <n v="25851.999036248857"/>
    <n v="21609.388730889721"/>
    <n v="18451.623514178638"/>
    <n v="18514.816171972085"/>
    <n v="19361.416846314842"/>
    <n v="34295.08107246428"/>
    <n v="33065.718980930855"/>
    <n v="36326.154243214318"/>
    <n v="25476.738848249875"/>
    <n v="20781.329232994074"/>
    <n v="23779.773642978216"/>
    <n v="304689.56121033628"/>
  </r>
  <r>
    <s v="E123301"/>
    <x v="3"/>
    <n v="123301"/>
    <s v="OWNWW-TREATMENT"/>
    <s v="Wastewater"/>
    <s v="A51800000"/>
    <n v="51800000"/>
    <s v="Chemicals"/>
    <x v="5"/>
    <x v="5"/>
    <s v="P15"/>
    <s v="Chemicals"/>
    <s v="618.3"/>
    <n v="566.22424037006181"/>
    <n v="101.51039384045983"/>
    <n v="349.70146560032651"/>
    <n v="1508.2947031578842"/>
    <n v="1142.2681077138079"/>
    <n v="756.60225832236313"/>
    <n v="729.23004813321859"/>
    <n v="1004.4250940707167"/>
    <n v="1630.0580776315676"/>
    <n v="398.43136445723405"/>
    <n v="549.03989316611467"/>
    <n v="804.10470380756021"/>
    <n v="9539.8903502713147"/>
  </r>
  <r>
    <s v="E125001"/>
    <x v="3"/>
    <n v="125001"/>
    <s v="RWWW-TREATMENT"/>
    <s v="Wastewater"/>
    <s v="A51800000"/>
    <n v="51800000"/>
    <s v="Chemicals"/>
    <x v="5"/>
    <x v="5"/>
    <s v="P15"/>
    <s v="Chemicals"/>
    <s v="618.3"/>
    <n v="728.44045851393048"/>
    <n v="562.29724922600542"/>
    <n v="512.97638482972047"/>
    <n v="461.70274566563364"/>
    <n v="722.86401300309421"/>
    <n v="627.75199535603588"/>
    <n v="887.88989551083398"/>
    <n v="507.2120201238381"/>
    <n v="744.99206424148406"/>
    <n v="625.38149659442581"/>
    <n v="483.054592518059"/>
    <n v="374.06070469556153"/>
    <n v="7238.6236202786222"/>
  </r>
  <r>
    <s v="E126001"/>
    <x v="3"/>
    <n v="126001"/>
    <s v="MILLWW-TREATMENT"/>
    <s v="Wastewater"/>
    <s v="A51800000"/>
    <n v="51800000"/>
    <s v="Chemicals"/>
    <x v="5"/>
    <x v="5"/>
    <s v="P15"/>
    <s v="Chemicals"/>
    <s v="618.3"/>
    <n v="151.60609615384516"/>
    <n v="151.60609615384516"/>
    <n v="151.60609615384516"/>
    <n v="151.60609615384516"/>
    <n v="151.60609615384516"/>
    <n v="151.60609615384516"/>
    <n v="151.60609615384516"/>
    <n v="151.60609615384516"/>
    <n v="151.60609615384516"/>
    <n v="151.60609615384516"/>
    <n v="151.60609615384516"/>
    <n v="151.60609615384516"/>
    <n v="1819.2731538461414"/>
  </r>
  <r>
    <s v="E120105"/>
    <x v="3"/>
    <m/>
    <m/>
    <s v="Water"/>
    <s v="A51110000"/>
    <n v="51110000"/>
    <s v="Waste Disposal"/>
    <x v="6"/>
    <x v="6"/>
    <s v="P16"/>
    <s v="Waste disposal"/>
    <s v="675.3"/>
    <n v="5000"/>
    <n v="5000"/>
    <n v="5000"/>
    <n v="5000"/>
    <n v="5000"/>
    <n v="5000"/>
    <n v="5000"/>
    <n v="5000"/>
    <n v="5000"/>
    <n v="5000"/>
    <n v="5000"/>
    <n v="5000"/>
    <n v="60000"/>
  </r>
  <r>
    <s v="E120105"/>
    <x v="3"/>
    <m/>
    <m/>
    <s v="Water"/>
    <s v="A51010000"/>
    <n v="51010000"/>
    <s v="Purchased Water"/>
    <x v="3"/>
    <x v="3"/>
    <s v="P13"/>
    <s v="Purchased water"/>
    <s v="610.1"/>
    <n v="4166.67"/>
    <n v="4166.67"/>
    <n v="4166.67"/>
    <n v="4166.67"/>
    <n v="4166.67"/>
    <n v="4166.67"/>
    <n v="4166.67"/>
    <n v="4166.67"/>
    <n v="4166.67"/>
    <n v="4166.67"/>
    <n v="4166.67"/>
    <n v="4166.67"/>
    <n v="50000.039999999986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82">
  <r>
    <s v="E120105"/>
    <s v="Budget"/>
    <m/>
    <m/>
    <s v="Water"/>
    <s v="A40111000"/>
    <n v="40111000"/>
    <s v="Res Sales Billed"/>
    <n v="1"/>
    <s v="Water revenues"/>
    <x v="0"/>
    <x v="0"/>
    <s v="461.1"/>
    <n v="-7504107.8120355196"/>
    <n v="-7102221.2300392101"/>
    <n v="-6733973.6593438601"/>
    <n v="-7117219.22284518"/>
    <n v="-7112550.7636734704"/>
    <n v="-8128271.2992354799"/>
    <n v="-8720193.5773060396"/>
    <n v="-8510082.3496066406"/>
    <n v="-8852619.6867840309"/>
    <n v="-8860033.0434644409"/>
    <n v="-8120423.0276877396"/>
    <n v="-7753734.90051986"/>
    <n v="-94515430.572541475"/>
  </r>
  <r>
    <s v="E120105"/>
    <s v="Budget"/>
    <m/>
    <m/>
    <s v="Wastewater"/>
    <s v="A40211000"/>
    <n v="40211000"/>
    <s v="Dom WW Svc Billed"/>
    <n v="2"/>
    <s v="Sewer revenues"/>
    <x v="1"/>
    <x v="1"/>
    <s v="522.1"/>
    <n v="-34164.409390225803"/>
    <n v="-27400.2989638039"/>
    <n v="-27815.36146362"/>
    <n v="-31222.422992706201"/>
    <n v="-29189.916852472899"/>
    <n v="-25936.9472372362"/>
    <n v="-26363.050468551999"/>
    <n v="-34468.727768978802"/>
    <n v="-35673.852126891397"/>
    <n v="-36808.5173442128"/>
    <n v="-34561.819410183598"/>
    <n v="-32369.4695041614"/>
    <n v="-375974.79352304491"/>
  </r>
  <r>
    <s v="E120105"/>
    <s v="Budget"/>
    <m/>
    <m/>
    <s v="Water"/>
    <s v="A40310300"/>
    <n v="40310300"/>
    <s v="OthRev-CFO"/>
    <n v="3"/>
    <s v="Other operating revenues"/>
    <x v="2"/>
    <x v="2"/>
    <s v="471."/>
    <n v="-189117.62082826399"/>
    <n v="-179441.74652700601"/>
    <n v="-194904.06794094801"/>
    <n v="-182305.72244532101"/>
    <n v="-188156.91166592701"/>
    <n v="-208741.826724126"/>
    <n v="-206167.905058112"/>
    <n v="-221082.808945995"/>
    <n v="-178270.541381505"/>
    <n v="-177047.11878797101"/>
    <n v="-160115.80775702899"/>
    <n v="-180891.198604462"/>
    <n v="-2266243.2766666664"/>
  </r>
  <r>
    <s v="E120105"/>
    <s v="Budget"/>
    <m/>
    <m/>
    <s v="Water"/>
    <s v="A51010000"/>
    <n v="51010000"/>
    <s v="Purchased Water"/>
    <n v="6"/>
    <s v="Purchased water"/>
    <x v="3"/>
    <x v="3"/>
    <s v="610.1"/>
    <n v="41968.229300454084"/>
    <n v="19759.971396277659"/>
    <n v="17178.464945385611"/>
    <n v="12576.949432958387"/>
    <n v="9946.102262439199"/>
    <n v="11981.90035425506"/>
    <n v="10327.012617960732"/>
    <n v="11128.30590470551"/>
    <n v="11772.695703035981"/>
    <n v="13785.797063823355"/>
    <n v="8466.8674880174949"/>
    <n v="10761.210950679577"/>
    <n v="179653.50741999267"/>
  </r>
  <r>
    <s v="E120105"/>
    <s v="Budget"/>
    <m/>
    <m/>
    <s v="Water"/>
    <s v="A51510000"/>
    <n v="51510000"/>
    <s v="Purchased Power"/>
    <n v="7"/>
    <s v="Fuel and Power"/>
    <x v="4"/>
    <x v="4"/>
    <s v="615.8"/>
    <n v="253576.96576290924"/>
    <n v="291664.85483840352"/>
    <n v="304240.22174364462"/>
    <n v="300659.01258240588"/>
    <n v="318188.40201404376"/>
    <n v="432696.89588398795"/>
    <n v="422295.23274032905"/>
    <n v="443716.0772417215"/>
    <n v="410707.10201681877"/>
    <n v="312622.80847948638"/>
    <n v="299738.18686671508"/>
    <n v="272860.78093918943"/>
    <n v="4062966.5411096551"/>
  </r>
  <r>
    <s v="E120105"/>
    <s v="Budget"/>
    <m/>
    <m/>
    <s v="Water"/>
    <s v="A51800000"/>
    <n v="51800000"/>
    <s v="Chemicals"/>
    <n v="8"/>
    <s v="Chemicals"/>
    <x v="5"/>
    <x v="5"/>
    <s v="618.3"/>
    <n v="133004.02820867934"/>
    <n v="132301.86828859444"/>
    <n v="113633.63681325641"/>
    <n v="124052.61461824687"/>
    <n v="124691.54748844446"/>
    <n v="161979.3230921106"/>
    <n v="194093.00231429271"/>
    <n v="219853.0665918075"/>
    <n v="198371.60297069105"/>
    <n v="169096.50153392114"/>
    <n v="125807.45243707228"/>
    <n v="144542.29620128981"/>
    <n v="1841426.9405584068"/>
  </r>
  <r>
    <s v="E120105"/>
    <s v="Budget"/>
    <m/>
    <m/>
    <s v="Water"/>
    <s v="A51110000"/>
    <n v="51110000"/>
    <s v="Waste Disposal"/>
    <n v="9"/>
    <s v="Waste disposal"/>
    <x v="6"/>
    <x v="6"/>
    <s v="675.3"/>
    <n v="26331.16843622037"/>
    <n v="26331.16843622037"/>
    <n v="26331.16843622037"/>
    <n v="26331.16843622037"/>
    <n v="26331.16843622037"/>
    <n v="26331.16843622037"/>
    <n v="26331.16843622037"/>
    <n v="26331.16843622037"/>
    <n v="26331.16843622037"/>
    <n v="26331.16843622037"/>
    <n v="26331.16843622037"/>
    <n v="26331.16843622037"/>
    <n v="315974.02123464452"/>
  </r>
  <r>
    <s v="E120105"/>
    <s v="Budget"/>
    <m/>
    <m/>
    <s v="Water"/>
    <s v="A50100000"/>
    <n v="50100000"/>
    <s v="Labor Expense"/>
    <n v="10"/>
    <s v="Salaries &amp; Wages"/>
    <x v="7"/>
    <x v="7"/>
    <s v="601.8"/>
    <n v="591622.55806422618"/>
    <n v="591990.31910680933"/>
    <n v="643605.45735509985"/>
    <n v="600170.33825984364"/>
    <n v="626553.599172469"/>
    <n v="626553.599172469"/>
    <n v="600170.33825984364"/>
    <n v="652936.84991940623"/>
    <n v="626553.599172469"/>
    <n v="600170.33825984364"/>
    <n v="632389.15827645932"/>
    <n v="632389.15827645932"/>
    <n v="7425105.3132953998"/>
  </r>
  <r>
    <s v="E120105"/>
    <s v="Budget"/>
    <m/>
    <m/>
    <s v="Water"/>
    <s v="A50610000"/>
    <n v="50610000"/>
    <s v="Pension Expense"/>
    <n v="11"/>
    <s v="Pensions"/>
    <x v="8"/>
    <x v="8"/>
    <s v="604.8"/>
    <n v="46366.411705509461"/>
    <n v="46366.411705509461"/>
    <n v="46366.411705509461"/>
    <n v="46366.411705509461"/>
    <n v="46366.411705509461"/>
    <n v="46366.411705509461"/>
    <n v="46366.411705509461"/>
    <n v="46366.411705509461"/>
    <n v="46366.411705509461"/>
    <n v="46366.411705509461"/>
    <n v="46366.411705509461"/>
    <n v="46366.411705509461"/>
    <n v="556396.9404661135"/>
  </r>
  <r>
    <s v="E120105"/>
    <s v="Budget"/>
    <m/>
    <m/>
    <s v="Water"/>
    <s v="A50550000"/>
    <n v="50550000"/>
    <s v="Group Insur Expense"/>
    <n v="12"/>
    <s v="Group insurances"/>
    <x v="9"/>
    <x v="9"/>
    <s v="604.8"/>
    <n v="147974.71848565069"/>
    <n v="147974.71848565069"/>
    <n v="147974.71848565069"/>
    <n v="147974.71848565069"/>
    <n v="147974.71848565069"/>
    <n v="147974.71848565069"/>
    <n v="147974.71848565069"/>
    <n v="147974.71848565069"/>
    <n v="147974.71848565069"/>
    <n v="147974.71848565069"/>
    <n v="147974.71848565069"/>
    <n v="147974.71848565069"/>
    <n v="1775696.621827808"/>
  </r>
  <r>
    <s v="E120105"/>
    <s v="Budget"/>
    <m/>
    <m/>
    <s v="Water"/>
    <s v="A50450000"/>
    <n v="50450000"/>
    <s v="Other Welfare"/>
    <n v="13"/>
    <s v="Other benefits"/>
    <x v="10"/>
    <x v="10"/>
    <s v="604.8"/>
    <n v="35086.974397959675"/>
    <n v="36481.349467874301"/>
    <n v="32407.100258288665"/>
    <n v="32368.345792072989"/>
    <n v="33917.284981718505"/>
    <n v="30393.884571384959"/>
    <n v="29871.608750253064"/>
    <n v="34615.65655846821"/>
    <n v="33498.73862294737"/>
    <n v="33377.33690860559"/>
    <n v="38391.549970178385"/>
    <n v="63590.284863476802"/>
    <n v="434000.11514322856"/>
  </r>
  <r>
    <s v="E120105"/>
    <s v="Budget"/>
    <m/>
    <m/>
    <s v="Water"/>
    <s v="A53401500"/>
    <n v="53401500"/>
    <s v="AWWSC Off Suppl OPEX"/>
    <n v="14"/>
    <s v="Service Company costs"/>
    <x v="11"/>
    <x v="11"/>
    <s v="634.8"/>
    <n v="675656.53595313209"/>
    <n v="683959.11904561706"/>
    <n v="691808.56854649493"/>
    <n v="663501.66839635745"/>
    <n v="670856.7868906951"/>
    <n v="676761.85159561853"/>
    <n v="658475.52648930461"/>
    <n v="693317.70115611167"/>
    <n v="673993.12284161185"/>
    <n v="653856.23538908805"/>
    <n v="661131.73263069522"/>
    <n v="654378.34879714926"/>
    <n v="8057697.1977318749"/>
  </r>
  <r>
    <s v="E120105"/>
    <s v="Budget"/>
    <m/>
    <m/>
    <s v="Water"/>
    <s v="A53150000"/>
    <n v="53150000"/>
    <s v="Contr Svc-Other"/>
    <n v="15"/>
    <s v="Contracted services"/>
    <x v="12"/>
    <x v="12"/>
    <s v="636.8"/>
    <n v="51727.161418621734"/>
    <n v="50451.054451643759"/>
    <n v="68440.553681558187"/>
    <n v="64398.468669404574"/>
    <n v="73562.563878964371"/>
    <n v="69375.193302042419"/>
    <n v="70357.952982195173"/>
    <n v="66962.712618277656"/>
    <n v="63623.92078589437"/>
    <n v="66539.811324652619"/>
    <n v="57807.871266346418"/>
    <n v="56466.061910205681"/>
    <n v="759713.32628980698"/>
  </r>
  <r>
    <s v="E120105"/>
    <s v="Budget"/>
    <m/>
    <m/>
    <s v="Water"/>
    <s v="A52532000"/>
    <n v="52532000"/>
    <s v="Electricity"/>
    <n v="16"/>
    <s v="Building maintenance and services"/>
    <x v="13"/>
    <x v="13"/>
    <s v="675.8"/>
    <n v="51138.03899263034"/>
    <n v="64276.572623833548"/>
    <n v="56446.566474859908"/>
    <n v="48366.909859359293"/>
    <n v="43668.613645814425"/>
    <n v="52606.948070559309"/>
    <n v="47318.280391892287"/>
    <n v="48584.800559868432"/>
    <n v="47287.406158197598"/>
    <n v="46556.095756470473"/>
    <n v="43165.531788234475"/>
    <n v="50267.093078279569"/>
    <n v="599682.85739999963"/>
  </r>
  <r>
    <s v="E120105"/>
    <s v="Budget"/>
    <m/>
    <m/>
    <s v="Water"/>
    <s v="A52574100"/>
    <n v="52574100"/>
    <s v="Cell Phone"/>
    <n v="17"/>
    <s v="Telecommunication expenses"/>
    <x v="14"/>
    <x v="14"/>
    <s v="675.8"/>
    <n v="20738.600909887013"/>
    <n v="20405.299731322357"/>
    <n v="20844.105042307343"/>
    <n v="20428.003526590914"/>
    <n v="20783.111389972768"/>
    <n v="20595.595588929315"/>
    <n v="20607.750942627154"/>
    <n v="23484.738154413128"/>
    <n v="20512.124883528184"/>
    <n v="20698.477398491876"/>
    <n v="20634.851564942932"/>
    <n v="20826.744476320404"/>
    <n v="250559.40360933339"/>
  </r>
  <r>
    <s v="E120105"/>
    <s v="Budget"/>
    <m/>
    <m/>
    <s v="Water"/>
    <s v="A52562500"/>
    <n v="52562500"/>
    <s v="Overnight Shippng"/>
    <n v="18"/>
    <s v="Postage printing and stationery"/>
    <x v="15"/>
    <x v="15"/>
    <s v="675.8"/>
    <n v="1614.9999999999998"/>
    <n v="1515"/>
    <n v="1565"/>
    <n v="1365"/>
    <n v="1515"/>
    <n v="1815"/>
    <n v="1365"/>
    <n v="5515"/>
    <n v="1565"/>
    <n v="1765"/>
    <n v="1365"/>
    <n v="1565"/>
    <n v="22530"/>
  </r>
  <r>
    <s v="E120105"/>
    <s v="Budget"/>
    <m/>
    <m/>
    <s v="Water"/>
    <s v="A52562000"/>
    <n v="52562000"/>
    <s v="Office Supplies"/>
    <n v="19"/>
    <s v="Office supplies &amp; expenses"/>
    <x v="16"/>
    <x v="16"/>
    <s v="675.8"/>
    <n v="22864.01475148695"/>
    <n v="22628.314116547608"/>
    <n v="25535.621524634127"/>
    <n v="23694.959362798523"/>
    <n v="23238.539065479545"/>
    <n v="23127.679868537733"/>
    <n v="23363.380503477074"/>
    <n v="23445.276486803457"/>
    <n v="24237.270569459801"/>
    <n v="24850.491712903677"/>
    <n v="23227.553018935763"/>
    <n v="23227.553018935763"/>
    <n v="283440.65399999998"/>
  </r>
  <r>
    <s v="E120105"/>
    <s v="Budget"/>
    <m/>
    <m/>
    <s v="Water"/>
    <s v="A52503000"/>
    <n v="52503000"/>
    <s v="Advertising"/>
    <n v="20"/>
    <s v="Advertising &amp; marketing expenses"/>
    <x v="17"/>
    <x v="17"/>
    <s v="660.8"/>
    <n v="1000"/>
    <n v="750"/>
    <n v="1000"/>
    <n v="1000"/>
    <n v="750"/>
    <n v="1000"/>
    <n v="1000"/>
    <n v="750"/>
    <n v="1000"/>
    <n v="1000"/>
    <n v="750"/>
    <n v="1000"/>
    <n v="11000"/>
  </r>
  <r>
    <s v="E120105"/>
    <s v="Budget"/>
    <m/>
    <m/>
    <s v="Water"/>
    <s v="A52534000"/>
    <n v="52534000"/>
    <s v="Employee Expenses"/>
    <n v="21"/>
    <s v="Employee related expense travel &amp; entertainment"/>
    <x v="18"/>
    <x v="18"/>
    <s v="675.8"/>
    <n v="5570.2600000000011"/>
    <n v="11845.090000000004"/>
    <n v="13318.210000000001"/>
    <n v="19919.690000000002"/>
    <n v="13673.580000000002"/>
    <n v="15786.270000000004"/>
    <n v="22850.670000000006"/>
    <n v="14354.270000000004"/>
    <n v="13030.260000000004"/>
    <n v="13785.130000000003"/>
    <n v="9673.1500000000033"/>
    <n v="8451.5400000000027"/>
    <n v="162258.12000000002"/>
  </r>
  <r>
    <s v="E120105"/>
    <s v="Budget"/>
    <m/>
    <m/>
    <s v="Water"/>
    <s v="A52000000"/>
    <n v="52000000"/>
    <s v="M&amp;S Expense (O&amp;M)"/>
    <n v="22"/>
    <s v="Miscellaneous expenses"/>
    <x v="19"/>
    <x v="19"/>
    <s v="620.5"/>
    <n v="159955.27219471778"/>
    <n v="74776.254592152225"/>
    <n v="62953.496118509516"/>
    <n v="85093.828429416142"/>
    <n v="135787.17171775064"/>
    <n v="93281.953295684929"/>
    <n v="67707.538813217383"/>
    <n v="66607.761364360471"/>
    <n v="67312.81820309232"/>
    <n v="60380.28702111297"/>
    <n v="64657.965633380161"/>
    <n v="69630.19261660568"/>
    <n v="1008144.5400000002"/>
  </r>
  <r>
    <s v="E120105"/>
    <s v="Budget"/>
    <m/>
    <m/>
    <s v="Water"/>
    <s v="A54140000"/>
    <n v="54140000"/>
    <s v="Rents-Equip"/>
    <n v="23"/>
    <s v="Rents"/>
    <x v="20"/>
    <x v="20"/>
    <s v="642.8"/>
    <n v="368.99999999999994"/>
    <n v="368.99999999999994"/>
    <n v="5368.9999999999991"/>
    <n v="1118.9999999999998"/>
    <n v="1118.9999999999998"/>
    <n v="2368.9999999999995"/>
    <n v="1118.9999999999998"/>
    <n v="1118.9999999999998"/>
    <n v="2368.9999999999995"/>
    <n v="1118.9999999999998"/>
    <n v="1118.9999999999998"/>
    <n v="2968.9999999999991"/>
    <n v="20527.999999999996"/>
  </r>
  <r>
    <s v="E120105"/>
    <s v="Budget"/>
    <m/>
    <m/>
    <s v="Water"/>
    <s v="A55000000"/>
    <n v="55000000"/>
    <s v="Transportation (O&amp;M)"/>
    <n v="24"/>
    <s v="Transportation"/>
    <x v="21"/>
    <x v="21"/>
    <s v="650.8"/>
    <n v="24586.537500000002"/>
    <n v="26320.140000000007"/>
    <n v="45908.37"/>
    <n v="36930.431250000009"/>
    <n v="37548.276671250009"/>
    <n v="37780.020000000004"/>
    <n v="37746.607500000006"/>
    <n v="36930.431250000009"/>
    <n v="36930.431250000009"/>
    <n v="41011.312500000007"/>
    <n v="36930.431250000009"/>
    <n v="32033.37375000001"/>
    <n v="430656.36292125011"/>
  </r>
  <r>
    <s v="E120105"/>
    <s v="Budget"/>
    <m/>
    <m/>
    <s v="Water"/>
    <s v="A57010000"/>
    <n v="57010000"/>
    <s v="Uncoll Accts Exp"/>
    <n v="25"/>
    <s v="Uncollectible Accounts Exp"/>
    <x v="22"/>
    <x v="22"/>
    <s v="670.7"/>
    <n v="26079.803086017215"/>
    <n v="-12741.247085380826"/>
    <n v="28263.729164051769"/>
    <n v="18577.993367091782"/>
    <n v="90559.415756198607"/>
    <n v="72137.194846934712"/>
    <n v="51539.214327842521"/>
    <n v="36309.360130647532"/>
    <n v="120761.89916072186"/>
    <n v="76039.411837969383"/>
    <n v="105694.61418426418"/>
    <n v="86831.739055058148"/>
    <n v="700053.1278314169"/>
  </r>
  <r>
    <s v="E120105"/>
    <s v="Budget"/>
    <m/>
    <m/>
    <s v="Water"/>
    <s v="A52501500"/>
    <n v="52501500"/>
    <s v="Misc Oper CA"/>
    <n v="26"/>
    <s v="Customer accounting other"/>
    <x v="23"/>
    <x v="23"/>
    <s v="675.7"/>
    <n v="97305.22892709529"/>
    <n v="92305.22892709529"/>
    <n v="97305.22892709529"/>
    <n v="92305.22892709529"/>
    <n v="97305.22892709529"/>
    <n v="92305.22892709529"/>
    <n v="97305.22892709529"/>
    <n v="92305.22892709529"/>
    <n v="97305.22892709529"/>
    <n v="92305.22892709529"/>
    <n v="97305.22892709529"/>
    <n v="97305.22892709529"/>
    <n v="1142662.7471251434"/>
  </r>
  <r>
    <s v="E120105"/>
    <s v="Budget"/>
    <m/>
    <m/>
    <s v="Water"/>
    <s v="A56610000"/>
    <n v="56610000"/>
    <s v="Reg Exp-Amort"/>
    <n v="27"/>
    <s v="Regulatory expense"/>
    <x v="24"/>
    <x v="24"/>
    <s v="666.8"/>
    <n v="19448.000000000004"/>
    <n v="19448.000000000004"/>
    <n v="19448.000000000004"/>
    <n v="20115.000000000004"/>
    <n v="20115.000000000004"/>
    <n v="20115.000000000004"/>
    <n v="20115.000000000004"/>
    <n v="20115.000000000004"/>
    <n v="20115.000000000004"/>
    <n v="25667.000000000004"/>
    <n v="25667.000000000004"/>
    <n v="25667.000000000004"/>
    <n v="256035.00000000003"/>
  </r>
  <r>
    <s v="E120105"/>
    <s v="Budget"/>
    <m/>
    <m/>
    <s v="Water"/>
    <s v="A55710000"/>
    <n v="55710000"/>
    <s v="Ins General Liabilty"/>
    <n v="28"/>
    <s v="Insurance other than group"/>
    <x v="25"/>
    <x v="25"/>
    <s v="657.8"/>
    <n v="69532.637492158407"/>
    <n v="69532.637492158407"/>
    <n v="69532.637492158407"/>
    <n v="69532.637492158407"/>
    <n v="69532.637492158407"/>
    <n v="69532.637492158407"/>
    <n v="69532.637492158407"/>
    <n v="69532.637492158407"/>
    <n v="69532.637492158407"/>
    <n v="69532.637492158407"/>
    <n v="69532.637492158407"/>
    <n v="69532.637492158407"/>
    <n v="834391.64990590105"/>
  </r>
  <r>
    <s v="E120105"/>
    <s v="Budget"/>
    <m/>
    <m/>
    <s v="Water"/>
    <s v="A62002000"/>
    <n v="62002000"/>
    <s v="M&amp;S Maint"/>
    <n v="29"/>
    <s v="Maintenance service &amp; supplies"/>
    <x v="26"/>
    <x v="26"/>
    <s v="620.8"/>
    <n v="140802.11272788566"/>
    <n v="159322.33734036755"/>
    <n v="182341.82555927162"/>
    <n v="196437.87195053988"/>
    <n v="197260.96514201802"/>
    <n v="194962.15534124838"/>
    <n v="203766.42946373633"/>
    <n v="200627.40834297671"/>
    <n v="192116.27693955271"/>
    <n v="189677.25752872252"/>
    <n v="206865.62686987725"/>
    <n v="202831.98472970113"/>
    <n v="2267012.2519358974"/>
  </r>
  <r>
    <s v="E120105"/>
    <s v="Budget"/>
    <m/>
    <m/>
    <s v="Water"/>
    <s v="A68011000"/>
    <n v="68011000"/>
    <s v="Depr -UPIS General"/>
    <n v="30"/>
    <s v="Depreciation"/>
    <x v="27"/>
    <x v="27"/>
    <s v="403."/>
    <n v="1073598.619674816"/>
    <n v="1073568.9481793712"/>
    <n v="1074425.314639915"/>
    <n v="1075658.4693549022"/>
    <n v="1076860.104205058"/>
    <n v="1078036.2023535413"/>
    <n v="1108752.3255230489"/>
    <n v="1110881.363722503"/>
    <n v="1114108.5116393764"/>
    <n v="1115639.4060227107"/>
    <n v="1116795.6514184417"/>
    <n v="1117528.1803212059"/>
    <n v="13135853.097054891"/>
  </r>
  <r>
    <s v="E120105"/>
    <s v="Budget"/>
    <m/>
    <m/>
    <s v="Water"/>
    <s v="A68251000"/>
    <n v="68251000"/>
    <s v="Amort-Ltd Term Plant"/>
    <n v="31"/>
    <s v="Amortization"/>
    <x v="28"/>
    <x v="28"/>
    <s v="407.1"/>
    <n v="20215"/>
    <n v="20215"/>
    <n v="20215"/>
    <n v="20215"/>
    <n v="20215"/>
    <n v="20215"/>
    <n v="20215"/>
    <n v="20215"/>
    <n v="20215"/>
    <n v="20215"/>
    <n v="20215"/>
    <n v="20215"/>
    <n v="242580"/>
  </r>
  <r>
    <s v="E120105"/>
    <s v="Budget"/>
    <m/>
    <m/>
    <s v="Water"/>
    <s v="A68311000"/>
    <n v="68311000"/>
    <s v="Rem Costs-ARO/NNS"/>
    <n v="32"/>
    <s v="Removal costs"/>
    <x v="29"/>
    <x v="29"/>
    <s v="403."/>
    <n v="149638.54030613057"/>
    <n v="149618.3245018918"/>
    <n v="149728.46156957993"/>
    <n v="149889.20720030289"/>
    <n v="150037.04580345924"/>
    <n v="154273.59175136776"/>
    <n v="154656.63096156856"/>
    <n v="154934.70566880039"/>
    <n v="155376.40046389808"/>
    <n v="155567.1661048361"/>
    <n v="155708.32706433238"/>
    <n v="155789.21881241931"/>
    <n v="1835217.6202085873"/>
  </r>
  <r>
    <s v="E120105"/>
    <s v="Budget"/>
    <m/>
    <m/>
    <s v="Water"/>
    <s v="A68543000"/>
    <n v="68543000"/>
    <s v="Othr Taxes &amp;Licenses"/>
    <n v="34"/>
    <s v="General taxes"/>
    <x v="30"/>
    <x v="30"/>
    <s v="408.13"/>
    <n v="529883.38259532792"/>
    <n v="526153.04343339335"/>
    <n v="523286.41007222235"/>
    <n v="519503.29120052519"/>
    <n v="521459.28194590914"/>
    <n v="521215.76473051531"/>
    <n v="519413.20646478026"/>
    <n v="522484.63395470893"/>
    <n v="520332.67699049663"/>
    <n v="518438.4447750391"/>
    <n v="520783.46711408871"/>
    <n v="520420.49118199357"/>
    <n v="6263374.094459001"/>
  </r>
  <r>
    <s v="E120105"/>
    <s v="Budget"/>
    <m/>
    <m/>
    <s v="Water"/>
    <s v="A81810000"/>
    <n v="81810000"/>
    <s v="Interest Income"/>
    <n v="37"/>
    <s v="Interest Income"/>
    <x v="31"/>
    <x v="31"/>
    <s v="419."/>
    <n v="-3042.46"/>
    <n v="-3042.46"/>
    <n v="-3042.46"/>
    <n v="-3042.46"/>
    <n v="-3042.46"/>
    <n v="-3042.46"/>
    <n v="-3042.46"/>
    <n v="-3042.46"/>
    <n v="-3042.46"/>
    <n v="-3042.46"/>
    <n v="-3042.46"/>
    <n v="-3042.46"/>
    <n v="-36509.519999999997"/>
  </r>
  <r>
    <s v="E120105"/>
    <s v="Budget"/>
    <m/>
    <m/>
    <s v="Water"/>
    <s v="A81015000"/>
    <n v="81015000"/>
    <s v="Interest LTD Interco"/>
    <n v="38"/>
    <s v="Interest on long-term debt"/>
    <x v="32"/>
    <x v="32"/>
    <s v="427.3"/>
    <n v="1022322.967379392"/>
    <n v="1022322.967379392"/>
    <n v="1022322.967379392"/>
    <n v="1022322.967379392"/>
    <n v="1022322.967379392"/>
    <n v="1022322.967379392"/>
    <n v="1030873.8059014718"/>
    <n v="1039994.7003250233"/>
    <n v="1039424.6444235514"/>
    <n v="1039994.7003250233"/>
    <n v="1039424.6444235514"/>
    <n v="1039994.7003250233"/>
    <n v="12363644.999999996"/>
  </r>
  <r>
    <s v="E120105"/>
    <s v="Budget"/>
    <m/>
    <m/>
    <s v="Water"/>
    <s v="A81315000"/>
    <n v="81315000"/>
    <s v="Interest STD Interco"/>
    <n v="39"/>
    <s v="Interest on Short-Term Bank Debt"/>
    <x v="33"/>
    <x v="33"/>
    <s v="427.2"/>
    <n v="2838.9265479166165"/>
    <n v="3156.6690789072763"/>
    <n v="3765.5355235041211"/>
    <n v="2283.2527916282934"/>
    <n v="2282.489953696077"/>
    <n v="3044.7415749826755"/>
    <n v="1631.2289068391062"/>
    <n v="877.42617573915209"/>
    <n v="1734.0900064862331"/>
    <n v="419.04425448536671"/>
    <n v="1056.9019885392925"/>
    <n v="1739.958818442858"/>
    <n v="24830.265621167066"/>
  </r>
  <r>
    <s v="E120105"/>
    <s v="Budget"/>
    <m/>
    <m/>
    <s v="Water"/>
    <s v="A70510000"/>
    <n v="70510000"/>
    <s v="AFUDC-Equity"/>
    <n v="41"/>
    <s v="Allowance for other funds used during construction"/>
    <x v="34"/>
    <x v="34"/>
    <s v="420."/>
    <n v="-69202.988384101904"/>
    <n v="-72912.582105297406"/>
    <n v="-76974.059813980202"/>
    <n v="-81329.314844199194"/>
    <n v="-84813.224231244094"/>
    <n v="-86733.8241839931"/>
    <n v="-24088.473863925399"/>
    <n v="-23854.1697250244"/>
    <n v="-23864.650313852399"/>
    <n v="-26064.587699171199"/>
    <n v="-28626.675771237398"/>
    <n v="-25389.017498900401"/>
    <n v="-623853.56843492691"/>
  </r>
  <r>
    <s v="E120105"/>
    <s v="Budget"/>
    <m/>
    <m/>
    <s v="Water"/>
    <s v="A85000000"/>
    <n v="85000000"/>
    <s v="AFUDC Debt"/>
    <n v="42"/>
    <s v="Allowance for borrowed funds used during construction"/>
    <x v="35"/>
    <x v="35"/>
    <s v="420."/>
    <n v="-31181.707470159501"/>
    <n v="-32851.961795797397"/>
    <n v="-34680.639643451897"/>
    <n v="-36641.605098474502"/>
    <n v="-37961.705419476297"/>
    <n v="-38571.5374298885"/>
    <n v="-10868.7631149278"/>
    <n v="-10763.2617826768"/>
    <n v="-10767.9858295957"/>
    <n v="-11758.5205570942"/>
    <n v="-12912.095651253299"/>
    <n v="-11454.3376751494"/>
    <n v="-280414.12146794522"/>
  </r>
  <r>
    <s v="E120105"/>
    <s v="Budget"/>
    <m/>
    <m/>
    <s v="Water"/>
    <s v="A82010000"/>
    <n v="82010000"/>
    <s v="Amort Debt Disc&amp;Exp"/>
    <n v="43"/>
    <s v="Amortization of debt expense"/>
    <x v="36"/>
    <x v="36"/>
    <s v="428."/>
    <n v="3925.0166402014943"/>
    <n v="3925.0166402014943"/>
    <n v="3925.0166402014943"/>
    <n v="3925.0166402014943"/>
    <n v="3925.0166402014943"/>
    <n v="3925.0166402014943"/>
    <n v="3960.3010765805252"/>
    <n v="3997.9378087181585"/>
    <n v="3995.5855129595561"/>
    <n v="3997.9378087181585"/>
    <n v="3995.5855129595561"/>
    <n v="3997.9378087181585"/>
    <n v="47495.385369863085"/>
  </r>
  <r>
    <s v="E120105"/>
    <s v="Budget"/>
    <m/>
    <m/>
    <s v="Water"/>
    <s v="A82015000"/>
    <n v="82015000"/>
    <s v="Amort Dbt Dsc&amp;Ex I/C"/>
    <n v="43"/>
    <s v="Amortization of debt expense"/>
    <x v="36"/>
    <x v="36"/>
    <s v="428."/>
    <n v="3925.0166402014943"/>
    <n v="3925.0166402014943"/>
    <n v="3925.0166402014943"/>
    <n v="3925.0166402014943"/>
    <n v="3925.0166402014943"/>
    <n v="3925.0166402014943"/>
    <n v="3960.3010765805252"/>
    <n v="3997.9378087181585"/>
    <n v="3995.5855129595561"/>
    <n v="3997.9378087181585"/>
    <n v="3995.5855129595561"/>
    <n v="3997.9378087181585"/>
    <n v="47495.385369863085"/>
  </r>
  <r>
    <s v="E120105"/>
    <s v="Budget"/>
    <m/>
    <m/>
    <s v="Water"/>
    <s v="A75820000"/>
    <n v="75820000"/>
    <s v="Othr Income Deductns"/>
    <n v="44"/>
    <s v="Other Net"/>
    <x v="37"/>
    <x v="37"/>
    <s v="426."/>
    <n v="5500"/>
    <n v="5500"/>
    <n v="7000"/>
    <n v="9500"/>
    <n v="5500"/>
    <n v="5500"/>
    <n v="5500"/>
    <n v="5500"/>
    <n v="5500"/>
    <n v="5500"/>
    <n v="5500"/>
    <n v="5500"/>
    <n v="71500"/>
  </r>
  <r>
    <s v="E120105"/>
    <s v="Budget"/>
    <m/>
    <m/>
    <s v="Water"/>
    <s v="A69011000"/>
    <n v="69011000"/>
    <s v="FIT-Current"/>
    <n v="45"/>
    <s v="Provision for income taxes"/>
    <x v="38"/>
    <x v="38"/>
    <s v="409.10"/>
    <n v="960951.53983650147"/>
    <n v="438530.04797111137"/>
    <n v="672254.19045861519"/>
    <n v="960489.60528826609"/>
    <n v="-254592.06624862476"/>
    <n v="1247517.8774456091"/>
    <n v="1519158.9590950755"/>
    <n v="883930.10932264093"/>
    <n v="1593268.019834586"/>
    <n v="1711659.0467419254"/>
    <n v="919861.90071429801"/>
    <n v="959619.06426871009"/>
    <n v="11612648.294728715"/>
  </r>
  <r>
    <s v="E120105"/>
    <s v="Budget"/>
    <m/>
    <m/>
    <s v="Water"/>
    <s v="A86021500"/>
    <n v="86021500"/>
    <s v="Div Decl Com Stk I/C"/>
    <n v="50"/>
    <s v="Common dividends"/>
    <x v="39"/>
    <x v="39"/>
    <s v="438."/>
    <n v="0"/>
    <n v="0"/>
    <n v="3227274.78083434"/>
    <n v="0"/>
    <n v="0"/>
    <n v="2642773.9647342213"/>
    <n v="0"/>
    <n v="0"/>
    <n v="3107036.2004963914"/>
    <n v="0"/>
    <n v="0"/>
    <n v="4518204.0150728766"/>
    <n v="13495288.961137829"/>
  </r>
  <r>
    <s v="E120105"/>
    <s v="Rev Adj"/>
    <m/>
    <m/>
    <s v="Water"/>
    <s v="A40111000"/>
    <n v="40111000"/>
    <s v="Res Sales Billed"/>
    <n v="1"/>
    <s v="Water revenues"/>
    <x v="0"/>
    <x v="0"/>
    <s v="461.1"/>
    <n v="7504107.8120355196"/>
    <n v="7102221.2300392101"/>
    <n v="6733973.6593438601"/>
    <n v="7117219.22284518"/>
    <n v="7112550.7636734704"/>
    <n v="8128271.2992354799"/>
    <n v="8720193.5773060396"/>
    <n v="8510082.3496066406"/>
    <n v="8852619.6867840309"/>
    <n v="8860033.0434644409"/>
    <n v="8120423.0276877396"/>
    <n v="7753734.90051986"/>
    <n v="94515430.572541475"/>
  </r>
  <r>
    <s v="E120105"/>
    <s v="Rev Adj"/>
    <m/>
    <m/>
    <s v="Water"/>
    <s v="A40111000"/>
    <n v="40111000"/>
    <s v="Res Sales Billed"/>
    <n v="1"/>
    <s v="Water revenues"/>
    <x v="0"/>
    <x v="0"/>
    <s v="461.1"/>
    <n v="-3827608"/>
    <n v="-3643417"/>
    <n v="-3848663"/>
    <n v="-3718674"/>
    <n v="-3778534"/>
    <n v="-4070051"/>
    <n v="-4697984"/>
    <n v="-4016598"/>
    <n v="-4136798"/>
    <n v="-4135994"/>
    <n v="-3834280"/>
    <n v="-3777017"/>
    <n v="-47485618"/>
  </r>
  <r>
    <s v="E120105"/>
    <s v="Rev Adj"/>
    <m/>
    <m/>
    <s v="Water"/>
    <s v="A40121000"/>
    <n v="40121000"/>
    <s v="Com Sales Billed"/>
    <n v="1"/>
    <s v="Water revenues"/>
    <x v="40"/>
    <x v="40"/>
    <s v="461.2"/>
    <n v="-1563210"/>
    <n v="-1543924"/>
    <n v="-1615557"/>
    <n v="-1682354"/>
    <n v="-1484004"/>
    <n v="-1825500"/>
    <n v="-2079753"/>
    <n v="-1959897"/>
    <n v="-2054522"/>
    <n v="-1959385"/>
    <n v="-1768128"/>
    <n v="-1558050"/>
    <n v="-21094284"/>
  </r>
  <r>
    <s v="E120105"/>
    <s v="Rev Adj"/>
    <m/>
    <m/>
    <s v="Water"/>
    <s v="A40131000"/>
    <n v="40131000"/>
    <s v="Ind Sales Billed"/>
    <n v="1"/>
    <s v="Water revenues"/>
    <x v="41"/>
    <x v="41"/>
    <s v="461.3"/>
    <n v="-210302"/>
    <n v="-200623"/>
    <n v="-196449"/>
    <n v="-199819"/>
    <n v="-201395"/>
    <n v="-236553"/>
    <n v="-231679"/>
    <n v="-247937"/>
    <n v="-222383"/>
    <n v="-206768"/>
    <n v="-196580"/>
    <n v="-189994"/>
    <n v="-2540482"/>
  </r>
  <r>
    <s v="E120105"/>
    <s v="Rev Adj"/>
    <m/>
    <m/>
    <s v="Water"/>
    <s v="A40151000"/>
    <n v="40151000"/>
    <s v="Publ Auth Billed"/>
    <n v="1"/>
    <s v="Water revenues"/>
    <x v="42"/>
    <x v="42"/>
    <s v="461.4"/>
    <n v="-422232"/>
    <n v="-419167"/>
    <n v="-390015"/>
    <n v="-394668"/>
    <n v="-481815"/>
    <n v="-539550"/>
    <n v="-552994"/>
    <n v="-615206"/>
    <n v="-608355"/>
    <n v="-576776"/>
    <n v="-463416"/>
    <n v="-440698"/>
    <n v="-5904892"/>
  </r>
  <r>
    <s v="E120105"/>
    <s v="Rev Adj"/>
    <m/>
    <m/>
    <s v="Water"/>
    <s v="A40161000"/>
    <n v="40161000"/>
    <s v="Sls/Rsle Billed"/>
    <n v="1"/>
    <s v="Water revenues"/>
    <x v="43"/>
    <x v="43"/>
    <s v="466."/>
    <n v="-133896"/>
    <n v="-119861"/>
    <n v="-136802"/>
    <n v="-132771"/>
    <n v="-141485"/>
    <n v="-157766"/>
    <n v="-185513"/>
    <n v="-178676"/>
    <n v="-170469"/>
    <n v="-165482"/>
    <n v="-133581"/>
    <n v="-118448"/>
    <n v="-1774750"/>
  </r>
  <r>
    <s v="E120105"/>
    <s v="Rev Adj"/>
    <m/>
    <m/>
    <s v="Water"/>
    <s v="A40145000"/>
    <n v="40145000"/>
    <s v="Priv Fire Billed"/>
    <n v="1"/>
    <s v="Water revenues"/>
    <x v="44"/>
    <x v="44"/>
    <s v="462.2"/>
    <n v="-224987"/>
    <n v="-224987"/>
    <n v="-224987"/>
    <n v="-224987"/>
    <n v="-224987"/>
    <n v="-224987"/>
    <n v="-224987"/>
    <n v="-224987"/>
    <n v="-224987"/>
    <n v="-224987"/>
    <n v="-224987"/>
    <n v="-224987"/>
    <n v="-2699844"/>
  </r>
  <r>
    <s v="E120105"/>
    <s v="Rev Adj"/>
    <m/>
    <m/>
    <s v="Water"/>
    <s v="A40141000"/>
    <n v="40141000"/>
    <s v="Publ Fire Billed"/>
    <n v="1"/>
    <s v="Water revenues"/>
    <x v="45"/>
    <x v="45"/>
    <s v="462.1"/>
    <n v="-311709"/>
    <n v="-311709"/>
    <n v="-311709"/>
    <n v="-311709"/>
    <n v="-311709"/>
    <n v="-311709"/>
    <n v="-311709"/>
    <n v="-311709"/>
    <n v="-311709"/>
    <n v="-311709"/>
    <n v="-311709"/>
    <n v="-311709"/>
    <n v="-3740508"/>
  </r>
  <r>
    <s v="E120105"/>
    <s v="Rev Adj"/>
    <m/>
    <m/>
    <s v="Water"/>
    <s v="A40171000"/>
    <n v="40171000"/>
    <s v="Misc Sales Billed"/>
    <n v="1"/>
    <s v="Water revenues"/>
    <x v="46"/>
    <x v="46"/>
    <s v="474."/>
    <n v="-7053.666666666667"/>
    <n v="-7053.666666666667"/>
    <n v="-7053.666666666667"/>
    <n v="-7053.666666666667"/>
    <n v="-7053.666666666667"/>
    <n v="-7053.666666666667"/>
    <n v="-7053.666666666667"/>
    <n v="-7053.666666666667"/>
    <n v="-7053.666666666667"/>
    <n v="-7053.666666666667"/>
    <n v="-7053.666666666667"/>
    <n v="-7053.666666666667"/>
    <n v="-84644"/>
  </r>
  <r>
    <s v="E120105"/>
    <s v="Rev Adj"/>
    <m/>
    <m/>
    <s v="Water"/>
    <s v="A40310300"/>
    <n v="40310300"/>
    <s v="OthRev-CFO"/>
    <n v="3"/>
    <s v="Other operating revenues"/>
    <x v="2"/>
    <x v="2"/>
    <s v="471."/>
    <n v="189117.62082826399"/>
    <n v="179441.74652700601"/>
    <n v="194904.06794094801"/>
    <n v="182305.72244532101"/>
    <n v="188156.91166592701"/>
    <n v="208741.826724126"/>
    <n v="206167.905058112"/>
    <n v="221082.808945995"/>
    <n v="178270.541381505"/>
    <n v="177047.11878797101"/>
    <n v="160115.80775702899"/>
    <n v="180891.198604462"/>
    <n v="2266243.2766666664"/>
  </r>
  <r>
    <s v="E120105"/>
    <s v="Rev Adj"/>
    <m/>
    <m/>
    <s v="Water"/>
    <s v="A40310100"/>
    <n v="40310100"/>
    <s v="OthRev-Late Pymt Fee"/>
    <n v="3"/>
    <s v="Other operating revenues"/>
    <x v="2"/>
    <x v="2"/>
    <s v="470."/>
    <n v="-85698.55"/>
    <n v="-74521.899999999994"/>
    <n v="-86604.01999999999"/>
    <n v="-71986.87"/>
    <n v="-66889.33"/>
    <n v="-73965.950000000012"/>
    <n v="-65541.2"/>
    <n v="-70578.39"/>
    <n v="-63923.333333333336"/>
    <n v="-63923.333333333336"/>
    <n v="-52590"/>
    <n v="-76416.84"/>
    <n v="-852639.71666666667"/>
  </r>
  <r>
    <s v="E120105"/>
    <s v="Rev Adj"/>
    <m/>
    <m/>
    <s v="Water"/>
    <s v="A40310200"/>
    <n v="40310200"/>
    <s v="OthRev-Rent"/>
    <n v="3"/>
    <s v="Other operating revenues"/>
    <x v="2"/>
    <x v="2"/>
    <s v="472."/>
    <n v="-5693.21"/>
    <n v="-5693.21"/>
    <n v="-5693.21"/>
    <n v="-5693.21"/>
    <n v="-5693.21"/>
    <n v="-7059"/>
    <n v="-5693.21"/>
    <n v="-5693.21"/>
    <n v="-5693.21"/>
    <n v="-5693.21"/>
    <n v="-5693.21"/>
    <n v="-5693.21"/>
    <n v="-69684.31"/>
  </r>
  <r>
    <s v="E120105"/>
    <s v="Rev Adj"/>
    <m/>
    <m/>
    <s v="Water"/>
    <s v="A40310250"/>
    <n v="40310250"/>
    <s v="OthRev-Rent I/C"/>
    <n v="3"/>
    <s v="Other operating revenues"/>
    <x v="2"/>
    <x v="2"/>
    <s v="473."/>
    <n v="-5450"/>
    <n v="-5450"/>
    <n v="-5450"/>
    <n v="-5450"/>
    <n v="-5450"/>
    <n v="-5450"/>
    <n v="-5450"/>
    <n v="-5450"/>
    <n v="-5450"/>
    <n v="-5450"/>
    <n v="-5450"/>
    <n v="-5450"/>
    <n v="-65400"/>
  </r>
  <r>
    <s v="E120105"/>
    <s v="Rev Adj"/>
    <m/>
    <m/>
    <s v="Water"/>
    <s v="A40310400"/>
    <n v="40310400"/>
    <s v="OthRev-NSF Ck Chrg"/>
    <n v="3"/>
    <s v="Other operating revenues"/>
    <x v="2"/>
    <x v="2"/>
    <s v="471."/>
    <n v="-3246.666666666667"/>
    <n v="-3246.666666666667"/>
    <n v="-2651.4444444444439"/>
    <n v="-2164.4444444444439"/>
    <n v="-2651.4444444444439"/>
    <n v="-2651.4444444444439"/>
    <n v="-2759.666666666667"/>
    <n v="-2759.666666666667"/>
    <n v="-2651.4444444444439"/>
    <n v="-2651.4444444444439"/>
    <n v="-2056.2222222222222"/>
    <n v="-2651.4444444444439"/>
    <n v="-32142.000000000004"/>
  </r>
  <r>
    <s v="E120105"/>
    <s v="Rev Adj"/>
    <m/>
    <m/>
    <s v="Water"/>
    <s v="A40310500"/>
    <n v="40310500"/>
    <s v="OthRev-Appl/InitFee"/>
    <n v="3"/>
    <s v="Other operating revenues"/>
    <x v="2"/>
    <x v="2"/>
    <s v="471."/>
    <n v="-47127.340000000004"/>
    <n v="-48592.23"/>
    <n v="-52625"/>
    <n v="-55084.079999999994"/>
    <n v="-65567.510000000009"/>
    <n v="-77786.36"/>
    <n v="-84885.21"/>
    <n v="-94818.240000000005"/>
    <n v="-58610.47"/>
    <n v="-57382.51"/>
    <n v="-52316.959999999992"/>
    <n v="-48747.34"/>
    <n v="-743543.25"/>
  </r>
  <r>
    <s v="E120105"/>
    <s v="Rev Adj"/>
    <m/>
    <m/>
    <s v="Water"/>
    <s v="A40310600"/>
    <n v="40310600"/>
    <s v="OthRev-Usage Data"/>
    <n v="3"/>
    <s v="Other operating revenues"/>
    <x v="2"/>
    <x v="2"/>
    <s v="471."/>
    <n v="-4386.166666666667"/>
    <n v="-4386.166666666667"/>
    <n v="-4386.166666666667"/>
    <n v="-4386.166666666667"/>
    <n v="-4386.166666666667"/>
    <n v="-4386.166666666667"/>
    <n v="-4386.166666666667"/>
    <n v="-4386.166666666667"/>
    <n v="-4386.166666666667"/>
    <n v="-4386.166666666667"/>
    <n v="-4386.166666666667"/>
    <n v="-4386.166666666667"/>
    <n v="-52633.999999999993"/>
  </r>
  <r>
    <s v="E120105"/>
    <s v="Rev Adj"/>
    <m/>
    <m/>
    <s v="Water"/>
    <s v="A40310700"/>
    <n v="40310700"/>
    <s v="OthRev-Reconnct Fee"/>
    <n v="3"/>
    <s v="Other operating revenues"/>
    <x v="2"/>
    <x v="2"/>
    <s v="471."/>
    <n v="-24967.083333333336"/>
    <n v="-24967.083333333336"/>
    <n v="-24967.083333333336"/>
    <n v="-24967.083333333336"/>
    <n v="-24967.083333333336"/>
    <n v="-24967.083333333336"/>
    <n v="-24967.083333333336"/>
    <n v="-24967.083333333336"/>
    <n v="-24967.083333333336"/>
    <n v="-24967.083333333336"/>
    <n v="-24967.083333333336"/>
    <n v="-24967.083333333336"/>
    <n v="-299605.00000000006"/>
  </r>
  <r>
    <s v="E120105"/>
    <s v="Rev Adj"/>
    <m/>
    <m/>
    <s v="Water"/>
    <s v="A40319900"/>
    <n v="40319900"/>
    <s v="OthRev-Misc Svc"/>
    <n v="3"/>
    <s v="Other operating revenues"/>
    <x v="2"/>
    <x v="2"/>
    <s v="471."/>
    <n v="-4916.666666666667"/>
    <n v="-4916.666666666667"/>
    <n v="-4916.666666666667"/>
    <n v="-4916.666666666667"/>
    <n v="-4916.666666666667"/>
    <n v="-4916.666666666667"/>
    <n v="-4916.666666666667"/>
    <n v="-4916.666666666667"/>
    <n v="-4916.666666666667"/>
    <n v="-4916.666666666667"/>
    <n v="-4916.666666666667"/>
    <n v="-4916.666666666667"/>
    <n v="-58999.999999999993"/>
  </r>
  <r>
    <s v="E120105"/>
    <s v="Rev Adj"/>
    <m/>
    <m/>
    <s v="Wastewater"/>
    <s v="A40359900"/>
    <n v="40359900"/>
    <s v="OthRev WW-Misc Svc"/>
    <n v="3"/>
    <s v="Other operating revenues"/>
    <x v="2"/>
    <x v="2"/>
    <s v="536."/>
    <n v="-8333.3333333333339"/>
    <n v="-8333.3333333333339"/>
    <n v="-8333.3333333333339"/>
    <n v="-8333.3333333333339"/>
    <n v="-8333.3333333333339"/>
    <n v="-8333.3333333333339"/>
    <n v="-8333.3333333333339"/>
    <n v="-8333.3333333333339"/>
    <n v="-8333.3333333333339"/>
    <n v="-8333.3333333333339"/>
    <n v="-8333.3333333333339"/>
    <n v="-8333.3333333333339"/>
    <n v="-99999.999999999985"/>
  </r>
  <r>
    <s v="E120105"/>
    <s v="Ins Adj"/>
    <m/>
    <m/>
    <s v="Water"/>
    <s v="A55710000"/>
    <n v="55710000"/>
    <s v="Ins General Liabilty"/>
    <n v="28"/>
    <s v="Insurance other than group"/>
    <x v="25"/>
    <x v="25"/>
    <s v="657.8"/>
    <n v="-794"/>
    <n v="-794"/>
    <n v="-794"/>
    <n v="-794"/>
    <n v="-794"/>
    <n v="-794"/>
    <n v="-794"/>
    <n v="-794"/>
    <n v="-794"/>
    <n v="-794"/>
    <n v="-794"/>
    <n v="-794"/>
    <n v="-9528"/>
  </r>
  <r>
    <s v="E120105"/>
    <s v="Ins Adj"/>
    <m/>
    <m/>
    <s v="Water"/>
    <s v="A53401500"/>
    <n v="53401500"/>
    <s v="AWWSC Off Suppl OPEX"/>
    <n v="14"/>
    <s v="Service Company costs"/>
    <x v="11"/>
    <x v="11"/>
    <s v="634.8"/>
    <n v="794"/>
    <n v="794"/>
    <n v="794"/>
    <n v="794"/>
    <n v="794"/>
    <n v="794"/>
    <n v="794"/>
    <n v="794"/>
    <n v="794"/>
    <n v="794"/>
    <n v="794"/>
    <n v="794"/>
    <n v="9528"/>
  </r>
  <r>
    <s v="E120105"/>
    <s v="Prod Adj"/>
    <m/>
    <m/>
    <s v="Water"/>
    <s v="A51510000"/>
    <n v="51510000"/>
    <s v="Purchased Power"/>
    <n v="7"/>
    <s v="Fuel and Power"/>
    <x v="4"/>
    <x v="4"/>
    <s v="615.8"/>
    <n v="-253576.96576290924"/>
    <n v="-291664.85483840352"/>
    <n v="-304240.22174364462"/>
    <n v="-300659.01258240588"/>
    <n v="-318188.40201404376"/>
    <n v="-432696.89588398795"/>
    <n v="-422295.23274032905"/>
    <n v="-443716.0772417215"/>
    <n v="-410707.10201681877"/>
    <n v="-312622.80847948638"/>
    <n v="-299738.18686671508"/>
    <n v="-272860.78093918943"/>
    <n v="-4062966.5411096551"/>
  </r>
  <r>
    <s v="E120201"/>
    <s v="Prod Adj"/>
    <n v="120201"/>
    <s v="CEN-PRODUCTION"/>
    <s v="Water"/>
    <s v="A51510000"/>
    <n v="51510000"/>
    <s v="Purchased Power"/>
    <n v="7"/>
    <s v="Fuel and Power"/>
    <x v="4"/>
    <x v="4"/>
    <s v="615.8"/>
    <n v="42799.233850000004"/>
    <n v="52970.690749999994"/>
    <n v="63913.580250000014"/>
    <n v="59463.362899999993"/>
    <n v="41735.653000000028"/>
    <n v="77496.474999999977"/>
    <n v="66818.868299999987"/>
    <n v="66874.511149999991"/>
    <n v="63301.416549999987"/>
    <n v="53695.343050000018"/>
    <n v="69181.460600000006"/>
    <n v="59870.113849999994"/>
    <n v="718120.70924999996"/>
  </r>
  <r>
    <s v="E120250"/>
    <s v="Prod Adj"/>
    <n v="120250"/>
    <s v="CEN-KY RIVER ST"/>
    <s v="Water"/>
    <s v="A51510000"/>
    <n v="51510000"/>
    <s v="Purchased Power"/>
    <n v="7"/>
    <s v="Fuel and Power"/>
    <x v="4"/>
    <x v="4"/>
    <s v="615.8"/>
    <n v="119047.19962609993"/>
    <n v="139551.03323122926"/>
    <n v="148861.5511125534"/>
    <n v="140899.7900039707"/>
    <n v="203596.34713372649"/>
    <n v="230190.52473759724"/>
    <n v="240865.73002139365"/>
    <n v="231828.16431686064"/>
    <n v="226438.46002454829"/>
    <n v="165536.23532179111"/>
    <n v="150017.50855418071"/>
    <n v="130266.39071758454"/>
    <n v="2127098.9348015357"/>
  </r>
  <r>
    <s v="E120251"/>
    <s v="Prod Adj"/>
    <n v="120251"/>
    <s v="CEN-RICHMOND ROAD"/>
    <s v="Water"/>
    <s v="A51510000"/>
    <n v="51510000"/>
    <s v="Purchased Power"/>
    <n v="7"/>
    <s v="Fuel and Power"/>
    <x v="4"/>
    <x v="4"/>
    <s v="615.8"/>
    <n v="28244.874031725911"/>
    <n v="37105.552130186254"/>
    <n v="48540.971434291365"/>
    <n v="41923.779606849581"/>
    <n v="41029.40321797083"/>
    <n v="43756.364390110488"/>
    <n v="45719.699148077503"/>
    <n v="43960.251682566028"/>
    <n v="40125.436359498322"/>
    <n v="44471.451507400889"/>
    <n v="41896.428196677574"/>
    <n v="32505.084002687148"/>
    <n v="489279.29570804187"/>
  </r>
  <r>
    <s v="E120252"/>
    <s v="Prod Adj"/>
    <n v="120252"/>
    <s v="CEN-POOL III WTP"/>
    <s v="Water"/>
    <s v="A51510000"/>
    <n v="51510000"/>
    <s v="Purchased Power"/>
    <n v="7"/>
    <s v="Fuel and Power"/>
    <x v="4"/>
    <x v="4"/>
    <s v="615.8"/>
    <n v="53365.483268076423"/>
    <n v="54635.870159293787"/>
    <n v="64776.994934923452"/>
    <n v="59940.35925953999"/>
    <n v="21167.005247747344"/>
    <n v="79666.561041312612"/>
    <n v="83053.842627017395"/>
    <n v="78880.11240794936"/>
    <n v="59164.583362150246"/>
    <n v="47977.834827509054"/>
    <n v="44712.708048443368"/>
    <n v="55103.611089259895"/>
    <n v="702444.96627322282"/>
  </r>
  <r>
    <s v="E123301"/>
    <s v="Prod Adj"/>
    <n v="123301"/>
    <s v="OWNWW-TREATMENT"/>
    <s v="Wastewater"/>
    <s v="A51510000"/>
    <n v="51510000"/>
    <s v="Purchased Power"/>
    <n v="7"/>
    <s v="Fuel and Power"/>
    <x v="4"/>
    <x v="4"/>
    <s v="615.8"/>
    <n v="4952.5253000000012"/>
    <n v="4885.4132000000009"/>
    <n v="5014.8546499999993"/>
    <n v="4953.8693500000008"/>
    <n v="4954.6260999999995"/>
    <n v="4953.2312000000002"/>
    <n v="4953.4187499999998"/>
    <n v="4955.477249999999"/>
    <n v="4954.8697500000017"/>
    <n v="4954.6924999999992"/>
    <n v="4954.9983000000002"/>
    <n v="4952.78"/>
    <n v="59440.756349999996"/>
  </r>
  <r>
    <s v="E125001"/>
    <s v="Prod Adj"/>
    <n v="125001"/>
    <s v="RWWW-TREATMENT"/>
    <s v="Wastewater"/>
    <s v="A51510000"/>
    <n v="51510000"/>
    <s v="Purchased Power"/>
    <n v="7"/>
    <s v="Fuel and Power"/>
    <x v="4"/>
    <x v="4"/>
    <s v="615.8"/>
    <n v="987.0172"/>
    <n v="445.89920000000006"/>
    <n v="740.06939999999997"/>
    <n v="919.12980000000005"/>
    <n v="626.24059999999997"/>
    <n v="535.2503999999999"/>
    <n v="909.55179999999984"/>
    <n v="668.52340000000004"/>
    <n v="982.42819999999995"/>
    <n v="655.02580000000012"/>
    <n v="749.79079999999999"/>
    <n v="1066.0451999999998"/>
    <n v="9284.9718000000012"/>
  </r>
  <r>
    <s v="E126001"/>
    <s v="Prod Adj"/>
    <n v="126001"/>
    <s v="MILLWW-TREATMENT"/>
    <s v="Wastewater"/>
    <s v="A51510000"/>
    <n v="51510000"/>
    <s v="Purchased Power"/>
    <n v="7"/>
    <s v="Fuel and Power"/>
    <x v="4"/>
    <x v="4"/>
    <s v="615.8"/>
    <n v="3262.0190750000002"/>
    <n v="3262.0190750000002"/>
    <n v="3262.0190750000002"/>
    <n v="3262.0190750000002"/>
    <n v="3262.0190750000002"/>
    <n v="3262.0190750000002"/>
    <n v="3262.0190750000002"/>
    <n v="3262.0190750000002"/>
    <n v="4259.0338000000002"/>
    <n v="2733.0135"/>
    <n v="2902.4456999999998"/>
    <n v="3153.5833000000007"/>
    <n v="39144.228899999995"/>
  </r>
  <r>
    <s v="E120105"/>
    <s v="Prod Adj"/>
    <m/>
    <m/>
    <s v="Water"/>
    <s v="A51800000"/>
    <n v="51800000"/>
    <s v="Chemicals"/>
    <n v="8"/>
    <s v="Chemicals"/>
    <x v="5"/>
    <x v="5"/>
    <s v="618.3"/>
    <n v="-133004.02820867934"/>
    <n v="-132301.86828859444"/>
    <n v="-113633.63681325641"/>
    <n v="-124052.61461824687"/>
    <n v="-124691.54748844446"/>
    <n v="-161979.3230921106"/>
    <n v="-194093.00231429271"/>
    <n v="-219853.0665918075"/>
    <n v="-198371.60297069105"/>
    <n v="-169096.50153392114"/>
    <n v="-125807.45243707228"/>
    <n v="-144542.29620128981"/>
    <n v="-1841426.9405584068"/>
  </r>
  <r>
    <s v="E120250"/>
    <s v="Prod Adj"/>
    <n v="120250"/>
    <s v="CEN-KY RIVER ST"/>
    <s v="Water"/>
    <s v="A51800000"/>
    <n v="51800000"/>
    <s v="Chemicals"/>
    <n v="8"/>
    <s v="Chemicals"/>
    <x v="5"/>
    <x v="5"/>
    <s v="618.3"/>
    <n v="64352.326099550672"/>
    <n v="60674.930776572728"/>
    <n v="59779.987003300521"/>
    <n v="59482.639993275712"/>
    <n v="59577.518990053497"/>
    <n v="88248.11529968321"/>
    <n v="107716.25012979364"/>
    <n v="107588.53846710756"/>
    <n v="87076.504096712815"/>
    <n v="83305.069119895008"/>
    <n v="63756.750101280122"/>
    <n v="62003.504227677062"/>
    <n v="903562.13430490252"/>
  </r>
  <r>
    <s v="E120251"/>
    <s v="Prod Adj"/>
    <n v="120251"/>
    <s v="CEN-RICHMOND ROAD"/>
    <s v="Water"/>
    <s v="A51800000"/>
    <n v="51800000"/>
    <s v="Chemicals"/>
    <n v="8"/>
    <s v="Chemicals"/>
    <x v="5"/>
    <x v="5"/>
    <s v="618.3"/>
    <n v="36583.124730795309"/>
    <n v="39893.533346003678"/>
    <n v="38597.233249646219"/>
    <n v="43537.255198917643"/>
    <n v="40622.479236108353"/>
    <n v="46244.069770522321"/>
    <n v="53218.082264877077"/>
    <n v="59587.741997445402"/>
    <n v="56191.162952752144"/>
    <n v="57070.940947272626"/>
    <n v="39497.298118629216"/>
    <n v="58757.54976905456"/>
    <n v="569800.47158202459"/>
  </r>
  <r>
    <s v="E120252"/>
    <s v="Prod Adj"/>
    <n v="120252"/>
    <s v="CEN-POOL III WTP"/>
    <s v="Water"/>
    <s v="A51800000"/>
    <n v="51800000"/>
    <s v="Chemicals"/>
    <n v="8"/>
    <s v="Chemicals"/>
    <x v="5"/>
    <x v="5"/>
    <s v="618.3"/>
    <n v="27175.520889900505"/>
    <n v="25851.999036248857"/>
    <n v="21609.388730889721"/>
    <n v="18451.623514178638"/>
    <n v="18514.816171972085"/>
    <n v="19361.416846314842"/>
    <n v="34295.08107246428"/>
    <n v="33065.718980930855"/>
    <n v="36326.154243214318"/>
    <n v="25476.738848249875"/>
    <n v="20781.329232994074"/>
    <n v="23779.773642978216"/>
    <n v="304689.56121033628"/>
  </r>
  <r>
    <s v="E123301"/>
    <s v="Prod Adj"/>
    <n v="123301"/>
    <s v="OWNWW-TREATMENT"/>
    <s v="Wastewater"/>
    <s v="A51800000"/>
    <n v="51800000"/>
    <s v="Chemicals"/>
    <n v="8"/>
    <s v="Chemicals"/>
    <x v="5"/>
    <x v="5"/>
    <s v="618.3"/>
    <n v="566.22424037006181"/>
    <n v="101.51039384045983"/>
    <n v="349.70146560032651"/>
    <n v="1508.2947031578842"/>
    <n v="1142.2681077138079"/>
    <n v="756.60225832236313"/>
    <n v="729.23004813321859"/>
    <n v="1004.4250940707167"/>
    <n v="1630.0580776315676"/>
    <n v="398.43136445723405"/>
    <n v="549.03989316611467"/>
    <n v="804.10470380756021"/>
    <n v="9539.8903502713147"/>
  </r>
  <r>
    <s v="E125001"/>
    <s v="Prod Adj"/>
    <n v="125001"/>
    <s v="RWWW-TREATMENT"/>
    <s v="Wastewater"/>
    <s v="A51800000"/>
    <n v="51800000"/>
    <s v="Chemicals"/>
    <n v="8"/>
    <s v="Chemicals"/>
    <x v="5"/>
    <x v="5"/>
    <s v="618.3"/>
    <n v="728.44045851393048"/>
    <n v="562.29724922600542"/>
    <n v="512.97638482972047"/>
    <n v="461.70274566563364"/>
    <n v="722.86401300309421"/>
    <n v="627.75199535603588"/>
    <n v="887.88989551083398"/>
    <n v="507.2120201238381"/>
    <n v="744.99206424148406"/>
    <n v="625.38149659442581"/>
    <n v="483.054592518059"/>
    <n v="374.06070469556153"/>
    <n v="7238.6236202786222"/>
  </r>
  <r>
    <s v="E126001"/>
    <s v="Prod Adj"/>
    <n v="126001"/>
    <s v="MILLWW-TREATMENT"/>
    <s v="Wastewater"/>
    <s v="A51800000"/>
    <n v="51800000"/>
    <s v="Chemicals"/>
    <n v="8"/>
    <s v="Chemicals"/>
    <x v="5"/>
    <x v="5"/>
    <s v="618.3"/>
    <n v="151.60609615384516"/>
    <n v="151.60609615384516"/>
    <n v="151.60609615384516"/>
    <n v="151.60609615384516"/>
    <n v="151.60609615384516"/>
    <n v="151.60609615384516"/>
    <n v="151.60609615384516"/>
    <n v="151.60609615384516"/>
    <n v="151.60609615384516"/>
    <n v="151.60609615384516"/>
    <n v="151.60609615384516"/>
    <n v="151.60609615384516"/>
    <n v="1819.2731538461414"/>
  </r>
  <r>
    <s v="E120105"/>
    <s v="Prod Adj"/>
    <m/>
    <m/>
    <s v="Water"/>
    <s v="A51110000"/>
    <n v="51110000"/>
    <s v="Waste Disposal"/>
    <n v="9"/>
    <s v="Waste disposal"/>
    <x v="6"/>
    <x v="6"/>
    <s v="675.3"/>
    <n v="5000"/>
    <n v="5000"/>
    <n v="5000"/>
    <n v="5000"/>
    <n v="5000"/>
    <n v="5000"/>
    <n v="5000"/>
    <n v="5000"/>
    <n v="5000"/>
    <n v="5000"/>
    <n v="5000"/>
    <n v="5000"/>
    <n v="60000"/>
  </r>
  <r>
    <s v="E120105"/>
    <s v="Prod Adj"/>
    <m/>
    <m/>
    <s v="Water"/>
    <s v="A51010000"/>
    <n v="51010000"/>
    <s v="Purchased Water"/>
    <n v="6"/>
    <s v="Purchased water"/>
    <x v="3"/>
    <x v="3"/>
    <s v="610.1"/>
    <n v="4166.67"/>
    <n v="4166.67"/>
    <n v="4166.67"/>
    <n v="4166.67"/>
    <n v="4166.67"/>
    <n v="4166.67"/>
    <n v="4166.67"/>
    <n v="4166.67"/>
    <n v="4166.67"/>
    <n v="4166.67"/>
    <n v="4166.67"/>
    <n v="4166.67"/>
    <n v="50000.039999999986"/>
  </r>
  <r>
    <s v="E120105"/>
    <s v="Tax Adj"/>
    <n v="120105"/>
    <s v="CORP-ADMIN &amp; GEN"/>
    <s v="Water"/>
    <s v="A69011000"/>
    <n v="69011000"/>
    <s v="FIT-Current"/>
    <n v="45"/>
    <s v="Provision for income taxes"/>
    <x v="38"/>
    <x v="38"/>
    <s v="409.10"/>
    <n v="-270555.88188100385"/>
    <n v="113527.35756435126"/>
    <n v="-51607.557995914351"/>
    <n v="-284140.13402355439"/>
    <n v="681191.81751011452"/>
    <n v="-367940.88452878408"/>
    <n v="-313029.67639078043"/>
    <n v="-43050.612115594711"/>
    <n v="-591351.47130642156"/>
    <n v="-677491.97436565021"/>
    <n v="-245937.34635371197"/>
    <n v="-383452.81455887359"/>
    <n v="-2433839.1784458235"/>
  </r>
  <r>
    <s v="E120105"/>
    <s v="Tax Adj"/>
    <n v="120105"/>
    <s v="CORP-ADMIN &amp; GEN"/>
    <s v="Water"/>
    <s v="A69021000"/>
    <n v="69021000"/>
    <s v="SIT-Current"/>
    <n v="45"/>
    <s v="Provision for income taxes"/>
    <x v="47"/>
    <x v="47"/>
    <s v="409.11"/>
    <n v="-47745.155626059503"/>
    <n v="20034.239570179634"/>
    <n v="-9107.2161169260617"/>
    <n v="-50142.376592391956"/>
    <n v="120210.32073707902"/>
    <n v="-64930.744328608955"/>
    <n v="-55240.531127784787"/>
    <n v="-7597.1668439284776"/>
    <n v="-104356.14199525086"/>
    <n v="-119557.40724099708"/>
    <n v="-43400.708180066817"/>
    <n v="-67668.14374568357"/>
    <n v="-429501.03149043943"/>
  </r>
  <r>
    <s v="E120105"/>
    <s v="Div Adj"/>
    <m/>
    <m/>
    <s v="Water"/>
    <s v="A86021500"/>
    <n v="86021500"/>
    <s v="Div Decl Com Stk I/C"/>
    <n v="50"/>
    <s v="Common dividends"/>
    <x v="39"/>
    <x v="39"/>
    <s v="438."/>
    <m/>
    <m/>
    <n v="-848091.18602258386"/>
    <m/>
    <m/>
    <n v="-671726.17943415185"/>
    <m/>
    <m/>
    <n v="-961814.09988138219"/>
    <m/>
    <m/>
    <n v="-1408042.5915384865"/>
    <n v="-3889674.0568766044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count="745">
  <r>
    <s v="E120100"/>
    <s v="Budget"/>
    <s v="1201"/>
    <n v="120100"/>
    <s v="KY CORP-BS/OH"/>
    <x v="0"/>
    <s v="A50100000"/>
    <x v="0"/>
    <x v="0"/>
    <n v="10"/>
    <s v="Salaries &amp; Wages"/>
    <x v="0"/>
    <x v="0"/>
    <x v="0"/>
    <n v="2626.9345823999997"/>
    <n v="2507.5352831999999"/>
    <n v="2626.9345823999997"/>
    <n v="2626.9345823999997"/>
    <m/>
    <m/>
    <m/>
    <m/>
    <m/>
    <m/>
    <m/>
    <m/>
    <n v="10388.339030399999"/>
  </r>
  <r>
    <s v="E120100"/>
    <s v="Budget"/>
    <s v="1201"/>
    <n v="120100"/>
    <s v="KY CORP-BS/OH"/>
    <x v="0"/>
    <s v="A50421000"/>
    <x v="1"/>
    <x v="1"/>
    <n v="13"/>
    <s v="Other benefits"/>
    <x v="1"/>
    <x v="1"/>
    <x v="1"/>
    <n v="84.061898403918832"/>
    <n v="80.2427212037407"/>
    <n v="84.061898403918832"/>
    <n v="84.061898403918832"/>
    <m/>
    <m/>
    <m/>
    <m/>
    <m/>
    <m/>
    <m/>
    <m/>
    <n v="332.42841641549717"/>
  </r>
  <r>
    <s v="E120100"/>
    <s v="Budget"/>
    <s v="1201"/>
    <n v="120100"/>
    <s v="KY CORP-BS/OH"/>
    <x v="0"/>
    <s v="A50422000"/>
    <x v="2"/>
    <x v="2"/>
    <n v="13"/>
    <s v="Other benefits"/>
    <x v="1"/>
    <x v="1"/>
    <x v="1"/>
    <n v="137.90969000728128"/>
    <n v="131.64697682513216"/>
    <n v="137.90969000728128"/>
    <n v="137.90969000728128"/>
    <m/>
    <m/>
    <m/>
    <m/>
    <m/>
    <m/>
    <m/>
    <m/>
    <n v="545.37604684697601"/>
  </r>
  <r>
    <s v="E120100"/>
    <s v="Budget"/>
    <s v="1201"/>
    <n v="120100"/>
    <s v="KY CORP-BS/OH"/>
    <x v="0"/>
    <s v="A53401000"/>
    <x v="3"/>
    <x v="3"/>
    <n v="14"/>
    <s v="Service Company costs"/>
    <x v="2"/>
    <x v="2"/>
    <x v="2"/>
    <n v="331453.97149019316"/>
    <n v="317061.5800868122"/>
    <n v="329906.27822490816"/>
    <n v="328346.58974562486"/>
    <m/>
    <m/>
    <m/>
    <m/>
    <m/>
    <m/>
    <m/>
    <m/>
    <n v="1306768.4195475383"/>
  </r>
  <r>
    <s v="E120100"/>
    <s v="Budget"/>
    <s v="1201"/>
    <n v="120100"/>
    <s v="KY CORP-BS/OH"/>
    <x v="0"/>
    <s v="A53401100"/>
    <x v="4"/>
    <x v="4"/>
    <n v="14"/>
    <s v="Service Company costs"/>
    <x v="2"/>
    <x v="2"/>
    <x v="2"/>
    <n v="29227.002059909781"/>
    <n v="29228.112338496245"/>
    <n v="29228.112338496245"/>
    <n v="29228.112338496245"/>
    <m/>
    <m/>
    <m/>
    <m/>
    <m/>
    <m/>
    <m/>
    <m/>
    <n v="116911.33907539851"/>
  </r>
  <r>
    <s v="E120100"/>
    <s v="Budget"/>
    <s v="1201"/>
    <n v="120100"/>
    <s v="KY CORP-BS/OH"/>
    <x v="0"/>
    <s v="A53401200"/>
    <x v="5"/>
    <x v="5"/>
    <n v="14"/>
    <s v="Service Company costs"/>
    <x v="2"/>
    <x v="2"/>
    <x v="2"/>
    <n v="42225.431142184927"/>
    <n v="41891.172600180391"/>
    <n v="42245.048975797486"/>
    <n v="43197.697436060284"/>
    <m/>
    <m/>
    <m/>
    <m/>
    <m/>
    <m/>
    <m/>
    <m/>
    <n v="169559.3501542231"/>
  </r>
  <r>
    <s v="E120100"/>
    <s v="Budget"/>
    <s v="1201"/>
    <n v="120100"/>
    <s v="KY CORP-BS/OH"/>
    <x v="0"/>
    <s v="A53401300"/>
    <x v="6"/>
    <x v="6"/>
    <n v="14"/>
    <s v="Service Company costs"/>
    <x v="2"/>
    <x v="2"/>
    <x v="2"/>
    <n v="25918.187838551807"/>
    <n v="23199.273824541418"/>
    <n v="23802.614091406238"/>
    <n v="23979.844558016917"/>
    <m/>
    <m/>
    <m/>
    <m/>
    <m/>
    <m/>
    <m/>
    <m/>
    <n v="96899.920312516391"/>
  </r>
  <r>
    <s v="E120100"/>
    <s v="Budget"/>
    <s v="1201"/>
    <n v="120100"/>
    <s v="KY CORP-BS/OH"/>
    <x v="0"/>
    <s v="A53401400"/>
    <x v="7"/>
    <x v="7"/>
    <n v="14"/>
    <s v="Service Company costs"/>
    <x v="2"/>
    <x v="2"/>
    <x v="2"/>
    <n v="45838.337533447637"/>
    <n v="43623.357343593969"/>
    <n v="41182.103647708711"/>
    <n v="41320.507377219074"/>
    <m/>
    <m/>
    <m/>
    <m/>
    <m/>
    <m/>
    <m/>
    <m/>
    <n v="171964.30590196938"/>
  </r>
  <r>
    <s v="E120100"/>
    <s v="Budget"/>
    <s v="1201"/>
    <n v="120100"/>
    <s v="KY CORP-BS/OH"/>
    <x v="0"/>
    <s v="A53401500"/>
    <x v="8"/>
    <x v="8"/>
    <n v="14"/>
    <s v="Service Company costs"/>
    <x v="2"/>
    <x v="2"/>
    <x v="2"/>
    <n v="49466.114824645738"/>
    <n v="45326.359656120476"/>
    <n v="45621.582056459003"/>
    <n v="45775.091767697202"/>
    <m/>
    <m/>
    <m/>
    <m/>
    <m/>
    <m/>
    <m/>
    <m/>
    <n v="186189.14830492245"/>
  </r>
  <r>
    <s v="E120100"/>
    <s v="Budget"/>
    <s v="1201"/>
    <n v="120100"/>
    <s v="KY CORP-BS/OH"/>
    <x v="0"/>
    <s v="A53401600"/>
    <x v="9"/>
    <x v="9"/>
    <n v="14"/>
    <s v="Service Company costs"/>
    <x v="2"/>
    <x v="2"/>
    <x v="2"/>
    <n v="11936.22567128286"/>
    <n v="11917.15269139774"/>
    <n v="11923.801364889354"/>
    <n v="11928.096773667632"/>
    <m/>
    <m/>
    <m/>
    <m/>
    <m/>
    <m/>
    <m/>
    <m/>
    <n v="47705.276501237582"/>
  </r>
  <r>
    <s v="E120100"/>
    <s v="Budget"/>
    <s v="1201"/>
    <n v="120100"/>
    <s v="KY CORP-BS/OH"/>
    <x v="0"/>
    <s v="A53401700"/>
    <x v="10"/>
    <x v="10"/>
    <n v="14"/>
    <s v="Service Company costs"/>
    <x v="2"/>
    <x v="2"/>
    <x v="2"/>
    <n v="22316.430301320674"/>
    <n v="22316.430301320674"/>
    <n v="22316.430301320674"/>
    <n v="22316.430301320674"/>
    <m/>
    <m/>
    <m/>
    <m/>
    <m/>
    <m/>
    <m/>
    <m/>
    <n v="89265.721205282694"/>
  </r>
  <r>
    <s v="E120100"/>
    <s v="Budget"/>
    <s v="1201"/>
    <n v="120100"/>
    <s v="KY CORP-BS/OH"/>
    <x v="0"/>
    <s v="A53401800"/>
    <x v="11"/>
    <x v="11"/>
    <n v="14"/>
    <s v="Service Company costs"/>
    <x v="2"/>
    <x v="2"/>
    <x v="2"/>
    <n v="-1456.4725815721354"/>
    <n v="4930.2408764477232"/>
    <n v="821.91235182388721"/>
    <n v="-1317.3729642141207"/>
    <m/>
    <m/>
    <m/>
    <m/>
    <m/>
    <m/>
    <m/>
    <m/>
    <n v="2978.3076824853542"/>
  </r>
  <r>
    <s v="E120100"/>
    <s v="Budget"/>
    <s v="1201"/>
    <n v="120100"/>
    <s v="KY CORP-BS/OH"/>
    <x v="0"/>
    <s v="A53401900"/>
    <x v="12"/>
    <x v="12"/>
    <n v="14"/>
    <s v="Service Company costs"/>
    <x v="2"/>
    <x v="2"/>
    <x v="2"/>
    <n v="21300.074245544973"/>
    <n v="20575.835391844761"/>
    <n v="22319.423270647949"/>
    <n v="21450.557669219073"/>
    <m/>
    <m/>
    <m/>
    <m/>
    <m/>
    <m/>
    <m/>
    <m/>
    <n v="85645.890577256767"/>
  </r>
  <r>
    <s v="E120100"/>
    <s v="Budget"/>
    <s v="1201"/>
    <n v="120100"/>
    <s v="KY CORP-BS/OH"/>
    <x v="0"/>
    <s v="A53402200"/>
    <x v="13"/>
    <x v="13"/>
    <n v="14"/>
    <s v="Service Company costs"/>
    <x v="2"/>
    <x v="2"/>
    <x v="2"/>
    <n v="60673.000391146488"/>
    <n v="60579.970182666984"/>
    <n v="59324.821428090501"/>
    <n v="57402.74229878722"/>
    <m/>
    <m/>
    <m/>
    <m/>
    <m/>
    <m/>
    <m/>
    <m/>
    <n v="237980.53430069122"/>
  </r>
  <r>
    <s v="E120100"/>
    <s v="Budget"/>
    <s v="1201"/>
    <n v="120100"/>
    <s v="KY CORP-BS/OH"/>
    <x v="0"/>
    <s v="A53402300"/>
    <x v="14"/>
    <x v="14"/>
    <n v="14"/>
    <s v="Service Company costs"/>
    <x v="2"/>
    <x v="2"/>
    <x v="2"/>
    <n v="22725.780832814879"/>
    <n v="20887.568139508963"/>
    <n v="20222.382868885808"/>
    <n v="18773.967540415582"/>
    <m/>
    <m/>
    <m/>
    <m/>
    <m/>
    <m/>
    <m/>
    <m/>
    <n v="82609.699381625236"/>
  </r>
  <r>
    <s v="E120100"/>
    <s v="Budget"/>
    <s v="1201"/>
    <n v="120100"/>
    <s v="KY CORP-BS/OH"/>
    <x v="0"/>
    <s v="A53402400"/>
    <x v="15"/>
    <x v="15"/>
    <n v="14"/>
    <s v="Service Company costs"/>
    <x v="2"/>
    <x v="2"/>
    <x v="2"/>
    <n v="5724.6590954461699"/>
    <n v="5874.1762002797304"/>
    <n v="5700.181647069624"/>
    <n v="5525.9087821589392"/>
    <m/>
    <m/>
    <m/>
    <m/>
    <m/>
    <m/>
    <m/>
    <m/>
    <n v="22824.925724954464"/>
  </r>
  <r>
    <s v="E120100"/>
    <s v="Budget"/>
    <s v="1201"/>
    <n v="120100"/>
    <s v="KY CORP-BS/OH"/>
    <x v="0"/>
    <s v="A53402500"/>
    <x v="16"/>
    <x v="16"/>
    <n v="14"/>
    <s v="Service Company costs"/>
    <x v="2"/>
    <x v="2"/>
    <x v="2"/>
    <n v="-28.789702444487148"/>
    <n v="-28.789702444487148"/>
    <n v="-28.789702444487148"/>
    <n v="-28.789702444487148"/>
    <m/>
    <m/>
    <m/>
    <m/>
    <m/>
    <m/>
    <m/>
    <m/>
    <n v="-115.15880977794859"/>
  </r>
  <r>
    <s v="E120100"/>
    <s v="Budget"/>
    <s v="1201"/>
    <n v="120100"/>
    <s v="KY CORP-BS/OH"/>
    <x v="0"/>
    <s v="A68532000"/>
    <x v="17"/>
    <x v="17"/>
    <n v="34"/>
    <s v="General taxes"/>
    <x v="3"/>
    <x v="3"/>
    <x v="3"/>
    <n v="-5.2215820800000021E-2"/>
    <n v="-4.9842374400000014E-2"/>
    <n v="-5.2215820800000021E-2"/>
    <n v="-5.2215820800000021E-2"/>
    <m/>
    <m/>
    <m/>
    <m/>
    <m/>
    <m/>
    <m/>
    <m/>
    <n v="-0.2064898368000001"/>
  </r>
  <r>
    <s v="E120100"/>
    <s v="Budget"/>
    <s v="1201"/>
    <n v="120100"/>
    <s v="KY CORP-BS/OH"/>
    <x v="0"/>
    <s v="A68533000"/>
    <x v="18"/>
    <x v="18"/>
    <n v="34"/>
    <s v="General taxes"/>
    <x v="3"/>
    <x v="3"/>
    <x v="3"/>
    <n v="201.48568407001054"/>
    <n v="192.32406206682825"/>
    <n v="201.48568407001054"/>
    <n v="201.48568407001054"/>
    <m/>
    <m/>
    <m/>
    <m/>
    <m/>
    <m/>
    <m/>
    <m/>
    <n v="796.78111427685985"/>
  </r>
  <r>
    <s v="E120100"/>
    <s v="Budget"/>
    <s v="1201"/>
    <n v="120100"/>
    <s v="KY CORP-BS/OH"/>
    <x v="0"/>
    <s v="A68535000"/>
    <x v="19"/>
    <x v="19"/>
    <n v="34"/>
    <s v="General taxes"/>
    <x v="3"/>
    <x v="3"/>
    <x v="3"/>
    <n v="-0.12183691520000001"/>
    <n v="-0.11629887359999999"/>
    <n v="-0.12183691520000001"/>
    <n v="-0.12183691520000001"/>
    <m/>
    <m/>
    <m/>
    <m/>
    <m/>
    <m/>
    <m/>
    <m/>
    <n v="-0.48180961920000004"/>
  </r>
  <r>
    <s v="E120105"/>
    <s v="Budget"/>
    <s v="1201"/>
    <n v="120105"/>
    <s v="CORP-ADMIN &amp; GEN"/>
    <x v="0"/>
    <s v="A40111000"/>
    <x v="20"/>
    <x v="20"/>
    <n v="1"/>
    <s v="Water revenues"/>
    <x v="4"/>
    <x v="4"/>
    <x v="4"/>
    <n v="4731696.821428325"/>
    <n v="4443731.0246104039"/>
    <n v="4091080.8841919419"/>
    <n v="3891982.1300211507"/>
    <m/>
    <m/>
    <m/>
    <m/>
    <m/>
    <m/>
    <m/>
    <m/>
    <n v="17158490.860251822"/>
  </r>
  <r>
    <s v="E120105"/>
    <s v="Budget"/>
    <s v="1201"/>
    <n v="120105"/>
    <s v="CORP-ADMIN &amp; GEN"/>
    <x v="0"/>
    <s v="A40121000"/>
    <x v="21"/>
    <x v="21"/>
    <n v="1"/>
    <s v="Water revenues"/>
    <x v="5"/>
    <x v="5"/>
    <x v="5"/>
    <n v="2197914.6632440183"/>
    <n v="2016839.1533285053"/>
    <n v="1795726.8535761551"/>
    <n v="1614288.227351411"/>
    <m/>
    <m/>
    <m/>
    <m/>
    <m/>
    <m/>
    <m/>
    <m/>
    <n v="7624768.8975000903"/>
  </r>
  <r>
    <s v="E120105"/>
    <s v="Budget"/>
    <s v="1201"/>
    <n v="120105"/>
    <s v="CORP-ADMIN &amp; GEN"/>
    <x v="0"/>
    <s v="A40131000"/>
    <x v="22"/>
    <x v="22"/>
    <n v="1"/>
    <s v="Water revenues"/>
    <x v="6"/>
    <x v="6"/>
    <x v="6"/>
    <n v="222276.07406883937"/>
    <n v="206661.37803012089"/>
    <n v="196473.61222457889"/>
    <n v="189887.50894460708"/>
    <m/>
    <m/>
    <m/>
    <m/>
    <m/>
    <m/>
    <m/>
    <m/>
    <n v="815298.57326814625"/>
  </r>
  <r>
    <s v="E120105"/>
    <s v="Budget"/>
    <s v="1201"/>
    <n v="120105"/>
    <s v="CORP-ADMIN &amp; GEN"/>
    <x v="0"/>
    <s v="A40141000"/>
    <x v="23"/>
    <x v="23"/>
    <n v="1"/>
    <s v="Water revenues"/>
    <x v="7"/>
    <x v="7"/>
    <x v="7"/>
    <n v="310868.04333333333"/>
    <n v="310868.04333333333"/>
    <n v="310868.04333333333"/>
    <n v="310868.04333333333"/>
    <m/>
    <m/>
    <m/>
    <m/>
    <m/>
    <m/>
    <m/>
    <m/>
    <n v="1243472.1733333333"/>
  </r>
  <r>
    <s v="E120105"/>
    <s v="Budget"/>
    <s v="1201"/>
    <n v="120105"/>
    <s v="CORP-ADMIN &amp; GEN"/>
    <x v="0"/>
    <s v="A40145000"/>
    <x v="24"/>
    <x v="24"/>
    <n v="1"/>
    <s v="Water revenues"/>
    <x v="8"/>
    <x v="8"/>
    <x v="8"/>
    <n v="227710.29791666663"/>
    <n v="227710.29791666663"/>
    <n v="227710.29791666663"/>
    <n v="227710.29791666663"/>
    <m/>
    <m/>
    <m/>
    <m/>
    <m/>
    <m/>
    <m/>
    <m/>
    <n v="910841.19166666653"/>
  </r>
  <r>
    <s v="E120105"/>
    <s v="Budget"/>
    <s v="1201"/>
    <n v="120105"/>
    <s v="CORP-ADMIN &amp; GEN"/>
    <x v="0"/>
    <s v="A40151000"/>
    <x v="25"/>
    <x v="25"/>
    <n v="1"/>
    <s v="Water revenues"/>
    <x v="9"/>
    <x v="9"/>
    <x v="9"/>
    <n v="607032.66777238669"/>
    <n v="575454.32305238687"/>
    <n v="462093.89841238706"/>
    <n v="439375.92287238722"/>
    <m/>
    <m/>
    <m/>
    <m/>
    <m/>
    <m/>
    <m/>
    <m/>
    <n v="2083956.8121095477"/>
  </r>
  <r>
    <s v="E120105"/>
    <s v="Budget"/>
    <s v="1201"/>
    <n v="120105"/>
    <s v="CORP-ADMIN &amp; GEN"/>
    <x v="0"/>
    <s v="A40161000"/>
    <x v="26"/>
    <x v="26"/>
    <n v="1"/>
    <s v="Water revenues"/>
    <x v="10"/>
    <x v="10"/>
    <x v="10"/>
    <n v="170468.73353049994"/>
    <n v="165481.94027949998"/>
    <n v="133580.90147499996"/>
    <n v="118447.93919199998"/>
    <m/>
    <m/>
    <m/>
    <m/>
    <m/>
    <m/>
    <m/>
    <m/>
    <n v="587979.51447699987"/>
  </r>
  <r>
    <s v="E120105"/>
    <s v="Budget"/>
    <s v="1201"/>
    <n v="120105"/>
    <s v="CORP-ADMIN &amp; GEN"/>
    <x v="0"/>
    <s v="A50171800"/>
    <x v="27"/>
    <x v="27"/>
    <n v="10"/>
    <s v="Salaries &amp; Wages"/>
    <x v="0"/>
    <x v="0"/>
    <x v="0"/>
    <n v="6336.4060553480322"/>
    <n v="6048.3875982867585"/>
    <n v="6336.4060553480322"/>
    <n v="6336.4060553480322"/>
    <m/>
    <m/>
    <m/>
    <m/>
    <m/>
    <m/>
    <m/>
    <m/>
    <n v="25057.605764330852"/>
  </r>
  <r>
    <s v="E120105"/>
    <s v="Budget"/>
    <s v="1201"/>
    <n v="120105"/>
    <s v="CORP-ADMIN &amp; GEN"/>
    <x v="0"/>
    <s v="A50109900"/>
    <x v="28"/>
    <x v="28"/>
    <n v="10"/>
    <s v="Salaries &amp; Wages"/>
    <x v="0"/>
    <x v="0"/>
    <x v="0"/>
    <n v="-2902.1802519424"/>
    <n v="-2770.2629677632003"/>
    <n v="-2902.1802519424"/>
    <n v="-2902.1802519424"/>
    <m/>
    <m/>
    <m/>
    <m/>
    <m/>
    <m/>
    <m/>
    <m/>
    <n v="-11476.803723590399"/>
  </r>
  <r>
    <s v="E120105"/>
    <s v="Budget"/>
    <s v="1201"/>
    <n v="120105"/>
    <s v="CORP-ADMIN &amp; GEN"/>
    <x v="0"/>
    <s v="A50100000"/>
    <x v="0"/>
    <x v="0"/>
    <n v="10"/>
    <s v="Salaries &amp; Wages"/>
    <x v="0"/>
    <x v="0"/>
    <x v="0"/>
    <n v="54801.499638399997"/>
    <n v="52310.518291200002"/>
    <n v="54801.499638399997"/>
    <n v="54801.499638399997"/>
    <m/>
    <m/>
    <m/>
    <m/>
    <m/>
    <m/>
    <m/>
    <m/>
    <n v="216715.01720639999"/>
  </r>
  <r>
    <s v="E120105"/>
    <s v="Budget"/>
    <s v="1201"/>
    <n v="120105"/>
    <s v="CORP-ADMIN &amp; GEN"/>
    <x v="0"/>
    <s v="A50171000"/>
    <x v="29"/>
    <x v="29"/>
    <n v="10"/>
    <s v="Salaries &amp; Wages"/>
    <x v="0"/>
    <x v="0"/>
    <x v="0"/>
    <n v="8952.410773004056"/>
    <n v="8545.4784651402351"/>
    <n v="8952.410773004056"/>
    <n v="8952.410773004056"/>
    <m/>
    <m/>
    <m/>
    <m/>
    <m/>
    <m/>
    <m/>
    <m/>
    <n v="35402.710784152405"/>
  </r>
  <r>
    <s v="E120105"/>
    <s v="Budget"/>
    <s v="1201"/>
    <n v="120105"/>
    <s v="CORP-ADMIN &amp; GEN"/>
    <x v="0"/>
    <s v="A50610000"/>
    <x v="30"/>
    <x v="30"/>
    <n v="11"/>
    <s v="Pensions"/>
    <x v="11"/>
    <x v="11"/>
    <x v="1"/>
    <n v="68027"/>
    <n v="68027"/>
    <n v="68027"/>
    <n v="68027"/>
    <m/>
    <m/>
    <m/>
    <m/>
    <m/>
    <m/>
    <m/>
    <m/>
    <n v="272108"/>
  </r>
  <r>
    <s v="E120105"/>
    <s v="Budget"/>
    <s v="1201"/>
    <n v="120105"/>
    <s v="CORP-ADMIN &amp; GEN"/>
    <x v="0"/>
    <s v="A50510000"/>
    <x v="31"/>
    <x v="31"/>
    <n v="12"/>
    <s v="Group insurances"/>
    <x v="12"/>
    <x v="12"/>
    <x v="1"/>
    <n v="62540.5"/>
    <n v="62540.5"/>
    <n v="62540.5"/>
    <n v="62540.5"/>
    <m/>
    <m/>
    <m/>
    <m/>
    <m/>
    <m/>
    <m/>
    <m/>
    <n v="250162"/>
  </r>
  <r>
    <s v="E120105"/>
    <s v="Budget"/>
    <s v="1201"/>
    <n v="120105"/>
    <s v="CORP-ADMIN &amp; GEN"/>
    <x v="0"/>
    <s v="A50550000"/>
    <x v="32"/>
    <x v="32"/>
    <n v="12"/>
    <s v="Group insurances"/>
    <x v="12"/>
    <x v="12"/>
    <x v="1"/>
    <n v="5468.9600000000009"/>
    <n v="5468.9600000000009"/>
    <n v="5468.9600000000009"/>
    <n v="5468.9600000000009"/>
    <m/>
    <m/>
    <m/>
    <m/>
    <m/>
    <m/>
    <m/>
    <m/>
    <n v="21875.840000000004"/>
  </r>
  <r>
    <s v="E120105"/>
    <s v="Budget"/>
    <s v="1201"/>
    <n v="120105"/>
    <s v="CORP-ADMIN &amp; GEN"/>
    <x v="0"/>
    <s v="A50550100"/>
    <x v="33"/>
    <x v="33"/>
    <n v="12"/>
    <s v="Group insurances"/>
    <x v="12"/>
    <x v="12"/>
    <x v="1"/>
    <n v="-308.096"/>
    <n v="-308.096"/>
    <n v="-308.096"/>
    <n v="-308.096"/>
    <m/>
    <m/>
    <m/>
    <m/>
    <m/>
    <m/>
    <m/>
    <m/>
    <n v="-1232.384"/>
  </r>
  <r>
    <s v="E120105"/>
    <s v="Budget"/>
    <s v="1201"/>
    <n v="120105"/>
    <s v="CORP-ADMIN &amp; GEN"/>
    <x v="0"/>
    <s v="A50421000"/>
    <x v="1"/>
    <x v="1"/>
    <n v="13"/>
    <s v="Other benefits"/>
    <x v="1"/>
    <x v="1"/>
    <x v="1"/>
    <n v="1035.3414142839583"/>
    <n v="988.27816818014207"/>
    <n v="1035.3414142839583"/>
    <n v="1035.3414142839583"/>
    <m/>
    <m/>
    <m/>
    <m/>
    <m/>
    <m/>
    <m/>
    <m/>
    <n v="4094.3024110320171"/>
  </r>
  <r>
    <s v="E120105"/>
    <s v="Budget"/>
    <s v="1201"/>
    <n v="120105"/>
    <s v="CORP-ADMIN &amp; GEN"/>
    <x v="0"/>
    <s v="A50422000"/>
    <x v="2"/>
    <x v="2"/>
    <n v="13"/>
    <s v="Other benefits"/>
    <x v="1"/>
    <x v="1"/>
    <x v="1"/>
    <n v="591.54101026207627"/>
    <n v="564.65550979561817"/>
    <n v="591.54101026207627"/>
    <n v="591.54101026207627"/>
    <m/>
    <m/>
    <m/>
    <m/>
    <m/>
    <m/>
    <m/>
    <m/>
    <n v="2339.2785405818468"/>
  </r>
  <r>
    <s v="E120105"/>
    <s v="Budget"/>
    <s v="1201"/>
    <n v="120105"/>
    <s v="CORP-ADMIN &amp; GEN"/>
    <x v="0"/>
    <s v="A50423000"/>
    <x v="34"/>
    <x v="34"/>
    <n v="13"/>
    <s v="Other benefits"/>
    <x v="1"/>
    <x v="1"/>
    <x v="1"/>
    <n v="740"/>
    <n v="740"/>
    <n v="740"/>
    <n v="740"/>
    <m/>
    <m/>
    <m/>
    <m/>
    <m/>
    <m/>
    <m/>
    <m/>
    <n v="2960"/>
  </r>
  <r>
    <s v="E120105"/>
    <s v="Budget"/>
    <s v="1201"/>
    <n v="120105"/>
    <s v="CORP-ADMIN &amp; GEN"/>
    <x v="0"/>
    <s v="A50426000"/>
    <x v="35"/>
    <x v="35"/>
    <n v="13"/>
    <s v="Other benefits"/>
    <x v="1"/>
    <x v="1"/>
    <x v="1"/>
    <n v="931"/>
    <n v="931"/>
    <n v="931"/>
    <n v="931"/>
    <m/>
    <m/>
    <m/>
    <m/>
    <m/>
    <m/>
    <m/>
    <m/>
    <n v="3724"/>
  </r>
  <r>
    <s v="E120105"/>
    <s v="Budget"/>
    <s v="1201"/>
    <n v="120105"/>
    <s v="CORP-ADMIN &amp; GEN"/>
    <x v="0"/>
    <s v="A50450000"/>
    <x v="36"/>
    <x v="36"/>
    <n v="13"/>
    <s v="Other benefits"/>
    <x v="1"/>
    <x v="1"/>
    <x v="1"/>
    <n v="0"/>
    <n v="0"/>
    <n v="0"/>
    <n v="11250"/>
    <m/>
    <m/>
    <m/>
    <m/>
    <m/>
    <m/>
    <m/>
    <m/>
    <n v="11250"/>
  </r>
  <r>
    <s v="E120105"/>
    <s v="Budget"/>
    <s v="1201"/>
    <n v="120105"/>
    <s v="CORP-ADMIN &amp; GEN"/>
    <x v="0"/>
    <s v="A50457000"/>
    <x v="37"/>
    <x v="37"/>
    <n v="13"/>
    <s v="Other benefits"/>
    <x v="1"/>
    <x v="1"/>
    <x v="1"/>
    <n v="0"/>
    <n v="0"/>
    <n v="2730"/>
    <n v="0"/>
    <m/>
    <m/>
    <m/>
    <m/>
    <m/>
    <m/>
    <m/>
    <m/>
    <n v="2730"/>
  </r>
  <r>
    <s v="E120105"/>
    <s v="Budget"/>
    <s v="1201"/>
    <n v="120105"/>
    <s v="CORP-ADMIN &amp; GEN"/>
    <x v="0"/>
    <s v="A50421100"/>
    <x v="38"/>
    <x v="38"/>
    <n v="13"/>
    <s v="Other benefits"/>
    <x v="1"/>
    <x v="1"/>
    <x v="1"/>
    <n v="-62.483864360635039"/>
    <n v="-59.643688707878901"/>
    <n v="-62.483864360635039"/>
    <n v="-62.483864360635039"/>
    <m/>
    <m/>
    <m/>
    <m/>
    <m/>
    <m/>
    <m/>
    <m/>
    <n v="-247.09528178978402"/>
  </r>
  <r>
    <s v="E120105"/>
    <s v="Budget"/>
    <s v="1201"/>
    <n v="120105"/>
    <s v="CORP-ADMIN &amp; GEN"/>
    <x v="0"/>
    <s v="A50422100"/>
    <x v="39"/>
    <x v="39"/>
    <n v="13"/>
    <s v="Other benefits"/>
    <x v="1"/>
    <x v="1"/>
    <x v="1"/>
    <n v="-55.682066340471764"/>
    <n v="-53.151063324995768"/>
    <n v="-55.682066340471764"/>
    <n v="-55.682066340471764"/>
    <m/>
    <m/>
    <m/>
    <m/>
    <m/>
    <m/>
    <m/>
    <m/>
    <n v="-220.19726234641104"/>
  </r>
  <r>
    <s v="E120105"/>
    <s v="Budget"/>
    <s v="1201"/>
    <n v="120105"/>
    <s v="CORP-ADMIN &amp; GEN"/>
    <x v="0"/>
    <s v="A53150000"/>
    <x v="40"/>
    <x v="40"/>
    <n v="15"/>
    <s v="Contracted services"/>
    <x v="13"/>
    <x v="13"/>
    <x v="11"/>
    <n v="7549.7076435833333"/>
    <n v="7549.7076435833333"/>
    <n v="7549.7076435833333"/>
    <n v="7549.7076435833333"/>
    <m/>
    <m/>
    <m/>
    <m/>
    <m/>
    <m/>
    <m/>
    <m/>
    <n v="30198.830574333333"/>
  </r>
  <r>
    <s v="E120105"/>
    <s v="Budget"/>
    <s v="1201"/>
    <n v="120105"/>
    <s v="CORP-ADMIN &amp; GEN"/>
    <x v="0"/>
    <s v="A53154000"/>
    <x v="41"/>
    <x v="41"/>
    <n v="15"/>
    <s v="Contracted services"/>
    <x v="13"/>
    <x v="13"/>
    <x v="12"/>
    <n v="7694.2634474999995"/>
    <n v="7694.2634474999995"/>
    <n v="7694.2634474999995"/>
    <n v="7694.2634474999995"/>
    <m/>
    <m/>
    <m/>
    <m/>
    <m/>
    <m/>
    <m/>
    <m/>
    <n v="30777.053789999998"/>
  </r>
  <r>
    <s v="E120105"/>
    <s v="Budget"/>
    <s v="1201"/>
    <n v="120105"/>
    <s v="CORP-ADMIN &amp; GEN"/>
    <x v="0"/>
    <s v="A52550000"/>
    <x v="42"/>
    <x v="42"/>
    <n v="16"/>
    <s v="Building maintenance and services"/>
    <x v="14"/>
    <x v="14"/>
    <x v="13"/>
    <n v="5000"/>
    <n v="0"/>
    <n v="0"/>
    <n v="5000"/>
    <m/>
    <m/>
    <m/>
    <m/>
    <m/>
    <m/>
    <m/>
    <m/>
    <n v="10000"/>
  </r>
  <r>
    <s v="E120105"/>
    <s v="Budget"/>
    <s v="1201"/>
    <n v="120105"/>
    <s v="CORP-ADMIN &amp; GEN"/>
    <x v="0"/>
    <s v="A52571000"/>
    <x v="43"/>
    <x v="43"/>
    <n v="16"/>
    <s v="Building maintenance and services"/>
    <x v="14"/>
    <x v="14"/>
    <x v="13"/>
    <n v="0"/>
    <n v="0"/>
    <n v="0"/>
    <n v="0"/>
    <m/>
    <m/>
    <m/>
    <m/>
    <m/>
    <m/>
    <m/>
    <m/>
    <n v="0"/>
  </r>
  <r>
    <s v="E120105"/>
    <s v="Budget"/>
    <s v="1201"/>
    <n v="120105"/>
    <s v="CORP-ADMIN &amp; GEN"/>
    <x v="0"/>
    <s v="A52574000"/>
    <x v="44"/>
    <x v="44"/>
    <n v="17"/>
    <s v="Telecommunication expenses"/>
    <x v="15"/>
    <x v="15"/>
    <x v="13"/>
    <n v="336.90002299999992"/>
    <n v="336.90002299999992"/>
    <n v="336.90002299999992"/>
    <n v="336.90002299999992"/>
    <m/>
    <m/>
    <m/>
    <m/>
    <m/>
    <m/>
    <m/>
    <m/>
    <n v="1347.6000919999997"/>
  </r>
  <r>
    <s v="E120105"/>
    <s v="Budget"/>
    <s v="1201"/>
    <n v="120105"/>
    <s v="CORP-ADMIN &amp; GEN"/>
    <x v="0"/>
    <s v="A52574100"/>
    <x v="45"/>
    <x v="45"/>
    <n v="17"/>
    <s v="Telecommunication expenses"/>
    <x v="15"/>
    <x v="15"/>
    <x v="13"/>
    <n v="700"/>
    <n v="700"/>
    <n v="700"/>
    <n v="700"/>
    <m/>
    <m/>
    <m/>
    <m/>
    <m/>
    <m/>
    <m/>
    <m/>
    <n v="2800"/>
  </r>
  <r>
    <s v="E120105"/>
    <s v="Budget"/>
    <s v="1201"/>
    <n v="120105"/>
    <s v="CORP-ADMIN &amp; GEN"/>
    <x v="0"/>
    <s v="A52566000"/>
    <x v="46"/>
    <x v="46"/>
    <n v="18"/>
    <s v="Postage printing and stationery"/>
    <x v="16"/>
    <x v="16"/>
    <x v="13"/>
    <n v="0"/>
    <n v="0"/>
    <n v="0"/>
    <n v="0"/>
    <m/>
    <m/>
    <m/>
    <m/>
    <m/>
    <m/>
    <m/>
    <m/>
    <n v="0"/>
  </r>
  <r>
    <s v="E120105"/>
    <s v="Budget"/>
    <s v="1201"/>
    <n v="120105"/>
    <s v="CORP-ADMIN &amp; GEN"/>
    <x v="0"/>
    <s v="A52562000"/>
    <x v="47"/>
    <x v="47"/>
    <n v="19"/>
    <s v="Office supplies &amp; expenses"/>
    <x v="17"/>
    <x v="17"/>
    <x v="13"/>
    <n v="500"/>
    <n v="500"/>
    <n v="500"/>
    <n v="500"/>
    <m/>
    <m/>
    <m/>
    <m/>
    <m/>
    <m/>
    <m/>
    <m/>
    <n v="2000"/>
  </r>
  <r>
    <s v="E120105"/>
    <s v="Budget"/>
    <s v="1201"/>
    <n v="120105"/>
    <s v="CORP-ADMIN &amp; GEN"/>
    <x v="0"/>
    <s v="A52526100"/>
    <x v="48"/>
    <x v="48"/>
    <n v="19"/>
    <s v="Office supplies &amp; expenses"/>
    <x v="17"/>
    <x v="17"/>
    <x v="13"/>
    <n v="8888.9920000000002"/>
    <n v="8888.9920000000002"/>
    <n v="8888.9920000000002"/>
    <n v="8888.9920000000002"/>
    <m/>
    <m/>
    <m/>
    <m/>
    <m/>
    <m/>
    <m/>
    <m/>
    <n v="35555.968000000001"/>
  </r>
  <r>
    <s v="E120105"/>
    <s v="Budget"/>
    <s v="1201"/>
    <n v="120105"/>
    <s v="CORP-ADMIN &amp; GEN"/>
    <x v="0"/>
    <s v="A52571500"/>
    <x v="49"/>
    <x v="49"/>
    <n v="19"/>
    <s v="Office supplies &amp; expenses"/>
    <x v="17"/>
    <x v="17"/>
    <x v="13"/>
    <n v="6393.0625000000009"/>
    <n v="6393.0625000000009"/>
    <n v="6393.0625000000009"/>
    <n v="6393.0625000000009"/>
    <m/>
    <m/>
    <m/>
    <m/>
    <m/>
    <m/>
    <m/>
    <m/>
    <n v="25572.250000000004"/>
  </r>
  <r>
    <s v="E120105"/>
    <s v="Budget"/>
    <s v="1201"/>
    <n v="120105"/>
    <s v="CORP-ADMIN &amp; GEN"/>
    <x v="0"/>
    <s v="A52534021"/>
    <x v="50"/>
    <x v="50"/>
    <n v="21"/>
    <s v="Employee related expense travel &amp; entertainment"/>
    <x v="18"/>
    <x v="18"/>
    <x v="13"/>
    <n v="615"/>
    <n v="615"/>
    <n v="590"/>
    <n v="515"/>
    <m/>
    <m/>
    <m/>
    <m/>
    <m/>
    <m/>
    <m/>
    <m/>
    <n v="2335"/>
  </r>
  <r>
    <s v="E120105"/>
    <s v="Budget"/>
    <s v="1201"/>
    <n v="120105"/>
    <s v="CORP-ADMIN &amp; GEN"/>
    <x v="0"/>
    <s v="A52534000"/>
    <x v="51"/>
    <x v="51"/>
    <n v="21"/>
    <s v="Employee related expense travel &amp; entertainment"/>
    <x v="18"/>
    <x v="18"/>
    <x v="13"/>
    <n v="3000"/>
    <n v="3000"/>
    <n v="4000"/>
    <n v="1000"/>
    <m/>
    <m/>
    <m/>
    <m/>
    <m/>
    <m/>
    <m/>
    <m/>
    <n v="11000"/>
  </r>
  <r>
    <s v="E120105"/>
    <s v="Budget"/>
    <s v="1201"/>
    <n v="120105"/>
    <s v="CORP-ADMIN &amp; GEN"/>
    <x v="0"/>
    <s v="A52534200"/>
    <x v="52"/>
    <x v="52"/>
    <n v="21"/>
    <s v="Employee related expense travel &amp; entertainment"/>
    <x v="18"/>
    <x v="18"/>
    <x v="13"/>
    <n v="11.3"/>
    <n v="1295.3"/>
    <n v="11.3"/>
    <n v="190.3"/>
    <m/>
    <m/>
    <m/>
    <m/>
    <m/>
    <m/>
    <m/>
    <m/>
    <n v="1508.1999999999998"/>
  </r>
  <r>
    <s v="E120105"/>
    <s v="Budget"/>
    <s v="1201"/>
    <n v="120105"/>
    <s v="CORP-ADMIN &amp; GEN"/>
    <x v="0"/>
    <s v="A52001000"/>
    <x v="53"/>
    <x v="53"/>
    <n v="22"/>
    <s v="Miscellaneous expenses"/>
    <x v="19"/>
    <x v="19"/>
    <x v="14"/>
    <n v="5000"/>
    <n v="0"/>
    <n v="0"/>
    <n v="5000"/>
    <m/>
    <m/>
    <m/>
    <m/>
    <m/>
    <m/>
    <m/>
    <m/>
    <n v="10000"/>
  </r>
  <r>
    <s v="E120105"/>
    <s v="Budget"/>
    <s v="1201"/>
    <n v="120105"/>
    <s v="CORP-ADMIN &amp; GEN"/>
    <x v="0"/>
    <s v="A52527000"/>
    <x v="54"/>
    <x v="54"/>
    <n v="22"/>
    <s v="Miscellaneous expenses"/>
    <x v="19"/>
    <x v="19"/>
    <x v="13"/>
    <n v="0"/>
    <n v="0"/>
    <n v="7500"/>
    <n v="0"/>
    <m/>
    <m/>
    <m/>
    <m/>
    <m/>
    <m/>
    <m/>
    <m/>
    <n v="7500"/>
  </r>
  <r>
    <s v="E120105"/>
    <s v="Budget"/>
    <s v="1201"/>
    <n v="120105"/>
    <s v="CORP-ADMIN &amp; GEN"/>
    <x v="0"/>
    <s v="A52568000"/>
    <x v="55"/>
    <x v="55"/>
    <n v="22"/>
    <s v="Miscellaneous expenses"/>
    <x v="19"/>
    <x v="19"/>
    <x v="13"/>
    <n v="1869.89"/>
    <n v="1869.89"/>
    <n v="1869.89"/>
    <n v="1869.89"/>
    <m/>
    <m/>
    <m/>
    <m/>
    <m/>
    <m/>
    <m/>
    <m/>
    <n v="7479.56"/>
  </r>
  <r>
    <s v="E120105"/>
    <s v="Budget"/>
    <s v="1201"/>
    <n v="120105"/>
    <s v="CORP-ADMIN &amp; GEN"/>
    <x v="0"/>
    <s v="A52579000"/>
    <x v="56"/>
    <x v="56"/>
    <n v="22"/>
    <s v="Miscellaneous expenses"/>
    <x v="19"/>
    <x v="19"/>
    <x v="13"/>
    <n v="0"/>
    <n v="3555.75"/>
    <n v="0"/>
    <n v="0"/>
    <m/>
    <m/>
    <m/>
    <m/>
    <m/>
    <m/>
    <m/>
    <m/>
    <n v="3555.75"/>
  </r>
  <r>
    <s v="E120105"/>
    <s v="Budget"/>
    <s v="1201"/>
    <n v="120105"/>
    <s v="CORP-ADMIN &amp; GEN"/>
    <x v="0"/>
    <s v="A52585000"/>
    <x v="57"/>
    <x v="57"/>
    <n v="22"/>
    <s v="Miscellaneous expenses"/>
    <x v="19"/>
    <x v="19"/>
    <x v="13"/>
    <n v="-2005.26"/>
    <n v="-4213.2700000000004"/>
    <n v="-3124.81"/>
    <n v="-1545.44"/>
    <m/>
    <m/>
    <m/>
    <m/>
    <m/>
    <m/>
    <m/>
    <m/>
    <n v="-10888.78"/>
  </r>
  <r>
    <s v="E120105"/>
    <s v="Budget"/>
    <s v="1201"/>
    <n v="120105"/>
    <s v="CORP-ADMIN &amp; GEN"/>
    <x v="0"/>
    <s v="A52524000"/>
    <x v="58"/>
    <x v="58"/>
    <n v="22"/>
    <s v="Miscellaneous expenses"/>
    <x v="19"/>
    <x v="19"/>
    <x v="13"/>
    <n v="4558"/>
    <n v="4558"/>
    <n v="4558"/>
    <n v="4558"/>
    <m/>
    <m/>
    <m/>
    <m/>
    <m/>
    <m/>
    <m/>
    <m/>
    <n v="18232"/>
  </r>
  <r>
    <s v="E120105"/>
    <s v="Budget"/>
    <s v="1201"/>
    <n v="120105"/>
    <s v="CORP-ADMIN &amp; GEN"/>
    <x v="0"/>
    <s v="A54140000"/>
    <x v="59"/>
    <x v="59"/>
    <n v="23"/>
    <s v="Rents"/>
    <x v="20"/>
    <x v="20"/>
    <x v="15"/>
    <n v="100"/>
    <n v="100"/>
    <n v="100"/>
    <n v="100"/>
    <m/>
    <m/>
    <m/>
    <m/>
    <m/>
    <m/>
    <m/>
    <m/>
    <n v="400"/>
  </r>
  <r>
    <s v="E120105"/>
    <s v="Budget"/>
    <s v="1201"/>
    <n v="120105"/>
    <s v="CORP-ADMIN &amp; GEN"/>
    <x v="0"/>
    <s v="A55010200"/>
    <x v="60"/>
    <x v="60"/>
    <n v="24"/>
    <s v="Transportation"/>
    <x v="21"/>
    <x v="21"/>
    <x v="16"/>
    <n v="30000"/>
    <n v="30000"/>
    <n v="30000"/>
    <n v="24000"/>
    <m/>
    <m/>
    <m/>
    <m/>
    <m/>
    <m/>
    <m/>
    <m/>
    <n v="114000"/>
  </r>
  <r>
    <s v="E120105"/>
    <s v="Budget"/>
    <s v="1201"/>
    <n v="120105"/>
    <s v="CORP-ADMIN &amp; GEN"/>
    <x v="0"/>
    <s v="A55010300"/>
    <x v="61"/>
    <x v="61"/>
    <n v="24"/>
    <s v="Transportation"/>
    <x v="21"/>
    <x v="21"/>
    <x v="16"/>
    <n v="15000"/>
    <n v="20000"/>
    <n v="15000"/>
    <n v="15000"/>
    <m/>
    <m/>
    <m/>
    <m/>
    <m/>
    <m/>
    <m/>
    <m/>
    <n v="65000"/>
  </r>
  <r>
    <s v="E120105"/>
    <s v="Budget"/>
    <s v="1201"/>
    <n v="120105"/>
    <s v="CORP-ADMIN &amp; GEN"/>
    <x v="0"/>
    <s v="A55010500"/>
    <x v="62"/>
    <x v="62"/>
    <n v="24"/>
    <s v="Transportation"/>
    <x v="21"/>
    <x v="21"/>
    <x v="16"/>
    <n v="200"/>
    <n v="200"/>
    <n v="200"/>
    <n v="200"/>
    <m/>
    <m/>
    <m/>
    <m/>
    <m/>
    <m/>
    <m/>
    <m/>
    <n v="800"/>
  </r>
  <r>
    <s v="E120105"/>
    <s v="Budget"/>
    <s v="1201"/>
    <n v="120105"/>
    <s v="CORP-ADMIN &amp; GEN"/>
    <x v="0"/>
    <s v="A55000100"/>
    <x v="63"/>
    <x v="63"/>
    <n v="24"/>
    <s v="Transportation"/>
    <x v="21"/>
    <x v="21"/>
    <x v="16"/>
    <n v="-8725.5"/>
    <n v="-9695"/>
    <n v="-8725.5"/>
    <n v="-7562.0999999999995"/>
    <m/>
    <m/>
    <m/>
    <m/>
    <m/>
    <m/>
    <m/>
    <m/>
    <n v="-34708.1"/>
  </r>
  <r>
    <s v="E120105"/>
    <s v="Budget"/>
    <s v="1201"/>
    <n v="120105"/>
    <s v="CORP-ADMIN &amp; GEN"/>
    <x v="0"/>
    <s v="A52520000"/>
    <x v="64"/>
    <x v="64"/>
    <n v="26"/>
    <s v="Customer accounting other"/>
    <x v="22"/>
    <x v="22"/>
    <x v="17"/>
    <n v="6111.25"/>
    <n v="6111.25"/>
    <n v="6111.25"/>
    <n v="6111.25"/>
    <m/>
    <m/>
    <m/>
    <m/>
    <m/>
    <m/>
    <m/>
    <m/>
    <n v="24445"/>
  </r>
  <r>
    <s v="E120105"/>
    <s v="Budget"/>
    <s v="1201"/>
    <n v="120105"/>
    <s v="CORP-ADMIN &amp; GEN"/>
    <x v="0"/>
    <s v="A52510015"/>
    <x v="65"/>
    <x v="65"/>
    <n v="26"/>
    <s v="Customer accounting other"/>
    <x v="22"/>
    <x v="22"/>
    <x v="17"/>
    <n v="12000"/>
    <n v="12000"/>
    <n v="12000"/>
    <n v="12000"/>
    <m/>
    <m/>
    <m/>
    <m/>
    <m/>
    <m/>
    <m/>
    <m/>
    <n v="48000"/>
  </r>
  <r>
    <s v="E120105"/>
    <s v="Budget"/>
    <s v="1201"/>
    <n v="120105"/>
    <s v="CORP-ADMIN &amp; GEN"/>
    <x v="0"/>
    <s v="A52542015"/>
    <x v="66"/>
    <x v="66"/>
    <n v="26"/>
    <s v="Customer accounting other"/>
    <x v="22"/>
    <x v="22"/>
    <x v="17"/>
    <n v="12276.204877720511"/>
    <n v="12276.204877720511"/>
    <n v="12276.204877720511"/>
    <n v="12276.204877720511"/>
    <m/>
    <m/>
    <m/>
    <m/>
    <m/>
    <m/>
    <m/>
    <m/>
    <n v="49104.819510882044"/>
  </r>
  <r>
    <s v="E120105"/>
    <s v="Budget"/>
    <s v="1201"/>
    <n v="120105"/>
    <s v="CORP-ADMIN &amp; GEN"/>
    <x v="0"/>
    <s v="A52566015"/>
    <x v="67"/>
    <x v="67"/>
    <n v="26"/>
    <s v="Customer accounting other"/>
    <x v="22"/>
    <x v="22"/>
    <x v="17"/>
    <n v="55917.774049374748"/>
    <n v="55917.774049374748"/>
    <n v="55917.774049374748"/>
    <n v="55917.774049374748"/>
    <m/>
    <m/>
    <m/>
    <m/>
    <m/>
    <m/>
    <m/>
    <m/>
    <n v="223671.09619749899"/>
  </r>
  <r>
    <s v="E120105"/>
    <s v="Budget"/>
    <s v="1201"/>
    <n v="120105"/>
    <s v="CORP-ADMIN &amp; GEN"/>
    <x v="0"/>
    <s v="A56610000"/>
    <x v="68"/>
    <x v="68"/>
    <n v="27"/>
    <s v="Regulatory expense"/>
    <x v="23"/>
    <x v="23"/>
    <x v="18"/>
    <n v="25000"/>
    <n v="25000"/>
    <n v="25000"/>
    <n v="25000"/>
    <m/>
    <m/>
    <m/>
    <m/>
    <m/>
    <m/>
    <m/>
    <m/>
    <n v="100000"/>
  </r>
  <r>
    <s v="E120105"/>
    <s v="Budget"/>
    <s v="1201"/>
    <n v="120105"/>
    <s v="CORP-ADMIN &amp; GEN"/>
    <x v="0"/>
    <s v="A56620000"/>
    <x v="69"/>
    <x v="69"/>
    <n v="27"/>
    <s v="Regulatory expense"/>
    <x v="23"/>
    <x v="23"/>
    <x v="19"/>
    <n v="667"/>
    <n v="667"/>
    <n v="667"/>
    <n v="667"/>
    <m/>
    <m/>
    <m/>
    <m/>
    <m/>
    <m/>
    <m/>
    <m/>
    <n v="2668"/>
  </r>
  <r>
    <s v="E120105"/>
    <s v="Budget"/>
    <s v="1201"/>
    <n v="120105"/>
    <s v="CORP-ADMIN &amp; GEN"/>
    <x v="0"/>
    <s v="A55715000"/>
    <x v="70"/>
    <x v="70"/>
    <n v="28"/>
    <s v="Insurance other than group"/>
    <x v="24"/>
    <x v="24"/>
    <x v="20"/>
    <n v="32346"/>
    <n v="32346"/>
    <n v="32346"/>
    <n v="32346"/>
    <m/>
    <m/>
    <m/>
    <m/>
    <m/>
    <m/>
    <m/>
    <m/>
    <n v="129384"/>
  </r>
  <r>
    <s v="E120105"/>
    <s v="Budget"/>
    <s v="1201"/>
    <n v="120105"/>
    <s v="CORP-ADMIN &amp; GEN"/>
    <x v="0"/>
    <s v="A62502600"/>
    <x v="71"/>
    <x v="71"/>
    <n v="29"/>
    <s v="Maintenance service &amp; supplies"/>
    <x v="25"/>
    <x v="25"/>
    <x v="13"/>
    <n v="28518.1"/>
    <n v="28518.1"/>
    <n v="28745.23"/>
    <n v="28745.23"/>
    <m/>
    <m/>
    <m/>
    <m/>
    <m/>
    <m/>
    <m/>
    <m/>
    <n v="114526.65999999999"/>
  </r>
  <r>
    <s v="E120105"/>
    <s v="Budget"/>
    <s v="1201"/>
    <n v="120105"/>
    <s v="CORP-ADMIN &amp; GEN"/>
    <x v="0"/>
    <s v="A68011000"/>
    <x v="72"/>
    <x v="72"/>
    <n v="30"/>
    <s v="Depreciation"/>
    <x v="26"/>
    <x v="26"/>
    <x v="21"/>
    <n v="133214.55333333334"/>
    <n v="133214.55333333334"/>
    <n v="133214.55333333334"/>
    <n v="133214.55333333334"/>
    <m/>
    <m/>
    <m/>
    <m/>
    <m/>
    <m/>
    <m/>
    <m/>
    <n v="532858.21333333338"/>
  </r>
  <r>
    <s v="E120105"/>
    <s v="Budget"/>
    <s v="1201"/>
    <n v="120105"/>
    <s v="CORP-ADMIN &amp; GEN"/>
    <x v="0"/>
    <s v="A68532000"/>
    <x v="17"/>
    <x v="17"/>
    <n v="34"/>
    <s v="General taxes"/>
    <x v="3"/>
    <x v="3"/>
    <x v="3"/>
    <n v="0"/>
    <n v="0"/>
    <n v="0"/>
    <n v="0"/>
    <m/>
    <m/>
    <m/>
    <m/>
    <m/>
    <m/>
    <m/>
    <m/>
    <n v="0"/>
  </r>
  <r>
    <s v="E120105"/>
    <s v="Budget"/>
    <s v="1201"/>
    <n v="120105"/>
    <s v="CORP-ADMIN &amp; GEN"/>
    <x v="0"/>
    <s v="A68533000"/>
    <x v="18"/>
    <x v="18"/>
    <n v="34"/>
    <s v="General taxes"/>
    <x v="3"/>
    <x v="3"/>
    <x v="3"/>
    <n v="2544.5088879529089"/>
    <n v="2428.849847591413"/>
    <n v="2544.5088879529089"/>
    <n v="2544.5088879529089"/>
    <m/>
    <m/>
    <m/>
    <m/>
    <m/>
    <m/>
    <m/>
    <m/>
    <n v="10062.376511450138"/>
  </r>
  <r>
    <s v="E120105"/>
    <s v="Budget"/>
    <s v="1201"/>
    <n v="120105"/>
    <s v="CORP-ADMIN &amp; GEN"/>
    <x v="0"/>
    <s v="A68535000"/>
    <x v="19"/>
    <x v="19"/>
    <n v="34"/>
    <s v="General taxes"/>
    <x v="3"/>
    <x v="3"/>
    <x v="3"/>
    <n v="0"/>
    <n v="0"/>
    <n v="0"/>
    <n v="0"/>
    <m/>
    <m/>
    <m/>
    <m/>
    <m/>
    <m/>
    <m/>
    <m/>
    <n v="0"/>
  </r>
  <r>
    <s v="E120105"/>
    <s v="Budget"/>
    <s v="1201"/>
    <n v="120105"/>
    <s v="CORP-ADMIN &amp; GEN"/>
    <x v="0"/>
    <s v="A68532100"/>
    <x v="73"/>
    <x v="73"/>
    <n v="34"/>
    <s v="General taxes"/>
    <x v="3"/>
    <x v="3"/>
    <x v="3"/>
    <n v="0"/>
    <n v="0"/>
    <n v="0"/>
    <n v="0"/>
    <m/>
    <m/>
    <m/>
    <m/>
    <m/>
    <m/>
    <m/>
    <m/>
    <n v="0"/>
  </r>
  <r>
    <s v="E120105"/>
    <s v="Budget"/>
    <s v="1201"/>
    <n v="120105"/>
    <s v="CORP-ADMIN &amp; GEN"/>
    <x v="0"/>
    <s v="A68533100"/>
    <x v="74"/>
    <x v="74"/>
    <n v="34"/>
    <s v="General taxes"/>
    <x v="3"/>
    <x v="3"/>
    <x v="3"/>
    <n v="-140.99835155289651"/>
    <n v="-134.58933557321942"/>
    <n v="-140.99835155289651"/>
    <n v="-140.99835155289651"/>
    <m/>
    <m/>
    <m/>
    <m/>
    <m/>
    <m/>
    <m/>
    <m/>
    <n v="-557.58439023190897"/>
  </r>
  <r>
    <s v="E120105"/>
    <s v="Budget"/>
    <s v="1201"/>
    <n v="120105"/>
    <s v="CORP-ADMIN &amp; GEN"/>
    <x v="0"/>
    <s v="A68535100"/>
    <x v="75"/>
    <x v="75"/>
    <n v="34"/>
    <s v="General taxes"/>
    <x v="3"/>
    <x v="3"/>
    <x v="3"/>
    <n v="0"/>
    <n v="0"/>
    <n v="0"/>
    <n v="0"/>
    <m/>
    <m/>
    <m/>
    <m/>
    <m/>
    <m/>
    <m/>
    <m/>
    <n v="0"/>
  </r>
  <r>
    <s v="E120105"/>
    <s v="Budget"/>
    <s v="1201"/>
    <n v="120105"/>
    <s v="CORP-ADMIN &amp; GEN"/>
    <x v="0"/>
    <s v="A81015000"/>
    <x v="76"/>
    <x v="76"/>
    <n v="38"/>
    <s v="Interest on long-term debt"/>
    <x v="27"/>
    <x v="27"/>
    <x v="22"/>
    <n v="36260.273972602736"/>
    <n v="36835.61643835617"/>
    <n v="36260.273972602736"/>
    <n v="36835.61643835617"/>
    <m/>
    <m/>
    <m/>
    <m/>
    <m/>
    <m/>
    <m/>
    <m/>
    <n v="146191.78082191781"/>
  </r>
  <r>
    <s v="E120105"/>
    <s v="Budget"/>
    <s v="1201"/>
    <n v="120105"/>
    <s v="CORP-ADMIN &amp; GEN"/>
    <x v="0"/>
    <s v="A81315000"/>
    <x v="77"/>
    <x v="77"/>
    <n v="39"/>
    <s v="Interest on Short-Term Bank Debt"/>
    <x v="28"/>
    <x v="28"/>
    <x v="23"/>
    <n v="6500.4646513328771"/>
    <n v="1570.842547640211"/>
    <n v="3961.9362263348812"/>
    <n v="6522.4646654767002"/>
    <m/>
    <m/>
    <m/>
    <m/>
    <m/>
    <m/>
    <m/>
    <m/>
    <n v="18555.708090784668"/>
  </r>
  <r>
    <s v="E120105"/>
    <s v="Budget"/>
    <s v="1201"/>
    <n v="120105"/>
    <s v="CORP-ADMIN &amp; GEN"/>
    <x v="0"/>
    <s v="A70510000"/>
    <x v="78"/>
    <x v="78"/>
    <n v="41"/>
    <s v="Allowance for other funds used during construction"/>
    <x v="29"/>
    <x v="29"/>
    <x v="24"/>
    <n v="-1995.5100933988999"/>
    <n v="-1995.5100933988999"/>
    <n v="-1995.5100933988999"/>
    <n v="-1995.5100933988999"/>
    <m/>
    <m/>
    <m/>
    <m/>
    <m/>
    <m/>
    <m/>
    <m/>
    <n v="-7982.0403735955997"/>
  </r>
  <r>
    <s v="E120105"/>
    <s v="Budget"/>
    <s v="1201"/>
    <n v="120105"/>
    <s v="CORP-ADMIN &amp; GEN"/>
    <x v="0"/>
    <s v="A85000000"/>
    <x v="79"/>
    <x v="79"/>
    <n v="42"/>
    <s v="Allowance for borrowed funds used during construction"/>
    <x v="30"/>
    <x v="30"/>
    <x v="24"/>
    <n v="-916.51222863145199"/>
    <n v="-916.51222863145199"/>
    <n v="-916.51222863145199"/>
    <n v="-916.51222863145199"/>
    <m/>
    <m/>
    <m/>
    <m/>
    <m/>
    <m/>
    <m/>
    <m/>
    <n v="-3666.048914525808"/>
  </r>
  <r>
    <s v="E120105"/>
    <s v="Budget"/>
    <s v="1201"/>
    <n v="120105"/>
    <s v="CORP-ADMIN &amp; GEN"/>
    <x v="0"/>
    <s v="A82010000"/>
    <x v="80"/>
    <x v="80"/>
    <n v="43"/>
    <s v="Amortization of debt expense"/>
    <x v="31"/>
    <x v="31"/>
    <x v="25"/>
    <n v="665.1"/>
    <n v="665.1"/>
    <n v="665.1"/>
    <n v="665.1"/>
    <m/>
    <m/>
    <m/>
    <m/>
    <m/>
    <m/>
    <m/>
    <m/>
    <n v="2660.4"/>
  </r>
  <r>
    <s v="E120105"/>
    <s v="Budget"/>
    <s v="1201"/>
    <n v="120105"/>
    <s v="CORP-ADMIN &amp; GEN"/>
    <x v="0"/>
    <s v="A82015000"/>
    <x v="81"/>
    <x v="81"/>
    <n v="43"/>
    <s v="Amortization of debt expense"/>
    <x v="31"/>
    <x v="31"/>
    <x v="25"/>
    <n v="7246.1400273972604"/>
    <n v="7250.7975616438353"/>
    <n v="7246.1400273972604"/>
    <n v="7250.7975616438353"/>
    <m/>
    <m/>
    <m/>
    <m/>
    <m/>
    <m/>
    <m/>
    <m/>
    <n v="28993.875178082191"/>
  </r>
  <r>
    <s v="E120105"/>
    <s v="Budget"/>
    <s v="1201"/>
    <n v="120105"/>
    <s v="CORP-ADMIN &amp; GEN"/>
    <x v="0"/>
    <s v="A69011000"/>
    <x v="82"/>
    <x v="82"/>
    <n v="45"/>
    <s v="Provision for income taxes"/>
    <x v="32"/>
    <x v="32"/>
    <x v="26"/>
    <n v="1210531.757455481"/>
    <n v="1300482.7864631303"/>
    <n v="698891.85587471013"/>
    <n v="729098.51820008841"/>
    <m/>
    <m/>
    <m/>
    <m/>
    <m/>
    <m/>
    <m/>
    <m/>
    <n v="3939004.91799341"/>
  </r>
  <r>
    <s v="E120105"/>
    <s v="Budget"/>
    <s v="1201"/>
    <n v="120105"/>
    <s v="CORP-ADMIN &amp; GEN"/>
    <x v="0"/>
    <s v="A69021000"/>
    <x v="83"/>
    <x v="83"/>
    <n v="45"/>
    <s v="Provision for income taxes"/>
    <x v="33"/>
    <x v="33"/>
    <x v="27"/>
    <n v="210473.55600694389"/>
    <n v="221659.40753094453"/>
    <n v="113947.66247101488"/>
    <n v="120465.3010208089"/>
    <m/>
    <m/>
    <m/>
    <m/>
    <m/>
    <m/>
    <m/>
    <m/>
    <n v="666545.92702971213"/>
  </r>
  <r>
    <s v="E120105"/>
    <s v="Budget"/>
    <s v="1201"/>
    <n v="120105"/>
    <s v="CORP-ADMIN &amp; GEN"/>
    <x v="0"/>
    <s v="A69061000"/>
    <x v="84"/>
    <x v="84"/>
    <n v="45"/>
    <s v="Provision for income taxes"/>
    <x v="34"/>
    <x v="34"/>
    <x v="28"/>
    <n v="-13515.900388390046"/>
    <n v="-12901.538288917771"/>
    <n v="-13573.324323144529"/>
    <n v="-13573.324323144529"/>
    <m/>
    <m/>
    <m/>
    <m/>
    <m/>
    <m/>
    <m/>
    <m/>
    <n v="-53564.087323596876"/>
  </r>
  <r>
    <s v="E120105"/>
    <s v="Budget"/>
    <s v="1201"/>
    <n v="120105"/>
    <s v="CORP-ADMIN &amp; GEN"/>
    <x v="0"/>
    <s v="A69063200"/>
    <x v="85"/>
    <x v="85"/>
    <n v="45"/>
    <s v="Provision for income taxes"/>
    <x v="34"/>
    <x v="34"/>
    <x v="28"/>
    <n v="-13986"/>
    <n v="-13986"/>
    <n v="-13986"/>
    <n v="-13986"/>
    <m/>
    <m/>
    <m/>
    <m/>
    <m/>
    <m/>
    <m/>
    <m/>
    <n v="-55944"/>
  </r>
  <r>
    <s v="E120105"/>
    <s v="Budget"/>
    <s v="1201"/>
    <n v="120105"/>
    <s v="CORP-ADMIN &amp; GEN"/>
    <x v="0"/>
    <s v="A69065000"/>
    <x v="86"/>
    <x v="86"/>
    <n v="45"/>
    <s v="Provision for income taxes"/>
    <x v="34"/>
    <x v="34"/>
    <x v="28"/>
    <n v="-121322.4802430025"/>
    <n v="-131364.82560000155"/>
    <n v="182262.29484160367"/>
    <n v="7800.4935047371619"/>
    <m/>
    <m/>
    <m/>
    <m/>
    <m/>
    <m/>
    <m/>
    <m/>
    <n v="-62624.517496663226"/>
  </r>
  <r>
    <s v="E120105"/>
    <s v="Budget"/>
    <s v="1201"/>
    <n v="120105"/>
    <s v="CORP-ADMIN &amp; GEN"/>
    <x v="0"/>
    <s v="A69071000"/>
    <x v="87"/>
    <x v="87"/>
    <n v="45"/>
    <s v="Provision for income taxes"/>
    <x v="35"/>
    <x v="35"/>
    <x v="29"/>
    <n v="-2464.9058459069993"/>
    <n v="-2352.8641256384994"/>
    <n v="-2475.3782960141998"/>
    <n v="-2475.3782960141998"/>
    <m/>
    <m/>
    <m/>
    <m/>
    <m/>
    <m/>
    <m/>
    <m/>
    <n v="-9768.5265635738979"/>
  </r>
  <r>
    <s v="E120105"/>
    <s v="Budget"/>
    <s v="1201"/>
    <n v="120105"/>
    <s v="CORP-ADMIN &amp; GEN"/>
    <x v="0"/>
    <s v="A69073200"/>
    <x v="88"/>
    <x v="88"/>
    <n v="45"/>
    <s v="Provision for income taxes"/>
    <x v="35"/>
    <x v="35"/>
    <x v="29"/>
    <n v="-5556"/>
    <n v="-5556"/>
    <n v="-5556"/>
    <n v="-5556"/>
    <m/>
    <m/>
    <m/>
    <m/>
    <m/>
    <m/>
    <m/>
    <m/>
    <n v="-22224"/>
  </r>
  <r>
    <s v="E120105"/>
    <s v="Budget"/>
    <s v="1201"/>
    <n v="120105"/>
    <s v="CORP-ADMIN &amp; GEN"/>
    <x v="0"/>
    <s v="A69073500"/>
    <x v="89"/>
    <x v="89"/>
    <n v="45"/>
    <s v="Provision for income taxes"/>
    <x v="35"/>
    <x v="35"/>
    <x v="29"/>
    <n v="-22125.154451611401"/>
    <n v="-23956.585215805753"/>
    <n v="33239.850123088814"/>
    <n v="1423.108237945987"/>
    <m/>
    <m/>
    <m/>
    <m/>
    <m/>
    <m/>
    <m/>
    <m/>
    <n v="-11418.781306382352"/>
  </r>
  <r>
    <s v="E120105"/>
    <s v="Budget"/>
    <s v="1201"/>
    <n v="120105"/>
    <s v="CORP-ADMIN &amp; GEN"/>
    <x v="0"/>
    <s v="A69520000"/>
    <x v="90"/>
    <x v="90"/>
    <n v="45"/>
    <s v="Provision for income taxes"/>
    <x v="36"/>
    <x v="36"/>
    <x v="30"/>
    <n v="-7066"/>
    <n v="-7066"/>
    <n v="-7066"/>
    <n v="-7066"/>
    <m/>
    <m/>
    <m/>
    <m/>
    <m/>
    <m/>
    <m/>
    <m/>
    <n v="-28264"/>
  </r>
  <r>
    <s v="E120105"/>
    <s v="Budget"/>
    <s v="1201"/>
    <n v="120105"/>
    <s v="CORP-ADMIN &amp; GEN"/>
    <x v="0"/>
    <s v="A86021500"/>
    <x v="91"/>
    <x v="91"/>
    <n v="50"/>
    <s v="Common dividends"/>
    <x v="37"/>
    <x v="37"/>
    <x v="31"/>
    <n v="2731313.5826540324"/>
    <n v="0"/>
    <n v="0"/>
    <n v="3971833.9920207392"/>
    <m/>
    <m/>
    <m/>
    <m/>
    <m/>
    <m/>
    <m/>
    <m/>
    <n v="6703147.5746747721"/>
  </r>
  <r>
    <s v="E120107"/>
    <s v="Budget"/>
    <s v="1201"/>
    <n v="120107"/>
    <s v="CORP-FINANCE"/>
    <x v="0"/>
    <s v="A40111000"/>
    <x v="20"/>
    <x v="20"/>
    <n v="1"/>
    <s v="Water revenues"/>
    <x v="4"/>
    <x v="4"/>
    <x v="4"/>
    <n v="60648"/>
    <n v="352627"/>
    <n v="304891"/>
    <n v="305484"/>
    <m/>
    <m/>
    <m/>
    <m/>
    <m/>
    <m/>
    <m/>
    <m/>
    <n v="1023650"/>
  </r>
  <r>
    <s v="E120107"/>
    <s v="Budget"/>
    <s v="1201"/>
    <n v="120107"/>
    <s v="CORP-FINANCE"/>
    <x v="0"/>
    <s v="A40121000"/>
    <x v="21"/>
    <x v="21"/>
    <n v="1"/>
    <s v="Water revenues"/>
    <x v="5"/>
    <x v="5"/>
    <x v="5"/>
    <n v="28572"/>
    <n v="166125"/>
    <n v="142634"/>
    <n v="138579"/>
    <m/>
    <m/>
    <m/>
    <m/>
    <m/>
    <m/>
    <m/>
    <m/>
    <n v="475910"/>
  </r>
  <r>
    <s v="E120107"/>
    <s v="Budget"/>
    <s v="1201"/>
    <n v="120107"/>
    <s v="CORP-FINANCE"/>
    <x v="0"/>
    <s v="A40131000"/>
    <x v="22"/>
    <x v="22"/>
    <n v="1"/>
    <s v="Water revenues"/>
    <x v="6"/>
    <x v="6"/>
    <x v="6"/>
    <n v="2889"/>
    <n v="16800"/>
    <n v="14615"/>
    <n v="15162"/>
    <m/>
    <m/>
    <m/>
    <m/>
    <m/>
    <m/>
    <m/>
    <m/>
    <n v="49466"/>
  </r>
  <r>
    <s v="E120107"/>
    <s v="Budget"/>
    <s v="1201"/>
    <n v="120107"/>
    <s v="CORP-FINANCE"/>
    <x v="0"/>
    <s v="A40141000"/>
    <x v="23"/>
    <x v="23"/>
    <n v="1"/>
    <s v="Water revenues"/>
    <x v="7"/>
    <x v="7"/>
    <x v="7"/>
    <n v="0"/>
    <n v="18288.672525469225"/>
    <n v="17112.324374146938"/>
    <n v="18672.996335471151"/>
    <m/>
    <m/>
    <m/>
    <m/>
    <m/>
    <m/>
    <m/>
    <m/>
    <n v="54073.993235087313"/>
  </r>
  <r>
    <s v="E120107"/>
    <s v="Budget"/>
    <s v="1201"/>
    <n v="120107"/>
    <s v="CORP-FINANCE"/>
    <x v="0"/>
    <s v="A40145000"/>
    <x v="24"/>
    <x v="24"/>
    <n v="1"/>
    <s v="Water revenues"/>
    <x v="8"/>
    <x v="8"/>
    <x v="8"/>
    <n v="0"/>
    <n v="13396.420631146957"/>
    <n v="12534.747668178248"/>
    <n v="13677.937149646634"/>
    <m/>
    <m/>
    <m/>
    <m/>
    <m/>
    <m/>
    <m/>
    <m/>
    <n v="39609.105448971837"/>
  </r>
  <r>
    <s v="E120107"/>
    <s v="Budget"/>
    <s v="1201"/>
    <n v="120107"/>
    <s v="CORP-FINANCE"/>
    <x v="0"/>
    <s v="A40151000"/>
    <x v="25"/>
    <x v="25"/>
    <n v="1"/>
    <s v="Water revenues"/>
    <x v="9"/>
    <x v="9"/>
    <x v="9"/>
    <n v="7891"/>
    <n v="45881"/>
    <n v="40697"/>
    <n v="35660"/>
    <m/>
    <m/>
    <m/>
    <m/>
    <m/>
    <m/>
    <m/>
    <m/>
    <n v="130129"/>
  </r>
  <r>
    <s v="E120107"/>
    <s v="Budget"/>
    <s v="1201"/>
    <n v="120107"/>
    <s v="CORP-FINANCE"/>
    <x v="0"/>
    <s v="A40161000"/>
    <x v="26"/>
    <x v="26"/>
    <n v="1"/>
    <s v="Water revenues"/>
    <x v="10"/>
    <x v="10"/>
    <x v="10"/>
    <n v="0"/>
    <n v="10028.843138526918"/>
    <n v="9109.2690318431723"/>
    <n v="8023.8407813986641"/>
    <m/>
    <m/>
    <m/>
    <m/>
    <m/>
    <m/>
    <m/>
    <m/>
    <n v="27161.952951768755"/>
  </r>
  <r>
    <s v="E120107"/>
    <s v="Budget"/>
    <s v="1201"/>
    <n v="120107"/>
    <s v="CORP-FINANCE"/>
    <x v="1"/>
    <s v="A40211000"/>
    <x v="92"/>
    <x v="92"/>
    <n v="2"/>
    <s v="Sewer revenues"/>
    <x v="38"/>
    <x v="38"/>
    <x v="32"/>
    <n v="-6779.2628550893196"/>
    <n v="-7077.6720013905342"/>
    <n v="-6486.8059007506481"/>
    <n v="-5910.2329575929534"/>
    <m/>
    <m/>
    <m/>
    <m/>
    <m/>
    <m/>
    <m/>
    <m/>
    <n v="-26253.973714823456"/>
  </r>
  <r>
    <s v="E120107"/>
    <s v="Budget"/>
    <s v="1201"/>
    <n v="120107"/>
    <s v="CORP-FINANCE"/>
    <x v="0"/>
    <s v="A40310100"/>
    <x v="93"/>
    <x v="93"/>
    <n v="3"/>
    <s v="Other operating revenues"/>
    <x v="39"/>
    <x v="39"/>
    <x v="33"/>
    <n v="-1590"/>
    <n v="-1590"/>
    <n v="-1590"/>
    <n v="-25416.839999999997"/>
    <m/>
    <m/>
    <m/>
    <m/>
    <m/>
    <m/>
    <m/>
    <m/>
    <n v="-30186.839999999997"/>
  </r>
  <r>
    <s v="E120107"/>
    <s v="Budget"/>
    <s v="1201"/>
    <n v="120107"/>
    <s v="CORP-FINANCE"/>
    <x v="1"/>
    <s v="A40359900"/>
    <x v="94"/>
    <x v="94"/>
    <n v="3"/>
    <s v="Other operating revenues"/>
    <x v="39"/>
    <x v="39"/>
    <x v="34"/>
    <n v="-8333.3333333333339"/>
    <n v="-8333.3333333333339"/>
    <n v="-8333.3333333333339"/>
    <n v="-8333.3333333333339"/>
    <m/>
    <m/>
    <m/>
    <m/>
    <m/>
    <m/>
    <m/>
    <m/>
    <n v="-33333.333333333336"/>
  </r>
  <r>
    <s v="E120107"/>
    <s v="Budget"/>
    <s v="1201"/>
    <n v="120107"/>
    <s v="CORP-FINANCE"/>
    <x v="0"/>
    <s v="A56610000"/>
    <x v="68"/>
    <x v="68"/>
    <n v="27"/>
    <s v="Regulatory expense"/>
    <x v="23"/>
    <x v="23"/>
    <x v="18"/>
    <n v="-5552"/>
    <n v="0"/>
    <n v="0"/>
    <n v="0"/>
    <m/>
    <m/>
    <m/>
    <m/>
    <m/>
    <m/>
    <m/>
    <m/>
    <n v="-5552"/>
  </r>
  <r>
    <s v="E120107"/>
    <s v="Budget"/>
    <s v="1201"/>
    <n v="120107"/>
    <s v="CORP-FINANCE"/>
    <x v="0"/>
    <s v="A68011000"/>
    <x v="72"/>
    <x v="72"/>
    <n v="30"/>
    <s v="Depreciation"/>
    <x v="26"/>
    <x v="26"/>
    <x v="21"/>
    <n v="0"/>
    <n v="0"/>
    <n v="0"/>
    <n v="0"/>
    <m/>
    <m/>
    <m/>
    <m/>
    <m/>
    <m/>
    <m/>
    <m/>
    <n v="0"/>
  </r>
  <r>
    <s v="E120107"/>
    <s v="Budget"/>
    <s v="1201"/>
    <n v="120107"/>
    <s v="CORP-FINANCE"/>
    <x v="0"/>
    <s v="A81010000"/>
    <x v="95"/>
    <x v="95"/>
    <n v="38"/>
    <s v="Interest on long-term debt"/>
    <x v="27"/>
    <x v="27"/>
    <x v="22"/>
    <n v="137712.5"/>
    <n v="137712.5"/>
    <n v="137712.5"/>
    <n v="137712.5"/>
    <m/>
    <m/>
    <m/>
    <m/>
    <m/>
    <m/>
    <m/>
    <m/>
    <n v="550850"/>
  </r>
  <r>
    <s v="E120107"/>
    <s v="Budget"/>
    <s v="1201"/>
    <n v="120107"/>
    <s v="CORP-FINANCE"/>
    <x v="0"/>
    <s v="A81015000"/>
    <x v="76"/>
    <x v="76"/>
    <n v="38"/>
    <s v="Interest on long-term debt"/>
    <x v="27"/>
    <x v="27"/>
    <x v="22"/>
    <n v="843328.74999999988"/>
    <n v="843328.74999999988"/>
    <n v="843328.74999999988"/>
    <n v="843328.74999999988"/>
    <m/>
    <m/>
    <m/>
    <m/>
    <m/>
    <m/>
    <m/>
    <m/>
    <n v="3373314.9999999995"/>
  </r>
  <r>
    <s v="E120107"/>
    <s v="Budget"/>
    <s v="1201"/>
    <n v="120107"/>
    <s v="CORP-FINANCE"/>
    <x v="0"/>
    <s v="A81020000"/>
    <x v="96"/>
    <x v="96"/>
    <n v="38"/>
    <s v="Interest on long-term debt"/>
    <x v="27"/>
    <x v="27"/>
    <x v="35"/>
    <n v="31762.500000000004"/>
    <n v="31762.500000000004"/>
    <n v="31762.500000000004"/>
    <n v="31762.500000000004"/>
    <m/>
    <m/>
    <m/>
    <m/>
    <m/>
    <m/>
    <m/>
    <m/>
    <n v="127050.00000000001"/>
  </r>
  <r>
    <s v="E120107"/>
    <s v="Budget"/>
    <s v="1201"/>
    <n v="120107"/>
    <s v="CORP-FINANCE"/>
    <x v="0"/>
    <s v="A70510000"/>
    <x v="78"/>
    <x v="78"/>
    <n v="41"/>
    <s v="Allowance for other funds used during construction"/>
    <x v="29"/>
    <x v="29"/>
    <x v="24"/>
    <n v="0"/>
    <n v="0"/>
    <n v="0"/>
    <n v="0"/>
    <m/>
    <m/>
    <m/>
    <m/>
    <m/>
    <m/>
    <m/>
    <m/>
    <n v="0"/>
  </r>
  <r>
    <s v="E120107"/>
    <s v="Budget"/>
    <s v="1201"/>
    <n v="120107"/>
    <s v="CORP-FINANCE"/>
    <x v="0"/>
    <s v="A85000000"/>
    <x v="79"/>
    <x v="79"/>
    <n v="42"/>
    <s v="Allowance for borrowed funds used during construction"/>
    <x v="30"/>
    <x v="30"/>
    <x v="24"/>
    <n v="0"/>
    <n v="0"/>
    <n v="0"/>
    <n v="0"/>
    <m/>
    <m/>
    <m/>
    <m/>
    <m/>
    <m/>
    <m/>
    <m/>
    <n v="0"/>
  </r>
  <r>
    <s v="E120113"/>
    <s v="Budget"/>
    <s v="1201"/>
    <n v="120113"/>
    <s v="CORP-INFO SYSTEMS"/>
    <x v="0"/>
    <s v="A52574000"/>
    <x v="44"/>
    <x v="44"/>
    <n v="17"/>
    <s v="Telecommunication expenses"/>
    <x v="15"/>
    <x v="15"/>
    <x v="13"/>
    <n v="10000"/>
    <n v="10000"/>
    <n v="10000"/>
    <n v="10000"/>
    <m/>
    <m/>
    <m/>
    <m/>
    <m/>
    <m/>
    <m/>
    <m/>
    <n v="40000"/>
  </r>
  <r>
    <s v="E120113"/>
    <s v="Budget"/>
    <s v="1201"/>
    <n v="120113"/>
    <s v="CORP-INFO SYSTEMS"/>
    <x v="0"/>
    <s v="A52574100"/>
    <x v="45"/>
    <x v="45"/>
    <n v="17"/>
    <s v="Telecommunication expenses"/>
    <x v="15"/>
    <x v="15"/>
    <x v="13"/>
    <n v="221"/>
    <n v="221"/>
    <n v="221"/>
    <n v="221"/>
    <m/>
    <m/>
    <m/>
    <m/>
    <m/>
    <m/>
    <m/>
    <m/>
    <n v="884"/>
  </r>
  <r>
    <s v="E120114"/>
    <s v="Budget"/>
    <s v="1201"/>
    <n v="120114"/>
    <s v="CORP-ENGINEERING"/>
    <x v="0"/>
    <s v="A50109900"/>
    <x v="28"/>
    <x v="28"/>
    <n v="10"/>
    <s v="Salaries &amp; Wages"/>
    <x v="0"/>
    <x v="0"/>
    <x v="0"/>
    <n v="-56118.220646399997"/>
    <n v="-53567.392435200003"/>
    <n v="-56118.220646399997"/>
    <n v="-56118.220646399997"/>
    <m/>
    <m/>
    <m/>
    <m/>
    <m/>
    <m/>
    <m/>
    <m/>
    <n v="-221922.0543744"/>
  </r>
  <r>
    <s v="E120114"/>
    <s v="Budget"/>
    <s v="1201"/>
    <n v="120114"/>
    <s v="CORP-ENGINEERING"/>
    <x v="0"/>
    <s v="A50110000"/>
    <x v="97"/>
    <x v="97"/>
    <n v="10"/>
    <s v="Salaries &amp; Wages"/>
    <x v="0"/>
    <x v="0"/>
    <x v="0"/>
    <n v="0"/>
    <n v="715.6422"/>
    <n v="0"/>
    <n v="221.43119999999999"/>
    <m/>
    <m/>
    <m/>
    <m/>
    <m/>
    <m/>
    <m/>
    <m/>
    <n v="937.07339999999999"/>
  </r>
  <r>
    <s v="E120114"/>
    <s v="Budget"/>
    <s v="1201"/>
    <n v="120114"/>
    <s v="CORP-ENGINEERING"/>
    <x v="0"/>
    <s v="A50119900"/>
    <x v="98"/>
    <x v="98"/>
    <n v="10"/>
    <s v="Salaries &amp; Wages"/>
    <x v="0"/>
    <x v="0"/>
    <x v="0"/>
    <n v="0"/>
    <n v="-715.6422"/>
    <n v="0"/>
    <n v="-221.43119999999999"/>
    <m/>
    <m/>
    <m/>
    <m/>
    <m/>
    <m/>
    <m/>
    <m/>
    <n v="-937.07339999999999"/>
  </r>
  <r>
    <s v="E120114"/>
    <s v="Budget"/>
    <s v="1201"/>
    <n v="120114"/>
    <s v="CORP-ENGINEERING"/>
    <x v="0"/>
    <s v="A50100000"/>
    <x v="0"/>
    <x v="0"/>
    <n v="10"/>
    <s v="Salaries &amp; Wages"/>
    <x v="0"/>
    <x v="0"/>
    <x v="0"/>
    <n v="56118.220646399997"/>
    <n v="53567.392435200003"/>
    <n v="56118.220646399997"/>
    <n v="56118.220646399997"/>
    <m/>
    <m/>
    <m/>
    <m/>
    <m/>
    <m/>
    <m/>
    <m/>
    <n v="221922.0543744"/>
  </r>
  <r>
    <s v="E120114"/>
    <s v="Budget"/>
    <s v="1201"/>
    <n v="120114"/>
    <s v="CORP-ENGINEERING"/>
    <x v="0"/>
    <s v="A50171000"/>
    <x v="29"/>
    <x v="29"/>
    <n v="10"/>
    <s v="Salaries &amp; Wages"/>
    <x v="0"/>
    <x v="0"/>
    <x v="0"/>
    <n v="2423.8989916510277"/>
    <n v="2313.7231283941633"/>
    <n v="2423.8989916510277"/>
    <n v="2423.8989916510277"/>
    <m/>
    <m/>
    <m/>
    <m/>
    <m/>
    <m/>
    <m/>
    <m/>
    <n v="9585.4201033472455"/>
  </r>
  <r>
    <s v="E120114"/>
    <s v="Budget"/>
    <s v="1201"/>
    <n v="120114"/>
    <s v="CORP-ENGINEERING"/>
    <x v="0"/>
    <s v="A50550000"/>
    <x v="32"/>
    <x v="32"/>
    <n v="12"/>
    <s v="Group insurances"/>
    <x v="12"/>
    <x v="12"/>
    <x v="1"/>
    <n v="9465.6"/>
    <n v="9465.6"/>
    <n v="9465.6"/>
    <n v="9465.6"/>
    <m/>
    <m/>
    <m/>
    <m/>
    <m/>
    <m/>
    <m/>
    <m/>
    <n v="37862.400000000001"/>
  </r>
  <r>
    <s v="E120114"/>
    <s v="Budget"/>
    <s v="1201"/>
    <n v="120114"/>
    <s v="CORP-ENGINEERING"/>
    <x v="0"/>
    <s v="A50550100"/>
    <x v="33"/>
    <x v="33"/>
    <n v="12"/>
    <s v="Group insurances"/>
    <x v="12"/>
    <x v="12"/>
    <x v="1"/>
    <n v="-9280"/>
    <n v="-9280"/>
    <n v="-9280"/>
    <n v="-9280"/>
    <m/>
    <m/>
    <m/>
    <m/>
    <m/>
    <m/>
    <m/>
    <m/>
    <n v="-37120"/>
  </r>
  <r>
    <s v="E120114"/>
    <s v="Budget"/>
    <s v="1201"/>
    <n v="120114"/>
    <s v="CORP-ENGINEERING"/>
    <x v="0"/>
    <s v="A50421000"/>
    <x v="1"/>
    <x v="1"/>
    <n v="13"/>
    <s v="Other benefits"/>
    <x v="1"/>
    <x v="1"/>
    <x v="1"/>
    <n v="1290.6681198899998"/>
    <n v="1243.0938395644989"/>
    <n v="1290.6681198899998"/>
    <n v="1294.1003029629935"/>
    <m/>
    <m/>
    <m/>
    <m/>
    <m/>
    <m/>
    <m/>
    <m/>
    <n v="5118.5303823074919"/>
  </r>
  <r>
    <s v="E120114"/>
    <s v="Budget"/>
    <s v="1201"/>
    <n v="120114"/>
    <s v="CORP-ENGINEERING"/>
    <x v="0"/>
    <s v="A50422000"/>
    <x v="2"/>
    <x v="2"/>
    <n v="13"/>
    <s v="Other benefits"/>
    <x v="1"/>
    <x v="1"/>
    <x v="1"/>
    <n v="1339.0231545799079"/>
    <n v="1278.1584657353669"/>
    <n v="1339.0231545799079"/>
    <n v="1339.0231545799079"/>
    <m/>
    <m/>
    <m/>
    <m/>
    <m/>
    <m/>
    <m/>
    <m/>
    <n v="5295.2279294750906"/>
  </r>
  <r>
    <s v="E120114"/>
    <s v="Budget"/>
    <s v="1201"/>
    <n v="120114"/>
    <s v="CORP-ENGINEERING"/>
    <x v="0"/>
    <s v="A50421100"/>
    <x v="38"/>
    <x v="38"/>
    <n v="13"/>
    <s v="Other benefits"/>
    <x v="1"/>
    <x v="1"/>
    <x v="1"/>
    <n v="-1290.6681198899998"/>
    <n v="-1243.0938395644989"/>
    <n v="-1290.6681198899998"/>
    <n v="-1294.1003029629935"/>
    <m/>
    <m/>
    <m/>
    <m/>
    <m/>
    <m/>
    <m/>
    <m/>
    <n v="-5118.5303823074919"/>
  </r>
  <r>
    <s v="E120114"/>
    <s v="Budget"/>
    <s v="1201"/>
    <n v="120114"/>
    <s v="CORP-ENGINEERING"/>
    <x v="0"/>
    <s v="A50422100"/>
    <x v="39"/>
    <x v="39"/>
    <n v="13"/>
    <s v="Other benefits"/>
    <x v="1"/>
    <x v="1"/>
    <x v="1"/>
    <n v="-1339.0231545799079"/>
    <n v="-1278.1584657353669"/>
    <n v="-1339.0231545799079"/>
    <n v="-1339.0231545799079"/>
    <m/>
    <m/>
    <m/>
    <m/>
    <m/>
    <m/>
    <m/>
    <m/>
    <n v="-5295.2279294750906"/>
  </r>
  <r>
    <s v="E120114"/>
    <s v="Budget"/>
    <s v="1201"/>
    <n v="120114"/>
    <s v="CORP-ENGINEERING"/>
    <x v="0"/>
    <s v="A53110000"/>
    <x v="99"/>
    <x v="99"/>
    <n v="15"/>
    <s v="Contracted services"/>
    <x v="13"/>
    <x v="13"/>
    <x v="36"/>
    <n v="0"/>
    <n v="0"/>
    <n v="0"/>
    <n v="0"/>
    <m/>
    <m/>
    <m/>
    <m/>
    <m/>
    <m/>
    <m/>
    <m/>
    <n v="0"/>
  </r>
  <r>
    <s v="E120114"/>
    <s v="Budget"/>
    <s v="1201"/>
    <n v="120114"/>
    <s v="CORP-ENGINEERING"/>
    <x v="0"/>
    <s v="A53150000"/>
    <x v="40"/>
    <x v="40"/>
    <n v="15"/>
    <s v="Contracted services"/>
    <x v="13"/>
    <x v="13"/>
    <x v="11"/>
    <n v="0"/>
    <n v="0"/>
    <n v="0"/>
    <n v="0"/>
    <m/>
    <m/>
    <m/>
    <m/>
    <m/>
    <m/>
    <m/>
    <m/>
    <n v="0"/>
  </r>
  <r>
    <s v="E120114"/>
    <s v="Budget"/>
    <s v="1201"/>
    <n v="120114"/>
    <s v="CORP-ENGINEERING"/>
    <x v="0"/>
    <s v="A52562500"/>
    <x v="100"/>
    <x v="100"/>
    <n v="18"/>
    <s v="Postage printing and stationery"/>
    <x v="16"/>
    <x v="16"/>
    <x v="13"/>
    <n v="35"/>
    <n v="35"/>
    <n v="35"/>
    <n v="35"/>
    <m/>
    <m/>
    <m/>
    <m/>
    <m/>
    <m/>
    <m/>
    <m/>
    <n v="140"/>
  </r>
  <r>
    <s v="E120114"/>
    <s v="Budget"/>
    <s v="1201"/>
    <n v="120114"/>
    <s v="CORP-ENGINEERING"/>
    <x v="0"/>
    <s v="A52582000"/>
    <x v="101"/>
    <x v="101"/>
    <n v="19"/>
    <s v="Office supplies &amp; expenses"/>
    <x v="17"/>
    <x v="17"/>
    <x v="17"/>
    <n v="0"/>
    <n v="0"/>
    <n v="0"/>
    <n v="0"/>
    <m/>
    <m/>
    <m/>
    <m/>
    <m/>
    <m/>
    <m/>
    <m/>
    <n v="0"/>
  </r>
  <r>
    <s v="E120114"/>
    <s v="Budget"/>
    <s v="1201"/>
    <n v="120114"/>
    <s v="CORP-ENGINEERING"/>
    <x v="0"/>
    <s v="A52534021"/>
    <x v="50"/>
    <x v="50"/>
    <n v="21"/>
    <s v="Employee related expense travel &amp; entertainment"/>
    <x v="18"/>
    <x v="18"/>
    <x v="13"/>
    <n v="200"/>
    <n v="150"/>
    <n v="150"/>
    <n v="150"/>
    <m/>
    <m/>
    <m/>
    <m/>
    <m/>
    <m/>
    <m/>
    <m/>
    <n v="650"/>
  </r>
  <r>
    <s v="E120114"/>
    <s v="Budget"/>
    <s v="1201"/>
    <n v="120114"/>
    <s v="CORP-ENGINEERING"/>
    <x v="0"/>
    <s v="A52534000"/>
    <x v="51"/>
    <x v="51"/>
    <n v="21"/>
    <s v="Employee related expense travel &amp; entertainment"/>
    <x v="18"/>
    <x v="18"/>
    <x v="13"/>
    <n v="1000"/>
    <n v="1000"/>
    <n v="1000"/>
    <n v="600"/>
    <m/>
    <m/>
    <m/>
    <m/>
    <m/>
    <m/>
    <m/>
    <m/>
    <n v="3600"/>
  </r>
  <r>
    <s v="E120114"/>
    <s v="Budget"/>
    <s v="1201"/>
    <n v="120114"/>
    <s v="CORP-ENGINEERING"/>
    <x v="0"/>
    <s v="A52534200"/>
    <x v="52"/>
    <x v="52"/>
    <n v="21"/>
    <s v="Employee related expense travel &amp; entertainment"/>
    <x v="18"/>
    <x v="18"/>
    <x v="13"/>
    <n v="0"/>
    <n v="0"/>
    <n v="0"/>
    <n v="0"/>
    <m/>
    <m/>
    <m/>
    <m/>
    <m/>
    <m/>
    <m/>
    <m/>
    <n v="0"/>
  </r>
  <r>
    <s v="E120114"/>
    <s v="Budget"/>
    <s v="1201"/>
    <n v="120114"/>
    <s v="CORP-ENGINEERING"/>
    <x v="0"/>
    <s v="A52001000"/>
    <x v="53"/>
    <x v="53"/>
    <n v="22"/>
    <s v="Miscellaneous expenses"/>
    <x v="19"/>
    <x v="19"/>
    <x v="14"/>
    <n v="750"/>
    <n v="500"/>
    <n v="450"/>
    <n v="450"/>
    <m/>
    <m/>
    <m/>
    <m/>
    <m/>
    <m/>
    <m/>
    <m/>
    <n v="2150"/>
  </r>
  <r>
    <s v="E120114"/>
    <s v="Budget"/>
    <s v="1201"/>
    <n v="120114"/>
    <s v="CORP-ENGINEERING"/>
    <x v="0"/>
    <s v="A52554500"/>
    <x v="102"/>
    <x v="102"/>
    <n v="22"/>
    <s v="Miscellaneous expenses"/>
    <x v="19"/>
    <x v="19"/>
    <x v="37"/>
    <n v="0"/>
    <n v="640"/>
    <n v="0"/>
    <n v="0"/>
    <m/>
    <m/>
    <m/>
    <m/>
    <m/>
    <m/>
    <m/>
    <m/>
    <n v="640"/>
  </r>
  <r>
    <s v="E120114"/>
    <s v="Budget"/>
    <s v="1201"/>
    <n v="120114"/>
    <s v="CORP-ENGINEERING"/>
    <x v="0"/>
    <s v="A52524000"/>
    <x v="58"/>
    <x v="58"/>
    <n v="22"/>
    <s v="Miscellaneous expenses"/>
    <x v="19"/>
    <x v="19"/>
    <x v="13"/>
    <n v="0"/>
    <n v="0"/>
    <n v="300"/>
    <n v="0"/>
    <m/>
    <m/>
    <m/>
    <m/>
    <m/>
    <m/>
    <m/>
    <m/>
    <n v="300"/>
  </r>
  <r>
    <s v="E120114"/>
    <s v="Budget"/>
    <s v="1201"/>
    <n v="120114"/>
    <s v="CORP-ENGINEERING"/>
    <x v="0"/>
    <s v="A62002600"/>
    <x v="103"/>
    <x v="103"/>
    <n v="29"/>
    <s v="Maintenance service &amp; supplies"/>
    <x v="25"/>
    <x v="25"/>
    <x v="38"/>
    <n v="0"/>
    <n v="0"/>
    <n v="0"/>
    <n v="350"/>
    <m/>
    <m/>
    <m/>
    <m/>
    <m/>
    <m/>
    <m/>
    <m/>
    <n v="350"/>
  </r>
  <r>
    <s v="E120114"/>
    <s v="Budget"/>
    <s v="1201"/>
    <n v="120114"/>
    <s v="CORP-ENGINEERING"/>
    <x v="0"/>
    <s v="A68532000"/>
    <x v="17"/>
    <x v="17"/>
    <n v="34"/>
    <s v="General taxes"/>
    <x v="3"/>
    <x v="3"/>
    <x v="3"/>
    <n v="0"/>
    <n v="0"/>
    <n v="0"/>
    <n v="0"/>
    <m/>
    <m/>
    <m/>
    <m/>
    <m/>
    <m/>
    <m/>
    <m/>
    <n v="0"/>
  </r>
  <r>
    <s v="E120114"/>
    <s v="Budget"/>
    <s v="1201"/>
    <n v="120114"/>
    <s v="CORP-ENGINEERING"/>
    <x v="0"/>
    <s v="A68533000"/>
    <x v="18"/>
    <x v="18"/>
    <n v="34"/>
    <s v="General taxes"/>
    <x v="3"/>
    <x v="3"/>
    <x v="3"/>
    <n v="4482.2566073109028"/>
    <n v="4333.2642989149545"/>
    <n v="4482.2566073109028"/>
    <n v="4499.1960941109037"/>
    <m/>
    <m/>
    <m/>
    <m/>
    <m/>
    <m/>
    <m/>
    <m/>
    <n v="17796.973607647666"/>
  </r>
  <r>
    <s v="E120114"/>
    <s v="Budget"/>
    <s v="1201"/>
    <n v="120114"/>
    <s v="CORP-ENGINEERING"/>
    <x v="0"/>
    <s v="A68535000"/>
    <x v="19"/>
    <x v="19"/>
    <n v="34"/>
    <s v="General taxes"/>
    <x v="3"/>
    <x v="3"/>
    <x v="3"/>
    <n v="0"/>
    <n v="0"/>
    <n v="0"/>
    <n v="0"/>
    <m/>
    <m/>
    <m/>
    <m/>
    <m/>
    <m/>
    <m/>
    <m/>
    <n v="0"/>
  </r>
  <r>
    <s v="E120114"/>
    <s v="Budget"/>
    <s v="1201"/>
    <n v="120114"/>
    <s v="CORP-ENGINEERING"/>
    <x v="0"/>
    <s v="A68532100"/>
    <x v="73"/>
    <x v="73"/>
    <n v="34"/>
    <s v="General taxes"/>
    <x v="3"/>
    <x v="3"/>
    <x v="3"/>
    <n v="0"/>
    <n v="0"/>
    <n v="0"/>
    <n v="0"/>
    <m/>
    <m/>
    <m/>
    <m/>
    <m/>
    <m/>
    <m/>
    <m/>
    <n v="0"/>
  </r>
  <r>
    <s v="E120114"/>
    <s v="Budget"/>
    <s v="1201"/>
    <n v="120114"/>
    <s v="CORP-ENGINEERING"/>
    <x v="0"/>
    <s v="A68533100"/>
    <x v="74"/>
    <x v="74"/>
    <n v="34"/>
    <s v="General taxes"/>
    <x v="3"/>
    <x v="3"/>
    <x v="3"/>
    <n v="-4482.2566073109028"/>
    <n v="-4333.2642989149545"/>
    <n v="-4482.2566073109028"/>
    <n v="-4499.1960941109037"/>
    <m/>
    <m/>
    <m/>
    <m/>
    <m/>
    <m/>
    <m/>
    <m/>
    <n v="-17796.973607647666"/>
  </r>
  <r>
    <s v="E120114"/>
    <s v="Budget"/>
    <s v="1201"/>
    <n v="120114"/>
    <s v="CORP-ENGINEERING"/>
    <x v="0"/>
    <s v="A68535100"/>
    <x v="75"/>
    <x v="75"/>
    <n v="34"/>
    <s v="General taxes"/>
    <x v="3"/>
    <x v="3"/>
    <x v="3"/>
    <n v="0"/>
    <n v="0"/>
    <n v="0"/>
    <n v="0"/>
    <m/>
    <m/>
    <m/>
    <m/>
    <m/>
    <m/>
    <m/>
    <m/>
    <n v="0"/>
  </r>
  <r>
    <s v="E120115"/>
    <s v="Budget"/>
    <s v="1201"/>
    <n v="120115"/>
    <s v="CORP-LEGAL"/>
    <x v="0"/>
    <s v="A53155000"/>
    <x v="104"/>
    <x v="104"/>
    <n v="15"/>
    <s v="Contracted services"/>
    <x v="13"/>
    <x v="13"/>
    <x v="39"/>
    <n v="16500"/>
    <n v="16500"/>
    <n v="16500"/>
    <n v="16500"/>
    <m/>
    <m/>
    <m/>
    <m/>
    <m/>
    <m/>
    <m/>
    <m/>
    <n v="66000"/>
  </r>
  <r>
    <s v="E120118"/>
    <s v="Budget"/>
    <s v="1201"/>
    <n v="120118"/>
    <s v="CORP-HUMAN RES"/>
    <x v="0"/>
    <s v="A50450000"/>
    <x v="36"/>
    <x v="36"/>
    <n v="13"/>
    <s v="Other benefits"/>
    <x v="1"/>
    <x v="1"/>
    <x v="1"/>
    <n v="0"/>
    <n v="0"/>
    <n v="0"/>
    <n v="15000"/>
    <m/>
    <m/>
    <m/>
    <m/>
    <m/>
    <m/>
    <m/>
    <m/>
    <n v="15000"/>
  </r>
  <r>
    <s v="E120118"/>
    <s v="Budget"/>
    <s v="1201"/>
    <n v="120118"/>
    <s v="CORP-HUMAN RES"/>
    <x v="0"/>
    <s v="A50451000"/>
    <x v="105"/>
    <x v="105"/>
    <n v="13"/>
    <s v="Other benefits"/>
    <x v="1"/>
    <x v="1"/>
    <x v="1"/>
    <n v="259.35000000000002"/>
    <n v="793.54"/>
    <n v="899.89"/>
    <n v="116.15"/>
    <m/>
    <m/>
    <m/>
    <m/>
    <m/>
    <m/>
    <m/>
    <m/>
    <n v="2068.9299999999998"/>
  </r>
  <r>
    <s v="E120118"/>
    <s v="Budget"/>
    <s v="1201"/>
    <n v="120118"/>
    <s v="CORP-HUMAN RES"/>
    <x v="0"/>
    <s v="A50452000"/>
    <x v="106"/>
    <x v="106"/>
    <n v="13"/>
    <s v="Other benefits"/>
    <x v="1"/>
    <x v="1"/>
    <x v="1"/>
    <n v="100"/>
    <n v="125"/>
    <n v="100"/>
    <n v="100"/>
    <m/>
    <m/>
    <m/>
    <m/>
    <m/>
    <m/>
    <m/>
    <m/>
    <n v="425"/>
  </r>
  <r>
    <s v="E120118"/>
    <s v="Budget"/>
    <s v="1201"/>
    <n v="120118"/>
    <s v="CORP-HUMAN RES"/>
    <x v="0"/>
    <s v="A50457000"/>
    <x v="37"/>
    <x v="37"/>
    <n v="13"/>
    <s v="Other benefits"/>
    <x v="1"/>
    <x v="1"/>
    <x v="1"/>
    <n v="1600"/>
    <n v="0"/>
    <n v="0"/>
    <n v="0"/>
    <m/>
    <m/>
    <m/>
    <m/>
    <m/>
    <m/>
    <m/>
    <m/>
    <n v="1600"/>
  </r>
  <r>
    <s v="E120118"/>
    <s v="Budget"/>
    <s v="1201"/>
    <n v="120118"/>
    <s v="CORP-HUMAN RES"/>
    <x v="0"/>
    <s v="A52534200"/>
    <x v="52"/>
    <x v="52"/>
    <n v="21"/>
    <s v="Employee related expense travel &amp; entertainment"/>
    <x v="18"/>
    <x v="18"/>
    <x v="13"/>
    <n v="495"/>
    <n v="0"/>
    <n v="0"/>
    <n v="0"/>
    <m/>
    <m/>
    <m/>
    <m/>
    <m/>
    <m/>
    <m/>
    <m/>
    <n v="495"/>
  </r>
  <r>
    <s v="E120118"/>
    <s v="Budget"/>
    <s v="1201"/>
    <n v="120118"/>
    <s v="CORP-HUMAN RES"/>
    <x v="0"/>
    <s v="A52001000"/>
    <x v="53"/>
    <x v="53"/>
    <n v="22"/>
    <s v="Miscellaneous expenses"/>
    <x v="19"/>
    <x v="19"/>
    <x v="14"/>
    <n v="50"/>
    <n v="50"/>
    <n v="50"/>
    <n v="50"/>
    <m/>
    <m/>
    <m/>
    <m/>
    <m/>
    <m/>
    <m/>
    <m/>
    <n v="200"/>
  </r>
  <r>
    <s v="E120118"/>
    <s v="Budget"/>
    <s v="1201"/>
    <n v="120118"/>
    <s v="CORP-HUMAN RES"/>
    <x v="0"/>
    <s v="A52528000"/>
    <x v="107"/>
    <x v="107"/>
    <n v="22"/>
    <s v="Miscellaneous expenses"/>
    <x v="19"/>
    <x v="19"/>
    <x v="13"/>
    <n v="0"/>
    <n v="0"/>
    <n v="0"/>
    <n v="0"/>
    <m/>
    <m/>
    <m/>
    <m/>
    <m/>
    <m/>
    <m/>
    <m/>
    <n v="0"/>
  </r>
  <r>
    <s v="E120119"/>
    <s v="Budget"/>
    <s v="1201"/>
    <n v="120119"/>
    <s v="CORP-RISK MGMT"/>
    <x v="0"/>
    <s v="A50452000"/>
    <x v="106"/>
    <x v="106"/>
    <n v="13"/>
    <s v="Other benefits"/>
    <x v="1"/>
    <x v="1"/>
    <x v="1"/>
    <n v="0"/>
    <n v="106"/>
    <n v="0"/>
    <n v="38"/>
    <m/>
    <m/>
    <m/>
    <m/>
    <m/>
    <m/>
    <m/>
    <m/>
    <n v="144"/>
  </r>
  <r>
    <s v="E120119"/>
    <s v="Budget"/>
    <s v="1201"/>
    <n v="120119"/>
    <s v="CORP-RISK MGMT"/>
    <x v="0"/>
    <s v="A50457000"/>
    <x v="37"/>
    <x v="37"/>
    <n v="13"/>
    <s v="Other benefits"/>
    <x v="1"/>
    <x v="1"/>
    <x v="1"/>
    <n v="0"/>
    <n v="3000"/>
    <n v="0"/>
    <n v="0"/>
    <m/>
    <m/>
    <m/>
    <m/>
    <m/>
    <m/>
    <m/>
    <m/>
    <n v="3000"/>
  </r>
  <r>
    <s v="E120119"/>
    <s v="Budget"/>
    <s v="1201"/>
    <n v="120119"/>
    <s v="CORP-RISK MGMT"/>
    <x v="0"/>
    <s v="A53150000"/>
    <x v="40"/>
    <x v="40"/>
    <n v="15"/>
    <s v="Contracted services"/>
    <x v="13"/>
    <x v="13"/>
    <x v="11"/>
    <n v="1500"/>
    <n v="0"/>
    <n v="0"/>
    <n v="1500"/>
    <m/>
    <m/>
    <m/>
    <m/>
    <m/>
    <m/>
    <m/>
    <m/>
    <n v="3000"/>
  </r>
  <r>
    <s v="E120119"/>
    <s v="Budget"/>
    <s v="1201"/>
    <n v="120119"/>
    <s v="CORP-RISK MGMT"/>
    <x v="0"/>
    <s v="A52571000"/>
    <x v="43"/>
    <x v="43"/>
    <n v="16"/>
    <s v="Building maintenance and services"/>
    <x v="14"/>
    <x v="14"/>
    <x v="13"/>
    <n v="1667"/>
    <n v="1667"/>
    <n v="1667"/>
    <n v="1667"/>
    <m/>
    <m/>
    <m/>
    <m/>
    <m/>
    <m/>
    <m/>
    <m/>
    <n v="6668"/>
  </r>
  <r>
    <s v="E120119"/>
    <s v="Budget"/>
    <s v="1201"/>
    <n v="120119"/>
    <s v="CORP-RISK MGMT"/>
    <x v="0"/>
    <s v="A52574100"/>
    <x v="45"/>
    <x v="45"/>
    <n v="17"/>
    <s v="Telecommunication expenses"/>
    <x v="15"/>
    <x v="15"/>
    <x v="13"/>
    <n v="100"/>
    <n v="100"/>
    <n v="100"/>
    <n v="100"/>
    <m/>
    <m/>
    <m/>
    <m/>
    <m/>
    <m/>
    <m/>
    <m/>
    <n v="400"/>
  </r>
  <r>
    <s v="E120119"/>
    <s v="Budget"/>
    <s v="1201"/>
    <n v="120119"/>
    <s v="CORP-RISK MGMT"/>
    <x v="0"/>
    <s v="A52534000"/>
    <x v="51"/>
    <x v="51"/>
    <n v="21"/>
    <s v="Employee related expense travel &amp; entertainment"/>
    <x v="18"/>
    <x v="18"/>
    <x v="13"/>
    <n v="1000"/>
    <n v="0"/>
    <n v="0"/>
    <n v="1000"/>
    <m/>
    <m/>
    <m/>
    <m/>
    <m/>
    <m/>
    <m/>
    <m/>
    <n v="2000"/>
  </r>
  <r>
    <s v="E120119"/>
    <s v="Budget"/>
    <s v="1201"/>
    <n v="120119"/>
    <s v="CORP-RISK MGMT"/>
    <x v="0"/>
    <s v="A52535000"/>
    <x v="108"/>
    <x v="108"/>
    <n v="21"/>
    <s v="Employee related expense travel &amp; entertainment"/>
    <x v="18"/>
    <x v="18"/>
    <x v="13"/>
    <n v="250"/>
    <n v="0"/>
    <n v="0"/>
    <n v="250"/>
    <m/>
    <m/>
    <m/>
    <m/>
    <m/>
    <m/>
    <m/>
    <m/>
    <n v="500"/>
  </r>
  <r>
    <s v="E120119"/>
    <s v="Budget"/>
    <s v="1201"/>
    <n v="120119"/>
    <s v="CORP-RISK MGMT"/>
    <x v="0"/>
    <s v="A52001000"/>
    <x v="53"/>
    <x v="53"/>
    <n v="22"/>
    <s v="Miscellaneous expenses"/>
    <x v="19"/>
    <x v="19"/>
    <x v="14"/>
    <n v="0"/>
    <n v="3000"/>
    <n v="0"/>
    <n v="0"/>
    <m/>
    <m/>
    <m/>
    <m/>
    <m/>
    <m/>
    <m/>
    <m/>
    <n v="3000"/>
  </r>
  <r>
    <s v="E120121"/>
    <s v="Budget"/>
    <s v="1201"/>
    <n v="120121"/>
    <s v="CORP-COM RELATIONS"/>
    <x v="0"/>
    <s v="A50109900"/>
    <x v="28"/>
    <x v="28"/>
    <n v="10"/>
    <s v="Salaries &amp; Wages"/>
    <x v="0"/>
    <x v="0"/>
    <x v="0"/>
    <n v="-1404.1143599999998"/>
    <n v="-1340.29098"/>
    <n v="-1404.1143599999998"/>
    <n v="-1404.1143599999998"/>
    <m/>
    <m/>
    <m/>
    <m/>
    <m/>
    <m/>
    <m/>
    <m/>
    <n v="-5552.6340599999994"/>
  </r>
  <r>
    <s v="E120121"/>
    <s v="Budget"/>
    <s v="1201"/>
    <n v="120121"/>
    <s v="CORP-COM RELATIONS"/>
    <x v="0"/>
    <s v="A50110000"/>
    <x v="97"/>
    <x v="97"/>
    <n v="10"/>
    <s v="Salaries &amp; Wages"/>
    <x v="0"/>
    <x v="0"/>
    <x v="0"/>
    <n v="0"/>
    <n v="0"/>
    <n v="0"/>
    <n v="0"/>
    <m/>
    <m/>
    <m/>
    <m/>
    <m/>
    <m/>
    <m/>
    <m/>
    <n v="0"/>
  </r>
  <r>
    <s v="E120121"/>
    <s v="Budget"/>
    <s v="1201"/>
    <n v="120121"/>
    <s v="CORP-COM RELATIONS"/>
    <x v="0"/>
    <s v="A50100000"/>
    <x v="0"/>
    <x v="0"/>
    <n v="10"/>
    <s v="Salaries &amp; Wages"/>
    <x v="0"/>
    <x v="0"/>
    <x v="0"/>
    <n v="19972.898915199999"/>
    <n v="19065.034873599998"/>
    <n v="19972.898915199999"/>
    <n v="19972.898915199999"/>
    <m/>
    <m/>
    <m/>
    <m/>
    <m/>
    <m/>
    <m/>
    <m/>
    <n v="78983.7316192"/>
  </r>
  <r>
    <s v="E120121"/>
    <s v="Budget"/>
    <s v="1201"/>
    <n v="120121"/>
    <s v="CORP-COM RELATIONS"/>
    <x v="0"/>
    <s v="A50171000"/>
    <x v="29"/>
    <x v="29"/>
    <n v="10"/>
    <s v="Salaries &amp; Wages"/>
    <x v="0"/>
    <x v="0"/>
    <x v="0"/>
    <n v="2016.7991691343693"/>
    <n v="1925.1255705373528"/>
    <n v="2016.7991691343693"/>
    <n v="2016.7991691343693"/>
    <m/>
    <m/>
    <m/>
    <m/>
    <m/>
    <m/>
    <m/>
    <m/>
    <n v="7975.523077940461"/>
  </r>
  <r>
    <s v="E120121"/>
    <s v="Budget"/>
    <s v="1201"/>
    <n v="120121"/>
    <s v="CORP-COM RELATIONS"/>
    <x v="0"/>
    <s v="A50550000"/>
    <x v="32"/>
    <x v="32"/>
    <n v="12"/>
    <s v="Group insurances"/>
    <x v="12"/>
    <x v="12"/>
    <x v="1"/>
    <n v="2733.89"/>
    <n v="2733.89"/>
    <n v="2733.89"/>
    <n v="2733.89"/>
    <m/>
    <m/>
    <m/>
    <m/>
    <m/>
    <m/>
    <m/>
    <m/>
    <n v="10935.56"/>
  </r>
  <r>
    <s v="E120121"/>
    <s v="Budget"/>
    <s v="1201"/>
    <n v="120121"/>
    <s v="CORP-COM RELATIONS"/>
    <x v="0"/>
    <s v="A50550100"/>
    <x v="33"/>
    <x v="33"/>
    <n v="12"/>
    <s v="Group insurances"/>
    <x v="12"/>
    <x v="12"/>
    <x v="1"/>
    <n v="-139.19999999999999"/>
    <n v="-139.19999999999999"/>
    <n v="-139.19999999999999"/>
    <n v="-139.19999999999999"/>
    <m/>
    <m/>
    <m/>
    <m/>
    <m/>
    <m/>
    <m/>
    <m/>
    <n v="-556.79999999999995"/>
  </r>
  <r>
    <s v="E120121"/>
    <s v="Budget"/>
    <s v="1201"/>
    <n v="120121"/>
    <s v="CORP-COM RELATIONS"/>
    <x v="0"/>
    <s v="A50421000"/>
    <x v="1"/>
    <x v="1"/>
    <n v="13"/>
    <s v="Other benefits"/>
    <x v="1"/>
    <x v="1"/>
    <x v="1"/>
    <n v="487.30652999488211"/>
    <n v="465.15441499511479"/>
    <n v="487.30652999488211"/>
    <n v="487.30652999488211"/>
    <m/>
    <m/>
    <m/>
    <m/>
    <m/>
    <m/>
    <m/>
    <m/>
    <n v="1927.0740049797612"/>
  </r>
  <r>
    <s v="E120121"/>
    <s v="Budget"/>
    <s v="1201"/>
    <n v="120121"/>
    <s v="CORP-COM RELATIONS"/>
    <x v="0"/>
    <s v="A50422000"/>
    <x v="2"/>
    <x v="2"/>
    <n v="13"/>
    <s v="Other benefits"/>
    <x v="1"/>
    <x v="1"/>
    <x v="1"/>
    <n v="565.4920397398721"/>
    <n v="539.78331066078692"/>
    <n v="565.4920397398721"/>
    <n v="565.4920397398721"/>
    <m/>
    <m/>
    <m/>
    <m/>
    <m/>
    <m/>
    <m/>
    <m/>
    <n v="2236.2594298804033"/>
  </r>
  <r>
    <s v="E120121"/>
    <s v="Budget"/>
    <s v="1201"/>
    <n v="120121"/>
    <s v="CORP-COM RELATIONS"/>
    <x v="0"/>
    <s v="A50421100"/>
    <x v="38"/>
    <x v="38"/>
    <n v="13"/>
    <s v="Other benefits"/>
    <x v="1"/>
    <x v="1"/>
    <x v="1"/>
    <n v="-21.7637692382078"/>
    <n v="-20.774507000107441"/>
    <n v="-21.7637692382078"/>
    <n v="-21.7637692382078"/>
    <m/>
    <m/>
    <m/>
    <m/>
    <m/>
    <m/>
    <m/>
    <m/>
    <n v="-86.065814714730834"/>
  </r>
  <r>
    <s v="E120121"/>
    <s v="Budget"/>
    <s v="1201"/>
    <n v="120121"/>
    <s v="CORP-COM RELATIONS"/>
    <x v="0"/>
    <s v="A52574100"/>
    <x v="45"/>
    <x v="45"/>
    <n v="17"/>
    <s v="Telecommunication expenses"/>
    <x v="15"/>
    <x v="15"/>
    <x v="13"/>
    <n v="80"/>
    <n v="80"/>
    <n v="80"/>
    <n v="80"/>
    <m/>
    <m/>
    <m/>
    <m/>
    <m/>
    <m/>
    <m/>
    <m/>
    <n v="320"/>
  </r>
  <r>
    <s v="E120121"/>
    <s v="Budget"/>
    <s v="1201"/>
    <n v="120121"/>
    <s v="CORP-COM RELATIONS"/>
    <x v="0"/>
    <s v="A52562500"/>
    <x v="100"/>
    <x v="100"/>
    <n v="18"/>
    <s v="Postage printing and stationery"/>
    <x v="16"/>
    <x v="16"/>
    <x v="13"/>
    <n v="30"/>
    <n v="30"/>
    <n v="30"/>
    <n v="30"/>
    <m/>
    <m/>
    <m/>
    <m/>
    <m/>
    <m/>
    <m/>
    <m/>
    <n v="120"/>
  </r>
  <r>
    <s v="E120121"/>
    <s v="Budget"/>
    <s v="1201"/>
    <n v="120121"/>
    <s v="CORP-COM RELATIONS"/>
    <x v="0"/>
    <s v="A52566000"/>
    <x v="46"/>
    <x v="46"/>
    <n v="18"/>
    <s v="Postage printing and stationery"/>
    <x v="16"/>
    <x v="16"/>
    <x v="13"/>
    <n v="0"/>
    <n v="250"/>
    <n v="0"/>
    <n v="0"/>
    <m/>
    <m/>
    <m/>
    <m/>
    <m/>
    <m/>
    <m/>
    <m/>
    <n v="250"/>
  </r>
  <r>
    <s v="E120121"/>
    <s v="Budget"/>
    <s v="1201"/>
    <n v="120121"/>
    <s v="CORP-COM RELATIONS"/>
    <x v="0"/>
    <s v="A52562000"/>
    <x v="47"/>
    <x v="47"/>
    <n v="19"/>
    <s v="Office supplies &amp; expenses"/>
    <x v="17"/>
    <x v="17"/>
    <x v="13"/>
    <n v="100"/>
    <n v="100"/>
    <n v="100"/>
    <n v="100"/>
    <m/>
    <m/>
    <m/>
    <m/>
    <m/>
    <m/>
    <m/>
    <m/>
    <n v="400"/>
  </r>
  <r>
    <s v="E120121"/>
    <s v="Budget"/>
    <s v="1201"/>
    <n v="120121"/>
    <s v="CORP-COM RELATIONS"/>
    <x v="0"/>
    <s v="A52503000"/>
    <x v="109"/>
    <x v="109"/>
    <n v="20"/>
    <s v="Advertising &amp; marketing expenses"/>
    <x v="40"/>
    <x v="40"/>
    <x v="40"/>
    <n v="1000"/>
    <n v="1000"/>
    <n v="750"/>
    <n v="1000"/>
    <m/>
    <m/>
    <m/>
    <m/>
    <m/>
    <m/>
    <m/>
    <m/>
    <n v="3750"/>
  </r>
  <r>
    <s v="E120121"/>
    <s v="Budget"/>
    <s v="1201"/>
    <n v="120121"/>
    <s v="CORP-COM RELATIONS"/>
    <x v="0"/>
    <s v="A52534021"/>
    <x v="50"/>
    <x v="50"/>
    <n v="21"/>
    <s v="Employee related expense travel &amp; entertainment"/>
    <x v="18"/>
    <x v="18"/>
    <x v="13"/>
    <n v="2188.46"/>
    <n v="289.33"/>
    <n v="78.850000000000023"/>
    <n v="73.240000000000009"/>
    <m/>
    <m/>
    <m/>
    <m/>
    <m/>
    <m/>
    <m/>
    <m/>
    <n v="2629.88"/>
  </r>
  <r>
    <s v="E120121"/>
    <s v="Budget"/>
    <s v="1201"/>
    <n v="120121"/>
    <s v="CORP-COM RELATIONS"/>
    <x v="0"/>
    <s v="A52534000"/>
    <x v="51"/>
    <x v="51"/>
    <n v="21"/>
    <s v="Employee related expense travel &amp; entertainment"/>
    <x v="18"/>
    <x v="18"/>
    <x v="13"/>
    <n v="0"/>
    <n v="585"/>
    <n v="0"/>
    <n v="0"/>
    <m/>
    <m/>
    <m/>
    <m/>
    <m/>
    <m/>
    <m/>
    <m/>
    <n v="585"/>
  </r>
  <r>
    <s v="E120121"/>
    <s v="Budget"/>
    <s v="1201"/>
    <n v="120121"/>
    <s v="CORP-COM RELATIONS"/>
    <x v="0"/>
    <s v="A52534200"/>
    <x v="52"/>
    <x v="52"/>
    <n v="21"/>
    <s v="Employee related expense travel &amp; entertainment"/>
    <x v="18"/>
    <x v="18"/>
    <x v="13"/>
    <n v="200"/>
    <n v="200"/>
    <n v="0"/>
    <n v="0"/>
    <m/>
    <m/>
    <m/>
    <m/>
    <m/>
    <m/>
    <m/>
    <m/>
    <n v="400"/>
  </r>
  <r>
    <s v="E120121"/>
    <s v="Budget"/>
    <s v="1201"/>
    <n v="120121"/>
    <s v="CORP-COM RELATIONS"/>
    <x v="0"/>
    <s v="A52001000"/>
    <x v="53"/>
    <x v="53"/>
    <n v="22"/>
    <s v="Miscellaneous expenses"/>
    <x v="19"/>
    <x v="19"/>
    <x v="14"/>
    <n v="180"/>
    <n v="360"/>
    <n v="240"/>
    <n v="150"/>
    <m/>
    <m/>
    <m/>
    <m/>
    <m/>
    <m/>
    <m/>
    <m/>
    <n v="930"/>
  </r>
  <r>
    <s v="E120121"/>
    <s v="Budget"/>
    <s v="1201"/>
    <n v="120121"/>
    <s v="CORP-COM RELATIONS"/>
    <x v="0"/>
    <s v="A52514500"/>
    <x v="110"/>
    <x v="110"/>
    <n v="22"/>
    <s v="Miscellaneous expenses"/>
    <x v="19"/>
    <x v="19"/>
    <x v="13"/>
    <n v="2000"/>
    <n v="2000"/>
    <n v="2000"/>
    <n v="3000"/>
    <m/>
    <m/>
    <m/>
    <m/>
    <m/>
    <m/>
    <m/>
    <m/>
    <n v="9000"/>
  </r>
  <r>
    <s v="E120121"/>
    <s v="Budget"/>
    <s v="1201"/>
    <n v="120121"/>
    <s v="CORP-COM RELATIONS"/>
    <x v="0"/>
    <s v="A52514600"/>
    <x v="111"/>
    <x v="111"/>
    <n v="22"/>
    <s v="Miscellaneous expenses"/>
    <x v="19"/>
    <x v="19"/>
    <x v="13"/>
    <n v="11000"/>
    <n v="3500"/>
    <n v="12000"/>
    <n v="1000"/>
    <m/>
    <m/>
    <m/>
    <m/>
    <m/>
    <m/>
    <m/>
    <m/>
    <n v="27500"/>
  </r>
  <r>
    <s v="E120121"/>
    <s v="Budget"/>
    <s v="1201"/>
    <n v="120121"/>
    <s v="CORP-COM RELATIONS"/>
    <x v="0"/>
    <s v="A52514700"/>
    <x v="112"/>
    <x v="112"/>
    <n v="22"/>
    <s v="Miscellaneous expenses"/>
    <x v="19"/>
    <x v="19"/>
    <x v="13"/>
    <n v="1000"/>
    <n v="2000"/>
    <n v="1000"/>
    <n v="8500"/>
    <m/>
    <m/>
    <m/>
    <m/>
    <m/>
    <m/>
    <m/>
    <m/>
    <n v="12500"/>
  </r>
  <r>
    <s v="E120121"/>
    <s v="Budget"/>
    <s v="1201"/>
    <n v="120121"/>
    <s v="CORP-COM RELATIONS"/>
    <x v="0"/>
    <s v="A52514901"/>
    <x v="113"/>
    <x v="113"/>
    <n v="22"/>
    <s v="Miscellaneous expenses"/>
    <x v="19"/>
    <x v="19"/>
    <x v="13"/>
    <n v="0"/>
    <n v="0"/>
    <n v="0"/>
    <n v="0"/>
    <m/>
    <m/>
    <m/>
    <m/>
    <m/>
    <m/>
    <m/>
    <m/>
    <n v="0"/>
  </r>
  <r>
    <s v="E120121"/>
    <s v="Budget"/>
    <s v="1201"/>
    <n v="120121"/>
    <s v="CORP-COM RELATIONS"/>
    <x v="0"/>
    <s v="A52514903"/>
    <x v="114"/>
    <x v="114"/>
    <n v="22"/>
    <s v="Miscellaneous expenses"/>
    <x v="19"/>
    <x v="19"/>
    <x v="13"/>
    <n v="0"/>
    <n v="5000"/>
    <n v="0"/>
    <n v="5000"/>
    <m/>
    <m/>
    <m/>
    <m/>
    <m/>
    <m/>
    <m/>
    <m/>
    <n v="10000"/>
  </r>
  <r>
    <s v="E120121"/>
    <s v="Budget"/>
    <s v="1201"/>
    <n v="120121"/>
    <s v="CORP-COM RELATIONS"/>
    <x v="0"/>
    <s v="A52514904"/>
    <x v="115"/>
    <x v="115"/>
    <n v="22"/>
    <s v="Miscellaneous expenses"/>
    <x v="19"/>
    <x v="19"/>
    <x v="13"/>
    <n v="5000"/>
    <n v="5000"/>
    <n v="5000"/>
    <n v="5000"/>
    <m/>
    <m/>
    <m/>
    <m/>
    <m/>
    <m/>
    <m/>
    <m/>
    <n v="20000"/>
  </r>
  <r>
    <s v="E120121"/>
    <s v="Budget"/>
    <s v="1201"/>
    <n v="120121"/>
    <s v="CORP-COM RELATIONS"/>
    <x v="0"/>
    <s v="A52514905"/>
    <x v="116"/>
    <x v="116"/>
    <n v="22"/>
    <s v="Miscellaneous expenses"/>
    <x v="19"/>
    <x v="19"/>
    <x v="13"/>
    <n v="1000"/>
    <n v="3000"/>
    <n v="0"/>
    <n v="0"/>
    <m/>
    <m/>
    <m/>
    <m/>
    <m/>
    <m/>
    <m/>
    <m/>
    <n v="4000"/>
  </r>
  <r>
    <s v="E120121"/>
    <s v="Budget"/>
    <s v="1201"/>
    <n v="120121"/>
    <s v="CORP-COM RELATIONS"/>
    <x v="0"/>
    <s v="A52514907"/>
    <x v="117"/>
    <x v="117"/>
    <n v="22"/>
    <s v="Miscellaneous expenses"/>
    <x v="19"/>
    <x v="19"/>
    <x v="13"/>
    <n v="500"/>
    <n v="0"/>
    <n v="0"/>
    <n v="500"/>
    <m/>
    <m/>
    <m/>
    <m/>
    <m/>
    <m/>
    <m/>
    <m/>
    <n v="1000"/>
  </r>
  <r>
    <s v="E120121"/>
    <s v="Budget"/>
    <s v="1201"/>
    <n v="120121"/>
    <s v="CORP-COM RELATIONS"/>
    <x v="0"/>
    <s v="A52514909"/>
    <x v="118"/>
    <x v="118"/>
    <n v="22"/>
    <s v="Miscellaneous expenses"/>
    <x v="19"/>
    <x v="19"/>
    <x v="13"/>
    <n v="0"/>
    <n v="0"/>
    <n v="4600"/>
    <n v="0"/>
    <m/>
    <m/>
    <m/>
    <m/>
    <m/>
    <m/>
    <m/>
    <m/>
    <n v="4600"/>
  </r>
  <r>
    <s v="E120121"/>
    <s v="Budget"/>
    <s v="1201"/>
    <n v="120121"/>
    <s v="CORP-COM RELATIONS"/>
    <x v="0"/>
    <s v="A52515000"/>
    <x v="119"/>
    <x v="119"/>
    <n v="22"/>
    <s v="Miscellaneous expenses"/>
    <x v="19"/>
    <x v="19"/>
    <x v="13"/>
    <n v="350"/>
    <n v="100"/>
    <n v="350"/>
    <n v="100"/>
    <m/>
    <m/>
    <m/>
    <m/>
    <m/>
    <m/>
    <m/>
    <m/>
    <n v="900"/>
  </r>
  <r>
    <s v="E120121"/>
    <s v="Budget"/>
    <s v="1201"/>
    <n v="120121"/>
    <s v="CORP-COM RELATIONS"/>
    <x v="0"/>
    <s v="A52515001"/>
    <x v="120"/>
    <x v="120"/>
    <n v="22"/>
    <s v="Miscellaneous expenses"/>
    <x v="19"/>
    <x v="19"/>
    <x v="13"/>
    <n v="1500"/>
    <n v="0"/>
    <n v="0"/>
    <n v="0"/>
    <m/>
    <m/>
    <m/>
    <m/>
    <m/>
    <m/>
    <m/>
    <m/>
    <n v="1500"/>
  </r>
  <r>
    <s v="E120121"/>
    <s v="Budget"/>
    <s v="1201"/>
    <n v="120121"/>
    <s v="CORP-COM RELATIONS"/>
    <x v="0"/>
    <s v="A52556500"/>
    <x v="121"/>
    <x v="121"/>
    <n v="22"/>
    <s v="Miscellaneous expenses"/>
    <x v="19"/>
    <x v="19"/>
    <x v="13"/>
    <n v="0"/>
    <n v="0"/>
    <n v="0"/>
    <n v="0"/>
    <m/>
    <m/>
    <m/>
    <m/>
    <m/>
    <m/>
    <m/>
    <m/>
    <n v="0"/>
  </r>
  <r>
    <s v="E120121"/>
    <s v="Budget"/>
    <s v="1201"/>
    <n v="120121"/>
    <s v="CORP-COM RELATIONS"/>
    <x v="0"/>
    <s v="A52524000"/>
    <x v="58"/>
    <x v="58"/>
    <n v="22"/>
    <s v="Miscellaneous expenses"/>
    <x v="19"/>
    <x v="19"/>
    <x v="13"/>
    <n v="1215"/>
    <n v="0"/>
    <n v="0"/>
    <n v="7000"/>
    <m/>
    <m/>
    <m/>
    <m/>
    <m/>
    <m/>
    <m/>
    <m/>
    <n v="8215"/>
  </r>
  <r>
    <s v="E120121"/>
    <s v="Budget"/>
    <s v="1201"/>
    <n v="120121"/>
    <s v="CORP-COM RELATIONS"/>
    <x v="0"/>
    <s v="A52528000"/>
    <x v="107"/>
    <x v="107"/>
    <n v="22"/>
    <s v="Miscellaneous expenses"/>
    <x v="19"/>
    <x v="19"/>
    <x v="13"/>
    <n v="0"/>
    <n v="0"/>
    <n v="0"/>
    <n v="0"/>
    <m/>
    <m/>
    <m/>
    <m/>
    <m/>
    <m/>
    <m/>
    <m/>
    <n v="0"/>
  </r>
  <r>
    <s v="E120121"/>
    <s v="Budget"/>
    <s v="1201"/>
    <n v="120121"/>
    <s v="CORP-COM RELATIONS"/>
    <x v="0"/>
    <s v="A52514906"/>
    <x v="122"/>
    <x v="122"/>
    <n v="26"/>
    <s v="Customer accounting other"/>
    <x v="22"/>
    <x v="22"/>
    <x v="13"/>
    <n v="5000"/>
    <n v="0"/>
    <n v="5000"/>
    <n v="5000"/>
    <m/>
    <m/>
    <m/>
    <m/>
    <m/>
    <m/>
    <m/>
    <m/>
    <n v="15000"/>
  </r>
  <r>
    <s v="E120121"/>
    <s v="Budget"/>
    <s v="1201"/>
    <n v="120121"/>
    <s v="CORP-COM RELATIONS"/>
    <x v="0"/>
    <s v="A68532000"/>
    <x v="17"/>
    <x v="17"/>
    <n v="34"/>
    <s v="General taxes"/>
    <x v="3"/>
    <x v="3"/>
    <x v="3"/>
    <n v="0"/>
    <n v="0"/>
    <n v="0"/>
    <n v="0"/>
    <m/>
    <m/>
    <m/>
    <m/>
    <m/>
    <m/>
    <m/>
    <m/>
    <n v="0"/>
  </r>
  <r>
    <s v="E120121"/>
    <s v="Budget"/>
    <s v="1201"/>
    <n v="120121"/>
    <s v="CORP-COM RELATIONS"/>
    <x v="0"/>
    <s v="A68533000"/>
    <x v="18"/>
    <x v="18"/>
    <n v="34"/>
    <s v="General taxes"/>
    <x v="3"/>
    <x v="3"/>
    <x v="3"/>
    <n v="1682.530318451579"/>
    <n v="1606.0553039765075"/>
    <n v="1682.530318451579"/>
    <n v="1265.4042730175529"/>
    <m/>
    <m/>
    <m/>
    <m/>
    <m/>
    <m/>
    <m/>
    <m/>
    <n v="6236.5202138972181"/>
  </r>
  <r>
    <s v="E120121"/>
    <s v="Budget"/>
    <s v="1201"/>
    <n v="120121"/>
    <s v="CORP-COM RELATIONS"/>
    <x v="0"/>
    <s v="A68535000"/>
    <x v="19"/>
    <x v="19"/>
    <n v="34"/>
    <s v="General taxes"/>
    <x v="3"/>
    <x v="3"/>
    <x v="3"/>
    <n v="0"/>
    <n v="0"/>
    <n v="0"/>
    <n v="0"/>
    <m/>
    <m/>
    <m/>
    <m/>
    <m/>
    <m/>
    <m/>
    <m/>
    <n v="0"/>
  </r>
  <r>
    <s v="E120121"/>
    <s v="Budget"/>
    <s v="1201"/>
    <n v="120121"/>
    <s v="CORP-COM RELATIONS"/>
    <x v="0"/>
    <s v="A68532100"/>
    <x v="73"/>
    <x v="73"/>
    <n v="34"/>
    <s v="General taxes"/>
    <x v="3"/>
    <x v="3"/>
    <x v="3"/>
    <n v="0"/>
    <n v="0"/>
    <n v="0"/>
    <n v="0"/>
    <m/>
    <m/>
    <m/>
    <m/>
    <m/>
    <m/>
    <m/>
    <m/>
    <n v="0"/>
  </r>
  <r>
    <s v="E120121"/>
    <s v="Budget"/>
    <s v="1201"/>
    <n v="120121"/>
    <s v="CORP-COM RELATIONS"/>
    <x v="0"/>
    <s v="A68533100"/>
    <x v="74"/>
    <x v="74"/>
    <n v="34"/>
    <s v="General taxes"/>
    <x v="3"/>
    <x v="3"/>
    <x v="3"/>
    <n v="-123.52696075655113"/>
    <n v="-117.91209890398065"/>
    <n v="-123.52696075655113"/>
    <n v="-59.875053941447227"/>
    <m/>
    <m/>
    <m/>
    <m/>
    <m/>
    <m/>
    <m/>
    <m/>
    <n v="-424.84107435853014"/>
  </r>
  <r>
    <s v="E120121"/>
    <s v="Budget"/>
    <s v="1201"/>
    <n v="120121"/>
    <s v="CORP-COM RELATIONS"/>
    <x v="0"/>
    <s v="A68535100"/>
    <x v="75"/>
    <x v="75"/>
    <n v="34"/>
    <s v="General taxes"/>
    <x v="3"/>
    <x v="3"/>
    <x v="3"/>
    <n v="0"/>
    <n v="0"/>
    <n v="0"/>
    <n v="0"/>
    <m/>
    <m/>
    <m/>
    <m/>
    <m/>
    <m/>
    <m/>
    <m/>
    <n v="0"/>
  </r>
  <r>
    <s v="E120121"/>
    <s v="Budget"/>
    <s v="1201"/>
    <n v="120121"/>
    <s v="CORP-COM RELATIONS"/>
    <x v="0"/>
    <s v="A75820000"/>
    <x v="123"/>
    <x v="123"/>
    <n v="44"/>
    <s v="Other Net"/>
    <x v="41"/>
    <x v="41"/>
    <x v="41"/>
    <n v="0"/>
    <n v="0"/>
    <n v="0"/>
    <n v="0"/>
    <m/>
    <m/>
    <m/>
    <m/>
    <m/>
    <m/>
    <m/>
    <m/>
    <n v="0"/>
  </r>
  <r>
    <s v="E120122"/>
    <s v="Budget"/>
    <s v="1201"/>
    <n v="120122"/>
    <s v="CORP-GOV'T RELATIONS"/>
    <x v="0"/>
    <s v="A52574100"/>
    <x v="45"/>
    <x v="45"/>
    <n v="17"/>
    <s v="Telecommunication expenses"/>
    <x v="15"/>
    <x v="15"/>
    <x v="13"/>
    <n v="110"/>
    <n v="110"/>
    <n v="110"/>
    <n v="110"/>
    <m/>
    <m/>
    <m/>
    <m/>
    <m/>
    <m/>
    <m/>
    <m/>
    <n v="440"/>
  </r>
  <r>
    <s v="E120122"/>
    <s v="Budget"/>
    <s v="1201"/>
    <n v="120122"/>
    <s v="CORP-GOV'T RELATIONS"/>
    <x v="0"/>
    <s v="A52534021"/>
    <x v="50"/>
    <x v="50"/>
    <n v="21"/>
    <s v="Employee related expense travel &amp; entertainment"/>
    <x v="18"/>
    <x v="18"/>
    <x v="13"/>
    <n v="50"/>
    <n v="100"/>
    <n v="50"/>
    <n v="50"/>
    <m/>
    <m/>
    <m/>
    <m/>
    <m/>
    <m/>
    <m/>
    <m/>
    <n v="250"/>
  </r>
  <r>
    <s v="E120122"/>
    <s v="Budget"/>
    <s v="1201"/>
    <n v="120122"/>
    <s v="CORP-GOV'T RELATIONS"/>
    <x v="0"/>
    <s v="A52534000"/>
    <x v="51"/>
    <x v="51"/>
    <n v="21"/>
    <s v="Employee related expense travel &amp; entertainment"/>
    <x v="18"/>
    <x v="18"/>
    <x v="13"/>
    <n v="0"/>
    <n v="585"/>
    <n v="585"/>
    <n v="1085"/>
    <m/>
    <m/>
    <m/>
    <m/>
    <m/>
    <m/>
    <m/>
    <m/>
    <n v="2255"/>
  </r>
  <r>
    <s v="E120122"/>
    <s v="Budget"/>
    <s v="1201"/>
    <n v="120122"/>
    <s v="CORP-GOV'T RELATIONS"/>
    <x v="0"/>
    <s v="A52534200"/>
    <x v="52"/>
    <x v="52"/>
    <n v="21"/>
    <s v="Employee related expense travel &amp; entertainment"/>
    <x v="18"/>
    <x v="18"/>
    <x v="13"/>
    <n v="0"/>
    <n v="250"/>
    <n v="0"/>
    <n v="0"/>
    <m/>
    <m/>
    <m/>
    <m/>
    <m/>
    <m/>
    <m/>
    <m/>
    <n v="250"/>
  </r>
  <r>
    <s v="E120122"/>
    <s v="Budget"/>
    <s v="1201"/>
    <n v="120122"/>
    <s v="CORP-GOV'T RELATIONS"/>
    <x v="0"/>
    <s v="A52001000"/>
    <x v="53"/>
    <x v="53"/>
    <n v="22"/>
    <s v="Miscellaneous expenses"/>
    <x v="19"/>
    <x v="19"/>
    <x v="14"/>
    <n v="50"/>
    <n v="0"/>
    <n v="50"/>
    <n v="0"/>
    <m/>
    <m/>
    <m/>
    <m/>
    <m/>
    <m/>
    <m/>
    <m/>
    <n v="100"/>
  </r>
  <r>
    <s v="E120122"/>
    <s v="Budget"/>
    <s v="1201"/>
    <n v="120122"/>
    <s v="CORP-GOV'T RELATIONS"/>
    <x v="0"/>
    <s v="A52522000"/>
    <x v="124"/>
    <x v="124"/>
    <n v="22"/>
    <s v="Miscellaneous expenses"/>
    <x v="19"/>
    <x v="19"/>
    <x v="13"/>
    <n v="0"/>
    <n v="0"/>
    <n v="0"/>
    <n v="0"/>
    <m/>
    <m/>
    <m/>
    <m/>
    <m/>
    <m/>
    <m/>
    <m/>
    <n v="0"/>
  </r>
  <r>
    <s v="E120122"/>
    <s v="Budget"/>
    <s v="1201"/>
    <n v="120122"/>
    <s v="CORP-GOV'T RELATIONS"/>
    <x v="0"/>
    <s v="A75840000"/>
    <x v="125"/>
    <x v="125"/>
    <n v="44"/>
    <s v="Other Net"/>
    <x v="41"/>
    <x v="41"/>
    <x v="41"/>
    <n v="5500"/>
    <n v="5500"/>
    <n v="5500"/>
    <n v="5500"/>
    <m/>
    <m/>
    <m/>
    <m/>
    <m/>
    <m/>
    <m/>
    <m/>
    <n v="22000"/>
  </r>
  <r>
    <s v="E120201"/>
    <s v="Budget"/>
    <s v="1202"/>
    <n v="120201"/>
    <s v="CEN-PRODUCTION"/>
    <x v="0"/>
    <s v="A51010000"/>
    <x v="126"/>
    <x v="126"/>
    <n v="6"/>
    <s v="Purchased water"/>
    <x v="42"/>
    <x v="42"/>
    <x v="42"/>
    <n v="8570"/>
    <n v="9673"/>
    <n v="5286"/>
    <n v="6435"/>
    <m/>
    <m/>
    <m/>
    <m/>
    <m/>
    <m/>
    <m/>
    <m/>
    <n v="29964"/>
  </r>
  <r>
    <s v="E120201"/>
    <s v="Budget"/>
    <s v="1202"/>
    <n v="120201"/>
    <s v="CEN-PRODUCTION"/>
    <x v="0"/>
    <s v="A51510000"/>
    <x v="127"/>
    <x v="127"/>
    <n v="7"/>
    <s v="Fuel and Power"/>
    <x v="43"/>
    <x v="43"/>
    <x v="43"/>
    <n v="59237"/>
    <n v="53422"/>
    <n v="62795"/>
    <n v="57160"/>
    <m/>
    <m/>
    <m/>
    <m/>
    <m/>
    <m/>
    <m/>
    <m/>
    <n v="232614"/>
  </r>
  <r>
    <s v="E120201"/>
    <s v="Budget"/>
    <s v="1202"/>
    <n v="120201"/>
    <s v="CEN-PRODUCTION"/>
    <x v="0"/>
    <s v="A51110000"/>
    <x v="128"/>
    <x v="128"/>
    <n v="9"/>
    <s v="Waste disposal"/>
    <x v="44"/>
    <x v="44"/>
    <x v="37"/>
    <n v="6250"/>
    <n v="6250"/>
    <n v="6250"/>
    <n v="6250"/>
    <m/>
    <m/>
    <m/>
    <m/>
    <m/>
    <m/>
    <m/>
    <m/>
    <n v="25000"/>
  </r>
  <r>
    <s v="E120201"/>
    <s v="Budget"/>
    <s v="1202"/>
    <n v="120201"/>
    <s v="CEN-PRODUCTION"/>
    <x v="0"/>
    <s v="A51120000"/>
    <x v="129"/>
    <x v="129"/>
    <n v="9"/>
    <s v="Waste disposal"/>
    <x v="44"/>
    <x v="44"/>
    <x v="37"/>
    <n v="8333"/>
    <n v="8333"/>
    <n v="8333"/>
    <n v="8333"/>
    <m/>
    <m/>
    <m/>
    <m/>
    <m/>
    <m/>
    <m/>
    <m/>
    <n v="33332"/>
  </r>
  <r>
    <s v="E120201"/>
    <s v="Budget"/>
    <s v="1202"/>
    <n v="120201"/>
    <s v="CEN-PRODUCTION"/>
    <x v="0"/>
    <s v="A50109900"/>
    <x v="28"/>
    <x v="28"/>
    <n v="10"/>
    <s v="Salaries &amp; Wages"/>
    <x v="0"/>
    <x v="0"/>
    <x v="0"/>
    <n v="-3582.9352768000003"/>
    <n v="-3420.0745824000005"/>
    <n v="-3582.9352768000003"/>
    <n v="-3582.9352768000003"/>
    <m/>
    <m/>
    <m/>
    <m/>
    <m/>
    <m/>
    <m/>
    <m/>
    <n v="-14168.880412800003"/>
  </r>
  <r>
    <s v="E120201"/>
    <s v="Budget"/>
    <s v="1202"/>
    <n v="120201"/>
    <s v="CEN-PRODUCTION"/>
    <x v="0"/>
    <s v="A50110000"/>
    <x v="97"/>
    <x v="97"/>
    <n v="10"/>
    <s v="Salaries &amp; Wages"/>
    <x v="0"/>
    <x v="0"/>
    <x v="0"/>
    <n v="4184.2669812799995"/>
    <n v="4184.2669812799995"/>
    <n v="4246.5009812800008"/>
    <n v="4246.5009812800008"/>
    <m/>
    <m/>
    <m/>
    <m/>
    <m/>
    <m/>
    <m/>
    <m/>
    <n v="16861.535925120003"/>
  </r>
  <r>
    <s v="E120201"/>
    <s v="Budget"/>
    <s v="1202"/>
    <n v="120201"/>
    <s v="CEN-PRODUCTION"/>
    <x v="0"/>
    <s v="A50100000"/>
    <x v="0"/>
    <x v="0"/>
    <n v="10"/>
    <s v="Salaries &amp; Wages"/>
    <x v="0"/>
    <x v="0"/>
    <x v="0"/>
    <n v="52250.233968"/>
    <n v="49875.227424000012"/>
    <n v="52615.340767999987"/>
    <n v="52615.340767999987"/>
    <m/>
    <m/>
    <m/>
    <m/>
    <m/>
    <m/>
    <m/>
    <m/>
    <n v="207356.14292799999"/>
  </r>
  <r>
    <s v="E120201"/>
    <s v="Budget"/>
    <s v="1202"/>
    <n v="120201"/>
    <s v="CEN-PRODUCTION"/>
    <x v="0"/>
    <s v="A50171000"/>
    <x v="29"/>
    <x v="29"/>
    <n v="10"/>
    <s v="Salaries &amp; Wages"/>
    <x v="0"/>
    <x v="0"/>
    <x v="0"/>
    <n v="1848.5990608232735"/>
    <n v="1764.5768307858523"/>
    <n v="1848.5990608232735"/>
    <n v="1848.5990608232735"/>
    <m/>
    <m/>
    <m/>
    <m/>
    <m/>
    <m/>
    <m/>
    <m/>
    <n v="7310.3740132556723"/>
  </r>
  <r>
    <s v="E120201"/>
    <s v="Budget"/>
    <s v="1202"/>
    <n v="120201"/>
    <s v="CEN-PRODUCTION"/>
    <x v="0"/>
    <s v="A50550000"/>
    <x v="32"/>
    <x v="32"/>
    <n v="12"/>
    <s v="Group insurances"/>
    <x v="12"/>
    <x v="12"/>
    <x v="1"/>
    <n v="9113.89"/>
    <n v="9113.89"/>
    <n v="9113.89"/>
    <n v="9113.89"/>
    <m/>
    <m/>
    <m/>
    <m/>
    <m/>
    <m/>
    <m/>
    <m/>
    <n v="36455.56"/>
  </r>
  <r>
    <s v="E120201"/>
    <s v="Budget"/>
    <s v="1202"/>
    <n v="120201"/>
    <s v="CEN-PRODUCTION"/>
    <x v="0"/>
    <s v="A50550100"/>
    <x v="33"/>
    <x v="33"/>
    <n v="12"/>
    <s v="Group insurances"/>
    <x v="12"/>
    <x v="12"/>
    <x v="1"/>
    <n v="-487.20000000000005"/>
    <n v="-487.20000000000005"/>
    <n v="-487.20000000000005"/>
    <n v="-487.20000000000005"/>
    <m/>
    <m/>
    <m/>
    <m/>
    <m/>
    <m/>
    <m/>
    <m/>
    <n v="-1948.8000000000002"/>
  </r>
  <r>
    <s v="E120201"/>
    <s v="Budget"/>
    <s v="1202"/>
    <n v="120201"/>
    <s v="CEN-PRODUCTION"/>
    <x v="0"/>
    <s v="A50421000"/>
    <x v="1"/>
    <x v="1"/>
    <n v="13"/>
    <s v="Other benefits"/>
    <x v="1"/>
    <x v="1"/>
    <x v="1"/>
    <n v="1531.6067152073063"/>
    <n v="1466.9930324417296"/>
    <n v="1543.5119087536316"/>
    <n v="1543.5119087536316"/>
    <m/>
    <m/>
    <m/>
    <m/>
    <m/>
    <m/>
    <m/>
    <m/>
    <n v="6085.6235651562984"/>
  </r>
  <r>
    <s v="E120201"/>
    <s v="Budget"/>
    <s v="1202"/>
    <n v="120201"/>
    <s v="CEN-PRODUCTION"/>
    <x v="0"/>
    <s v="A50422000"/>
    <x v="2"/>
    <x v="2"/>
    <n v="13"/>
    <s v="Other benefits"/>
    <x v="1"/>
    <x v="1"/>
    <x v="1"/>
    <n v="1945.9984179684475"/>
    <n v="1857.551671697154"/>
    <n v="1960.3778419097698"/>
    <n v="1960.3778419097698"/>
    <m/>
    <m/>
    <m/>
    <m/>
    <m/>
    <m/>
    <m/>
    <m/>
    <n v="7724.3057734851409"/>
  </r>
  <r>
    <s v="E120201"/>
    <s v="Budget"/>
    <s v="1202"/>
    <n v="120201"/>
    <s v="CEN-PRODUCTION"/>
    <x v="0"/>
    <s v="A50454000"/>
    <x v="130"/>
    <x v="130"/>
    <n v="13"/>
    <s v="Other benefits"/>
    <x v="1"/>
    <x v="1"/>
    <x v="1"/>
    <n v="0"/>
    <n v="0"/>
    <n v="0"/>
    <n v="500"/>
    <m/>
    <m/>
    <m/>
    <m/>
    <m/>
    <m/>
    <m/>
    <m/>
    <n v="500"/>
  </r>
  <r>
    <s v="E120201"/>
    <s v="Budget"/>
    <s v="1202"/>
    <n v="120201"/>
    <s v="CEN-PRODUCTION"/>
    <x v="0"/>
    <s v="A50456000"/>
    <x v="131"/>
    <x v="131"/>
    <n v="13"/>
    <s v="Other benefits"/>
    <x v="1"/>
    <x v="1"/>
    <x v="1"/>
    <n v="0"/>
    <n v="0"/>
    <n v="0"/>
    <n v="1980"/>
    <m/>
    <m/>
    <m/>
    <m/>
    <m/>
    <m/>
    <m/>
    <m/>
    <n v="1980"/>
  </r>
  <r>
    <s v="E120201"/>
    <s v="Budget"/>
    <s v="1202"/>
    <n v="120201"/>
    <s v="CEN-PRODUCTION"/>
    <x v="0"/>
    <s v="A50421100"/>
    <x v="38"/>
    <x v="38"/>
    <n v="13"/>
    <s v="Other benefits"/>
    <x v="1"/>
    <x v="1"/>
    <x v="1"/>
    <n v="-84.461249542108732"/>
    <n v="-80.657268798502798"/>
    <n v="-84.461249542108732"/>
    <n v="-84.461249542108732"/>
    <m/>
    <m/>
    <m/>
    <m/>
    <m/>
    <m/>
    <m/>
    <m/>
    <n v="-334.04101742482896"/>
  </r>
  <r>
    <s v="E120201"/>
    <s v="Budget"/>
    <s v="1202"/>
    <n v="120201"/>
    <s v="CEN-PRODUCTION"/>
    <x v="0"/>
    <s v="A50422100"/>
    <x v="39"/>
    <x v="39"/>
    <n v="13"/>
    <s v="Other benefits"/>
    <x v="1"/>
    <x v="1"/>
    <x v="1"/>
    <n v="-89.574828985700719"/>
    <n v="-85.503245849987053"/>
    <n v="-89.574828985700719"/>
    <n v="-89.574828985700719"/>
    <m/>
    <m/>
    <m/>
    <m/>
    <m/>
    <m/>
    <m/>
    <m/>
    <n v="-354.22773280708918"/>
  </r>
  <r>
    <s v="E120201"/>
    <s v="Budget"/>
    <s v="1202"/>
    <n v="120201"/>
    <s v="CEN-PRODUCTION"/>
    <x v="0"/>
    <s v="A53150000"/>
    <x v="40"/>
    <x v="40"/>
    <n v="15"/>
    <s v="Contracted services"/>
    <x v="13"/>
    <x v="13"/>
    <x v="11"/>
    <n v="3500"/>
    <n v="2500"/>
    <n v="1500"/>
    <n v="500"/>
    <m/>
    <m/>
    <m/>
    <m/>
    <m/>
    <m/>
    <m/>
    <m/>
    <n v="8000"/>
  </r>
  <r>
    <s v="E120201"/>
    <s v="Budget"/>
    <s v="1202"/>
    <n v="120201"/>
    <s v="CEN-PRODUCTION"/>
    <x v="0"/>
    <s v="A53152000"/>
    <x v="132"/>
    <x v="132"/>
    <n v="15"/>
    <s v="Contracted services"/>
    <x v="13"/>
    <x v="13"/>
    <x v="44"/>
    <n v="35"/>
    <n v="91"/>
    <n v="250"/>
    <n v="0"/>
    <m/>
    <m/>
    <m/>
    <m/>
    <m/>
    <m/>
    <m/>
    <m/>
    <n v="376"/>
  </r>
  <r>
    <s v="E120201"/>
    <s v="Budget"/>
    <s v="1202"/>
    <n v="120201"/>
    <s v="CEN-PRODUCTION"/>
    <x v="0"/>
    <s v="A52532000"/>
    <x v="133"/>
    <x v="133"/>
    <n v="16"/>
    <s v="Building maintenance and services"/>
    <x v="14"/>
    <x v="14"/>
    <x v="13"/>
    <n v="393.23"/>
    <n v="575.85"/>
    <n v="289.68"/>
    <n v="627.90000000000009"/>
    <m/>
    <m/>
    <m/>
    <m/>
    <m/>
    <m/>
    <m/>
    <m/>
    <n v="1886.66"/>
  </r>
  <r>
    <s v="E120201"/>
    <s v="Budget"/>
    <s v="1202"/>
    <n v="120201"/>
    <s v="CEN-PRODUCTION"/>
    <x v="0"/>
    <s v="A52574000"/>
    <x v="44"/>
    <x v="44"/>
    <n v="17"/>
    <s v="Telecommunication expenses"/>
    <x v="15"/>
    <x v="15"/>
    <x v="13"/>
    <n v="502.44"/>
    <n v="701.4699999999998"/>
    <n v="636.93000000000006"/>
    <n v="831.57999999999993"/>
    <m/>
    <m/>
    <m/>
    <m/>
    <m/>
    <m/>
    <m/>
    <m/>
    <n v="2672.42"/>
  </r>
  <r>
    <s v="E120201"/>
    <s v="Budget"/>
    <s v="1202"/>
    <n v="120201"/>
    <s v="CEN-PRODUCTION"/>
    <x v="0"/>
    <s v="A52574100"/>
    <x v="45"/>
    <x v="45"/>
    <n v="17"/>
    <s v="Telecommunication expenses"/>
    <x v="15"/>
    <x v="15"/>
    <x v="13"/>
    <n v="583"/>
    <n v="583"/>
    <n v="583"/>
    <n v="583"/>
    <m/>
    <m/>
    <m/>
    <m/>
    <m/>
    <m/>
    <m/>
    <m/>
    <n v="2332"/>
  </r>
  <r>
    <s v="E120201"/>
    <s v="Budget"/>
    <s v="1202"/>
    <n v="120201"/>
    <s v="CEN-PRODUCTION"/>
    <x v="0"/>
    <s v="A52562000"/>
    <x v="47"/>
    <x v="47"/>
    <n v="19"/>
    <s v="Office supplies &amp; expenses"/>
    <x v="17"/>
    <x v="17"/>
    <x v="13"/>
    <n v="200"/>
    <n v="200"/>
    <n v="200"/>
    <n v="200"/>
    <m/>
    <m/>
    <m/>
    <m/>
    <m/>
    <m/>
    <m/>
    <m/>
    <n v="800"/>
  </r>
  <r>
    <s v="E120201"/>
    <s v="Budget"/>
    <s v="1202"/>
    <n v="120201"/>
    <s v="CEN-PRODUCTION"/>
    <x v="0"/>
    <s v="A52582000"/>
    <x v="101"/>
    <x v="101"/>
    <n v="19"/>
    <s v="Office supplies &amp; expenses"/>
    <x v="17"/>
    <x v="17"/>
    <x v="17"/>
    <n v="111"/>
    <n v="0"/>
    <n v="0"/>
    <n v="0"/>
    <m/>
    <m/>
    <m/>
    <m/>
    <m/>
    <m/>
    <m/>
    <m/>
    <n v="111"/>
  </r>
  <r>
    <s v="E120201"/>
    <s v="Budget"/>
    <s v="1202"/>
    <n v="120201"/>
    <s v="CEN-PRODUCTION"/>
    <x v="0"/>
    <s v="A52534021"/>
    <x v="50"/>
    <x v="50"/>
    <n v="21"/>
    <s v="Employee related expense travel &amp; entertainment"/>
    <x v="18"/>
    <x v="18"/>
    <x v="13"/>
    <n v="458"/>
    <n v="233"/>
    <n v="158"/>
    <n v="358"/>
    <m/>
    <m/>
    <m/>
    <m/>
    <m/>
    <m/>
    <m/>
    <m/>
    <n v="1207"/>
  </r>
  <r>
    <s v="E120201"/>
    <s v="Budget"/>
    <s v="1202"/>
    <n v="120201"/>
    <s v="CEN-PRODUCTION"/>
    <x v="0"/>
    <s v="A52534000"/>
    <x v="51"/>
    <x v="51"/>
    <n v="21"/>
    <s v="Employee related expense travel &amp; entertainment"/>
    <x v="18"/>
    <x v="18"/>
    <x v="13"/>
    <n v="0"/>
    <n v="0"/>
    <n v="0"/>
    <n v="390"/>
    <m/>
    <m/>
    <m/>
    <m/>
    <m/>
    <m/>
    <m/>
    <m/>
    <n v="390"/>
  </r>
  <r>
    <s v="E120201"/>
    <s v="Budget"/>
    <s v="1202"/>
    <n v="120201"/>
    <s v="CEN-PRODUCTION"/>
    <x v="0"/>
    <s v="A52534200"/>
    <x v="52"/>
    <x v="52"/>
    <n v="21"/>
    <s v="Employee related expense travel &amp; entertainment"/>
    <x v="18"/>
    <x v="18"/>
    <x v="13"/>
    <n v="0"/>
    <n v="0"/>
    <n v="0"/>
    <n v="40"/>
    <m/>
    <m/>
    <m/>
    <m/>
    <m/>
    <m/>
    <m/>
    <m/>
    <n v="40"/>
  </r>
  <r>
    <s v="E120201"/>
    <s v="Budget"/>
    <s v="1202"/>
    <n v="120201"/>
    <s v="CEN-PRODUCTION"/>
    <x v="0"/>
    <s v="A52001000"/>
    <x v="53"/>
    <x v="53"/>
    <n v="22"/>
    <s v="Miscellaneous expenses"/>
    <x v="19"/>
    <x v="19"/>
    <x v="14"/>
    <n v="366.66666666666657"/>
    <n v="366.66666666666657"/>
    <n v="366.66666666666657"/>
    <n v="366.66666666666657"/>
    <m/>
    <m/>
    <m/>
    <m/>
    <m/>
    <m/>
    <m/>
    <m/>
    <n v="1466.6666666666663"/>
  </r>
  <r>
    <s v="E120201"/>
    <s v="Budget"/>
    <s v="1202"/>
    <n v="120201"/>
    <s v="CEN-PRODUCTION"/>
    <x v="0"/>
    <s v="A62002300"/>
    <x v="134"/>
    <x v="134"/>
    <n v="29"/>
    <s v="Maintenance service &amp; supplies"/>
    <x v="25"/>
    <x v="25"/>
    <x v="45"/>
    <n v="658.25"/>
    <n v="658.25"/>
    <n v="3158.25"/>
    <n v="658.25"/>
    <m/>
    <m/>
    <m/>
    <m/>
    <m/>
    <m/>
    <m/>
    <m/>
    <n v="5133"/>
  </r>
  <r>
    <s v="E120201"/>
    <s v="Budget"/>
    <s v="1202"/>
    <n v="120201"/>
    <s v="CEN-PRODUCTION"/>
    <x v="0"/>
    <s v="A62002400"/>
    <x v="135"/>
    <x v="135"/>
    <n v="29"/>
    <s v="Maintenance service &amp; supplies"/>
    <x v="25"/>
    <x v="25"/>
    <x v="46"/>
    <n v="1316.5"/>
    <n v="1316.5"/>
    <n v="6316.5"/>
    <n v="1316.5"/>
    <m/>
    <m/>
    <m/>
    <m/>
    <m/>
    <m/>
    <m/>
    <m/>
    <n v="10266"/>
  </r>
  <r>
    <s v="E120201"/>
    <s v="Budget"/>
    <s v="1202"/>
    <n v="120201"/>
    <s v="CEN-PRODUCTION"/>
    <x v="0"/>
    <s v="A62510000"/>
    <x v="136"/>
    <x v="136"/>
    <n v="29"/>
    <s v="Maintenance service &amp; supplies"/>
    <x v="25"/>
    <x v="25"/>
    <x v="47"/>
    <n v="24030"/>
    <n v="28474"/>
    <n v="28474"/>
    <n v="28474"/>
    <m/>
    <m/>
    <m/>
    <m/>
    <m/>
    <m/>
    <m/>
    <m/>
    <n v="109452"/>
  </r>
  <r>
    <s v="E120201"/>
    <s v="Budget"/>
    <s v="1202"/>
    <n v="120201"/>
    <s v="CEN-PRODUCTION"/>
    <x v="0"/>
    <s v="A63110000"/>
    <x v="137"/>
    <x v="137"/>
    <n v="29"/>
    <s v="Maintenance service &amp; supplies"/>
    <x v="25"/>
    <x v="25"/>
    <x v="48"/>
    <n v="4700"/>
    <n v="4700"/>
    <n v="4700"/>
    <n v="4700"/>
    <m/>
    <m/>
    <m/>
    <m/>
    <m/>
    <m/>
    <m/>
    <m/>
    <n v="18800"/>
  </r>
  <r>
    <s v="E120201"/>
    <s v="Budget"/>
    <s v="1202"/>
    <n v="120201"/>
    <s v="CEN-PRODUCTION"/>
    <x v="0"/>
    <s v="A68532000"/>
    <x v="17"/>
    <x v="17"/>
    <n v="34"/>
    <s v="General taxes"/>
    <x v="3"/>
    <x v="3"/>
    <x v="3"/>
    <n v="0"/>
    <n v="0"/>
    <n v="0"/>
    <n v="0"/>
    <m/>
    <m/>
    <m/>
    <m/>
    <m/>
    <m/>
    <m/>
    <m/>
    <n v="0"/>
  </r>
  <r>
    <s v="E120201"/>
    <s v="Budget"/>
    <s v="1202"/>
    <n v="120201"/>
    <s v="CEN-PRODUCTION"/>
    <x v="0"/>
    <s v="A68533000"/>
    <x v="18"/>
    <x v="18"/>
    <n v="34"/>
    <s v="General taxes"/>
    <x v="3"/>
    <x v="3"/>
    <x v="3"/>
    <n v="4459.3563957729002"/>
    <n v="4271.2151395590381"/>
    <n v="4492.0450469729003"/>
    <n v="4492.0450469729003"/>
    <m/>
    <m/>
    <m/>
    <m/>
    <m/>
    <m/>
    <m/>
    <m/>
    <n v="17714.66162927774"/>
  </r>
  <r>
    <s v="E120201"/>
    <s v="Budget"/>
    <s v="1202"/>
    <n v="120201"/>
    <s v="CEN-PRODUCTION"/>
    <x v="0"/>
    <s v="A68535000"/>
    <x v="19"/>
    <x v="19"/>
    <n v="34"/>
    <s v="General taxes"/>
    <x v="3"/>
    <x v="3"/>
    <x v="3"/>
    <n v="0"/>
    <n v="0"/>
    <n v="0"/>
    <n v="0"/>
    <m/>
    <m/>
    <m/>
    <m/>
    <m/>
    <m/>
    <m/>
    <m/>
    <n v="0"/>
  </r>
  <r>
    <s v="E120201"/>
    <s v="Budget"/>
    <s v="1202"/>
    <n v="120201"/>
    <s v="CEN-PRODUCTION"/>
    <x v="0"/>
    <s v="A68532100"/>
    <x v="73"/>
    <x v="73"/>
    <n v="34"/>
    <s v="General taxes"/>
    <x v="3"/>
    <x v="3"/>
    <x v="3"/>
    <n v="0"/>
    <n v="0"/>
    <n v="0"/>
    <n v="0"/>
    <m/>
    <m/>
    <m/>
    <m/>
    <m/>
    <m/>
    <m/>
    <m/>
    <n v="0"/>
  </r>
  <r>
    <s v="E120201"/>
    <s v="Budget"/>
    <s v="1202"/>
    <n v="120201"/>
    <s v="CEN-PRODUCTION"/>
    <x v="0"/>
    <s v="A68533100"/>
    <x v="74"/>
    <x v="74"/>
    <n v="34"/>
    <s v="General taxes"/>
    <x v="3"/>
    <x v="3"/>
    <x v="3"/>
    <n v="-309.02325326870658"/>
    <n v="-295.14357886922494"/>
    <n v="-309.02325326870658"/>
    <n v="-309.02325326870658"/>
    <m/>
    <m/>
    <m/>
    <m/>
    <m/>
    <m/>
    <m/>
    <m/>
    <n v="-1222.2133386753449"/>
  </r>
  <r>
    <s v="E120201"/>
    <s v="Budget"/>
    <s v="1202"/>
    <n v="120201"/>
    <s v="CEN-PRODUCTION"/>
    <x v="0"/>
    <s v="A68535100"/>
    <x v="75"/>
    <x v="75"/>
    <n v="34"/>
    <s v="General taxes"/>
    <x v="3"/>
    <x v="3"/>
    <x v="3"/>
    <n v="0"/>
    <n v="0"/>
    <n v="0"/>
    <n v="0"/>
    <m/>
    <m/>
    <m/>
    <m/>
    <m/>
    <m/>
    <m/>
    <m/>
    <n v="0"/>
  </r>
  <r>
    <s v="E120203"/>
    <s v="Budget"/>
    <s v="1202"/>
    <n v="120203"/>
    <s v="CEN-CUST SERVICE"/>
    <x v="0"/>
    <s v="A50109900"/>
    <x v="28"/>
    <x v="28"/>
    <n v="10"/>
    <s v="Salaries &amp; Wages"/>
    <x v="0"/>
    <x v="0"/>
    <x v="0"/>
    <n v="-4934.2687785600001"/>
    <n v="-4709.9838340800006"/>
    <n v="-5004.2175145600004"/>
    <n v="-5004.2175145600004"/>
    <m/>
    <m/>
    <m/>
    <m/>
    <m/>
    <m/>
    <m/>
    <m/>
    <n v="-19652.687641760003"/>
  </r>
  <r>
    <s v="E120203"/>
    <s v="Budget"/>
    <s v="1202"/>
    <n v="120203"/>
    <s v="CEN-CUST SERVICE"/>
    <x v="0"/>
    <s v="A50110000"/>
    <x v="97"/>
    <x v="97"/>
    <n v="10"/>
    <s v="Salaries &amp; Wages"/>
    <x v="0"/>
    <x v="0"/>
    <x v="0"/>
    <n v="8837.5237898470605"/>
    <n v="8837.5237898470605"/>
    <n v="9002.8817675457813"/>
    <n v="9002.8817675457813"/>
    <m/>
    <m/>
    <m/>
    <m/>
    <m/>
    <m/>
    <m/>
    <m/>
    <n v="35680.811114785683"/>
  </r>
  <r>
    <s v="E120203"/>
    <s v="Budget"/>
    <s v="1202"/>
    <n v="120203"/>
    <s v="CEN-CUST SERVICE"/>
    <x v="0"/>
    <s v="A50119900"/>
    <x v="98"/>
    <x v="98"/>
    <n v="10"/>
    <s v="Salaries &amp; Wages"/>
    <x v="0"/>
    <x v="0"/>
    <x v="0"/>
    <n v="-223.42490028456007"/>
    <n v="-223.42490028456007"/>
    <n v="-227.79506948328003"/>
    <n v="-227.79506948328003"/>
    <m/>
    <m/>
    <m/>
    <m/>
    <m/>
    <m/>
    <m/>
    <m/>
    <n v="-902.4399395356802"/>
  </r>
  <r>
    <s v="E120203"/>
    <s v="Budget"/>
    <s v="1202"/>
    <n v="120203"/>
    <s v="CEN-CUST SERVICE"/>
    <x v="0"/>
    <s v="A50100000"/>
    <x v="0"/>
    <x v="0"/>
    <n v="10"/>
    <s v="Salaries &amp; Wages"/>
    <x v="0"/>
    <x v="0"/>
    <x v="0"/>
    <n v="117122.86843200005"/>
    <n v="111799.10077599996"/>
    <n v="118800.180032"/>
    <n v="118800.180032"/>
    <m/>
    <m/>
    <m/>
    <m/>
    <m/>
    <m/>
    <m/>
    <m/>
    <n v="466522.329272"/>
  </r>
  <r>
    <s v="E120203"/>
    <s v="Budget"/>
    <s v="1202"/>
    <n v="120203"/>
    <s v="CEN-CUST SERVICE"/>
    <x v="0"/>
    <s v="A50171000"/>
    <x v="29"/>
    <x v="29"/>
    <n v="10"/>
    <s v="Salaries &amp; Wages"/>
    <x v="0"/>
    <x v="0"/>
    <x v="0"/>
    <n v="1278.2018018111585"/>
    <n v="1220.1058108197421"/>
    <n v="1278.2018018111585"/>
    <n v="1278.2018018111585"/>
    <m/>
    <m/>
    <m/>
    <m/>
    <m/>
    <m/>
    <m/>
    <m/>
    <n v="5054.7112162532176"/>
  </r>
  <r>
    <s v="E120203"/>
    <s v="Budget"/>
    <s v="1202"/>
    <n v="120203"/>
    <s v="CEN-CUST SERVICE"/>
    <x v="0"/>
    <s v="A50550000"/>
    <x v="32"/>
    <x v="32"/>
    <n v="12"/>
    <s v="Group insurances"/>
    <x v="12"/>
    <x v="12"/>
    <x v="1"/>
    <n v="23684.04"/>
    <n v="23684.04"/>
    <n v="23684.04"/>
    <n v="23684.04"/>
    <m/>
    <m/>
    <m/>
    <m/>
    <m/>
    <m/>
    <m/>
    <m/>
    <n v="94736.16"/>
  </r>
  <r>
    <s v="E120203"/>
    <s v="Budget"/>
    <s v="1202"/>
    <n v="120203"/>
    <s v="CEN-CUST SERVICE"/>
    <x v="0"/>
    <s v="A50550100"/>
    <x v="33"/>
    <x v="33"/>
    <n v="12"/>
    <s v="Group insurances"/>
    <x v="12"/>
    <x v="12"/>
    <x v="1"/>
    <n v="-965.11999999999989"/>
    <n v="-965.11999999999989"/>
    <n v="-965.11999999999989"/>
    <n v="-965.11999999999989"/>
    <m/>
    <m/>
    <m/>
    <m/>
    <m/>
    <m/>
    <m/>
    <m/>
    <n v="-3860.4799999999996"/>
  </r>
  <r>
    <s v="E120203"/>
    <s v="Budget"/>
    <s v="1202"/>
    <n v="120203"/>
    <s v="CEN-CUST SERVICE"/>
    <x v="0"/>
    <s v="A50421000"/>
    <x v="1"/>
    <x v="1"/>
    <n v="13"/>
    <s v="Other benefits"/>
    <x v="1"/>
    <x v="1"/>
    <x v="1"/>
    <n v="2671.8531661272709"/>
    <n v="2557.4992681544218"/>
    <n v="2706.3163902269193"/>
    <n v="2706.3163902269193"/>
    <m/>
    <m/>
    <m/>
    <m/>
    <m/>
    <m/>
    <m/>
    <m/>
    <n v="10641.98521473553"/>
  </r>
  <r>
    <s v="E120203"/>
    <s v="Budget"/>
    <s v="1202"/>
    <n v="120203"/>
    <s v="CEN-CUST SERVICE"/>
    <x v="0"/>
    <s v="A50422000"/>
    <x v="2"/>
    <x v="2"/>
    <n v="13"/>
    <s v="Other benefits"/>
    <x v="1"/>
    <x v="1"/>
    <x v="1"/>
    <n v="2228.5199874225214"/>
    <n v="2127.220442539679"/>
    <n v="2246.494755349222"/>
    <n v="2246.494755349222"/>
    <m/>
    <m/>
    <m/>
    <m/>
    <m/>
    <m/>
    <m/>
    <m/>
    <n v="8848.7299406606435"/>
  </r>
  <r>
    <s v="E120203"/>
    <s v="Budget"/>
    <s v="1202"/>
    <n v="120203"/>
    <s v="CEN-CUST SERVICE"/>
    <x v="0"/>
    <s v="A50421100"/>
    <x v="38"/>
    <x v="38"/>
    <n v="13"/>
    <s v="Other benefits"/>
    <x v="1"/>
    <x v="1"/>
    <x v="1"/>
    <n v="-107.78280392310145"/>
    <n v="-103.16444692145727"/>
    <n v="-109.24724062170128"/>
    <n v="-109.24724062170128"/>
    <m/>
    <m/>
    <m/>
    <m/>
    <m/>
    <m/>
    <m/>
    <m/>
    <n v="-429.44173208796127"/>
  </r>
  <r>
    <s v="E120203"/>
    <s v="Budget"/>
    <s v="1202"/>
    <n v="120203"/>
    <s v="CEN-CUST SERVICE"/>
    <x v="0"/>
    <s v="A50422100"/>
    <x v="39"/>
    <x v="39"/>
    <n v="13"/>
    <s v="Other benefits"/>
    <x v="1"/>
    <x v="1"/>
    <x v="1"/>
    <n v="-79.935865597856576"/>
    <n v="-76.30241716159037"/>
    <n v="-80.776742554493069"/>
    <n v="-80.776742554493069"/>
    <m/>
    <m/>
    <m/>
    <m/>
    <m/>
    <m/>
    <m/>
    <m/>
    <n v="-317.79176786843311"/>
  </r>
  <r>
    <s v="E120203"/>
    <s v="Budget"/>
    <s v="1202"/>
    <n v="120203"/>
    <s v="CEN-CUST SERVICE"/>
    <x v="0"/>
    <s v="A68532000"/>
    <x v="17"/>
    <x v="17"/>
    <n v="34"/>
    <s v="General taxes"/>
    <x v="3"/>
    <x v="3"/>
    <x v="3"/>
    <n v="0"/>
    <n v="0"/>
    <n v="0"/>
    <n v="0"/>
    <m/>
    <m/>
    <m/>
    <m/>
    <m/>
    <m/>
    <m/>
    <m/>
    <n v="0"/>
  </r>
  <r>
    <s v="E120203"/>
    <s v="Budget"/>
    <s v="1202"/>
    <n v="120203"/>
    <s v="CEN-CUST SERVICE"/>
    <x v="0"/>
    <s v="A68533000"/>
    <x v="18"/>
    <x v="18"/>
    <n v="34"/>
    <s v="General taxes"/>
    <x v="3"/>
    <x v="3"/>
    <x v="3"/>
    <n v="9734.0784620578524"/>
    <n v="9322.3535030630119"/>
    <n v="9875.0435379278042"/>
    <n v="9875.0435379278042"/>
    <m/>
    <m/>
    <m/>
    <m/>
    <m/>
    <m/>
    <m/>
    <m/>
    <n v="38806.519040976476"/>
  </r>
  <r>
    <s v="E120203"/>
    <s v="Budget"/>
    <s v="1202"/>
    <n v="120203"/>
    <s v="CEN-CUST SERVICE"/>
    <x v="0"/>
    <s v="A68535000"/>
    <x v="19"/>
    <x v="19"/>
    <n v="34"/>
    <s v="General taxes"/>
    <x v="3"/>
    <x v="3"/>
    <x v="3"/>
    <n v="0"/>
    <n v="0"/>
    <n v="0"/>
    <n v="0"/>
    <m/>
    <m/>
    <m/>
    <m/>
    <m/>
    <m/>
    <m/>
    <m/>
    <n v="0"/>
  </r>
  <r>
    <s v="E120203"/>
    <s v="Budget"/>
    <s v="1202"/>
    <n v="120203"/>
    <s v="CEN-CUST SERVICE"/>
    <x v="0"/>
    <s v="A68532100"/>
    <x v="73"/>
    <x v="73"/>
    <n v="34"/>
    <s v="General taxes"/>
    <x v="3"/>
    <x v="3"/>
    <x v="3"/>
    <n v="0"/>
    <n v="0"/>
    <n v="0"/>
    <n v="0"/>
    <m/>
    <m/>
    <m/>
    <m/>
    <m/>
    <m/>
    <m/>
    <m/>
    <n v="0"/>
  </r>
  <r>
    <s v="E120203"/>
    <s v="Budget"/>
    <s v="1202"/>
    <n v="120203"/>
    <s v="CEN-CUST SERVICE"/>
    <x v="0"/>
    <s v="A68533100"/>
    <x v="74"/>
    <x v="74"/>
    <n v="34"/>
    <s v="General taxes"/>
    <x v="3"/>
    <x v="3"/>
    <x v="3"/>
    <n v="-410.69762071913794"/>
    <n v="-393.19927619768998"/>
    <n v="-416.54033119598648"/>
    <n v="-416.54033119598648"/>
    <m/>
    <m/>
    <m/>
    <m/>
    <m/>
    <m/>
    <m/>
    <m/>
    <n v="-1636.9775593088009"/>
  </r>
  <r>
    <s v="E120203"/>
    <s v="Budget"/>
    <s v="1202"/>
    <n v="120203"/>
    <s v="CEN-CUST SERVICE"/>
    <x v="0"/>
    <s v="A68535100"/>
    <x v="75"/>
    <x v="75"/>
    <n v="34"/>
    <s v="General taxes"/>
    <x v="3"/>
    <x v="3"/>
    <x v="3"/>
    <n v="0"/>
    <n v="0"/>
    <n v="0"/>
    <n v="0"/>
    <m/>
    <m/>
    <m/>
    <m/>
    <m/>
    <m/>
    <m/>
    <m/>
    <n v="0"/>
  </r>
  <r>
    <s v="E120205"/>
    <s v="Budget"/>
    <s v="1202"/>
    <n v="120205"/>
    <s v="CEN-ADMIN &amp; GEN"/>
    <x v="1"/>
    <s v="A40211000"/>
    <x v="92"/>
    <x v="92"/>
    <n v="2"/>
    <s v="Sewer revenues"/>
    <x v="38"/>
    <x v="38"/>
    <x v="32"/>
    <n v="-15000.18"/>
    <n v="-17708.5"/>
    <n v="-15138.34"/>
    <n v="-14691.21"/>
    <m/>
    <m/>
    <m/>
    <m/>
    <m/>
    <m/>
    <m/>
    <m/>
    <n v="-62538.23"/>
  </r>
  <r>
    <s v="E120205"/>
    <s v="Budget"/>
    <s v="1202"/>
    <n v="120205"/>
    <s v="CEN-ADMIN &amp; GEN"/>
    <x v="1"/>
    <s v="A40221000"/>
    <x v="138"/>
    <x v="138"/>
    <n v="2"/>
    <s v="Sewer revenues"/>
    <x v="38"/>
    <x v="38"/>
    <x v="49"/>
    <n v="-10080.57"/>
    <n v="-8788.09"/>
    <n v="-9310.02"/>
    <n v="-7974.6900000000005"/>
    <m/>
    <m/>
    <m/>
    <m/>
    <m/>
    <m/>
    <m/>
    <m/>
    <n v="-36153.370000000003"/>
  </r>
  <r>
    <s v="E120205"/>
    <s v="Budget"/>
    <s v="1202"/>
    <n v="120205"/>
    <s v="CEN-ADMIN &amp; GEN"/>
    <x v="1"/>
    <s v="A40231000"/>
    <x v="139"/>
    <x v="139"/>
    <n v="2"/>
    <s v="Sewer revenues"/>
    <x v="38"/>
    <x v="38"/>
    <x v="50"/>
    <n v="-29"/>
    <n v="-29"/>
    <n v="-37.51"/>
    <n v="-31.039999999999992"/>
    <m/>
    <m/>
    <m/>
    <m/>
    <m/>
    <m/>
    <m/>
    <m/>
    <n v="-126.54999999999998"/>
  </r>
  <r>
    <s v="E120205"/>
    <s v="Budget"/>
    <s v="1202"/>
    <n v="120205"/>
    <s v="CEN-ADMIN &amp; GEN"/>
    <x v="1"/>
    <s v="A40251000"/>
    <x v="140"/>
    <x v="140"/>
    <n v="2"/>
    <s v="Sewer revenues"/>
    <x v="38"/>
    <x v="38"/>
    <x v="51"/>
    <n v="-2361.7800000000002"/>
    <n v="-2155.1799999999998"/>
    <n v="-1800.54"/>
    <n v="-1253.0300000000002"/>
    <m/>
    <m/>
    <m/>
    <m/>
    <m/>
    <m/>
    <m/>
    <m/>
    <n v="-7570.5300000000007"/>
  </r>
  <r>
    <s v="E120205"/>
    <s v="Budget"/>
    <s v="1202"/>
    <n v="120205"/>
    <s v="CEN-ADMIN &amp; GEN"/>
    <x v="0"/>
    <s v="A40310100"/>
    <x v="93"/>
    <x v="93"/>
    <n v="3"/>
    <s v="Other operating revenues"/>
    <x v="39"/>
    <x v="39"/>
    <x v="33"/>
    <n v="-62333.333333333336"/>
    <n v="-62333.333333333336"/>
    <n v="-51000"/>
    <n v="-51000"/>
    <m/>
    <m/>
    <m/>
    <m/>
    <m/>
    <m/>
    <m/>
    <m/>
    <n v="-226666.66666666669"/>
  </r>
  <r>
    <s v="E120205"/>
    <s v="Budget"/>
    <s v="1202"/>
    <n v="120205"/>
    <s v="CEN-ADMIN &amp; GEN"/>
    <x v="0"/>
    <s v="A40310200"/>
    <x v="141"/>
    <x v="141"/>
    <n v="3"/>
    <s v="Other operating revenues"/>
    <x v="39"/>
    <x v="39"/>
    <x v="52"/>
    <n v="-5693.21"/>
    <n v="-5693.21"/>
    <n v="-5693.21"/>
    <n v="-5693.21"/>
    <m/>
    <m/>
    <m/>
    <m/>
    <m/>
    <m/>
    <m/>
    <m/>
    <n v="-22772.84"/>
  </r>
  <r>
    <s v="E120205"/>
    <s v="Budget"/>
    <s v="1202"/>
    <n v="120205"/>
    <s v="CEN-ADMIN &amp; GEN"/>
    <x v="0"/>
    <s v="A40310250"/>
    <x v="142"/>
    <x v="142"/>
    <n v="3"/>
    <s v="Other operating revenues"/>
    <x v="39"/>
    <x v="39"/>
    <x v="53"/>
    <n v="-5450"/>
    <n v="-5450"/>
    <n v="-5450"/>
    <n v="-5450"/>
    <m/>
    <m/>
    <m/>
    <m/>
    <m/>
    <m/>
    <m/>
    <m/>
    <n v="-21800"/>
  </r>
  <r>
    <s v="E120205"/>
    <s v="Budget"/>
    <s v="1202"/>
    <n v="120205"/>
    <s v="CEN-ADMIN &amp; GEN"/>
    <x v="0"/>
    <s v="A40310400"/>
    <x v="143"/>
    <x v="143"/>
    <n v="3"/>
    <s v="Other operating revenues"/>
    <x v="39"/>
    <x v="39"/>
    <x v="54"/>
    <n v="-2651.4444444444439"/>
    <n v="-2651.4444444444439"/>
    <n v="-2056.2222222222222"/>
    <n v="-2651.4444444444439"/>
    <m/>
    <m/>
    <m/>
    <m/>
    <m/>
    <m/>
    <m/>
    <m/>
    <n v="-10010.555555555553"/>
  </r>
  <r>
    <s v="E120205"/>
    <s v="Budget"/>
    <s v="1202"/>
    <n v="120205"/>
    <s v="CEN-ADMIN &amp; GEN"/>
    <x v="0"/>
    <s v="A40310500"/>
    <x v="144"/>
    <x v="144"/>
    <n v="3"/>
    <s v="Other operating revenues"/>
    <x v="39"/>
    <x v="39"/>
    <x v="54"/>
    <n v="-58610.47"/>
    <n v="-57382.51"/>
    <n v="-52316.959999999992"/>
    <n v="-48747.34"/>
    <m/>
    <m/>
    <m/>
    <m/>
    <m/>
    <m/>
    <m/>
    <m/>
    <n v="-217057.28"/>
  </r>
  <r>
    <s v="E120205"/>
    <s v="Budget"/>
    <s v="1202"/>
    <n v="120205"/>
    <s v="CEN-ADMIN &amp; GEN"/>
    <x v="0"/>
    <s v="A40310600"/>
    <x v="145"/>
    <x v="145"/>
    <n v="3"/>
    <s v="Other operating revenues"/>
    <x v="39"/>
    <x v="39"/>
    <x v="54"/>
    <n v="-4386.166666666667"/>
    <n v="-4386.166666666667"/>
    <n v="-4386.166666666667"/>
    <n v="-4386.166666666667"/>
    <m/>
    <m/>
    <m/>
    <m/>
    <m/>
    <m/>
    <m/>
    <m/>
    <n v="-17544.666666666668"/>
  </r>
  <r>
    <s v="E120205"/>
    <s v="Budget"/>
    <s v="1202"/>
    <n v="120205"/>
    <s v="CEN-ADMIN &amp; GEN"/>
    <x v="0"/>
    <s v="A40310700"/>
    <x v="146"/>
    <x v="146"/>
    <n v="3"/>
    <s v="Other operating revenues"/>
    <x v="39"/>
    <x v="39"/>
    <x v="54"/>
    <n v="-24266.666666666668"/>
    <n v="-24266.666666666668"/>
    <n v="-24266.666666666668"/>
    <n v="-24266.666666666668"/>
    <m/>
    <m/>
    <m/>
    <m/>
    <m/>
    <m/>
    <m/>
    <m/>
    <n v="-97066.666666666672"/>
  </r>
  <r>
    <s v="E120205"/>
    <s v="Budget"/>
    <s v="1202"/>
    <n v="120205"/>
    <s v="CEN-ADMIN &amp; GEN"/>
    <x v="0"/>
    <s v="A40319900"/>
    <x v="147"/>
    <x v="147"/>
    <n v="3"/>
    <s v="Other operating revenues"/>
    <x v="39"/>
    <x v="39"/>
    <x v="54"/>
    <n v="-4916.666666666667"/>
    <n v="-4916.666666666667"/>
    <n v="-4916.666666666667"/>
    <n v="-4916.666666666667"/>
    <m/>
    <m/>
    <m/>
    <m/>
    <m/>
    <m/>
    <m/>
    <m/>
    <n v="-19666.666666666668"/>
  </r>
  <r>
    <s v="E120205"/>
    <s v="Budget"/>
    <s v="1202"/>
    <n v="120205"/>
    <s v="CEN-ADMIN &amp; GEN"/>
    <x v="0"/>
    <s v="A50610100"/>
    <x v="148"/>
    <x v="148"/>
    <n v="11"/>
    <s v="Pensions"/>
    <x v="11"/>
    <x v="11"/>
    <x v="1"/>
    <n v="-13190.435299999999"/>
    <n v="-13190.435299999999"/>
    <n v="-13190.435299999999"/>
    <n v="-13190.435299999999"/>
    <m/>
    <m/>
    <m/>
    <m/>
    <m/>
    <m/>
    <m/>
    <m/>
    <n v="-52761.741199999997"/>
  </r>
  <r>
    <s v="E120205"/>
    <s v="Budget"/>
    <s v="1202"/>
    <n v="120205"/>
    <s v="CEN-ADMIN &amp; GEN"/>
    <x v="0"/>
    <s v="A50510100"/>
    <x v="149"/>
    <x v="149"/>
    <n v="12"/>
    <s v="Group insurances"/>
    <x v="12"/>
    <x v="12"/>
    <x v="1"/>
    <n v="-12126.602949999999"/>
    <n v="-12126.602949999999"/>
    <n v="-12126.602949999999"/>
    <n v="-12126.602949999999"/>
    <m/>
    <m/>
    <m/>
    <m/>
    <m/>
    <m/>
    <m/>
    <m/>
    <n v="-48506.411799999994"/>
  </r>
  <r>
    <s v="E120205"/>
    <s v="Budget"/>
    <s v="1202"/>
    <n v="120205"/>
    <s v="CEN-ADMIN &amp; GEN"/>
    <x v="0"/>
    <s v="A53150000"/>
    <x v="40"/>
    <x v="40"/>
    <n v="15"/>
    <s v="Contracted services"/>
    <x v="13"/>
    <x v="13"/>
    <x v="11"/>
    <n v="1388"/>
    <n v="1388"/>
    <n v="1388"/>
    <n v="1388"/>
    <m/>
    <m/>
    <m/>
    <m/>
    <m/>
    <m/>
    <m/>
    <m/>
    <n v="5552"/>
  </r>
  <r>
    <s v="E120205"/>
    <s v="Budget"/>
    <s v="1202"/>
    <n v="120205"/>
    <s v="CEN-ADMIN &amp; GEN"/>
    <x v="0"/>
    <s v="A52532000"/>
    <x v="133"/>
    <x v="133"/>
    <n v="16"/>
    <s v="Building maintenance and services"/>
    <x v="14"/>
    <x v="14"/>
    <x v="13"/>
    <n v="8009.95"/>
    <n v="5802.33"/>
    <n v="3680.83"/>
    <n v="4000"/>
    <m/>
    <m/>
    <m/>
    <m/>
    <m/>
    <m/>
    <m/>
    <m/>
    <n v="21493.11"/>
  </r>
  <r>
    <s v="E120205"/>
    <s v="Budget"/>
    <s v="1202"/>
    <n v="120205"/>
    <s v="CEN-ADMIN &amp; GEN"/>
    <x v="0"/>
    <s v="A52546000"/>
    <x v="150"/>
    <x v="150"/>
    <n v="16"/>
    <s v="Building maintenance and services"/>
    <x v="14"/>
    <x v="14"/>
    <x v="13"/>
    <n v="7596.3"/>
    <n v="9096.2999999999993"/>
    <n v="7596.3"/>
    <n v="7596.3"/>
    <m/>
    <m/>
    <m/>
    <m/>
    <m/>
    <m/>
    <m/>
    <m/>
    <n v="31885.199999999997"/>
  </r>
  <r>
    <s v="E120205"/>
    <s v="Budget"/>
    <s v="1202"/>
    <n v="120205"/>
    <s v="CEN-ADMIN &amp; GEN"/>
    <x v="0"/>
    <s v="A52548000"/>
    <x v="151"/>
    <x v="151"/>
    <n v="16"/>
    <s v="Building maintenance and services"/>
    <x v="14"/>
    <x v="14"/>
    <x v="13"/>
    <n v="2250"/>
    <n v="2250"/>
    <n v="4250"/>
    <n v="9250"/>
    <m/>
    <m/>
    <m/>
    <m/>
    <m/>
    <m/>
    <m/>
    <m/>
    <n v="18000"/>
  </r>
  <r>
    <s v="E120205"/>
    <s v="Budget"/>
    <s v="1202"/>
    <n v="120205"/>
    <s v="CEN-ADMIN &amp; GEN"/>
    <x v="0"/>
    <s v="A52550000"/>
    <x v="42"/>
    <x v="42"/>
    <n v="16"/>
    <s v="Building maintenance and services"/>
    <x v="14"/>
    <x v="14"/>
    <x v="13"/>
    <n v="0"/>
    <n v="5050"/>
    <n v="5050"/>
    <n v="0"/>
    <m/>
    <m/>
    <m/>
    <m/>
    <m/>
    <m/>
    <m/>
    <m/>
    <n v="10100"/>
  </r>
  <r>
    <s v="E120205"/>
    <s v="Budget"/>
    <s v="1202"/>
    <n v="120205"/>
    <s v="CEN-ADMIN &amp; GEN"/>
    <x v="0"/>
    <s v="A52571000"/>
    <x v="43"/>
    <x v="43"/>
    <n v="16"/>
    <s v="Building maintenance and services"/>
    <x v="14"/>
    <x v="14"/>
    <x v="13"/>
    <n v="4166.666666666667"/>
    <n v="4166.666666666667"/>
    <n v="4166.666666666667"/>
    <n v="4166.666666666667"/>
    <m/>
    <m/>
    <m/>
    <m/>
    <m/>
    <m/>
    <m/>
    <m/>
    <n v="16666.666666666668"/>
  </r>
  <r>
    <s v="E120205"/>
    <s v="Budget"/>
    <s v="1202"/>
    <n v="120205"/>
    <s v="CEN-ADMIN &amp; GEN"/>
    <x v="0"/>
    <s v="A52578000"/>
    <x v="152"/>
    <x v="152"/>
    <n v="16"/>
    <s v="Building maintenance and services"/>
    <x v="14"/>
    <x v="14"/>
    <x v="13"/>
    <n v="1725"/>
    <n v="1225"/>
    <n v="1225"/>
    <n v="1725"/>
    <m/>
    <m/>
    <m/>
    <m/>
    <m/>
    <m/>
    <m/>
    <m/>
    <n v="5900"/>
  </r>
  <r>
    <s v="E120205"/>
    <s v="Budget"/>
    <s v="1202"/>
    <n v="120205"/>
    <s v="CEN-ADMIN &amp; GEN"/>
    <x v="0"/>
    <s v="A52583000"/>
    <x v="153"/>
    <x v="153"/>
    <n v="16"/>
    <s v="Building maintenance and services"/>
    <x v="14"/>
    <x v="14"/>
    <x v="13"/>
    <n v="2734.1666666666665"/>
    <n v="2734.1666666666665"/>
    <n v="2734.1666666666665"/>
    <n v="2734.1666666666665"/>
    <m/>
    <m/>
    <m/>
    <m/>
    <m/>
    <m/>
    <m/>
    <m/>
    <n v="10936.666666666666"/>
  </r>
  <r>
    <s v="E120205"/>
    <s v="Budget"/>
    <s v="1202"/>
    <n v="120205"/>
    <s v="CEN-ADMIN &amp; GEN"/>
    <x v="0"/>
    <s v="A52574000"/>
    <x v="44"/>
    <x v="44"/>
    <n v="17"/>
    <s v="Telecommunication expenses"/>
    <x v="15"/>
    <x v="15"/>
    <x v="13"/>
    <n v="58.333333333333343"/>
    <n v="58.333333333333343"/>
    <n v="58.333333333333343"/>
    <n v="58.333333333333343"/>
    <m/>
    <m/>
    <m/>
    <m/>
    <m/>
    <m/>
    <m/>
    <m/>
    <n v="233.33333333333337"/>
  </r>
  <r>
    <s v="E120205"/>
    <s v="Budget"/>
    <s v="1202"/>
    <n v="120205"/>
    <s v="CEN-ADMIN &amp; GEN"/>
    <x v="0"/>
    <s v="A52562000"/>
    <x v="47"/>
    <x v="47"/>
    <n v="19"/>
    <s v="Office supplies &amp; expenses"/>
    <x v="17"/>
    <x v="17"/>
    <x v="13"/>
    <n v="2000"/>
    <n v="2000"/>
    <n v="2000"/>
    <n v="2000"/>
    <m/>
    <m/>
    <m/>
    <m/>
    <m/>
    <m/>
    <m/>
    <m/>
    <n v="8000"/>
  </r>
  <r>
    <s v="E120205"/>
    <s v="Budget"/>
    <s v="1202"/>
    <n v="120205"/>
    <s v="CEN-ADMIN &amp; GEN"/>
    <x v="0"/>
    <s v="A52001000"/>
    <x v="53"/>
    <x v="53"/>
    <n v="22"/>
    <s v="Miscellaneous expenses"/>
    <x v="19"/>
    <x v="19"/>
    <x v="14"/>
    <n v="1000"/>
    <n v="1000"/>
    <n v="1000"/>
    <n v="1000"/>
    <m/>
    <m/>
    <m/>
    <m/>
    <m/>
    <m/>
    <m/>
    <m/>
    <n v="4000"/>
  </r>
  <r>
    <s v="E120205"/>
    <s v="Budget"/>
    <s v="1202"/>
    <n v="120205"/>
    <s v="CEN-ADMIN &amp; GEN"/>
    <x v="0"/>
    <s v="A57010000"/>
    <x v="154"/>
    <x v="154"/>
    <n v="25"/>
    <s v="Uncollectible Accounts Exp"/>
    <x v="45"/>
    <x v="45"/>
    <x v="55"/>
    <n v="116162.89955307971"/>
    <n v="73143.587677877789"/>
    <n v="101669.42501001655"/>
    <n v="83524.908534666785"/>
    <m/>
    <m/>
    <m/>
    <m/>
    <m/>
    <m/>
    <m/>
    <m/>
    <n v="374500.82077564078"/>
  </r>
  <r>
    <s v="E120205"/>
    <s v="Budget"/>
    <s v="1202"/>
    <n v="120205"/>
    <s v="CEN-ADMIN &amp; GEN"/>
    <x v="0"/>
    <s v="A52520000"/>
    <x v="64"/>
    <x v="64"/>
    <n v="26"/>
    <s v="Customer accounting other"/>
    <x v="22"/>
    <x v="22"/>
    <x v="17"/>
    <n v="6000"/>
    <n v="6000"/>
    <n v="6000"/>
    <n v="6000"/>
    <m/>
    <m/>
    <m/>
    <m/>
    <m/>
    <m/>
    <m/>
    <m/>
    <n v="24000"/>
  </r>
  <r>
    <s v="E120205"/>
    <s v="Budget"/>
    <s v="1202"/>
    <n v="120205"/>
    <s v="CEN-ADMIN &amp; GEN"/>
    <x v="0"/>
    <s v="A55720100"/>
    <x v="155"/>
    <x v="155"/>
    <n v="28"/>
    <s v="Insurance other than group"/>
    <x v="24"/>
    <x v="24"/>
    <x v="56"/>
    <n v="-2418.5804644166665"/>
    <n v="-2418.5804644166665"/>
    <n v="-2418.5804644166665"/>
    <n v="-2418.5804644166665"/>
    <m/>
    <m/>
    <m/>
    <m/>
    <m/>
    <m/>
    <m/>
    <m/>
    <n v="-9674.3218576666659"/>
  </r>
  <r>
    <s v="E120205"/>
    <s v="Budget"/>
    <s v="1202"/>
    <n v="120205"/>
    <s v="CEN-ADMIN &amp; GEN"/>
    <x v="0"/>
    <s v="A62510000"/>
    <x v="136"/>
    <x v="136"/>
    <n v="29"/>
    <s v="Maintenance service &amp; supplies"/>
    <x v="25"/>
    <x v="25"/>
    <x v="47"/>
    <n v="5260"/>
    <n v="5260"/>
    <n v="5260"/>
    <n v="5260"/>
    <m/>
    <m/>
    <m/>
    <m/>
    <m/>
    <m/>
    <m/>
    <m/>
    <n v="21040"/>
  </r>
  <r>
    <s v="E120205"/>
    <s v="Budget"/>
    <s v="1202"/>
    <n v="120205"/>
    <s v="CEN-ADMIN &amp; GEN"/>
    <x v="0"/>
    <s v="A68011000"/>
    <x v="72"/>
    <x v="72"/>
    <n v="30"/>
    <s v="Depreciation"/>
    <x v="26"/>
    <x v="26"/>
    <x v="21"/>
    <n v="985756.66871385439"/>
    <n v="987549.25721605413"/>
    <n v="988930.49329159397"/>
    <n v="989884.31326984183"/>
    <m/>
    <m/>
    <m/>
    <m/>
    <m/>
    <m/>
    <m/>
    <m/>
    <n v="3952120.7324913447"/>
  </r>
  <r>
    <s v="E120205"/>
    <s v="Budget"/>
    <s v="1202"/>
    <n v="120205"/>
    <s v="CEN-ADMIN &amp; GEN"/>
    <x v="0"/>
    <s v="A68012000"/>
    <x v="156"/>
    <x v="156"/>
    <n v="30"/>
    <s v="Depreciation"/>
    <x v="26"/>
    <x v="26"/>
    <x v="21"/>
    <n v="-17984.027468479599"/>
    <n v="-18296.629934762874"/>
    <n v="-18559.216006440827"/>
    <n v="-18803.045930141783"/>
    <m/>
    <m/>
    <m/>
    <m/>
    <m/>
    <m/>
    <m/>
    <m/>
    <n v="-73642.919339825079"/>
  </r>
  <r>
    <s v="E120205"/>
    <s v="Budget"/>
    <s v="1202"/>
    <n v="120205"/>
    <s v="CEN-ADMIN &amp; GEN"/>
    <x v="0"/>
    <s v="A68012500"/>
    <x v="157"/>
    <x v="157"/>
    <n v="30"/>
    <s v="Depreciation"/>
    <x v="26"/>
    <x v="26"/>
    <x v="21"/>
    <n v="-76915.22"/>
    <n v="-76915.22"/>
    <n v="-76915.22"/>
    <n v="-76915.22"/>
    <m/>
    <m/>
    <m/>
    <m/>
    <m/>
    <m/>
    <m/>
    <m/>
    <n v="-307660.88"/>
  </r>
  <r>
    <s v="E120205"/>
    <s v="Budget"/>
    <s v="1202"/>
    <n v="120205"/>
    <s v="CEN-ADMIN &amp; GEN"/>
    <x v="0"/>
    <s v="A68254000"/>
    <x v="158"/>
    <x v="158"/>
    <n v="31"/>
    <s v="Amortization"/>
    <x v="46"/>
    <x v="46"/>
    <x v="57"/>
    <n v="14170"/>
    <n v="14170"/>
    <n v="14170"/>
    <n v="14170"/>
    <m/>
    <m/>
    <m/>
    <m/>
    <m/>
    <m/>
    <m/>
    <m/>
    <n v="56680"/>
  </r>
  <r>
    <s v="E120205"/>
    <s v="Budget"/>
    <s v="1202"/>
    <n v="120205"/>
    <s v="CEN-ADMIN &amp; GEN"/>
    <x v="0"/>
    <s v="A68255000"/>
    <x v="159"/>
    <x v="159"/>
    <n v="31"/>
    <s v="Amortization"/>
    <x v="46"/>
    <x v="46"/>
    <x v="58"/>
    <n v="713"/>
    <n v="713"/>
    <n v="713"/>
    <n v="713"/>
    <m/>
    <m/>
    <m/>
    <m/>
    <m/>
    <m/>
    <m/>
    <m/>
    <n v="2852"/>
  </r>
  <r>
    <s v="E120205"/>
    <s v="Budget"/>
    <s v="1202"/>
    <n v="120205"/>
    <s v="CEN-ADMIN &amp; GEN"/>
    <x v="0"/>
    <s v="A68257000"/>
    <x v="160"/>
    <x v="160"/>
    <n v="31"/>
    <s v="Amortization"/>
    <x v="46"/>
    <x v="46"/>
    <x v="59"/>
    <n v="4757"/>
    <n v="4757"/>
    <n v="4757"/>
    <n v="4757"/>
    <m/>
    <m/>
    <m/>
    <m/>
    <m/>
    <m/>
    <m/>
    <m/>
    <n v="19028"/>
  </r>
  <r>
    <s v="E120205"/>
    <s v="Budget"/>
    <s v="1202"/>
    <n v="120205"/>
    <s v="CEN-ADMIN &amp; GEN"/>
    <x v="0"/>
    <s v="A68258000"/>
    <x v="161"/>
    <x v="161"/>
    <n v="31"/>
    <s v="Amortization"/>
    <x v="46"/>
    <x v="46"/>
    <x v="60"/>
    <n v="575"/>
    <n v="575"/>
    <n v="575"/>
    <n v="575"/>
    <m/>
    <m/>
    <m/>
    <m/>
    <m/>
    <m/>
    <m/>
    <m/>
    <n v="2300"/>
  </r>
  <r>
    <s v="E120205"/>
    <s v="Budget"/>
    <s v="1202"/>
    <n v="120205"/>
    <s v="CEN-ADMIN &amp; GEN"/>
    <x v="0"/>
    <s v="A68311000"/>
    <x v="162"/>
    <x v="162"/>
    <n v="32"/>
    <s v="Removal costs"/>
    <x v="47"/>
    <x v="47"/>
    <x v="21"/>
    <n v="183360.89231638762"/>
    <n v="183559.88116578912"/>
    <n v="183707.27110130741"/>
    <n v="183791.96885215829"/>
    <m/>
    <m/>
    <m/>
    <m/>
    <m/>
    <m/>
    <m/>
    <m/>
    <n v="734420.01343564235"/>
  </r>
  <r>
    <s v="E120205"/>
    <s v="Budget"/>
    <s v="1202"/>
    <n v="120205"/>
    <s v="CEN-ADMIN &amp; GEN"/>
    <x v="0"/>
    <s v="A68312000"/>
    <x v="163"/>
    <x v="163"/>
    <n v="32"/>
    <s v="Removal costs"/>
    <x v="47"/>
    <x v="47"/>
    <x v="21"/>
    <n v="-10028.66"/>
    <n v="-10028.66"/>
    <n v="-10028.66"/>
    <n v="-10028.66"/>
    <m/>
    <m/>
    <m/>
    <m/>
    <m/>
    <m/>
    <m/>
    <m/>
    <n v="-40114.639999999999"/>
  </r>
  <r>
    <s v="E120205"/>
    <s v="Budget"/>
    <s v="1202"/>
    <n v="120205"/>
    <s v="CEN-ADMIN &amp; GEN"/>
    <x v="0"/>
    <s v="A68312500"/>
    <x v="164"/>
    <x v="164"/>
    <n v="32"/>
    <s v="Removal costs"/>
    <x v="47"/>
    <x v="47"/>
    <x v="21"/>
    <n v="-18118.63"/>
    <n v="-18118.63"/>
    <n v="-18118.63"/>
    <n v="-18118.63"/>
    <m/>
    <m/>
    <m/>
    <m/>
    <m/>
    <m/>
    <m/>
    <m/>
    <n v="-72474.52"/>
  </r>
  <r>
    <s v="E120205"/>
    <s v="Budget"/>
    <s v="1202"/>
    <n v="120205"/>
    <s v="CEN-ADMIN &amp; GEN"/>
    <x v="0"/>
    <s v="A68545000"/>
    <x v="165"/>
    <x v="165"/>
    <n v="34"/>
    <s v="General taxes"/>
    <x v="3"/>
    <x v="3"/>
    <x v="61"/>
    <n v="15601"/>
    <n v="15601"/>
    <n v="15601"/>
    <n v="15601"/>
    <m/>
    <m/>
    <m/>
    <m/>
    <m/>
    <m/>
    <m/>
    <m/>
    <n v="62404"/>
  </r>
  <r>
    <s v="E120205"/>
    <s v="Budget"/>
    <s v="1202"/>
    <n v="120205"/>
    <s v="CEN-ADMIN &amp; GEN"/>
    <x v="0"/>
    <s v="A68520000"/>
    <x v="166"/>
    <x v="166"/>
    <n v="34"/>
    <s v="General taxes"/>
    <x v="3"/>
    <x v="3"/>
    <x v="62"/>
    <n v="447076"/>
    <n v="447076"/>
    <n v="447076"/>
    <n v="447076"/>
    <m/>
    <m/>
    <m/>
    <m/>
    <m/>
    <m/>
    <m/>
    <m/>
    <n v="1788304"/>
  </r>
  <r>
    <s v="E120205"/>
    <s v="Budget"/>
    <s v="1202"/>
    <n v="120205"/>
    <s v="CEN-ADMIN &amp; GEN"/>
    <x v="0"/>
    <s v="A70510000"/>
    <x v="78"/>
    <x v="78"/>
    <n v="41"/>
    <s v="Allowance for other funds used during construction"/>
    <x v="29"/>
    <x v="29"/>
    <x v="24"/>
    <n v="-28048.256952063501"/>
    <n v="-31078.394231063499"/>
    <n v="-34607.348569063499"/>
    <n v="-30147.881180063501"/>
    <m/>
    <m/>
    <m/>
    <m/>
    <m/>
    <m/>
    <m/>
    <m/>
    <n v="-123881.880932254"/>
  </r>
  <r>
    <s v="E120205"/>
    <s v="Budget"/>
    <s v="1202"/>
    <n v="120205"/>
    <s v="CEN-ADMIN &amp; GEN"/>
    <x v="0"/>
    <s v="A85000000"/>
    <x v="79"/>
    <x v="79"/>
    <n v="42"/>
    <s v="Allowance for borrowed funds used during construction"/>
    <x v="30"/>
    <x v="30"/>
    <x v="24"/>
    <n v="-12852.004086307899"/>
    <n v="-14237.984086307901"/>
    <n v="-15852.094086307899"/>
    <n v="-13812.3640863079"/>
    <m/>
    <m/>
    <m/>
    <m/>
    <m/>
    <m/>
    <m/>
    <m/>
    <n v="-56754.446345231598"/>
  </r>
  <r>
    <s v="E120206"/>
    <s v="Budget"/>
    <s v="1202"/>
    <n v="120206"/>
    <s v="CEN-FIELD SERVICES"/>
    <x v="0"/>
    <s v="A50109900"/>
    <x v="28"/>
    <x v="28"/>
    <n v="10"/>
    <s v="Salaries &amp; Wages"/>
    <x v="0"/>
    <x v="0"/>
    <x v="0"/>
    <n v="-60871.98768400641"/>
    <n v="-58105.079152915183"/>
    <n v="-61506.747805606406"/>
    <n v="-61506.747805606406"/>
    <m/>
    <m/>
    <m/>
    <m/>
    <m/>
    <m/>
    <m/>
    <m/>
    <n v="-241990.56244813438"/>
  </r>
  <r>
    <s v="E120206"/>
    <s v="Budget"/>
    <s v="1202"/>
    <n v="120206"/>
    <s v="CEN-FIELD SERVICES"/>
    <x v="0"/>
    <s v="A50110000"/>
    <x v="97"/>
    <x v="97"/>
    <n v="10"/>
    <s v="Salaries &amp; Wages"/>
    <x v="0"/>
    <x v="0"/>
    <x v="0"/>
    <n v="20790.551351875001"/>
    <n v="20790.551351875001"/>
    <n v="21147.031726875"/>
    <n v="21147.031726875"/>
    <m/>
    <m/>
    <m/>
    <m/>
    <m/>
    <m/>
    <m/>
    <m/>
    <n v="83875.166157500003"/>
  </r>
  <r>
    <s v="E120206"/>
    <s v="Budget"/>
    <s v="1202"/>
    <n v="120206"/>
    <s v="CEN-FIELD SERVICES"/>
    <x v="0"/>
    <s v="A50119900"/>
    <x v="98"/>
    <x v="98"/>
    <n v="10"/>
    <s v="Salaries &amp; Wages"/>
    <x v="0"/>
    <x v="0"/>
    <x v="0"/>
    <n v="-5946.7981269824995"/>
    <n v="-5946.7981269824995"/>
    <n v="-6048.6509250825002"/>
    <n v="-6048.6509250825002"/>
    <m/>
    <m/>
    <m/>
    <m/>
    <m/>
    <m/>
    <m/>
    <m/>
    <n v="-23990.898104129999"/>
  </r>
  <r>
    <s v="E120206"/>
    <s v="Budget"/>
    <s v="1202"/>
    <n v="120206"/>
    <s v="CEN-FIELD SERVICES"/>
    <x v="0"/>
    <s v="A50100000"/>
    <x v="0"/>
    <x v="0"/>
    <n v="10"/>
    <s v="Salaries &amp; Wages"/>
    <x v="0"/>
    <x v="0"/>
    <x v="0"/>
    <n v="179777.07226959986"/>
    <n v="171605.38580280001"/>
    <n v="182138.5140296001"/>
    <n v="182138.5140296001"/>
    <m/>
    <m/>
    <m/>
    <m/>
    <m/>
    <m/>
    <m/>
    <m/>
    <n v="715659.48613159999"/>
  </r>
  <r>
    <s v="E120206"/>
    <s v="Budget"/>
    <s v="1202"/>
    <n v="120206"/>
    <s v="CEN-FIELD SERVICES"/>
    <x v="0"/>
    <s v="A50171000"/>
    <x v="29"/>
    <x v="29"/>
    <n v="10"/>
    <s v="Salaries &amp; Wages"/>
    <x v="0"/>
    <x v="0"/>
    <x v="0"/>
    <n v="2448.4203661455763"/>
    <n v="2337.127167684414"/>
    <n v="2448.4203661455763"/>
    <n v="2448.4203661455763"/>
    <m/>
    <m/>
    <m/>
    <m/>
    <m/>
    <m/>
    <m/>
    <m/>
    <n v="9682.3882661211428"/>
  </r>
  <r>
    <s v="E120206"/>
    <s v="Budget"/>
    <s v="1202"/>
    <n v="120206"/>
    <s v="CEN-FIELD SERVICES"/>
    <x v="0"/>
    <s v="A50550000"/>
    <x v="32"/>
    <x v="32"/>
    <n v="12"/>
    <s v="Group insurances"/>
    <x v="12"/>
    <x v="12"/>
    <x v="1"/>
    <n v="36869.660000000003"/>
    <n v="36869.660000000003"/>
    <n v="36869.660000000003"/>
    <n v="36869.660000000003"/>
    <m/>
    <m/>
    <m/>
    <m/>
    <m/>
    <m/>
    <m/>
    <m/>
    <n v="147478.64000000001"/>
  </r>
  <r>
    <s v="E120206"/>
    <s v="Budget"/>
    <s v="1202"/>
    <n v="120206"/>
    <s v="CEN-FIELD SERVICES"/>
    <x v="0"/>
    <s v="A50550100"/>
    <x v="33"/>
    <x v="33"/>
    <n v="12"/>
    <s v="Group insurances"/>
    <x v="12"/>
    <x v="12"/>
    <x v="1"/>
    <n v="-12301.568000000003"/>
    <n v="-12301.568000000003"/>
    <n v="-12301.568000000003"/>
    <n v="-12301.568000000003"/>
    <m/>
    <m/>
    <m/>
    <m/>
    <m/>
    <m/>
    <m/>
    <m/>
    <n v="-49206.272000000012"/>
  </r>
  <r>
    <s v="E120206"/>
    <s v="Budget"/>
    <s v="1202"/>
    <n v="120206"/>
    <s v="CEN-FIELD SERVICES"/>
    <x v="0"/>
    <s v="A50421000"/>
    <x v="1"/>
    <x v="1"/>
    <n v="13"/>
    <s v="Other benefits"/>
    <x v="1"/>
    <x v="1"/>
    <x v="1"/>
    <n v="5580.9567489458605"/>
    <n v="5355.3229459519107"/>
    <n v="5664.6405446141916"/>
    <n v="5664.6405446141916"/>
    <m/>
    <m/>
    <m/>
    <m/>
    <m/>
    <m/>
    <m/>
    <m/>
    <n v="22265.560784126152"/>
  </r>
  <r>
    <s v="E120206"/>
    <s v="Budget"/>
    <s v="1202"/>
    <n v="120206"/>
    <s v="CEN-FIELD SERVICES"/>
    <x v="0"/>
    <s v="A50422000"/>
    <x v="2"/>
    <x v="2"/>
    <n v="13"/>
    <s v="Other benefits"/>
    <x v="1"/>
    <x v="1"/>
    <x v="1"/>
    <n v="6928.6225258175527"/>
    <n v="6613.6837746440315"/>
    <n v="7043.1471977526144"/>
    <n v="7043.1471977526144"/>
    <m/>
    <m/>
    <m/>
    <m/>
    <m/>
    <m/>
    <m/>
    <m/>
    <n v="27628.600695966816"/>
  </r>
  <r>
    <s v="E120206"/>
    <s v="Budget"/>
    <s v="1202"/>
    <n v="120206"/>
    <s v="CEN-FIELD SERVICES"/>
    <x v="0"/>
    <s v="A50456000"/>
    <x v="131"/>
    <x v="131"/>
    <n v="13"/>
    <s v="Other benefits"/>
    <x v="1"/>
    <x v="1"/>
    <x v="1"/>
    <n v="1321.65"/>
    <n v="0"/>
    <n v="1321.65"/>
    <n v="0"/>
    <m/>
    <m/>
    <m/>
    <m/>
    <m/>
    <m/>
    <m/>
    <m/>
    <n v="2643.3"/>
  </r>
  <r>
    <s v="E120206"/>
    <s v="Budget"/>
    <s v="1202"/>
    <n v="120206"/>
    <s v="CEN-FIELD SERVICES"/>
    <x v="0"/>
    <s v="A50457000"/>
    <x v="37"/>
    <x v="37"/>
    <n v="13"/>
    <s v="Other benefits"/>
    <x v="1"/>
    <x v="1"/>
    <x v="1"/>
    <n v="0"/>
    <n v="414.21"/>
    <n v="445.14"/>
    <n v="0"/>
    <m/>
    <m/>
    <m/>
    <m/>
    <m/>
    <m/>
    <m/>
    <m/>
    <n v="859.34999999999991"/>
  </r>
  <r>
    <s v="E120206"/>
    <s v="Budget"/>
    <s v="1202"/>
    <n v="120206"/>
    <s v="CEN-FIELD SERVICES"/>
    <x v="0"/>
    <s v="A50421100"/>
    <x v="38"/>
    <x v="38"/>
    <n v="13"/>
    <s v="Other benefits"/>
    <x v="1"/>
    <x v="1"/>
    <x v="1"/>
    <n v="-1792.4516832803879"/>
    <n v="-1718.8252194179913"/>
    <n v="-1815.0617691671457"/>
    <n v="-1815.0617691671457"/>
    <m/>
    <m/>
    <m/>
    <m/>
    <m/>
    <m/>
    <m/>
    <m/>
    <n v="-7141.4004410326706"/>
  </r>
  <r>
    <s v="E120206"/>
    <s v="Budget"/>
    <s v="1202"/>
    <n v="120206"/>
    <s v="CEN-FIELD SERVICES"/>
    <x v="0"/>
    <s v="A50422100"/>
    <x v="39"/>
    <x v="39"/>
    <n v="13"/>
    <s v="Other benefits"/>
    <x v="1"/>
    <x v="1"/>
    <x v="1"/>
    <n v="-2151.7572525640276"/>
    <n v="-2053.9501047202084"/>
    <n v="-2182.4723430011682"/>
    <n v="-2182.4723430011682"/>
    <m/>
    <m/>
    <m/>
    <m/>
    <m/>
    <m/>
    <m/>
    <m/>
    <n v="-8570.6520432865727"/>
  </r>
  <r>
    <s v="E120206"/>
    <s v="Budget"/>
    <s v="1202"/>
    <n v="120206"/>
    <s v="CEN-FIELD SERVICES"/>
    <x v="0"/>
    <s v="A53150000"/>
    <x v="40"/>
    <x v="40"/>
    <n v="15"/>
    <s v="Contracted services"/>
    <x v="13"/>
    <x v="13"/>
    <x v="11"/>
    <n v="14000"/>
    <n v="11000"/>
    <n v="11000"/>
    <n v="10000"/>
    <m/>
    <m/>
    <m/>
    <m/>
    <m/>
    <m/>
    <m/>
    <m/>
    <n v="46000"/>
  </r>
  <r>
    <s v="E120206"/>
    <s v="Budget"/>
    <s v="1202"/>
    <n v="120206"/>
    <s v="CEN-FIELD SERVICES"/>
    <x v="0"/>
    <s v="A52532000"/>
    <x v="133"/>
    <x v="133"/>
    <n v="16"/>
    <s v="Building maintenance and services"/>
    <x v="14"/>
    <x v="14"/>
    <x v="13"/>
    <n v="2260"/>
    <n v="2500"/>
    <n v="2000"/>
    <n v="3030"/>
    <m/>
    <m/>
    <m/>
    <m/>
    <m/>
    <m/>
    <m/>
    <m/>
    <n v="9790"/>
  </r>
  <r>
    <s v="E120206"/>
    <s v="Budget"/>
    <s v="1202"/>
    <n v="120206"/>
    <s v="CEN-FIELD SERVICES"/>
    <x v="0"/>
    <s v="A52574000"/>
    <x v="44"/>
    <x v="44"/>
    <n v="17"/>
    <s v="Telecommunication expenses"/>
    <x v="15"/>
    <x v="15"/>
    <x v="13"/>
    <n v="65.166666666666671"/>
    <n v="65.166666666666671"/>
    <n v="65.166666666666671"/>
    <n v="65.166666666666671"/>
    <m/>
    <m/>
    <m/>
    <m/>
    <m/>
    <m/>
    <m/>
    <m/>
    <n v="260.66666666666669"/>
  </r>
  <r>
    <s v="E120206"/>
    <s v="Budget"/>
    <s v="1202"/>
    <n v="120206"/>
    <s v="CEN-FIELD SERVICES"/>
    <x v="0"/>
    <s v="A52574100"/>
    <x v="45"/>
    <x v="45"/>
    <n v="17"/>
    <s v="Telecommunication expenses"/>
    <x v="15"/>
    <x v="15"/>
    <x v="13"/>
    <n v="3600"/>
    <n v="3600"/>
    <n v="3600"/>
    <n v="3600"/>
    <m/>
    <m/>
    <m/>
    <m/>
    <m/>
    <m/>
    <m/>
    <m/>
    <n v="14400"/>
  </r>
  <r>
    <s v="E120206"/>
    <s v="Budget"/>
    <s v="1202"/>
    <n v="120206"/>
    <s v="CEN-FIELD SERVICES"/>
    <x v="0"/>
    <s v="A52562500"/>
    <x v="100"/>
    <x v="100"/>
    <n v="18"/>
    <s v="Postage printing and stationery"/>
    <x v="16"/>
    <x v="16"/>
    <x v="13"/>
    <n v="200"/>
    <n v="0"/>
    <n v="0"/>
    <n v="200"/>
    <m/>
    <m/>
    <m/>
    <m/>
    <m/>
    <m/>
    <m/>
    <m/>
    <n v="400"/>
  </r>
  <r>
    <s v="E120206"/>
    <s v="Budget"/>
    <s v="1202"/>
    <n v="120206"/>
    <s v="CEN-FIELD SERVICES"/>
    <x v="0"/>
    <s v="A52562000"/>
    <x v="47"/>
    <x v="47"/>
    <n v="19"/>
    <s v="Office supplies &amp; expenses"/>
    <x v="17"/>
    <x v="17"/>
    <x v="13"/>
    <n v="1000"/>
    <n v="1000"/>
    <n v="500"/>
    <n v="500"/>
    <m/>
    <m/>
    <m/>
    <m/>
    <m/>
    <m/>
    <m/>
    <m/>
    <n v="3000"/>
  </r>
  <r>
    <s v="E120206"/>
    <s v="Budget"/>
    <s v="1202"/>
    <n v="120206"/>
    <s v="CEN-FIELD SERVICES"/>
    <x v="0"/>
    <s v="A52582000"/>
    <x v="101"/>
    <x v="101"/>
    <n v="19"/>
    <s v="Office supplies &amp; expenses"/>
    <x v="17"/>
    <x v="17"/>
    <x v="17"/>
    <n v="1500"/>
    <n v="1500"/>
    <n v="1500"/>
    <n v="1500"/>
    <m/>
    <m/>
    <m/>
    <m/>
    <m/>
    <m/>
    <m/>
    <m/>
    <n v="6000"/>
  </r>
  <r>
    <s v="E120206"/>
    <s v="Budget"/>
    <s v="1202"/>
    <n v="120206"/>
    <s v="CEN-FIELD SERVICES"/>
    <x v="0"/>
    <s v="A52534000"/>
    <x v="51"/>
    <x v="51"/>
    <n v="21"/>
    <s v="Employee related expense travel &amp; entertainment"/>
    <x v="18"/>
    <x v="18"/>
    <x v="13"/>
    <n v="1500"/>
    <n v="1000"/>
    <n v="1000"/>
    <n v="1000"/>
    <m/>
    <m/>
    <m/>
    <m/>
    <m/>
    <m/>
    <m/>
    <m/>
    <n v="4500"/>
  </r>
  <r>
    <s v="E120206"/>
    <s v="Budget"/>
    <s v="1202"/>
    <n v="120206"/>
    <s v="CEN-FIELD SERVICES"/>
    <x v="0"/>
    <s v="A52534200"/>
    <x v="52"/>
    <x v="52"/>
    <n v="21"/>
    <s v="Employee related expense travel &amp; entertainment"/>
    <x v="18"/>
    <x v="18"/>
    <x v="13"/>
    <n v="0"/>
    <n v="300"/>
    <n v="300"/>
    <n v="0"/>
    <m/>
    <m/>
    <m/>
    <m/>
    <m/>
    <m/>
    <m/>
    <m/>
    <n v="600"/>
  </r>
  <r>
    <s v="E120206"/>
    <s v="Budget"/>
    <s v="1202"/>
    <n v="120206"/>
    <s v="CEN-FIELD SERVICES"/>
    <x v="0"/>
    <s v="A52535000"/>
    <x v="108"/>
    <x v="108"/>
    <n v="21"/>
    <s v="Employee related expense travel &amp; entertainment"/>
    <x v="18"/>
    <x v="18"/>
    <x v="13"/>
    <n v="1500"/>
    <n v="1500"/>
    <n v="1500"/>
    <n v="1500"/>
    <m/>
    <m/>
    <m/>
    <m/>
    <m/>
    <m/>
    <m/>
    <m/>
    <n v="6000"/>
  </r>
  <r>
    <s v="E120206"/>
    <s v="Budget"/>
    <s v="1202"/>
    <n v="120206"/>
    <s v="CEN-FIELD SERVICES"/>
    <x v="0"/>
    <s v="A52000000"/>
    <x v="167"/>
    <x v="53"/>
    <n v="22"/>
    <s v="Miscellaneous expenses"/>
    <x v="19"/>
    <x v="19"/>
    <x v="14"/>
    <n v="13000"/>
    <n v="13000"/>
    <n v="10000"/>
    <n v="11000"/>
    <m/>
    <m/>
    <m/>
    <m/>
    <m/>
    <m/>
    <m/>
    <m/>
    <n v="47000"/>
  </r>
  <r>
    <s v="E120206"/>
    <s v="Budget"/>
    <s v="1202"/>
    <n v="120206"/>
    <s v="CEN-FIELD SERVICES"/>
    <x v="0"/>
    <s v="A52001000"/>
    <x v="53"/>
    <x v="53"/>
    <n v="22"/>
    <s v="Miscellaneous expenses"/>
    <x v="19"/>
    <x v="19"/>
    <x v="14"/>
    <n v="500"/>
    <n v="0"/>
    <n v="500"/>
    <n v="500"/>
    <m/>
    <m/>
    <m/>
    <m/>
    <m/>
    <m/>
    <m/>
    <m/>
    <n v="1500"/>
  </r>
  <r>
    <s v="E120206"/>
    <s v="Budget"/>
    <s v="1202"/>
    <n v="120206"/>
    <s v="CEN-FIELD SERVICES"/>
    <x v="0"/>
    <s v="A52554500"/>
    <x v="102"/>
    <x v="102"/>
    <n v="22"/>
    <s v="Miscellaneous expenses"/>
    <x v="19"/>
    <x v="19"/>
    <x v="37"/>
    <n v="350"/>
    <n v="0"/>
    <n v="400"/>
    <n v="450"/>
    <m/>
    <m/>
    <m/>
    <m/>
    <m/>
    <m/>
    <m/>
    <m/>
    <n v="1200"/>
  </r>
  <r>
    <s v="E120206"/>
    <s v="Budget"/>
    <s v="1202"/>
    <n v="120206"/>
    <s v="CEN-FIELD SERVICES"/>
    <x v="0"/>
    <s v="A54110000"/>
    <x v="168"/>
    <x v="167"/>
    <n v="23"/>
    <s v="Rents"/>
    <x v="20"/>
    <x v="20"/>
    <x v="63"/>
    <n v="269"/>
    <n v="269"/>
    <n v="269"/>
    <n v="869"/>
    <m/>
    <m/>
    <m/>
    <m/>
    <m/>
    <m/>
    <m/>
    <m/>
    <n v="1676"/>
  </r>
  <r>
    <s v="E120206"/>
    <s v="Budget"/>
    <s v="1202"/>
    <n v="120206"/>
    <s v="CEN-FIELD SERVICES"/>
    <x v="0"/>
    <s v="A54140000"/>
    <x v="59"/>
    <x v="59"/>
    <n v="23"/>
    <s v="Rents"/>
    <x v="20"/>
    <x v="20"/>
    <x v="15"/>
    <n v="1000"/>
    <n v="750"/>
    <n v="750"/>
    <n v="1000"/>
    <m/>
    <m/>
    <m/>
    <m/>
    <m/>
    <m/>
    <m/>
    <m/>
    <n v="3500"/>
  </r>
  <r>
    <s v="E120206"/>
    <s v="Budget"/>
    <s v="1202"/>
    <n v="120206"/>
    <s v="CEN-FIELD SERVICES"/>
    <x v="0"/>
    <s v="A62002400"/>
    <x v="135"/>
    <x v="135"/>
    <n v="29"/>
    <s v="Maintenance service &amp; supplies"/>
    <x v="25"/>
    <x v="25"/>
    <x v="46"/>
    <n v="20000"/>
    <n v="15000"/>
    <n v="15000"/>
    <n v="15000"/>
    <m/>
    <m/>
    <m/>
    <m/>
    <m/>
    <m/>
    <m/>
    <m/>
    <n v="65000"/>
  </r>
  <r>
    <s v="E120206"/>
    <s v="Budget"/>
    <s v="1202"/>
    <n v="120206"/>
    <s v="CEN-FIELD SERVICES"/>
    <x v="0"/>
    <s v="A62502400"/>
    <x v="169"/>
    <x v="168"/>
    <n v="29"/>
    <s v="Maintenance service &amp; supplies"/>
    <x v="25"/>
    <x v="25"/>
    <x v="47"/>
    <n v="2300"/>
    <n v="2300"/>
    <n v="2300"/>
    <n v="2300"/>
    <m/>
    <m/>
    <m/>
    <m/>
    <m/>
    <m/>
    <m/>
    <m/>
    <n v="9200"/>
  </r>
  <r>
    <s v="E120206"/>
    <s v="Budget"/>
    <s v="1202"/>
    <n v="120206"/>
    <s v="CEN-FIELD SERVICES"/>
    <x v="0"/>
    <s v="A62510000"/>
    <x v="136"/>
    <x v="136"/>
    <n v="29"/>
    <s v="Maintenance service &amp; supplies"/>
    <x v="25"/>
    <x v="25"/>
    <x v="47"/>
    <n v="26080"/>
    <n v="26080"/>
    <n v="26080"/>
    <n v="27300"/>
    <m/>
    <m/>
    <m/>
    <m/>
    <m/>
    <m/>
    <m/>
    <m/>
    <n v="105540"/>
  </r>
  <r>
    <s v="E120206"/>
    <s v="Budget"/>
    <s v="1202"/>
    <n v="120206"/>
    <s v="CEN-FIELD SERVICES"/>
    <x v="0"/>
    <s v="A62520700"/>
    <x v="170"/>
    <x v="169"/>
    <n v="29"/>
    <s v="Maintenance service &amp; supplies"/>
    <x v="25"/>
    <x v="25"/>
    <x v="47"/>
    <n v="16000"/>
    <n v="16000"/>
    <n v="16000"/>
    <n v="16000"/>
    <m/>
    <m/>
    <m/>
    <m/>
    <m/>
    <m/>
    <m/>
    <m/>
    <n v="64000"/>
  </r>
  <r>
    <s v="E120206"/>
    <s v="Budget"/>
    <s v="1202"/>
    <n v="120206"/>
    <s v="CEN-FIELD SERVICES"/>
    <x v="0"/>
    <s v="A63110000"/>
    <x v="137"/>
    <x v="137"/>
    <n v="29"/>
    <s v="Maintenance service &amp; supplies"/>
    <x v="25"/>
    <x v="25"/>
    <x v="48"/>
    <n v="4500"/>
    <n v="4500"/>
    <n v="4500"/>
    <n v="4500"/>
    <m/>
    <m/>
    <m/>
    <m/>
    <m/>
    <m/>
    <m/>
    <m/>
    <n v="18000"/>
  </r>
  <r>
    <s v="E120206"/>
    <s v="Budget"/>
    <s v="1202"/>
    <n v="120206"/>
    <s v="CEN-FIELD SERVICES"/>
    <x v="0"/>
    <s v="A68532000"/>
    <x v="17"/>
    <x v="17"/>
    <n v="34"/>
    <s v="General taxes"/>
    <x v="3"/>
    <x v="3"/>
    <x v="3"/>
    <n v="0"/>
    <n v="0"/>
    <n v="0"/>
    <n v="0"/>
    <m/>
    <m/>
    <m/>
    <m/>
    <m/>
    <m/>
    <m/>
    <m/>
    <n v="0"/>
  </r>
  <r>
    <s v="E120206"/>
    <s v="Budget"/>
    <s v="1202"/>
    <n v="120206"/>
    <s v="CEN-FIELD SERVICES"/>
    <x v="0"/>
    <s v="A68533000"/>
    <x v="18"/>
    <x v="18"/>
    <n v="34"/>
    <s v="General taxes"/>
    <x v="3"/>
    <x v="3"/>
    <x v="3"/>
    <n v="15532.361410052972"/>
    <n v="14898.631860660495"/>
    <n v="15740.27611338048"/>
    <n v="15740.27611338048"/>
    <m/>
    <m/>
    <m/>
    <m/>
    <m/>
    <m/>
    <m/>
    <m/>
    <n v="61911.545497474428"/>
  </r>
  <r>
    <s v="E120206"/>
    <s v="Budget"/>
    <s v="1202"/>
    <n v="120206"/>
    <s v="CEN-FIELD SERVICES"/>
    <x v="0"/>
    <s v="A68535000"/>
    <x v="19"/>
    <x v="19"/>
    <n v="34"/>
    <s v="General taxes"/>
    <x v="3"/>
    <x v="3"/>
    <x v="3"/>
    <n v="0"/>
    <n v="0"/>
    <n v="0"/>
    <n v="0"/>
    <m/>
    <m/>
    <m/>
    <m/>
    <m/>
    <m/>
    <m/>
    <m/>
    <n v="0"/>
  </r>
  <r>
    <s v="E120206"/>
    <s v="Budget"/>
    <s v="1202"/>
    <n v="120206"/>
    <s v="CEN-FIELD SERVICES"/>
    <x v="0"/>
    <s v="A68532100"/>
    <x v="73"/>
    <x v="73"/>
    <n v="34"/>
    <s v="General taxes"/>
    <x v="3"/>
    <x v="3"/>
    <x v="3"/>
    <n v="0"/>
    <n v="0"/>
    <n v="0"/>
    <n v="0"/>
    <m/>
    <m/>
    <m/>
    <m/>
    <m/>
    <m/>
    <m/>
    <m/>
    <n v="0"/>
  </r>
  <r>
    <s v="E120206"/>
    <s v="Budget"/>
    <s v="1202"/>
    <n v="120206"/>
    <s v="CEN-FIELD SERVICES"/>
    <x v="0"/>
    <s v="A68533100"/>
    <x v="74"/>
    <x v="74"/>
    <n v="34"/>
    <s v="General taxes"/>
    <x v="3"/>
    <x v="3"/>
    <x v="3"/>
    <n v="-5193.1894184749654"/>
    <n v="-4977.8139929403833"/>
    <n v="-5249.5403068320156"/>
    <n v="-5249.5403068320156"/>
    <m/>
    <m/>
    <m/>
    <m/>
    <m/>
    <m/>
    <m/>
    <m/>
    <n v="-20670.084025079381"/>
  </r>
  <r>
    <s v="E120206"/>
    <s v="Budget"/>
    <s v="1202"/>
    <n v="120206"/>
    <s v="CEN-FIELD SERVICES"/>
    <x v="0"/>
    <s v="A68535100"/>
    <x v="75"/>
    <x v="75"/>
    <n v="34"/>
    <s v="General taxes"/>
    <x v="3"/>
    <x v="3"/>
    <x v="3"/>
    <n v="0"/>
    <n v="0"/>
    <n v="0"/>
    <n v="0"/>
    <m/>
    <m/>
    <m/>
    <m/>
    <m/>
    <m/>
    <m/>
    <m/>
    <n v="0"/>
  </r>
  <r>
    <s v="E120214"/>
    <s v="Budget"/>
    <s v="1202"/>
    <n v="120214"/>
    <s v="CEN-ENGINEERING"/>
    <x v="0"/>
    <s v="A52574000"/>
    <x v="44"/>
    <x v="44"/>
    <n v="17"/>
    <s v="Telecommunication expenses"/>
    <x v="15"/>
    <x v="15"/>
    <x v="13"/>
    <n v="55"/>
    <n v="45"/>
    <n v="45"/>
    <n v="45"/>
    <m/>
    <m/>
    <m/>
    <m/>
    <m/>
    <m/>
    <m/>
    <m/>
    <n v="190"/>
  </r>
  <r>
    <s v="E120217"/>
    <s v="Budget"/>
    <s v="1202"/>
    <n v="120217"/>
    <s v="CEN-WATER QUALITY"/>
    <x v="0"/>
    <s v="A50109900"/>
    <x v="28"/>
    <x v="28"/>
    <n v="10"/>
    <s v="Salaries &amp; Wages"/>
    <x v="0"/>
    <x v="0"/>
    <x v="0"/>
    <n v="-649.07956185600005"/>
    <n v="-619.57594540800005"/>
    <n v="-649.07956185600005"/>
    <n v="-649.07956185600005"/>
    <m/>
    <m/>
    <m/>
    <m/>
    <m/>
    <m/>
    <m/>
    <m/>
    <n v="-2566.8146309760004"/>
  </r>
  <r>
    <s v="E120217"/>
    <s v="Budget"/>
    <s v="1202"/>
    <n v="120217"/>
    <s v="CEN-WATER QUALITY"/>
    <x v="0"/>
    <s v="A50110000"/>
    <x v="97"/>
    <x v="97"/>
    <n v="10"/>
    <s v="Salaries &amp; Wages"/>
    <x v="0"/>
    <x v="0"/>
    <x v="0"/>
    <n v="649.06984"/>
    <n v="649.06984"/>
    <n v="649.06984"/>
    <n v="649.06984"/>
    <m/>
    <m/>
    <m/>
    <m/>
    <m/>
    <m/>
    <m/>
    <m/>
    <n v="2596.27936"/>
  </r>
  <r>
    <s v="E120217"/>
    <s v="Budget"/>
    <s v="1202"/>
    <n v="120217"/>
    <s v="CEN-WATER QUALITY"/>
    <x v="0"/>
    <s v="A50119900"/>
    <x v="98"/>
    <x v="98"/>
    <n v="10"/>
    <s v="Salaries &amp; Wages"/>
    <x v="0"/>
    <x v="0"/>
    <x v="0"/>
    <n v="0"/>
    <n v="0"/>
    <n v="0"/>
    <n v="0"/>
    <m/>
    <m/>
    <m/>
    <m/>
    <m/>
    <m/>
    <m/>
    <m/>
    <n v="0"/>
  </r>
  <r>
    <s v="E120217"/>
    <s v="Budget"/>
    <s v="1202"/>
    <n v="120217"/>
    <s v="CEN-WATER QUALITY"/>
    <x v="0"/>
    <s v="A50100000"/>
    <x v="0"/>
    <x v="0"/>
    <n v="10"/>
    <s v="Salaries &amp; Wages"/>
    <x v="0"/>
    <x v="0"/>
    <x v="0"/>
    <n v="25909.701926400001"/>
    <n v="24731.985475199999"/>
    <n v="25909.701926400001"/>
    <n v="25909.701926400001"/>
    <m/>
    <m/>
    <m/>
    <m/>
    <m/>
    <m/>
    <m/>
    <m/>
    <n v="102461.0912544"/>
  </r>
  <r>
    <s v="E120217"/>
    <s v="Budget"/>
    <s v="1202"/>
    <n v="120217"/>
    <s v="CEN-WATER QUALITY"/>
    <x v="0"/>
    <s v="A50171000"/>
    <x v="29"/>
    <x v="29"/>
    <n v="10"/>
    <s v="Salaries &amp; Wages"/>
    <x v="0"/>
    <x v="0"/>
    <x v="0"/>
    <n v="1229.2196007426389"/>
    <n v="1173.3455279816098"/>
    <n v="1229.2196007426389"/>
    <n v="1229.2196007426389"/>
    <m/>
    <m/>
    <m/>
    <m/>
    <m/>
    <m/>
    <m/>
    <m/>
    <n v="4861.0043302095273"/>
  </r>
  <r>
    <s v="E120217"/>
    <s v="Budget"/>
    <s v="1202"/>
    <n v="120217"/>
    <s v="CEN-WATER QUALITY"/>
    <x v="0"/>
    <s v="A50550000"/>
    <x v="32"/>
    <x v="32"/>
    <n v="12"/>
    <s v="Group insurances"/>
    <x v="12"/>
    <x v="12"/>
    <x v="1"/>
    <n v="4551.28"/>
    <n v="4551.28"/>
    <n v="4551.28"/>
    <n v="4551.28"/>
    <m/>
    <m/>
    <m/>
    <m/>
    <m/>
    <m/>
    <m/>
    <m/>
    <n v="18205.12"/>
  </r>
  <r>
    <s v="E120217"/>
    <s v="Budget"/>
    <s v="1202"/>
    <n v="120217"/>
    <s v="CEN-WATER QUALITY"/>
    <x v="0"/>
    <s v="A50550100"/>
    <x v="33"/>
    <x v="33"/>
    <n v="12"/>
    <s v="Group insurances"/>
    <x v="12"/>
    <x v="12"/>
    <x v="1"/>
    <n v="-102.08000000000001"/>
    <n v="-102.08000000000001"/>
    <n v="-102.08000000000001"/>
    <n v="-102.08000000000001"/>
    <m/>
    <m/>
    <m/>
    <m/>
    <m/>
    <m/>
    <m/>
    <m/>
    <n v="-408.32000000000005"/>
  </r>
  <r>
    <s v="E120217"/>
    <s v="Budget"/>
    <s v="1202"/>
    <n v="120217"/>
    <s v="CEN-WATER QUALITY"/>
    <x v="0"/>
    <s v="A50421000"/>
    <x v="1"/>
    <x v="1"/>
    <n v="13"/>
    <s v="Other benefits"/>
    <x v="1"/>
    <x v="1"/>
    <x v="1"/>
    <n v="541.34354703698148"/>
    <n v="517.28064143831557"/>
    <n v="541.34354703698148"/>
    <n v="541.34354703698148"/>
    <m/>
    <m/>
    <m/>
    <m/>
    <m/>
    <m/>
    <m/>
    <m/>
    <n v="2141.3112825492599"/>
  </r>
  <r>
    <s v="E120217"/>
    <s v="Budget"/>
    <s v="1202"/>
    <n v="120217"/>
    <s v="CEN-WATER QUALITY"/>
    <x v="0"/>
    <s v="A50422000"/>
    <x v="2"/>
    <x v="2"/>
    <n v="13"/>
    <s v="Other benefits"/>
    <x v="1"/>
    <x v="1"/>
    <x v="1"/>
    <n v="406.57970739696134"/>
    <n v="388.10699342437221"/>
    <n v="406.57970739696134"/>
    <n v="406.57970739696134"/>
    <m/>
    <m/>
    <m/>
    <m/>
    <m/>
    <m/>
    <m/>
    <m/>
    <n v="1607.8461156152562"/>
  </r>
  <r>
    <s v="E120217"/>
    <s v="Budget"/>
    <s v="1202"/>
    <n v="120217"/>
    <s v="CEN-WATER QUALITY"/>
    <x v="0"/>
    <s v="A50454000"/>
    <x v="130"/>
    <x v="130"/>
    <n v="13"/>
    <s v="Other benefits"/>
    <x v="1"/>
    <x v="1"/>
    <x v="1"/>
    <n v="0"/>
    <n v="0"/>
    <n v="0"/>
    <n v="500"/>
    <m/>
    <m/>
    <m/>
    <m/>
    <m/>
    <m/>
    <m/>
    <m/>
    <n v="500"/>
  </r>
  <r>
    <s v="E120217"/>
    <s v="Budget"/>
    <s v="1202"/>
    <n v="120217"/>
    <s v="CEN-WATER QUALITY"/>
    <x v="0"/>
    <s v="A50421100"/>
    <x v="38"/>
    <x v="38"/>
    <n v="13"/>
    <s v="Other benefits"/>
    <x v="1"/>
    <x v="1"/>
    <x v="1"/>
    <n v="-12.175463860631684"/>
    <n v="-11.633124252299636"/>
    <n v="-12.175463860631684"/>
    <n v="-12.175463860631684"/>
    <m/>
    <m/>
    <m/>
    <m/>
    <m/>
    <m/>
    <m/>
    <m/>
    <n v="-48.159515834194679"/>
  </r>
  <r>
    <s v="E120217"/>
    <s v="Budget"/>
    <s v="1202"/>
    <n v="120217"/>
    <s v="CEN-WATER QUALITY"/>
    <x v="0"/>
    <s v="A50422100"/>
    <x v="39"/>
    <x v="39"/>
    <n v="13"/>
    <s v="Other benefits"/>
    <x v="1"/>
    <x v="1"/>
    <x v="1"/>
    <n v="-5.9523538667505873"/>
    <n v="-5.6817923273528326"/>
    <n v="-5.9523538667505873"/>
    <n v="-5.9523538667505873"/>
    <m/>
    <m/>
    <m/>
    <m/>
    <m/>
    <m/>
    <m/>
    <m/>
    <n v="-23.538853927604595"/>
  </r>
  <r>
    <s v="E120217"/>
    <s v="Budget"/>
    <s v="1202"/>
    <n v="120217"/>
    <s v="CEN-WATER QUALITY"/>
    <x v="0"/>
    <s v="A53150000"/>
    <x v="40"/>
    <x v="40"/>
    <n v="15"/>
    <s v="Contracted services"/>
    <x v="13"/>
    <x v="13"/>
    <x v="11"/>
    <n v="3000"/>
    <n v="3000"/>
    <n v="3000"/>
    <n v="3000"/>
    <m/>
    <m/>
    <m/>
    <m/>
    <m/>
    <m/>
    <m/>
    <m/>
    <n v="12000"/>
  </r>
  <r>
    <s v="E120217"/>
    <s v="Budget"/>
    <s v="1202"/>
    <n v="120217"/>
    <s v="CEN-WATER QUALITY"/>
    <x v="0"/>
    <s v="A53152000"/>
    <x v="132"/>
    <x v="132"/>
    <n v="15"/>
    <s v="Contracted services"/>
    <x v="13"/>
    <x v="13"/>
    <x v="44"/>
    <n v="2000"/>
    <n v="2000"/>
    <n v="2000"/>
    <n v="2000"/>
    <m/>
    <m/>
    <m/>
    <m/>
    <m/>
    <m/>
    <m/>
    <m/>
    <n v="8000"/>
  </r>
  <r>
    <s v="E120217"/>
    <s v="Budget"/>
    <s v="1202"/>
    <n v="120217"/>
    <s v="CEN-WATER QUALITY"/>
    <x v="0"/>
    <s v="A52574100"/>
    <x v="45"/>
    <x v="45"/>
    <n v="17"/>
    <s v="Telecommunication expenses"/>
    <x v="15"/>
    <x v="15"/>
    <x v="13"/>
    <n v="500"/>
    <n v="500"/>
    <n v="500"/>
    <n v="500"/>
    <m/>
    <m/>
    <m/>
    <m/>
    <m/>
    <m/>
    <m/>
    <m/>
    <n v="2000"/>
  </r>
  <r>
    <s v="E120217"/>
    <s v="Budget"/>
    <s v="1202"/>
    <n v="120217"/>
    <s v="CEN-WATER QUALITY"/>
    <x v="0"/>
    <s v="A52562500"/>
    <x v="100"/>
    <x v="100"/>
    <n v="18"/>
    <s v="Postage printing and stationery"/>
    <x v="16"/>
    <x v="16"/>
    <x v="13"/>
    <n v="1300"/>
    <n v="1300"/>
    <n v="1300"/>
    <n v="1300"/>
    <m/>
    <m/>
    <m/>
    <m/>
    <m/>
    <m/>
    <m/>
    <m/>
    <n v="5200"/>
  </r>
  <r>
    <s v="E120217"/>
    <s v="Budget"/>
    <s v="1202"/>
    <n v="120217"/>
    <s v="CEN-WATER QUALITY"/>
    <x v="0"/>
    <s v="A52582000"/>
    <x v="101"/>
    <x v="101"/>
    <n v="19"/>
    <s v="Office supplies &amp; expenses"/>
    <x v="17"/>
    <x v="17"/>
    <x v="17"/>
    <n v="750"/>
    <n v="0"/>
    <n v="0"/>
    <n v="0"/>
    <m/>
    <m/>
    <m/>
    <m/>
    <m/>
    <m/>
    <m/>
    <m/>
    <n v="750"/>
  </r>
  <r>
    <s v="E120217"/>
    <s v="Budget"/>
    <s v="1202"/>
    <n v="120217"/>
    <s v="CEN-WATER QUALITY"/>
    <x v="0"/>
    <s v="A52534021"/>
    <x v="50"/>
    <x v="50"/>
    <n v="21"/>
    <s v="Employee related expense travel &amp; entertainment"/>
    <x v="18"/>
    <x v="18"/>
    <x v="13"/>
    <n v="162.5"/>
    <n v="312.5"/>
    <n v="50"/>
    <n v="50"/>
    <m/>
    <m/>
    <m/>
    <m/>
    <m/>
    <m/>
    <m/>
    <m/>
    <n v="575"/>
  </r>
  <r>
    <s v="E120217"/>
    <s v="Budget"/>
    <s v="1202"/>
    <n v="120217"/>
    <s v="CEN-WATER QUALITY"/>
    <x v="0"/>
    <s v="A52534000"/>
    <x v="51"/>
    <x v="51"/>
    <n v="21"/>
    <s v="Employee related expense travel &amp; entertainment"/>
    <x v="18"/>
    <x v="18"/>
    <x v="13"/>
    <n v="0"/>
    <n v="2170"/>
    <n v="0"/>
    <n v="0"/>
    <m/>
    <m/>
    <m/>
    <m/>
    <m/>
    <m/>
    <m/>
    <m/>
    <n v="2170"/>
  </r>
  <r>
    <s v="E120217"/>
    <s v="Budget"/>
    <s v="1202"/>
    <n v="120217"/>
    <s v="CEN-WATER QUALITY"/>
    <x v="0"/>
    <s v="A52534200"/>
    <x v="52"/>
    <x v="52"/>
    <n v="21"/>
    <s v="Employee related expense travel &amp; entertainment"/>
    <x v="18"/>
    <x v="18"/>
    <x v="13"/>
    <n v="200"/>
    <n v="0"/>
    <n v="0"/>
    <n v="0"/>
    <m/>
    <m/>
    <m/>
    <m/>
    <m/>
    <m/>
    <m/>
    <m/>
    <n v="200"/>
  </r>
  <r>
    <s v="E120217"/>
    <s v="Budget"/>
    <s v="1202"/>
    <n v="120217"/>
    <s v="CEN-WATER QUALITY"/>
    <x v="0"/>
    <s v="A52000000"/>
    <x v="167"/>
    <x v="53"/>
    <n v="22"/>
    <s v="Miscellaneous expenses"/>
    <x v="19"/>
    <x v="19"/>
    <x v="14"/>
    <n v="1450"/>
    <n v="1450"/>
    <n v="1450"/>
    <n v="2150"/>
    <m/>
    <m/>
    <m/>
    <m/>
    <m/>
    <m/>
    <m/>
    <m/>
    <n v="6500"/>
  </r>
  <r>
    <s v="E120217"/>
    <s v="Budget"/>
    <s v="1202"/>
    <n v="120217"/>
    <s v="CEN-WATER QUALITY"/>
    <x v="0"/>
    <s v="A52554500"/>
    <x v="102"/>
    <x v="102"/>
    <n v="22"/>
    <s v="Miscellaneous expenses"/>
    <x v="19"/>
    <x v="19"/>
    <x v="37"/>
    <n v="6500"/>
    <n v="6500"/>
    <n v="6500"/>
    <n v="6500"/>
    <m/>
    <m/>
    <m/>
    <m/>
    <m/>
    <m/>
    <m/>
    <m/>
    <n v="26000"/>
  </r>
  <r>
    <s v="E120217"/>
    <s v="Budget"/>
    <s v="1202"/>
    <n v="120217"/>
    <s v="CEN-WATER QUALITY"/>
    <x v="0"/>
    <s v="A62002300"/>
    <x v="134"/>
    <x v="134"/>
    <n v="29"/>
    <s v="Maintenance service &amp; supplies"/>
    <x v="25"/>
    <x v="25"/>
    <x v="45"/>
    <n v="1300"/>
    <n v="1300"/>
    <n v="1300"/>
    <n v="1300"/>
    <m/>
    <m/>
    <m/>
    <m/>
    <m/>
    <m/>
    <m/>
    <m/>
    <n v="5200"/>
  </r>
  <r>
    <s v="E120217"/>
    <s v="Budget"/>
    <s v="1202"/>
    <n v="120217"/>
    <s v="CEN-WATER QUALITY"/>
    <x v="0"/>
    <s v="A63110000"/>
    <x v="137"/>
    <x v="137"/>
    <n v="29"/>
    <s v="Maintenance service &amp; supplies"/>
    <x v="25"/>
    <x v="25"/>
    <x v="48"/>
    <n v="150"/>
    <n v="150"/>
    <n v="150"/>
    <n v="150"/>
    <m/>
    <m/>
    <m/>
    <m/>
    <m/>
    <m/>
    <m/>
    <m/>
    <n v="600"/>
  </r>
  <r>
    <s v="E120217"/>
    <s v="Budget"/>
    <s v="1202"/>
    <n v="120217"/>
    <s v="CEN-WATER QUALITY"/>
    <x v="0"/>
    <s v="A68532000"/>
    <x v="17"/>
    <x v="17"/>
    <n v="34"/>
    <s v="General taxes"/>
    <x v="3"/>
    <x v="3"/>
    <x v="3"/>
    <n v="0"/>
    <n v="0"/>
    <n v="0"/>
    <n v="0"/>
    <m/>
    <m/>
    <m/>
    <m/>
    <m/>
    <m/>
    <m/>
    <m/>
    <n v="0"/>
  </r>
  <r>
    <s v="E120217"/>
    <s v="Budget"/>
    <s v="1202"/>
    <n v="120217"/>
    <s v="CEN-WATER QUALITY"/>
    <x v="0"/>
    <s v="A68533000"/>
    <x v="18"/>
    <x v="18"/>
    <n v="34"/>
    <s v="General taxes"/>
    <x v="3"/>
    <x v="3"/>
    <x v="3"/>
    <n v="2125.8616295864117"/>
    <n v="2031.4923495033929"/>
    <n v="2125.8616295864117"/>
    <n v="2125.8616295864117"/>
    <m/>
    <m/>
    <m/>
    <m/>
    <m/>
    <m/>
    <m/>
    <m/>
    <n v="8409.0772382626292"/>
  </r>
  <r>
    <s v="E120217"/>
    <s v="Budget"/>
    <s v="1202"/>
    <n v="120217"/>
    <s v="CEN-WATER QUALITY"/>
    <x v="0"/>
    <s v="A68535000"/>
    <x v="19"/>
    <x v="19"/>
    <n v="34"/>
    <s v="General taxes"/>
    <x v="3"/>
    <x v="3"/>
    <x v="3"/>
    <n v="0"/>
    <n v="0"/>
    <n v="0"/>
    <n v="0"/>
    <m/>
    <m/>
    <m/>
    <m/>
    <m/>
    <m/>
    <m/>
    <m/>
    <n v="0"/>
  </r>
  <r>
    <s v="E120217"/>
    <s v="Budget"/>
    <s v="1202"/>
    <n v="120217"/>
    <s v="CEN-WATER QUALITY"/>
    <x v="0"/>
    <s v="A68532100"/>
    <x v="73"/>
    <x v="73"/>
    <n v="34"/>
    <s v="General taxes"/>
    <x v="3"/>
    <x v="3"/>
    <x v="3"/>
    <n v="0"/>
    <n v="0"/>
    <n v="0"/>
    <n v="0"/>
    <m/>
    <m/>
    <m/>
    <m/>
    <m/>
    <m/>
    <m/>
    <m/>
    <n v="0"/>
  </r>
  <r>
    <s v="E120217"/>
    <s v="Budget"/>
    <s v="1202"/>
    <n v="120217"/>
    <s v="CEN-WATER QUALITY"/>
    <x v="0"/>
    <s v="A68533100"/>
    <x v="74"/>
    <x v="74"/>
    <n v="34"/>
    <s v="General taxes"/>
    <x v="3"/>
    <x v="3"/>
    <x v="3"/>
    <n v="-53.900677280240352"/>
    <n v="-51.496707829102156"/>
    <n v="-53.900677280240352"/>
    <n v="-53.900677280240352"/>
    <m/>
    <m/>
    <m/>
    <m/>
    <m/>
    <m/>
    <m/>
    <m/>
    <n v="-213.19873966982323"/>
  </r>
  <r>
    <s v="E120217"/>
    <s v="Budget"/>
    <s v="1202"/>
    <n v="120217"/>
    <s v="CEN-WATER QUALITY"/>
    <x v="0"/>
    <s v="A68535100"/>
    <x v="75"/>
    <x v="75"/>
    <n v="34"/>
    <s v="General taxes"/>
    <x v="3"/>
    <x v="3"/>
    <x v="3"/>
    <n v="0"/>
    <n v="0"/>
    <n v="0"/>
    <n v="0"/>
    <m/>
    <m/>
    <m/>
    <m/>
    <m/>
    <m/>
    <m/>
    <m/>
    <n v="0"/>
  </r>
  <r>
    <s v="E120250"/>
    <s v="Budget"/>
    <s v="1202"/>
    <n v="120250"/>
    <s v="CEN-KY RIVER ST"/>
    <x v="0"/>
    <s v="A51510000"/>
    <x v="127"/>
    <x v="127"/>
    <n v="7"/>
    <s v="Fuel and Power"/>
    <x v="43"/>
    <x v="43"/>
    <x v="43"/>
    <n v="238666"/>
    <n v="162053"/>
    <n v="145676"/>
    <n v="124838"/>
    <m/>
    <m/>
    <m/>
    <m/>
    <m/>
    <m/>
    <m/>
    <m/>
    <n v="671233"/>
  </r>
  <r>
    <s v="E120250"/>
    <s v="Budget"/>
    <s v="1202"/>
    <n v="120250"/>
    <s v="CEN-KY RIVER ST"/>
    <x v="0"/>
    <s v="A51800000"/>
    <x v="171"/>
    <x v="170"/>
    <n v="8"/>
    <s v="Chemicals"/>
    <x v="48"/>
    <x v="48"/>
    <x v="64"/>
    <n v="95441.270227811765"/>
    <n v="84724.677690251701"/>
    <n v="64361.863142900875"/>
    <n v="61690.019732957364"/>
    <m/>
    <m/>
    <m/>
    <m/>
    <m/>
    <m/>
    <m/>
    <m/>
    <n v="306217.83079392172"/>
  </r>
  <r>
    <s v="E120250"/>
    <s v="Budget"/>
    <s v="1202"/>
    <n v="120250"/>
    <s v="CEN-KY RIVER ST"/>
    <x v="0"/>
    <s v="A51110000"/>
    <x v="128"/>
    <x v="128"/>
    <n v="9"/>
    <s v="Waste disposal"/>
    <x v="44"/>
    <x v="44"/>
    <x v="37"/>
    <n v="5000"/>
    <n v="5000"/>
    <n v="5000"/>
    <n v="5000"/>
    <m/>
    <m/>
    <m/>
    <m/>
    <m/>
    <m/>
    <m/>
    <m/>
    <n v="20000"/>
  </r>
  <r>
    <s v="E120250"/>
    <s v="Budget"/>
    <s v="1202"/>
    <n v="120250"/>
    <s v="CEN-KY RIVER ST"/>
    <x v="0"/>
    <s v="A50109900"/>
    <x v="28"/>
    <x v="28"/>
    <n v="10"/>
    <s v="Salaries &amp; Wages"/>
    <x v="0"/>
    <x v="0"/>
    <x v="0"/>
    <n v="-1382.9014566400001"/>
    <n v="-1320.0422995200004"/>
    <n v="-1382.9014566400001"/>
    <n v="-1382.9014566400001"/>
    <m/>
    <m/>
    <m/>
    <m/>
    <m/>
    <m/>
    <m/>
    <m/>
    <n v="-5468.7466694400009"/>
  </r>
  <r>
    <s v="E120250"/>
    <s v="Budget"/>
    <s v="1202"/>
    <n v="120250"/>
    <s v="CEN-KY RIVER ST"/>
    <x v="0"/>
    <s v="A50110000"/>
    <x v="97"/>
    <x v="97"/>
    <n v="10"/>
    <s v="Salaries &amp; Wages"/>
    <x v="0"/>
    <x v="0"/>
    <x v="0"/>
    <n v="5149.332762779999"/>
    <n v="5149.332762779999"/>
    <n v="5250.0587581399996"/>
    <n v="5250.0587581399996"/>
    <m/>
    <m/>
    <m/>
    <m/>
    <m/>
    <m/>
    <m/>
    <m/>
    <n v="20798.783041839997"/>
  </r>
  <r>
    <s v="E120250"/>
    <s v="Budget"/>
    <s v="1202"/>
    <n v="120250"/>
    <s v="CEN-KY RIVER ST"/>
    <x v="0"/>
    <s v="A50100000"/>
    <x v="0"/>
    <x v="0"/>
    <n v="10"/>
    <s v="Salaries &amp; Wages"/>
    <x v="0"/>
    <x v="0"/>
    <x v="0"/>
    <n v="44377.78722720001"/>
    <n v="42360.6209896"/>
    <n v="45112.728155200013"/>
    <n v="45112.728155200013"/>
    <m/>
    <m/>
    <m/>
    <m/>
    <m/>
    <m/>
    <m/>
    <m/>
    <n v="176963.86452720006"/>
  </r>
  <r>
    <s v="E120250"/>
    <s v="Budget"/>
    <s v="1202"/>
    <n v="120250"/>
    <s v="CEN-KY RIVER ST"/>
    <x v="0"/>
    <s v="A50171000"/>
    <x v="29"/>
    <x v="29"/>
    <n v="10"/>
    <s v="Salaries &amp; Wages"/>
    <x v="0"/>
    <x v="0"/>
    <x v="0"/>
    <n v="677.62069789616805"/>
    <n v="646.82112071906954"/>
    <n v="677.62069789616805"/>
    <n v="677.62069789616805"/>
    <m/>
    <m/>
    <m/>
    <m/>
    <m/>
    <m/>
    <m/>
    <m/>
    <n v="2679.6832144075738"/>
  </r>
  <r>
    <s v="E120250"/>
    <s v="Budget"/>
    <s v="1202"/>
    <n v="120250"/>
    <s v="CEN-KY RIVER ST"/>
    <x v="0"/>
    <s v="A50550000"/>
    <x v="32"/>
    <x v="32"/>
    <n v="12"/>
    <s v="Group insurances"/>
    <x v="12"/>
    <x v="12"/>
    <x v="1"/>
    <n v="8192.3799999999992"/>
    <n v="8192.3799999999992"/>
    <n v="8192.3799999999992"/>
    <n v="8192.3799999999992"/>
    <m/>
    <m/>
    <m/>
    <m/>
    <m/>
    <m/>
    <m/>
    <m/>
    <n v="32769.519999999997"/>
  </r>
  <r>
    <s v="E120250"/>
    <s v="Budget"/>
    <s v="1202"/>
    <n v="120250"/>
    <s v="CEN-KY RIVER ST"/>
    <x v="0"/>
    <s v="A50550100"/>
    <x v="33"/>
    <x v="33"/>
    <n v="12"/>
    <s v="Group insurances"/>
    <x v="12"/>
    <x v="12"/>
    <x v="1"/>
    <n v="-185.60000000000002"/>
    <n v="-185.60000000000002"/>
    <n v="-185.60000000000002"/>
    <n v="-185.60000000000002"/>
    <m/>
    <m/>
    <m/>
    <m/>
    <m/>
    <m/>
    <m/>
    <m/>
    <n v="-742.40000000000009"/>
  </r>
  <r>
    <s v="E120250"/>
    <s v="Budget"/>
    <s v="1202"/>
    <n v="120250"/>
    <s v="CEN-KY RIVER ST"/>
    <x v="0"/>
    <s v="A50421000"/>
    <x v="1"/>
    <x v="1"/>
    <n v="13"/>
    <s v="Other benefits"/>
    <x v="1"/>
    <x v="1"/>
    <x v="1"/>
    <n v="1034.5546307256673"/>
    <n v="992.62339521613592"/>
    <n v="1052.728587386647"/>
    <n v="1052.728587386647"/>
    <m/>
    <m/>
    <m/>
    <m/>
    <m/>
    <m/>
    <m/>
    <m/>
    <n v="4132.6352007150972"/>
  </r>
  <r>
    <s v="E120250"/>
    <s v="Budget"/>
    <s v="1202"/>
    <n v="120250"/>
    <s v="CEN-KY RIVER ST"/>
    <x v="0"/>
    <s v="A50422000"/>
    <x v="2"/>
    <x v="2"/>
    <n v="13"/>
    <s v="Other benefits"/>
    <x v="1"/>
    <x v="1"/>
    <x v="1"/>
    <n v="746.84083801167708"/>
    <n v="712.8907999202371"/>
    <n v="761.44706467205208"/>
    <n v="761.44706467205208"/>
    <m/>
    <m/>
    <m/>
    <m/>
    <m/>
    <m/>
    <m/>
    <m/>
    <n v="2982.625767276018"/>
  </r>
  <r>
    <s v="E120250"/>
    <s v="Budget"/>
    <s v="1202"/>
    <n v="120250"/>
    <s v="CEN-KY RIVER ST"/>
    <x v="0"/>
    <s v="A50454000"/>
    <x v="130"/>
    <x v="130"/>
    <n v="13"/>
    <s v="Other benefits"/>
    <x v="1"/>
    <x v="1"/>
    <x v="1"/>
    <n v="0"/>
    <n v="0"/>
    <n v="0"/>
    <n v="500"/>
    <m/>
    <m/>
    <m/>
    <m/>
    <m/>
    <m/>
    <m/>
    <m/>
    <n v="500"/>
  </r>
  <r>
    <s v="E120250"/>
    <s v="Budget"/>
    <s v="1202"/>
    <n v="120250"/>
    <s v="CEN-KY RIVER ST"/>
    <x v="0"/>
    <s v="A50421100"/>
    <x v="38"/>
    <x v="38"/>
    <n v="13"/>
    <s v="Other benefits"/>
    <x v="1"/>
    <x v="1"/>
    <x v="1"/>
    <n v="-21.434969286614518"/>
    <n v="-20.460652500859311"/>
    <n v="-21.434969286614518"/>
    <n v="-21.434969286614518"/>
    <m/>
    <m/>
    <m/>
    <m/>
    <m/>
    <m/>
    <m/>
    <m/>
    <n v="-84.765560360702864"/>
  </r>
  <r>
    <s v="E120250"/>
    <s v="Budget"/>
    <s v="1202"/>
    <n v="120250"/>
    <s v="CEN-KY RIVER ST"/>
    <x v="0"/>
    <s v="A53150000"/>
    <x v="40"/>
    <x v="40"/>
    <n v="15"/>
    <s v="Contracted services"/>
    <x v="13"/>
    <x v="13"/>
    <x v="11"/>
    <n v="500"/>
    <n v="7695"/>
    <n v="500"/>
    <n v="500"/>
    <m/>
    <m/>
    <m/>
    <m/>
    <m/>
    <m/>
    <m/>
    <m/>
    <n v="9195"/>
  </r>
  <r>
    <s v="E120250"/>
    <s v="Budget"/>
    <s v="1202"/>
    <n v="120250"/>
    <s v="CEN-KY RIVER ST"/>
    <x v="0"/>
    <s v="A52532000"/>
    <x v="133"/>
    <x v="133"/>
    <n v="16"/>
    <s v="Building maintenance and services"/>
    <x v="14"/>
    <x v="14"/>
    <x v="13"/>
    <n v="90"/>
    <n v="90"/>
    <n v="90"/>
    <n v="90"/>
    <m/>
    <m/>
    <m/>
    <m/>
    <m/>
    <m/>
    <m/>
    <m/>
    <n v="360"/>
  </r>
  <r>
    <s v="E120250"/>
    <s v="Budget"/>
    <s v="1202"/>
    <n v="120250"/>
    <s v="CEN-KY RIVER ST"/>
    <x v="0"/>
    <s v="A52578000"/>
    <x v="152"/>
    <x v="152"/>
    <n v="16"/>
    <s v="Building maintenance and services"/>
    <x v="14"/>
    <x v="14"/>
    <x v="13"/>
    <n v="575"/>
    <n v="575"/>
    <n v="575"/>
    <n v="575"/>
    <m/>
    <m/>
    <m/>
    <m/>
    <m/>
    <m/>
    <m/>
    <m/>
    <n v="2300"/>
  </r>
  <r>
    <s v="E120250"/>
    <s v="Budget"/>
    <s v="1202"/>
    <n v="120250"/>
    <s v="CEN-KY RIVER ST"/>
    <x v="0"/>
    <s v="A52574100"/>
    <x v="45"/>
    <x v="45"/>
    <n v="17"/>
    <s v="Telecommunication expenses"/>
    <x v="15"/>
    <x v="15"/>
    <x v="13"/>
    <n v="230"/>
    <n v="230"/>
    <n v="230"/>
    <n v="230"/>
    <m/>
    <m/>
    <m/>
    <m/>
    <m/>
    <m/>
    <m/>
    <m/>
    <n v="920"/>
  </r>
  <r>
    <s v="E120250"/>
    <s v="Budget"/>
    <s v="1202"/>
    <n v="120250"/>
    <s v="CEN-KY RIVER ST"/>
    <x v="0"/>
    <s v="A52562000"/>
    <x v="47"/>
    <x v="47"/>
    <n v="19"/>
    <s v="Office supplies &amp; expenses"/>
    <x v="17"/>
    <x v="17"/>
    <x v="13"/>
    <n v="500"/>
    <n v="500"/>
    <n v="500"/>
    <n v="500"/>
    <m/>
    <m/>
    <m/>
    <m/>
    <m/>
    <m/>
    <m/>
    <m/>
    <n v="2000"/>
  </r>
  <r>
    <s v="E120250"/>
    <s v="Budget"/>
    <s v="1202"/>
    <n v="120250"/>
    <s v="CEN-KY RIVER ST"/>
    <x v="0"/>
    <s v="A52582000"/>
    <x v="101"/>
    <x v="101"/>
    <n v="19"/>
    <s v="Office supplies &amp; expenses"/>
    <x v="17"/>
    <x v="17"/>
    <x v="17"/>
    <n v="445"/>
    <n v="745"/>
    <n v="620"/>
    <n v="620"/>
    <m/>
    <m/>
    <m/>
    <m/>
    <m/>
    <m/>
    <m/>
    <m/>
    <n v="2430"/>
  </r>
  <r>
    <s v="E120250"/>
    <s v="Budget"/>
    <s v="1202"/>
    <n v="120250"/>
    <s v="CEN-KY RIVER ST"/>
    <x v="0"/>
    <s v="A52001000"/>
    <x v="53"/>
    <x v="53"/>
    <n v="22"/>
    <s v="Miscellaneous expenses"/>
    <x v="19"/>
    <x v="19"/>
    <x v="14"/>
    <n v="1189.8800000000001"/>
    <n v="883.36"/>
    <n v="2017.55"/>
    <n v="1871.16"/>
    <m/>
    <m/>
    <m/>
    <m/>
    <m/>
    <m/>
    <m/>
    <m/>
    <n v="5961.95"/>
  </r>
  <r>
    <s v="E120250"/>
    <s v="Budget"/>
    <s v="1202"/>
    <n v="120250"/>
    <s v="CEN-KY RIVER ST"/>
    <x v="0"/>
    <s v="A62002100"/>
    <x v="172"/>
    <x v="171"/>
    <n v="29"/>
    <s v="Maintenance service &amp; supplies"/>
    <x v="25"/>
    <x v="25"/>
    <x v="65"/>
    <n v="3000"/>
    <n v="3000"/>
    <n v="3000"/>
    <n v="3000"/>
    <m/>
    <m/>
    <m/>
    <m/>
    <m/>
    <m/>
    <m/>
    <m/>
    <n v="12000"/>
  </r>
  <r>
    <s v="E120250"/>
    <s v="Budget"/>
    <s v="1202"/>
    <n v="120250"/>
    <s v="CEN-KY RIVER ST"/>
    <x v="0"/>
    <s v="A62002300"/>
    <x v="134"/>
    <x v="134"/>
    <n v="29"/>
    <s v="Maintenance service &amp; supplies"/>
    <x v="25"/>
    <x v="25"/>
    <x v="45"/>
    <n v="3238"/>
    <n v="5738"/>
    <n v="4438"/>
    <n v="5238"/>
    <m/>
    <m/>
    <m/>
    <m/>
    <m/>
    <m/>
    <m/>
    <m/>
    <n v="18652"/>
  </r>
  <r>
    <s v="E120250"/>
    <s v="Budget"/>
    <s v="1202"/>
    <n v="120250"/>
    <s v="CEN-KY RIVER ST"/>
    <x v="0"/>
    <s v="A63110000"/>
    <x v="137"/>
    <x v="137"/>
    <n v="29"/>
    <s v="Maintenance service &amp; supplies"/>
    <x v="25"/>
    <x v="25"/>
    <x v="48"/>
    <n v="6200"/>
    <n v="6200"/>
    <n v="6200"/>
    <n v="6200"/>
    <m/>
    <m/>
    <m/>
    <m/>
    <m/>
    <m/>
    <m/>
    <m/>
    <n v="24800"/>
  </r>
  <r>
    <s v="E120250"/>
    <s v="Budget"/>
    <s v="1202"/>
    <n v="120250"/>
    <s v="CEN-KY RIVER ST"/>
    <x v="0"/>
    <s v="A68532000"/>
    <x v="17"/>
    <x v="17"/>
    <n v="34"/>
    <s v="General taxes"/>
    <x v="3"/>
    <x v="3"/>
    <x v="3"/>
    <n v="0"/>
    <n v="0"/>
    <n v="0"/>
    <n v="0"/>
    <m/>
    <m/>
    <m/>
    <m/>
    <m/>
    <m/>
    <m/>
    <m/>
    <n v="0"/>
  </r>
  <r>
    <s v="E120250"/>
    <s v="Budget"/>
    <s v="1202"/>
    <n v="120250"/>
    <s v="CEN-KY RIVER ST"/>
    <x v="0"/>
    <s v="A68533000"/>
    <x v="18"/>
    <x v="18"/>
    <n v="34"/>
    <s v="General taxes"/>
    <x v="3"/>
    <x v="3"/>
    <x v="3"/>
    <n v="3840.8749676225266"/>
    <n v="3684.1958027920782"/>
    <n v="3904.8078122595675"/>
    <n v="3904.8078122595675"/>
    <m/>
    <m/>
    <m/>
    <m/>
    <m/>
    <m/>
    <m/>
    <m/>
    <n v="15334.686394933738"/>
  </r>
  <r>
    <s v="E120250"/>
    <s v="Budget"/>
    <s v="1202"/>
    <n v="120250"/>
    <s v="CEN-KY RIVER ST"/>
    <x v="0"/>
    <s v="A68535000"/>
    <x v="19"/>
    <x v="19"/>
    <n v="34"/>
    <s v="General taxes"/>
    <x v="3"/>
    <x v="3"/>
    <x v="3"/>
    <n v="0"/>
    <n v="0"/>
    <n v="0"/>
    <n v="0"/>
    <m/>
    <m/>
    <m/>
    <m/>
    <m/>
    <m/>
    <m/>
    <m/>
    <n v="0"/>
  </r>
  <r>
    <s v="E120250"/>
    <s v="Budget"/>
    <s v="1202"/>
    <n v="120250"/>
    <s v="CEN-KY RIVER ST"/>
    <x v="0"/>
    <s v="A68532100"/>
    <x v="73"/>
    <x v="73"/>
    <n v="34"/>
    <s v="General taxes"/>
    <x v="3"/>
    <x v="3"/>
    <x v="3"/>
    <n v="0"/>
    <n v="0"/>
    <n v="0"/>
    <n v="0"/>
    <m/>
    <m/>
    <m/>
    <m/>
    <m/>
    <m/>
    <m/>
    <m/>
    <n v="0"/>
  </r>
  <r>
    <s v="E120250"/>
    <s v="Budget"/>
    <s v="1202"/>
    <n v="120250"/>
    <s v="CEN-KY RIVER ST"/>
    <x v="0"/>
    <s v="A68533100"/>
    <x v="74"/>
    <x v="74"/>
    <n v="34"/>
    <s v="General taxes"/>
    <x v="3"/>
    <x v="3"/>
    <x v="3"/>
    <n v="-116.37115711077138"/>
    <n v="-111.08155906028179"/>
    <n v="-116.37115711077138"/>
    <n v="-116.37115711077138"/>
    <m/>
    <m/>
    <m/>
    <m/>
    <m/>
    <m/>
    <m/>
    <m/>
    <n v="-460.19503039259592"/>
  </r>
  <r>
    <s v="E120250"/>
    <s v="Budget"/>
    <s v="1202"/>
    <n v="120250"/>
    <s v="CEN-KY RIVER ST"/>
    <x v="0"/>
    <s v="A68535100"/>
    <x v="75"/>
    <x v="75"/>
    <n v="34"/>
    <s v="General taxes"/>
    <x v="3"/>
    <x v="3"/>
    <x v="3"/>
    <n v="0"/>
    <n v="0"/>
    <n v="0"/>
    <n v="0"/>
    <m/>
    <m/>
    <m/>
    <m/>
    <m/>
    <m/>
    <m/>
    <m/>
    <n v="0"/>
  </r>
  <r>
    <s v="E120251"/>
    <s v="Budget"/>
    <s v="1202"/>
    <n v="120251"/>
    <s v="CEN-RICHMOND ROAD"/>
    <x v="0"/>
    <s v="A51510000"/>
    <x v="127"/>
    <x v="127"/>
    <n v="7"/>
    <s v="Fuel and Power"/>
    <x v="43"/>
    <x v="43"/>
    <x v="43"/>
    <n v="42292"/>
    <n v="43536"/>
    <n v="40684"/>
    <n v="29890"/>
    <m/>
    <m/>
    <m/>
    <m/>
    <m/>
    <m/>
    <m/>
    <m/>
    <n v="156402"/>
  </r>
  <r>
    <s v="E120251"/>
    <s v="Budget"/>
    <s v="1202"/>
    <n v="120251"/>
    <s v="CEN-RICHMOND ROAD"/>
    <x v="0"/>
    <s v="A51800000"/>
    <x v="171"/>
    <x v="170"/>
    <n v="8"/>
    <s v="Chemicals"/>
    <x v="48"/>
    <x v="48"/>
    <x v="64"/>
    <n v="61417.936279672649"/>
    <n v="57941.280081285884"/>
    <n v="39785.810576603202"/>
    <n v="58408.757433168743"/>
    <m/>
    <m/>
    <m/>
    <m/>
    <m/>
    <m/>
    <m/>
    <m/>
    <n v="217553.78437073046"/>
  </r>
  <r>
    <s v="E120251"/>
    <s v="Budget"/>
    <s v="1202"/>
    <n v="120251"/>
    <s v="CEN-RICHMOND ROAD"/>
    <x v="0"/>
    <s v="A51110000"/>
    <x v="128"/>
    <x v="128"/>
    <n v="9"/>
    <s v="Waste disposal"/>
    <x v="44"/>
    <x v="44"/>
    <x v="37"/>
    <n v="4850"/>
    <n v="4850"/>
    <n v="4850"/>
    <n v="4850"/>
    <m/>
    <m/>
    <m/>
    <m/>
    <m/>
    <m/>
    <m/>
    <m/>
    <n v="19400"/>
  </r>
  <r>
    <s v="E120251"/>
    <s v="Budget"/>
    <s v="1202"/>
    <n v="120251"/>
    <s v="CEN-RICHMOND ROAD"/>
    <x v="0"/>
    <s v="A50109900"/>
    <x v="28"/>
    <x v="28"/>
    <n v="10"/>
    <s v="Salaries &amp; Wages"/>
    <x v="0"/>
    <x v="0"/>
    <x v="0"/>
    <n v="-1143.5554239999999"/>
    <n v="-1091.575632"/>
    <n v="-1143.5554239999999"/>
    <n v="-1143.5554239999999"/>
    <m/>
    <m/>
    <m/>
    <m/>
    <m/>
    <m/>
    <m/>
    <m/>
    <n v="-4522.2419040000004"/>
  </r>
  <r>
    <s v="E120251"/>
    <s v="Budget"/>
    <s v="1202"/>
    <n v="120251"/>
    <s v="CEN-RICHMOND ROAD"/>
    <x v="0"/>
    <s v="A50110000"/>
    <x v="97"/>
    <x v="97"/>
    <n v="10"/>
    <s v="Salaries &amp; Wages"/>
    <x v="0"/>
    <x v="0"/>
    <x v="0"/>
    <n v="4247.4316949900003"/>
    <n v="4247.4316949900003"/>
    <n v="4330.5064958700004"/>
    <n v="4330.5064958700004"/>
    <m/>
    <m/>
    <m/>
    <m/>
    <m/>
    <m/>
    <m/>
    <m/>
    <n v="17155.876381720002"/>
  </r>
  <r>
    <s v="E120251"/>
    <s v="Budget"/>
    <s v="1202"/>
    <n v="120251"/>
    <s v="CEN-RICHMOND ROAD"/>
    <x v="0"/>
    <s v="A50100000"/>
    <x v="0"/>
    <x v="0"/>
    <n v="10"/>
    <s v="Salaries &amp; Wages"/>
    <x v="0"/>
    <x v="0"/>
    <x v="0"/>
    <n v="38586.945388"/>
    <n v="36832.989234000008"/>
    <n v="39231.649804000001"/>
    <n v="39231.649804000001"/>
    <m/>
    <m/>
    <m/>
    <m/>
    <m/>
    <m/>
    <m/>
    <m/>
    <n v="153883.23423"/>
  </r>
  <r>
    <s v="E120251"/>
    <s v="Budget"/>
    <s v="1202"/>
    <n v="120251"/>
    <s v="CEN-RICHMOND ROAD"/>
    <x v="0"/>
    <s v="A50171000"/>
    <x v="29"/>
    <x v="29"/>
    <n v="10"/>
    <s v="Salaries &amp; Wages"/>
    <x v="0"/>
    <x v="0"/>
    <x v="0"/>
    <n v="560.33768684178062"/>
    <n v="534.86779198533623"/>
    <n v="560.33768684178062"/>
    <n v="560.33768684178062"/>
    <m/>
    <m/>
    <m/>
    <m/>
    <m/>
    <m/>
    <m/>
    <m/>
    <n v="2215.8808525106779"/>
  </r>
  <r>
    <s v="E120251"/>
    <s v="Budget"/>
    <s v="1202"/>
    <n v="120251"/>
    <s v="CEN-RICHMOND ROAD"/>
    <x v="0"/>
    <s v="A50550000"/>
    <x v="32"/>
    <x v="32"/>
    <n v="12"/>
    <s v="Group insurances"/>
    <x v="12"/>
    <x v="12"/>
    <x v="1"/>
    <n v="7282.94"/>
    <n v="7282.94"/>
    <n v="7282.94"/>
    <n v="7282.94"/>
    <m/>
    <m/>
    <m/>
    <m/>
    <m/>
    <m/>
    <m/>
    <m/>
    <n v="29131.759999999998"/>
  </r>
  <r>
    <s v="E120251"/>
    <s v="Budget"/>
    <s v="1202"/>
    <n v="120251"/>
    <s v="CEN-RICHMOND ROAD"/>
    <x v="0"/>
    <s v="A50550100"/>
    <x v="33"/>
    <x v="33"/>
    <n v="12"/>
    <s v="Group insurances"/>
    <x v="12"/>
    <x v="12"/>
    <x v="1"/>
    <n v="-185.60000000000002"/>
    <n v="-185.60000000000002"/>
    <n v="-185.60000000000002"/>
    <n v="-185.60000000000002"/>
    <m/>
    <m/>
    <m/>
    <m/>
    <m/>
    <m/>
    <m/>
    <m/>
    <n v="-742.40000000000009"/>
  </r>
  <r>
    <s v="E120251"/>
    <s v="Budget"/>
    <s v="1202"/>
    <n v="120251"/>
    <s v="CEN-RICHMOND ROAD"/>
    <x v="0"/>
    <s v="A50421000"/>
    <x v="1"/>
    <x v="1"/>
    <n v="13"/>
    <s v="Other benefits"/>
    <x v="1"/>
    <x v="1"/>
    <x v="1"/>
    <n v="1013.1260602479329"/>
    <n v="971.87411869189827"/>
    <n v="1031.2364617833116"/>
    <n v="1031.2364617833116"/>
    <m/>
    <m/>
    <m/>
    <m/>
    <m/>
    <m/>
    <m/>
    <m/>
    <n v="4047.4731025064548"/>
  </r>
  <r>
    <s v="E120251"/>
    <s v="Budget"/>
    <s v="1202"/>
    <n v="120251"/>
    <s v="CEN-RICHMOND ROAD"/>
    <x v="0"/>
    <s v="A50422000"/>
    <x v="2"/>
    <x v="2"/>
    <n v="13"/>
    <s v="Other benefits"/>
    <x v="1"/>
    <x v="1"/>
    <x v="1"/>
    <n v="984.22176598275337"/>
    <n v="939.49123116535554"/>
    <n v="1003.4760059041764"/>
    <n v="1003.4760059041764"/>
    <m/>
    <m/>
    <m/>
    <m/>
    <m/>
    <m/>
    <m/>
    <m/>
    <n v="3930.6650089564619"/>
  </r>
  <r>
    <s v="E120251"/>
    <s v="Budget"/>
    <s v="1202"/>
    <n v="120251"/>
    <s v="CEN-RICHMOND ROAD"/>
    <x v="0"/>
    <s v="A50454000"/>
    <x v="130"/>
    <x v="130"/>
    <n v="13"/>
    <s v="Other benefits"/>
    <x v="1"/>
    <x v="1"/>
    <x v="1"/>
    <n v="0"/>
    <n v="0"/>
    <n v="0"/>
    <n v="500"/>
    <m/>
    <m/>
    <m/>
    <m/>
    <m/>
    <m/>
    <m/>
    <m/>
    <n v="500"/>
  </r>
  <r>
    <s v="E120251"/>
    <s v="Budget"/>
    <s v="1202"/>
    <n v="120251"/>
    <s v="CEN-RICHMOND ROAD"/>
    <x v="0"/>
    <s v="A50421100"/>
    <x v="38"/>
    <x v="38"/>
    <n v="13"/>
    <s v="Other benefits"/>
    <x v="1"/>
    <x v="1"/>
    <x v="1"/>
    <n v="-17.72510635033807"/>
    <n v="-16.919419698049978"/>
    <n v="-17.72510635033807"/>
    <n v="-17.72510635033807"/>
    <m/>
    <m/>
    <m/>
    <m/>
    <m/>
    <m/>
    <m/>
    <m/>
    <n v="-70.094738749064177"/>
  </r>
  <r>
    <s v="E120251"/>
    <s v="Budget"/>
    <s v="1202"/>
    <n v="120251"/>
    <s v="CEN-RICHMOND ROAD"/>
    <x v="0"/>
    <s v="A53150000"/>
    <x v="40"/>
    <x v="40"/>
    <n v="15"/>
    <s v="Contracted services"/>
    <x v="13"/>
    <x v="13"/>
    <x v="11"/>
    <n v="2000"/>
    <n v="3100"/>
    <n v="2000"/>
    <n v="2000"/>
    <m/>
    <m/>
    <m/>
    <m/>
    <m/>
    <m/>
    <m/>
    <m/>
    <n v="9100"/>
  </r>
  <r>
    <s v="E120251"/>
    <s v="Budget"/>
    <s v="1202"/>
    <n v="120251"/>
    <s v="CEN-RICHMOND ROAD"/>
    <x v="0"/>
    <s v="A52532000"/>
    <x v="133"/>
    <x v="133"/>
    <n v="16"/>
    <s v="Building maintenance and services"/>
    <x v="14"/>
    <x v="14"/>
    <x v="13"/>
    <n v="2750"/>
    <n v="2750"/>
    <n v="2750"/>
    <n v="2750"/>
    <m/>
    <m/>
    <m/>
    <m/>
    <m/>
    <m/>
    <m/>
    <m/>
    <n v="11000"/>
  </r>
  <r>
    <s v="E120251"/>
    <s v="Budget"/>
    <s v="1202"/>
    <n v="120251"/>
    <s v="CEN-RICHMOND ROAD"/>
    <x v="0"/>
    <s v="A52583000"/>
    <x v="153"/>
    <x v="153"/>
    <n v="16"/>
    <s v="Building maintenance and services"/>
    <x v="14"/>
    <x v="14"/>
    <x v="13"/>
    <n v="4416.666666666667"/>
    <n v="4416.666666666667"/>
    <n v="4416.666666666667"/>
    <n v="4416.666666666667"/>
    <m/>
    <m/>
    <m/>
    <m/>
    <m/>
    <m/>
    <m/>
    <m/>
    <n v="17666.666666666668"/>
  </r>
  <r>
    <s v="E120251"/>
    <s v="Budget"/>
    <s v="1202"/>
    <n v="120251"/>
    <s v="CEN-RICHMOND ROAD"/>
    <x v="0"/>
    <s v="A52574100"/>
    <x v="45"/>
    <x v="45"/>
    <n v="17"/>
    <s v="Telecommunication expenses"/>
    <x v="15"/>
    <x v="15"/>
    <x v="13"/>
    <n v="275"/>
    <n v="275"/>
    <n v="275"/>
    <n v="275"/>
    <m/>
    <m/>
    <m/>
    <m/>
    <m/>
    <m/>
    <m/>
    <m/>
    <n v="1100"/>
  </r>
  <r>
    <s v="E120251"/>
    <s v="Budget"/>
    <s v="1202"/>
    <n v="120251"/>
    <s v="CEN-RICHMOND ROAD"/>
    <x v="0"/>
    <s v="A52542016"/>
    <x v="173"/>
    <x v="172"/>
    <n v="19"/>
    <s v="Office supplies &amp; expenses"/>
    <x v="17"/>
    <x v="17"/>
    <x v="13"/>
    <n v="0"/>
    <n v="0"/>
    <n v="0"/>
    <n v="0"/>
    <m/>
    <m/>
    <m/>
    <m/>
    <m/>
    <m/>
    <m/>
    <m/>
    <n v="0"/>
  </r>
  <r>
    <s v="E120251"/>
    <s v="Budget"/>
    <s v="1202"/>
    <n v="120251"/>
    <s v="CEN-RICHMOND ROAD"/>
    <x v="0"/>
    <s v="A52562000"/>
    <x v="47"/>
    <x v="47"/>
    <n v="19"/>
    <s v="Office supplies &amp; expenses"/>
    <x v="17"/>
    <x v="17"/>
    <x v="13"/>
    <n v="100"/>
    <n v="100"/>
    <n v="100"/>
    <n v="100"/>
    <m/>
    <m/>
    <m/>
    <m/>
    <m/>
    <m/>
    <m/>
    <m/>
    <n v="400"/>
  </r>
  <r>
    <s v="E120251"/>
    <s v="Budget"/>
    <s v="1202"/>
    <n v="120251"/>
    <s v="CEN-RICHMOND ROAD"/>
    <x v="0"/>
    <s v="A52582000"/>
    <x v="101"/>
    <x v="101"/>
    <n v="19"/>
    <s v="Office supplies &amp; expenses"/>
    <x v="17"/>
    <x v="17"/>
    <x v="17"/>
    <n v="475"/>
    <n v="650"/>
    <n v="650"/>
    <n v="650"/>
    <m/>
    <m/>
    <m/>
    <m/>
    <m/>
    <m/>
    <m/>
    <m/>
    <n v="2425"/>
  </r>
  <r>
    <s v="E120251"/>
    <s v="Budget"/>
    <s v="1202"/>
    <n v="120251"/>
    <s v="CEN-RICHMOND ROAD"/>
    <x v="0"/>
    <s v="A52001000"/>
    <x v="53"/>
    <x v="53"/>
    <n v="22"/>
    <s v="Miscellaneous expenses"/>
    <x v="19"/>
    <x v="19"/>
    <x v="14"/>
    <n v="2288.0700000000002"/>
    <n v="1832.11"/>
    <n v="1800"/>
    <n v="2283.94"/>
    <m/>
    <m/>
    <m/>
    <m/>
    <m/>
    <m/>
    <m/>
    <m/>
    <n v="8204.1200000000008"/>
  </r>
  <r>
    <s v="E120251"/>
    <s v="Budget"/>
    <s v="1202"/>
    <n v="120251"/>
    <s v="CEN-RICHMOND ROAD"/>
    <x v="0"/>
    <s v="A62002100"/>
    <x v="172"/>
    <x v="171"/>
    <n v="29"/>
    <s v="Maintenance service &amp; supplies"/>
    <x v="25"/>
    <x v="25"/>
    <x v="65"/>
    <n v="1000"/>
    <n v="1000"/>
    <n v="1000"/>
    <n v="1000"/>
    <m/>
    <m/>
    <m/>
    <m/>
    <m/>
    <m/>
    <m/>
    <m/>
    <n v="4000"/>
  </r>
  <r>
    <s v="E120251"/>
    <s v="Budget"/>
    <s v="1202"/>
    <n v="120251"/>
    <s v="CEN-RICHMOND ROAD"/>
    <x v="0"/>
    <s v="A62002300"/>
    <x v="134"/>
    <x v="134"/>
    <n v="29"/>
    <s v="Maintenance service &amp; supplies"/>
    <x v="25"/>
    <x v="25"/>
    <x v="45"/>
    <n v="8453"/>
    <n v="8453"/>
    <n v="18453"/>
    <n v="8453"/>
    <m/>
    <m/>
    <m/>
    <m/>
    <m/>
    <m/>
    <m/>
    <m/>
    <n v="43812"/>
  </r>
  <r>
    <s v="E120251"/>
    <s v="Budget"/>
    <s v="1202"/>
    <n v="120251"/>
    <s v="CEN-RICHMOND ROAD"/>
    <x v="0"/>
    <s v="A63110000"/>
    <x v="137"/>
    <x v="137"/>
    <n v="29"/>
    <s v="Maintenance service &amp; supplies"/>
    <x v="25"/>
    <x v="25"/>
    <x v="48"/>
    <n v="3200"/>
    <n v="3200"/>
    <n v="3200"/>
    <n v="3200"/>
    <m/>
    <m/>
    <m/>
    <m/>
    <m/>
    <m/>
    <m/>
    <m/>
    <n v="12800"/>
  </r>
  <r>
    <s v="E120251"/>
    <s v="Budget"/>
    <s v="1202"/>
    <n v="120251"/>
    <s v="CEN-RICHMOND ROAD"/>
    <x v="0"/>
    <s v="A68532000"/>
    <x v="17"/>
    <x v="17"/>
    <n v="34"/>
    <s v="General taxes"/>
    <x v="3"/>
    <x v="3"/>
    <x v="3"/>
    <n v="0"/>
    <n v="0"/>
    <n v="0"/>
    <n v="0"/>
    <m/>
    <m/>
    <m/>
    <m/>
    <m/>
    <m/>
    <m/>
    <m/>
    <n v="0"/>
  </r>
  <r>
    <s v="E120251"/>
    <s v="Budget"/>
    <s v="1202"/>
    <n v="120251"/>
    <s v="CEN-RICHMOND ROAD"/>
    <x v="0"/>
    <s v="A68533000"/>
    <x v="18"/>
    <x v="18"/>
    <n v="34"/>
    <s v="General taxes"/>
    <x v="3"/>
    <x v="3"/>
    <x v="3"/>
    <n v="3319.8693348921315"/>
    <n v="3183.7366171546128"/>
    <n v="3375.5512349834507"/>
    <n v="3375.5512349834507"/>
    <m/>
    <m/>
    <m/>
    <m/>
    <m/>
    <m/>
    <m/>
    <m/>
    <n v="13254.708422013646"/>
  </r>
  <r>
    <s v="E120251"/>
    <s v="Budget"/>
    <s v="1202"/>
    <n v="120251"/>
    <s v="CEN-RICHMOND ROAD"/>
    <x v="0"/>
    <s v="A68535000"/>
    <x v="19"/>
    <x v="19"/>
    <n v="34"/>
    <s v="General taxes"/>
    <x v="3"/>
    <x v="3"/>
    <x v="3"/>
    <n v="0"/>
    <n v="0"/>
    <n v="0"/>
    <n v="0"/>
    <m/>
    <m/>
    <m/>
    <m/>
    <m/>
    <m/>
    <m/>
    <m/>
    <n v="0"/>
  </r>
  <r>
    <s v="E120251"/>
    <s v="Budget"/>
    <s v="1202"/>
    <n v="120251"/>
    <s v="CEN-RICHMOND ROAD"/>
    <x v="0"/>
    <s v="A68532100"/>
    <x v="73"/>
    <x v="73"/>
    <n v="34"/>
    <s v="General taxes"/>
    <x v="3"/>
    <x v="3"/>
    <x v="3"/>
    <n v="0"/>
    <n v="0"/>
    <n v="0"/>
    <n v="0"/>
    <m/>
    <m/>
    <m/>
    <m/>
    <m/>
    <m/>
    <m/>
    <m/>
    <n v="0"/>
  </r>
  <r>
    <s v="E120251"/>
    <s v="Budget"/>
    <s v="1202"/>
    <n v="120251"/>
    <s v="CEN-RICHMOND ROAD"/>
    <x v="0"/>
    <s v="A68533100"/>
    <x v="74"/>
    <x v="74"/>
    <n v="34"/>
    <s v="General taxes"/>
    <x v="3"/>
    <x v="3"/>
    <x v="3"/>
    <n v="-96.230188544679237"/>
    <n v="-91.856089065375656"/>
    <n v="-96.230188544679237"/>
    <n v="-96.230188544679237"/>
    <m/>
    <m/>
    <m/>
    <m/>
    <m/>
    <m/>
    <m/>
    <m/>
    <n v="-380.54665469941335"/>
  </r>
  <r>
    <s v="E120251"/>
    <s v="Budget"/>
    <s v="1202"/>
    <n v="120251"/>
    <s v="CEN-RICHMOND ROAD"/>
    <x v="0"/>
    <s v="A68535100"/>
    <x v="75"/>
    <x v="75"/>
    <n v="34"/>
    <s v="General taxes"/>
    <x v="3"/>
    <x v="3"/>
    <x v="3"/>
    <n v="0"/>
    <n v="0"/>
    <n v="0"/>
    <n v="0"/>
    <m/>
    <m/>
    <m/>
    <m/>
    <m/>
    <m/>
    <m/>
    <m/>
    <n v="0"/>
  </r>
  <r>
    <s v="E120252"/>
    <s v="Budget"/>
    <s v="1202"/>
    <n v="120252"/>
    <s v="CEN-POOL III WTP"/>
    <x v="0"/>
    <s v="A51510000"/>
    <x v="127"/>
    <x v="127"/>
    <n v="7"/>
    <s v="Fuel and Power"/>
    <x v="43"/>
    <x v="43"/>
    <x v="43"/>
    <n v="64541"/>
    <n v="48527"/>
    <n v="45130"/>
    <n v="54731"/>
    <m/>
    <m/>
    <m/>
    <m/>
    <m/>
    <m/>
    <m/>
    <m/>
    <n v="212929"/>
  </r>
  <r>
    <s v="E120252"/>
    <s v="Budget"/>
    <s v="1202"/>
    <n v="120252"/>
    <s v="CEN-POOL III WTP"/>
    <x v="0"/>
    <s v="A51800000"/>
    <x v="171"/>
    <x v="170"/>
    <n v="8"/>
    <s v="Chemicals"/>
    <x v="48"/>
    <x v="48"/>
    <x v="64"/>
    <n v="39698.214124919388"/>
    <n v="25862.453888958276"/>
    <n v="20927.929736018938"/>
    <n v="23632.887427093014"/>
    <m/>
    <m/>
    <m/>
    <m/>
    <m/>
    <m/>
    <m/>
    <m/>
    <n v="110121.48517698962"/>
  </r>
  <r>
    <s v="E120252"/>
    <s v="Budget"/>
    <s v="1202"/>
    <n v="120252"/>
    <s v="CEN-POOL III WTP"/>
    <x v="0"/>
    <s v="A51110000"/>
    <x v="128"/>
    <x v="128"/>
    <n v="9"/>
    <s v="Waste disposal"/>
    <x v="44"/>
    <x v="44"/>
    <x v="37"/>
    <n v="2250"/>
    <n v="2250"/>
    <n v="2250"/>
    <n v="2250"/>
    <m/>
    <m/>
    <m/>
    <m/>
    <m/>
    <m/>
    <m/>
    <m/>
    <n v="9000"/>
  </r>
  <r>
    <s v="E120252"/>
    <s v="Budget"/>
    <s v="1202"/>
    <n v="120252"/>
    <s v="CEN-POOL III WTP"/>
    <x v="0"/>
    <s v="A50109900"/>
    <x v="28"/>
    <x v="28"/>
    <n v="10"/>
    <s v="Salaries &amp; Wages"/>
    <x v="0"/>
    <x v="0"/>
    <x v="0"/>
    <n v="-547.48812800000007"/>
    <n v="-522.602304"/>
    <n v="-547.48812800000007"/>
    <n v="-547.48812800000007"/>
    <m/>
    <m/>
    <m/>
    <m/>
    <m/>
    <m/>
    <m/>
    <m/>
    <n v="-2165.0666879999999"/>
  </r>
  <r>
    <s v="E120252"/>
    <s v="Budget"/>
    <s v="1202"/>
    <n v="120252"/>
    <s v="CEN-POOL III WTP"/>
    <x v="0"/>
    <s v="A50110000"/>
    <x v="97"/>
    <x v="97"/>
    <n v="10"/>
    <s v="Salaries &amp; Wages"/>
    <x v="0"/>
    <x v="0"/>
    <x v="0"/>
    <n v="3880.7866845000003"/>
    <n v="3880.7866845000008"/>
    <n v="3880.7866845000003"/>
    <n v="3880.7866845000003"/>
    <m/>
    <m/>
    <m/>
    <m/>
    <m/>
    <m/>
    <m/>
    <m/>
    <n v="15523.146738000003"/>
  </r>
  <r>
    <s v="E120252"/>
    <s v="Budget"/>
    <s v="1202"/>
    <n v="120252"/>
    <s v="CEN-POOL III WTP"/>
    <x v="0"/>
    <s v="A50100000"/>
    <x v="0"/>
    <x v="0"/>
    <n v="10"/>
    <s v="Salaries &amp; Wages"/>
    <x v="0"/>
    <x v="0"/>
    <x v="0"/>
    <n v="43595.381679999999"/>
    <n v="41613.770240000005"/>
    <n v="43595.381679999999"/>
    <n v="43595.381679999999"/>
    <m/>
    <m/>
    <m/>
    <m/>
    <m/>
    <m/>
    <m/>
    <m/>
    <n v="172399.91527999999"/>
  </r>
  <r>
    <s v="E120252"/>
    <s v="Budget"/>
    <s v="1202"/>
    <n v="120252"/>
    <s v="CEN-POOL III WTP"/>
    <x v="0"/>
    <s v="A50550000"/>
    <x v="32"/>
    <x v="32"/>
    <n v="12"/>
    <s v="Group insurances"/>
    <x v="12"/>
    <x v="12"/>
    <x v="1"/>
    <n v="8188.670000000001"/>
    <n v="8188.670000000001"/>
    <n v="8188.670000000001"/>
    <n v="8188.670000000001"/>
    <m/>
    <m/>
    <m/>
    <m/>
    <m/>
    <m/>
    <m/>
    <m/>
    <n v="32754.680000000004"/>
  </r>
  <r>
    <s v="E120252"/>
    <s v="Budget"/>
    <s v="1202"/>
    <n v="120252"/>
    <s v="CEN-POOL III WTP"/>
    <x v="0"/>
    <s v="A50550100"/>
    <x v="33"/>
    <x v="33"/>
    <n v="12"/>
    <s v="Group insurances"/>
    <x v="12"/>
    <x v="12"/>
    <x v="1"/>
    <n v="-92.800000000000011"/>
    <n v="-92.800000000000011"/>
    <n v="-92.800000000000011"/>
    <n v="-92.800000000000011"/>
    <m/>
    <m/>
    <m/>
    <m/>
    <m/>
    <m/>
    <m/>
    <m/>
    <n v="-371.20000000000005"/>
  </r>
  <r>
    <s v="E120252"/>
    <s v="Budget"/>
    <s v="1202"/>
    <n v="120252"/>
    <s v="CEN-POOL III WTP"/>
    <x v="0"/>
    <s v="A50421000"/>
    <x v="1"/>
    <x v="1"/>
    <n v="13"/>
    <s v="Other benefits"/>
    <x v="1"/>
    <x v="1"/>
    <x v="1"/>
    <n v="1270.2073637384383"/>
    <n v="1217.2803868958306"/>
    <n v="1270.2073637384383"/>
    <n v="1270.2073637384383"/>
    <m/>
    <m/>
    <m/>
    <m/>
    <m/>
    <m/>
    <m/>
    <m/>
    <n v="5027.9024781111457"/>
  </r>
  <r>
    <s v="E120252"/>
    <s v="Budget"/>
    <s v="1202"/>
    <n v="120252"/>
    <s v="CEN-POOL III WTP"/>
    <x v="0"/>
    <s v="A50422000"/>
    <x v="2"/>
    <x v="2"/>
    <n v="13"/>
    <s v="Other benefits"/>
    <x v="1"/>
    <x v="1"/>
    <x v="1"/>
    <n v="1554.5763104571354"/>
    <n v="1483.9182963454475"/>
    <n v="1554.5763104571354"/>
    <n v="1554.5763104571354"/>
    <m/>
    <m/>
    <m/>
    <m/>
    <m/>
    <m/>
    <m/>
    <m/>
    <n v="6147.6472277168532"/>
  </r>
  <r>
    <s v="E120252"/>
    <s v="Budget"/>
    <s v="1202"/>
    <n v="120252"/>
    <s v="CEN-POOL III WTP"/>
    <x v="0"/>
    <s v="A50454000"/>
    <x v="130"/>
    <x v="130"/>
    <n v="13"/>
    <s v="Other benefits"/>
    <x v="1"/>
    <x v="1"/>
    <x v="1"/>
    <n v="0"/>
    <n v="0"/>
    <n v="0"/>
    <n v="500"/>
    <m/>
    <m/>
    <m/>
    <m/>
    <m/>
    <m/>
    <m/>
    <m/>
    <n v="500"/>
  </r>
  <r>
    <s v="E120252"/>
    <s v="Budget"/>
    <s v="1202"/>
    <n v="120252"/>
    <s v="CEN-POOL III WTP"/>
    <x v="0"/>
    <s v="A50421100"/>
    <x v="38"/>
    <x v="38"/>
    <n v="13"/>
    <s v="Other benefits"/>
    <x v="1"/>
    <x v="1"/>
    <x v="1"/>
    <n v="-19.212849735739098"/>
    <n v="-18.416503443392003"/>
    <n v="-19.212849735739098"/>
    <n v="-19.212849735739098"/>
    <m/>
    <m/>
    <m/>
    <m/>
    <m/>
    <m/>
    <m/>
    <m/>
    <n v="-76.055052650609298"/>
  </r>
  <r>
    <s v="E120252"/>
    <s v="Budget"/>
    <s v="1202"/>
    <n v="120252"/>
    <s v="CEN-POOL III WTP"/>
    <x v="0"/>
    <s v="A50422100"/>
    <x v="39"/>
    <x v="39"/>
    <n v="13"/>
    <s v="Other benefits"/>
    <x v="1"/>
    <x v="1"/>
    <x v="1"/>
    <n v="-28.743126605027513"/>
    <n v="-27.436620850253533"/>
    <n v="-28.743126605027513"/>
    <n v="-28.743126605027513"/>
    <m/>
    <m/>
    <m/>
    <m/>
    <m/>
    <m/>
    <m/>
    <m/>
    <n v="-113.66600066533607"/>
  </r>
  <r>
    <s v="E120252"/>
    <s v="Budget"/>
    <s v="1202"/>
    <n v="120252"/>
    <s v="CEN-POOL III WTP"/>
    <x v="0"/>
    <s v="A53150000"/>
    <x v="40"/>
    <x v="40"/>
    <n v="15"/>
    <s v="Contracted services"/>
    <x v="13"/>
    <x v="13"/>
    <x v="11"/>
    <n v="2150"/>
    <n v="2150"/>
    <n v="2150"/>
    <n v="2150"/>
    <m/>
    <m/>
    <m/>
    <m/>
    <m/>
    <m/>
    <m/>
    <m/>
    <n v="8600"/>
  </r>
  <r>
    <s v="E120252"/>
    <s v="Budget"/>
    <s v="1202"/>
    <n v="120252"/>
    <s v="CEN-POOL III WTP"/>
    <x v="0"/>
    <s v="A53152000"/>
    <x v="132"/>
    <x v="132"/>
    <n v="15"/>
    <s v="Contracted services"/>
    <x v="13"/>
    <x v="13"/>
    <x v="44"/>
    <n v="600"/>
    <n v="600"/>
    <n v="600"/>
    <n v="600"/>
    <m/>
    <m/>
    <m/>
    <m/>
    <m/>
    <m/>
    <m/>
    <m/>
    <n v="2400"/>
  </r>
  <r>
    <s v="E120252"/>
    <s v="Budget"/>
    <s v="1202"/>
    <n v="120252"/>
    <s v="CEN-POOL III WTP"/>
    <x v="0"/>
    <s v="A52578000"/>
    <x v="152"/>
    <x v="152"/>
    <n v="16"/>
    <s v="Building maintenance and services"/>
    <x v="14"/>
    <x v="14"/>
    <x v="13"/>
    <n v="110"/>
    <n v="110"/>
    <n v="110"/>
    <n v="110"/>
    <m/>
    <m/>
    <m/>
    <m/>
    <m/>
    <m/>
    <m/>
    <m/>
    <n v="440"/>
  </r>
  <r>
    <s v="E120252"/>
    <s v="Budget"/>
    <s v="1202"/>
    <n v="120252"/>
    <s v="CEN-POOL III WTP"/>
    <x v="0"/>
    <s v="A52574100"/>
    <x v="45"/>
    <x v="45"/>
    <n v="17"/>
    <s v="Telecommunication expenses"/>
    <x v="15"/>
    <x v="15"/>
    <x v="13"/>
    <n v="140"/>
    <n v="140"/>
    <n v="140"/>
    <n v="140"/>
    <m/>
    <m/>
    <m/>
    <m/>
    <m/>
    <m/>
    <m/>
    <m/>
    <n v="560"/>
  </r>
  <r>
    <s v="E120252"/>
    <s v="Budget"/>
    <s v="1202"/>
    <n v="120252"/>
    <s v="CEN-POOL III WTP"/>
    <x v="0"/>
    <s v="A52562000"/>
    <x v="47"/>
    <x v="47"/>
    <n v="19"/>
    <s v="Office supplies &amp; expenses"/>
    <x v="17"/>
    <x v="17"/>
    <x v="13"/>
    <n v="500"/>
    <n v="500"/>
    <n v="500"/>
    <n v="500"/>
    <m/>
    <m/>
    <m/>
    <m/>
    <m/>
    <m/>
    <m/>
    <m/>
    <n v="2000"/>
  </r>
  <r>
    <s v="E120252"/>
    <s v="Budget"/>
    <s v="1202"/>
    <n v="120252"/>
    <s v="CEN-POOL III WTP"/>
    <x v="0"/>
    <s v="A52582000"/>
    <x v="101"/>
    <x v="101"/>
    <n v="19"/>
    <s v="Office supplies &amp; expenses"/>
    <x v="17"/>
    <x v="17"/>
    <x v="17"/>
    <n v="250"/>
    <n v="1250"/>
    <n v="250"/>
    <n v="250"/>
    <m/>
    <m/>
    <m/>
    <m/>
    <m/>
    <m/>
    <m/>
    <m/>
    <n v="2000"/>
  </r>
  <r>
    <s v="E120252"/>
    <s v="Budget"/>
    <s v="1202"/>
    <n v="120252"/>
    <s v="CEN-POOL III WTP"/>
    <x v="0"/>
    <s v="A52534000"/>
    <x v="51"/>
    <x v="51"/>
    <n v="21"/>
    <s v="Employee related expense travel &amp; entertainment"/>
    <x v="18"/>
    <x v="18"/>
    <x v="13"/>
    <n v="0"/>
    <n v="0"/>
    <n v="0"/>
    <n v="0"/>
    <m/>
    <m/>
    <m/>
    <m/>
    <m/>
    <m/>
    <m/>
    <m/>
    <n v="0"/>
  </r>
  <r>
    <s v="E120252"/>
    <s v="Budget"/>
    <s v="1202"/>
    <n v="120252"/>
    <s v="CEN-POOL III WTP"/>
    <x v="0"/>
    <s v="A52534200"/>
    <x v="52"/>
    <x v="52"/>
    <n v="21"/>
    <s v="Employee related expense travel &amp; entertainment"/>
    <x v="18"/>
    <x v="18"/>
    <x v="13"/>
    <n v="0"/>
    <n v="0"/>
    <n v="0"/>
    <n v="0"/>
    <m/>
    <m/>
    <m/>
    <m/>
    <m/>
    <m/>
    <m/>
    <m/>
    <n v="0"/>
  </r>
  <r>
    <s v="E120252"/>
    <s v="Budget"/>
    <s v="1202"/>
    <n v="120252"/>
    <s v="CEN-POOL III WTP"/>
    <x v="0"/>
    <s v="A52000000"/>
    <x v="167"/>
    <x v="53"/>
    <n v="22"/>
    <s v="Miscellaneous expenses"/>
    <x v="19"/>
    <x v="19"/>
    <x v="14"/>
    <n v="4675"/>
    <n v="1628.63"/>
    <n v="1876.92"/>
    <n v="525"/>
    <m/>
    <m/>
    <m/>
    <m/>
    <m/>
    <m/>
    <m/>
    <m/>
    <n v="8705.5499999999993"/>
  </r>
  <r>
    <s v="E120252"/>
    <s v="Budget"/>
    <s v="1202"/>
    <n v="120252"/>
    <s v="CEN-POOL III WTP"/>
    <x v="0"/>
    <s v="A52554500"/>
    <x v="102"/>
    <x v="102"/>
    <n v="22"/>
    <s v="Miscellaneous expenses"/>
    <x v="19"/>
    <x v="19"/>
    <x v="37"/>
    <n v="565"/>
    <n v="565"/>
    <n v="565"/>
    <n v="565"/>
    <m/>
    <m/>
    <m/>
    <m/>
    <m/>
    <m/>
    <m/>
    <m/>
    <n v="2260"/>
  </r>
  <r>
    <s v="E120252"/>
    <s v="Budget"/>
    <s v="1202"/>
    <n v="120252"/>
    <s v="CEN-POOL III WTP"/>
    <x v="0"/>
    <s v="A62002300"/>
    <x v="134"/>
    <x v="134"/>
    <n v="29"/>
    <s v="Maintenance service &amp; supplies"/>
    <x v="25"/>
    <x v="25"/>
    <x v="45"/>
    <n v="5000"/>
    <n v="725"/>
    <n v="725"/>
    <n v="10000"/>
    <m/>
    <m/>
    <m/>
    <m/>
    <m/>
    <m/>
    <m/>
    <m/>
    <n v="16450"/>
  </r>
  <r>
    <s v="E120252"/>
    <s v="Budget"/>
    <s v="1202"/>
    <n v="120252"/>
    <s v="CEN-POOL III WTP"/>
    <x v="0"/>
    <s v="A63110000"/>
    <x v="137"/>
    <x v="137"/>
    <n v="29"/>
    <s v="Maintenance service &amp; supplies"/>
    <x v="25"/>
    <x v="25"/>
    <x v="48"/>
    <n v="860"/>
    <n v="860"/>
    <n v="860"/>
    <n v="860"/>
    <m/>
    <m/>
    <m/>
    <m/>
    <m/>
    <m/>
    <m/>
    <m/>
    <n v="3440"/>
  </r>
  <r>
    <s v="E120252"/>
    <s v="Budget"/>
    <s v="1202"/>
    <n v="120252"/>
    <s v="CEN-POOL III WTP"/>
    <x v="0"/>
    <s v="A68532000"/>
    <x v="17"/>
    <x v="17"/>
    <n v="34"/>
    <s v="General taxes"/>
    <x v="3"/>
    <x v="3"/>
    <x v="3"/>
    <n v="0"/>
    <n v="0"/>
    <n v="0"/>
    <n v="0"/>
    <m/>
    <m/>
    <m/>
    <m/>
    <m/>
    <m/>
    <m/>
    <m/>
    <n v="0"/>
  </r>
  <r>
    <s v="E120252"/>
    <s v="Budget"/>
    <s v="1202"/>
    <n v="120252"/>
    <s v="CEN-POOL III WTP"/>
    <x v="0"/>
    <s v="A68533000"/>
    <x v="18"/>
    <x v="18"/>
    <n v="34"/>
    <s v="General taxes"/>
    <x v="3"/>
    <x v="3"/>
    <x v="3"/>
    <n v="3632.0032248842499"/>
    <n v="3480.4153047242494"/>
    <n v="3632.0032248842499"/>
    <n v="3632.0032248842499"/>
    <m/>
    <m/>
    <m/>
    <m/>
    <m/>
    <m/>
    <m/>
    <m/>
    <n v="14376.424979377"/>
  </r>
  <r>
    <s v="E120252"/>
    <s v="Budget"/>
    <s v="1202"/>
    <n v="120252"/>
    <s v="CEN-POOL III WTP"/>
    <x v="0"/>
    <s v="A68535000"/>
    <x v="19"/>
    <x v="19"/>
    <n v="34"/>
    <s v="General taxes"/>
    <x v="3"/>
    <x v="3"/>
    <x v="3"/>
    <n v="0"/>
    <n v="0"/>
    <n v="0"/>
    <n v="0"/>
    <m/>
    <m/>
    <m/>
    <m/>
    <m/>
    <m/>
    <m/>
    <m/>
    <n v="0"/>
  </r>
  <r>
    <s v="E120252"/>
    <s v="Budget"/>
    <s v="1202"/>
    <n v="120252"/>
    <s v="CEN-POOL III WTP"/>
    <x v="0"/>
    <s v="A68532100"/>
    <x v="73"/>
    <x v="73"/>
    <n v="34"/>
    <s v="General taxes"/>
    <x v="3"/>
    <x v="3"/>
    <x v="3"/>
    <n v="0"/>
    <n v="0"/>
    <n v="0"/>
    <n v="0"/>
    <m/>
    <m/>
    <m/>
    <m/>
    <m/>
    <m/>
    <m/>
    <m/>
    <n v="0"/>
  </r>
  <r>
    <s v="E120252"/>
    <s v="Budget"/>
    <s v="1202"/>
    <n v="120252"/>
    <s v="CEN-POOL III WTP"/>
    <x v="0"/>
    <s v="A68533100"/>
    <x v="74"/>
    <x v="74"/>
    <n v="34"/>
    <s v="General taxes"/>
    <x v="3"/>
    <x v="3"/>
    <x v="3"/>
    <n v="-45.930723262920004"/>
    <n v="-44.026957726920003"/>
    <n v="-45.930723262920004"/>
    <n v="-45.930723262920004"/>
    <m/>
    <m/>
    <m/>
    <m/>
    <m/>
    <m/>
    <m/>
    <m/>
    <n v="-181.81912751568001"/>
  </r>
  <r>
    <s v="E120252"/>
    <s v="Budget"/>
    <s v="1202"/>
    <n v="120252"/>
    <s v="CEN-POOL III WTP"/>
    <x v="0"/>
    <s v="A68535100"/>
    <x v="75"/>
    <x v="75"/>
    <n v="34"/>
    <s v="General taxes"/>
    <x v="3"/>
    <x v="3"/>
    <x v="3"/>
    <n v="0"/>
    <n v="0"/>
    <n v="0"/>
    <n v="0"/>
    <m/>
    <m/>
    <m/>
    <m/>
    <m/>
    <m/>
    <m/>
    <m/>
    <n v="0"/>
  </r>
  <r>
    <s v="E120261"/>
    <s v="Budget"/>
    <s v="1202"/>
    <n v="120261"/>
    <s v="MILL-PRODUCTION"/>
    <x v="0"/>
    <s v="A50454000"/>
    <x v="130"/>
    <x v="130"/>
    <n v="13"/>
    <s v="Other benefits"/>
    <x v="1"/>
    <x v="1"/>
    <x v="1"/>
    <n v="0"/>
    <n v="0"/>
    <n v="0"/>
    <n v="200"/>
    <m/>
    <m/>
    <m/>
    <m/>
    <m/>
    <m/>
    <m/>
    <m/>
    <n v="200"/>
  </r>
  <r>
    <s v="E120261"/>
    <s v="Budget"/>
    <s v="1202"/>
    <n v="120261"/>
    <s v="MILL-PRODUCTION"/>
    <x v="0"/>
    <s v="A53150000"/>
    <x v="40"/>
    <x v="40"/>
    <n v="15"/>
    <s v="Contracted services"/>
    <x v="13"/>
    <x v="13"/>
    <x v="11"/>
    <n v="308.97276640055168"/>
    <n v="308.97276640055168"/>
    <n v="308.97276640055168"/>
    <n v="308.97276640055168"/>
    <m/>
    <m/>
    <m/>
    <m/>
    <m/>
    <m/>
    <m/>
    <m/>
    <n v="1235.8910656022067"/>
  </r>
  <r>
    <s v="E120261"/>
    <s v="Budget"/>
    <s v="1202"/>
    <n v="120261"/>
    <s v="MILL-PRODUCTION"/>
    <x v="0"/>
    <s v="A52562500"/>
    <x v="100"/>
    <x v="100"/>
    <n v="18"/>
    <s v="Postage printing and stationery"/>
    <x v="16"/>
    <x v="16"/>
    <x v="13"/>
    <n v="0"/>
    <n v="150"/>
    <n v="0"/>
    <n v="0"/>
    <m/>
    <m/>
    <m/>
    <m/>
    <m/>
    <m/>
    <m/>
    <m/>
    <n v="150"/>
  </r>
  <r>
    <s v="E120261"/>
    <s v="Budget"/>
    <s v="1202"/>
    <n v="120261"/>
    <s v="MILL-PRODUCTION"/>
    <x v="0"/>
    <s v="A52000000"/>
    <x v="167"/>
    <x v="53"/>
    <n v="22"/>
    <s v="Miscellaneous expenses"/>
    <x v="19"/>
    <x v="19"/>
    <x v="14"/>
    <n v="0"/>
    <n v="0"/>
    <n v="0"/>
    <n v="0"/>
    <m/>
    <m/>
    <m/>
    <m/>
    <m/>
    <m/>
    <m/>
    <m/>
    <n v="0"/>
  </r>
  <r>
    <s v="E120261"/>
    <s v="Budget"/>
    <s v="1202"/>
    <n v="120261"/>
    <s v="MILL-PRODUCTION"/>
    <x v="0"/>
    <s v="A52554500"/>
    <x v="102"/>
    <x v="102"/>
    <n v="22"/>
    <s v="Miscellaneous expenses"/>
    <x v="19"/>
    <x v="19"/>
    <x v="37"/>
    <n v="0"/>
    <n v="250"/>
    <n v="0"/>
    <n v="0"/>
    <m/>
    <m/>
    <m/>
    <m/>
    <m/>
    <m/>
    <m/>
    <m/>
    <n v="250"/>
  </r>
  <r>
    <s v="E120261"/>
    <s v="Budget"/>
    <s v="1202"/>
    <n v="120261"/>
    <s v="MILL-PRODUCTION"/>
    <x v="0"/>
    <s v="A62002300"/>
    <x v="134"/>
    <x v="134"/>
    <n v="29"/>
    <s v="Maintenance service &amp; supplies"/>
    <x v="25"/>
    <x v="25"/>
    <x v="45"/>
    <n v="200"/>
    <n v="200"/>
    <n v="200"/>
    <n v="200"/>
    <m/>
    <m/>
    <m/>
    <m/>
    <m/>
    <m/>
    <m/>
    <m/>
    <n v="800"/>
  </r>
  <r>
    <s v="E120261"/>
    <s v="Budget"/>
    <s v="1202"/>
    <n v="120261"/>
    <s v="MILL-PRODUCTION"/>
    <x v="0"/>
    <s v="A62002600"/>
    <x v="103"/>
    <x v="103"/>
    <n v="29"/>
    <s v="Maintenance service &amp; supplies"/>
    <x v="25"/>
    <x v="25"/>
    <x v="38"/>
    <n v="1038.971880211524"/>
    <n v="1038.971880211524"/>
    <n v="1038.971880211524"/>
    <n v="1038.971880211524"/>
    <m/>
    <m/>
    <m/>
    <m/>
    <m/>
    <m/>
    <m/>
    <m/>
    <n v="4155.8875208460959"/>
  </r>
  <r>
    <s v="E123001"/>
    <s v="Budget"/>
    <s v="1230"/>
    <n v="123001"/>
    <s v="NOR-PRODUCTION"/>
    <x v="0"/>
    <s v="A51010000"/>
    <x v="126"/>
    <x v="126"/>
    <n v="6"/>
    <s v="Purchased water"/>
    <x v="42"/>
    <x v="42"/>
    <x v="42"/>
    <n v="3360"/>
    <n v="4297"/>
    <n v="3294"/>
    <n v="4470"/>
    <m/>
    <m/>
    <m/>
    <m/>
    <m/>
    <m/>
    <m/>
    <m/>
    <n v="15421"/>
  </r>
  <r>
    <s v="E123001"/>
    <s v="Budget"/>
    <s v="1230"/>
    <n v="123001"/>
    <s v="NOR-PRODUCTION"/>
    <x v="0"/>
    <s v="A50110000"/>
    <x v="97"/>
    <x v="97"/>
    <n v="10"/>
    <s v="Salaries &amp; Wages"/>
    <x v="0"/>
    <x v="0"/>
    <x v="0"/>
    <n v="371.54537200000004"/>
    <n v="371.54537199999999"/>
    <n v="371.54537200000004"/>
    <n v="371.54537200000004"/>
    <m/>
    <m/>
    <m/>
    <m/>
    <m/>
    <m/>
    <m/>
    <m/>
    <n v="1486.1814880000002"/>
  </r>
  <r>
    <s v="E123001"/>
    <s v="Budget"/>
    <s v="1230"/>
    <n v="123001"/>
    <s v="NOR-PRODUCTION"/>
    <x v="0"/>
    <s v="A50100000"/>
    <x v="0"/>
    <x v="0"/>
    <n v="10"/>
    <s v="Salaries &amp; Wages"/>
    <x v="0"/>
    <x v="0"/>
    <x v="0"/>
    <n v="4769.6232"/>
    <n v="4552.8275999999996"/>
    <n v="4769.6232"/>
    <n v="4769.6232"/>
    <m/>
    <m/>
    <m/>
    <m/>
    <m/>
    <m/>
    <m/>
    <m/>
    <n v="18861.697199999999"/>
  </r>
  <r>
    <s v="E123001"/>
    <s v="Budget"/>
    <s v="1230"/>
    <n v="123001"/>
    <s v="NOR-PRODUCTION"/>
    <x v="0"/>
    <s v="A50550000"/>
    <x v="32"/>
    <x v="32"/>
    <n v="12"/>
    <s v="Group insurances"/>
    <x v="12"/>
    <x v="12"/>
    <x v="1"/>
    <n v="909.44"/>
    <n v="909.44"/>
    <n v="909.44"/>
    <n v="909.44"/>
    <m/>
    <m/>
    <m/>
    <m/>
    <m/>
    <m/>
    <m/>
    <m/>
    <n v="3637.76"/>
  </r>
  <r>
    <s v="E123001"/>
    <s v="Budget"/>
    <s v="1230"/>
    <n v="123001"/>
    <s v="NOR-PRODUCTION"/>
    <x v="0"/>
    <s v="A50421000"/>
    <x v="1"/>
    <x v="1"/>
    <n v="13"/>
    <s v="Other benefits"/>
    <x v="1"/>
    <x v="1"/>
    <x v="1"/>
    <n v="164.5148183558907"/>
    <n v="157.57559982841647"/>
    <n v="164.5148183558907"/>
    <n v="164.5148183558907"/>
    <m/>
    <m/>
    <m/>
    <m/>
    <m/>
    <m/>
    <m/>
    <m/>
    <n v="651.12005489608862"/>
  </r>
  <r>
    <s v="E123001"/>
    <s v="Budget"/>
    <s v="1230"/>
    <n v="123001"/>
    <s v="NOR-PRODUCTION"/>
    <x v="0"/>
    <s v="A50422000"/>
    <x v="2"/>
    <x v="2"/>
    <n v="13"/>
    <s v="Other benefits"/>
    <x v="1"/>
    <x v="1"/>
    <x v="1"/>
    <n v="250.40556697793784"/>
    <n v="239.0212230243952"/>
    <n v="250.40556697793784"/>
    <n v="250.40556697793784"/>
    <m/>
    <m/>
    <m/>
    <m/>
    <m/>
    <m/>
    <m/>
    <m/>
    <n v="990.23792395820874"/>
  </r>
  <r>
    <s v="E123001"/>
    <s v="Budget"/>
    <s v="1230"/>
    <n v="123001"/>
    <s v="NOR-PRODUCTION"/>
    <x v="0"/>
    <s v="A52546000"/>
    <x v="150"/>
    <x v="150"/>
    <n v="16"/>
    <s v="Building maintenance and services"/>
    <x v="14"/>
    <x v="14"/>
    <x v="13"/>
    <n v="500"/>
    <n v="500"/>
    <n v="0"/>
    <n v="0"/>
    <m/>
    <m/>
    <m/>
    <m/>
    <m/>
    <m/>
    <m/>
    <m/>
    <n v="1000"/>
  </r>
  <r>
    <s v="E123001"/>
    <s v="Budget"/>
    <s v="1230"/>
    <n v="123001"/>
    <s v="NOR-PRODUCTION"/>
    <x v="0"/>
    <s v="A52574100"/>
    <x v="45"/>
    <x v="45"/>
    <n v="17"/>
    <s v="Telecommunication expenses"/>
    <x v="15"/>
    <x v="15"/>
    <x v="13"/>
    <n v="100"/>
    <n v="100"/>
    <n v="100"/>
    <n v="100"/>
    <m/>
    <m/>
    <m/>
    <m/>
    <m/>
    <m/>
    <m/>
    <m/>
    <n v="400"/>
  </r>
  <r>
    <s v="E123001"/>
    <s v="Budget"/>
    <s v="1230"/>
    <n v="123001"/>
    <s v="NOR-PRODUCTION"/>
    <x v="0"/>
    <s v="A63110000"/>
    <x v="137"/>
    <x v="137"/>
    <n v="29"/>
    <s v="Maintenance service &amp; supplies"/>
    <x v="25"/>
    <x v="25"/>
    <x v="48"/>
    <n v="500"/>
    <n v="500"/>
    <n v="500"/>
    <n v="500"/>
    <m/>
    <m/>
    <m/>
    <m/>
    <m/>
    <m/>
    <m/>
    <m/>
    <n v="2000"/>
  </r>
  <r>
    <s v="E123001"/>
    <s v="Budget"/>
    <s v="1230"/>
    <n v="123001"/>
    <s v="NOR-PRODUCTION"/>
    <x v="0"/>
    <s v="A68532000"/>
    <x v="17"/>
    <x v="17"/>
    <n v="34"/>
    <s v="General taxes"/>
    <x v="3"/>
    <x v="3"/>
    <x v="3"/>
    <n v="0"/>
    <n v="0"/>
    <n v="0"/>
    <n v="0"/>
    <m/>
    <m/>
    <m/>
    <m/>
    <m/>
    <m/>
    <m/>
    <m/>
    <n v="0"/>
  </r>
  <r>
    <s v="E123001"/>
    <s v="Budget"/>
    <s v="1230"/>
    <n v="123001"/>
    <s v="NOR-PRODUCTION"/>
    <x v="0"/>
    <s v="A68533000"/>
    <x v="18"/>
    <x v="18"/>
    <n v="34"/>
    <s v="General taxes"/>
    <x v="3"/>
    <x v="3"/>
    <x v="3"/>
    <n v="393.29577575800005"/>
    <n v="376.71201735799991"/>
    <n v="393.29577575800005"/>
    <n v="393.29577575800005"/>
    <m/>
    <m/>
    <m/>
    <m/>
    <m/>
    <m/>
    <m/>
    <m/>
    <n v="1556.5993446319999"/>
  </r>
  <r>
    <s v="E123001"/>
    <s v="Budget"/>
    <s v="1230"/>
    <n v="123001"/>
    <s v="NOR-PRODUCTION"/>
    <x v="0"/>
    <s v="A68535000"/>
    <x v="19"/>
    <x v="19"/>
    <n v="34"/>
    <s v="General taxes"/>
    <x v="3"/>
    <x v="3"/>
    <x v="3"/>
    <n v="0"/>
    <n v="0"/>
    <n v="0"/>
    <n v="0"/>
    <m/>
    <m/>
    <m/>
    <m/>
    <m/>
    <m/>
    <m/>
    <m/>
    <n v="0"/>
  </r>
  <r>
    <s v="E123005"/>
    <s v="Budget"/>
    <s v="1230"/>
    <n v="123005"/>
    <s v="NOR-ADMIN &amp; GEN"/>
    <x v="0"/>
    <s v="A50109900"/>
    <x v="28"/>
    <x v="28"/>
    <n v="10"/>
    <s v="Salaries &amp; Wages"/>
    <x v="0"/>
    <x v="0"/>
    <x v="0"/>
    <n v="-1431.4770060800001"/>
    <n v="-1366.4098694400002"/>
    <n v="-1431.4770060800001"/>
    <n v="-1431.4770060800001"/>
    <m/>
    <m/>
    <m/>
    <m/>
    <m/>
    <m/>
    <m/>
    <m/>
    <n v="-5660.8408876800004"/>
  </r>
  <r>
    <s v="E123005"/>
    <s v="Budget"/>
    <s v="1230"/>
    <n v="123005"/>
    <s v="NOR-ADMIN &amp; GEN"/>
    <x v="0"/>
    <s v="A50110000"/>
    <x v="97"/>
    <x v="97"/>
    <n v="10"/>
    <s v="Salaries &amp; Wages"/>
    <x v="0"/>
    <x v="0"/>
    <x v="0"/>
    <n v="453.71008"/>
    <n v="453.71008"/>
    <n v="453.71008"/>
    <n v="453.71008"/>
    <m/>
    <m/>
    <m/>
    <m/>
    <m/>
    <m/>
    <m/>
    <m/>
    <n v="1814.84032"/>
  </r>
  <r>
    <s v="E123005"/>
    <s v="Budget"/>
    <s v="1230"/>
    <n v="123005"/>
    <s v="NOR-ADMIN &amp; GEN"/>
    <x v="0"/>
    <s v="A50100000"/>
    <x v="0"/>
    <x v="0"/>
    <n v="10"/>
    <s v="Salaries &amp; Wages"/>
    <x v="0"/>
    <x v="0"/>
    <x v="0"/>
    <n v="13697.292870400001"/>
    <n v="13074.6904672"/>
    <n v="13697.292870400001"/>
    <n v="13697.292870400001"/>
    <m/>
    <m/>
    <m/>
    <m/>
    <m/>
    <m/>
    <m/>
    <m/>
    <n v="54166.569078400003"/>
  </r>
  <r>
    <s v="E123005"/>
    <s v="Budget"/>
    <s v="1230"/>
    <n v="123005"/>
    <s v="NOR-ADMIN &amp; GEN"/>
    <x v="0"/>
    <s v="A50171000"/>
    <x v="29"/>
    <x v="29"/>
    <n v="10"/>
    <s v="Salaries &amp; Wages"/>
    <x v="0"/>
    <x v="0"/>
    <x v="0"/>
    <n v="701.42847154750609"/>
    <n v="669.544904658983"/>
    <n v="701.42847154750609"/>
    <n v="701.42847154750609"/>
    <m/>
    <m/>
    <m/>
    <m/>
    <m/>
    <m/>
    <m/>
    <m/>
    <n v="2773.8303193015013"/>
  </r>
  <r>
    <s v="E123005"/>
    <s v="Budget"/>
    <s v="1230"/>
    <n v="123005"/>
    <s v="NOR-ADMIN &amp; GEN"/>
    <x v="0"/>
    <s v="A50550000"/>
    <x v="32"/>
    <x v="32"/>
    <n v="12"/>
    <s v="Group insurances"/>
    <x v="12"/>
    <x v="12"/>
    <x v="1"/>
    <n v="2735.74"/>
    <n v="2735.74"/>
    <n v="2735.74"/>
    <n v="2735.74"/>
    <m/>
    <m/>
    <m/>
    <m/>
    <m/>
    <m/>
    <m/>
    <m/>
    <n v="10942.96"/>
  </r>
  <r>
    <s v="E123005"/>
    <s v="Budget"/>
    <s v="1230"/>
    <n v="123005"/>
    <s v="NOR-ADMIN &amp; GEN"/>
    <x v="0"/>
    <s v="A50550100"/>
    <x v="33"/>
    <x v="33"/>
    <n v="12"/>
    <s v="Group insurances"/>
    <x v="12"/>
    <x v="12"/>
    <x v="1"/>
    <n v="-185.60000000000002"/>
    <n v="-185.60000000000002"/>
    <n v="-185.60000000000002"/>
    <n v="-185.60000000000002"/>
    <m/>
    <m/>
    <m/>
    <m/>
    <m/>
    <m/>
    <m/>
    <m/>
    <n v="-742.40000000000009"/>
  </r>
  <r>
    <s v="E123005"/>
    <s v="Budget"/>
    <s v="1230"/>
    <n v="123005"/>
    <s v="NOR-ADMIN &amp; GEN"/>
    <x v="0"/>
    <s v="A50421000"/>
    <x v="1"/>
    <x v="1"/>
    <n v="13"/>
    <s v="Other benefits"/>
    <x v="1"/>
    <x v="1"/>
    <x v="1"/>
    <n v="335.55084971173824"/>
    <n v="320.61608541293799"/>
    <n v="335.55084971173824"/>
    <n v="335.55084971173824"/>
    <m/>
    <m/>
    <m/>
    <m/>
    <m/>
    <m/>
    <m/>
    <m/>
    <n v="1327.2686345481527"/>
  </r>
  <r>
    <s v="E123005"/>
    <s v="Budget"/>
    <s v="1230"/>
    <n v="123005"/>
    <s v="NOR-ADMIN &amp; GEN"/>
    <x v="0"/>
    <s v="A50422000"/>
    <x v="2"/>
    <x v="2"/>
    <n v="13"/>
    <s v="Other benefits"/>
    <x v="1"/>
    <x v="1"/>
    <x v="1"/>
    <n v="369.75271259294936"/>
    <n v="352.94258929326986"/>
    <n v="369.75271259294936"/>
    <n v="369.75271259294936"/>
    <m/>
    <m/>
    <m/>
    <m/>
    <m/>
    <m/>
    <m/>
    <m/>
    <n v="1462.2007270721181"/>
  </r>
  <r>
    <s v="E123005"/>
    <s v="Budget"/>
    <s v="1230"/>
    <n v="123005"/>
    <s v="NOR-ADMIN &amp; GEN"/>
    <x v="0"/>
    <s v="A50456000"/>
    <x v="131"/>
    <x v="131"/>
    <n v="13"/>
    <s v="Other benefits"/>
    <x v="1"/>
    <x v="1"/>
    <x v="1"/>
    <n v="0"/>
    <n v="0"/>
    <n v="2500"/>
    <n v="2500"/>
    <m/>
    <m/>
    <m/>
    <m/>
    <m/>
    <m/>
    <m/>
    <m/>
    <n v="5000"/>
  </r>
  <r>
    <s v="E123005"/>
    <s v="Budget"/>
    <s v="1230"/>
    <n v="123005"/>
    <s v="NOR-ADMIN &amp; GEN"/>
    <x v="0"/>
    <s v="A50421100"/>
    <x v="38"/>
    <x v="38"/>
    <n v="13"/>
    <s v="Other benefits"/>
    <x v="1"/>
    <x v="1"/>
    <x v="1"/>
    <n v="-45.807259842869883"/>
    <n v="-43.725111668193989"/>
    <n v="-45.807259842869883"/>
    <n v="-45.807259842869883"/>
    <m/>
    <m/>
    <m/>
    <m/>
    <m/>
    <m/>
    <m/>
    <m/>
    <n v="-181.14689119680364"/>
  </r>
  <r>
    <s v="E123005"/>
    <s v="Budget"/>
    <s v="1230"/>
    <n v="123005"/>
    <s v="NOR-ADMIN &amp; GEN"/>
    <x v="0"/>
    <s v="A50422100"/>
    <x v="39"/>
    <x v="39"/>
    <n v="13"/>
    <s v="Other benefits"/>
    <x v="1"/>
    <x v="1"/>
    <x v="1"/>
    <n v="-75.152542518589868"/>
    <n v="-71.736517858653968"/>
    <n v="-75.152542518589868"/>
    <n v="-75.152542518589868"/>
    <m/>
    <m/>
    <m/>
    <m/>
    <m/>
    <m/>
    <m/>
    <m/>
    <n v="-297.19414541442359"/>
  </r>
  <r>
    <s v="E123005"/>
    <s v="Budget"/>
    <s v="1230"/>
    <n v="123005"/>
    <s v="NOR-ADMIN &amp; GEN"/>
    <x v="0"/>
    <s v="A53150000"/>
    <x v="40"/>
    <x v="40"/>
    <n v="15"/>
    <s v="Contracted services"/>
    <x v="13"/>
    <x v="13"/>
    <x v="11"/>
    <n v="100"/>
    <n v="100"/>
    <n v="100"/>
    <n v="100"/>
    <m/>
    <m/>
    <m/>
    <m/>
    <m/>
    <m/>
    <m/>
    <m/>
    <n v="400"/>
  </r>
  <r>
    <s v="E123005"/>
    <s v="Budget"/>
    <s v="1230"/>
    <n v="123005"/>
    <s v="NOR-ADMIN &amp; GEN"/>
    <x v="0"/>
    <s v="A52532000"/>
    <x v="133"/>
    <x v="133"/>
    <n v="16"/>
    <s v="Building maintenance and services"/>
    <x v="14"/>
    <x v="14"/>
    <x v="13"/>
    <n v="350"/>
    <n v="350"/>
    <n v="350"/>
    <n v="350"/>
    <m/>
    <m/>
    <m/>
    <m/>
    <m/>
    <m/>
    <m/>
    <m/>
    <n v="1400"/>
  </r>
  <r>
    <s v="E123005"/>
    <s v="Budget"/>
    <s v="1230"/>
    <n v="123005"/>
    <s v="NOR-ADMIN &amp; GEN"/>
    <x v="0"/>
    <s v="A52546000"/>
    <x v="150"/>
    <x v="150"/>
    <n v="16"/>
    <s v="Building maintenance and services"/>
    <x v="14"/>
    <x v="14"/>
    <x v="13"/>
    <n v="100"/>
    <n v="100"/>
    <n v="100"/>
    <n v="100"/>
    <m/>
    <m/>
    <m/>
    <m/>
    <m/>
    <m/>
    <m/>
    <m/>
    <n v="400"/>
  </r>
  <r>
    <s v="E123005"/>
    <s v="Budget"/>
    <s v="1230"/>
    <n v="123005"/>
    <s v="NOR-ADMIN &amp; GEN"/>
    <x v="0"/>
    <s v="A52550000"/>
    <x v="42"/>
    <x v="42"/>
    <n v="16"/>
    <s v="Building maintenance and services"/>
    <x v="14"/>
    <x v="14"/>
    <x v="13"/>
    <n v="100"/>
    <n v="100"/>
    <n v="100"/>
    <n v="100"/>
    <m/>
    <m/>
    <m/>
    <m/>
    <m/>
    <m/>
    <m/>
    <m/>
    <n v="400"/>
  </r>
  <r>
    <s v="E123005"/>
    <s v="Budget"/>
    <s v="1230"/>
    <n v="123005"/>
    <s v="NOR-ADMIN &amp; GEN"/>
    <x v="0"/>
    <s v="A52574000"/>
    <x v="44"/>
    <x v="44"/>
    <n v="17"/>
    <s v="Telecommunication expenses"/>
    <x v="15"/>
    <x v="15"/>
    <x v="13"/>
    <n v="2400"/>
    <n v="2400"/>
    <n v="2400"/>
    <n v="2400"/>
    <m/>
    <m/>
    <m/>
    <m/>
    <m/>
    <m/>
    <m/>
    <m/>
    <n v="9600"/>
  </r>
  <r>
    <s v="E123005"/>
    <s v="Budget"/>
    <s v="1230"/>
    <n v="123005"/>
    <s v="NOR-ADMIN &amp; GEN"/>
    <x v="0"/>
    <s v="A52574100"/>
    <x v="45"/>
    <x v="45"/>
    <n v="17"/>
    <s v="Telecommunication expenses"/>
    <x v="15"/>
    <x v="15"/>
    <x v="13"/>
    <n v="150"/>
    <n v="150"/>
    <n v="150"/>
    <n v="150"/>
    <m/>
    <m/>
    <m/>
    <m/>
    <m/>
    <m/>
    <m/>
    <m/>
    <n v="600"/>
  </r>
  <r>
    <s v="E123005"/>
    <s v="Budget"/>
    <s v="1230"/>
    <n v="123005"/>
    <s v="NOR-ADMIN &amp; GEN"/>
    <x v="0"/>
    <s v="A52562000"/>
    <x v="47"/>
    <x v="47"/>
    <n v="19"/>
    <s v="Office supplies &amp; expenses"/>
    <x v="17"/>
    <x v="17"/>
    <x v="13"/>
    <n v="300"/>
    <n v="300"/>
    <n v="300"/>
    <n v="300"/>
    <m/>
    <m/>
    <m/>
    <m/>
    <m/>
    <m/>
    <m/>
    <m/>
    <n v="1200"/>
  </r>
  <r>
    <s v="E123005"/>
    <s v="Budget"/>
    <s v="1230"/>
    <n v="123005"/>
    <s v="NOR-ADMIN &amp; GEN"/>
    <x v="0"/>
    <s v="A52534021"/>
    <x v="50"/>
    <x v="50"/>
    <n v="21"/>
    <s v="Employee related expense travel &amp; entertainment"/>
    <x v="18"/>
    <x v="18"/>
    <x v="13"/>
    <n v="100"/>
    <n v="100"/>
    <n v="100"/>
    <n v="100"/>
    <m/>
    <m/>
    <m/>
    <m/>
    <m/>
    <m/>
    <m/>
    <m/>
    <n v="400"/>
  </r>
  <r>
    <s v="E123005"/>
    <s v="Budget"/>
    <s v="1230"/>
    <n v="123005"/>
    <s v="NOR-ADMIN &amp; GEN"/>
    <x v="0"/>
    <s v="A52527000"/>
    <x v="54"/>
    <x v="54"/>
    <n v="22"/>
    <s v="Miscellaneous expenses"/>
    <x v="19"/>
    <x v="19"/>
    <x v="13"/>
    <n v="200"/>
    <n v="200"/>
    <n v="200"/>
    <n v="200"/>
    <m/>
    <m/>
    <m/>
    <m/>
    <m/>
    <m/>
    <m/>
    <m/>
    <n v="800"/>
  </r>
  <r>
    <s v="E123005"/>
    <s v="Budget"/>
    <s v="1230"/>
    <n v="123005"/>
    <s v="NOR-ADMIN &amp; GEN"/>
    <x v="0"/>
    <s v="A52540000"/>
    <x v="174"/>
    <x v="173"/>
    <n v="22"/>
    <s v="Miscellaneous expenses"/>
    <x v="19"/>
    <x v="19"/>
    <x v="13"/>
    <n v="0"/>
    <n v="600"/>
    <n v="0"/>
    <n v="0"/>
    <m/>
    <m/>
    <m/>
    <m/>
    <m/>
    <m/>
    <m/>
    <m/>
    <n v="600"/>
  </r>
  <r>
    <s v="E123005"/>
    <s v="Budget"/>
    <s v="1230"/>
    <n v="123005"/>
    <s v="NOR-ADMIN &amp; GEN"/>
    <x v="0"/>
    <s v="A68011000"/>
    <x v="72"/>
    <x v="72"/>
    <n v="30"/>
    <s v="Depreciation"/>
    <x v="26"/>
    <x v="26"/>
    <x v="21"/>
    <n v="46687.173940099616"/>
    <n v="46685.861166261122"/>
    <n v="46684.548392422636"/>
    <n v="46683.235618584142"/>
    <m/>
    <m/>
    <m/>
    <m/>
    <m/>
    <m/>
    <m/>
    <m/>
    <n v="186740.81911736753"/>
  </r>
  <r>
    <s v="E123005"/>
    <s v="Budget"/>
    <s v="1230"/>
    <n v="123005"/>
    <s v="NOR-ADMIN &amp; GEN"/>
    <x v="0"/>
    <s v="A68012000"/>
    <x v="156"/>
    <x v="156"/>
    <n v="30"/>
    <s v="Depreciation"/>
    <x v="26"/>
    <x v="26"/>
    <x v="21"/>
    <n v="-75.06"/>
    <n v="-75.06"/>
    <n v="-75.06"/>
    <n v="-75.06"/>
    <m/>
    <m/>
    <m/>
    <m/>
    <m/>
    <m/>
    <m/>
    <m/>
    <n v="-300.24"/>
  </r>
  <r>
    <s v="E123005"/>
    <s v="Budget"/>
    <s v="1230"/>
    <n v="123005"/>
    <s v="NOR-ADMIN &amp; GEN"/>
    <x v="0"/>
    <s v="A68012500"/>
    <x v="157"/>
    <x v="157"/>
    <n v="30"/>
    <s v="Depreciation"/>
    <x v="26"/>
    <x v="26"/>
    <x v="21"/>
    <n v="-9585.5499999999993"/>
    <n v="-9585.5499999999993"/>
    <n v="-9585.5499999999993"/>
    <n v="-9585.5499999999993"/>
    <m/>
    <m/>
    <m/>
    <m/>
    <m/>
    <m/>
    <m/>
    <m/>
    <n v="-38342.199999999997"/>
  </r>
  <r>
    <s v="E123005"/>
    <s v="Budget"/>
    <s v="1230"/>
    <n v="123005"/>
    <s v="NOR-ADMIN &amp; GEN"/>
    <x v="0"/>
    <s v="A68311000"/>
    <x v="162"/>
    <x v="162"/>
    <n v="32"/>
    <s v="Removal costs"/>
    <x v="47"/>
    <x v="47"/>
    <x v="21"/>
    <n v="7810.4020993251279"/>
    <n v="7810.1937992732146"/>
    <n v="7809.9854992213013"/>
    <n v="7809.777199169388"/>
    <m/>
    <m/>
    <m/>
    <m/>
    <m/>
    <m/>
    <m/>
    <m/>
    <n v="31240.35859698903"/>
  </r>
  <r>
    <s v="E123005"/>
    <s v="Budget"/>
    <s v="1230"/>
    <n v="123005"/>
    <s v="NOR-ADMIN &amp; GEN"/>
    <x v="0"/>
    <s v="A68312000"/>
    <x v="163"/>
    <x v="163"/>
    <n v="32"/>
    <s v="Removal costs"/>
    <x v="47"/>
    <x v="47"/>
    <x v="21"/>
    <n v="-29.94"/>
    <n v="-29.94"/>
    <n v="-29.94"/>
    <n v="-29.94"/>
    <m/>
    <m/>
    <m/>
    <m/>
    <m/>
    <m/>
    <m/>
    <m/>
    <n v="-119.76"/>
  </r>
  <r>
    <s v="E123005"/>
    <s v="Budget"/>
    <s v="1230"/>
    <n v="123005"/>
    <s v="NOR-ADMIN &amp; GEN"/>
    <x v="0"/>
    <s v="A68312500"/>
    <x v="164"/>
    <x v="164"/>
    <n v="32"/>
    <s v="Removal costs"/>
    <x v="47"/>
    <x v="47"/>
    <x v="21"/>
    <n v="-1366.65"/>
    <n v="-1366.65"/>
    <n v="-1366.65"/>
    <n v="-1366.65"/>
    <m/>
    <m/>
    <m/>
    <m/>
    <m/>
    <m/>
    <m/>
    <m/>
    <n v="-5466.6"/>
  </r>
  <r>
    <s v="E123005"/>
    <s v="Budget"/>
    <s v="1230"/>
    <n v="123005"/>
    <s v="NOR-ADMIN &amp; GEN"/>
    <x v="0"/>
    <s v="A68532000"/>
    <x v="17"/>
    <x v="17"/>
    <n v="34"/>
    <s v="General taxes"/>
    <x v="3"/>
    <x v="3"/>
    <x v="3"/>
    <n v="0"/>
    <n v="0"/>
    <n v="0"/>
    <n v="0"/>
    <m/>
    <m/>
    <m/>
    <m/>
    <m/>
    <m/>
    <m/>
    <m/>
    <n v="0"/>
  </r>
  <r>
    <s v="E123005"/>
    <s v="Budget"/>
    <s v="1230"/>
    <n v="123005"/>
    <s v="NOR-ADMIN &amp; GEN"/>
    <x v="0"/>
    <s v="A68533000"/>
    <x v="18"/>
    <x v="18"/>
    <n v="34"/>
    <s v="General taxes"/>
    <x v="3"/>
    <x v="3"/>
    <x v="3"/>
    <n v="1136.4335887789844"/>
    <n v="1086.3551170672122"/>
    <n v="1136.4335887789844"/>
    <n v="1136.4335887789844"/>
    <m/>
    <m/>
    <m/>
    <m/>
    <m/>
    <m/>
    <m/>
    <m/>
    <n v="4495.6558834041653"/>
  </r>
  <r>
    <s v="E123005"/>
    <s v="Budget"/>
    <s v="1230"/>
    <n v="123005"/>
    <s v="NOR-ADMIN &amp; GEN"/>
    <x v="0"/>
    <s v="A68535000"/>
    <x v="19"/>
    <x v="19"/>
    <n v="34"/>
    <s v="General taxes"/>
    <x v="3"/>
    <x v="3"/>
    <x v="3"/>
    <n v="0"/>
    <n v="0"/>
    <n v="0"/>
    <n v="0"/>
    <m/>
    <m/>
    <m/>
    <m/>
    <m/>
    <m/>
    <m/>
    <m/>
    <n v="0"/>
  </r>
  <r>
    <s v="E123005"/>
    <s v="Budget"/>
    <s v="1230"/>
    <n v="123005"/>
    <s v="NOR-ADMIN &amp; GEN"/>
    <x v="0"/>
    <s v="A68532100"/>
    <x v="73"/>
    <x v="73"/>
    <n v="34"/>
    <s v="General taxes"/>
    <x v="3"/>
    <x v="3"/>
    <x v="3"/>
    <n v="0"/>
    <n v="0"/>
    <n v="0"/>
    <n v="0"/>
    <m/>
    <m/>
    <m/>
    <m/>
    <m/>
    <m/>
    <m/>
    <m/>
    <n v="0"/>
  </r>
  <r>
    <s v="E123005"/>
    <s v="Budget"/>
    <s v="1230"/>
    <n v="123005"/>
    <s v="NOR-ADMIN &amp; GEN"/>
    <x v="0"/>
    <s v="A68533100"/>
    <x v="74"/>
    <x v="74"/>
    <n v="34"/>
    <s v="General taxes"/>
    <x v="3"/>
    <x v="3"/>
    <x v="3"/>
    <n v="-120.45878957979686"/>
    <n v="-114.98339005344246"/>
    <n v="-120.45878957979686"/>
    <n v="-120.45878957979686"/>
    <m/>
    <m/>
    <m/>
    <m/>
    <m/>
    <m/>
    <m/>
    <m/>
    <n v="-476.35975879283308"/>
  </r>
  <r>
    <s v="E123005"/>
    <s v="Budget"/>
    <s v="1230"/>
    <n v="123005"/>
    <s v="NOR-ADMIN &amp; GEN"/>
    <x v="0"/>
    <s v="A68535100"/>
    <x v="75"/>
    <x v="75"/>
    <n v="34"/>
    <s v="General taxes"/>
    <x v="3"/>
    <x v="3"/>
    <x v="3"/>
    <n v="0"/>
    <n v="0"/>
    <n v="0"/>
    <n v="0"/>
    <m/>
    <m/>
    <m/>
    <m/>
    <m/>
    <m/>
    <m/>
    <m/>
    <n v="0"/>
  </r>
  <r>
    <s v="E123005"/>
    <s v="Budget"/>
    <s v="1230"/>
    <n v="123005"/>
    <s v="NOR-ADMIN &amp; GEN"/>
    <x v="0"/>
    <s v="A70510000"/>
    <x v="78"/>
    <x v="78"/>
    <n v="41"/>
    <s v="Allowance for other funds used during construction"/>
    <x v="29"/>
    <x v="29"/>
    <x v="24"/>
    <n v="-2050.0561600210299"/>
    <n v="-2050.0561600210299"/>
    <n v="-2050.0561600210299"/>
    <n v="-2050.0561600210299"/>
    <m/>
    <m/>
    <m/>
    <m/>
    <m/>
    <m/>
    <m/>
    <m/>
    <n v="-8200.2246400841195"/>
  </r>
  <r>
    <s v="E123005"/>
    <s v="Budget"/>
    <s v="1230"/>
    <n v="123005"/>
    <s v="NOR-ADMIN &amp; GEN"/>
    <x v="0"/>
    <s v="A85000000"/>
    <x v="79"/>
    <x v="79"/>
    <n v="42"/>
    <s v="Allowance for borrowed funds used during construction"/>
    <x v="30"/>
    <x v="30"/>
    <x v="24"/>
    <n v="-941.564538438505"/>
    <n v="-941.564538438505"/>
    <n v="-941.564538438505"/>
    <n v="-941.564538438505"/>
    <m/>
    <m/>
    <m/>
    <m/>
    <m/>
    <m/>
    <m/>
    <m/>
    <n v="-3766.25815375402"/>
  </r>
  <r>
    <s v="E123006"/>
    <s v="Budget"/>
    <s v="1230"/>
    <n v="123006"/>
    <s v="NOR-FIELD SERVICES"/>
    <x v="0"/>
    <s v="A50109900"/>
    <x v="28"/>
    <x v="28"/>
    <n v="10"/>
    <s v="Salaries &amp; Wages"/>
    <x v="0"/>
    <x v="0"/>
    <x v="0"/>
    <n v="-3122.7268160000003"/>
    <n v="-2980.7846879999997"/>
    <n v="-3122.7268160000003"/>
    <n v="-3122.7268160000003"/>
    <m/>
    <m/>
    <m/>
    <m/>
    <m/>
    <m/>
    <m/>
    <m/>
    <n v="-12348.965136000001"/>
  </r>
  <r>
    <s v="E123006"/>
    <s v="Budget"/>
    <s v="1230"/>
    <n v="123006"/>
    <s v="NOR-FIELD SERVICES"/>
    <x v="0"/>
    <s v="A50110000"/>
    <x v="97"/>
    <x v="97"/>
    <n v="10"/>
    <s v="Salaries &amp; Wages"/>
    <x v="0"/>
    <x v="0"/>
    <x v="0"/>
    <n v="3370.8896303319998"/>
    <n v="3370.8896303319998"/>
    <n v="3370.8896303319998"/>
    <n v="3370.8896303319998"/>
    <m/>
    <m/>
    <m/>
    <m/>
    <m/>
    <m/>
    <m/>
    <m/>
    <n v="13483.558521327999"/>
  </r>
  <r>
    <s v="E123006"/>
    <s v="Budget"/>
    <s v="1230"/>
    <n v="123006"/>
    <s v="NOR-FIELD SERVICES"/>
    <x v="0"/>
    <s v="A50119900"/>
    <x v="98"/>
    <x v="98"/>
    <n v="10"/>
    <s v="Salaries &amp; Wages"/>
    <x v="0"/>
    <x v="0"/>
    <x v="0"/>
    <n v="-394.83437672399998"/>
    <n v="-394.83437672399998"/>
    <n v="-394.83437672399998"/>
    <n v="-394.83437672399998"/>
    <m/>
    <m/>
    <m/>
    <m/>
    <m/>
    <m/>
    <m/>
    <m/>
    <n v="-1579.3375068959999"/>
  </r>
  <r>
    <s v="E123006"/>
    <s v="Budget"/>
    <s v="1230"/>
    <n v="123006"/>
    <s v="NOR-FIELD SERVICES"/>
    <x v="0"/>
    <s v="A50100000"/>
    <x v="0"/>
    <x v="0"/>
    <n v="10"/>
    <s v="Salaries &amp; Wages"/>
    <x v="0"/>
    <x v="0"/>
    <x v="0"/>
    <n v="21716.723856000004"/>
    <n v="20729.601407999999"/>
    <n v="21716.723856000004"/>
    <n v="21716.723856000004"/>
    <m/>
    <m/>
    <m/>
    <m/>
    <m/>
    <m/>
    <m/>
    <m/>
    <n v="85879.772976000007"/>
  </r>
  <r>
    <s v="E123006"/>
    <s v="Budget"/>
    <s v="1230"/>
    <n v="123006"/>
    <s v="NOR-FIELD SERVICES"/>
    <x v="0"/>
    <s v="A50171000"/>
    <x v="29"/>
    <x v="29"/>
    <n v="10"/>
    <s v="Salaries &amp; Wages"/>
    <x v="0"/>
    <x v="0"/>
    <x v="0"/>
    <n v="577.4481916739586"/>
    <n v="551.19509205241502"/>
    <n v="577.4481916739586"/>
    <n v="577.4481916739586"/>
    <m/>
    <m/>
    <m/>
    <m/>
    <m/>
    <m/>
    <m/>
    <m/>
    <n v="2283.5396670742912"/>
  </r>
  <r>
    <s v="E123006"/>
    <s v="Budget"/>
    <s v="1230"/>
    <n v="123006"/>
    <s v="NOR-FIELD SERVICES"/>
    <x v="0"/>
    <s v="A50550000"/>
    <x v="32"/>
    <x v="32"/>
    <n v="12"/>
    <s v="Group insurances"/>
    <x v="12"/>
    <x v="12"/>
    <x v="1"/>
    <n v="4572.37"/>
    <n v="4572.37"/>
    <n v="4572.37"/>
    <n v="4572.37"/>
    <m/>
    <m/>
    <m/>
    <m/>
    <m/>
    <m/>
    <m/>
    <m/>
    <n v="18289.48"/>
  </r>
  <r>
    <s v="E123006"/>
    <s v="Budget"/>
    <s v="1230"/>
    <n v="123006"/>
    <s v="NOR-FIELD SERVICES"/>
    <x v="0"/>
    <s v="A50550100"/>
    <x v="33"/>
    <x v="33"/>
    <n v="12"/>
    <s v="Group insurances"/>
    <x v="12"/>
    <x v="12"/>
    <x v="1"/>
    <n v="-629.18399999999997"/>
    <n v="-629.18399999999997"/>
    <n v="-629.18399999999997"/>
    <n v="-629.18399999999997"/>
    <m/>
    <m/>
    <m/>
    <m/>
    <m/>
    <m/>
    <m/>
    <m/>
    <n v="-2516.7359999999999"/>
  </r>
  <r>
    <s v="E123006"/>
    <s v="Budget"/>
    <s v="1230"/>
    <n v="123006"/>
    <s v="NOR-FIELD SERVICES"/>
    <x v="0"/>
    <s v="A50421000"/>
    <x v="1"/>
    <x v="1"/>
    <n v="13"/>
    <s v="Other benefits"/>
    <x v="1"/>
    <x v="1"/>
    <x v="1"/>
    <n v="638.97855776736321"/>
    <n v="613.53422783443193"/>
    <n v="638.97855776736321"/>
    <n v="638.97855776736321"/>
    <m/>
    <m/>
    <m/>
    <m/>
    <m/>
    <m/>
    <m/>
    <m/>
    <n v="2530.4699011365219"/>
  </r>
  <r>
    <s v="E123006"/>
    <s v="Budget"/>
    <s v="1230"/>
    <n v="123006"/>
    <s v="NOR-FIELD SERVICES"/>
    <x v="0"/>
    <s v="A50422000"/>
    <x v="2"/>
    <x v="2"/>
    <n v="13"/>
    <s v="Other benefits"/>
    <x v="1"/>
    <x v="1"/>
    <x v="1"/>
    <n v="709.93918255136361"/>
    <n v="677.67376516266529"/>
    <n v="709.93918255136361"/>
    <n v="709.93918255136361"/>
    <m/>
    <m/>
    <m/>
    <m/>
    <m/>
    <m/>
    <m/>
    <m/>
    <n v="2807.4913128167559"/>
  </r>
  <r>
    <s v="E123006"/>
    <s v="Budget"/>
    <s v="1230"/>
    <n v="123006"/>
    <s v="NOR-FIELD SERVICES"/>
    <x v="0"/>
    <s v="A50421100"/>
    <x v="38"/>
    <x v="38"/>
    <n v="13"/>
    <s v="Other benefits"/>
    <x v="1"/>
    <x v="1"/>
    <x v="1"/>
    <n v="-93.138135672334926"/>
    <n v="-89.347241742588864"/>
    <n v="-93.138135672334926"/>
    <n v="-93.138135672334926"/>
    <m/>
    <m/>
    <m/>
    <m/>
    <m/>
    <m/>
    <m/>
    <m/>
    <n v="-368.76164875959364"/>
  </r>
  <r>
    <s v="E123006"/>
    <s v="Budget"/>
    <s v="1230"/>
    <n v="123006"/>
    <s v="NOR-FIELD SERVICES"/>
    <x v="0"/>
    <s v="A50422100"/>
    <x v="39"/>
    <x v="39"/>
    <n v="13"/>
    <s v="Other benefits"/>
    <x v="1"/>
    <x v="1"/>
    <x v="1"/>
    <n v="-111.35539385857848"/>
    <n v="-106.29378504682492"/>
    <n v="-111.35539385857848"/>
    <n v="-111.35539385857848"/>
    <m/>
    <m/>
    <m/>
    <m/>
    <m/>
    <m/>
    <m/>
    <m/>
    <n v="-440.35996662256036"/>
  </r>
  <r>
    <s v="E123006"/>
    <s v="Budget"/>
    <s v="1230"/>
    <n v="123006"/>
    <s v="NOR-FIELD SERVICES"/>
    <x v="0"/>
    <s v="A53150000"/>
    <x v="40"/>
    <x v="40"/>
    <n v="15"/>
    <s v="Contracted services"/>
    <x v="13"/>
    <x v="13"/>
    <x v="11"/>
    <n v="640"/>
    <n v="640"/>
    <n v="640"/>
    <n v="640"/>
    <m/>
    <m/>
    <m/>
    <m/>
    <m/>
    <m/>
    <m/>
    <m/>
    <n v="2560"/>
  </r>
  <r>
    <s v="E123006"/>
    <s v="Budget"/>
    <s v="1230"/>
    <n v="123006"/>
    <s v="NOR-FIELD SERVICES"/>
    <x v="0"/>
    <s v="A52532000"/>
    <x v="133"/>
    <x v="133"/>
    <n v="16"/>
    <s v="Building maintenance and services"/>
    <x v="14"/>
    <x v="14"/>
    <x v="13"/>
    <n v="1000"/>
    <n v="1000"/>
    <n v="1000"/>
    <n v="1000"/>
    <m/>
    <m/>
    <m/>
    <m/>
    <m/>
    <m/>
    <m/>
    <m/>
    <n v="4000"/>
  </r>
  <r>
    <s v="E123006"/>
    <s v="Budget"/>
    <s v="1230"/>
    <n v="123006"/>
    <s v="NOR-FIELD SERVICES"/>
    <x v="0"/>
    <s v="A52546000"/>
    <x v="150"/>
    <x v="150"/>
    <n v="16"/>
    <s v="Building maintenance and services"/>
    <x v="14"/>
    <x v="14"/>
    <x v="13"/>
    <n v="500"/>
    <n v="500"/>
    <n v="0"/>
    <n v="0"/>
    <m/>
    <m/>
    <m/>
    <m/>
    <m/>
    <m/>
    <m/>
    <m/>
    <n v="1000"/>
  </r>
  <r>
    <s v="E123006"/>
    <s v="Budget"/>
    <s v="1230"/>
    <n v="123006"/>
    <s v="NOR-FIELD SERVICES"/>
    <x v="0"/>
    <s v="A52574100"/>
    <x v="45"/>
    <x v="45"/>
    <n v="17"/>
    <s v="Telecommunication expenses"/>
    <x v="15"/>
    <x v="15"/>
    <x v="13"/>
    <n v="300"/>
    <n v="300"/>
    <n v="300"/>
    <n v="300"/>
    <m/>
    <m/>
    <m/>
    <m/>
    <m/>
    <m/>
    <m/>
    <m/>
    <n v="1200"/>
  </r>
  <r>
    <s v="E123006"/>
    <s v="Budget"/>
    <s v="1230"/>
    <n v="123006"/>
    <s v="NOR-FIELD SERVICES"/>
    <x v="0"/>
    <s v="A52582000"/>
    <x v="101"/>
    <x v="101"/>
    <n v="19"/>
    <s v="Office supplies &amp; expenses"/>
    <x v="17"/>
    <x v="17"/>
    <x v="17"/>
    <n v="225"/>
    <n v="225"/>
    <n v="225"/>
    <n v="225"/>
    <m/>
    <m/>
    <m/>
    <m/>
    <m/>
    <m/>
    <m/>
    <m/>
    <n v="900"/>
  </r>
  <r>
    <s v="E123006"/>
    <s v="Budget"/>
    <s v="1230"/>
    <n v="123006"/>
    <s v="NOR-FIELD SERVICES"/>
    <x v="0"/>
    <s v="A52534021"/>
    <x v="50"/>
    <x v="50"/>
    <n v="21"/>
    <s v="Employee related expense travel &amp; entertainment"/>
    <x v="18"/>
    <x v="18"/>
    <x v="13"/>
    <n v="100"/>
    <n v="100"/>
    <n v="100"/>
    <n v="100"/>
    <m/>
    <m/>
    <m/>
    <m/>
    <m/>
    <m/>
    <m/>
    <m/>
    <n v="400"/>
  </r>
  <r>
    <s v="E123006"/>
    <s v="Budget"/>
    <s v="1230"/>
    <n v="123006"/>
    <s v="NOR-FIELD SERVICES"/>
    <x v="0"/>
    <s v="A52000000"/>
    <x v="167"/>
    <x v="53"/>
    <n v="22"/>
    <s v="Miscellaneous expenses"/>
    <x v="19"/>
    <x v="19"/>
    <x v="14"/>
    <n v="1000"/>
    <n v="1000"/>
    <n v="1000"/>
    <n v="1000"/>
    <m/>
    <m/>
    <m/>
    <m/>
    <m/>
    <m/>
    <m/>
    <m/>
    <n v="4000"/>
  </r>
  <r>
    <s v="E123006"/>
    <s v="Budget"/>
    <s v="1230"/>
    <n v="123006"/>
    <s v="NOR-FIELD SERVICES"/>
    <x v="0"/>
    <s v="A54110000"/>
    <x v="168"/>
    <x v="167"/>
    <n v="23"/>
    <s v="Rents"/>
    <x v="20"/>
    <x v="20"/>
    <x v="63"/>
    <n v="0"/>
    <n v="0"/>
    <n v="0"/>
    <n v="0"/>
    <m/>
    <m/>
    <m/>
    <m/>
    <m/>
    <m/>
    <m/>
    <m/>
    <n v="0"/>
  </r>
  <r>
    <s v="E123006"/>
    <s v="Budget"/>
    <s v="1230"/>
    <n v="123006"/>
    <s v="NOR-FIELD SERVICES"/>
    <x v="0"/>
    <s v="A54140000"/>
    <x v="59"/>
    <x v="59"/>
    <n v="23"/>
    <s v="Rents"/>
    <x v="20"/>
    <x v="20"/>
    <x v="15"/>
    <n v="1000"/>
    <n v="0"/>
    <n v="0"/>
    <n v="1000"/>
    <m/>
    <m/>
    <m/>
    <m/>
    <m/>
    <m/>
    <m/>
    <m/>
    <n v="2000"/>
  </r>
  <r>
    <s v="E123006"/>
    <s v="Budget"/>
    <s v="1230"/>
    <n v="123006"/>
    <s v="NOR-FIELD SERVICES"/>
    <x v="0"/>
    <s v="A62002400"/>
    <x v="135"/>
    <x v="135"/>
    <n v="29"/>
    <s v="Maintenance service &amp; supplies"/>
    <x v="25"/>
    <x v="25"/>
    <x v="46"/>
    <n v="4473"/>
    <n v="4473"/>
    <n v="4473"/>
    <n v="4473"/>
    <m/>
    <m/>
    <m/>
    <m/>
    <m/>
    <m/>
    <m/>
    <m/>
    <n v="17892"/>
  </r>
  <r>
    <s v="E123006"/>
    <s v="Budget"/>
    <s v="1230"/>
    <n v="123006"/>
    <s v="NOR-FIELD SERVICES"/>
    <x v="0"/>
    <s v="A62502400"/>
    <x v="169"/>
    <x v="168"/>
    <n v="29"/>
    <s v="Maintenance service &amp; supplies"/>
    <x v="25"/>
    <x v="25"/>
    <x v="47"/>
    <n v="0"/>
    <n v="0"/>
    <n v="0"/>
    <n v="2000"/>
    <m/>
    <m/>
    <m/>
    <m/>
    <m/>
    <m/>
    <m/>
    <m/>
    <n v="2000"/>
  </r>
  <r>
    <s v="E123006"/>
    <s v="Budget"/>
    <s v="1230"/>
    <n v="123006"/>
    <s v="NOR-FIELD SERVICES"/>
    <x v="0"/>
    <s v="A62510000"/>
    <x v="136"/>
    <x v="136"/>
    <n v="29"/>
    <s v="Maintenance service &amp; supplies"/>
    <x v="25"/>
    <x v="25"/>
    <x v="47"/>
    <n v="3102"/>
    <n v="3102"/>
    <n v="3102"/>
    <n v="3102"/>
    <m/>
    <m/>
    <m/>
    <m/>
    <m/>
    <m/>
    <m/>
    <m/>
    <n v="12408"/>
  </r>
  <r>
    <s v="E123006"/>
    <s v="Budget"/>
    <s v="1230"/>
    <n v="123006"/>
    <s v="NOR-FIELD SERVICES"/>
    <x v="0"/>
    <s v="A62520700"/>
    <x v="170"/>
    <x v="169"/>
    <n v="29"/>
    <s v="Maintenance service &amp; supplies"/>
    <x v="25"/>
    <x v="25"/>
    <x v="47"/>
    <n v="2438"/>
    <n v="2438"/>
    <n v="2438"/>
    <n v="2438"/>
    <m/>
    <m/>
    <m/>
    <m/>
    <m/>
    <m/>
    <m/>
    <m/>
    <n v="9752"/>
  </r>
  <r>
    <s v="E123006"/>
    <s v="Budget"/>
    <s v="1230"/>
    <n v="123006"/>
    <s v="NOR-FIELD SERVICES"/>
    <x v="0"/>
    <s v="A63110000"/>
    <x v="137"/>
    <x v="137"/>
    <n v="29"/>
    <s v="Maintenance service &amp; supplies"/>
    <x v="25"/>
    <x v="25"/>
    <x v="48"/>
    <n v="2000"/>
    <n v="2000"/>
    <n v="2000"/>
    <n v="2000"/>
    <m/>
    <m/>
    <m/>
    <m/>
    <m/>
    <m/>
    <m/>
    <m/>
    <n v="8000"/>
  </r>
  <r>
    <s v="E123006"/>
    <s v="Budget"/>
    <s v="1230"/>
    <n v="123006"/>
    <s v="NOR-FIELD SERVICES"/>
    <x v="0"/>
    <s v="A68532000"/>
    <x v="17"/>
    <x v="17"/>
    <n v="34"/>
    <s v="General taxes"/>
    <x v="3"/>
    <x v="3"/>
    <x v="3"/>
    <n v="0"/>
    <n v="0"/>
    <n v="0"/>
    <n v="0"/>
    <m/>
    <m/>
    <m/>
    <m/>
    <m/>
    <m/>
    <m/>
    <m/>
    <n v="0"/>
  </r>
  <r>
    <s v="E123006"/>
    <s v="Budget"/>
    <s v="1230"/>
    <n v="123006"/>
    <s v="NOR-FIELD SERVICES"/>
    <x v="0"/>
    <s v="A68533000"/>
    <x v="18"/>
    <x v="18"/>
    <n v="34"/>
    <s v="General taxes"/>
    <x v="3"/>
    <x v="3"/>
    <x v="3"/>
    <n v="1963.5844533674563"/>
    <n v="1886.0610539744077"/>
    <n v="1963.5844533674563"/>
    <n v="1963.5844533674563"/>
    <m/>
    <m/>
    <m/>
    <m/>
    <m/>
    <m/>
    <m/>
    <m/>
    <n v="7776.8144140767763"/>
  </r>
  <r>
    <s v="E123006"/>
    <s v="Budget"/>
    <s v="1230"/>
    <n v="123006"/>
    <s v="NOR-FIELD SERVICES"/>
    <x v="0"/>
    <s v="A68535000"/>
    <x v="19"/>
    <x v="19"/>
    <n v="34"/>
    <s v="General taxes"/>
    <x v="3"/>
    <x v="3"/>
    <x v="3"/>
    <n v="0"/>
    <n v="0"/>
    <n v="0"/>
    <n v="0"/>
    <m/>
    <m/>
    <m/>
    <m/>
    <m/>
    <m/>
    <m/>
    <m/>
    <n v="0"/>
  </r>
  <r>
    <s v="E123006"/>
    <s v="Budget"/>
    <s v="1230"/>
    <n v="123006"/>
    <s v="NOR-FIELD SERVICES"/>
    <x v="0"/>
    <s v="A68532100"/>
    <x v="73"/>
    <x v="73"/>
    <n v="34"/>
    <s v="General taxes"/>
    <x v="3"/>
    <x v="3"/>
    <x v="3"/>
    <n v="0"/>
    <n v="0"/>
    <n v="0"/>
    <n v="0"/>
    <m/>
    <m/>
    <m/>
    <m/>
    <m/>
    <m/>
    <m/>
    <m/>
    <n v="0"/>
  </r>
  <r>
    <s v="E123006"/>
    <s v="Budget"/>
    <s v="1230"/>
    <n v="123006"/>
    <s v="NOR-FIELD SERVICES"/>
    <x v="0"/>
    <s v="A68533100"/>
    <x v="74"/>
    <x v="74"/>
    <n v="34"/>
    <s v="General taxes"/>
    <x v="3"/>
    <x v="3"/>
    <x v="3"/>
    <n v="-279.60754538759346"/>
    <n v="-268.3391911713839"/>
    <n v="-279.60754538759346"/>
    <n v="-279.60754538759346"/>
    <m/>
    <m/>
    <m/>
    <m/>
    <m/>
    <m/>
    <m/>
    <m/>
    <n v="-1107.1618273341644"/>
  </r>
  <r>
    <s v="E123006"/>
    <s v="Budget"/>
    <s v="1230"/>
    <n v="123006"/>
    <s v="NOR-FIELD SERVICES"/>
    <x v="0"/>
    <s v="A68535100"/>
    <x v="75"/>
    <x v="75"/>
    <n v="34"/>
    <s v="General taxes"/>
    <x v="3"/>
    <x v="3"/>
    <x v="3"/>
    <n v="0"/>
    <n v="0"/>
    <n v="0"/>
    <n v="0"/>
    <m/>
    <m/>
    <m/>
    <m/>
    <m/>
    <m/>
    <m/>
    <m/>
    <n v="0"/>
  </r>
  <r>
    <s v="E123205"/>
    <s v="Budget"/>
    <s v="1230"/>
    <n v="123005"/>
    <s v="NOR-ADMIN &amp; GEN"/>
    <x v="0"/>
    <s v="A68011000"/>
    <x v="72"/>
    <x v="72"/>
    <n v="30"/>
    <s v="Depreciation"/>
    <x v="26"/>
    <x v="26"/>
    <x v="21"/>
    <n v="-9.9690215329213885"/>
    <n v="-10.735869343146113"/>
    <n v="-11.502717153370835"/>
    <n v="-12.26956496359556"/>
    <m/>
    <m/>
    <m/>
    <m/>
    <m/>
    <m/>
    <m/>
    <m/>
    <n v="-44.477172993033889"/>
  </r>
  <r>
    <s v="E123205"/>
    <s v="Budget"/>
    <s v="1230"/>
    <n v="123005"/>
    <s v="NOR-ADMIN &amp; GEN"/>
    <x v="0"/>
    <s v="A68311000"/>
    <x v="162"/>
    <x v="162"/>
    <n v="32"/>
    <s v="Removal costs"/>
    <x v="47"/>
    <x v="47"/>
    <x v="21"/>
    <n v="-1.5818015578515119"/>
    <n v="-1.7034786007631668"/>
    <n v="-1.8251556436748217"/>
    <n v="-1.946832686586476"/>
    <m/>
    <m/>
    <m/>
    <m/>
    <m/>
    <m/>
    <m/>
    <m/>
    <n v="-7.0572684888759767"/>
  </r>
  <r>
    <s v="E123301"/>
    <s v="Budget"/>
    <s v="1233"/>
    <n v="123301"/>
    <s v="OWNWW-TREATMENT"/>
    <x v="1"/>
    <s v="A51510000"/>
    <x v="127"/>
    <x v="127"/>
    <n v="7"/>
    <s v="Fuel and Power"/>
    <x v="43"/>
    <x v="43"/>
    <x v="43"/>
    <n v="4644"/>
    <n v="4644"/>
    <n v="4644"/>
    <n v="4643"/>
    <m/>
    <m/>
    <m/>
    <m/>
    <m/>
    <m/>
    <m/>
    <m/>
    <n v="18575"/>
  </r>
  <r>
    <s v="E123301"/>
    <s v="Budget"/>
    <s v="1233"/>
    <n v="123301"/>
    <s v="OWNWW-TREATMENT"/>
    <x v="1"/>
    <s v="A51800000"/>
    <x v="171"/>
    <x v="170"/>
    <n v="8"/>
    <s v="Chemicals"/>
    <x v="48"/>
    <x v="48"/>
    <x v="64"/>
    <n v="1630.0580776315676"/>
    <n v="398.43136445723405"/>
    <n v="549.03989316611467"/>
    <n v="804.10470380756021"/>
    <m/>
    <m/>
    <m/>
    <m/>
    <m/>
    <m/>
    <m/>
    <m/>
    <n v="3381.6340390624769"/>
  </r>
  <r>
    <s v="E123301"/>
    <s v="Budget"/>
    <s v="1233"/>
    <n v="123301"/>
    <s v="OWNWW-TREATMENT"/>
    <x v="1"/>
    <s v="A53150000"/>
    <x v="40"/>
    <x v="40"/>
    <n v="15"/>
    <s v="Contracted services"/>
    <x v="13"/>
    <x v="13"/>
    <x v="11"/>
    <n v="533"/>
    <n v="533"/>
    <n v="533"/>
    <n v="533"/>
    <m/>
    <m/>
    <m/>
    <m/>
    <m/>
    <m/>
    <m/>
    <m/>
    <n v="2132"/>
  </r>
  <r>
    <s v="E123301"/>
    <s v="Budget"/>
    <s v="1233"/>
    <n v="123301"/>
    <s v="OWNWW-TREATMENT"/>
    <x v="1"/>
    <s v="A53152000"/>
    <x v="132"/>
    <x v="132"/>
    <n v="15"/>
    <s v="Contracted services"/>
    <x v="13"/>
    <x v="13"/>
    <x v="44"/>
    <n v="2000"/>
    <n v="3000"/>
    <n v="3000"/>
    <n v="2000"/>
    <m/>
    <m/>
    <m/>
    <m/>
    <m/>
    <m/>
    <m/>
    <m/>
    <n v="10000"/>
  </r>
  <r>
    <s v="E123301"/>
    <s v="Budget"/>
    <s v="1233"/>
    <n v="123301"/>
    <s v="OWNWW-TREATMENT"/>
    <x v="1"/>
    <s v="A52546000"/>
    <x v="150"/>
    <x v="150"/>
    <n v="16"/>
    <s v="Building maintenance and services"/>
    <x v="14"/>
    <x v="14"/>
    <x v="13"/>
    <n v="1000"/>
    <n v="1000"/>
    <n v="1000"/>
    <n v="1000"/>
    <m/>
    <m/>
    <m/>
    <m/>
    <m/>
    <m/>
    <m/>
    <m/>
    <n v="4000"/>
  </r>
  <r>
    <s v="E123301"/>
    <s v="Budget"/>
    <s v="1233"/>
    <n v="123301"/>
    <s v="OWNWW-TREATMENT"/>
    <x v="1"/>
    <s v="A52578000"/>
    <x v="152"/>
    <x v="152"/>
    <n v="16"/>
    <s v="Building maintenance and services"/>
    <x v="14"/>
    <x v="14"/>
    <x v="13"/>
    <n v="147"/>
    <n v="147"/>
    <n v="147"/>
    <n v="147"/>
    <m/>
    <m/>
    <m/>
    <m/>
    <m/>
    <m/>
    <m/>
    <m/>
    <n v="588"/>
  </r>
  <r>
    <s v="E123301"/>
    <s v="Budget"/>
    <s v="1233"/>
    <n v="123301"/>
    <s v="OWNWW-TREATMENT"/>
    <x v="1"/>
    <s v="A52574000"/>
    <x v="44"/>
    <x v="44"/>
    <n v="17"/>
    <s v="Telecommunication expenses"/>
    <x v="15"/>
    <x v="15"/>
    <x v="13"/>
    <n v="250"/>
    <n v="250"/>
    <n v="250"/>
    <n v="250"/>
    <m/>
    <m/>
    <m/>
    <m/>
    <m/>
    <m/>
    <m/>
    <m/>
    <n v="1000"/>
  </r>
  <r>
    <s v="E123301"/>
    <s v="Budget"/>
    <s v="1233"/>
    <n v="123301"/>
    <s v="OWNWW-TREATMENT"/>
    <x v="1"/>
    <s v="A52574100"/>
    <x v="45"/>
    <x v="45"/>
    <n v="17"/>
    <s v="Telecommunication expenses"/>
    <x v="15"/>
    <x v="15"/>
    <x v="13"/>
    <n v="50"/>
    <n v="50"/>
    <n v="50"/>
    <n v="50"/>
    <m/>
    <m/>
    <m/>
    <m/>
    <m/>
    <m/>
    <m/>
    <m/>
    <n v="200"/>
  </r>
  <r>
    <s v="E123301"/>
    <s v="Budget"/>
    <s v="1233"/>
    <n v="123301"/>
    <s v="OWNWW-TREATMENT"/>
    <x v="1"/>
    <s v="A52582000"/>
    <x v="101"/>
    <x v="101"/>
    <n v="19"/>
    <s v="Office supplies &amp; expenses"/>
    <x v="17"/>
    <x v="17"/>
    <x v="17"/>
    <n v="30"/>
    <n v="30"/>
    <n v="30"/>
    <n v="30"/>
    <m/>
    <m/>
    <m/>
    <m/>
    <m/>
    <m/>
    <m/>
    <m/>
    <n v="120"/>
  </r>
  <r>
    <s v="E123301"/>
    <s v="Budget"/>
    <s v="1233"/>
    <n v="123301"/>
    <s v="OWNWW-TREATMENT"/>
    <x v="1"/>
    <s v="A52001000"/>
    <x v="53"/>
    <x v="53"/>
    <n v="22"/>
    <s v="Miscellaneous expenses"/>
    <x v="19"/>
    <x v="19"/>
    <x v="14"/>
    <n v="200"/>
    <n v="200"/>
    <n v="200"/>
    <n v="200"/>
    <m/>
    <m/>
    <m/>
    <m/>
    <m/>
    <m/>
    <m/>
    <m/>
    <n v="800"/>
  </r>
  <r>
    <s v="E123301"/>
    <s v="Budget"/>
    <s v="1233"/>
    <n v="123301"/>
    <s v="OWNWW-TREATMENT"/>
    <x v="1"/>
    <s v="A52554500"/>
    <x v="102"/>
    <x v="102"/>
    <n v="22"/>
    <s v="Miscellaneous expenses"/>
    <x v="19"/>
    <x v="19"/>
    <x v="37"/>
    <n v="325"/>
    <n v="325"/>
    <n v="325"/>
    <n v="325"/>
    <m/>
    <m/>
    <m/>
    <m/>
    <m/>
    <m/>
    <m/>
    <m/>
    <n v="1300"/>
  </r>
  <r>
    <s v="E123301"/>
    <s v="Budget"/>
    <s v="1233"/>
    <n v="123301"/>
    <s v="OWNWW-TREATMENT"/>
    <x v="1"/>
    <s v="A62002400"/>
    <x v="135"/>
    <x v="135"/>
    <n v="29"/>
    <s v="Maintenance service &amp; supplies"/>
    <x v="25"/>
    <x v="25"/>
    <x v="46"/>
    <n v="792"/>
    <n v="792"/>
    <n v="792"/>
    <n v="792"/>
    <m/>
    <m/>
    <m/>
    <m/>
    <m/>
    <m/>
    <m/>
    <m/>
    <n v="3168"/>
  </r>
  <r>
    <s v="E123301"/>
    <s v="Budget"/>
    <s v="1233"/>
    <n v="123301"/>
    <s v="OWNWW-TREATMENT"/>
    <x v="1"/>
    <s v="A63110000"/>
    <x v="137"/>
    <x v="137"/>
    <n v="29"/>
    <s v="Maintenance service &amp; supplies"/>
    <x v="25"/>
    <x v="25"/>
    <x v="48"/>
    <n v="900"/>
    <n v="900"/>
    <n v="900"/>
    <n v="900"/>
    <m/>
    <m/>
    <m/>
    <m/>
    <m/>
    <m/>
    <m/>
    <m/>
    <n v="3600"/>
  </r>
  <r>
    <s v="E123305"/>
    <s v="Budget"/>
    <s v="1233"/>
    <n v="123305"/>
    <s v="OWNWW-ADMIN &amp; GEN"/>
    <x v="1"/>
    <s v="A68011000"/>
    <x v="72"/>
    <x v="72"/>
    <n v="30"/>
    <s v="Depreciation"/>
    <x v="26"/>
    <x v="26"/>
    <x v="21"/>
    <n v="8156.8731257289783"/>
    <n v="8155.673366169669"/>
    <n v="8154.4736066103596"/>
    <n v="8153.2738470510503"/>
    <m/>
    <m/>
    <m/>
    <m/>
    <m/>
    <m/>
    <m/>
    <m/>
    <n v="32620.293945560057"/>
  </r>
  <r>
    <s v="E123305"/>
    <s v="Budget"/>
    <s v="1233"/>
    <n v="123305"/>
    <s v="OWNWW-ADMIN &amp; GEN"/>
    <x v="1"/>
    <s v="A68012500"/>
    <x v="157"/>
    <x v="157"/>
    <n v="30"/>
    <s v="Depreciation"/>
    <x v="26"/>
    <x v="26"/>
    <x v="21"/>
    <n v="-2153.11"/>
    <n v="-2153.11"/>
    <n v="-2153.11"/>
    <n v="-2153.11"/>
    <m/>
    <m/>
    <m/>
    <m/>
    <m/>
    <m/>
    <m/>
    <m/>
    <n v="-8612.44"/>
  </r>
  <r>
    <s v="E123305"/>
    <s v="Budget"/>
    <s v="1233"/>
    <n v="123305"/>
    <s v="OWNWW-ADMIN &amp; GEN"/>
    <x v="1"/>
    <s v="A68311000"/>
    <x v="162"/>
    <x v="162"/>
    <n v="32"/>
    <s v="Removal costs"/>
    <x v="47"/>
    <x v="47"/>
    <x v="21"/>
    <n v="-2.4747824987681057"/>
    <n v="-2.6651503832887293"/>
    <n v="-2.8555182678093534"/>
    <n v="-3.0458861523299769"/>
    <m/>
    <m/>
    <m/>
    <m/>
    <m/>
    <m/>
    <m/>
    <m/>
    <n v="-11.041337302196165"/>
  </r>
  <r>
    <s v="E123305"/>
    <s v="Budget"/>
    <s v="1233"/>
    <n v="123305"/>
    <s v="OWNWW-ADMIN &amp; GEN"/>
    <x v="1"/>
    <s v="A70510000"/>
    <x v="78"/>
    <x v="78"/>
    <n v="41"/>
    <s v="Allowance for other funds used during construction"/>
    <x v="29"/>
    <x v="29"/>
    <x v="24"/>
    <n v="-776.73349712233903"/>
    <n v="-776.73349712233903"/>
    <n v="-776.73349712233903"/>
    <n v="-776.73349712233903"/>
    <m/>
    <m/>
    <m/>
    <m/>
    <m/>
    <m/>
    <m/>
    <m/>
    <n v="-3106.9339884893561"/>
  </r>
  <r>
    <s v="E123305"/>
    <s v="Budget"/>
    <s v="1233"/>
    <n v="123305"/>
    <s v="OWNWW-ADMIN &amp; GEN"/>
    <x v="1"/>
    <s v="A85000000"/>
    <x v="79"/>
    <x v="79"/>
    <n v="42"/>
    <s v="Allowance for borrowed funds used during construction"/>
    <x v="30"/>
    <x v="30"/>
    <x v="24"/>
    <n v="-356.74374730310598"/>
    <n v="-356.74374730310598"/>
    <n v="-356.74374730310598"/>
    <n v="-356.74374730310598"/>
    <m/>
    <m/>
    <m/>
    <m/>
    <m/>
    <m/>
    <m/>
    <m/>
    <n v="-1426.9749892124239"/>
  </r>
  <r>
    <s v="E123306"/>
    <s v="Budget"/>
    <s v="1233"/>
    <n v="123306"/>
    <s v="OWNWW-FIELD SERVICES"/>
    <x v="1"/>
    <s v="A52546000"/>
    <x v="150"/>
    <x v="150"/>
    <n v="16"/>
    <s v="Building maintenance and services"/>
    <x v="14"/>
    <x v="14"/>
    <x v="13"/>
    <n v="55"/>
    <n v="55"/>
    <n v="55"/>
    <n v="55"/>
    <m/>
    <m/>
    <m/>
    <m/>
    <m/>
    <m/>
    <m/>
    <m/>
    <n v="220"/>
  </r>
  <r>
    <s v="E123306"/>
    <s v="Budget"/>
    <s v="1233"/>
    <n v="123306"/>
    <s v="OWNWW-FIELD SERVICES"/>
    <x v="1"/>
    <s v="A63110000"/>
    <x v="137"/>
    <x v="137"/>
    <n v="29"/>
    <s v="Maintenance service &amp; supplies"/>
    <x v="25"/>
    <x v="25"/>
    <x v="48"/>
    <n v="500"/>
    <n v="500"/>
    <n v="500"/>
    <n v="500"/>
    <m/>
    <m/>
    <m/>
    <m/>
    <m/>
    <m/>
    <m/>
    <m/>
    <n v="2000"/>
  </r>
  <r>
    <s v="E125001"/>
    <s v="Budget"/>
    <s v="1250"/>
    <n v="125001"/>
    <s v="RWWW-TREATMENT"/>
    <x v="1"/>
    <s v="A51510000"/>
    <x v="127"/>
    <x v="127"/>
    <n v="7"/>
    <s v="Fuel and Power"/>
    <x v="43"/>
    <x v="43"/>
    <x v="43"/>
    <n v="982"/>
    <n v="655"/>
    <n v="750"/>
    <n v="1066"/>
    <m/>
    <m/>
    <m/>
    <m/>
    <m/>
    <m/>
    <m/>
    <m/>
    <n v="3453"/>
  </r>
  <r>
    <s v="E125001"/>
    <s v="Budget"/>
    <s v="1250"/>
    <n v="125001"/>
    <s v="RWWW-TREATMENT"/>
    <x v="1"/>
    <s v="A51800000"/>
    <x v="171"/>
    <x v="170"/>
    <n v="8"/>
    <s v="Chemicals"/>
    <x v="48"/>
    <x v="48"/>
    <x v="64"/>
    <n v="744.99206424148406"/>
    <n v="625.38149659442581"/>
    <n v="483.054592518059"/>
    <n v="374.06070469556153"/>
    <m/>
    <m/>
    <m/>
    <m/>
    <m/>
    <m/>
    <m/>
    <m/>
    <n v="2227.4888580495303"/>
  </r>
  <r>
    <s v="E125001"/>
    <s v="Budget"/>
    <s v="1250"/>
    <n v="125001"/>
    <s v="RWWW-TREATMENT"/>
    <x v="1"/>
    <s v="A53150000"/>
    <x v="40"/>
    <x v="40"/>
    <n v="15"/>
    <s v="Contracted services"/>
    <x v="13"/>
    <x v="13"/>
    <x v="11"/>
    <n v="2005"/>
    <n v="1005"/>
    <n v="1005"/>
    <n v="1005"/>
    <m/>
    <m/>
    <m/>
    <m/>
    <m/>
    <m/>
    <m/>
    <m/>
    <n v="5020"/>
  </r>
  <r>
    <s v="E125001"/>
    <s v="Budget"/>
    <s v="1250"/>
    <n v="125001"/>
    <s v="RWWW-TREATMENT"/>
    <x v="1"/>
    <s v="A53152000"/>
    <x v="132"/>
    <x v="132"/>
    <n v="15"/>
    <s v="Contracted services"/>
    <x v="13"/>
    <x v="13"/>
    <x v="44"/>
    <n v="100"/>
    <n v="100"/>
    <n v="100"/>
    <n v="100"/>
    <m/>
    <m/>
    <m/>
    <m/>
    <m/>
    <m/>
    <m/>
    <m/>
    <n v="400"/>
  </r>
  <r>
    <s v="E125001"/>
    <s v="Budget"/>
    <s v="1250"/>
    <n v="125001"/>
    <s v="RWWW-TREATMENT"/>
    <x v="1"/>
    <s v="A52532000"/>
    <x v="133"/>
    <x v="133"/>
    <n v="16"/>
    <s v="Building maintenance and services"/>
    <x v="14"/>
    <x v="14"/>
    <x v="13"/>
    <n v="30"/>
    <n v="30"/>
    <n v="30"/>
    <n v="30"/>
    <m/>
    <m/>
    <m/>
    <m/>
    <m/>
    <m/>
    <m/>
    <m/>
    <n v="120"/>
  </r>
  <r>
    <s v="E125001"/>
    <s v="Budget"/>
    <s v="1250"/>
    <n v="125001"/>
    <s v="RWWW-TREATMENT"/>
    <x v="1"/>
    <s v="A52000000"/>
    <x v="167"/>
    <x v="53"/>
    <n v="22"/>
    <s v="Miscellaneous expenses"/>
    <x v="19"/>
    <x v="19"/>
    <x v="14"/>
    <n v="0"/>
    <n v="0"/>
    <n v="0"/>
    <n v="400"/>
    <m/>
    <m/>
    <m/>
    <m/>
    <m/>
    <m/>
    <m/>
    <m/>
    <n v="400"/>
  </r>
  <r>
    <s v="E125001"/>
    <s v="Budget"/>
    <s v="1250"/>
    <n v="125001"/>
    <s v="RWWW-TREATMENT"/>
    <x v="1"/>
    <s v="A52554500"/>
    <x v="102"/>
    <x v="102"/>
    <n v="22"/>
    <s v="Miscellaneous expenses"/>
    <x v="19"/>
    <x v="19"/>
    <x v="37"/>
    <n v="100"/>
    <n v="0"/>
    <n v="0"/>
    <n v="100"/>
    <m/>
    <m/>
    <m/>
    <m/>
    <m/>
    <m/>
    <m/>
    <m/>
    <n v="200"/>
  </r>
  <r>
    <s v="E125001"/>
    <s v="Budget"/>
    <s v="1250"/>
    <n v="125001"/>
    <s v="RWWW-TREATMENT"/>
    <x v="1"/>
    <s v="A63110000"/>
    <x v="137"/>
    <x v="137"/>
    <n v="29"/>
    <s v="Maintenance service &amp; supplies"/>
    <x v="25"/>
    <x v="25"/>
    <x v="48"/>
    <n v="400"/>
    <n v="400"/>
    <n v="400"/>
    <n v="400"/>
    <m/>
    <m/>
    <m/>
    <m/>
    <m/>
    <m/>
    <m/>
    <m/>
    <n v="1600"/>
  </r>
  <r>
    <s v="E125005"/>
    <s v="Budget"/>
    <s v="1250"/>
    <n v="125005"/>
    <s v="RWWW-ADMIN &amp; GEN"/>
    <x v="1"/>
    <s v="A68011000"/>
    <x v="72"/>
    <x v="72"/>
    <n v="30"/>
    <s v="Depreciation"/>
    <x v="26"/>
    <x v="26"/>
    <x v="21"/>
    <n v="717.3665809600451"/>
    <n v="717.1547794954331"/>
    <n v="716.94297803082122"/>
    <n v="716.73117656620934"/>
    <m/>
    <m/>
    <m/>
    <m/>
    <m/>
    <m/>
    <m/>
    <m/>
    <n v="2868.1955150525087"/>
  </r>
  <r>
    <s v="E125005"/>
    <s v="Budget"/>
    <s v="1250"/>
    <n v="125005"/>
    <s v="RWWW-ADMIN &amp; GEN"/>
    <x v="1"/>
    <s v="A68311000"/>
    <x v="162"/>
    <x v="162"/>
    <n v="32"/>
    <s v="Removal costs"/>
    <x v="47"/>
    <x v="47"/>
    <x v="21"/>
    <n v="-0.43688966990749523"/>
    <n v="-0.47049656759268715"/>
    <n v="-0.50410346527787908"/>
    <n v="-0.53771036296307106"/>
    <m/>
    <m/>
    <m/>
    <m/>
    <m/>
    <m/>
    <m/>
    <m/>
    <n v="-1.9492000657411326"/>
  </r>
  <r>
    <s v="E126001"/>
    <s v="Budget"/>
    <s v="1260"/>
    <n v="126001"/>
    <s v="MILLWW-TREATMENT"/>
    <x v="1"/>
    <s v="A51510000"/>
    <x v="127"/>
    <x v="127"/>
    <n v="7"/>
    <s v="Fuel and Power"/>
    <x v="43"/>
    <x v="43"/>
    <x v="43"/>
    <n v="3991"/>
    <n v="2561"/>
    <n v="2720"/>
    <n v="2955"/>
    <m/>
    <m/>
    <m/>
    <m/>
    <m/>
    <m/>
    <m/>
    <m/>
    <n v="12227"/>
  </r>
  <r>
    <s v="E126001"/>
    <s v="Budget"/>
    <s v="1260"/>
    <n v="126001"/>
    <s v="MILLWW-TREATMENT"/>
    <x v="1"/>
    <s v="A51800000"/>
    <x v="171"/>
    <x v="170"/>
    <n v="8"/>
    <s v="Chemicals"/>
    <x v="48"/>
    <x v="48"/>
    <x v="64"/>
    <n v="151.60609615384516"/>
    <n v="151.60609615384516"/>
    <n v="151.60609615384516"/>
    <n v="151.60609615384516"/>
    <m/>
    <m/>
    <m/>
    <m/>
    <m/>
    <m/>
    <m/>
    <m/>
    <n v="606.42438461538063"/>
  </r>
  <r>
    <s v="E126001"/>
    <s v="Budget"/>
    <s v="1260"/>
    <n v="126001"/>
    <s v="MILLWW-TREATMENT"/>
    <x v="1"/>
    <s v="A50100000"/>
    <x v="0"/>
    <x v="0"/>
    <n v="10"/>
    <s v="Salaries &amp; Wages"/>
    <x v="0"/>
    <x v="0"/>
    <x v="0"/>
    <n v="4688.4724544000001"/>
    <n v="4475.3609791999997"/>
    <n v="4688.4724544000001"/>
    <n v="4688.4724544000001"/>
    <m/>
    <m/>
    <m/>
    <m/>
    <m/>
    <m/>
    <m/>
    <m/>
    <n v="18540.778342400001"/>
  </r>
  <r>
    <s v="E126001"/>
    <s v="Budget"/>
    <s v="1260"/>
    <n v="126001"/>
    <s v="MILLWW-TREATMENT"/>
    <x v="1"/>
    <s v="A50550000"/>
    <x v="32"/>
    <x v="32"/>
    <n v="12"/>
    <s v="Group insurances"/>
    <x v="12"/>
    <x v="12"/>
    <x v="1"/>
    <n v="909.44"/>
    <n v="909.44"/>
    <n v="909.44"/>
    <n v="909.44"/>
    <m/>
    <m/>
    <m/>
    <m/>
    <m/>
    <m/>
    <m/>
    <m/>
    <n v="3637.76"/>
  </r>
  <r>
    <s v="E126001"/>
    <s v="Budget"/>
    <s v="1260"/>
    <n v="126001"/>
    <s v="MILLWW-TREATMENT"/>
    <x v="1"/>
    <s v="A50421000"/>
    <x v="1"/>
    <x v="1"/>
    <n v="13"/>
    <s v="Other benefits"/>
    <x v="1"/>
    <x v="1"/>
    <x v="1"/>
    <n v="150.03286399697649"/>
    <n v="143.21409745165937"/>
    <n v="150.03286399697649"/>
    <n v="150.03286399697649"/>
    <m/>
    <m/>
    <m/>
    <m/>
    <m/>
    <m/>
    <m/>
    <m/>
    <n v="593.31268944258886"/>
  </r>
  <r>
    <s v="E126001"/>
    <s v="Budget"/>
    <s v="1260"/>
    <n v="126001"/>
    <s v="MILLWW-TREATMENT"/>
    <x v="1"/>
    <s v="A50422000"/>
    <x v="2"/>
    <x v="2"/>
    <n v="13"/>
    <s v="Other benefits"/>
    <x v="1"/>
    <x v="1"/>
    <x v="1"/>
    <n v="246.1480028513281"/>
    <n v="234.95127544899498"/>
    <n v="246.1480028513281"/>
    <n v="246.1480028513281"/>
    <m/>
    <m/>
    <m/>
    <m/>
    <m/>
    <m/>
    <m/>
    <m/>
    <n v="973.39528400297922"/>
  </r>
  <r>
    <s v="E126001"/>
    <s v="Budget"/>
    <s v="1260"/>
    <n v="126001"/>
    <s v="MILLWW-TREATMENT"/>
    <x v="1"/>
    <s v="A50454000"/>
    <x v="130"/>
    <x v="130"/>
    <n v="13"/>
    <s v="Other benefits"/>
    <x v="1"/>
    <x v="1"/>
    <x v="1"/>
    <n v="0"/>
    <n v="0"/>
    <n v="0"/>
    <n v="100"/>
    <m/>
    <m/>
    <m/>
    <m/>
    <m/>
    <m/>
    <m/>
    <m/>
    <n v="100"/>
  </r>
  <r>
    <s v="E126001"/>
    <s v="Budget"/>
    <s v="1260"/>
    <n v="126001"/>
    <s v="MILLWW-TREATMENT"/>
    <x v="1"/>
    <s v="A53150000"/>
    <x v="40"/>
    <x v="40"/>
    <n v="15"/>
    <s v="Contracted services"/>
    <x v="13"/>
    <x v="13"/>
    <x v="11"/>
    <n v="650"/>
    <n v="650"/>
    <n v="650"/>
    <n v="650"/>
    <m/>
    <m/>
    <m/>
    <m/>
    <m/>
    <m/>
    <m/>
    <m/>
    <n v="2600"/>
  </r>
  <r>
    <s v="E126001"/>
    <s v="Budget"/>
    <s v="1260"/>
    <n v="126001"/>
    <s v="MILLWW-TREATMENT"/>
    <x v="1"/>
    <s v="A53152000"/>
    <x v="132"/>
    <x v="132"/>
    <n v="15"/>
    <s v="Contracted services"/>
    <x v="13"/>
    <x v="13"/>
    <x v="44"/>
    <n v="0"/>
    <n v="300"/>
    <n v="0"/>
    <n v="300"/>
    <m/>
    <m/>
    <m/>
    <m/>
    <m/>
    <m/>
    <m/>
    <m/>
    <n v="600"/>
  </r>
  <r>
    <s v="E126001"/>
    <s v="Budget"/>
    <s v="1260"/>
    <n v="126001"/>
    <s v="MILLWW-TREATMENT"/>
    <x v="1"/>
    <s v="A52000000"/>
    <x v="167"/>
    <x v="53"/>
    <n v="22"/>
    <s v="Miscellaneous expenses"/>
    <x v="19"/>
    <x v="19"/>
    <x v="14"/>
    <n v="250"/>
    <n v="250"/>
    <n v="250"/>
    <n v="250"/>
    <m/>
    <m/>
    <m/>
    <m/>
    <m/>
    <m/>
    <m/>
    <m/>
    <n v="1000"/>
  </r>
  <r>
    <s v="E126001"/>
    <s v="Budget"/>
    <s v="1260"/>
    <n v="126001"/>
    <s v="MILLWW-TREATMENT"/>
    <x v="1"/>
    <s v="A52554500"/>
    <x v="102"/>
    <x v="102"/>
    <n v="22"/>
    <s v="Miscellaneous expenses"/>
    <x v="19"/>
    <x v="19"/>
    <x v="37"/>
    <n v="50"/>
    <n v="50"/>
    <n v="50"/>
    <n v="50"/>
    <m/>
    <m/>
    <m/>
    <m/>
    <m/>
    <m/>
    <m/>
    <m/>
    <n v="200"/>
  </r>
  <r>
    <s v="E126001"/>
    <s v="Budget"/>
    <s v="1260"/>
    <n v="126001"/>
    <s v="MILLWW-TREATMENT"/>
    <x v="1"/>
    <s v="A63110000"/>
    <x v="137"/>
    <x v="137"/>
    <n v="29"/>
    <s v="Maintenance service &amp; supplies"/>
    <x v="25"/>
    <x v="25"/>
    <x v="48"/>
    <n v="1500"/>
    <n v="1500"/>
    <n v="1500"/>
    <n v="1500"/>
    <m/>
    <m/>
    <m/>
    <m/>
    <m/>
    <m/>
    <m/>
    <m/>
    <n v="6000"/>
  </r>
  <r>
    <s v="E126001"/>
    <s v="Budget"/>
    <s v="1260"/>
    <n v="126001"/>
    <s v="MILLWW-TREATMENT"/>
    <x v="1"/>
    <s v="A68532000"/>
    <x v="17"/>
    <x v="17"/>
    <n v="34"/>
    <s v="General taxes"/>
    <x v="3"/>
    <x v="3"/>
    <x v="3"/>
    <n v="0"/>
    <n v="0"/>
    <n v="0"/>
    <n v="0"/>
    <m/>
    <m/>
    <m/>
    <m/>
    <m/>
    <m/>
    <m/>
    <m/>
    <n v="0"/>
  </r>
  <r>
    <s v="E126001"/>
    <s v="Budget"/>
    <s v="1260"/>
    <n v="126001"/>
    <s v="MILLWW-TREATMENT"/>
    <x v="1"/>
    <s v="A68533000"/>
    <x v="18"/>
    <x v="18"/>
    <n v="34"/>
    <s v="General taxes"/>
    <x v="3"/>
    <x v="3"/>
    <x v="3"/>
    <n v="358.66766276160007"/>
    <n v="342.3618599088"/>
    <n v="358.66766276160007"/>
    <n v="358.66766276160007"/>
    <m/>
    <m/>
    <m/>
    <m/>
    <m/>
    <m/>
    <m/>
    <m/>
    <n v="1418.3648481936002"/>
  </r>
  <r>
    <s v="E126001"/>
    <s v="Budget"/>
    <s v="1260"/>
    <n v="126001"/>
    <s v="MILLWW-TREATMENT"/>
    <x v="1"/>
    <s v="A68535000"/>
    <x v="19"/>
    <x v="19"/>
    <n v="34"/>
    <s v="General taxes"/>
    <x v="3"/>
    <x v="3"/>
    <x v="3"/>
    <n v="-0.12183691520000001"/>
    <n v="-0.11629887359999999"/>
    <n v="-0.12183691520000001"/>
    <n v="-0.12183691520000001"/>
    <m/>
    <m/>
    <m/>
    <m/>
    <m/>
    <m/>
    <m/>
    <m/>
    <n v="-0.48180961920000004"/>
  </r>
  <r>
    <s v="E126005"/>
    <s v="Budget"/>
    <s v="1260"/>
    <n v="126005"/>
    <s v="MILLWW-ADMIN &amp; GEN"/>
    <x v="1"/>
    <s v="A40211000"/>
    <x v="92"/>
    <x v="92"/>
    <n v="2"/>
    <s v="Sewer revenues"/>
    <x v="38"/>
    <x v="38"/>
    <x v="32"/>
    <n v="-12697.646875"/>
    <n v="-12697.646875"/>
    <n v="-12697.646875"/>
    <n v="-12697.646875"/>
    <m/>
    <m/>
    <m/>
    <m/>
    <m/>
    <m/>
    <m/>
    <m/>
    <n v="-50790.587500000001"/>
  </r>
  <r>
    <s v="E126005"/>
    <s v="Budget"/>
    <s v="1260"/>
    <n v="126005"/>
    <s v="MILLWW-ADMIN &amp; GEN"/>
    <x v="1"/>
    <s v="A40221000"/>
    <x v="138"/>
    <x v="138"/>
    <n v="2"/>
    <s v="Sewer revenues"/>
    <x v="38"/>
    <x v="38"/>
    <x v="49"/>
    <n v="-452.01979166666666"/>
    <n v="-452.01979166666666"/>
    <n v="-452.01979166666666"/>
    <n v="-452.01979166666666"/>
    <m/>
    <m/>
    <m/>
    <m/>
    <m/>
    <m/>
    <m/>
    <m/>
    <n v="-1808.0791666666667"/>
  </r>
  <r>
    <s v="E126005"/>
    <s v="Budget"/>
    <s v="1260"/>
    <n v="126005"/>
    <s v="MILLWW-ADMIN &amp; GEN"/>
    <x v="1"/>
    <s v="A40310700"/>
    <x v="146"/>
    <x v="146"/>
    <n v="3"/>
    <s v="Other operating revenues"/>
    <x v="39"/>
    <x v="39"/>
    <x v="54"/>
    <n v="-700.41666666666663"/>
    <n v="-700.41666666666663"/>
    <n v="-700.41666666666663"/>
    <n v="-700.41666666666663"/>
    <m/>
    <m/>
    <m/>
    <m/>
    <m/>
    <m/>
    <m/>
    <m/>
    <n v="-2801.6666666666665"/>
  </r>
  <r>
    <s v="E126005"/>
    <s v="Budget"/>
    <s v="1260"/>
    <n v="126005"/>
    <s v="MILLWW-ADMIN &amp; GEN"/>
    <x v="1"/>
    <s v="A68011000"/>
    <x v="72"/>
    <x v="72"/>
    <n v="30"/>
    <s v="Depreciation"/>
    <x v="26"/>
    <x v="26"/>
    <x v="21"/>
    <n v="8091"/>
    <n v="8091"/>
    <n v="8091"/>
    <n v="8091"/>
    <m/>
    <m/>
    <m/>
    <m/>
    <m/>
    <m/>
    <m/>
    <m/>
    <n v="32364"/>
  </r>
  <r>
    <s v="E126005"/>
    <s v="Budget"/>
    <s v="1260"/>
    <n v="126005"/>
    <s v="MILLWW-ADMIN &amp; GEN"/>
    <x v="1"/>
    <s v="A68012500"/>
    <x v="157"/>
    <x v="157"/>
    <n v="30"/>
    <s v="Depreciation"/>
    <x v="26"/>
    <x v="26"/>
    <x v="21"/>
    <n v="-1381.45"/>
    <n v="-1381.45"/>
    <n v="-1381.45"/>
    <n v="-1381.45"/>
    <m/>
    <m/>
    <m/>
    <m/>
    <m/>
    <m/>
    <m/>
    <m/>
    <n v="-5525.8"/>
  </r>
  <r>
    <s v="E120105"/>
    <s v="Rev Adj"/>
    <s v="1201"/>
    <n v="120105"/>
    <s v="CORP-ADMIN &amp; GEN"/>
    <x v="0"/>
    <s v="A40111000"/>
    <x v="20"/>
    <x v="20"/>
    <n v="1"/>
    <s v="Water revenues"/>
    <x v="4"/>
    <x v="4"/>
    <x v="4"/>
    <n v="-4731696.821428325"/>
    <n v="-4443731.0246104039"/>
    <n v="-4091080.8841919419"/>
    <n v="-3891982.1300211507"/>
    <m/>
    <m/>
    <m/>
    <m/>
    <m/>
    <m/>
    <m/>
    <m/>
    <n v="-17158490.860251822"/>
  </r>
  <r>
    <s v="E120105"/>
    <s v="Rev Adj"/>
    <s v="1201"/>
    <n v="120105"/>
    <s v="CORP-ADMIN &amp; GEN"/>
    <x v="0"/>
    <s v="A40121000"/>
    <x v="21"/>
    <x v="21"/>
    <n v="1"/>
    <s v="Water revenues"/>
    <x v="5"/>
    <x v="5"/>
    <x v="5"/>
    <n v="-2197914.6632440183"/>
    <n v="-2016839.1533285053"/>
    <n v="-1795726.8535761551"/>
    <n v="-1614288.227351411"/>
    <m/>
    <m/>
    <m/>
    <m/>
    <m/>
    <m/>
    <m/>
    <m/>
    <n v="-7624768.8975000903"/>
  </r>
  <r>
    <s v="E120105"/>
    <s v="Rev Adj"/>
    <s v="1201"/>
    <n v="120105"/>
    <s v="CORP-ADMIN &amp; GEN"/>
    <x v="0"/>
    <s v="A40131000"/>
    <x v="22"/>
    <x v="22"/>
    <n v="1"/>
    <s v="Water revenues"/>
    <x v="6"/>
    <x v="6"/>
    <x v="6"/>
    <n v="-222276.07406883937"/>
    <n v="-206661.37803012089"/>
    <n v="-196473.61222457889"/>
    <n v="-189887.50894460708"/>
    <m/>
    <m/>
    <m/>
    <m/>
    <m/>
    <m/>
    <m/>
    <m/>
    <n v="-815298.57326814625"/>
  </r>
  <r>
    <s v="E120105"/>
    <s v="Rev Adj"/>
    <s v="1201"/>
    <n v="120105"/>
    <s v="CORP-ADMIN &amp; GEN"/>
    <x v="0"/>
    <s v="A40141000"/>
    <x v="23"/>
    <x v="23"/>
    <n v="1"/>
    <s v="Water revenues"/>
    <x v="7"/>
    <x v="7"/>
    <x v="7"/>
    <n v="-310868.04333333333"/>
    <n v="-310868.04333333333"/>
    <n v="-310868.04333333333"/>
    <n v="-310868.04333333333"/>
    <m/>
    <m/>
    <m/>
    <m/>
    <m/>
    <m/>
    <m/>
    <m/>
    <n v="-1243472.1733333333"/>
  </r>
  <r>
    <s v="E120105"/>
    <s v="Rev Adj"/>
    <s v="1201"/>
    <n v="120105"/>
    <s v="CORP-ADMIN &amp; GEN"/>
    <x v="0"/>
    <s v="A40145000"/>
    <x v="24"/>
    <x v="24"/>
    <n v="1"/>
    <s v="Water revenues"/>
    <x v="8"/>
    <x v="8"/>
    <x v="8"/>
    <n v="-227710.29791666663"/>
    <n v="-227710.29791666663"/>
    <n v="-227710.29791666663"/>
    <n v="-227710.29791666663"/>
    <m/>
    <m/>
    <m/>
    <m/>
    <m/>
    <m/>
    <m/>
    <m/>
    <n v="-910841.19166666653"/>
  </r>
  <r>
    <s v="E120105"/>
    <s v="Rev Adj"/>
    <s v="1201"/>
    <n v="120105"/>
    <s v="CORP-ADMIN &amp; GEN"/>
    <x v="0"/>
    <s v="A40151000"/>
    <x v="25"/>
    <x v="25"/>
    <n v="1"/>
    <s v="Water revenues"/>
    <x v="9"/>
    <x v="9"/>
    <x v="9"/>
    <n v="-607032.66777238669"/>
    <n v="-575454.32305238687"/>
    <n v="-462093.89841238706"/>
    <n v="-439375.92287238722"/>
    <m/>
    <m/>
    <m/>
    <m/>
    <m/>
    <m/>
    <m/>
    <m/>
    <n v="-2083956.8121095477"/>
  </r>
  <r>
    <s v="E120105"/>
    <s v="Rev Adj"/>
    <s v="1201"/>
    <n v="120105"/>
    <s v="CORP-ADMIN &amp; GEN"/>
    <x v="0"/>
    <s v="A40161000"/>
    <x v="26"/>
    <x v="26"/>
    <n v="1"/>
    <s v="Water revenues"/>
    <x v="10"/>
    <x v="10"/>
    <x v="10"/>
    <n v="-170468.73353049994"/>
    <n v="-165481.94027949998"/>
    <n v="-133580.90147499996"/>
    <n v="-118447.93919199998"/>
    <m/>
    <m/>
    <m/>
    <m/>
    <m/>
    <m/>
    <m/>
    <m/>
    <n v="-587979.51447699987"/>
  </r>
  <r>
    <s v="E120107"/>
    <s v="Rev Adj"/>
    <s v="1201"/>
    <n v="120107"/>
    <s v="CORP-FINANCE"/>
    <x v="0"/>
    <s v="A40111000"/>
    <x v="20"/>
    <x v="20"/>
    <n v="1"/>
    <s v="Water revenues"/>
    <x v="4"/>
    <x v="4"/>
    <x v="4"/>
    <n v="-60648"/>
    <n v="-352627"/>
    <n v="-304891"/>
    <n v="-305484"/>
    <m/>
    <m/>
    <m/>
    <m/>
    <m/>
    <m/>
    <m/>
    <m/>
    <n v="-1023650"/>
  </r>
  <r>
    <s v="E120107"/>
    <s v="Rev Adj"/>
    <s v="1201"/>
    <n v="120107"/>
    <s v="CORP-FINANCE"/>
    <x v="0"/>
    <s v="A40121000"/>
    <x v="21"/>
    <x v="21"/>
    <n v="1"/>
    <s v="Water revenues"/>
    <x v="5"/>
    <x v="5"/>
    <x v="5"/>
    <n v="-28572"/>
    <n v="-166125"/>
    <n v="-142634"/>
    <n v="-138579"/>
    <m/>
    <m/>
    <m/>
    <m/>
    <m/>
    <m/>
    <m/>
    <m/>
    <n v="-475910"/>
  </r>
  <r>
    <s v="E120107"/>
    <s v="Rev Adj"/>
    <s v="1201"/>
    <n v="120107"/>
    <s v="CORP-FINANCE"/>
    <x v="0"/>
    <s v="A40131000"/>
    <x v="22"/>
    <x v="22"/>
    <n v="1"/>
    <s v="Water revenues"/>
    <x v="6"/>
    <x v="6"/>
    <x v="6"/>
    <n v="-2889"/>
    <n v="-16800"/>
    <n v="-14615"/>
    <n v="-15162"/>
    <m/>
    <m/>
    <m/>
    <m/>
    <m/>
    <m/>
    <m/>
    <m/>
    <n v="-49466"/>
  </r>
  <r>
    <s v="E120107"/>
    <s v="Rev Adj"/>
    <s v="1201"/>
    <n v="120107"/>
    <s v="CORP-FINANCE"/>
    <x v="0"/>
    <s v="A40141000"/>
    <x v="23"/>
    <x v="23"/>
    <n v="1"/>
    <s v="Water revenues"/>
    <x v="7"/>
    <x v="7"/>
    <x v="7"/>
    <n v="0"/>
    <n v="-18288.672525469225"/>
    <n v="-17112.324374146938"/>
    <n v="-18672.996335471151"/>
    <m/>
    <m/>
    <m/>
    <m/>
    <m/>
    <m/>
    <m/>
    <m/>
    <n v="-54073.993235087313"/>
  </r>
  <r>
    <s v="E120107"/>
    <s v="Rev Adj"/>
    <s v="1201"/>
    <n v="120107"/>
    <s v="CORP-FINANCE"/>
    <x v="0"/>
    <s v="A40145000"/>
    <x v="24"/>
    <x v="24"/>
    <n v="1"/>
    <s v="Water revenues"/>
    <x v="8"/>
    <x v="8"/>
    <x v="8"/>
    <n v="0"/>
    <n v="-13396.420631146957"/>
    <n v="-12534.747668178248"/>
    <n v="-13677.937149646634"/>
    <m/>
    <m/>
    <m/>
    <m/>
    <m/>
    <m/>
    <m/>
    <m/>
    <n v="-39609.105448971837"/>
  </r>
  <r>
    <s v="E120107"/>
    <s v="Rev Adj"/>
    <s v="1201"/>
    <n v="120107"/>
    <s v="CORP-FINANCE"/>
    <x v="0"/>
    <s v="A40151000"/>
    <x v="25"/>
    <x v="25"/>
    <n v="1"/>
    <s v="Water revenues"/>
    <x v="9"/>
    <x v="9"/>
    <x v="9"/>
    <n v="-7891"/>
    <n v="-45881"/>
    <n v="-40697"/>
    <n v="-35660"/>
    <m/>
    <m/>
    <m/>
    <m/>
    <m/>
    <m/>
    <m/>
    <m/>
    <n v="-130129"/>
  </r>
  <r>
    <s v="E120107"/>
    <s v="Rev Adj"/>
    <s v="1201"/>
    <n v="120107"/>
    <s v="CORP-FINANCE"/>
    <x v="0"/>
    <s v="A40161000"/>
    <x v="26"/>
    <x v="26"/>
    <n v="1"/>
    <s v="Water revenues"/>
    <x v="10"/>
    <x v="10"/>
    <x v="10"/>
    <n v="0"/>
    <n v="-10028.843138526918"/>
    <n v="-9109.2690318431723"/>
    <n v="-8023.8407813986641"/>
    <m/>
    <m/>
    <m/>
    <m/>
    <m/>
    <m/>
    <m/>
    <m/>
    <n v="-27161.952951768755"/>
  </r>
  <r>
    <s v="E120105"/>
    <s v="Rev Adj"/>
    <s v=""/>
    <m/>
    <m/>
    <x v="0"/>
    <s v="A40111000"/>
    <x v="20"/>
    <x v="20"/>
    <n v="1"/>
    <s v="Water revenues"/>
    <x v="4"/>
    <x v="4"/>
    <x v="4"/>
    <n v="-4186345"/>
    <n v="-4173204"/>
    <n v="-3849042"/>
    <n v="-3787840"/>
    <m/>
    <m/>
    <m/>
    <m/>
    <m/>
    <m/>
    <m/>
    <m/>
    <n v="-15996431"/>
  </r>
  <r>
    <s v="E120105"/>
    <s v="Rev Adj"/>
    <s v=""/>
    <m/>
    <m/>
    <x v="0"/>
    <s v="A40121000"/>
    <x v="21"/>
    <x v="21"/>
    <n v="1"/>
    <s v="Water revenues"/>
    <x v="5"/>
    <x v="5"/>
    <x v="5"/>
    <n v="-2071283"/>
    <n v="-1982842"/>
    <n v="-1784396"/>
    <n v="-1578404"/>
    <m/>
    <m/>
    <m/>
    <m/>
    <m/>
    <m/>
    <m/>
    <m/>
    <n v="-7416925"/>
  </r>
  <r>
    <s v="E120105"/>
    <s v="Rev Adj"/>
    <s v=""/>
    <m/>
    <m/>
    <x v="0"/>
    <s v="A40131000"/>
    <x v="22"/>
    <x v="22"/>
    <n v="1"/>
    <s v="Water revenues"/>
    <x v="6"/>
    <x v="6"/>
    <x v="6"/>
    <n v="-222383"/>
    <n v="-206768"/>
    <n v="-196580"/>
    <n v="-189994"/>
    <m/>
    <m/>
    <m/>
    <m/>
    <m/>
    <m/>
    <m/>
    <m/>
    <n v="-815725"/>
  </r>
  <r>
    <s v="E120105"/>
    <s v="Rev Adj"/>
    <s v=""/>
    <m/>
    <m/>
    <x v="0"/>
    <s v="A40151000"/>
    <x v="25"/>
    <x v="25"/>
    <n v="1"/>
    <s v="Water revenues"/>
    <x v="9"/>
    <x v="9"/>
    <x v="9"/>
    <n v="-608355"/>
    <n v="-576776"/>
    <n v="-463416"/>
    <n v="-440698"/>
    <m/>
    <m/>
    <m/>
    <m/>
    <m/>
    <m/>
    <m/>
    <m/>
    <n v="-2089245"/>
  </r>
  <r>
    <s v="E120105"/>
    <s v="Rev Adj"/>
    <s v=""/>
    <m/>
    <m/>
    <x v="0"/>
    <s v="A40161000"/>
    <x v="26"/>
    <x v="26"/>
    <n v="1"/>
    <s v="Water revenues"/>
    <x v="10"/>
    <x v="10"/>
    <x v="10"/>
    <n v="-170469"/>
    <n v="-165482"/>
    <n v="-133581"/>
    <n v="-118448"/>
    <m/>
    <m/>
    <m/>
    <m/>
    <m/>
    <m/>
    <m/>
    <m/>
    <n v="-587980"/>
  </r>
  <r>
    <s v="E120105"/>
    <s v="Rev Adj"/>
    <s v=""/>
    <m/>
    <m/>
    <x v="0"/>
    <s v="A40145000"/>
    <x v="24"/>
    <x v="24"/>
    <n v="1"/>
    <s v="Water revenues"/>
    <x v="8"/>
    <x v="8"/>
    <x v="8"/>
    <n v="-224987"/>
    <n v="-224987"/>
    <n v="-224987"/>
    <n v="-224987"/>
    <m/>
    <m/>
    <m/>
    <m/>
    <m/>
    <m/>
    <m/>
    <m/>
    <n v="-899948"/>
  </r>
  <r>
    <s v="E120105"/>
    <s v="Rev Adj"/>
    <s v=""/>
    <m/>
    <m/>
    <x v="0"/>
    <s v="A40141000"/>
    <x v="23"/>
    <x v="23"/>
    <n v="1"/>
    <s v="Water revenues"/>
    <x v="7"/>
    <x v="7"/>
    <x v="7"/>
    <n v="-311709"/>
    <n v="-311709"/>
    <n v="-311709"/>
    <n v="-311709"/>
    <m/>
    <m/>
    <m/>
    <m/>
    <m/>
    <m/>
    <m/>
    <m/>
    <n v="-1246836"/>
  </r>
  <r>
    <s v="E120105"/>
    <s v="Rev Adj"/>
    <s v=""/>
    <m/>
    <m/>
    <x v="0"/>
    <s v="A40171000"/>
    <x v="175"/>
    <x v="174"/>
    <n v="1"/>
    <s v="Water revenues"/>
    <x v="49"/>
    <x v="49"/>
    <x v="66"/>
    <n v="-7053.666666666667"/>
    <n v="-7053.666666666667"/>
    <n v="-7053.666666666667"/>
    <n v="-7053.666666666667"/>
    <m/>
    <m/>
    <m/>
    <m/>
    <m/>
    <m/>
    <m/>
    <m/>
    <n v="-28214.666666666668"/>
  </r>
  <r>
    <s v="E120105"/>
    <s v="Prod Adj"/>
    <s v=""/>
    <m/>
    <m/>
    <x v="0"/>
    <s v="A51010000"/>
    <x v="126"/>
    <x v="126"/>
    <n v="6"/>
    <s v="Purchased water"/>
    <x v="42"/>
    <x v="42"/>
    <x v="42"/>
    <n v="4166.666666666667"/>
    <n v="4166.666666666667"/>
    <n v="4166.666666666667"/>
    <n v="4166.666666666667"/>
    <m/>
    <m/>
    <m/>
    <m/>
    <m/>
    <m/>
    <m/>
    <m/>
    <n v="16666.666666666668"/>
  </r>
  <r>
    <s v="E120105"/>
    <s v="Prod Adj"/>
    <s v=""/>
    <m/>
    <m/>
    <x v="0"/>
    <s v="A51110000"/>
    <x v="128"/>
    <x v="128"/>
    <n v="9"/>
    <s v="Waste disposal"/>
    <x v="44"/>
    <x v="44"/>
    <x v="37"/>
    <n v="5000"/>
    <n v="5000"/>
    <n v="5000"/>
    <n v="5000"/>
    <m/>
    <m/>
    <m/>
    <m/>
    <m/>
    <m/>
    <m/>
    <m/>
    <n v="20000"/>
  </r>
  <r>
    <s v="E120105"/>
    <s v="Ins Adj"/>
    <s v="1201"/>
    <n v="120105"/>
    <s v="CORP-ADMIN &amp; GEN"/>
    <x v="0"/>
    <s v="A55710000"/>
    <x v="176"/>
    <x v="175"/>
    <n v="28"/>
    <s v="Insurance other than group"/>
    <x v="24"/>
    <x v="24"/>
    <x v="20"/>
    <n v="-794"/>
    <n v="-794"/>
    <n v="-794"/>
    <n v="-794"/>
    <m/>
    <m/>
    <m/>
    <m/>
    <m/>
    <m/>
    <m/>
    <m/>
    <n v="-3176"/>
  </r>
  <r>
    <s v="E120100"/>
    <s v="Ins Adj"/>
    <s v="1201"/>
    <n v="120105"/>
    <s v="CORP-ADMIN &amp; GEN"/>
    <x v="0"/>
    <s v="A53401500"/>
    <x v="8"/>
    <x v="8"/>
    <n v="14"/>
    <s v="Service Company costs"/>
    <x v="2"/>
    <x v="2"/>
    <x v="2"/>
    <n v="794"/>
    <n v="794"/>
    <n v="794"/>
    <n v="794"/>
    <m/>
    <m/>
    <m/>
    <m/>
    <m/>
    <m/>
    <m/>
    <m/>
    <n v="3176"/>
  </r>
  <r>
    <s v="E120105"/>
    <s v="Ins Adj"/>
    <s v="1201"/>
    <n v="120105"/>
    <s v="CORP-ADMIN &amp; GEN"/>
    <x v="0"/>
    <s v="A55715000"/>
    <x v="70"/>
    <x v="70"/>
    <n v="28"/>
    <s v="Insurance other than group"/>
    <x v="24"/>
    <x v="24"/>
    <x v="20"/>
    <n v="-32346"/>
    <n v="-32346"/>
    <n v="-32346"/>
    <n v="-32346"/>
    <m/>
    <m/>
    <m/>
    <m/>
    <m/>
    <m/>
    <m/>
    <m/>
    <n v="-129384"/>
  </r>
  <r>
    <s v="E120105"/>
    <s v="Ins Adj"/>
    <s v="1201"/>
    <n v="120105"/>
    <s v="CORP-ADMIN &amp; GEN"/>
    <x v="0"/>
    <s v="A55110000"/>
    <x v="177"/>
    <x v="176"/>
    <n v="28"/>
    <s v="Insurance other than group"/>
    <x v="24"/>
    <x v="24"/>
    <x v="67"/>
    <n v="2891.8458333333333"/>
    <n v="2891.8458333333333"/>
    <n v="2891.8458333333333"/>
    <n v="2891.8458333333333"/>
    <m/>
    <m/>
    <m/>
    <m/>
    <m/>
    <m/>
    <m/>
    <m/>
    <n v="11567.383333333333"/>
  </r>
  <r>
    <s v="E120105"/>
    <s v="Ins Adj"/>
    <s v="1201"/>
    <n v="120105"/>
    <s v="CORP-ADMIN &amp; GEN"/>
    <x v="0"/>
    <s v="A55710000"/>
    <x v="176"/>
    <x v="175"/>
    <n v="28"/>
    <s v="Insurance other than group"/>
    <x v="24"/>
    <x v="24"/>
    <x v="20"/>
    <n v="32346"/>
    <n v="32346"/>
    <n v="32346"/>
    <n v="32346"/>
    <m/>
    <m/>
    <m/>
    <m/>
    <m/>
    <m/>
    <m/>
    <m/>
    <n v="129384"/>
  </r>
  <r>
    <s v="E120105"/>
    <s v="Ins Adj"/>
    <s v="1201"/>
    <n v="120105"/>
    <s v="CORP-ADMIN &amp; GEN"/>
    <x v="0"/>
    <s v="A55715000"/>
    <x v="70"/>
    <x v="70"/>
    <n v="28"/>
    <s v="Insurance other than group"/>
    <x v="24"/>
    <x v="24"/>
    <x v="20"/>
    <n v="0"/>
    <n v="0"/>
    <n v="0"/>
    <n v="0"/>
    <m/>
    <m/>
    <m/>
    <m/>
    <m/>
    <m/>
    <m/>
    <m/>
    <n v="0"/>
  </r>
  <r>
    <s v="E120105"/>
    <s v="Ins Adj"/>
    <s v="1201"/>
    <n v="120105"/>
    <s v="CORP-ADMIN &amp; GEN"/>
    <x v="0"/>
    <s v="A55720000"/>
    <x v="178"/>
    <x v="177"/>
    <n v="28"/>
    <s v="Insurance other than group"/>
    <x v="24"/>
    <x v="24"/>
    <x v="56"/>
    <n v="12473.339166666667"/>
    <n v="12473.339166666667"/>
    <n v="12473.339166666667"/>
    <n v="12473.339166666667"/>
    <m/>
    <m/>
    <m/>
    <m/>
    <m/>
    <m/>
    <m/>
    <m/>
    <n v="49893.356666666667"/>
  </r>
  <r>
    <s v="E120105"/>
    <s v="Ins Adj"/>
    <s v="1201"/>
    <n v="120105"/>
    <s v="CORP-ADMIN &amp; GEN"/>
    <x v="0"/>
    <s v="A55730000"/>
    <x v="179"/>
    <x v="178"/>
    <n v="28"/>
    <s v="Insurance other than group"/>
    <x v="24"/>
    <x v="24"/>
    <x v="68"/>
    <n v="20119.095833333333"/>
    <n v="20119.095833333333"/>
    <n v="20119.095833333333"/>
    <n v="20119.095833333333"/>
    <m/>
    <m/>
    <m/>
    <m/>
    <m/>
    <m/>
    <m/>
    <m/>
    <n v="80476.383333333331"/>
  </r>
  <r>
    <s v="E120201"/>
    <s v="Prod Adj"/>
    <s v="1202"/>
    <n v="120201"/>
    <s v="CEN-PRODUCTION"/>
    <x v="0"/>
    <s v="A51510000"/>
    <x v="127"/>
    <x v="127"/>
    <n v="7"/>
    <s v="Fuel and Power"/>
    <x v="43"/>
    <x v="43"/>
    <x v="43"/>
    <n v="-59237"/>
    <n v="-53422"/>
    <n v="-62795"/>
    <n v="-57160"/>
    <m/>
    <m/>
    <m/>
    <m/>
    <m/>
    <m/>
    <m/>
    <m/>
    <n v="-232614"/>
  </r>
  <r>
    <s v="E120250"/>
    <s v="Prod Adj"/>
    <s v="1202"/>
    <n v="120250"/>
    <s v="CEN-KY RIVER ST"/>
    <x v="0"/>
    <s v="A51510000"/>
    <x v="127"/>
    <x v="127"/>
    <n v="7"/>
    <s v="Fuel and Power"/>
    <x v="43"/>
    <x v="43"/>
    <x v="43"/>
    <n v="-238666"/>
    <n v="-162053"/>
    <n v="-145676"/>
    <n v="-124838"/>
    <m/>
    <m/>
    <m/>
    <m/>
    <m/>
    <m/>
    <m/>
    <m/>
    <n v="-671233"/>
  </r>
  <r>
    <s v="E120251"/>
    <s v="Prod Adj"/>
    <s v="1202"/>
    <n v="120251"/>
    <s v="CEN-RICHMOND ROAD"/>
    <x v="0"/>
    <s v="A51510000"/>
    <x v="127"/>
    <x v="127"/>
    <n v="7"/>
    <s v="Fuel and Power"/>
    <x v="43"/>
    <x v="43"/>
    <x v="43"/>
    <n v="-42292"/>
    <n v="-43536"/>
    <n v="-40684"/>
    <n v="-29890"/>
    <m/>
    <m/>
    <m/>
    <m/>
    <m/>
    <m/>
    <m/>
    <m/>
    <n v="-156402"/>
  </r>
  <r>
    <s v="E120252"/>
    <s v="Prod Adj"/>
    <s v="1202"/>
    <n v="120252"/>
    <s v="CEN-POOL III WTP"/>
    <x v="0"/>
    <s v="A51510000"/>
    <x v="127"/>
    <x v="127"/>
    <n v="7"/>
    <s v="Fuel and Power"/>
    <x v="43"/>
    <x v="43"/>
    <x v="43"/>
    <n v="-64541"/>
    <n v="-48527"/>
    <n v="-45130"/>
    <n v="-54731"/>
    <m/>
    <m/>
    <m/>
    <m/>
    <m/>
    <m/>
    <m/>
    <m/>
    <n v="-212929"/>
  </r>
  <r>
    <s v="E123301"/>
    <s v="Prod Adj"/>
    <s v="1233"/>
    <n v="123301"/>
    <s v="OWNWW-TREATMENT"/>
    <x v="1"/>
    <s v="A51510000"/>
    <x v="127"/>
    <x v="127"/>
    <n v="7"/>
    <s v="Fuel and Power"/>
    <x v="43"/>
    <x v="43"/>
    <x v="43"/>
    <n v="-4644"/>
    <n v="-4644"/>
    <n v="-4644"/>
    <n v="-4643"/>
    <m/>
    <m/>
    <m/>
    <m/>
    <m/>
    <m/>
    <m/>
    <m/>
    <n v="-18575"/>
  </r>
  <r>
    <s v="E125001"/>
    <s v="Prod Adj"/>
    <s v="1250"/>
    <n v="125001"/>
    <s v="RWWW-TREATMENT"/>
    <x v="1"/>
    <s v="A51510000"/>
    <x v="127"/>
    <x v="127"/>
    <n v="7"/>
    <s v="Fuel and Power"/>
    <x v="43"/>
    <x v="43"/>
    <x v="43"/>
    <n v="-982"/>
    <n v="-655"/>
    <n v="-750"/>
    <n v="-1066"/>
    <m/>
    <m/>
    <m/>
    <m/>
    <m/>
    <m/>
    <m/>
    <m/>
    <n v="-3453"/>
  </r>
  <r>
    <s v="E126001"/>
    <s v="Prod Adj"/>
    <s v="1260"/>
    <n v="126001"/>
    <s v="MILLWW-TREATMENT"/>
    <x v="1"/>
    <s v="A51510000"/>
    <x v="127"/>
    <x v="127"/>
    <n v="7"/>
    <s v="Fuel and Power"/>
    <x v="43"/>
    <x v="43"/>
    <x v="43"/>
    <n v="-3991"/>
    <n v="-2561"/>
    <n v="-2720"/>
    <n v="-2955"/>
    <m/>
    <m/>
    <m/>
    <m/>
    <m/>
    <m/>
    <m/>
    <m/>
    <n v="-12227"/>
  </r>
  <r>
    <s v="E120201"/>
    <s v="Prod Adj"/>
    <s v="1202"/>
    <n v="120201"/>
    <s v="CEN-PRODUCTION"/>
    <x v="0"/>
    <s v="A51510000"/>
    <x v="127"/>
    <x v="127"/>
    <n v="7"/>
    <s v="Fuel and Power"/>
    <x v="43"/>
    <x v="43"/>
    <x v="43"/>
    <n v="61404.52154999999"/>
    <n v="53567.740050000015"/>
    <n v="66201.026849999995"/>
    <n v="58605.383599999994"/>
    <m/>
    <m/>
    <m/>
    <m/>
    <m/>
    <m/>
    <m/>
    <m/>
    <n v="239778.67204999999"/>
  </r>
  <r>
    <s v="E120250"/>
    <s v="Prod Adj"/>
    <s v="1202"/>
    <n v="120250"/>
    <s v="CEN-KY RIVER ST"/>
    <x v="0"/>
    <s v="A51510000"/>
    <x v="127"/>
    <x v="127"/>
    <n v="7"/>
    <s v="Fuel and Power"/>
    <x v="43"/>
    <x v="43"/>
    <x v="43"/>
    <n v="223013.07246700802"/>
    <n v="162784.83613870977"/>
    <n v="146978.51712831805"/>
    <n v="127573.4453577837"/>
    <m/>
    <m/>
    <m/>
    <m/>
    <m/>
    <m/>
    <m/>
    <m/>
    <n v="660349.8710918196"/>
  </r>
  <r>
    <s v="E120251"/>
    <s v="Prod Adj"/>
    <s v="1202"/>
    <n v="120251"/>
    <s v="CEN-RICHMOND ROAD"/>
    <x v="0"/>
    <s v="A51510000"/>
    <x v="127"/>
    <x v="127"/>
    <n v="7"/>
    <s v="Fuel and Power"/>
    <x v="43"/>
    <x v="43"/>
    <x v="43"/>
    <n v="39518.449496790461"/>
    <n v="43732.285758523918"/>
    <n v="41047.708022005507"/>
    <n v="31253.007968927806"/>
    <m/>
    <m/>
    <m/>
    <m/>
    <m/>
    <m/>
    <m/>
    <m/>
    <n v="155551.45124624769"/>
  </r>
  <r>
    <s v="E120252"/>
    <s v="Prod Adj"/>
    <s v="1202"/>
    <n v="120252"/>
    <s v="CEN-POOL III WTP"/>
    <x v="0"/>
    <s v="A51510000"/>
    <x v="127"/>
    <x v="127"/>
    <n v="7"/>
    <s v="Fuel and Power"/>
    <x v="43"/>
    <x v="43"/>
    <x v="43"/>
    <n v="58219.477687268547"/>
    <n v="47057.609139598469"/>
    <n v="43956.82322159184"/>
    <n v="53993.671721431521"/>
    <m/>
    <m/>
    <m/>
    <m/>
    <m/>
    <m/>
    <m/>
    <m/>
    <n v="203227.58176989036"/>
  </r>
  <r>
    <s v="E123301"/>
    <s v="Prod Adj"/>
    <s v="1233"/>
    <n v="123301"/>
    <s v="OWNWW-TREATMENT"/>
    <x v="1"/>
    <s v="A51510000"/>
    <x v="127"/>
    <x v="127"/>
    <n v="7"/>
    <s v="Fuel and Power"/>
    <x v="43"/>
    <x v="43"/>
    <x v="43"/>
    <n v="4810.0173500000019"/>
    <n v="4809.7554"/>
    <n v="4810.01325"/>
    <n v="4808.3126000000002"/>
    <m/>
    <m/>
    <m/>
    <m/>
    <m/>
    <m/>
    <m/>
    <m/>
    <n v="19238.098600000001"/>
  </r>
  <r>
    <s v="E125001"/>
    <s v="Prod Adj"/>
    <s v="1250"/>
    <n v="125001"/>
    <s v="RWWW-TREATMENT"/>
    <x v="1"/>
    <s v="A51510000"/>
    <x v="127"/>
    <x v="127"/>
    <n v="7"/>
    <s v="Fuel and Power"/>
    <x v="43"/>
    <x v="43"/>
    <x v="43"/>
    <n v="982.42819999999995"/>
    <n v="655.02580000000012"/>
    <n v="749.79079999999999"/>
    <n v="1066.0451999999998"/>
    <m/>
    <m/>
    <m/>
    <m/>
    <m/>
    <m/>
    <m/>
    <m/>
    <n v="3453.29"/>
  </r>
  <r>
    <s v="E126001"/>
    <s v="Prod Adj"/>
    <s v="1260"/>
    <n v="126001"/>
    <s v="MILLWW-TREATMENT"/>
    <x v="1"/>
    <s v="A51510000"/>
    <x v="127"/>
    <x v="127"/>
    <n v="7"/>
    <s v="Fuel and Power"/>
    <x v="43"/>
    <x v="43"/>
    <x v="43"/>
    <n v="4133.7681000000002"/>
    <n v="2652.6307500000003"/>
    <n v="2817.0796499999997"/>
    <n v="3060.8308500000007"/>
    <m/>
    <m/>
    <m/>
    <m/>
    <m/>
    <m/>
    <m/>
    <m/>
    <n v="12664.309350000001"/>
  </r>
  <r>
    <s v="E120250"/>
    <s v="Prod Adj"/>
    <s v="1202"/>
    <n v="120250"/>
    <s v="CEN-KY RIVER ST"/>
    <x v="0"/>
    <s v="A51800000"/>
    <x v="171"/>
    <x v="170"/>
    <n v="8"/>
    <s v="Chemicals"/>
    <x v="48"/>
    <x v="48"/>
    <x v="64"/>
    <n v="-95441.270227811765"/>
    <n v="-84724.677690251701"/>
    <n v="-64361.863142900875"/>
    <n v="-61690.019732957364"/>
    <m/>
    <m/>
    <m/>
    <m/>
    <m/>
    <m/>
    <m/>
    <m/>
    <n v="-306217.83079392172"/>
  </r>
  <r>
    <s v="E120251"/>
    <s v="Prod Adj"/>
    <s v="1202"/>
    <n v="120251"/>
    <s v="CEN-RICHMOND ROAD"/>
    <x v="0"/>
    <s v="A51800000"/>
    <x v="171"/>
    <x v="170"/>
    <n v="8"/>
    <s v="Chemicals"/>
    <x v="48"/>
    <x v="48"/>
    <x v="64"/>
    <n v="-61417.936279672649"/>
    <n v="-57941.280081285884"/>
    <n v="-39785.810576603202"/>
    <n v="-58408.757433168743"/>
    <m/>
    <m/>
    <m/>
    <m/>
    <m/>
    <m/>
    <m/>
    <m/>
    <n v="-217553.78437073046"/>
  </r>
  <r>
    <s v="E120252"/>
    <s v="Prod Adj"/>
    <s v="1202"/>
    <n v="120252"/>
    <s v="CEN-POOL III WTP"/>
    <x v="0"/>
    <s v="A51800000"/>
    <x v="171"/>
    <x v="170"/>
    <n v="8"/>
    <s v="Chemicals"/>
    <x v="48"/>
    <x v="48"/>
    <x v="64"/>
    <n v="-39698.214124919388"/>
    <n v="-25862.453888958276"/>
    <n v="-20927.929736018938"/>
    <n v="-23632.887427093014"/>
    <m/>
    <m/>
    <m/>
    <m/>
    <m/>
    <m/>
    <m/>
    <m/>
    <n v="-110121.48517698962"/>
  </r>
  <r>
    <s v="E123301"/>
    <s v="Prod Adj"/>
    <s v="1233"/>
    <n v="123301"/>
    <s v="OWNWW-TREATMENT"/>
    <x v="1"/>
    <s v="A51800000"/>
    <x v="171"/>
    <x v="170"/>
    <n v="8"/>
    <s v="Chemicals"/>
    <x v="48"/>
    <x v="48"/>
    <x v="64"/>
    <n v="-1630.0580776315676"/>
    <n v="-398.43136445723405"/>
    <n v="-549.03989316611467"/>
    <n v="-804.10470380756021"/>
    <m/>
    <m/>
    <m/>
    <m/>
    <m/>
    <m/>
    <m/>
    <m/>
    <n v="-3381.6340390624769"/>
  </r>
  <r>
    <s v="E125001"/>
    <s v="Prod Adj"/>
    <s v="1250"/>
    <n v="125001"/>
    <s v="RWWW-TREATMENT"/>
    <x v="1"/>
    <s v="A51800000"/>
    <x v="171"/>
    <x v="170"/>
    <n v="8"/>
    <s v="Chemicals"/>
    <x v="48"/>
    <x v="48"/>
    <x v="64"/>
    <n v="-744.99206424148406"/>
    <n v="-625.38149659442581"/>
    <n v="-483.054592518059"/>
    <n v="-374.06070469556153"/>
    <m/>
    <m/>
    <m/>
    <m/>
    <m/>
    <m/>
    <m/>
    <m/>
    <n v="-2227.4888580495303"/>
  </r>
  <r>
    <s v="E126001"/>
    <s v="Prod Adj"/>
    <s v="1260"/>
    <n v="126001"/>
    <s v="MILLWW-TREATMENT"/>
    <x v="1"/>
    <s v="A51800000"/>
    <x v="171"/>
    <x v="170"/>
    <n v="8"/>
    <s v="Chemicals"/>
    <x v="48"/>
    <x v="48"/>
    <x v="64"/>
    <n v="-151.60609615384516"/>
    <n v="-151.60609615384516"/>
    <n v="-151.60609615384516"/>
    <n v="-151.60609615384516"/>
    <m/>
    <m/>
    <m/>
    <m/>
    <m/>
    <m/>
    <m/>
    <m/>
    <n v="-606.42438461538063"/>
  </r>
  <r>
    <s v="E120250"/>
    <s v="Prod Adj"/>
    <s v="1202"/>
    <n v="120250"/>
    <s v="CEN-KY RIVER ST"/>
    <x v="0"/>
    <s v="A51800000"/>
    <x v="171"/>
    <x v="170"/>
    <n v="8"/>
    <s v="Chemicals"/>
    <x v="48"/>
    <x v="48"/>
    <x v="64"/>
    <n v="86093.358154052257"/>
    <n v="82159.767666401051"/>
    <n v="62688.345519373615"/>
    <n v="60858.463419625645"/>
    <m/>
    <m/>
    <m/>
    <m/>
    <m/>
    <m/>
    <m/>
    <m/>
    <n v="291799.93475945259"/>
  </r>
  <r>
    <s v="E120251"/>
    <s v="Prod Adj"/>
    <s v="1202"/>
    <n v="120251"/>
    <s v="CEN-RICHMOND ROAD"/>
    <x v="0"/>
    <s v="A51800000"/>
    <x v="171"/>
    <x v="170"/>
    <n v="8"/>
    <s v="Chemicals"/>
    <x v="48"/>
    <x v="48"/>
    <x v="64"/>
    <n v="55402.410011804095"/>
    <n v="56187.196452681783"/>
    <n v="38751.312009984147"/>
    <n v="57621.431197779908"/>
    <m/>
    <m/>
    <m/>
    <m/>
    <m/>
    <m/>
    <m/>
    <m/>
    <n v="207962.34967224993"/>
  </r>
  <r>
    <s v="E120252"/>
    <s v="Prod Adj"/>
    <s v="1202"/>
    <n v="120252"/>
    <s v="CEN-POOL III WTP"/>
    <x v="0"/>
    <s v="A51800000"/>
    <x v="171"/>
    <x v="170"/>
    <n v="8"/>
    <s v="Chemicals"/>
    <x v="48"/>
    <x v="48"/>
    <x v="64"/>
    <n v="35810.007123490701"/>
    <n v="25079.507656177302"/>
    <n v="20383.768061279865"/>
    <n v="23314.325740335149"/>
    <m/>
    <m/>
    <m/>
    <m/>
    <m/>
    <m/>
    <m/>
    <m/>
    <n v="104587.60858128301"/>
  </r>
  <r>
    <s v="E123301"/>
    <s v="Prod Adj"/>
    <s v="1233"/>
    <n v="123301"/>
    <s v="OWNWW-TREATMENT"/>
    <x v="1"/>
    <s v="A51800000"/>
    <x v="171"/>
    <x v="170"/>
    <n v="8"/>
    <s v="Chemicals"/>
    <x v="48"/>
    <x v="48"/>
    <x v="64"/>
    <n v="1630.0580776315676"/>
    <n v="398.43136445723405"/>
    <n v="549.03989316611467"/>
    <n v="804.10470380756021"/>
    <m/>
    <m/>
    <m/>
    <m/>
    <m/>
    <m/>
    <m/>
    <m/>
    <n v="3381.6340390624769"/>
  </r>
  <r>
    <s v="E125001"/>
    <s v="Prod Adj"/>
    <s v="1250"/>
    <n v="125001"/>
    <s v="RWWW-TREATMENT"/>
    <x v="1"/>
    <s v="A51800000"/>
    <x v="171"/>
    <x v="170"/>
    <n v="8"/>
    <s v="Chemicals"/>
    <x v="48"/>
    <x v="48"/>
    <x v="64"/>
    <n v="744.99206424148406"/>
    <n v="625.38149659442581"/>
    <n v="483.054592518059"/>
    <n v="374.06070469556153"/>
    <m/>
    <m/>
    <m/>
    <m/>
    <m/>
    <m/>
    <m/>
    <m/>
    <n v="2227.4888580495303"/>
  </r>
  <r>
    <s v="E126001"/>
    <s v="Prod Adj"/>
    <s v="1260"/>
    <n v="126001"/>
    <s v="MILLWW-TREATMENT"/>
    <x v="1"/>
    <s v="A51800000"/>
    <x v="171"/>
    <x v="170"/>
    <n v="8"/>
    <s v="Chemicals"/>
    <x v="48"/>
    <x v="48"/>
    <x v="64"/>
    <n v="151.60609615384516"/>
    <n v="151.60609615384516"/>
    <n v="151.60609615384516"/>
    <n v="151.60609615384516"/>
    <m/>
    <m/>
    <m/>
    <m/>
    <m/>
    <m/>
    <m/>
    <m/>
    <n v="606.42438461538063"/>
  </r>
  <r>
    <s v="E120105"/>
    <s v="Tax Adj"/>
    <s v="1201"/>
    <n v="120105"/>
    <s v="CORP-ADMIN &amp; GEN"/>
    <x v="0"/>
    <s v="A69011000"/>
    <x v="82"/>
    <x v="82"/>
    <n v="45"/>
    <s v="Provision for income taxes"/>
    <x v="32"/>
    <x v="32"/>
    <x v="26"/>
    <n v="-235738.11934912836"/>
    <n v="-299568.35055227275"/>
    <n v="-261250.43880643515"/>
    <n v="-223164.05911620564"/>
    <m/>
    <m/>
    <m/>
    <m/>
    <m/>
    <m/>
    <m/>
    <m/>
    <n v="-1019720.9678240418"/>
  </r>
  <r>
    <s v="E120105"/>
    <s v="Tax Adj"/>
    <s v="1201"/>
    <n v="120105"/>
    <s v="CORP-ADMIN &amp; GEN"/>
    <x v="0"/>
    <s v="A69021000"/>
    <x v="83"/>
    <x v="83"/>
    <n v="45"/>
    <s v="Provision for income taxes"/>
    <x v="33"/>
    <x v="33"/>
    <x v="27"/>
    <n v="-41600.844591022651"/>
    <n v="-52865.003038636372"/>
    <n v="-46103.01861290032"/>
    <n v="-39381.89278521276"/>
    <m/>
    <m/>
    <m/>
    <m/>
    <m/>
    <m/>
    <m/>
    <m/>
    <n v="-179950.75902777209"/>
  </r>
  <r>
    <s v="E120105"/>
    <s v="Div Adj"/>
    <s v="1201"/>
    <n v="120105"/>
    <s v="CORP-ADMIN &amp; GEN"/>
    <x v="0"/>
    <s v="A86021500"/>
    <x v="91"/>
    <x v="91"/>
    <n v="50"/>
    <s v="Common dividends"/>
    <x v="37"/>
    <x v="37"/>
    <x v="31"/>
    <n v="-406151.58353417134"/>
    <m/>
    <m/>
    <n v="-672662.03261197358"/>
    <m/>
    <m/>
    <m/>
    <m/>
    <m/>
    <m/>
    <m/>
    <m/>
    <n v="-1078813.6161461449"/>
  </r>
  <r>
    <s v="E120105"/>
    <s v="Budget"/>
    <m/>
    <m/>
    <m/>
    <x v="0"/>
    <s v="A40111000"/>
    <x v="20"/>
    <x v="20"/>
    <n v="1"/>
    <s v="Water revenues"/>
    <x v="4"/>
    <x v="4"/>
    <x v="4"/>
    <m/>
    <m/>
    <m/>
    <m/>
    <n v="-7504107.8120355196"/>
    <n v="-7102221.2300392101"/>
    <n v="-6733973.6593438601"/>
    <n v="-7117219.22284518"/>
    <n v="-7112550.7636734704"/>
    <n v="-8128271.2992354799"/>
    <n v="-8720193.5773060396"/>
    <n v="-8510082.3496066406"/>
    <n v="-60928619.914085396"/>
  </r>
  <r>
    <s v="E120105"/>
    <s v="Budget"/>
    <m/>
    <m/>
    <m/>
    <x v="1"/>
    <s v="A40211000"/>
    <x v="92"/>
    <x v="92"/>
    <n v="2"/>
    <s v="Sewer revenues"/>
    <x v="38"/>
    <x v="38"/>
    <x v="32"/>
    <m/>
    <m/>
    <m/>
    <m/>
    <n v="-34164.409390225803"/>
    <n v="-27400.2989638039"/>
    <n v="-27815.36146362"/>
    <n v="-31222.422992706201"/>
    <n v="-29189.916852472899"/>
    <n v="-25936.9472372362"/>
    <n v="-26363.050468551999"/>
    <n v="-34468.727768978802"/>
    <n v="-236561.13513759576"/>
  </r>
  <r>
    <s v="E120105"/>
    <s v="Budget"/>
    <m/>
    <m/>
    <m/>
    <x v="0"/>
    <s v="A40310300"/>
    <x v="180"/>
    <x v="179"/>
    <n v="3"/>
    <s v="Other operating revenues"/>
    <x v="39"/>
    <x v="39"/>
    <x v="54"/>
    <m/>
    <m/>
    <m/>
    <m/>
    <n v="-189117.62082826399"/>
    <n v="-179441.74652700601"/>
    <n v="-194904.06794094801"/>
    <n v="-182305.72244532101"/>
    <n v="-188156.91166592701"/>
    <n v="-208741.826724126"/>
    <n v="-206167.905058112"/>
    <n v="-221082.808945995"/>
    <n v="-1569918.6101356989"/>
  </r>
  <r>
    <s v="E120105"/>
    <s v="Budget"/>
    <m/>
    <m/>
    <m/>
    <x v="0"/>
    <s v="A51010000"/>
    <x v="126"/>
    <x v="126"/>
    <n v="6"/>
    <s v="Purchased water"/>
    <x v="42"/>
    <x v="42"/>
    <x v="42"/>
    <m/>
    <m/>
    <m/>
    <m/>
    <n v="41968.229300454084"/>
    <n v="19759.971396277659"/>
    <n v="17178.464945385611"/>
    <n v="12576.949432958387"/>
    <n v="9946.102262439199"/>
    <n v="11981.90035425506"/>
    <n v="10327.012617960732"/>
    <n v="11128.30590470551"/>
    <n v="134866.93621443625"/>
  </r>
  <r>
    <s v="E120105"/>
    <s v="Budget"/>
    <m/>
    <m/>
    <m/>
    <x v="0"/>
    <s v="A51510000"/>
    <x v="127"/>
    <x v="127"/>
    <n v="7"/>
    <s v="Fuel and Power"/>
    <x v="43"/>
    <x v="43"/>
    <x v="43"/>
    <m/>
    <m/>
    <m/>
    <m/>
    <n v="253576.96576290924"/>
    <n v="291664.85483840352"/>
    <n v="304240.22174364462"/>
    <n v="300659.01258240588"/>
    <n v="318188.40201404376"/>
    <n v="432696.89588398795"/>
    <n v="422295.23274032905"/>
    <n v="443716.0772417215"/>
    <n v="2767037.6628074455"/>
  </r>
  <r>
    <s v="E120105"/>
    <s v="Budget"/>
    <m/>
    <m/>
    <m/>
    <x v="0"/>
    <s v="A51800000"/>
    <x v="171"/>
    <x v="170"/>
    <n v="8"/>
    <s v="Chemicals"/>
    <x v="48"/>
    <x v="48"/>
    <x v="64"/>
    <m/>
    <m/>
    <m/>
    <m/>
    <n v="133004.02820867934"/>
    <n v="132301.86828859444"/>
    <n v="113633.63681325641"/>
    <n v="124052.61461824687"/>
    <n v="124691.54748844446"/>
    <n v="161979.3230921106"/>
    <n v="194093.00231429271"/>
    <n v="219853.0665918075"/>
    <n v="1203609.0874154323"/>
  </r>
  <r>
    <s v="E120105"/>
    <s v="Budget"/>
    <m/>
    <m/>
    <m/>
    <x v="0"/>
    <s v="A51110000"/>
    <x v="128"/>
    <x v="128"/>
    <n v="9"/>
    <s v="Waste disposal"/>
    <x v="44"/>
    <x v="44"/>
    <x v="37"/>
    <m/>
    <m/>
    <m/>
    <m/>
    <n v="26331.16843622037"/>
    <n v="26331.16843622037"/>
    <n v="26331.16843622037"/>
    <n v="26331.16843622037"/>
    <n v="26331.16843622037"/>
    <n v="26331.16843622037"/>
    <n v="26331.16843622037"/>
    <n v="26331.16843622037"/>
    <n v="210649.34748976299"/>
  </r>
  <r>
    <s v="E120105"/>
    <s v="Budget"/>
    <m/>
    <m/>
    <m/>
    <x v="0"/>
    <s v="A50100000"/>
    <x v="0"/>
    <x v="0"/>
    <n v="10"/>
    <s v="Salaries &amp; Wages"/>
    <x v="0"/>
    <x v="0"/>
    <x v="0"/>
    <m/>
    <m/>
    <m/>
    <m/>
    <n v="591622.55806422618"/>
    <n v="591990.31910680933"/>
    <n v="643605.45735509985"/>
    <n v="600170.33825984364"/>
    <n v="626553.599172469"/>
    <n v="626553.599172469"/>
    <n v="600170.33825984364"/>
    <n v="652936.84991940623"/>
    <n v="4933603.059310168"/>
  </r>
  <r>
    <s v="E120105"/>
    <s v="Budget"/>
    <m/>
    <m/>
    <m/>
    <x v="0"/>
    <s v="A50610000"/>
    <x v="30"/>
    <x v="30"/>
    <n v="11"/>
    <s v="Pensions"/>
    <x v="11"/>
    <x v="11"/>
    <x v="1"/>
    <m/>
    <m/>
    <m/>
    <m/>
    <n v="46366.411705509461"/>
    <n v="46366.411705509461"/>
    <n v="46366.411705509461"/>
    <n v="46366.411705509461"/>
    <n v="46366.411705509461"/>
    <n v="46366.411705509461"/>
    <n v="46366.411705509461"/>
    <n v="46366.411705509461"/>
    <n v="370931.29364407569"/>
  </r>
  <r>
    <s v="E120105"/>
    <s v="Budget"/>
    <m/>
    <m/>
    <m/>
    <x v="0"/>
    <s v="A50550000"/>
    <x v="32"/>
    <x v="32"/>
    <n v="12"/>
    <s v="Group insurances"/>
    <x v="12"/>
    <x v="12"/>
    <x v="1"/>
    <m/>
    <m/>
    <m/>
    <m/>
    <n v="147974.71848565069"/>
    <n v="147974.71848565069"/>
    <n v="147974.71848565069"/>
    <n v="147974.71848565069"/>
    <n v="147974.71848565069"/>
    <n v="147974.71848565069"/>
    <n v="147974.71848565069"/>
    <n v="147974.71848565069"/>
    <n v="1183797.7478852056"/>
  </r>
  <r>
    <s v="E120105"/>
    <s v="Budget"/>
    <m/>
    <m/>
    <m/>
    <x v="0"/>
    <s v="A50450000"/>
    <x v="36"/>
    <x v="36"/>
    <n v="13"/>
    <s v="Other benefits"/>
    <x v="1"/>
    <x v="1"/>
    <x v="1"/>
    <m/>
    <m/>
    <m/>
    <m/>
    <n v="35086.974397959675"/>
    <n v="36481.349467874301"/>
    <n v="32407.100258288665"/>
    <n v="32368.345792072989"/>
    <n v="33917.284981718505"/>
    <n v="30393.884571384959"/>
    <n v="29871.608750253064"/>
    <n v="34615.65655846821"/>
    <n v="265142.20477802039"/>
  </r>
  <r>
    <s v="E120105"/>
    <s v="Budget"/>
    <m/>
    <m/>
    <m/>
    <x v="0"/>
    <s v="A53401500"/>
    <x v="8"/>
    <x v="8"/>
    <n v="14"/>
    <s v="Service Company costs"/>
    <x v="2"/>
    <x v="2"/>
    <x v="2"/>
    <m/>
    <m/>
    <m/>
    <m/>
    <n v="675656.53595313209"/>
    <n v="683959.11904561706"/>
    <n v="691808.56854649493"/>
    <n v="663501.66839635745"/>
    <n v="670856.7868906951"/>
    <n v="676761.85159561853"/>
    <n v="658475.52648930461"/>
    <n v="693317.70115611167"/>
    <n v="5414337.7580733309"/>
  </r>
  <r>
    <s v="E120105"/>
    <s v="Budget"/>
    <m/>
    <m/>
    <m/>
    <x v="0"/>
    <s v="A53150000"/>
    <x v="40"/>
    <x v="40"/>
    <n v="15"/>
    <s v="Contracted services"/>
    <x v="13"/>
    <x v="13"/>
    <x v="11"/>
    <m/>
    <m/>
    <m/>
    <m/>
    <n v="51727.161418621734"/>
    <n v="50451.054451643759"/>
    <n v="68440.553681558187"/>
    <n v="64398.468669404574"/>
    <n v="73562.563878964371"/>
    <n v="69375.193302042419"/>
    <n v="70357.952982195173"/>
    <n v="66962.712618277656"/>
    <n v="515275.6610027079"/>
  </r>
  <r>
    <s v="E120105"/>
    <s v="Budget"/>
    <m/>
    <m/>
    <m/>
    <x v="0"/>
    <s v="A52532000"/>
    <x v="133"/>
    <x v="133"/>
    <n v="16"/>
    <s v="Building maintenance and services"/>
    <x v="14"/>
    <x v="14"/>
    <x v="13"/>
    <m/>
    <m/>
    <m/>
    <m/>
    <n v="51138.03899263034"/>
    <n v="64276.572623833548"/>
    <n v="56446.566474859908"/>
    <n v="48366.909859359293"/>
    <n v="43668.613645814425"/>
    <n v="52606.948070559309"/>
    <n v="47318.280391892287"/>
    <n v="48584.800559868432"/>
    <n v="412406.73061881762"/>
  </r>
  <r>
    <s v="E120105"/>
    <s v="Budget"/>
    <m/>
    <m/>
    <m/>
    <x v="0"/>
    <s v="A52574100"/>
    <x v="45"/>
    <x v="45"/>
    <n v="17"/>
    <s v="Telecommunication expenses"/>
    <x v="15"/>
    <x v="15"/>
    <x v="13"/>
    <m/>
    <m/>
    <m/>
    <m/>
    <n v="20738.600909887013"/>
    <n v="20405.299731322357"/>
    <n v="20844.105042307343"/>
    <n v="20428.003526590914"/>
    <n v="20783.111389972768"/>
    <n v="20595.595588929315"/>
    <n v="20607.750942627154"/>
    <n v="23484.738154413128"/>
    <n v="167887.20528604998"/>
  </r>
  <r>
    <s v="E120105"/>
    <s v="Budget"/>
    <m/>
    <m/>
    <m/>
    <x v="0"/>
    <s v="A52562500"/>
    <x v="100"/>
    <x v="100"/>
    <n v="18"/>
    <s v="Postage printing and stationery"/>
    <x v="16"/>
    <x v="16"/>
    <x v="13"/>
    <m/>
    <m/>
    <m/>
    <m/>
    <n v="1614.9999999999998"/>
    <n v="1515"/>
    <n v="1565"/>
    <n v="1365"/>
    <n v="1515"/>
    <n v="1815"/>
    <n v="1365"/>
    <n v="5515"/>
    <n v="16270"/>
  </r>
  <r>
    <s v="E120105"/>
    <s v="Budget"/>
    <m/>
    <m/>
    <m/>
    <x v="0"/>
    <s v="A52562000"/>
    <x v="47"/>
    <x v="47"/>
    <n v="19"/>
    <s v="Office supplies &amp; expenses"/>
    <x v="17"/>
    <x v="17"/>
    <x v="13"/>
    <m/>
    <m/>
    <m/>
    <m/>
    <n v="22864.01475148695"/>
    <n v="22628.314116547608"/>
    <n v="25535.621524634127"/>
    <n v="23694.959362798523"/>
    <n v="23238.539065479545"/>
    <n v="23127.679868537733"/>
    <n v="23363.380503477074"/>
    <n v="23445.276486803457"/>
    <n v="187897.78567976502"/>
  </r>
  <r>
    <s v="E120105"/>
    <s v="Budget"/>
    <m/>
    <m/>
    <m/>
    <x v="0"/>
    <s v="A52503000"/>
    <x v="109"/>
    <x v="109"/>
    <n v="20"/>
    <s v="Advertising &amp; marketing expenses"/>
    <x v="40"/>
    <x v="40"/>
    <x v="40"/>
    <m/>
    <m/>
    <m/>
    <m/>
    <n v="1000"/>
    <n v="750"/>
    <n v="1000"/>
    <n v="1000"/>
    <n v="750"/>
    <n v="1000"/>
    <n v="1000"/>
    <n v="750"/>
    <n v="7250"/>
  </r>
  <r>
    <s v="E120105"/>
    <s v="Budget"/>
    <m/>
    <m/>
    <m/>
    <x v="0"/>
    <s v="A52534000"/>
    <x v="51"/>
    <x v="51"/>
    <n v="21"/>
    <s v="Employee related expense travel &amp; entertainment"/>
    <x v="18"/>
    <x v="18"/>
    <x v="13"/>
    <m/>
    <m/>
    <m/>
    <m/>
    <n v="5570.2600000000011"/>
    <n v="11845.090000000004"/>
    <n v="13318.210000000001"/>
    <n v="19919.690000000002"/>
    <n v="13673.580000000002"/>
    <n v="15786.270000000004"/>
    <n v="22850.670000000006"/>
    <n v="14354.270000000004"/>
    <n v="117318.04000000002"/>
  </r>
  <r>
    <s v="E120105"/>
    <s v="Budget"/>
    <m/>
    <m/>
    <m/>
    <x v="0"/>
    <s v="A52000000"/>
    <x v="167"/>
    <x v="53"/>
    <n v="22"/>
    <s v="Miscellaneous expenses"/>
    <x v="19"/>
    <x v="19"/>
    <x v="14"/>
    <m/>
    <m/>
    <m/>
    <m/>
    <n v="159955.27219471778"/>
    <n v="74776.254592152225"/>
    <n v="62953.496118509516"/>
    <n v="85093.828429416142"/>
    <n v="135787.17171775064"/>
    <n v="93281.953295684929"/>
    <n v="67707.538813217383"/>
    <n v="66607.761364360471"/>
    <n v="746163.27652580908"/>
  </r>
  <r>
    <s v="E120105"/>
    <s v="Budget"/>
    <m/>
    <m/>
    <m/>
    <x v="0"/>
    <s v="A54140000"/>
    <x v="59"/>
    <x v="59"/>
    <n v="23"/>
    <s v="Rents"/>
    <x v="20"/>
    <x v="20"/>
    <x v="15"/>
    <m/>
    <m/>
    <m/>
    <m/>
    <n v="368.99999999999994"/>
    <n v="368.99999999999994"/>
    <n v="5368.9999999999991"/>
    <n v="1118.9999999999998"/>
    <n v="1118.9999999999998"/>
    <n v="2368.9999999999995"/>
    <n v="1118.9999999999998"/>
    <n v="1118.9999999999998"/>
    <n v="12951.999999999998"/>
  </r>
  <r>
    <s v="E120105"/>
    <s v="Budget"/>
    <m/>
    <m/>
    <m/>
    <x v="0"/>
    <s v="A55000000"/>
    <x v="181"/>
    <x v="180"/>
    <n v="24"/>
    <s v="Transportation"/>
    <x v="21"/>
    <x v="21"/>
    <x v="16"/>
    <m/>
    <m/>
    <m/>
    <m/>
    <n v="24586.537500000002"/>
    <n v="26320.140000000007"/>
    <n v="45908.37"/>
    <n v="36930.431250000009"/>
    <n v="37548.276671250009"/>
    <n v="37780.020000000004"/>
    <n v="37746.607500000006"/>
    <n v="36930.431250000009"/>
    <n v="283750.81417125004"/>
  </r>
  <r>
    <s v="E120105"/>
    <s v="Budget"/>
    <m/>
    <m/>
    <m/>
    <x v="0"/>
    <s v="A57010000"/>
    <x v="154"/>
    <x v="154"/>
    <n v="25"/>
    <s v="Uncollectible Accounts Exp"/>
    <x v="45"/>
    <x v="45"/>
    <x v="55"/>
    <m/>
    <m/>
    <m/>
    <m/>
    <n v="26079.803086017215"/>
    <n v="-12741.247085380826"/>
    <n v="28263.729164051769"/>
    <n v="18577.993367091782"/>
    <n v="90559.415756198607"/>
    <n v="72137.194846934712"/>
    <n v="51539.214327842521"/>
    <n v="36309.360130647532"/>
    <n v="310725.46359340334"/>
  </r>
  <r>
    <s v="E120105"/>
    <s v="Budget"/>
    <m/>
    <m/>
    <m/>
    <x v="0"/>
    <s v="A52501500"/>
    <x v="182"/>
    <x v="181"/>
    <n v="26"/>
    <s v="Customer accounting other"/>
    <x v="22"/>
    <x v="22"/>
    <x v="17"/>
    <m/>
    <m/>
    <m/>
    <m/>
    <n v="97305.22892709529"/>
    <n v="92305.22892709529"/>
    <n v="97305.22892709529"/>
    <n v="92305.22892709529"/>
    <n v="97305.22892709529"/>
    <n v="92305.22892709529"/>
    <n v="97305.22892709529"/>
    <n v="92305.22892709529"/>
    <n v="758441.83141676232"/>
  </r>
  <r>
    <s v="E120105"/>
    <s v="Budget"/>
    <m/>
    <m/>
    <m/>
    <x v="0"/>
    <s v="A56610000"/>
    <x v="68"/>
    <x v="68"/>
    <n v="27"/>
    <s v="Regulatory expense"/>
    <x v="23"/>
    <x v="23"/>
    <x v="18"/>
    <m/>
    <m/>
    <m/>
    <m/>
    <n v="19448.000000000004"/>
    <n v="19448.000000000004"/>
    <n v="19448.000000000004"/>
    <n v="20115.000000000004"/>
    <n v="20115.000000000004"/>
    <n v="20115.000000000004"/>
    <n v="20115.000000000004"/>
    <n v="20115.000000000004"/>
    <n v="158919.00000000003"/>
  </r>
  <r>
    <s v="E120105"/>
    <s v="Budget"/>
    <m/>
    <m/>
    <m/>
    <x v="0"/>
    <s v="A55710000"/>
    <x v="176"/>
    <x v="175"/>
    <n v="28"/>
    <s v="Insurance other than group"/>
    <x v="24"/>
    <x v="24"/>
    <x v="20"/>
    <m/>
    <m/>
    <m/>
    <m/>
    <n v="69532.637492158407"/>
    <n v="69532.637492158407"/>
    <n v="69532.637492158407"/>
    <n v="69532.637492158407"/>
    <n v="69532.637492158407"/>
    <n v="69532.637492158407"/>
    <n v="69532.637492158407"/>
    <n v="69532.637492158407"/>
    <n v="556261.09993726725"/>
  </r>
  <r>
    <s v="E120105"/>
    <s v="Budget"/>
    <m/>
    <m/>
    <m/>
    <x v="0"/>
    <s v="A62002000"/>
    <x v="183"/>
    <x v="182"/>
    <n v="29"/>
    <s v="Maintenance service &amp; supplies"/>
    <x v="25"/>
    <x v="25"/>
    <x v="38"/>
    <m/>
    <m/>
    <m/>
    <m/>
    <n v="140802.11272788566"/>
    <n v="159322.33734036755"/>
    <n v="182341.82555927162"/>
    <n v="196437.87195053988"/>
    <n v="197260.96514201802"/>
    <n v="194962.15534124838"/>
    <n v="203766.42946373633"/>
    <n v="200627.40834297671"/>
    <n v="1475521.1058680438"/>
  </r>
  <r>
    <s v="E120105"/>
    <s v="Budget"/>
    <m/>
    <m/>
    <m/>
    <x v="0"/>
    <s v="A68011000"/>
    <x v="72"/>
    <x v="72"/>
    <n v="30"/>
    <s v="Depreciation"/>
    <x v="26"/>
    <x v="26"/>
    <x v="21"/>
    <m/>
    <m/>
    <m/>
    <m/>
    <n v="1073598.619674816"/>
    <n v="1073568.9481793712"/>
    <n v="1074425.314639915"/>
    <n v="1075658.4693549022"/>
    <n v="1076860.104205058"/>
    <n v="1078036.2023535413"/>
    <n v="1108752.3255230489"/>
    <n v="1110881.363722503"/>
    <n v="8671781.3476531561"/>
  </r>
  <r>
    <s v="E120105"/>
    <s v="Budget"/>
    <m/>
    <m/>
    <m/>
    <x v="0"/>
    <s v="A68251000"/>
    <x v="184"/>
    <x v="183"/>
    <n v="31"/>
    <s v="Amortization"/>
    <x v="46"/>
    <x v="46"/>
    <x v="57"/>
    <m/>
    <m/>
    <m/>
    <m/>
    <n v="20215"/>
    <n v="20215"/>
    <n v="20215"/>
    <n v="20215"/>
    <n v="20215"/>
    <n v="20215"/>
    <n v="20215"/>
    <n v="20215"/>
    <n v="161720"/>
  </r>
  <r>
    <s v="E120105"/>
    <s v="Budget"/>
    <m/>
    <m/>
    <m/>
    <x v="0"/>
    <s v="A68311000"/>
    <x v="162"/>
    <x v="162"/>
    <n v="32"/>
    <s v="Removal costs"/>
    <x v="47"/>
    <x v="47"/>
    <x v="21"/>
    <m/>
    <m/>
    <m/>
    <m/>
    <n v="149638.54030613057"/>
    <n v="149618.3245018918"/>
    <n v="149728.46156957993"/>
    <n v="149889.20720030289"/>
    <n v="150037.04580345924"/>
    <n v="154273.59175136776"/>
    <n v="154656.63096156856"/>
    <n v="154934.70566880039"/>
    <n v="1212776.5077631013"/>
  </r>
  <r>
    <s v="E120105"/>
    <s v="Budget"/>
    <m/>
    <m/>
    <m/>
    <x v="0"/>
    <s v="A68543000"/>
    <x v="185"/>
    <x v="184"/>
    <n v="34"/>
    <s v="General taxes"/>
    <x v="3"/>
    <x v="3"/>
    <x v="69"/>
    <m/>
    <m/>
    <m/>
    <m/>
    <n v="529883.38259532792"/>
    <n v="526153.04343339335"/>
    <n v="523286.41007222235"/>
    <n v="519503.29120052519"/>
    <n v="521459.28194590914"/>
    <n v="521215.76473051531"/>
    <n v="519413.20646478026"/>
    <n v="522484.63395470893"/>
    <n v="4183399.0143973823"/>
  </r>
  <r>
    <s v="E120105"/>
    <s v="Budget"/>
    <m/>
    <m/>
    <m/>
    <x v="0"/>
    <s v="A81810000"/>
    <x v="186"/>
    <x v="185"/>
    <n v="37"/>
    <s v="Interest Income"/>
    <x v="50"/>
    <x v="50"/>
    <x v="70"/>
    <m/>
    <m/>
    <m/>
    <m/>
    <n v="-3042.46"/>
    <n v="-3042.46"/>
    <n v="-3042.46"/>
    <n v="-3042.46"/>
    <n v="-3042.46"/>
    <n v="-3042.46"/>
    <n v="-3042.46"/>
    <n v="-3042.46"/>
    <n v="-24339.679999999997"/>
  </r>
  <r>
    <s v="E120105"/>
    <s v="Budget"/>
    <m/>
    <m/>
    <m/>
    <x v="0"/>
    <s v="A81015000"/>
    <x v="76"/>
    <x v="76"/>
    <n v="38"/>
    <s v="Interest on long-term debt"/>
    <x v="27"/>
    <x v="27"/>
    <x v="22"/>
    <m/>
    <m/>
    <m/>
    <m/>
    <n v="1022322.967379392"/>
    <n v="1022322.967379392"/>
    <n v="1022322.967379392"/>
    <n v="1022322.967379392"/>
    <n v="1022322.967379392"/>
    <n v="1022322.967379392"/>
    <n v="1030873.8059014718"/>
    <n v="1039994.7003250233"/>
    <n v="8204806.3105028467"/>
  </r>
  <r>
    <s v="E120105"/>
    <s v="Budget"/>
    <m/>
    <m/>
    <m/>
    <x v="0"/>
    <s v="A81315000"/>
    <x v="77"/>
    <x v="77"/>
    <n v="39"/>
    <s v="Interest on Short-Term Bank Debt"/>
    <x v="28"/>
    <x v="28"/>
    <x v="23"/>
    <m/>
    <m/>
    <m/>
    <m/>
    <n v="2838.9265479166165"/>
    <n v="3156.6690789072763"/>
    <n v="3765.5355235041211"/>
    <n v="2283.2527916282934"/>
    <n v="2282.489953696077"/>
    <n v="3044.7415749826755"/>
    <n v="1631.2289068391062"/>
    <n v="877.42617573915209"/>
    <n v="19880.270553213319"/>
  </r>
  <r>
    <s v="E120105"/>
    <s v="Budget"/>
    <m/>
    <m/>
    <m/>
    <x v="0"/>
    <s v="A70510000"/>
    <x v="78"/>
    <x v="78"/>
    <n v="41"/>
    <s v="Allowance for other funds used during construction"/>
    <x v="29"/>
    <x v="29"/>
    <x v="24"/>
    <m/>
    <m/>
    <m/>
    <m/>
    <n v="-69202.988384101904"/>
    <n v="-72912.582105297406"/>
    <n v="-76974.059813980202"/>
    <n v="-81329.314844199194"/>
    <n v="-84813.224231244094"/>
    <n v="-86733.8241839931"/>
    <n v="-24088.473863925399"/>
    <n v="-23854.1697250244"/>
    <n v="-519908.63715176564"/>
  </r>
  <r>
    <s v="E120105"/>
    <s v="Budget"/>
    <m/>
    <m/>
    <m/>
    <x v="0"/>
    <s v="A85000000"/>
    <x v="79"/>
    <x v="79"/>
    <n v="42"/>
    <s v="Allowance for borrowed funds used during construction"/>
    <x v="30"/>
    <x v="30"/>
    <x v="24"/>
    <m/>
    <m/>
    <m/>
    <m/>
    <n v="-31181.707470159501"/>
    <n v="-32851.961795797397"/>
    <n v="-34680.639643451897"/>
    <n v="-36641.605098474502"/>
    <n v="-37961.705419476297"/>
    <n v="-38571.5374298885"/>
    <n v="-10868.7631149278"/>
    <n v="-10763.2617826768"/>
    <n v="-233521.18175485267"/>
  </r>
  <r>
    <s v="E120105"/>
    <s v="Budget"/>
    <m/>
    <m/>
    <m/>
    <x v="0"/>
    <s v="A82010000"/>
    <x v="80"/>
    <x v="80"/>
    <n v="43"/>
    <s v="Amortization of debt expense"/>
    <x v="31"/>
    <x v="31"/>
    <x v="25"/>
    <m/>
    <m/>
    <m/>
    <m/>
    <n v="3925.0166402014943"/>
    <n v="3925.0166402014943"/>
    <n v="3925.0166402014943"/>
    <n v="3925.0166402014943"/>
    <n v="3925.0166402014943"/>
    <n v="3925.0166402014943"/>
    <n v="3960.3010765805252"/>
    <n v="3997.9378087181585"/>
    <n v="31508.338726507649"/>
  </r>
  <r>
    <s v="E120105"/>
    <s v="Budget"/>
    <m/>
    <m/>
    <m/>
    <x v="0"/>
    <s v="A82015000"/>
    <x v="81"/>
    <x v="81"/>
    <n v="43"/>
    <s v="Amortization of debt expense"/>
    <x v="31"/>
    <x v="31"/>
    <x v="25"/>
    <m/>
    <m/>
    <m/>
    <m/>
    <n v="3925.0166402014943"/>
    <n v="3925.0166402014943"/>
    <n v="3925.0166402014943"/>
    <n v="3925.0166402014943"/>
    <n v="3925.0166402014943"/>
    <n v="3925.0166402014943"/>
    <n v="3960.3010765805252"/>
    <n v="3997.9378087181585"/>
    <n v="31508.338726507649"/>
  </r>
  <r>
    <s v="E120105"/>
    <s v="Budget"/>
    <m/>
    <m/>
    <m/>
    <x v="0"/>
    <s v="A75820000"/>
    <x v="123"/>
    <x v="123"/>
    <n v="44"/>
    <s v="Other Net"/>
    <x v="41"/>
    <x v="41"/>
    <x v="41"/>
    <m/>
    <m/>
    <m/>
    <m/>
    <n v="5500"/>
    <n v="5500"/>
    <n v="7000"/>
    <n v="9500"/>
    <n v="5500"/>
    <n v="5500"/>
    <n v="5500"/>
    <n v="5500"/>
    <n v="49500"/>
  </r>
  <r>
    <s v="E120105"/>
    <s v="Budget"/>
    <m/>
    <m/>
    <m/>
    <x v="0"/>
    <s v="A69011000"/>
    <x v="82"/>
    <x v="82"/>
    <n v="45"/>
    <s v="Provision for income taxes"/>
    <x v="32"/>
    <x v="32"/>
    <x v="26"/>
    <m/>
    <m/>
    <m/>
    <m/>
    <n v="960951.53983650147"/>
    <n v="438530.04797111137"/>
    <n v="672254.19045861519"/>
    <n v="960489.60528826609"/>
    <n v="-254592.06624862476"/>
    <n v="1247517.8774456091"/>
    <n v="1519158.9590950755"/>
    <n v="883930.10932264093"/>
    <n v="6428240.2631691955"/>
  </r>
  <r>
    <s v="E120105"/>
    <s v="Budget"/>
    <m/>
    <m/>
    <m/>
    <x v="0"/>
    <s v="A86021500"/>
    <x v="91"/>
    <x v="91"/>
    <n v="50"/>
    <s v="Common dividends"/>
    <x v="37"/>
    <x v="37"/>
    <x v="31"/>
    <m/>
    <m/>
    <m/>
    <m/>
    <n v="0"/>
    <n v="0"/>
    <n v="3227274.78083434"/>
    <n v="0"/>
    <n v="0"/>
    <n v="2642773.9647342213"/>
    <n v="0"/>
    <n v="0"/>
    <n v="5870048.7455685614"/>
  </r>
  <r>
    <s v="E120105"/>
    <s v="Rev Adj"/>
    <m/>
    <m/>
    <m/>
    <x v="0"/>
    <s v="A40111000"/>
    <x v="20"/>
    <x v="20"/>
    <n v="1"/>
    <s v="Water revenues"/>
    <x v="4"/>
    <x v="4"/>
    <x v="4"/>
    <m/>
    <m/>
    <m/>
    <m/>
    <n v="7504107.8120355196"/>
    <n v="7102221.2300392101"/>
    <n v="6733973.6593438601"/>
    <n v="7117219.22284518"/>
    <n v="7112550.7636734704"/>
    <n v="8128271.2992354799"/>
    <n v="8720193.5773060396"/>
    <n v="8510082.3496066406"/>
    <n v="60928619.914085396"/>
  </r>
  <r>
    <s v="E120105"/>
    <s v="Rev Adj"/>
    <m/>
    <m/>
    <m/>
    <x v="0"/>
    <s v="A40111000"/>
    <x v="20"/>
    <x v="20"/>
    <n v="1"/>
    <s v="Water revenues"/>
    <x v="4"/>
    <x v="4"/>
    <x v="4"/>
    <m/>
    <m/>
    <m/>
    <m/>
    <n v="-3827608"/>
    <n v="-3643417"/>
    <n v="-3848663"/>
    <n v="-3718674"/>
    <n v="-3778534"/>
    <n v="-4070051"/>
    <n v="-4697984"/>
    <n v="-4016598"/>
    <n v="-31601529"/>
  </r>
  <r>
    <s v="E120105"/>
    <s v="Rev Adj"/>
    <m/>
    <m/>
    <m/>
    <x v="0"/>
    <s v="A40121000"/>
    <x v="21"/>
    <x v="21"/>
    <n v="1"/>
    <s v="Water revenues"/>
    <x v="5"/>
    <x v="5"/>
    <x v="5"/>
    <m/>
    <m/>
    <m/>
    <m/>
    <n v="-1563210"/>
    <n v="-1543924"/>
    <n v="-1615557"/>
    <n v="-1682354"/>
    <n v="-1484004"/>
    <n v="-1825500"/>
    <n v="-2079753"/>
    <n v="-1959897"/>
    <n v="-13754199"/>
  </r>
  <r>
    <s v="E120105"/>
    <s v="Rev Adj"/>
    <m/>
    <m/>
    <m/>
    <x v="0"/>
    <s v="A40131000"/>
    <x v="22"/>
    <x v="22"/>
    <n v="1"/>
    <s v="Water revenues"/>
    <x v="6"/>
    <x v="6"/>
    <x v="6"/>
    <m/>
    <m/>
    <m/>
    <m/>
    <n v="-210302"/>
    <n v="-200623"/>
    <n v="-196449"/>
    <n v="-199819"/>
    <n v="-201395"/>
    <n v="-236553"/>
    <n v="-231679"/>
    <n v="-247937"/>
    <n v="-1724757"/>
  </r>
  <r>
    <s v="E120105"/>
    <s v="Rev Adj"/>
    <m/>
    <m/>
    <m/>
    <x v="0"/>
    <s v="A40151000"/>
    <x v="25"/>
    <x v="25"/>
    <n v="1"/>
    <s v="Water revenues"/>
    <x v="9"/>
    <x v="9"/>
    <x v="9"/>
    <m/>
    <m/>
    <m/>
    <m/>
    <n v="-422232"/>
    <n v="-419167"/>
    <n v="-390015"/>
    <n v="-394668"/>
    <n v="-481815"/>
    <n v="-539550"/>
    <n v="-552994"/>
    <n v="-615206"/>
    <n v="-3815647"/>
  </r>
  <r>
    <s v="E120105"/>
    <s v="Rev Adj"/>
    <m/>
    <m/>
    <m/>
    <x v="0"/>
    <s v="A40161000"/>
    <x v="26"/>
    <x v="26"/>
    <n v="1"/>
    <s v="Water revenues"/>
    <x v="10"/>
    <x v="10"/>
    <x v="10"/>
    <m/>
    <m/>
    <m/>
    <m/>
    <n v="-133896"/>
    <n v="-119861"/>
    <n v="-136802"/>
    <n v="-132771"/>
    <n v="-141485"/>
    <n v="-157766"/>
    <n v="-185513"/>
    <n v="-178676"/>
    <n v="-1186770"/>
  </r>
  <r>
    <s v="E120105"/>
    <s v="Rev Adj"/>
    <m/>
    <m/>
    <m/>
    <x v="0"/>
    <s v="A40145000"/>
    <x v="24"/>
    <x v="24"/>
    <n v="1"/>
    <s v="Water revenues"/>
    <x v="8"/>
    <x v="8"/>
    <x v="8"/>
    <m/>
    <m/>
    <m/>
    <m/>
    <n v="-224987"/>
    <n v="-224987"/>
    <n v="-224987"/>
    <n v="-224987"/>
    <n v="-224987"/>
    <n v="-224987"/>
    <n v="-224987"/>
    <n v="-224987"/>
    <n v="-1799896"/>
  </r>
  <r>
    <s v="E120105"/>
    <s v="Rev Adj"/>
    <m/>
    <m/>
    <m/>
    <x v="0"/>
    <s v="A40141000"/>
    <x v="23"/>
    <x v="23"/>
    <n v="1"/>
    <s v="Water revenues"/>
    <x v="7"/>
    <x v="7"/>
    <x v="7"/>
    <m/>
    <m/>
    <m/>
    <m/>
    <n v="-311709"/>
    <n v="-311709"/>
    <n v="-311709"/>
    <n v="-311709"/>
    <n v="-311709"/>
    <n v="-311709"/>
    <n v="-311709"/>
    <n v="-311709"/>
    <n v="-2493672"/>
  </r>
  <r>
    <s v="E120105"/>
    <s v="Rev Adj"/>
    <m/>
    <m/>
    <m/>
    <x v="0"/>
    <s v="A40171000"/>
    <x v="175"/>
    <x v="174"/>
    <n v="1"/>
    <s v="Water revenues"/>
    <x v="49"/>
    <x v="49"/>
    <x v="66"/>
    <m/>
    <m/>
    <m/>
    <m/>
    <n v="-7053.666666666667"/>
    <n v="-7053.666666666667"/>
    <n v="-7053.666666666667"/>
    <n v="-7053.666666666667"/>
    <n v="-7053.666666666667"/>
    <n v="-7053.666666666667"/>
    <n v="-7053.666666666667"/>
    <n v="-7053.666666666667"/>
    <n v="-56429.333333333328"/>
  </r>
  <r>
    <s v="E120105"/>
    <s v="Rev Adj"/>
    <m/>
    <m/>
    <m/>
    <x v="0"/>
    <s v="A40310300"/>
    <x v="180"/>
    <x v="179"/>
    <n v="3"/>
    <s v="Other operating revenues"/>
    <x v="39"/>
    <x v="39"/>
    <x v="54"/>
    <m/>
    <m/>
    <m/>
    <m/>
    <n v="189117.62082826399"/>
    <n v="179441.74652700601"/>
    <n v="194904.06794094801"/>
    <n v="182305.72244532101"/>
    <n v="188156.91166592701"/>
    <n v="208741.826724126"/>
    <n v="206167.905058112"/>
    <n v="221082.808945995"/>
    <n v="1569918.6101356989"/>
  </r>
  <r>
    <s v="E120105"/>
    <s v="Rev Adj"/>
    <m/>
    <m/>
    <m/>
    <x v="0"/>
    <s v="A40310100"/>
    <x v="93"/>
    <x v="93"/>
    <n v="3"/>
    <s v="Other operating revenues"/>
    <x v="39"/>
    <x v="39"/>
    <x v="33"/>
    <m/>
    <m/>
    <m/>
    <m/>
    <n v="-85698.55"/>
    <n v="-74521.899999999994"/>
    <n v="-86604.01999999999"/>
    <n v="-71986.87"/>
    <n v="-66889.33"/>
    <n v="-73965.950000000012"/>
    <n v="-65541.2"/>
    <n v="-70578.39"/>
    <n v="-595786.21"/>
  </r>
  <r>
    <s v="E120105"/>
    <s v="Rev Adj"/>
    <m/>
    <m/>
    <m/>
    <x v="0"/>
    <s v="A40310200"/>
    <x v="141"/>
    <x v="141"/>
    <n v="3"/>
    <s v="Other operating revenues"/>
    <x v="39"/>
    <x v="39"/>
    <x v="52"/>
    <m/>
    <m/>
    <m/>
    <m/>
    <n v="-5693.21"/>
    <n v="-5693.21"/>
    <n v="-5693.21"/>
    <n v="-5693.21"/>
    <n v="-5693.21"/>
    <n v="-7059"/>
    <n v="-5693.21"/>
    <n v="-5693.21"/>
    <n v="-46911.47"/>
  </r>
  <r>
    <s v="E120105"/>
    <s v="Rev Adj"/>
    <m/>
    <m/>
    <m/>
    <x v="0"/>
    <s v="A40310250"/>
    <x v="142"/>
    <x v="142"/>
    <n v="3"/>
    <s v="Other operating revenues"/>
    <x v="39"/>
    <x v="39"/>
    <x v="53"/>
    <m/>
    <m/>
    <m/>
    <m/>
    <n v="-5450"/>
    <n v="-5450"/>
    <n v="-5450"/>
    <n v="-5450"/>
    <n v="-5450"/>
    <n v="-5450"/>
    <n v="-5450"/>
    <n v="-5450"/>
    <n v="-43600"/>
  </r>
  <r>
    <s v="E120105"/>
    <s v="Rev Adj"/>
    <m/>
    <m/>
    <m/>
    <x v="0"/>
    <s v="A40310400"/>
    <x v="143"/>
    <x v="143"/>
    <n v="3"/>
    <s v="Other operating revenues"/>
    <x v="39"/>
    <x v="39"/>
    <x v="54"/>
    <m/>
    <m/>
    <m/>
    <m/>
    <n v="-3246.666666666667"/>
    <n v="-3246.666666666667"/>
    <n v="-2651.4444444444439"/>
    <n v="-2164.4444444444439"/>
    <n v="-2651.4444444444439"/>
    <n v="-2651.4444444444439"/>
    <n v="-2759.666666666667"/>
    <n v="-2759.666666666667"/>
    <n v="-22131.444444444445"/>
  </r>
  <r>
    <s v="E120105"/>
    <s v="Rev Adj"/>
    <m/>
    <m/>
    <m/>
    <x v="0"/>
    <s v="A40310500"/>
    <x v="144"/>
    <x v="144"/>
    <n v="3"/>
    <s v="Other operating revenues"/>
    <x v="39"/>
    <x v="39"/>
    <x v="54"/>
    <m/>
    <m/>
    <m/>
    <m/>
    <n v="-47127.340000000004"/>
    <n v="-48592.23"/>
    <n v="-52625"/>
    <n v="-55084.079999999994"/>
    <n v="-65567.510000000009"/>
    <n v="-77786.36"/>
    <n v="-84885.21"/>
    <n v="-94818.240000000005"/>
    <n v="-526485.97000000009"/>
  </r>
  <r>
    <s v="E120105"/>
    <s v="Rev Adj"/>
    <m/>
    <m/>
    <m/>
    <x v="0"/>
    <s v="A40310600"/>
    <x v="145"/>
    <x v="145"/>
    <n v="3"/>
    <s v="Other operating revenues"/>
    <x v="39"/>
    <x v="39"/>
    <x v="54"/>
    <m/>
    <m/>
    <m/>
    <m/>
    <n v="-4386.166666666667"/>
    <n v="-4386.166666666667"/>
    <n v="-4386.166666666667"/>
    <n v="-4386.166666666667"/>
    <n v="-4386.166666666667"/>
    <n v="-4386.166666666667"/>
    <n v="-4386.166666666667"/>
    <n v="-4386.166666666667"/>
    <n v="-35089.333333333336"/>
  </r>
  <r>
    <s v="E120105"/>
    <s v="Rev Adj"/>
    <m/>
    <m/>
    <m/>
    <x v="0"/>
    <s v="A40310700"/>
    <x v="146"/>
    <x v="146"/>
    <n v="3"/>
    <s v="Other operating revenues"/>
    <x v="39"/>
    <x v="39"/>
    <x v="54"/>
    <m/>
    <m/>
    <m/>
    <m/>
    <n v="-24967.083333333336"/>
    <n v="-24967.083333333336"/>
    <n v="-24967.083333333336"/>
    <n v="-24967.083333333336"/>
    <n v="-24967.083333333336"/>
    <n v="-24967.083333333336"/>
    <n v="-24967.083333333336"/>
    <n v="-24967.083333333336"/>
    <n v="-199736.66666666672"/>
  </r>
  <r>
    <s v="E120105"/>
    <s v="Rev Adj"/>
    <m/>
    <m/>
    <m/>
    <x v="0"/>
    <s v="A40319900"/>
    <x v="147"/>
    <x v="147"/>
    <n v="3"/>
    <s v="Other operating revenues"/>
    <x v="39"/>
    <x v="39"/>
    <x v="54"/>
    <m/>
    <m/>
    <m/>
    <m/>
    <n v="-4916.666666666667"/>
    <n v="-4916.666666666667"/>
    <n v="-4916.666666666667"/>
    <n v="-4916.666666666667"/>
    <n v="-4916.666666666667"/>
    <n v="-4916.666666666667"/>
    <n v="-4916.666666666667"/>
    <n v="-4916.666666666667"/>
    <n v="-39333.333333333336"/>
  </r>
  <r>
    <s v="E120105"/>
    <s v="Rev Adj"/>
    <m/>
    <m/>
    <m/>
    <x v="1"/>
    <s v="A40359900"/>
    <x v="94"/>
    <x v="94"/>
    <n v="3"/>
    <s v="Other operating revenues"/>
    <x v="39"/>
    <x v="39"/>
    <x v="34"/>
    <m/>
    <m/>
    <m/>
    <m/>
    <n v="-8333.3333333333339"/>
    <n v="-8333.3333333333339"/>
    <n v="-8333.3333333333339"/>
    <n v="-8333.3333333333339"/>
    <n v="-8333.3333333333339"/>
    <n v="-8333.3333333333339"/>
    <n v="-8333.3333333333339"/>
    <n v="-8333.3333333333339"/>
    <n v="-66666.666666666672"/>
  </r>
  <r>
    <s v="E120105"/>
    <s v="Ins Adj"/>
    <m/>
    <m/>
    <m/>
    <x v="0"/>
    <s v="A55710000"/>
    <x v="176"/>
    <x v="175"/>
    <n v="28"/>
    <s v="Insurance other than group"/>
    <x v="24"/>
    <x v="24"/>
    <x v="20"/>
    <m/>
    <m/>
    <m/>
    <m/>
    <n v="-794"/>
    <n v="-794"/>
    <n v="-794"/>
    <n v="-794"/>
    <n v="-794"/>
    <n v="-794"/>
    <n v="-794"/>
    <n v="-794"/>
    <n v="-6352"/>
  </r>
  <r>
    <s v="E120105"/>
    <s v="Ins Adj"/>
    <m/>
    <m/>
    <m/>
    <x v="0"/>
    <s v="A53401500"/>
    <x v="8"/>
    <x v="8"/>
    <n v="14"/>
    <s v="Service Company costs"/>
    <x v="2"/>
    <x v="2"/>
    <x v="2"/>
    <m/>
    <m/>
    <m/>
    <m/>
    <n v="794"/>
    <n v="794"/>
    <n v="794"/>
    <n v="794"/>
    <n v="794"/>
    <n v="794"/>
    <n v="794"/>
    <n v="794"/>
    <n v="6352"/>
  </r>
  <r>
    <s v="E120105"/>
    <s v="Prod Adj"/>
    <m/>
    <m/>
    <m/>
    <x v="0"/>
    <s v="A51510000"/>
    <x v="127"/>
    <x v="127"/>
    <n v="7"/>
    <s v="Fuel and Power"/>
    <x v="43"/>
    <x v="43"/>
    <x v="43"/>
    <m/>
    <m/>
    <m/>
    <m/>
    <n v="-253576.96576290924"/>
    <n v="-291664.85483840352"/>
    <n v="-304240.22174364462"/>
    <n v="-300659.01258240588"/>
    <n v="-318188.40201404376"/>
    <n v="-432696.89588398795"/>
    <n v="-422295.23274032905"/>
    <n v="-443716.0772417215"/>
    <n v="-2767037.6628074455"/>
  </r>
  <r>
    <s v="E120201"/>
    <s v="Prod Adj"/>
    <m/>
    <n v="120201"/>
    <s v="CEN-PRODUCTION"/>
    <x v="0"/>
    <s v="A51510000"/>
    <x v="127"/>
    <x v="127"/>
    <n v="7"/>
    <s v="Fuel and Power"/>
    <x v="43"/>
    <x v="43"/>
    <x v="43"/>
    <m/>
    <m/>
    <m/>
    <m/>
    <n v="42799.233850000004"/>
    <n v="52970.690749999994"/>
    <n v="63913.580250000014"/>
    <n v="59463.362899999993"/>
    <n v="41735.653000000028"/>
    <n v="77496.474999999977"/>
    <n v="66818.868299999987"/>
    <n v="66874.511149999991"/>
    <n v="472072.37519999995"/>
  </r>
  <r>
    <s v="E120250"/>
    <s v="Prod Adj"/>
    <m/>
    <n v="120250"/>
    <s v="CEN-KY RIVER ST"/>
    <x v="0"/>
    <s v="A51510000"/>
    <x v="127"/>
    <x v="127"/>
    <n v="7"/>
    <s v="Fuel and Power"/>
    <x v="43"/>
    <x v="43"/>
    <x v="43"/>
    <m/>
    <m/>
    <m/>
    <m/>
    <n v="119047.19962609993"/>
    <n v="139551.03323122926"/>
    <n v="148861.5511125534"/>
    <n v="140899.7900039707"/>
    <n v="203596.34713372649"/>
    <n v="230190.52473759724"/>
    <n v="240865.73002139365"/>
    <n v="231828.16431686064"/>
    <n v="1454840.3401834313"/>
  </r>
  <r>
    <s v="E120251"/>
    <s v="Prod Adj"/>
    <m/>
    <n v="120251"/>
    <s v="CEN-RICHMOND ROAD"/>
    <x v="0"/>
    <s v="A51510000"/>
    <x v="127"/>
    <x v="127"/>
    <n v="7"/>
    <s v="Fuel and Power"/>
    <x v="43"/>
    <x v="43"/>
    <x v="43"/>
    <m/>
    <m/>
    <m/>
    <m/>
    <n v="28244.874031725911"/>
    <n v="37105.552130186254"/>
    <n v="48540.971434291365"/>
    <n v="41923.779606849581"/>
    <n v="41029.40321797083"/>
    <n v="43756.364390110488"/>
    <n v="45719.699148077503"/>
    <n v="43960.251682566028"/>
    <n v="330280.89564177796"/>
  </r>
  <r>
    <s v="E120252"/>
    <s v="Prod Adj"/>
    <m/>
    <n v="120252"/>
    <s v="CEN-POOL III WTP"/>
    <x v="0"/>
    <s v="A51510000"/>
    <x v="127"/>
    <x v="127"/>
    <n v="7"/>
    <s v="Fuel and Power"/>
    <x v="43"/>
    <x v="43"/>
    <x v="43"/>
    <m/>
    <m/>
    <m/>
    <m/>
    <n v="53365.483268076423"/>
    <n v="54635.870159293787"/>
    <n v="64776.994934923452"/>
    <n v="59940.35925953999"/>
    <n v="21167.005247747344"/>
    <n v="79666.561041312612"/>
    <n v="83053.842627017395"/>
    <n v="78880.11240794936"/>
    <n v="495486.22894586035"/>
  </r>
  <r>
    <s v="E123301"/>
    <s v="Prod Adj"/>
    <m/>
    <n v="123301"/>
    <s v="OWNWW-TREATMENT"/>
    <x v="1"/>
    <s v="A51510000"/>
    <x v="127"/>
    <x v="127"/>
    <n v="7"/>
    <s v="Fuel and Power"/>
    <x v="43"/>
    <x v="43"/>
    <x v="43"/>
    <m/>
    <m/>
    <m/>
    <m/>
    <n v="4952.5253000000012"/>
    <n v="4885.4132000000009"/>
    <n v="5014.8546499999993"/>
    <n v="4953.8693500000008"/>
    <n v="4954.6260999999995"/>
    <n v="4953.2312000000002"/>
    <n v="4953.4187499999998"/>
    <n v="4955.477249999999"/>
    <n v="39623.415799999995"/>
  </r>
  <r>
    <s v="E125001"/>
    <s v="Prod Adj"/>
    <m/>
    <n v="125001"/>
    <s v="RWWW-TREATMENT"/>
    <x v="1"/>
    <s v="A51510000"/>
    <x v="127"/>
    <x v="127"/>
    <n v="7"/>
    <s v="Fuel and Power"/>
    <x v="43"/>
    <x v="43"/>
    <x v="43"/>
    <m/>
    <m/>
    <m/>
    <m/>
    <n v="987.0172"/>
    <n v="445.89920000000006"/>
    <n v="740.06939999999997"/>
    <n v="919.12980000000005"/>
    <n v="626.24059999999997"/>
    <n v="535.2503999999999"/>
    <n v="909.55179999999984"/>
    <n v="668.52340000000004"/>
    <n v="5831.6818000000003"/>
  </r>
  <r>
    <s v="E126001"/>
    <s v="Prod Adj"/>
    <m/>
    <n v="126001"/>
    <s v="MILLWW-TREATMENT"/>
    <x v="1"/>
    <s v="A51510000"/>
    <x v="127"/>
    <x v="127"/>
    <n v="7"/>
    <s v="Fuel and Power"/>
    <x v="43"/>
    <x v="43"/>
    <x v="43"/>
    <m/>
    <m/>
    <m/>
    <m/>
    <n v="3262.0190750000002"/>
    <n v="3262.0190750000002"/>
    <n v="3262.0190750000002"/>
    <n v="3262.0190750000002"/>
    <n v="3262.0190750000002"/>
    <n v="3262.0190750000002"/>
    <n v="3262.0190750000002"/>
    <n v="3262.0190750000002"/>
    <n v="26096.152600000001"/>
  </r>
  <r>
    <s v="E120105"/>
    <s v="Prod Adj"/>
    <m/>
    <m/>
    <m/>
    <x v="0"/>
    <s v="A51800000"/>
    <x v="171"/>
    <x v="170"/>
    <n v="8"/>
    <s v="Chemicals"/>
    <x v="48"/>
    <x v="48"/>
    <x v="64"/>
    <m/>
    <m/>
    <m/>
    <m/>
    <n v="-133004.02820867934"/>
    <n v="-132301.86828859444"/>
    <n v="-113633.63681325641"/>
    <n v="-124052.61461824687"/>
    <n v="-124691.54748844446"/>
    <n v="-161979.3230921106"/>
    <n v="-194093.00231429271"/>
    <n v="-219853.0665918075"/>
    <n v="-1203609.0874154323"/>
  </r>
  <r>
    <s v="E120250"/>
    <s v="Prod Adj"/>
    <m/>
    <n v="120250"/>
    <s v="CEN-KY RIVER ST"/>
    <x v="0"/>
    <s v="A51800000"/>
    <x v="171"/>
    <x v="170"/>
    <n v="8"/>
    <s v="Chemicals"/>
    <x v="48"/>
    <x v="48"/>
    <x v="64"/>
    <m/>
    <m/>
    <m/>
    <m/>
    <n v="64352.326099550672"/>
    <n v="60674.930776572728"/>
    <n v="59779.987003300521"/>
    <n v="59482.639993275712"/>
    <n v="59577.518990053497"/>
    <n v="88248.11529968321"/>
    <n v="107716.25012979364"/>
    <n v="107588.53846710756"/>
    <n v="607420.30675933755"/>
  </r>
  <r>
    <s v="E120251"/>
    <s v="Prod Adj"/>
    <m/>
    <n v="120251"/>
    <s v="CEN-RICHMOND ROAD"/>
    <x v="0"/>
    <s v="A51800000"/>
    <x v="171"/>
    <x v="170"/>
    <n v="8"/>
    <s v="Chemicals"/>
    <x v="48"/>
    <x v="48"/>
    <x v="64"/>
    <m/>
    <m/>
    <m/>
    <m/>
    <n v="36583.124730795309"/>
    <n v="39893.533346003678"/>
    <n v="38597.233249646219"/>
    <n v="43537.255198917643"/>
    <n v="40622.479236108353"/>
    <n v="46244.069770522321"/>
    <n v="53218.082264877077"/>
    <n v="59587.741997445402"/>
    <n v="358283.51979431603"/>
  </r>
  <r>
    <s v="E120252"/>
    <s v="Prod Adj"/>
    <m/>
    <n v="120252"/>
    <s v="CEN-POOL III WTP"/>
    <x v="0"/>
    <s v="A51800000"/>
    <x v="171"/>
    <x v="170"/>
    <n v="8"/>
    <s v="Chemicals"/>
    <x v="48"/>
    <x v="48"/>
    <x v="64"/>
    <m/>
    <m/>
    <m/>
    <m/>
    <n v="27175.520889900505"/>
    <n v="25851.999036248857"/>
    <n v="21609.388730889721"/>
    <n v="18451.623514178638"/>
    <n v="18514.816171972085"/>
    <n v="19361.416846314842"/>
    <n v="34295.08107246428"/>
    <n v="33065.718980930855"/>
    <n v="198325.56524289979"/>
  </r>
  <r>
    <s v="E123301"/>
    <s v="Prod Adj"/>
    <m/>
    <n v="123301"/>
    <s v="OWNWW-TREATMENT"/>
    <x v="1"/>
    <s v="A51800000"/>
    <x v="171"/>
    <x v="170"/>
    <n v="8"/>
    <s v="Chemicals"/>
    <x v="48"/>
    <x v="48"/>
    <x v="64"/>
    <m/>
    <m/>
    <m/>
    <m/>
    <n v="566.22424037006181"/>
    <n v="101.51039384045983"/>
    <n v="349.70146560032651"/>
    <n v="1508.2947031578842"/>
    <n v="1142.2681077138079"/>
    <n v="756.60225832236313"/>
    <n v="729.23004813321859"/>
    <n v="1004.4250940707167"/>
    <n v="6158.2563112088392"/>
  </r>
  <r>
    <s v="E125001"/>
    <s v="Prod Adj"/>
    <m/>
    <n v="125001"/>
    <s v="RWWW-TREATMENT"/>
    <x v="1"/>
    <s v="A51800000"/>
    <x v="171"/>
    <x v="170"/>
    <n v="8"/>
    <s v="Chemicals"/>
    <x v="48"/>
    <x v="48"/>
    <x v="64"/>
    <m/>
    <m/>
    <m/>
    <m/>
    <n v="728.44045851393048"/>
    <n v="562.29724922600542"/>
    <n v="512.97638482972047"/>
    <n v="461.70274566563364"/>
    <n v="722.86401300309421"/>
    <n v="627.75199535603588"/>
    <n v="887.88989551083398"/>
    <n v="507.2120201238381"/>
    <n v="5011.1347622290923"/>
  </r>
  <r>
    <s v="E126001"/>
    <s v="Prod Adj"/>
    <m/>
    <n v="126001"/>
    <s v="MILLWW-TREATMENT"/>
    <x v="1"/>
    <s v="A51800000"/>
    <x v="171"/>
    <x v="170"/>
    <n v="8"/>
    <s v="Chemicals"/>
    <x v="48"/>
    <x v="48"/>
    <x v="64"/>
    <m/>
    <m/>
    <m/>
    <m/>
    <n v="151.60609615384516"/>
    <n v="151.60609615384516"/>
    <n v="151.60609615384516"/>
    <n v="151.60609615384516"/>
    <n v="151.60609615384516"/>
    <n v="151.60609615384516"/>
    <n v="151.60609615384516"/>
    <n v="151.60609615384516"/>
    <n v="1212.848769230761"/>
  </r>
  <r>
    <s v="E120105"/>
    <s v="Prod Adj"/>
    <m/>
    <m/>
    <m/>
    <x v="0"/>
    <s v="A51110000"/>
    <x v="128"/>
    <x v="128"/>
    <n v="9"/>
    <s v="Waste disposal"/>
    <x v="44"/>
    <x v="44"/>
    <x v="37"/>
    <m/>
    <m/>
    <m/>
    <m/>
    <n v="5000"/>
    <n v="5000"/>
    <n v="5000"/>
    <n v="5000"/>
    <n v="5000"/>
    <n v="5000"/>
    <n v="5000"/>
    <n v="5000"/>
    <n v="40000"/>
  </r>
  <r>
    <s v="E120105"/>
    <s v="Prod Adj"/>
    <m/>
    <m/>
    <m/>
    <x v="0"/>
    <s v="A51010000"/>
    <x v="126"/>
    <x v="126"/>
    <n v="6"/>
    <s v="Purchased water"/>
    <x v="42"/>
    <x v="42"/>
    <x v="42"/>
    <m/>
    <m/>
    <m/>
    <m/>
    <n v="4166.67"/>
    <n v="4166.67"/>
    <n v="4166.67"/>
    <n v="4166.67"/>
    <n v="4166.67"/>
    <n v="4166.67"/>
    <n v="4166.67"/>
    <n v="4166.67"/>
    <n v="33333.359999999993"/>
  </r>
  <r>
    <s v="E120105"/>
    <s v="Tax Adj"/>
    <m/>
    <n v="120105"/>
    <s v="CORP-ADMIN &amp; GEN"/>
    <x v="0"/>
    <s v="A69011000"/>
    <x v="82"/>
    <x v="82"/>
    <n v="45"/>
    <s v="Provision for income taxes"/>
    <x v="32"/>
    <x v="32"/>
    <x v="26"/>
    <m/>
    <m/>
    <m/>
    <m/>
    <n v="-270555.88188100385"/>
    <n v="113527.35756435126"/>
    <n v="-51607.557995914351"/>
    <n v="-284140.13402355439"/>
    <n v="681191.81751011452"/>
    <n v="-367940.88452878408"/>
    <n v="-313029.67639078043"/>
    <n v="-43050.612115594711"/>
    <n v="-535605.57186116604"/>
  </r>
  <r>
    <s v="E120105"/>
    <s v="Tax Adj"/>
    <m/>
    <n v="120105"/>
    <s v="CORP-ADMIN &amp; GEN"/>
    <x v="0"/>
    <s v="A69021000"/>
    <x v="83"/>
    <x v="83"/>
    <n v="45"/>
    <s v="Provision for income taxes"/>
    <x v="33"/>
    <x v="33"/>
    <x v="27"/>
    <m/>
    <m/>
    <m/>
    <m/>
    <n v="-47745.155626059503"/>
    <n v="20034.239570179634"/>
    <n v="-9107.2161169260617"/>
    <n v="-50142.376592391956"/>
    <n v="120210.32073707902"/>
    <n v="-64930.744328608955"/>
    <n v="-55240.531127784787"/>
    <n v="-7597.1668439284776"/>
    <n v="-94518.630328441097"/>
  </r>
  <r>
    <s v="E120105"/>
    <s v="Div Adj"/>
    <m/>
    <m/>
    <m/>
    <x v="0"/>
    <s v="A86021500"/>
    <x v="91"/>
    <x v="91"/>
    <n v="50"/>
    <s v="Common dividends"/>
    <x v="37"/>
    <x v="37"/>
    <x v="31"/>
    <m/>
    <m/>
    <m/>
    <m/>
    <m/>
    <m/>
    <n v="-848091.18602258386"/>
    <m/>
    <m/>
    <n v="-671726.17943415185"/>
    <m/>
    <m/>
    <n v="-1519817.365456735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3" cacheId="139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gridDropZones="1" multipleFieldFilters="0">
  <location ref="A3:R237" firstHeaderRow="1" firstDataRow="2" firstDataCol="5" rowPageCount="1" colPageCount="1"/>
  <pivotFields count="27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multipleItemSelectionAllowed="1" showAll="0">
      <items count="3">
        <item h="1" x="1"/>
        <item x="0"/>
        <item t="default"/>
      </items>
    </pivotField>
    <pivotField compact="0" outline="0" showAll="0"/>
    <pivotField axis="axisRow" compact="0" outline="0" showAll="0" defaultSubtotal="0">
      <items count="190">
        <item x="20"/>
        <item x="21"/>
        <item x="22"/>
        <item x="23"/>
        <item x="24"/>
        <item x="25"/>
        <item x="26"/>
        <item x="175"/>
        <item x="92"/>
        <item x="138"/>
        <item x="139"/>
        <item x="140"/>
        <item x="93"/>
        <item x="141"/>
        <item x="142"/>
        <item x="180"/>
        <item x="143"/>
        <item x="144"/>
        <item x="145"/>
        <item x="146"/>
        <item x="147"/>
        <item x="94"/>
        <item x="0"/>
        <item x="28"/>
        <item x="97"/>
        <item x="98"/>
        <item x="29"/>
        <item x="27"/>
        <item x="1"/>
        <item x="38"/>
        <item x="2"/>
        <item x="39"/>
        <item x="34"/>
        <item x="35"/>
        <item x="36"/>
        <item x="105"/>
        <item x="106"/>
        <item x="130"/>
        <item x="131"/>
        <item x="37"/>
        <item x="31"/>
        <item x="149"/>
        <item x="32"/>
        <item x="33"/>
        <item x="30"/>
        <item x="148"/>
        <item x="126"/>
        <item x="128"/>
        <item x="129"/>
        <item x="127"/>
        <item x="171"/>
        <item x="167"/>
        <item x="53"/>
        <item x="182"/>
        <item x="109"/>
        <item x="65"/>
        <item x="110"/>
        <item x="111"/>
        <item x="112"/>
        <item x="113"/>
        <item x="114"/>
        <item x="115"/>
        <item x="116"/>
        <item x="122"/>
        <item x="117"/>
        <item x="118"/>
        <item x="119"/>
        <item x="120"/>
        <item x="64"/>
        <item x="124"/>
        <item x="58"/>
        <item x="48"/>
        <item x="54"/>
        <item x="107"/>
        <item x="133"/>
        <item x="51"/>
        <item x="50"/>
        <item x="52"/>
        <item x="108"/>
        <item x="174"/>
        <item x="66"/>
        <item x="173"/>
        <item x="150"/>
        <item x="151"/>
        <item x="42"/>
        <item x="102"/>
        <item x="121"/>
        <item x="47"/>
        <item x="100"/>
        <item x="46"/>
        <item x="67"/>
        <item x="55"/>
        <item x="43"/>
        <item x="49"/>
        <item x="44"/>
        <item x="45"/>
        <item x="152"/>
        <item x="56"/>
        <item x="101"/>
        <item x="153"/>
        <item x="57"/>
        <item x="99"/>
        <item x="40"/>
        <item x="132"/>
        <item x="41"/>
        <item x="104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68"/>
        <item x="59"/>
        <item x="181"/>
        <item x="63"/>
        <item x="60"/>
        <item x="61"/>
        <item x="62"/>
        <item x="177"/>
        <item m="1" x="188"/>
        <item x="176"/>
        <item x="70"/>
        <item x="178"/>
        <item x="155"/>
        <item m="1" x="189"/>
        <item x="179"/>
        <item m="1" x="187"/>
        <item x="68"/>
        <item x="69"/>
        <item x="154"/>
        <item x="183"/>
        <item x="172"/>
        <item x="134"/>
        <item x="135"/>
        <item x="103"/>
        <item x="169"/>
        <item x="71"/>
        <item x="136"/>
        <item x="170"/>
        <item x="137"/>
        <item x="72"/>
        <item x="156"/>
        <item x="157"/>
        <item x="184"/>
        <item x="158"/>
        <item x="159"/>
        <item x="160"/>
        <item x="161"/>
        <item x="162"/>
        <item x="163"/>
        <item x="164"/>
        <item x="166"/>
        <item x="17"/>
        <item x="73"/>
        <item x="18"/>
        <item x="74"/>
        <item x="19"/>
        <item x="75"/>
        <item x="185"/>
        <item x="165"/>
        <item x="82"/>
        <item x="83"/>
        <item x="84"/>
        <item x="85"/>
        <item x="86"/>
        <item x="87"/>
        <item x="88"/>
        <item x="89"/>
        <item x="90"/>
        <item x="78"/>
        <item x="123"/>
        <item x="125"/>
        <item x="95"/>
        <item x="76"/>
        <item x="96"/>
        <item x="77"/>
        <item x="186"/>
        <item x="80"/>
        <item x="81"/>
        <item x="79"/>
        <item x="91"/>
      </items>
    </pivotField>
    <pivotField axis="axisRow" compact="0" outline="0" showAll="0" defaultSubtotal="0">
      <items count="189">
        <item x="38"/>
        <item x="1"/>
        <item x="109"/>
        <item x="79"/>
        <item x="78"/>
        <item x="173"/>
        <item x="81"/>
        <item x="80"/>
        <item x="136"/>
        <item x="129"/>
        <item x="183"/>
        <item x="160"/>
        <item x="161"/>
        <item x="158"/>
        <item x="159"/>
        <item x="29"/>
        <item x="7"/>
        <item x="13"/>
        <item x="14"/>
        <item x="5"/>
        <item x="15"/>
        <item x="3"/>
        <item x="12"/>
        <item x="8"/>
        <item x="16"/>
        <item x="6"/>
        <item x="11"/>
        <item x="4"/>
        <item x="10"/>
        <item x="9"/>
        <item x="65"/>
        <item x="45"/>
        <item x="111"/>
        <item x="110"/>
        <item x="170"/>
        <item x="58"/>
        <item x="64"/>
        <item x="21"/>
        <item x="138"/>
        <item x="119"/>
        <item x="120"/>
        <item x="112"/>
        <item x="124"/>
        <item x="27"/>
        <item x="52"/>
        <item x="41"/>
        <item x="99"/>
        <item x="132"/>
        <item x="104"/>
        <item x="40"/>
        <item x="137"/>
        <item x="48"/>
        <item x="115"/>
        <item x="114"/>
        <item x="116"/>
        <item x="113"/>
        <item x="122"/>
        <item x="117"/>
        <item x="118"/>
        <item x="39"/>
        <item x="2"/>
        <item x="84"/>
        <item x="86"/>
        <item x="85"/>
        <item x="87"/>
        <item x="89"/>
        <item x="88"/>
        <item x="156"/>
        <item x="72"/>
        <item x="157"/>
        <item x="54"/>
        <item x="57"/>
        <item x="91"/>
        <item x="96"/>
        <item x="92"/>
        <item x="107"/>
        <item x="133"/>
        <item x="106"/>
        <item x="105"/>
        <item x="51"/>
        <item x="34"/>
        <item x="18"/>
        <item x="74"/>
        <item x="82"/>
        <item x="172"/>
        <item x="66"/>
        <item x="17"/>
        <item x="73"/>
        <item x="150"/>
        <item x="33"/>
        <item x="32"/>
        <item x="151"/>
        <item x="22"/>
        <item x="139"/>
        <item x="70"/>
        <item x="175"/>
        <item x="178"/>
        <item m="1" x="186"/>
        <item x="176"/>
        <item m="1" x="188"/>
        <item x="155"/>
        <item x="177"/>
        <item m="1" x="187"/>
        <item x="185"/>
        <item x="95"/>
        <item x="76"/>
        <item x="77"/>
        <item x="90"/>
        <item x="42"/>
        <item x="102"/>
        <item x="28"/>
        <item x="0"/>
        <item x="97"/>
        <item x="98"/>
        <item x="125"/>
        <item x="121"/>
        <item x="53"/>
        <item x="182"/>
        <item x="103"/>
        <item x="171"/>
        <item x="135"/>
        <item x="134"/>
        <item x="108"/>
        <item x="169"/>
        <item x="71"/>
        <item x="168"/>
        <item x="181"/>
        <item x="174"/>
        <item x="47"/>
        <item x="36"/>
        <item x="123"/>
        <item x="184"/>
        <item x="94"/>
        <item x="144"/>
        <item x="179"/>
        <item x="93"/>
        <item x="147"/>
        <item x="143"/>
        <item x="146"/>
        <item x="141"/>
        <item x="142"/>
        <item x="145"/>
        <item x="100"/>
        <item x="149"/>
        <item x="31"/>
        <item x="148"/>
        <item x="30"/>
        <item x="46"/>
        <item x="67"/>
        <item x="24"/>
        <item x="166"/>
        <item x="140"/>
        <item x="25"/>
        <item x="23"/>
        <item x="127"/>
        <item x="126"/>
        <item x="68"/>
        <item x="69"/>
        <item x="162"/>
        <item x="59"/>
        <item x="167"/>
        <item x="20"/>
        <item x="55"/>
        <item x="35"/>
        <item x="164"/>
        <item x="163"/>
        <item x="130"/>
        <item x="43"/>
        <item x="83"/>
        <item x="26"/>
        <item x="49"/>
        <item x="19"/>
        <item x="75"/>
        <item x="44"/>
        <item x="37"/>
        <item x="63"/>
        <item x="60"/>
        <item x="61"/>
        <item x="62"/>
        <item x="180"/>
        <item x="152"/>
        <item x="50"/>
        <item x="56"/>
        <item x="131"/>
        <item x="154"/>
        <item x="101"/>
        <item x="165"/>
        <item x="128"/>
        <item x="153"/>
      </items>
    </pivotField>
    <pivotField compact="0" outline="0" showAll="0"/>
    <pivotField compact="0" outline="0" showAll="0"/>
    <pivotField axis="axisRow" compact="0" outline="0" showAll="0">
      <items count="52">
        <item x="4"/>
        <item x="5"/>
        <item x="6"/>
        <item x="7"/>
        <item x="8"/>
        <item x="9"/>
        <item x="10"/>
        <item x="49"/>
        <item x="38"/>
        <item x="39"/>
        <item x="42"/>
        <item x="43"/>
        <item x="48"/>
        <item x="44"/>
        <item x="0"/>
        <item x="11"/>
        <item x="12"/>
        <item x="1"/>
        <item x="2"/>
        <item x="13"/>
        <item x="14"/>
        <item x="15"/>
        <item x="16"/>
        <item x="17"/>
        <item x="40"/>
        <item x="18"/>
        <item x="19"/>
        <item x="20"/>
        <item x="21"/>
        <item x="45"/>
        <item x="22"/>
        <item x="23"/>
        <item x="24"/>
        <item x="25"/>
        <item x="26"/>
        <item x="46"/>
        <item x="47"/>
        <item x="32"/>
        <item x="33"/>
        <item x="34"/>
        <item x="35"/>
        <item x="36"/>
        <item x="3"/>
        <item x="50"/>
        <item x="29"/>
        <item x="41"/>
        <item x="27"/>
        <item x="28"/>
        <item x="30"/>
        <item x="31"/>
        <item x="37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1">
        <item x="40"/>
        <item x="30"/>
        <item x="29"/>
        <item x="46"/>
        <item x="31"/>
        <item x="36"/>
        <item x="14"/>
        <item x="48"/>
        <item x="37"/>
        <item x="13"/>
        <item x="32"/>
        <item x="33"/>
        <item x="22"/>
        <item x="34"/>
        <item x="35"/>
        <item x="26"/>
        <item x="18"/>
        <item x="43"/>
        <item x="3"/>
        <item x="12"/>
        <item x="24"/>
        <item x="50"/>
        <item x="27"/>
        <item x="28"/>
        <item x="25"/>
        <item x="19"/>
        <item x="17"/>
        <item x="1"/>
        <item x="41"/>
        <item x="39"/>
        <item x="11"/>
        <item x="16"/>
        <item x="42"/>
        <item x="23"/>
        <item x="47"/>
        <item x="20"/>
        <item x="0"/>
        <item x="2"/>
        <item x="38"/>
        <item x="15"/>
        <item x="21"/>
        <item x="45"/>
        <item x="44"/>
        <item x="5"/>
        <item x="6"/>
        <item x="49"/>
        <item x="8"/>
        <item x="9"/>
        <item x="7"/>
        <item x="4"/>
        <item x="1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1">
        <item x="21"/>
        <item x="58"/>
        <item x="57"/>
        <item x="59"/>
        <item x="60"/>
        <item x="61"/>
        <item x="62"/>
        <item x="3"/>
        <item x="69"/>
        <item x="26"/>
        <item x="27"/>
        <item x="28"/>
        <item x="29"/>
        <item x="30"/>
        <item x="70"/>
        <item x="24"/>
        <item x="41"/>
        <item x="23"/>
        <item x="22"/>
        <item x="25"/>
        <item x="35"/>
        <item x="31"/>
        <item x="4"/>
        <item x="5"/>
        <item x="6"/>
        <item x="9"/>
        <item x="7"/>
        <item x="8"/>
        <item x="10"/>
        <item x="33"/>
        <item x="54"/>
        <item x="52"/>
        <item x="53"/>
        <item x="66"/>
        <item x="32"/>
        <item x="49"/>
        <item x="50"/>
        <item x="51"/>
        <item x="34"/>
        <item x="0"/>
        <item x="1"/>
        <item x="42"/>
        <item x="43"/>
        <item x="64"/>
        <item x="65"/>
        <item x="45"/>
        <item x="14"/>
        <item x="46"/>
        <item x="38"/>
        <item x="48"/>
        <item x="36"/>
        <item x="12"/>
        <item x="39"/>
        <item x="2"/>
        <item x="44"/>
        <item x="11"/>
        <item x="63"/>
        <item x="15"/>
        <item x="16"/>
        <item x="67"/>
        <item x="20"/>
        <item x="56"/>
        <item x="68"/>
        <item x="40"/>
        <item x="18"/>
        <item x="19"/>
        <item x="55"/>
        <item x="37"/>
        <item x="47"/>
        <item x="17"/>
        <item x="13"/>
      </items>
    </pivotField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numFmtId="43" outline="0" showAll="0"/>
  </pivotFields>
  <rowFields count="5">
    <field x="11"/>
    <field x="12"/>
    <field x="7"/>
    <field x="8"/>
    <field x="13"/>
  </rowFields>
  <rowItems count="233">
    <i>
      <x/>
      <x v="49"/>
      <x/>
      <x v="161"/>
      <x v="22"/>
    </i>
    <i t="default">
      <x/>
    </i>
    <i>
      <x v="1"/>
      <x v="43"/>
      <x v="1"/>
      <x v="37"/>
      <x v="23"/>
    </i>
    <i t="default">
      <x v="1"/>
    </i>
    <i>
      <x v="2"/>
      <x v="44"/>
      <x v="2"/>
      <x v="92"/>
      <x v="24"/>
    </i>
    <i t="default">
      <x v="2"/>
    </i>
    <i>
      <x v="3"/>
      <x v="48"/>
      <x v="3"/>
      <x v="153"/>
      <x v="26"/>
    </i>
    <i t="default">
      <x v="3"/>
    </i>
    <i>
      <x v="4"/>
      <x v="46"/>
      <x v="4"/>
      <x v="149"/>
      <x v="27"/>
    </i>
    <i t="default">
      <x v="4"/>
    </i>
    <i>
      <x v="5"/>
      <x v="47"/>
      <x v="5"/>
      <x v="152"/>
      <x v="25"/>
    </i>
    <i t="default">
      <x v="5"/>
    </i>
    <i>
      <x v="6"/>
      <x v="50"/>
      <x v="6"/>
      <x v="169"/>
      <x v="28"/>
    </i>
    <i t="default">
      <x v="6"/>
    </i>
    <i>
      <x v="7"/>
      <x v="45"/>
      <x v="7"/>
      <x v="127"/>
      <x v="33"/>
    </i>
    <i t="default">
      <x v="7"/>
    </i>
    <i>
      <x v="9"/>
      <x v="29"/>
      <x v="12"/>
      <x v="135"/>
      <x v="29"/>
    </i>
    <i r="2">
      <x v="13"/>
      <x v="139"/>
      <x v="31"/>
    </i>
    <i r="2">
      <x v="14"/>
      <x v="140"/>
      <x v="32"/>
    </i>
    <i r="2">
      <x v="15"/>
      <x v="134"/>
      <x v="30"/>
    </i>
    <i r="2">
      <x v="16"/>
      <x v="137"/>
      <x v="30"/>
    </i>
    <i r="2">
      <x v="17"/>
      <x v="133"/>
      <x v="30"/>
    </i>
    <i r="2">
      <x v="18"/>
      <x v="141"/>
      <x v="30"/>
    </i>
    <i r="2">
      <x v="19"/>
      <x v="138"/>
      <x v="30"/>
    </i>
    <i r="2">
      <x v="20"/>
      <x v="136"/>
      <x v="30"/>
    </i>
    <i t="default">
      <x v="9"/>
    </i>
    <i>
      <x v="10"/>
      <x v="32"/>
      <x v="46"/>
      <x v="155"/>
      <x v="41"/>
    </i>
    <i t="default">
      <x v="10"/>
    </i>
    <i>
      <x v="11"/>
      <x v="17"/>
      <x v="49"/>
      <x v="154"/>
      <x v="42"/>
    </i>
    <i t="default">
      <x v="11"/>
    </i>
    <i>
      <x v="12"/>
      <x v="7"/>
      <x v="50"/>
      <x v="34"/>
      <x v="43"/>
    </i>
    <i t="default">
      <x v="12"/>
    </i>
    <i>
      <x v="13"/>
      <x v="42"/>
      <x v="47"/>
      <x v="187"/>
      <x v="67"/>
    </i>
    <i r="2">
      <x v="48"/>
      <x v="9"/>
      <x v="67"/>
    </i>
    <i t="default">
      <x v="13"/>
    </i>
    <i>
      <x v="14"/>
      <x v="36"/>
      <x v="22"/>
      <x v="111"/>
      <x v="39"/>
    </i>
    <i r="2">
      <x v="23"/>
      <x v="110"/>
      <x v="39"/>
    </i>
    <i r="2">
      <x v="24"/>
      <x v="112"/>
      <x v="39"/>
    </i>
    <i r="2">
      <x v="25"/>
      <x v="113"/>
      <x v="39"/>
    </i>
    <i r="2">
      <x v="26"/>
      <x v="15"/>
      <x v="39"/>
    </i>
    <i r="2">
      <x v="27"/>
      <x v="43"/>
      <x v="39"/>
    </i>
    <i t="default">
      <x v="14"/>
    </i>
    <i>
      <x v="15"/>
      <x v="30"/>
      <x v="44"/>
      <x v="146"/>
      <x v="40"/>
    </i>
    <i r="2">
      <x v="45"/>
      <x v="145"/>
      <x v="40"/>
    </i>
    <i t="default">
      <x v="15"/>
    </i>
    <i>
      <x v="16"/>
      <x v="19"/>
      <x v="40"/>
      <x v="144"/>
      <x v="40"/>
    </i>
    <i r="2">
      <x v="41"/>
      <x v="143"/>
      <x v="40"/>
    </i>
    <i r="2">
      <x v="42"/>
      <x v="90"/>
      <x v="40"/>
    </i>
    <i r="2">
      <x v="43"/>
      <x v="89"/>
      <x v="40"/>
    </i>
    <i t="default">
      <x v="16"/>
    </i>
    <i>
      <x v="17"/>
      <x v="27"/>
      <x v="28"/>
      <x v="1"/>
      <x v="40"/>
    </i>
    <i r="2">
      <x v="29"/>
      <x/>
      <x v="40"/>
    </i>
    <i r="2">
      <x v="30"/>
      <x v="60"/>
      <x v="40"/>
    </i>
    <i r="2">
      <x v="31"/>
      <x v="59"/>
      <x v="40"/>
    </i>
    <i r="2">
      <x v="32"/>
      <x v="80"/>
      <x v="40"/>
    </i>
    <i r="2">
      <x v="33"/>
      <x v="163"/>
      <x v="40"/>
    </i>
    <i r="2">
      <x v="34"/>
      <x v="129"/>
      <x v="40"/>
    </i>
    <i r="2">
      <x v="35"/>
      <x v="78"/>
      <x v="40"/>
    </i>
    <i r="2">
      <x v="36"/>
      <x v="77"/>
      <x v="40"/>
    </i>
    <i r="2">
      <x v="37"/>
      <x v="166"/>
      <x v="40"/>
    </i>
    <i r="2">
      <x v="38"/>
      <x v="183"/>
      <x v="40"/>
    </i>
    <i r="2">
      <x v="39"/>
      <x v="174"/>
      <x v="40"/>
    </i>
    <i t="default">
      <x v="17"/>
    </i>
    <i>
      <x v="18"/>
      <x v="37"/>
      <x v="106"/>
      <x v="21"/>
      <x v="53"/>
    </i>
    <i r="2">
      <x v="107"/>
      <x v="27"/>
      <x v="53"/>
    </i>
    <i r="2">
      <x v="108"/>
      <x v="19"/>
      <x v="53"/>
    </i>
    <i r="2">
      <x v="109"/>
      <x v="25"/>
      <x v="53"/>
    </i>
    <i r="2">
      <x v="110"/>
      <x v="16"/>
      <x v="53"/>
    </i>
    <i r="2">
      <x v="111"/>
      <x v="23"/>
      <x v="53"/>
    </i>
    <i r="2">
      <x v="112"/>
      <x v="29"/>
      <x v="53"/>
    </i>
    <i r="2">
      <x v="113"/>
      <x v="28"/>
      <x v="53"/>
    </i>
    <i r="2">
      <x v="114"/>
      <x v="26"/>
      <x v="53"/>
    </i>
    <i r="2">
      <x v="115"/>
      <x v="22"/>
      <x v="53"/>
    </i>
    <i r="2">
      <x v="116"/>
      <x v="17"/>
      <x v="53"/>
    </i>
    <i r="2">
      <x v="117"/>
      <x v="18"/>
      <x v="53"/>
    </i>
    <i r="2">
      <x v="118"/>
      <x v="20"/>
      <x v="53"/>
    </i>
    <i r="2">
      <x v="119"/>
      <x v="24"/>
      <x v="53"/>
    </i>
    <i t="default">
      <x v="18"/>
    </i>
    <i>
      <x v="19"/>
      <x v="9"/>
      <x v="101"/>
      <x v="46"/>
      <x v="50"/>
    </i>
    <i r="2">
      <x v="102"/>
      <x v="49"/>
      <x v="55"/>
    </i>
    <i r="2">
      <x v="103"/>
      <x v="47"/>
      <x v="54"/>
    </i>
    <i r="2">
      <x v="104"/>
      <x v="45"/>
      <x v="51"/>
    </i>
    <i r="2">
      <x v="105"/>
      <x v="48"/>
      <x v="52"/>
    </i>
    <i t="default">
      <x v="19"/>
    </i>
    <i>
      <x v="20"/>
      <x v="6"/>
      <x v="74"/>
      <x v="76"/>
      <x v="70"/>
    </i>
    <i r="2">
      <x v="82"/>
      <x v="88"/>
      <x v="70"/>
    </i>
    <i r="2">
      <x v="83"/>
      <x v="91"/>
      <x v="70"/>
    </i>
    <i r="2">
      <x v="84"/>
      <x v="108"/>
      <x v="70"/>
    </i>
    <i r="2">
      <x v="92"/>
      <x v="167"/>
      <x v="70"/>
    </i>
    <i r="2">
      <x v="96"/>
      <x v="180"/>
      <x v="70"/>
    </i>
    <i r="2">
      <x v="99"/>
      <x v="188"/>
      <x v="70"/>
    </i>
    <i t="default">
      <x v="20"/>
    </i>
    <i>
      <x v="21"/>
      <x v="39"/>
      <x v="94"/>
      <x v="173"/>
      <x v="70"/>
    </i>
    <i r="2">
      <x v="95"/>
      <x v="31"/>
      <x v="70"/>
    </i>
    <i t="default">
      <x v="21"/>
    </i>
    <i>
      <x v="22"/>
      <x v="31"/>
      <x v="88"/>
      <x v="142"/>
      <x v="70"/>
    </i>
    <i r="2">
      <x v="89"/>
      <x v="147"/>
      <x v="70"/>
    </i>
    <i t="default">
      <x v="22"/>
    </i>
    <i>
      <x v="23"/>
      <x v="26"/>
      <x v="71"/>
      <x v="51"/>
      <x v="70"/>
    </i>
    <i r="2">
      <x v="81"/>
      <x v="84"/>
      <x v="70"/>
    </i>
    <i r="2">
      <x v="87"/>
      <x v="128"/>
      <x v="70"/>
    </i>
    <i r="2">
      <x v="93"/>
      <x v="170"/>
      <x v="70"/>
    </i>
    <i r="2">
      <x v="98"/>
      <x v="185"/>
      <x v="69"/>
    </i>
    <i t="default">
      <x v="23"/>
    </i>
    <i>
      <x v="24"/>
      <x/>
      <x v="54"/>
      <x v="2"/>
      <x v="63"/>
    </i>
    <i t="default">
      <x v="24"/>
    </i>
    <i>
      <x v="25"/>
      <x v="16"/>
      <x v="75"/>
      <x v="79"/>
      <x v="70"/>
    </i>
    <i r="2">
      <x v="76"/>
      <x v="181"/>
      <x v="70"/>
    </i>
    <i r="2">
      <x v="77"/>
      <x v="44"/>
      <x v="70"/>
    </i>
    <i r="2">
      <x v="78"/>
      <x v="122"/>
      <x v="70"/>
    </i>
    <i t="default">
      <x v="25"/>
    </i>
    <i>
      <x v="26"/>
      <x v="25"/>
      <x v="51"/>
      <x v="116"/>
      <x v="46"/>
    </i>
    <i r="2">
      <x v="52"/>
      <x v="116"/>
      <x v="46"/>
    </i>
    <i r="2">
      <x v="56"/>
      <x v="33"/>
      <x v="70"/>
    </i>
    <i r="2">
      <x v="57"/>
      <x v="32"/>
      <x v="70"/>
    </i>
    <i r="2">
      <x v="58"/>
      <x v="41"/>
      <x v="70"/>
    </i>
    <i r="2">
      <x v="59"/>
      <x v="55"/>
      <x v="70"/>
    </i>
    <i r="2">
      <x v="60"/>
      <x v="53"/>
      <x v="70"/>
    </i>
    <i r="2">
      <x v="61"/>
      <x v="52"/>
      <x v="70"/>
    </i>
    <i r="2">
      <x v="62"/>
      <x v="54"/>
      <x v="70"/>
    </i>
    <i r="2">
      <x v="64"/>
      <x v="57"/>
      <x v="70"/>
    </i>
    <i r="2">
      <x v="65"/>
      <x v="58"/>
      <x v="70"/>
    </i>
    <i r="2">
      <x v="66"/>
      <x v="39"/>
      <x v="70"/>
    </i>
    <i r="2">
      <x v="67"/>
      <x v="40"/>
      <x v="70"/>
    </i>
    <i r="2">
      <x v="69"/>
      <x v="42"/>
      <x v="70"/>
    </i>
    <i r="2">
      <x v="70"/>
      <x v="35"/>
      <x v="70"/>
    </i>
    <i r="2">
      <x v="72"/>
      <x v="70"/>
      <x v="70"/>
    </i>
    <i r="2">
      <x v="73"/>
      <x v="75"/>
      <x v="70"/>
    </i>
    <i r="2">
      <x v="79"/>
      <x v="5"/>
      <x v="70"/>
    </i>
    <i r="2">
      <x v="85"/>
      <x v="109"/>
      <x v="67"/>
    </i>
    <i r="2">
      <x v="86"/>
      <x v="115"/>
      <x v="70"/>
    </i>
    <i r="2">
      <x v="91"/>
      <x v="162"/>
      <x v="70"/>
    </i>
    <i r="2">
      <x v="97"/>
      <x v="182"/>
      <x v="70"/>
    </i>
    <i r="2">
      <x v="100"/>
      <x v="71"/>
      <x v="70"/>
    </i>
    <i t="default">
      <x v="26"/>
    </i>
    <i>
      <x v="27"/>
      <x v="35"/>
      <x v="120"/>
      <x v="160"/>
      <x v="56"/>
    </i>
    <i r="2">
      <x v="121"/>
      <x v="159"/>
      <x v="57"/>
    </i>
    <i t="default">
      <x v="27"/>
    </i>
    <i>
      <x v="28"/>
      <x v="40"/>
      <x v="122"/>
      <x v="179"/>
      <x v="58"/>
    </i>
    <i r="2">
      <x v="123"/>
      <x v="175"/>
      <x v="58"/>
    </i>
    <i r="2">
      <x v="124"/>
      <x v="176"/>
      <x v="58"/>
    </i>
    <i r="2">
      <x v="125"/>
      <x v="177"/>
      <x v="58"/>
    </i>
    <i r="2">
      <x v="126"/>
      <x v="178"/>
      <x v="58"/>
    </i>
    <i t="default">
      <x v="28"/>
    </i>
    <i>
      <x v="29"/>
      <x v="41"/>
      <x v="138"/>
      <x v="184"/>
      <x v="66"/>
    </i>
    <i t="default">
      <x v="29"/>
    </i>
    <i>
      <x v="30"/>
      <x v="12"/>
      <x v="53"/>
      <x v="126"/>
      <x v="69"/>
    </i>
    <i r="2">
      <x v="55"/>
      <x v="30"/>
      <x v="69"/>
    </i>
    <i r="2">
      <x v="63"/>
      <x v="56"/>
      <x v="70"/>
    </i>
    <i r="2">
      <x v="68"/>
      <x v="36"/>
      <x v="69"/>
    </i>
    <i r="2">
      <x v="80"/>
      <x v="85"/>
      <x v="69"/>
    </i>
    <i r="2">
      <x v="90"/>
      <x v="148"/>
      <x v="69"/>
    </i>
    <i t="default">
      <x v="30"/>
    </i>
    <i>
      <x v="31"/>
      <x v="33"/>
      <x v="136"/>
      <x v="156"/>
      <x v="64"/>
    </i>
    <i r="2">
      <x v="137"/>
      <x v="157"/>
      <x v="65"/>
    </i>
    <i t="default">
      <x v="31"/>
    </i>
    <i>
      <x v="32"/>
      <x v="20"/>
      <x v="127"/>
      <x v="98"/>
      <x v="59"/>
    </i>
    <i r="2">
      <x v="129"/>
      <x v="95"/>
      <x v="60"/>
    </i>
    <i r="2">
      <x v="130"/>
      <x v="94"/>
      <x v="60"/>
    </i>
    <i r="2">
      <x v="131"/>
      <x v="101"/>
      <x v="61"/>
    </i>
    <i r="2">
      <x v="132"/>
      <x v="100"/>
      <x v="61"/>
    </i>
    <i r="2">
      <x v="134"/>
      <x v="96"/>
      <x v="62"/>
    </i>
    <i t="default">
      <x v="32"/>
    </i>
    <i>
      <x v="33"/>
      <x v="24"/>
      <x v="139"/>
      <x v="117"/>
      <x v="48"/>
    </i>
    <i r="2">
      <x v="140"/>
      <x v="119"/>
      <x v="44"/>
    </i>
    <i r="2">
      <x v="141"/>
      <x v="121"/>
      <x v="45"/>
    </i>
    <i r="2">
      <x v="142"/>
      <x v="120"/>
      <x v="47"/>
    </i>
    <i r="2">
      <x v="143"/>
      <x v="118"/>
      <x v="48"/>
    </i>
    <i r="2">
      <x v="144"/>
      <x v="125"/>
      <x v="68"/>
    </i>
    <i r="2">
      <x v="145"/>
      <x v="124"/>
      <x v="70"/>
    </i>
    <i r="2">
      <x v="146"/>
      <x v="8"/>
      <x v="68"/>
    </i>
    <i r="2">
      <x v="147"/>
      <x v="123"/>
      <x v="68"/>
    </i>
    <i r="2">
      <x v="148"/>
      <x v="50"/>
      <x v="49"/>
    </i>
    <i t="default">
      <x v="33"/>
    </i>
    <i>
      <x v="34"/>
      <x v="15"/>
      <x v="149"/>
      <x v="68"/>
      <x/>
    </i>
    <i r="2">
      <x v="150"/>
      <x v="67"/>
      <x/>
    </i>
    <i r="2">
      <x v="151"/>
      <x v="69"/>
      <x/>
    </i>
    <i t="default">
      <x v="34"/>
    </i>
    <i>
      <x v="35"/>
      <x v="3"/>
      <x v="152"/>
      <x v="10"/>
      <x v="2"/>
    </i>
    <i r="2">
      <x v="153"/>
      <x v="13"/>
      <x v="2"/>
    </i>
    <i r="2">
      <x v="154"/>
      <x v="14"/>
      <x v="1"/>
    </i>
    <i r="2">
      <x v="155"/>
      <x v="11"/>
      <x v="3"/>
    </i>
    <i r="2">
      <x v="156"/>
      <x v="12"/>
      <x v="4"/>
    </i>
    <i t="default">
      <x v="35"/>
    </i>
    <i>
      <x v="36"/>
      <x v="34"/>
      <x v="157"/>
      <x v="158"/>
      <x/>
    </i>
    <i r="2">
      <x v="158"/>
      <x v="165"/>
      <x/>
    </i>
    <i r="2">
      <x v="159"/>
      <x v="164"/>
      <x/>
    </i>
    <i t="default">
      <x v="36"/>
    </i>
    <i>
      <x v="37"/>
      <x v="10"/>
      <x v="169"/>
      <x v="83"/>
      <x v="9"/>
    </i>
    <i t="default">
      <x v="37"/>
    </i>
    <i>
      <x v="38"/>
      <x v="11"/>
      <x v="170"/>
      <x v="168"/>
      <x v="10"/>
    </i>
    <i t="default">
      <x v="38"/>
    </i>
    <i>
      <x v="39"/>
      <x v="13"/>
      <x v="171"/>
      <x v="61"/>
      <x v="11"/>
    </i>
    <i r="2">
      <x v="172"/>
      <x v="63"/>
      <x v="11"/>
    </i>
    <i r="2">
      <x v="173"/>
      <x v="62"/>
      <x v="11"/>
    </i>
    <i t="default">
      <x v="39"/>
    </i>
    <i>
      <x v="40"/>
      <x v="14"/>
      <x v="174"/>
      <x v="64"/>
      <x v="12"/>
    </i>
    <i r="2">
      <x v="175"/>
      <x v="66"/>
      <x v="12"/>
    </i>
    <i r="2">
      <x v="176"/>
      <x v="65"/>
      <x v="12"/>
    </i>
    <i t="default">
      <x v="40"/>
    </i>
    <i>
      <x v="41"/>
      <x v="5"/>
      <x v="177"/>
      <x v="107"/>
      <x v="13"/>
    </i>
    <i t="default">
      <x v="41"/>
    </i>
    <i>
      <x v="42"/>
      <x v="18"/>
      <x v="160"/>
      <x v="150"/>
      <x v="6"/>
    </i>
    <i r="2">
      <x v="161"/>
      <x v="86"/>
      <x v="7"/>
    </i>
    <i r="2">
      <x v="162"/>
      <x v="87"/>
      <x v="7"/>
    </i>
    <i r="2">
      <x v="163"/>
      <x v="81"/>
      <x v="7"/>
    </i>
    <i r="2">
      <x v="164"/>
      <x v="82"/>
      <x v="7"/>
    </i>
    <i r="2">
      <x v="165"/>
      <x v="171"/>
      <x v="7"/>
    </i>
    <i r="2">
      <x v="166"/>
      <x v="172"/>
      <x v="7"/>
    </i>
    <i r="2">
      <x v="167"/>
      <x v="131"/>
      <x v="8"/>
    </i>
    <i r="2">
      <x v="168"/>
      <x v="186"/>
      <x v="5"/>
    </i>
    <i t="default">
      <x v="42"/>
    </i>
    <i>
      <x v="43"/>
      <x v="21"/>
      <x v="185"/>
      <x v="103"/>
      <x v="14"/>
    </i>
    <i t="default">
      <x v="43"/>
    </i>
    <i>
      <x v="44"/>
      <x v="2"/>
      <x v="178"/>
      <x v="4"/>
      <x v="15"/>
    </i>
    <i t="default">
      <x v="44"/>
    </i>
    <i>
      <x v="45"/>
      <x v="28"/>
      <x v="179"/>
      <x v="130"/>
      <x v="16"/>
    </i>
    <i r="2">
      <x v="180"/>
      <x v="114"/>
      <x v="16"/>
    </i>
    <i t="default">
      <x v="45"/>
    </i>
    <i>
      <x v="46"/>
      <x v="22"/>
      <x v="181"/>
      <x v="104"/>
      <x v="18"/>
    </i>
    <i r="2">
      <x v="182"/>
      <x v="105"/>
      <x v="18"/>
    </i>
    <i r="2">
      <x v="183"/>
      <x v="73"/>
      <x v="20"/>
    </i>
    <i t="default">
      <x v="46"/>
    </i>
    <i>
      <x v="47"/>
      <x v="23"/>
      <x v="184"/>
      <x v="106"/>
      <x v="17"/>
    </i>
    <i t="default">
      <x v="47"/>
    </i>
    <i>
      <x v="48"/>
      <x v="1"/>
      <x v="188"/>
      <x v="3"/>
      <x v="15"/>
    </i>
    <i t="default">
      <x v="48"/>
    </i>
    <i>
      <x v="49"/>
      <x v="4"/>
      <x v="186"/>
      <x v="7"/>
      <x v="19"/>
    </i>
    <i r="2">
      <x v="187"/>
      <x v="6"/>
      <x v="19"/>
    </i>
    <i t="default">
      <x v="49"/>
    </i>
    <i>
      <x v="50"/>
      <x v="8"/>
      <x v="189"/>
      <x v="72"/>
      <x v="21"/>
    </i>
    <i t="default">
      <x v="50"/>
    </i>
    <i t="grand">
      <x/>
    </i>
  </rowItems>
  <colFields count="1">
    <field x="-2"/>
  </colFields>
  <colItems count="1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</colItems>
  <pageFields count="1">
    <pageField fld="5" hier="-1"/>
  </pageFields>
  <dataFields count="13">
    <dataField name="Sum of Sep" fld="14" baseField="13" baseItem="22" numFmtId="39"/>
    <dataField name="Sum of Oct" fld="15" baseField="13" baseItem="22" numFmtId="39"/>
    <dataField name="Sum of Nov" fld="16" baseField="13" baseItem="22" numFmtId="39"/>
    <dataField name="Sum of Dec" fld="17" baseField="13" baseItem="22" numFmtId="39"/>
    <dataField name="Sum of Jan" fld="18" baseField="13" baseItem="22" numFmtId="39"/>
    <dataField name="Sum of Feb" fld="19" baseField="13" baseItem="22" numFmtId="39"/>
    <dataField name="Sum of Mar" fld="20" baseField="13" baseItem="22" numFmtId="39"/>
    <dataField name="Sum of Apr" fld="21" baseField="13" baseItem="22" numFmtId="39"/>
    <dataField name="Sum of May" fld="22" baseField="13" baseItem="22" numFmtId="39"/>
    <dataField name="Sum of Jun" fld="23" baseField="13" baseItem="22" numFmtId="39"/>
    <dataField name="Sum of Jul" fld="24" baseField="13" baseItem="22" numFmtId="39"/>
    <dataField name="Sum of Aug" fld="25" baseField="13" baseItem="22" numFmtId="39"/>
    <dataField name="Sum of Forecast Year" fld="26" baseField="13" baseItem="22" numFmtId="39"/>
  </dataFields>
  <formats count="16">
    <format dxfId="102">
      <pivotArea type="all" dataOnly="0" outline="0" fieldPosition="0"/>
    </format>
    <format dxfId="101">
      <pivotArea type="all" dataOnly="0" outline="0" fieldPosition="0"/>
    </format>
    <format dxfId="100">
      <pivotArea outline="0" fieldPosition="0">
        <references count="1">
          <reference field="4294967294" count="1">
            <x v="0"/>
          </reference>
        </references>
      </pivotArea>
    </format>
    <format dxfId="99">
      <pivotArea outline="0" fieldPosition="0">
        <references count="1">
          <reference field="4294967294" count="1">
            <x v="1"/>
          </reference>
        </references>
      </pivotArea>
    </format>
    <format dxfId="98">
      <pivotArea outline="0" fieldPosition="0">
        <references count="1">
          <reference field="4294967294" count="1">
            <x v="2"/>
          </reference>
        </references>
      </pivotArea>
    </format>
    <format dxfId="97">
      <pivotArea outline="0" fieldPosition="0">
        <references count="1">
          <reference field="4294967294" count="1">
            <x v="3"/>
          </reference>
        </references>
      </pivotArea>
    </format>
    <format dxfId="96">
      <pivotArea outline="0" fieldPosition="0">
        <references count="1">
          <reference field="4294967294" count="1">
            <x v="4"/>
          </reference>
        </references>
      </pivotArea>
    </format>
    <format dxfId="95">
      <pivotArea outline="0" fieldPosition="0">
        <references count="1">
          <reference field="4294967294" count="1">
            <x v="5"/>
          </reference>
        </references>
      </pivotArea>
    </format>
    <format dxfId="94">
      <pivotArea outline="0" fieldPosition="0">
        <references count="1">
          <reference field="4294967294" count="1">
            <x v="6"/>
          </reference>
        </references>
      </pivotArea>
    </format>
    <format dxfId="93">
      <pivotArea outline="0" fieldPosition="0">
        <references count="1">
          <reference field="4294967294" count="1">
            <x v="7"/>
          </reference>
        </references>
      </pivotArea>
    </format>
    <format dxfId="92">
      <pivotArea outline="0" fieldPosition="0">
        <references count="1">
          <reference field="4294967294" count="1">
            <x v="8"/>
          </reference>
        </references>
      </pivotArea>
    </format>
    <format dxfId="91">
      <pivotArea outline="0" fieldPosition="0">
        <references count="1">
          <reference field="4294967294" count="1">
            <x v="9"/>
          </reference>
        </references>
      </pivotArea>
    </format>
    <format dxfId="90">
      <pivotArea outline="0" fieldPosition="0">
        <references count="1">
          <reference field="4294967294" count="1">
            <x v="10"/>
          </reference>
        </references>
      </pivotArea>
    </format>
    <format dxfId="89">
      <pivotArea outline="0" fieldPosition="0">
        <references count="1">
          <reference field="4294967294" count="1">
            <x v="11"/>
          </reference>
        </references>
      </pivotArea>
    </format>
    <format dxfId="88">
      <pivotArea outline="0" fieldPosition="0">
        <references count="1">
          <reference field="4294967294" count="1">
            <x v="12"/>
          </reference>
        </references>
      </pivotArea>
    </format>
    <format dxfId="87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4" cacheId="134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gridDropZones="1" multipleFieldFilters="0">
  <location ref="A3:R237" firstHeaderRow="1" firstDataRow="2" firstDataCol="5" rowPageCount="1" colPageCount="1"/>
  <pivotFields count="26">
    <pivotField compact="0" outline="0" showAll="0"/>
    <pivotField compact="0" outline="0" showAll="0"/>
    <pivotField compact="0" outline="0" showAll="0"/>
    <pivotField compact="0" outline="0" showAll="0"/>
    <pivotField axis="axisPage" compact="0" outline="0" multipleItemSelectionAllowed="1" showAll="0">
      <items count="3">
        <item h="1" x="1"/>
        <item x="0"/>
        <item t="default"/>
      </items>
    </pivotField>
    <pivotField compact="0" outline="0" showAll="0"/>
    <pivotField axis="axisRow" compact="0" outline="0" showAll="0" defaultSubtotal="0">
      <items count="187">
        <item x="20"/>
        <item x="21"/>
        <item x="22"/>
        <item x="23"/>
        <item x="24"/>
        <item x="25"/>
        <item x="26"/>
        <item x="178"/>
        <item x="95"/>
        <item x="141"/>
        <item x="142"/>
        <item x="143"/>
        <item x="96"/>
        <item x="144"/>
        <item x="145"/>
        <item x="179"/>
        <item x="146"/>
        <item x="147"/>
        <item x="148"/>
        <item x="149"/>
        <item x="150"/>
        <item x="97"/>
        <item x="0"/>
        <item x="28"/>
        <item x="100"/>
        <item x="101"/>
        <item x="29"/>
        <item x="27"/>
        <item x="1"/>
        <item x="38"/>
        <item x="2"/>
        <item x="39"/>
        <item x="34"/>
        <item x="35"/>
        <item x="36"/>
        <item x="108"/>
        <item x="109"/>
        <item x="133"/>
        <item x="134"/>
        <item x="37"/>
        <item x="31"/>
        <item x="152"/>
        <item x="32"/>
        <item x="33"/>
        <item x="30"/>
        <item x="151"/>
        <item x="129"/>
        <item x="131"/>
        <item x="132"/>
        <item x="130"/>
        <item x="174"/>
        <item x="170"/>
        <item x="53"/>
        <item x="181"/>
        <item x="112"/>
        <item x="65"/>
        <item x="113"/>
        <item x="114"/>
        <item x="115"/>
        <item x="116"/>
        <item x="117"/>
        <item x="118"/>
        <item x="119"/>
        <item x="125"/>
        <item x="120"/>
        <item x="121"/>
        <item x="122"/>
        <item x="123"/>
        <item x="64"/>
        <item x="127"/>
        <item x="58"/>
        <item x="48"/>
        <item x="54"/>
        <item x="110"/>
        <item x="136"/>
        <item x="51"/>
        <item x="50"/>
        <item x="52"/>
        <item x="111"/>
        <item x="177"/>
        <item x="66"/>
        <item x="176"/>
        <item x="153"/>
        <item x="154"/>
        <item x="42"/>
        <item x="105"/>
        <item x="124"/>
        <item x="47"/>
        <item x="103"/>
        <item x="46"/>
        <item x="67"/>
        <item x="55"/>
        <item x="43"/>
        <item x="49"/>
        <item x="44"/>
        <item x="45"/>
        <item x="155"/>
        <item x="56"/>
        <item x="104"/>
        <item x="156"/>
        <item x="57"/>
        <item x="102"/>
        <item x="40"/>
        <item x="135"/>
        <item x="41"/>
        <item x="107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1"/>
        <item x="59"/>
        <item x="180"/>
        <item x="63"/>
        <item x="60"/>
        <item x="61"/>
        <item x="62"/>
        <item x="70"/>
        <item x="182"/>
        <item x="71"/>
        <item x="158"/>
        <item x="72"/>
        <item x="73"/>
        <item x="68"/>
        <item x="69"/>
        <item x="157"/>
        <item x="183"/>
        <item x="175"/>
        <item x="137"/>
        <item x="138"/>
        <item x="106"/>
        <item x="172"/>
        <item x="74"/>
        <item x="139"/>
        <item x="173"/>
        <item x="140"/>
        <item x="75"/>
        <item x="159"/>
        <item x="160"/>
        <item x="184"/>
        <item x="161"/>
        <item x="162"/>
        <item x="163"/>
        <item x="164"/>
        <item x="165"/>
        <item x="166"/>
        <item x="167"/>
        <item x="169"/>
        <item x="17"/>
        <item x="76"/>
        <item x="18"/>
        <item x="77"/>
        <item x="19"/>
        <item x="78"/>
        <item x="185"/>
        <item x="168"/>
        <item x="85"/>
        <item x="86"/>
        <item x="87"/>
        <item x="88"/>
        <item x="89"/>
        <item x="90"/>
        <item x="91"/>
        <item x="92"/>
        <item x="93"/>
        <item x="81"/>
        <item x="126"/>
        <item x="128"/>
        <item x="98"/>
        <item x="79"/>
        <item x="99"/>
        <item x="80"/>
        <item x="186"/>
        <item x="83"/>
        <item x="84"/>
        <item x="82"/>
        <item x="94"/>
      </items>
    </pivotField>
    <pivotField axis="axisRow" compact="0" outline="0" showAll="0" defaultSubtotal="0">
      <items count="186">
        <item x="38"/>
        <item x="1"/>
        <item x="112"/>
        <item x="82"/>
        <item x="81"/>
        <item x="176"/>
        <item x="84"/>
        <item x="83"/>
        <item x="139"/>
        <item x="132"/>
        <item x="183"/>
        <item x="163"/>
        <item x="164"/>
        <item x="161"/>
        <item x="162"/>
        <item x="29"/>
        <item x="7"/>
        <item x="13"/>
        <item x="14"/>
        <item x="5"/>
        <item x="15"/>
        <item x="3"/>
        <item x="12"/>
        <item x="8"/>
        <item x="16"/>
        <item x="6"/>
        <item x="11"/>
        <item x="4"/>
        <item x="10"/>
        <item x="9"/>
        <item x="65"/>
        <item x="45"/>
        <item x="114"/>
        <item x="113"/>
        <item x="173"/>
        <item x="58"/>
        <item x="64"/>
        <item x="21"/>
        <item x="141"/>
        <item x="122"/>
        <item x="123"/>
        <item x="115"/>
        <item x="127"/>
        <item x="27"/>
        <item x="52"/>
        <item x="41"/>
        <item x="102"/>
        <item x="135"/>
        <item x="107"/>
        <item x="40"/>
        <item x="140"/>
        <item x="48"/>
        <item x="118"/>
        <item x="117"/>
        <item x="119"/>
        <item x="116"/>
        <item x="125"/>
        <item x="120"/>
        <item x="121"/>
        <item x="39"/>
        <item x="2"/>
        <item x="87"/>
        <item x="89"/>
        <item x="88"/>
        <item x="90"/>
        <item x="92"/>
        <item x="91"/>
        <item x="159"/>
        <item x="75"/>
        <item x="160"/>
        <item x="54"/>
        <item x="57"/>
        <item x="94"/>
        <item x="99"/>
        <item x="95"/>
        <item x="110"/>
        <item x="136"/>
        <item x="109"/>
        <item x="108"/>
        <item x="51"/>
        <item x="34"/>
        <item x="18"/>
        <item x="77"/>
        <item x="85"/>
        <item x="175"/>
        <item x="66"/>
        <item x="17"/>
        <item x="76"/>
        <item x="153"/>
        <item x="33"/>
        <item x="32"/>
        <item x="154"/>
        <item x="22"/>
        <item x="142"/>
        <item x="71"/>
        <item x="181"/>
        <item x="73"/>
        <item x="70"/>
        <item x="158"/>
        <item x="72"/>
        <item x="185"/>
        <item x="98"/>
        <item x="79"/>
        <item x="80"/>
        <item x="93"/>
        <item x="42"/>
        <item x="105"/>
        <item x="28"/>
        <item x="0"/>
        <item x="100"/>
        <item x="101"/>
        <item x="128"/>
        <item x="124"/>
        <item x="53"/>
        <item x="182"/>
        <item x="106"/>
        <item x="174"/>
        <item x="138"/>
        <item x="137"/>
        <item x="111"/>
        <item x="172"/>
        <item x="74"/>
        <item x="171"/>
        <item x="180"/>
        <item x="177"/>
        <item x="47"/>
        <item x="36"/>
        <item x="126"/>
        <item x="184"/>
        <item x="97"/>
        <item x="147"/>
        <item x="178"/>
        <item x="96"/>
        <item x="150"/>
        <item x="146"/>
        <item x="149"/>
        <item x="144"/>
        <item x="145"/>
        <item x="148"/>
        <item x="103"/>
        <item x="152"/>
        <item x="31"/>
        <item x="151"/>
        <item x="30"/>
        <item x="46"/>
        <item x="67"/>
        <item x="24"/>
        <item x="169"/>
        <item x="143"/>
        <item x="25"/>
        <item x="23"/>
        <item x="130"/>
        <item x="129"/>
        <item x="68"/>
        <item x="69"/>
        <item x="165"/>
        <item x="59"/>
        <item x="170"/>
        <item x="20"/>
        <item x="55"/>
        <item x="35"/>
        <item x="167"/>
        <item x="166"/>
        <item x="133"/>
        <item x="43"/>
        <item x="86"/>
        <item x="26"/>
        <item x="49"/>
        <item x="19"/>
        <item x="78"/>
        <item x="44"/>
        <item x="37"/>
        <item x="63"/>
        <item x="60"/>
        <item x="61"/>
        <item x="62"/>
        <item x="179"/>
        <item x="155"/>
        <item x="50"/>
        <item x="56"/>
        <item x="134"/>
        <item x="157"/>
        <item x="104"/>
        <item x="168"/>
        <item x="131"/>
        <item x="156"/>
      </items>
    </pivotField>
    <pivotField compact="0" outline="0" showAll="0"/>
    <pivotField compact="0" outline="0" showAll="0"/>
    <pivotField axis="axisRow" compact="0" outline="0" showAll="0">
      <items count="52">
        <item x="4"/>
        <item x="5"/>
        <item x="6"/>
        <item x="7"/>
        <item x="8"/>
        <item x="9"/>
        <item x="10"/>
        <item x="49"/>
        <item x="38"/>
        <item x="39"/>
        <item x="42"/>
        <item x="43"/>
        <item x="48"/>
        <item x="44"/>
        <item x="0"/>
        <item x="11"/>
        <item x="12"/>
        <item x="1"/>
        <item x="2"/>
        <item x="13"/>
        <item x="14"/>
        <item x="15"/>
        <item x="16"/>
        <item x="17"/>
        <item x="40"/>
        <item x="18"/>
        <item x="19"/>
        <item x="20"/>
        <item x="21"/>
        <item x="45"/>
        <item x="22"/>
        <item x="23"/>
        <item x="24"/>
        <item x="25"/>
        <item x="26"/>
        <item x="46"/>
        <item x="47"/>
        <item x="32"/>
        <item x="33"/>
        <item x="34"/>
        <item x="35"/>
        <item x="36"/>
        <item x="3"/>
        <item x="50"/>
        <item x="29"/>
        <item x="41"/>
        <item x="27"/>
        <item x="28"/>
        <item x="30"/>
        <item x="31"/>
        <item x="37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1">
        <item x="40"/>
        <item x="30"/>
        <item x="29"/>
        <item x="46"/>
        <item x="31"/>
        <item x="36"/>
        <item x="14"/>
        <item x="48"/>
        <item x="37"/>
        <item x="13"/>
        <item x="32"/>
        <item x="33"/>
        <item x="22"/>
        <item x="34"/>
        <item x="35"/>
        <item x="26"/>
        <item x="18"/>
        <item x="43"/>
        <item x="3"/>
        <item x="12"/>
        <item x="24"/>
        <item x="50"/>
        <item x="27"/>
        <item x="28"/>
        <item x="25"/>
        <item x="19"/>
        <item x="17"/>
        <item x="1"/>
        <item x="41"/>
        <item x="39"/>
        <item x="11"/>
        <item x="16"/>
        <item x="42"/>
        <item x="23"/>
        <item x="47"/>
        <item x="20"/>
        <item x="0"/>
        <item x="2"/>
        <item x="38"/>
        <item x="15"/>
        <item x="21"/>
        <item x="45"/>
        <item x="44"/>
        <item x="5"/>
        <item x="6"/>
        <item x="49"/>
        <item x="8"/>
        <item x="9"/>
        <item x="7"/>
        <item x="4"/>
        <item x="1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72">
        <item x="24"/>
        <item x="60"/>
        <item x="59"/>
        <item x="61"/>
        <item x="62"/>
        <item x="63"/>
        <item x="64"/>
        <item x="3"/>
        <item x="69"/>
        <item x="29"/>
        <item x="30"/>
        <item x="31"/>
        <item x="32"/>
        <item x="33"/>
        <item x="70"/>
        <item x="27"/>
        <item x="44"/>
        <item x="26"/>
        <item x="25"/>
        <item x="28"/>
        <item x="38"/>
        <item x="34"/>
        <item x="4"/>
        <item x="5"/>
        <item x="6"/>
        <item x="9"/>
        <item x="7"/>
        <item x="8"/>
        <item x="10"/>
        <item x="36"/>
        <item x="57"/>
        <item x="55"/>
        <item x="56"/>
        <item x="68"/>
        <item x="35"/>
        <item x="52"/>
        <item x="53"/>
        <item x="54"/>
        <item x="37"/>
        <item x="0"/>
        <item x="1"/>
        <item x="45"/>
        <item x="46"/>
        <item x="66"/>
        <item x="67"/>
        <item x="48"/>
        <item x="14"/>
        <item x="49"/>
        <item x="41"/>
        <item x="51"/>
        <item x="39"/>
        <item x="12"/>
        <item x="42"/>
        <item x="2"/>
        <item x="47"/>
        <item x="11"/>
        <item x="65"/>
        <item x="15"/>
        <item x="16"/>
        <item x="20"/>
        <item x="21"/>
        <item x="22"/>
        <item x="23"/>
        <item x="43"/>
        <item x="18"/>
        <item x="19"/>
        <item x="58"/>
        <item x="40"/>
        <item x="50"/>
        <item x="17"/>
        <item x="13"/>
        <item t="default"/>
      </items>
    </pivotField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numFmtId="43" outline="0" showAll="0"/>
  </pivotFields>
  <rowFields count="5">
    <field x="10"/>
    <field x="11"/>
    <field x="6"/>
    <field x="7"/>
    <field x="12"/>
  </rowFields>
  <rowItems count="233">
    <i>
      <x/>
      <x v="49"/>
      <x/>
      <x v="158"/>
      <x v="22"/>
    </i>
    <i t="default">
      <x/>
    </i>
    <i>
      <x v="1"/>
      <x v="43"/>
      <x v="1"/>
      <x v="37"/>
      <x v="23"/>
    </i>
    <i t="default">
      <x v="1"/>
    </i>
    <i>
      <x v="2"/>
      <x v="44"/>
      <x v="2"/>
      <x v="92"/>
      <x v="24"/>
    </i>
    <i t="default">
      <x v="2"/>
    </i>
    <i>
      <x v="3"/>
      <x v="48"/>
      <x v="3"/>
      <x v="150"/>
      <x v="26"/>
    </i>
    <i t="default">
      <x v="3"/>
    </i>
    <i>
      <x v="4"/>
      <x v="46"/>
      <x v="4"/>
      <x v="146"/>
      <x v="27"/>
    </i>
    <i t="default">
      <x v="4"/>
    </i>
    <i>
      <x v="5"/>
      <x v="47"/>
      <x v="5"/>
      <x v="149"/>
      <x v="25"/>
    </i>
    <i t="default">
      <x v="5"/>
    </i>
    <i>
      <x v="6"/>
      <x v="50"/>
      <x v="6"/>
      <x v="166"/>
      <x v="28"/>
    </i>
    <i t="default">
      <x v="6"/>
    </i>
    <i>
      <x v="7"/>
      <x v="45"/>
      <x v="7"/>
      <x v="124"/>
      <x v="33"/>
    </i>
    <i t="default">
      <x v="7"/>
    </i>
    <i>
      <x v="9"/>
      <x v="29"/>
      <x v="12"/>
      <x v="132"/>
      <x v="29"/>
    </i>
    <i r="2">
      <x v="13"/>
      <x v="136"/>
      <x v="31"/>
    </i>
    <i r="2">
      <x v="14"/>
      <x v="137"/>
      <x v="32"/>
    </i>
    <i r="2">
      <x v="15"/>
      <x v="131"/>
      <x v="30"/>
    </i>
    <i r="2">
      <x v="16"/>
      <x v="134"/>
      <x v="30"/>
    </i>
    <i r="2">
      <x v="17"/>
      <x v="130"/>
      <x v="30"/>
    </i>
    <i r="2">
      <x v="18"/>
      <x v="138"/>
      <x v="30"/>
    </i>
    <i r="2">
      <x v="19"/>
      <x v="135"/>
      <x v="30"/>
    </i>
    <i r="2">
      <x v="20"/>
      <x v="133"/>
      <x v="30"/>
    </i>
    <i t="default">
      <x v="9"/>
    </i>
    <i>
      <x v="10"/>
      <x v="32"/>
      <x v="46"/>
      <x v="152"/>
      <x v="41"/>
    </i>
    <i t="default">
      <x v="10"/>
    </i>
    <i>
      <x v="11"/>
      <x v="17"/>
      <x v="49"/>
      <x v="151"/>
      <x v="42"/>
    </i>
    <i t="default">
      <x v="11"/>
    </i>
    <i>
      <x v="12"/>
      <x v="7"/>
      <x v="50"/>
      <x v="34"/>
      <x v="43"/>
    </i>
    <i t="default">
      <x v="12"/>
    </i>
    <i>
      <x v="13"/>
      <x v="42"/>
      <x v="47"/>
      <x v="184"/>
      <x v="67"/>
    </i>
    <i r="2">
      <x v="48"/>
      <x v="9"/>
      <x v="67"/>
    </i>
    <i t="default">
      <x v="13"/>
    </i>
    <i>
      <x v="14"/>
      <x v="36"/>
      <x v="22"/>
      <x v="108"/>
      <x v="39"/>
    </i>
    <i r="2">
      <x v="23"/>
      <x v="107"/>
      <x v="39"/>
    </i>
    <i r="2">
      <x v="24"/>
      <x v="109"/>
      <x v="39"/>
    </i>
    <i r="2">
      <x v="25"/>
      <x v="110"/>
      <x v="39"/>
    </i>
    <i r="2">
      <x v="26"/>
      <x v="15"/>
      <x v="39"/>
    </i>
    <i r="2">
      <x v="27"/>
      <x v="43"/>
      <x v="39"/>
    </i>
    <i t="default">
      <x v="14"/>
    </i>
    <i>
      <x v="15"/>
      <x v="30"/>
      <x v="44"/>
      <x v="143"/>
      <x v="40"/>
    </i>
    <i r="2">
      <x v="45"/>
      <x v="142"/>
      <x v="40"/>
    </i>
    <i t="default">
      <x v="15"/>
    </i>
    <i>
      <x v="16"/>
      <x v="19"/>
      <x v="40"/>
      <x v="141"/>
      <x v="40"/>
    </i>
    <i r="2">
      <x v="41"/>
      <x v="140"/>
      <x v="40"/>
    </i>
    <i r="2">
      <x v="42"/>
      <x v="90"/>
      <x v="40"/>
    </i>
    <i r="2">
      <x v="43"/>
      <x v="89"/>
      <x v="40"/>
    </i>
    <i t="default">
      <x v="16"/>
    </i>
    <i>
      <x v="17"/>
      <x v="27"/>
      <x v="28"/>
      <x v="1"/>
      <x v="40"/>
    </i>
    <i r="2">
      <x v="29"/>
      <x/>
      <x v="40"/>
    </i>
    <i r="2">
      <x v="30"/>
      <x v="60"/>
      <x v="40"/>
    </i>
    <i r="2">
      <x v="31"/>
      <x v="59"/>
      <x v="40"/>
    </i>
    <i r="2">
      <x v="32"/>
      <x v="80"/>
      <x v="40"/>
    </i>
    <i r="2">
      <x v="33"/>
      <x v="160"/>
      <x v="40"/>
    </i>
    <i r="2">
      <x v="34"/>
      <x v="126"/>
      <x v="40"/>
    </i>
    <i r="2">
      <x v="35"/>
      <x v="78"/>
      <x v="40"/>
    </i>
    <i r="2">
      <x v="36"/>
      <x v="77"/>
      <x v="40"/>
    </i>
    <i r="2">
      <x v="37"/>
      <x v="163"/>
      <x v="40"/>
    </i>
    <i r="2">
      <x v="38"/>
      <x v="180"/>
      <x v="40"/>
    </i>
    <i r="2">
      <x v="39"/>
      <x v="171"/>
      <x v="40"/>
    </i>
    <i t="default">
      <x v="17"/>
    </i>
    <i>
      <x v="18"/>
      <x v="37"/>
      <x v="106"/>
      <x v="21"/>
      <x v="53"/>
    </i>
    <i r="2">
      <x v="107"/>
      <x v="27"/>
      <x v="53"/>
    </i>
    <i r="2">
      <x v="108"/>
      <x v="19"/>
      <x v="53"/>
    </i>
    <i r="2">
      <x v="109"/>
      <x v="25"/>
      <x v="53"/>
    </i>
    <i r="2">
      <x v="110"/>
      <x v="16"/>
      <x v="53"/>
    </i>
    <i r="2">
      <x v="111"/>
      <x v="23"/>
      <x v="53"/>
    </i>
    <i r="2">
      <x v="112"/>
      <x v="29"/>
      <x v="53"/>
    </i>
    <i r="2">
      <x v="113"/>
      <x v="28"/>
      <x v="53"/>
    </i>
    <i r="2">
      <x v="114"/>
      <x v="26"/>
      <x v="53"/>
    </i>
    <i r="2">
      <x v="115"/>
      <x v="22"/>
      <x v="53"/>
    </i>
    <i r="2">
      <x v="116"/>
      <x v="17"/>
      <x v="53"/>
    </i>
    <i r="2">
      <x v="117"/>
      <x v="18"/>
      <x v="53"/>
    </i>
    <i r="2">
      <x v="118"/>
      <x v="20"/>
      <x v="53"/>
    </i>
    <i r="2">
      <x v="119"/>
      <x v="24"/>
      <x v="53"/>
    </i>
    <i t="default">
      <x v="18"/>
    </i>
    <i>
      <x v="19"/>
      <x v="9"/>
      <x v="101"/>
      <x v="46"/>
      <x v="50"/>
    </i>
    <i r="2">
      <x v="102"/>
      <x v="49"/>
      <x v="55"/>
    </i>
    <i r="2">
      <x v="103"/>
      <x v="47"/>
      <x v="54"/>
    </i>
    <i r="2">
      <x v="104"/>
      <x v="45"/>
      <x v="51"/>
    </i>
    <i r="2">
      <x v="105"/>
      <x v="48"/>
      <x v="52"/>
    </i>
    <i t="default">
      <x v="19"/>
    </i>
    <i>
      <x v="20"/>
      <x v="6"/>
      <x v="74"/>
      <x v="76"/>
      <x v="70"/>
    </i>
    <i r="2">
      <x v="82"/>
      <x v="88"/>
      <x v="70"/>
    </i>
    <i r="2">
      <x v="83"/>
      <x v="91"/>
      <x v="70"/>
    </i>
    <i r="2">
      <x v="84"/>
      <x v="105"/>
      <x v="70"/>
    </i>
    <i r="2">
      <x v="92"/>
      <x v="164"/>
      <x v="70"/>
    </i>
    <i r="2">
      <x v="96"/>
      <x v="177"/>
      <x v="70"/>
    </i>
    <i r="2">
      <x v="99"/>
      <x v="185"/>
      <x v="70"/>
    </i>
    <i t="default">
      <x v="20"/>
    </i>
    <i>
      <x v="21"/>
      <x v="39"/>
      <x v="94"/>
      <x v="170"/>
      <x v="70"/>
    </i>
    <i r="2">
      <x v="95"/>
      <x v="31"/>
      <x v="70"/>
    </i>
    <i t="default">
      <x v="21"/>
    </i>
    <i>
      <x v="22"/>
      <x v="31"/>
      <x v="88"/>
      <x v="139"/>
      <x v="70"/>
    </i>
    <i r="2">
      <x v="89"/>
      <x v="144"/>
      <x v="70"/>
    </i>
    <i t="default">
      <x v="22"/>
    </i>
    <i>
      <x v="23"/>
      <x v="26"/>
      <x v="71"/>
      <x v="51"/>
      <x v="70"/>
    </i>
    <i r="2">
      <x v="81"/>
      <x v="84"/>
      <x v="70"/>
    </i>
    <i r="2">
      <x v="87"/>
      <x v="125"/>
      <x v="70"/>
    </i>
    <i r="2">
      <x v="93"/>
      <x v="167"/>
      <x v="70"/>
    </i>
    <i r="2">
      <x v="98"/>
      <x v="182"/>
      <x v="69"/>
    </i>
    <i t="default">
      <x v="23"/>
    </i>
    <i>
      <x v="24"/>
      <x/>
      <x v="54"/>
      <x v="2"/>
      <x v="63"/>
    </i>
    <i t="default">
      <x v="24"/>
    </i>
    <i>
      <x v="25"/>
      <x v="16"/>
      <x v="75"/>
      <x v="79"/>
      <x v="70"/>
    </i>
    <i r="2">
      <x v="76"/>
      <x v="178"/>
      <x v="70"/>
    </i>
    <i r="2">
      <x v="77"/>
      <x v="44"/>
      <x v="70"/>
    </i>
    <i r="2">
      <x v="78"/>
      <x v="119"/>
      <x v="70"/>
    </i>
    <i t="default">
      <x v="25"/>
    </i>
    <i>
      <x v="26"/>
      <x v="25"/>
      <x v="51"/>
      <x v="113"/>
      <x v="46"/>
    </i>
    <i r="2">
      <x v="52"/>
      <x v="113"/>
      <x v="46"/>
    </i>
    <i r="2">
      <x v="56"/>
      <x v="33"/>
      <x v="70"/>
    </i>
    <i r="2">
      <x v="57"/>
      <x v="32"/>
      <x v="70"/>
    </i>
    <i r="2">
      <x v="58"/>
      <x v="41"/>
      <x v="70"/>
    </i>
    <i r="2">
      <x v="59"/>
      <x v="55"/>
      <x v="70"/>
    </i>
    <i r="2">
      <x v="60"/>
      <x v="53"/>
      <x v="70"/>
    </i>
    <i r="2">
      <x v="61"/>
      <x v="52"/>
      <x v="70"/>
    </i>
    <i r="2">
      <x v="62"/>
      <x v="54"/>
      <x v="70"/>
    </i>
    <i r="2">
      <x v="64"/>
      <x v="57"/>
      <x v="70"/>
    </i>
    <i r="2">
      <x v="65"/>
      <x v="58"/>
      <x v="70"/>
    </i>
    <i r="2">
      <x v="66"/>
      <x v="39"/>
      <x v="70"/>
    </i>
    <i r="2">
      <x v="67"/>
      <x v="40"/>
      <x v="70"/>
    </i>
    <i r="2">
      <x v="69"/>
      <x v="42"/>
      <x v="70"/>
    </i>
    <i r="2">
      <x v="70"/>
      <x v="35"/>
      <x v="70"/>
    </i>
    <i r="2">
      <x v="72"/>
      <x v="70"/>
      <x v="70"/>
    </i>
    <i r="2">
      <x v="73"/>
      <x v="75"/>
      <x v="70"/>
    </i>
    <i r="2">
      <x v="79"/>
      <x v="5"/>
      <x v="70"/>
    </i>
    <i r="2">
      <x v="85"/>
      <x v="106"/>
      <x v="67"/>
    </i>
    <i r="2">
      <x v="86"/>
      <x v="112"/>
      <x v="70"/>
    </i>
    <i r="2">
      <x v="91"/>
      <x v="159"/>
      <x v="70"/>
    </i>
    <i r="2">
      <x v="97"/>
      <x v="179"/>
      <x v="70"/>
    </i>
    <i r="2">
      <x v="100"/>
      <x v="71"/>
      <x v="70"/>
    </i>
    <i t="default">
      <x v="26"/>
    </i>
    <i>
      <x v="27"/>
      <x v="35"/>
      <x v="120"/>
      <x v="157"/>
      <x v="56"/>
    </i>
    <i r="2">
      <x v="121"/>
      <x v="156"/>
      <x v="57"/>
    </i>
    <i t="default">
      <x v="27"/>
    </i>
    <i>
      <x v="28"/>
      <x v="40"/>
      <x v="122"/>
      <x v="176"/>
      <x v="58"/>
    </i>
    <i r="2">
      <x v="123"/>
      <x v="172"/>
      <x v="58"/>
    </i>
    <i r="2">
      <x v="124"/>
      <x v="173"/>
      <x v="58"/>
    </i>
    <i r="2">
      <x v="125"/>
      <x v="174"/>
      <x v="58"/>
    </i>
    <i r="2">
      <x v="126"/>
      <x v="175"/>
      <x v="58"/>
    </i>
    <i t="default">
      <x v="28"/>
    </i>
    <i>
      <x v="29"/>
      <x v="41"/>
      <x v="135"/>
      <x v="181"/>
      <x v="66"/>
    </i>
    <i t="default">
      <x v="29"/>
    </i>
    <i>
      <x v="30"/>
      <x v="12"/>
      <x v="53"/>
      <x v="123"/>
      <x v="69"/>
    </i>
    <i r="2">
      <x v="55"/>
      <x v="30"/>
      <x v="69"/>
    </i>
    <i r="2">
      <x v="63"/>
      <x v="56"/>
      <x v="70"/>
    </i>
    <i r="2">
      <x v="68"/>
      <x v="36"/>
      <x v="69"/>
    </i>
    <i r="2">
      <x v="80"/>
      <x v="85"/>
      <x v="69"/>
    </i>
    <i r="2">
      <x v="90"/>
      <x v="145"/>
      <x v="69"/>
    </i>
    <i t="default">
      <x v="30"/>
    </i>
    <i>
      <x v="31"/>
      <x v="33"/>
      <x v="133"/>
      <x v="153"/>
      <x v="64"/>
    </i>
    <i r="2">
      <x v="134"/>
      <x v="154"/>
      <x v="65"/>
    </i>
    <i t="default">
      <x v="31"/>
    </i>
    <i>
      <x v="32"/>
      <x v="20"/>
      <x v="127"/>
      <x v="97"/>
      <x v="59"/>
    </i>
    <i r="2">
      <x v="128"/>
      <x v="95"/>
      <x v="60"/>
    </i>
    <i r="2">
      <x v="129"/>
      <x v="94"/>
      <x v="60"/>
    </i>
    <i r="2">
      <x v="130"/>
      <x v="98"/>
      <x v="61"/>
    </i>
    <i r="2">
      <x v="131"/>
      <x v="99"/>
      <x v="61"/>
    </i>
    <i r="2">
      <x v="132"/>
      <x v="96"/>
      <x v="62"/>
    </i>
    <i t="default">
      <x v="32"/>
    </i>
    <i>
      <x v="33"/>
      <x v="24"/>
      <x v="136"/>
      <x v="114"/>
      <x v="48"/>
    </i>
    <i r="2">
      <x v="137"/>
      <x v="116"/>
      <x v="44"/>
    </i>
    <i r="2">
      <x v="138"/>
      <x v="118"/>
      <x v="45"/>
    </i>
    <i r="2">
      <x v="139"/>
      <x v="117"/>
      <x v="47"/>
    </i>
    <i r="2">
      <x v="140"/>
      <x v="115"/>
      <x v="48"/>
    </i>
    <i r="2">
      <x v="141"/>
      <x v="122"/>
      <x v="68"/>
    </i>
    <i r="2">
      <x v="142"/>
      <x v="121"/>
      <x v="70"/>
    </i>
    <i r="2">
      <x v="143"/>
      <x v="8"/>
      <x v="68"/>
    </i>
    <i r="2">
      <x v="144"/>
      <x v="120"/>
      <x v="68"/>
    </i>
    <i r="2">
      <x v="145"/>
      <x v="50"/>
      <x v="49"/>
    </i>
    <i t="default">
      <x v="33"/>
    </i>
    <i>
      <x v="34"/>
      <x v="15"/>
      <x v="146"/>
      <x v="68"/>
      <x/>
    </i>
    <i r="2">
      <x v="147"/>
      <x v="67"/>
      <x/>
    </i>
    <i r="2">
      <x v="148"/>
      <x v="69"/>
      <x/>
    </i>
    <i t="default">
      <x v="34"/>
    </i>
    <i>
      <x v="35"/>
      <x v="3"/>
      <x v="149"/>
      <x v="10"/>
      <x v="2"/>
    </i>
    <i r="2">
      <x v="150"/>
      <x v="13"/>
      <x v="2"/>
    </i>
    <i r="2">
      <x v="151"/>
      <x v="14"/>
      <x v="1"/>
    </i>
    <i r="2">
      <x v="152"/>
      <x v="11"/>
      <x v="3"/>
    </i>
    <i r="2">
      <x v="153"/>
      <x v="12"/>
      <x v="4"/>
    </i>
    <i t="default">
      <x v="35"/>
    </i>
    <i>
      <x v="36"/>
      <x v="34"/>
      <x v="154"/>
      <x v="155"/>
      <x/>
    </i>
    <i r="2">
      <x v="155"/>
      <x v="162"/>
      <x/>
    </i>
    <i r="2">
      <x v="156"/>
      <x v="161"/>
      <x/>
    </i>
    <i t="default">
      <x v="36"/>
    </i>
    <i>
      <x v="37"/>
      <x v="10"/>
      <x v="166"/>
      <x v="83"/>
      <x v="9"/>
    </i>
    <i t="default">
      <x v="37"/>
    </i>
    <i>
      <x v="38"/>
      <x v="11"/>
      <x v="167"/>
      <x v="165"/>
      <x v="10"/>
    </i>
    <i t="default">
      <x v="38"/>
    </i>
    <i>
      <x v="39"/>
      <x v="13"/>
      <x v="168"/>
      <x v="61"/>
      <x v="11"/>
    </i>
    <i r="2">
      <x v="169"/>
      <x v="63"/>
      <x v="11"/>
    </i>
    <i r="2">
      <x v="170"/>
      <x v="62"/>
      <x v="11"/>
    </i>
    <i t="default">
      <x v="39"/>
    </i>
    <i>
      <x v="40"/>
      <x v="14"/>
      <x v="171"/>
      <x v="64"/>
      <x v="12"/>
    </i>
    <i r="2">
      <x v="172"/>
      <x v="66"/>
      <x v="12"/>
    </i>
    <i r="2">
      <x v="173"/>
      <x v="65"/>
      <x v="12"/>
    </i>
    <i t="default">
      <x v="40"/>
    </i>
    <i>
      <x v="41"/>
      <x v="5"/>
      <x v="174"/>
      <x v="104"/>
      <x v="13"/>
    </i>
    <i t="default">
      <x v="41"/>
    </i>
    <i>
      <x v="42"/>
      <x v="18"/>
      <x v="157"/>
      <x v="147"/>
      <x v="6"/>
    </i>
    <i r="2">
      <x v="158"/>
      <x v="86"/>
      <x v="7"/>
    </i>
    <i r="2">
      <x v="159"/>
      <x v="87"/>
      <x v="7"/>
    </i>
    <i r="2">
      <x v="160"/>
      <x v="81"/>
      <x v="7"/>
    </i>
    <i r="2">
      <x v="161"/>
      <x v="82"/>
      <x v="7"/>
    </i>
    <i r="2">
      <x v="162"/>
      <x v="168"/>
      <x v="7"/>
    </i>
    <i r="2">
      <x v="163"/>
      <x v="169"/>
      <x v="7"/>
    </i>
    <i r="2">
      <x v="164"/>
      <x v="128"/>
      <x v="8"/>
    </i>
    <i r="2">
      <x v="165"/>
      <x v="183"/>
      <x v="5"/>
    </i>
    <i t="default">
      <x v="42"/>
    </i>
    <i>
      <x v="43"/>
      <x v="21"/>
      <x v="182"/>
      <x v="100"/>
      <x v="14"/>
    </i>
    <i t="default">
      <x v="43"/>
    </i>
    <i>
      <x v="44"/>
      <x v="2"/>
      <x v="175"/>
      <x v="4"/>
      <x v="15"/>
    </i>
    <i t="default">
      <x v="44"/>
    </i>
    <i>
      <x v="45"/>
      <x v="28"/>
      <x v="176"/>
      <x v="127"/>
      <x v="16"/>
    </i>
    <i r="2">
      <x v="177"/>
      <x v="111"/>
      <x v="16"/>
    </i>
    <i t="default">
      <x v="45"/>
    </i>
    <i>
      <x v="46"/>
      <x v="22"/>
      <x v="178"/>
      <x v="101"/>
      <x v="18"/>
    </i>
    <i r="2">
      <x v="179"/>
      <x v="102"/>
      <x v="18"/>
    </i>
    <i r="2">
      <x v="180"/>
      <x v="73"/>
      <x v="20"/>
    </i>
    <i t="default">
      <x v="46"/>
    </i>
    <i>
      <x v="47"/>
      <x v="23"/>
      <x v="181"/>
      <x v="103"/>
      <x v="17"/>
    </i>
    <i t="default">
      <x v="47"/>
    </i>
    <i>
      <x v="48"/>
      <x v="1"/>
      <x v="185"/>
      <x v="3"/>
      <x v="15"/>
    </i>
    <i t="default">
      <x v="48"/>
    </i>
    <i>
      <x v="49"/>
      <x v="4"/>
      <x v="183"/>
      <x v="7"/>
      <x v="19"/>
    </i>
    <i r="2">
      <x v="184"/>
      <x v="6"/>
      <x v="19"/>
    </i>
    <i t="default">
      <x v="49"/>
    </i>
    <i>
      <x v="50"/>
      <x v="8"/>
      <x v="186"/>
      <x v="72"/>
      <x v="21"/>
    </i>
    <i t="default">
      <x v="50"/>
    </i>
    <i t="grand">
      <x/>
    </i>
  </rowItems>
  <colFields count="1">
    <field x="-2"/>
  </colFields>
  <colItems count="1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</colItems>
  <pageFields count="1">
    <pageField fld="4" hier="-1"/>
  </pageFields>
  <dataFields count="13">
    <dataField name="Sum of Sep" fld="13" baseField="12" baseItem="22" numFmtId="39"/>
    <dataField name="Sum of Oct" fld="14" baseField="12" baseItem="22" numFmtId="39"/>
    <dataField name="Sum of Nov" fld="15" baseField="12" baseItem="22" numFmtId="39"/>
    <dataField name="Sum of Dec" fld="16" baseField="12" baseItem="22" numFmtId="39"/>
    <dataField name="Sum of Jan" fld="17" baseField="12" baseItem="22" numFmtId="39"/>
    <dataField name="Sum of Feb" fld="18" baseField="12" baseItem="22" numFmtId="39"/>
    <dataField name="Sum of Mar" fld="19" baseField="12" baseItem="22" numFmtId="39"/>
    <dataField name="Sum of Apr" fld="20" baseField="12" baseItem="22" numFmtId="39"/>
    <dataField name="Sum of May" fld="21" baseField="12" baseItem="22" numFmtId="39"/>
    <dataField name="Sum of Jun" fld="22" baseField="12" baseItem="22" numFmtId="39"/>
    <dataField name="Sum of Jul" fld="23" baseField="12" baseItem="22" numFmtId="39"/>
    <dataField name="Sum of Aug" fld="24" baseField="12" baseItem="22" numFmtId="39"/>
    <dataField name="Sum of Forecast Year" fld="25" baseField="12" baseItem="22" numFmtId="39"/>
  </dataFields>
  <formats count="18">
    <format dxfId="86">
      <pivotArea type="all" dataOnly="0" outline="0" fieldPosition="0"/>
    </format>
    <format dxfId="85">
      <pivotArea type="all" dataOnly="0" outline="0" fieldPosition="0"/>
    </format>
    <format dxfId="84">
      <pivotArea outline="0" fieldPosition="0">
        <references count="1">
          <reference field="4294967294" count="1">
            <x v="0"/>
          </reference>
        </references>
      </pivotArea>
    </format>
    <format dxfId="83">
      <pivotArea outline="0" fieldPosition="0">
        <references count="1">
          <reference field="4294967294" count="1">
            <x v="1"/>
          </reference>
        </references>
      </pivotArea>
    </format>
    <format dxfId="82">
      <pivotArea outline="0" fieldPosition="0">
        <references count="1">
          <reference field="4294967294" count="1">
            <x v="2"/>
          </reference>
        </references>
      </pivotArea>
    </format>
    <format dxfId="81">
      <pivotArea outline="0" fieldPosition="0">
        <references count="1">
          <reference field="4294967294" count="1">
            <x v="3"/>
          </reference>
        </references>
      </pivotArea>
    </format>
    <format dxfId="80">
      <pivotArea outline="0" fieldPosition="0">
        <references count="1">
          <reference field="4294967294" count="1">
            <x v="4"/>
          </reference>
        </references>
      </pivotArea>
    </format>
    <format dxfId="79">
      <pivotArea outline="0" fieldPosition="0">
        <references count="1">
          <reference field="4294967294" count="1">
            <x v="5"/>
          </reference>
        </references>
      </pivotArea>
    </format>
    <format dxfId="78">
      <pivotArea outline="0" fieldPosition="0">
        <references count="1">
          <reference field="4294967294" count="1">
            <x v="6"/>
          </reference>
        </references>
      </pivotArea>
    </format>
    <format dxfId="77">
      <pivotArea outline="0" fieldPosition="0">
        <references count="1">
          <reference field="4294967294" count="1">
            <x v="7"/>
          </reference>
        </references>
      </pivotArea>
    </format>
    <format dxfId="76">
      <pivotArea outline="0" fieldPosition="0">
        <references count="1">
          <reference field="4294967294" count="1">
            <x v="8"/>
          </reference>
        </references>
      </pivotArea>
    </format>
    <format dxfId="75">
      <pivotArea outline="0" fieldPosition="0">
        <references count="1">
          <reference field="4294967294" count="1">
            <x v="9"/>
          </reference>
        </references>
      </pivotArea>
    </format>
    <format dxfId="74">
      <pivotArea outline="0" fieldPosition="0">
        <references count="1">
          <reference field="4294967294" count="1">
            <x v="10"/>
          </reference>
        </references>
      </pivotArea>
    </format>
    <format dxfId="73">
      <pivotArea outline="0" fieldPosition="0">
        <references count="1">
          <reference field="4294967294" count="1">
            <x v="11"/>
          </reference>
        </references>
      </pivotArea>
    </format>
    <format dxfId="72">
      <pivotArea outline="0" fieldPosition="0">
        <references count="1">
          <reference field="4294967294" count="1">
            <x v="12"/>
          </reference>
        </references>
      </pivotArea>
    </format>
    <format dxfId="71">
      <pivotArea type="all" dataOnly="0" outline="0" fieldPosition="0"/>
    </format>
    <format dxfId="70">
      <pivotArea type="all" dataOnly="0" outline="0" fieldPosition="0"/>
    </format>
    <format dxfId="69">
      <pivotArea dataOnly="0" outline="0" fieldPosition="0">
        <references count="1">
          <reference field="10" count="0" defaultSubtotal="1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3" cacheId="138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gridDropZones="1" multipleFieldFilters="0">
  <location ref="A3:O53" firstHeaderRow="1" firstDataRow="2" firstDataCol="2"/>
  <pivotFields count="26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/>
    <pivotField axis="axisRow" compact="0" outline="0" showAll="0" defaultSubtotal="0">
      <items count="48">
        <item x="0"/>
        <item x="40"/>
        <item x="41"/>
        <item x="45"/>
        <item x="44"/>
        <item x="42"/>
        <item x="43"/>
        <item x="46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8"/>
        <item x="47"/>
        <item x="30"/>
        <item x="31"/>
        <item x="34"/>
        <item x="37"/>
        <item x="32"/>
        <item x="33"/>
        <item x="35"/>
        <item x="36"/>
        <item x="39"/>
      </items>
    </pivotField>
    <pivotField axis="axisRow" compact="0" outline="0" showAll="0">
      <items count="49">
        <item x="17"/>
        <item x="35"/>
        <item x="34"/>
        <item x="28"/>
        <item x="36"/>
        <item x="13"/>
        <item x="5"/>
        <item x="39"/>
        <item x="12"/>
        <item x="38"/>
        <item x="47"/>
        <item x="23"/>
        <item x="27"/>
        <item x="18"/>
        <item x="4"/>
        <item x="30"/>
        <item x="9"/>
        <item x="25"/>
        <item x="31"/>
        <item x="32"/>
        <item x="33"/>
        <item x="26"/>
        <item x="19"/>
        <item x="16"/>
        <item x="10"/>
        <item x="37"/>
        <item x="2"/>
        <item x="8"/>
        <item x="15"/>
        <item x="3"/>
        <item x="24"/>
        <item x="29"/>
        <item x="20"/>
        <item x="7"/>
        <item x="11"/>
        <item x="1"/>
        <item x="14"/>
        <item x="21"/>
        <item x="22"/>
        <item x="6"/>
        <item x="40"/>
        <item x="41"/>
        <item x="46"/>
        <item x="44"/>
        <item x="42"/>
        <item x="45"/>
        <item x="0"/>
        <item x="43"/>
        <item t="default"/>
      </items>
    </pivotField>
    <pivotField compact="0" outline="0" showAll="0"/>
    <pivotField dataField="1" compact="0" outline="0" showAll="0"/>
    <pivotField dataField="1" compact="0" outline="0" showAll="0"/>
    <pivotField dataField="1" compact="0" numFmtId="43" outline="0" showAll="0"/>
    <pivotField dataField="1" compact="0" outline="0" showAll="0"/>
    <pivotField dataField="1" compact="0" outline="0" showAll="0"/>
    <pivotField dataField="1" compact="0" numFmtId="43" outline="0" showAll="0"/>
    <pivotField dataField="1" compact="0" outline="0" showAll="0"/>
    <pivotField dataField="1" compact="0" outline="0" showAll="0"/>
    <pivotField dataField="1" compact="0" numFmtId="43" outline="0" showAll="0"/>
    <pivotField dataField="1" compact="0" outline="0" showAll="0"/>
    <pivotField dataField="1" compact="0" outline="0" showAll="0"/>
    <pivotField dataField="1" compact="0" numFmtId="43" outline="0" showAll="0"/>
    <pivotField dataField="1" compact="0" numFmtId="43" outline="0" showAll="0"/>
  </pivotFields>
  <rowFields count="2">
    <field x="10"/>
    <field x="11"/>
  </rowFields>
  <rowItems count="49">
    <i>
      <x/>
      <x v="46"/>
    </i>
    <i>
      <x v="1"/>
      <x v="40"/>
    </i>
    <i>
      <x v="2"/>
      <x v="41"/>
    </i>
    <i>
      <x v="3"/>
      <x v="45"/>
    </i>
    <i>
      <x v="4"/>
      <x v="43"/>
    </i>
    <i>
      <x v="5"/>
      <x v="44"/>
    </i>
    <i>
      <x v="6"/>
      <x v="47"/>
    </i>
    <i>
      <x v="7"/>
      <x v="42"/>
    </i>
    <i>
      <x v="8"/>
      <x v="35"/>
    </i>
    <i>
      <x v="9"/>
      <x v="26"/>
    </i>
    <i>
      <x v="10"/>
      <x v="29"/>
    </i>
    <i>
      <x v="11"/>
      <x v="14"/>
    </i>
    <i>
      <x v="12"/>
      <x v="6"/>
    </i>
    <i>
      <x v="13"/>
      <x v="39"/>
    </i>
    <i>
      <x v="14"/>
      <x v="33"/>
    </i>
    <i>
      <x v="15"/>
      <x v="27"/>
    </i>
    <i>
      <x v="16"/>
      <x v="16"/>
    </i>
    <i>
      <x v="17"/>
      <x v="24"/>
    </i>
    <i>
      <x v="18"/>
      <x v="34"/>
    </i>
    <i>
      <x v="19"/>
      <x v="8"/>
    </i>
    <i>
      <x v="20"/>
      <x v="5"/>
    </i>
    <i>
      <x v="21"/>
      <x v="36"/>
    </i>
    <i>
      <x v="22"/>
      <x v="28"/>
    </i>
    <i>
      <x v="23"/>
      <x v="23"/>
    </i>
    <i>
      <x v="24"/>
      <x/>
    </i>
    <i>
      <x v="25"/>
      <x v="13"/>
    </i>
    <i>
      <x v="26"/>
      <x v="22"/>
    </i>
    <i>
      <x v="27"/>
      <x v="32"/>
    </i>
    <i>
      <x v="28"/>
      <x v="37"/>
    </i>
    <i>
      <x v="29"/>
      <x v="38"/>
    </i>
    <i>
      <x v="30"/>
      <x v="11"/>
    </i>
    <i>
      <x v="31"/>
      <x v="30"/>
    </i>
    <i>
      <x v="32"/>
      <x v="17"/>
    </i>
    <i>
      <x v="33"/>
      <x v="21"/>
    </i>
    <i>
      <x v="34"/>
      <x v="12"/>
    </i>
    <i>
      <x v="35"/>
      <x v="3"/>
    </i>
    <i>
      <x v="36"/>
      <x v="31"/>
    </i>
    <i>
      <x v="37"/>
      <x v="9"/>
    </i>
    <i>
      <x v="38"/>
      <x v="10"/>
    </i>
    <i>
      <x v="39"/>
      <x v="15"/>
    </i>
    <i>
      <x v="40"/>
      <x v="18"/>
    </i>
    <i>
      <x v="41"/>
      <x v="2"/>
    </i>
    <i>
      <x v="42"/>
      <x v="25"/>
    </i>
    <i>
      <x v="43"/>
      <x v="19"/>
    </i>
    <i>
      <x v="44"/>
      <x v="20"/>
    </i>
    <i>
      <x v="45"/>
      <x v="1"/>
    </i>
    <i>
      <x v="46"/>
      <x v="4"/>
    </i>
    <i>
      <x v="47"/>
      <x v="7"/>
    </i>
    <i t="grand">
      <x/>
    </i>
  </rowItems>
  <colFields count="1">
    <field x="-2"/>
  </colFields>
  <colItems count="1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</colItems>
  <dataFields count="13">
    <dataField name="Sum of Jan" fld="13" baseField="11" baseItem="41" numFmtId="39"/>
    <dataField name="Sum of Feb" fld="14" baseField="11" baseItem="41" numFmtId="39"/>
    <dataField name="Sum of Mar" fld="15" baseField="11" baseItem="41" numFmtId="39"/>
    <dataField name="Sum of Apr" fld="16" baseField="11" baseItem="41" numFmtId="39"/>
    <dataField name="Sum of May" fld="17" baseField="11" baseItem="41" numFmtId="39"/>
    <dataField name="Sum of Jun" fld="18" baseField="11" baseItem="41" numFmtId="39"/>
    <dataField name="Sum of Jul" fld="19" baseField="11" baseItem="41" numFmtId="39"/>
    <dataField name="Sum of Aug" fld="20" baseField="11" baseItem="41" numFmtId="39"/>
    <dataField name="Sum of Sep" fld="21" baseField="11" baseItem="41" numFmtId="39"/>
    <dataField name="Sum of Oct" fld="22" baseField="11" baseItem="41" numFmtId="39"/>
    <dataField name="Sum of Nov" fld="23" baseField="11" baseItem="41" numFmtId="39"/>
    <dataField name="Sum of Dec" fld="24" baseField="11" baseItem="41" numFmtId="39"/>
    <dataField name="Sum of Total" fld="25" baseField="11" baseItem="41" numFmtId="39"/>
  </dataFields>
  <formats count="15">
    <format dxfId="68">
      <pivotArea type="all" dataOnly="0" outline="0" fieldPosition="0"/>
    </format>
    <format dxfId="67">
      <pivotArea type="all" dataOnly="0" outline="0" fieldPosition="0"/>
    </format>
    <format dxfId="66">
      <pivotArea outline="0" fieldPosition="0">
        <references count="1">
          <reference field="4294967294" count="1">
            <x v="0"/>
          </reference>
        </references>
      </pivotArea>
    </format>
    <format dxfId="65">
      <pivotArea outline="0" fieldPosition="0">
        <references count="1">
          <reference field="4294967294" count="1">
            <x v="1"/>
          </reference>
        </references>
      </pivotArea>
    </format>
    <format dxfId="64">
      <pivotArea outline="0" fieldPosition="0">
        <references count="1">
          <reference field="4294967294" count="1">
            <x v="2"/>
          </reference>
        </references>
      </pivotArea>
    </format>
    <format dxfId="63">
      <pivotArea outline="0" fieldPosition="0">
        <references count="1">
          <reference field="4294967294" count="1">
            <x v="3"/>
          </reference>
        </references>
      </pivotArea>
    </format>
    <format dxfId="62">
      <pivotArea outline="0" fieldPosition="0">
        <references count="1">
          <reference field="4294967294" count="1">
            <x v="4"/>
          </reference>
        </references>
      </pivotArea>
    </format>
    <format dxfId="61">
      <pivotArea outline="0" fieldPosition="0">
        <references count="1">
          <reference field="4294967294" count="1">
            <x v="5"/>
          </reference>
        </references>
      </pivotArea>
    </format>
    <format dxfId="60">
      <pivotArea outline="0" fieldPosition="0">
        <references count="1">
          <reference field="4294967294" count="1">
            <x v="6"/>
          </reference>
        </references>
      </pivotArea>
    </format>
    <format dxfId="59">
      <pivotArea outline="0" fieldPosition="0">
        <references count="1">
          <reference field="4294967294" count="1">
            <x v="7"/>
          </reference>
        </references>
      </pivotArea>
    </format>
    <format dxfId="58">
      <pivotArea outline="0" fieldPosition="0">
        <references count="1">
          <reference field="4294967294" count="1">
            <x v="8"/>
          </reference>
        </references>
      </pivotArea>
    </format>
    <format dxfId="57">
      <pivotArea outline="0" fieldPosition="0">
        <references count="1">
          <reference field="4294967294" count="1">
            <x v="9"/>
          </reference>
        </references>
      </pivotArea>
    </format>
    <format dxfId="56">
      <pivotArea outline="0" fieldPosition="0">
        <references count="1">
          <reference field="4294967294" count="1">
            <x v="10"/>
          </reference>
        </references>
      </pivotArea>
    </format>
    <format dxfId="55">
      <pivotArea outline="0" fieldPosition="0">
        <references count="1">
          <reference field="4294967294" count="1">
            <x v="11"/>
          </reference>
        </references>
      </pivotArea>
    </format>
    <format dxfId="54">
      <pivotArea outline="0" fieldPosition="0">
        <references count="1">
          <reference field="4294967294" count="1">
            <x v="1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2" cacheId="137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gridDropZones="1" multipleFieldFilters="0">
  <location ref="A5:O47" firstHeaderRow="1" firstDataRow="2" firstDataCol="2" rowPageCount="1" colPageCount="1"/>
  <pivotFields count="26">
    <pivotField compact="0" outline="0" showAll="0"/>
    <pivotField axis="axisPage" compact="0" outline="0" multipleItemSelectionAllowed="1" showAll="0">
      <items count="5">
        <item x="0"/>
        <item x="3"/>
        <item x="1"/>
        <item x="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4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</items>
    </pivotField>
    <pivotField axis="axisRow" compact="0" outline="0" showAll="0">
      <items count="41">
        <item x="17"/>
        <item x="35"/>
        <item x="34"/>
        <item x="28"/>
        <item x="36"/>
        <item x="13"/>
        <item x="5"/>
        <item x="39"/>
        <item x="12"/>
        <item x="23"/>
        <item x="27"/>
        <item x="18"/>
        <item x="4"/>
        <item x="30"/>
        <item x="9"/>
        <item x="25"/>
        <item x="31"/>
        <item x="32"/>
        <item x="33"/>
        <item x="26"/>
        <item x="19"/>
        <item x="16"/>
        <item x="10"/>
        <item x="37"/>
        <item x="2"/>
        <item x="8"/>
        <item x="15"/>
        <item x="38"/>
        <item x="3"/>
        <item x="24"/>
        <item x="29"/>
        <item x="20"/>
        <item x="7"/>
        <item x="11"/>
        <item x="1"/>
        <item x="14"/>
        <item x="21"/>
        <item x="22"/>
        <item x="6"/>
        <item x="0"/>
        <item t="default"/>
      </items>
    </pivotField>
    <pivotField compact="0" outline="0" showAll="0"/>
    <pivotField compact="0" outline="0" showAll="0"/>
    <pivotField compact="0" outline="0" showAll="0"/>
    <pivotField dataField="1" compact="0" numFmtId="43" outline="0" showAll="0"/>
    <pivotField dataField="1" compact="0" numFmtId="43" outline="0" showAll="0"/>
    <pivotField dataField="1" compact="0" numFmtId="43" outline="0" showAll="0"/>
    <pivotField dataField="1" compact="0" numFmtId="43" outline="0" showAll="0"/>
    <pivotField dataField="1" compact="0" numFmtId="43" outline="0" showAll="0"/>
    <pivotField dataField="1" compact="0" numFmtId="43" outline="0" showAll="0"/>
    <pivotField dataField="1" compact="0" numFmtId="43" outline="0" showAll="0"/>
    <pivotField dataField="1" compact="0" numFmtId="43" outline="0" showAll="0"/>
    <pivotField dataField="1" compact="0" numFmtId="43" outline="0" showAll="0"/>
    <pivotField dataField="1" compact="0" numFmtId="43" outline="0" showAll="0"/>
    <pivotField dataField="1" compact="0" numFmtId="43" outline="0" showAll="0"/>
    <pivotField dataField="1" compact="0" numFmtId="43" outline="0" showAll="0"/>
    <pivotField dataField="1" compact="0" numFmtId="43" outline="0" showAll="0"/>
  </pivotFields>
  <rowFields count="2">
    <field x="8"/>
    <field x="9"/>
  </rowFields>
  <rowItems count="41">
    <i>
      <x/>
      <x v="39"/>
    </i>
    <i>
      <x v="1"/>
      <x v="34"/>
    </i>
    <i>
      <x v="2"/>
      <x v="24"/>
    </i>
    <i>
      <x v="3"/>
      <x v="28"/>
    </i>
    <i>
      <x v="4"/>
      <x v="12"/>
    </i>
    <i>
      <x v="5"/>
      <x v="6"/>
    </i>
    <i>
      <x v="6"/>
      <x v="38"/>
    </i>
    <i>
      <x v="7"/>
      <x v="32"/>
    </i>
    <i>
      <x v="8"/>
      <x v="25"/>
    </i>
    <i>
      <x v="9"/>
      <x v="14"/>
    </i>
    <i>
      <x v="10"/>
      <x v="22"/>
    </i>
    <i>
      <x v="11"/>
      <x v="33"/>
    </i>
    <i>
      <x v="12"/>
      <x v="8"/>
    </i>
    <i>
      <x v="13"/>
      <x v="5"/>
    </i>
    <i>
      <x v="14"/>
      <x v="35"/>
    </i>
    <i>
      <x v="15"/>
      <x v="26"/>
    </i>
    <i>
      <x v="16"/>
      <x v="21"/>
    </i>
    <i>
      <x v="17"/>
      <x/>
    </i>
    <i>
      <x v="18"/>
      <x v="11"/>
    </i>
    <i>
      <x v="19"/>
      <x v="20"/>
    </i>
    <i>
      <x v="20"/>
      <x v="31"/>
    </i>
    <i>
      <x v="21"/>
      <x v="36"/>
    </i>
    <i>
      <x v="22"/>
      <x v="37"/>
    </i>
    <i>
      <x v="23"/>
      <x v="9"/>
    </i>
    <i>
      <x v="24"/>
      <x v="29"/>
    </i>
    <i>
      <x v="25"/>
      <x v="15"/>
    </i>
    <i>
      <x v="26"/>
      <x v="19"/>
    </i>
    <i>
      <x v="27"/>
      <x v="10"/>
    </i>
    <i>
      <x v="28"/>
      <x v="3"/>
    </i>
    <i>
      <x v="29"/>
      <x v="30"/>
    </i>
    <i>
      <x v="30"/>
      <x v="13"/>
    </i>
    <i>
      <x v="31"/>
      <x v="16"/>
    </i>
    <i>
      <x v="32"/>
      <x v="17"/>
    </i>
    <i>
      <x v="33"/>
      <x v="18"/>
    </i>
    <i>
      <x v="34"/>
      <x v="2"/>
    </i>
    <i>
      <x v="35"/>
      <x v="1"/>
    </i>
    <i>
      <x v="36"/>
      <x v="4"/>
    </i>
    <i>
      <x v="37"/>
      <x v="23"/>
    </i>
    <i>
      <x v="38"/>
      <x v="27"/>
    </i>
    <i>
      <x v="39"/>
      <x v="7"/>
    </i>
    <i t="grand">
      <x/>
    </i>
  </rowItems>
  <colFields count="1">
    <field x="-2"/>
  </colFields>
  <colItems count="1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</colItems>
  <pageFields count="1">
    <pageField fld="1" hier="-1"/>
  </pageFields>
  <dataFields count="13">
    <dataField name="Sum of Jan" fld="13" baseField="9" baseItem="39" numFmtId="39"/>
    <dataField name="Sum of Feb" fld="14" baseField="9" baseItem="39" numFmtId="39"/>
    <dataField name="Sum of Mar" fld="15" baseField="9" baseItem="39" numFmtId="39"/>
    <dataField name="Sum of Apr" fld="16" baseField="9" baseItem="39" numFmtId="39"/>
    <dataField name="Sum of May" fld="17" baseField="9" baseItem="39" numFmtId="39"/>
    <dataField name="Sum of Jun" fld="18" baseField="9" baseItem="39" numFmtId="39"/>
    <dataField name="Sum of Jul" fld="19" baseField="9" baseItem="39" numFmtId="39"/>
    <dataField name="Sum of Aug" fld="20" baseField="9" baseItem="39" numFmtId="39"/>
    <dataField name="Sum of Sep" fld="21" baseField="9" baseItem="39" numFmtId="39"/>
    <dataField name="Sum of Oct" fld="22" baseField="9" baseItem="39" numFmtId="39"/>
    <dataField name="Sum of Nov" fld="23" baseField="9" baseItem="39" numFmtId="39"/>
    <dataField name="Sum of Dec" fld="24" baseField="9" baseItem="39" numFmtId="39"/>
    <dataField name="Sum of Total" fld="25" baseField="9" baseItem="39" numFmtId="39"/>
  </dataFields>
  <formats count="15">
    <format dxfId="53">
      <pivotArea type="all" dataOnly="0" outline="0" fieldPosition="0"/>
    </format>
    <format dxfId="52">
      <pivotArea type="all" dataOnly="0" outline="0" fieldPosition="0"/>
    </format>
    <format dxfId="51">
      <pivotArea outline="0" fieldPosition="0">
        <references count="1">
          <reference field="4294967294" count="1">
            <x v="0"/>
          </reference>
        </references>
      </pivotArea>
    </format>
    <format dxfId="50">
      <pivotArea outline="0" fieldPosition="0">
        <references count="1">
          <reference field="4294967294" count="1">
            <x v="1"/>
          </reference>
        </references>
      </pivotArea>
    </format>
    <format dxfId="49">
      <pivotArea outline="0" fieldPosition="0">
        <references count="1">
          <reference field="4294967294" count="1">
            <x v="2"/>
          </reference>
        </references>
      </pivotArea>
    </format>
    <format dxfId="48">
      <pivotArea outline="0" fieldPosition="0">
        <references count="1">
          <reference field="4294967294" count="1">
            <x v="3"/>
          </reference>
        </references>
      </pivotArea>
    </format>
    <format dxfId="47">
      <pivotArea outline="0" fieldPosition="0">
        <references count="1">
          <reference field="4294967294" count="1">
            <x v="4"/>
          </reference>
        </references>
      </pivotArea>
    </format>
    <format dxfId="46">
      <pivotArea outline="0" fieldPosition="0">
        <references count="1">
          <reference field="4294967294" count="1">
            <x v="5"/>
          </reference>
        </references>
      </pivotArea>
    </format>
    <format dxfId="45">
      <pivotArea outline="0" fieldPosition="0">
        <references count="1">
          <reference field="4294967294" count="1">
            <x v="6"/>
          </reference>
        </references>
      </pivotArea>
    </format>
    <format dxfId="44">
      <pivotArea outline="0" fieldPosition="0">
        <references count="1">
          <reference field="4294967294" count="1">
            <x v="7"/>
          </reference>
        </references>
      </pivotArea>
    </format>
    <format dxfId="43">
      <pivotArea outline="0" fieldPosition="0">
        <references count="1">
          <reference field="4294967294" count="1">
            <x v="8"/>
          </reference>
        </references>
      </pivotArea>
    </format>
    <format dxfId="42">
      <pivotArea outline="0" fieldPosition="0">
        <references count="1">
          <reference field="4294967294" count="1">
            <x v="9"/>
          </reference>
        </references>
      </pivotArea>
    </format>
    <format dxfId="41">
      <pivotArea outline="0" fieldPosition="0">
        <references count="1">
          <reference field="4294967294" count="1">
            <x v="10"/>
          </reference>
        </references>
      </pivotArea>
    </format>
    <format dxfId="40">
      <pivotArea outline="0" fieldPosition="0">
        <references count="1">
          <reference field="4294967294" count="1">
            <x v="11"/>
          </reference>
        </references>
      </pivotArea>
    </format>
    <format dxfId="39">
      <pivotArea outline="0" fieldPosition="0">
        <references count="1">
          <reference field="4294967294" count="1">
            <x v="1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PivotTable1" cacheId="136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gridDropZones="1" multipleFieldFilters="0">
  <location ref="A3:O55" firstHeaderRow="1" firstDataRow="2" firstDataCol="2"/>
  <pivotFields count="27">
    <pivotField compact="0" outline="0" showAl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/>
    <pivotField axis="axisRow" compact="0" outline="0" showAll="0" defaultSubtotal="0">
      <items count="50">
        <item x="4"/>
        <item x="5"/>
        <item x="6"/>
        <item x="7"/>
        <item x="8"/>
        <item x="9"/>
        <item x="10"/>
        <item x="49"/>
        <item x="38"/>
        <item x="39"/>
        <item x="42"/>
        <item x="43"/>
        <item x="48"/>
        <item x="44"/>
        <item x="0"/>
        <item x="11"/>
        <item x="12"/>
        <item x="1"/>
        <item x="2"/>
        <item x="13"/>
        <item x="14"/>
        <item x="15"/>
        <item x="16"/>
        <item x="17"/>
        <item x="40"/>
        <item x="18"/>
        <item x="19"/>
        <item x="20"/>
        <item x="21"/>
        <item x="45"/>
        <item x="22"/>
        <item x="23"/>
        <item x="24"/>
        <item x="25"/>
        <item x="26"/>
        <item x="46"/>
        <item x="47"/>
        <item x="32"/>
        <item x="33"/>
        <item x="34"/>
        <item x="35"/>
        <item x="36"/>
        <item x="3"/>
        <item x="29"/>
        <item x="41"/>
        <item x="27"/>
        <item x="28"/>
        <item x="30"/>
        <item x="31"/>
        <item x="37"/>
      </items>
    </pivotField>
    <pivotField axis="axisRow" compact="0" outline="0" showAll="0">
      <items count="51">
        <item x="40"/>
        <item x="30"/>
        <item x="29"/>
        <item x="46"/>
        <item x="31"/>
        <item x="36"/>
        <item x="14"/>
        <item x="48"/>
        <item x="37"/>
        <item x="13"/>
        <item x="32"/>
        <item x="33"/>
        <item x="22"/>
        <item x="34"/>
        <item x="35"/>
        <item x="26"/>
        <item x="18"/>
        <item x="43"/>
        <item x="3"/>
        <item x="12"/>
        <item x="24"/>
        <item x="27"/>
        <item x="28"/>
        <item x="25"/>
        <item x="19"/>
        <item x="17"/>
        <item x="1"/>
        <item x="41"/>
        <item x="39"/>
        <item x="11"/>
        <item x="16"/>
        <item x="42"/>
        <item x="23"/>
        <item x="47"/>
        <item x="20"/>
        <item x="0"/>
        <item x="2"/>
        <item x="38"/>
        <item x="15"/>
        <item x="21"/>
        <item x="45"/>
        <item x="44"/>
        <item x="5"/>
        <item x="6"/>
        <item x="49"/>
        <item x="8"/>
        <item x="9"/>
        <item x="7"/>
        <item x="4"/>
        <item x="10"/>
        <item t="default"/>
      </items>
    </pivotField>
    <pivotField compact="0" outline="0" showAll="0"/>
    <pivotField dataField="1" compact="0" outline="0" showAll="0"/>
    <pivotField dataField="1" compact="0" outline="0" showAll="0"/>
    <pivotField dataField="1" compact="0" numFmtId="43" outline="0" showAll="0"/>
    <pivotField dataField="1" compact="0" outline="0" showAll="0"/>
    <pivotField dataField="1" compact="0" outline="0" showAll="0"/>
    <pivotField dataField="1" compact="0" numFmtId="43" outline="0" showAll="0"/>
    <pivotField dataField="1" compact="0" outline="0" showAll="0"/>
    <pivotField dataField="1" compact="0" outline="0" showAll="0"/>
    <pivotField dataField="1" compact="0" numFmtId="43" outline="0" showAll="0"/>
    <pivotField dataField="1" compact="0" outline="0" showAll="0"/>
    <pivotField dataField="1" compact="0" outline="0" showAll="0"/>
    <pivotField dataField="1" compact="0" numFmtId="43" outline="0" showAll="0"/>
    <pivotField dataField="1" compact="0" numFmtId="43" outline="0" showAll="0"/>
  </pivotFields>
  <rowFields count="2">
    <field x="11"/>
    <field x="12"/>
  </rowFields>
  <rowItems count="51">
    <i>
      <x/>
      <x v="48"/>
    </i>
    <i>
      <x v="1"/>
      <x v="42"/>
    </i>
    <i>
      <x v="2"/>
      <x v="43"/>
    </i>
    <i>
      <x v="3"/>
      <x v="47"/>
    </i>
    <i>
      <x v="4"/>
      <x v="45"/>
    </i>
    <i>
      <x v="5"/>
      <x v="46"/>
    </i>
    <i>
      <x v="6"/>
      <x v="49"/>
    </i>
    <i>
      <x v="7"/>
      <x v="44"/>
    </i>
    <i>
      <x v="8"/>
      <x v="37"/>
    </i>
    <i>
      <x v="9"/>
      <x v="28"/>
    </i>
    <i>
      <x v="10"/>
      <x v="31"/>
    </i>
    <i>
      <x v="11"/>
      <x v="17"/>
    </i>
    <i>
      <x v="12"/>
      <x v="7"/>
    </i>
    <i>
      <x v="13"/>
      <x v="41"/>
    </i>
    <i>
      <x v="14"/>
      <x v="35"/>
    </i>
    <i>
      <x v="15"/>
      <x v="29"/>
    </i>
    <i>
      <x v="16"/>
      <x v="19"/>
    </i>
    <i>
      <x v="17"/>
      <x v="26"/>
    </i>
    <i>
      <x v="18"/>
      <x v="36"/>
    </i>
    <i>
      <x v="19"/>
      <x v="9"/>
    </i>
    <i>
      <x v="20"/>
      <x v="6"/>
    </i>
    <i>
      <x v="21"/>
      <x v="38"/>
    </i>
    <i>
      <x v="22"/>
      <x v="30"/>
    </i>
    <i>
      <x v="23"/>
      <x v="25"/>
    </i>
    <i>
      <x v="24"/>
      <x/>
    </i>
    <i>
      <x v="25"/>
      <x v="16"/>
    </i>
    <i>
      <x v="26"/>
      <x v="24"/>
    </i>
    <i>
      <x v="27"/>
      <x v="34"/>
    </i>
    <i>
      <x v="28"/>
      <x v="39"/>
    </i>
    <i>
      <x v="29"/>
      <x v="40"/>
    </i>
    <i>
      <x v="30"/>
      <x v="12"/>
    </i>
    <i>
      <x v="31"/>
      <x v="32"/>
    </i>
    <i>
      <x v="32"/>
      <x v="20"/>
    </i>
    <i>
      <x v="33"/>
      <x v="23"/>
    </i>
    <i>
      <x v="34"/>
      <x v="15"/>
    </i>
    <i>
      <x v="35"/>
      <x v="3"/>
    </i>
    <i>
      <x v="36"/>
      <x v="33"/>
    </i>
    <i>
      <x v="37"/>
      <x v="10"/>
    </i>
    <i>
      <x v="38"/>
      <x v="11"/>
    </i>
    <i>
      <x v="39"/>
      <x v="13"/>
    </i>
    <i>
      <x v="40"/>
      <x v="14"/>
    </i>
    <i>
      <x v="41"/>
      <x v="5"/>
    </i>
    <i>
      <x v="42"/>
      <x v="18"/>
    </i>
    <i>
      <x v="43"/>
      <x v="2"/>
    </i>
    <i>
      <x v="44"/>
      <x v="27"/>
    </i>
    <i>
      <x v="45"/>
      <x v="21"/>
    </i>
    <i>
      <x v="46"/>
      <x v="22"/>
    </i>
    <i>
      <x v="47"/>
      <x v="1"/>
    </i>
    <i>
      <x v="48"/>
      <x v="4"/>
    </i>
    <i>
      <x v="49"/>
      <x v="8"/>
    </i>
    <i t="grand">
      <x/>
    </i>
  </rowItems>
  <colFields count="1">
    <field x="-2"/>
  </colFields>
  <colItems count="1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</colItems>
  <dataFields count="13">
    <dataField name="Sum of Jan" fld="14" baseField="12" baseItem="48" numFmtId="39"/>
    <dataField name="Sum of Feb" fld="15" baseField="12" baseItem="48" numFmtId="39"/>
    <dataField name="Sum of Mar" fld="16" baseField="12" baseItem="48" numFmtId="39"/>
    <dataField name="Sum of Apr" fld="17" baseField="12" baseItem="48" numFmtId="39"/>
    <dataField name="Sum of May" fld="18" baseField="12" baseItem="48" numFmtId="39"/>
    <dataField name="Sum of Jun" fld="19" baseField="12" baseItem="22" numFmtId="39"/>
    <dataField name="Sum of Jul" fld="20" baseField="12" baseItem="48" numFmtId="39"/>
    <dataField name="Sum of Aug" fld="21" baseField="12" baseItem="48" numFmtId="39"/>
    <dataField name="Sum of Sep" fld="22" baseField="12" baseItem="27" numFmtId="39"/>
    <dataField name="Sum of Oct" fld="23" baseField="12" baseItem="27" numFmtId="39"/>
    <dataField name="Sum of Nov" fld="24" baseField="12" baseItem="27" numFmtId="39"/>
    <dataField name="Sum of Dec" fld="25" baseField="12" baseItem="27" numFmtId="39"/>
    <dataField name="Sum of Total" fld="26" baseField="8" baseItem="0" numFmtId="39"/>
  </dataFields>
  <formats count="16">
    <format dxfId="38">
      <pivotArea type="all" dataOnly="0" outline="0" fieldPosition="0"/>
    </format>
    <format dxfId="37">
      <pivotArea type="all" dataOnly="0" outline="0" fieldPosition="0"/>
    </format>
    <format dxfId="36">
      <pivotArea outline="0" fieldPosition="0">
        <references count="1">
          <reference field="4294967294" count="1">
            <x v="0"/>
          </reference>
        </references>
      </pivotArea>
    </format>
    <format dxfId="35">
      <pivotArea outline="0" fieldPosition="0">
        <references count="1">
          <reference field="4294967294" count="1">
            <x v="1"/>
          </reference>
        </references>
      </pivotArea>
    </format>
    <format dxfId="34">
      <pivotArea outline="0" fieldPosition="0">
        <references count="1">
          <reference field="4294967294" count="1">
            <x v="2"/>
          </reference>
        </references>
      </pivotArea>
    </format>
    <format dxfId="33">
      <pivotArea outline="0" fieldPosition="0">
        <references count="1">
          <reference field="4294967294" count="1">
            <x v="3"/>
          </reference>
        </references>
      </pivotArea>
    </format>
    <format dxfId="32">
      <pivotArea outline="0" fieldPosition="0">
        <references count="1">
          <reference field="4294967294" count="1">
            <x v="4"/>
          </reference>
        </references>
      </pivotArea>
    </format>
    <format dxfId="31">
      <pivotArea outline="0" fieldPosition="0">
        <references count="1">
          <reference field="4294967294" count="1">
            <x v="6"/>
          </reference>
        </references>
      </pivotArea>
    </format>
    <format dxfId="30">
      <pivotArea outline="0" fieldPosition="0">
        <references count="1">
          <reference field="4294967294" count="1">
            <x v="7"/>
          </reference>
        </references>
      </pivotArea>
    </format>
    <format dxfId="29">
      <pivotArea outline="0" fieldPosition="0">
        <references count="1">
          <reference field="4294967294" count="1">
            <x v="9"/>
          </reference>
        </references>
      </pivotArea>
    </format>
    <format dxfId="28">
      <pivotArea outline="0" fieldPosition="0">
        <references count="1">
          <reference field="4294967294" count="1">
            <x v="5"/>
          </reference>
        </references>
      </pivotArea>
    </format>
    <format dxfId="27">
      <pivotArea outline="0" fieldPosition="0">
        <references count="1">
          <reference field="4294967294" count="1">
            <x v="8"/>
          </reference>
        </references>
      </pivotArea>
    </format>
    <format dxfId="26">
      <pivotArea outline="0" fieldPosition="0">
        <references count="1">
          <reference field="4294967294" count="1">
            <x v="10"/>
          </reference>
        </references>
      </pivotArea>
    </format>
    <format dxfId="25">
      <pivotArea outline="0" fieldPosition="0">
        <references count="1">
          <reference field="4294967294" count="1">
            <x v="11"/>
          </reference>
        </references>
      </pivotArea>
    </format>
    <format dxfId="24">
      <pivotArea type="all" dataOnly="0" outline="0" fieldPosition="0"/>
    </format>
    <format dxfId="23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PivotTable2" cacheId="135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gridDropZones="1" multipleFieldFilters="0">
  <location ref="A6:O47" firstHeaderRow="1" firstDataRow="2" firstDataCol="2" rowPageCount="1" colPageCount="1"/>
  <pivotFields count="27">
    <pivotField compact="0" outline="0" showAll="0"/>
    <pivotField axis="axisPage" compact="0" outline="0" multipleItemSelectionAllowed="1" showAll="0" defaultSubtotal="0">
      <items count="4">
        <item x="0"/>
        <item x="2"/>
        <item x="1"/>
        <item x="3"/>
      </items>
    </pivotField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39">
        <item x="4"/>
        <item x="28"/>
        <item x="29"/>
        <item x="32"/>
        <item x="33"/>
        <item x="38"/>
        <item x="34"/>
        <item x="0"/>
        <item x="5"/>
        <item x="6"/>
        <item x="1"/>
        <item x="2"/>
        <item x="7"/>
        <item x="8"/>
        <item x="9"/>
        <item x="10"/>
        <item x="11"/>
        <item x="30"/>
        <item x="12"/>
        <item x="13"/>
        <item x="14"/>
        <item x="15"/>
        <item x="35"/>
        <item x="16"/>
        <item x="17"/>
        <item x="18"/>
        <item x="19"/>
        <item x="20"/>
        <item x="36"/>
        <item x="37"/>
        <item x="3"/>
        <item x="21"/>
        <item x="22"/>
        <item x="23"/>
        <item x="24"/>
        <item x="25"/>
        <item x="31"/>
        <item x="26"/>
        <item x="27"/>
      </items>
    </pivotField>
    <pivotField axis="axisRow" compact="0" outline="0" showAll="0">
      <items count="40">
        <item x="30"/>
        <item x="24"/>
        <item x="23"/>
        <item x="36"/>
        <item x="25"/>
        <item x="8"/>
        <item x="38"/>
        <item x="27"/>
        <item x="7"/>
        <item x="16"/>
        <item x="20"/>
        <item x="12"/>
        <item x="33"/>
        <item x="3"/>
        <item x="6"/>
        <item x="18"/>
        <item x="21"/>
        <item x="22"/>
        <item x="19"/>
        <item x="13"/>
        <item x="11"/>
        <item x="1"/>
        <item x="31"/>
        <item x="29"/>
        <item x="5"/>
        <item x="10"/>
        <item x="26"/>
        <item x="32"/>
        <item x="17"/>
        <item x="37"/>
        <item x="14"/>
        <item x="0"/>
        <item x="2"/>
        <item x="28"/>
        <item x="9"/>
        <item x="15"/>
        <item x="35"/>
        <item x="34"/>
        <item x="4"/>
        <item t="default"/>
      </items>
    </pivotField>
    <pivotField compact="0" outline="0" showAll="0"/>
    <pivotField compact="0" outline="0" showAll="0"/>
    <pivotField compact="0" outline="0" showAll="0"/>
    <pivotField dataField="1" compact="0" numFmtId="43" outline="0" showAll="0"/>
    <pivotField dataField="1" compact="0" numFmtId="43" outline="0" showAll="0"/>
    <pivotField dataField="1" compact="0" numFmtId="43" outline="0" showAll="0"/>
    <pivotField dataField="1" compact="0" numFmtId="43" outline="0" showAll="0"/>
    <pivotField dataField="1" compact="0" numFmtId="43" outline="0" showAll="0"/>
    <pivotField dataField="1" compact="0" numFmtId="43" outline="0" showAll="0"/>
    <pivotField dataField="1" compact="0" numFmtId="43" outline="0" showAll="0"/>
    <pivotField dataField="1" compact="0" numFmtId="43" outline="0" showAll="0"/>
    <pivotField dataField="1" compact="0" numFmtId="43" outline="0" showAll="0"/>
    <pivotField dataField="1" compact="0" numFmtId="43" outline="0" showAll="0"/>
    <pivotField dataField="1" compact="0" numFmtId="43" outline="0" showAll="0"/>
    <pivotField dataField="1" compact="0" numFmtId="43" outline="0" showAll="0"/>
    <pivotField dataField="1" compact="0" numFmtId="43" outline="0" showAll="0"/>
  </pivotFields>
  <rowFields count="2">
    <field x="9"/>
    <field x="10"/>
  </rowFields>
  <rowItems count="40">
    <i>
      <x/>
      <x v="38"/>
    </i>
    <i>
      <x v="1"/>
      <x v="33"/>
    </i>
    <i>
      <x v="2"/>
      <x v="23"/>
    </i>
    <i>
      <x v="3"/>
      <x v="27"/>
    </i>
    <i>
      <x v="4"/>
      <x v="12"/>
    </i>
    <i>
      <x v="5"/>
      <x v="6"/>
    </i>
    <i>
      <x v="6"/>
      <x v="37"/>
    </i>
    <i>
      <x v="7"/>
      <x v="31"/>
    </i>
    <i>
      <x v="8"/>
      <x v="24"/>
    </i>
    <i>
      <x v="9"/>
      <x v="14"/>
    </i>
    <i>
      <x v="10"/>
      <x v="21"/>
    </i>
    <i>
      <x v="11"/>
      <x v="32"/>
    </i>
    <i>
      <x v="12"/>
      <x v="8"/>
    </i>
    <i>
      <x v="13"/>
      <x v="5"/>
    </i>
    <i>
      <x v="14"/>
      <x v="34"/>
    </i>
    <i>
      <x v="15"/>
      <x v="25"/>
    </i>
    <i>
      <x v="16"/>
      <x v="20"/>
    </i>
    <i>
      <x v="17"/>
      <x/>
    </i>
    <i>
      <x v="18"/>
      <x v="11"/>
    </i>
    <i>
      <x v="19"/>
      <x v="19"/>
    </i>
    <i>
      <x v="20"/>
      <x v="30"/>
    </i>
    <i>
      <x v="21"/>
      <x v="35"/>
    </i>
    <i>
      <x v="22"/>
      <x v="36"/>
    </i>
    <i>
      <x v="23"/>
      <x v="9"/>
    </i>
    <i>
      <x v="24"/>
      <x v="28"/>
    </i>
    <i>
      <x v="25"/>
      <x v="15"/>
    </i>
    <i>
      <x v="26"/>
      <x v="18"/>
    </i>
    <i>
      <x v="27"/>
      <x v="10"/>
    </i>
    <i>
      <x v="28"/>
      <x v="3"/>
    </i>
    <i>
      <x v="29"/>
      <x v="29"/>
    </i>
    <i>
      <x v="30"/>
      <x v="13"/>
    </i>
    <i>
      <x v="31"/>
      <x v="16"/>
    </i>
    <i>
      <x v="32"/>
      <x v="17"/>
    </i>
    <i>
      <x v="33"/>
      <x v="2"/>
    </i>
    <i>
      <x v="34"/>
      <x v="1"/>
    </i>
    <i>
      <x v="35"/>
      <x v="4"/>
    </i>
    <i>
      <x v="36"/>
      <x v="22"/>
    </i>
    <i>
      <x v="37"/>
      <x v="26"/>
    </i>
    <i>
      <x v="38"/>
      <x v="7"/>
    </i>
    <i t="grand">
      <x/>
    </i>
  </rowItems>
  <colFields count="1">
    <field x="-2"/>
  </colFields>
  <colItems count="1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</colItems>
  <pageFields count="1">
    <pageField fld="1" hier="-1"/>
  </pageFields>
  <dataFields count="13">
    <dataField name="Sum of Jan" fld="14" baseField="0" baseItem="0"/>
    <dataField name="Sum of Feb" fld="15" baseField="0" baseItem="0"/>
    <dataField name="Sum of Mar" fld="16" baseField="0" baseItem="0"/>
    <dataField name="Sum of Apr" fld="17" baseField="0" baseItem="0"/>
    <dataField name="Sum of May" fld="18" baseField="0" baseItem="0"/>
    <dataField name="Sum of Jun" fld="19" baseField="0" baseItem="0"/>
    <dataField name="Sum of Jul" fld="20" baseField="0" baseItem="0"/>
    <dataField name="Sum of Aug" fld="21" baseField="0" baseItem="0"/>
    <dataField name="Sum of Sep" fld="22" baseField="0" baseItem="0"/>
    <dataField name="Sum of Oct" fld="23" baseField="0" baseItem="0"/>
    <dataField name="Sum of Nov" fld="24" baseField="0" baseItem="0"/>
    <dataField name="Sum of Dec" fld="25" baseField="0" baseItem="0"/>
    <dataField name="Sum of Total" fld="26" baseField="0" baseItem="0"/>
  </dataFields>
  <formats count="2">
    <format dxfId="22">
      <pivotArea type="all" dataOnly="0" outline="0" fieldPosition="0"/>
    </format>
    <format dxfId="21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PivotTable1" cacheId="133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gridDropZones="1" multipleFieldFilters="0">
  <location ref="A3:C44" firstHeaderRow="2" firstDataRow="2" firstDataCol="2"/>
  <pivotFields count="25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>
      <items count="179">
        <item x="20"/>
        <item x="21"/>
        <item x="22"/>
        <item x="23"/>
        <item x="24"/>
        <item x="25"/>
        <item x="26"/>
        <item x="95"/>
        <item x="141"/>
        <item x="142"/>
        <item x="143"/>
        <item x="96"/>
        <item x="144"/>
        <item x="145"/>
        <item x="146"/>
        <item x="147"/>
        <item x="148"/>
        <item x="149"/>
        <item x="150"/>
        <item x="97"/>
        <item x="0"/>
        <item x="28"/>
        <item x="100"/>
        <item x="101"/>
        <item x="29"/>
        <item x="27"/>
        <item x="1"/>
        <item x="38"/>
        <item x="2"/>
        <item x="39"/>
        <item x="34"/>
        <item x="35"/>
        <item x="36"/>
        <item x="108"/>
        <item x="109"/>
        <item x="133"/>
        <item x="134"/>
        <item x="37"/>
        <item x="31"/>
        <item x="152"/>
        <item x="32"/>
        <item x="33"/>
        <item x="30"/>
        <item x="151"/>
        <item x="129"/>
        <item x="131"/>
        <item x="132"/>
        <item x="130"/>
        <item x="174"/>
        <item x="170"/>
        <item x="53"/>
        <item x="112"/>
        <item x="65"/>
        <item x="113"/>
        <item x="114"/>
        <item x="115"/>
        <item x="116"/>
        <item x="117"/>
        <item x="118"/>
        <item x="119"/>
        <item x="125"/>
        <item x="120"/>
        <item x="121"/>
        <item x="122"/>
        <item x="123"/>
        <item x="64"/>
        <item x="127"/>
        <item x="58"/>
        <item x="48"/>
        <item x="54"/>
        <item x="110"/>
        <item x="136"/>
        <item x="51"/>
        <item x="50"/>
        <item x="52"/>
        <item x="111"/>
        <item x="177"/>
        <item x="66"/>
        <item x="176"/>
        <item x="153"/>
        <item x="154"/>
        <item x="42"/>
        <item x="105"/>
        <item x="124"/>
        <item x="47"/>
        <item x="103"/>
        <item x="46"/>
        <item x="67"/>
        <item x="55"/>
        <item x="43"/>
        <item x="49"/>
        <item x="44"/>
        <item x="45"/>
        <item x="155"/>
        <item x="56"/>
        <item x="104"/>
        <item x="156"/>
        <item x="57"/>
        <item x="102"/>
        <item x="40"/>
        <item x="135"/>
        <item x="41"/>
        <item x="107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1"/>
        <item x="59"/>
        <item x="63"/>
        <item x="60"/>
        <item x="61"/>
        <item x="62"/>
        <item x="70"/>
        <item x="71"/>
        <item x="158"/>
        <item x="72"/>
        <item x="73"/>
        <item x="68"/>
        <item x="69"/>
        <item x="157"/>
        <item x="175"/>
        <item x="137"/>
        <item x="138"/>
        <item x="106"/>
        <item x="172"/>
        <item x="74"/>
        <item x="139"/>
        <item x="173"/>
        <item x="140"/>
        <item x="75"/>
        <item x="159"/>
        <item x="160"/>
        <item x="161"/>
        <item x="162"/>
        <item x="163"/>
        <item x="164"/>
        <item x="165"/>
        <item x="166"/>
        <item x="167"/>
        <item x="169"/>
        <item x="17"/>
        <item x="76"/>
        <item x="18"/>
        <item x="77"/>
        <item x="19"/>
        <item x="78"/>
        <item x="168"/>
        <item x="85"/>
        <item x="86"/>
        <item x="87"/>
        <item x="88"/>
        <item x="89"/>
        <item x="90"/>
        <item x="91"/>
        <item x="92"/>
        <item x="93"/>
        <item x="81"/>
        <item x="126"/>
        <item x="128"/>
        <item x="98"/>
        <item x="79"/>
        <item x="99"/>
        <item x="80"/>
        <item x="83"/>
        <item x="84"/>
        <item x="82"/>
        <item x="94"/>
        <item t="default"/>
      </items>
    </pivotField>
    <pivotField compact="0" outline="0" showAll="0"/>
    <pivotField axis="axisRow" compact="0" outline="0" showAll="0" defaultSubtotal="0">
      <items count="39">
        <item x="4"/>
        <item x="28"/>
        <item x="29"/>
        <item x="32"/>
        <item x="33"/>
        <item x="38"/>
        <item x="34"/>
        <item x="0"/>
        <item x="5"/>
        <item x="6"/>
        <item x="1"/>
        <item x="2"/>
        <item x="7"/>
        <item x="8"/>
        <item x="9"/>
        <item x="10"/>
        <item x="11"/>
        <item x="30"/>
        <item x="12"/>
        <item x="13"/>
        <item x="14"/>
        <item x="15"/>
        <item x="35"/>
        <item x="16"/>
        <item x="17"/>
        <item x="18"/>
        <item x="19"/>
        <item x="20"/>
        <item x="36"/>
        <item x="37"/>
        <item x="3"/>
        <item x="21"/>
        <item x="22"/>
        <item x="23"/>
        <item x="24"/>
        <item x="25"/>
        <item x="31"/>
        <item x="26"/>
        <item x="27"/>
      </items>
    </pivotField>
    <pivotField axis="axisRow" compact="0" outline="0" showAll="0" defaultSubtotal="0">
      <items count="39">
        <item x="30"/>
        <item x="24"/>
        <item x="23"/>
        <item x="36"/>
        <item x="25"/>
        <item x="8"/>
        <item x="38"/>
        <item x="27"/>
        <item x="7"/>
        <item x="16"/>
        <item x="20"/>
        <item x="12"/>
        <item x="33"/>
        <item x="3"/>
        <item x="6"/>
        <item x="18"/>
        <item x="21"/>
        <item x="22"/>
        <item x="19"/>
        <item x="13"/>
        <item x="11"/>
        <item x="1"/>
        <item x="31"/>
        <item x="29"/>
        <item x="5"/>
        <item x="10"/>
        <item x="26"/>
        <item x="32"/>
        <item x="17"/>
        <item x="37"/>
        <item x="14"/>
        <item x="0"/>
        <item x="2"/>
        <item x="28"/>
        <item x="9"/>
        <item x="15"/>
        <item x="35"/>
        <item x="34"/>
        <item x="4"/>
      </items>
    </pivotField>
    <pivotField compact="0" outline="0" showAll="0"/>
    <pivotField compact="0" outline="0" showAll="0"/>
    <pivotField compact="0" outline="0" showAll="0"/>
    <pivotField compact="0" numFmtId="43" outline="0" showAll="0"/>
    <pivotField compact="0" numFmtId="43" outline="0" showAll="0"/>
    <pivotField compact="0" numFmtId="43" outline="0" showAll="0"/>
    <pivotField compact="0" numFmtId="43" outline="0" showAll="0"/>
    <pivotField compact="0" numFmtId="43" outline="0" showAll="0"/>
    <pivotField compact="0" numFmtId="43" outline="0" showAll="0"/>
    <pivotField compact="0" numFmtId="43" outline="0" showAll="0"/>
    <pivotField compact="0" numFmtId="43" outline="0" showAll="0"/>
    <pivotField compact="0" numFmtId="43" outline="0" showAll="0"/>
    <pivotField compact="0" numFmtId="43" outline="0" showAll="0"/>
    <pivotField compact="0" numFmtId="43" outline="0" showAll="0"/>
    <pivotField compact="0" numFmtId="43" outline="0" showAll="0"/>
    <pivotField dataField="1" compact="0" numFmtId="43" outline="0" showAll="0"/>
  </pivotFields>
  <rowFields count="2">
    <field x="7"/>
    <field x="8"/>
  </rowFields>
  <rowItems count="40">
    <i>
      <x/>
      <x v="38"/>
    </i>
    <i>
      <x v="1"/>
      <x v="33"/>
    </i>
    <i>
      <x v="2"/>
      <x v="23"/>
    </i>
    <i>
      <x v="3"/>
      <x v="27"/>
    </i>
    <i>
      <x v="4"/>
      <x v="12"/>
    </i>
    <i>
      <x v="5"/>
      <x v="6"/>
    </i>
    <i>
      <x v="6"/>
      <x v="37"/>
    </i>
    <i>
      <x v="7"/>
      <x v="31"/>
    </i>
    <i>
      <x v="8"/>
      <x v="24"/>
    </i>
    <i>
      <x v="9"/>
      <x v="14"/>
    </i>
    <i>
      <x v="10"/>
      <x v="21"/>
    </i>
    <i>
      <x v="11"/>
      <x v="32"/>
    </i>
    <i>
      <x v="12"/>
      <x v="8"/>
    </i>
    <i>
      <x v="13"/>
      <x v="5"/>
    </i>
    <i>
      <x v="14"/>
      <x v="34"/>
    </i>
    <i>
      <x v="15"/>
      <x v="25"/>
    </i>
    <i>
      <x v="16"/>
      <x v="20"/>
    </i>
    <i>
      <x v="17"/>
      <x/>
    </i>
    <i>
      <x v="18"/>
      <x v="11"/>
    </i>
    <i>
      <x v="19"/>
      <x v="19"/>
    </i>
    <i>
      <x v="20"/>
      <x v="30"/>
    </i>
    <i>
      <x v="21"/>
      <x v="35"/>
    </i>
    <i>
      <x v="22"/>
      <x v="36"/>
    </i>
    <i>
      <x v="23"/>
      <x v="9"/>
    </i>
    <i>
      <x v="24"/>
      <x v="28"/>
    </i>
    <i>
      <x v="25"/>
      <x v="15"/>
    </i>
    <i>
      <x v="26"/>
      <x v="18"/>
    </i>
    <i>
      <x v="27"/>
      <x v="10"/>
    </i>
    <i>
      <x v="28"/>
      <x v="3"/>
    </i>
    <i>
      <x v="29"/>
      <x v="29"/>
    </i>
    <i>
      <x v="30"/>
      <x v="13"/>
    </i>
    <i>
      <x v="31"/>
      <x v="16"/>
    </i>
    <i>
      <x v="32"/>
      <x v="17"/>
    </i>
    <i>
      <x v="33"/>
      <x v="2"/>
    </i>
    <i>
      <x v="34"/>
      <x v="1"/>
    </i>
    <i>
      <x v="35"/>
      <x v="4"/>
    </i>
    <i>
      <x v="36"/>
      <x v="22"/>
    </i>
    <i>
      <x v="37"/>
      <x v="26"/>
    </i>
    <i>
      <x v="38"/>
      <x v="7"/>
    </i>
    <i t="grand">
      <x/>
    </i>
  </rowItems>
  <colItems count="1">
    <i/>
  </colItems>
  <dataFields count="1">
    <dataField name="Sum of Total" fld="24" baseField="8" baseItem="38" numFmtId="39"/>
  </dataFields>
  <formats count="3">
    <format dxfId="20">
      <pivotArea type="all" dataOnly="0" outline="0" fieldPosition="0"/>
    </format>
    <format dxfId="19">
      <pivotArea type="all" dataOnly="0" outline="0" fieldPosition="0"/>
    </format>
    <format dxfId="18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PivotTable1" cacheId="133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gridDropZones="1" multipleFieldFilters="0">
  <location ref="A3:O54" firstHeaderRow="1" firstDataRow="2" firstDataCol="2"/>
  <pivotFields count="25"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axis="axisRow" compact="0" outline="0" showAll="0" defaultSubtotal="0">
      <items count="49">
        <item x="4"/>
        <item x="5"/>
        <item x="6"/>
        <item x="7"/>
        <item x="8"/>
        <item x="9"/>
        <item x="10"/>
        <item x="38"/>
        <item x="39"/>
        <item x="42"/>
        <item x="43"/>
        <item x="48"/>
        <item x="44"/>
        <item x="0"/>
        <item x="11"/>
        <item x="12"/>
        <item x="1"/>
        <item x="2"/>
        <item x="13"/>
        <item x="14"/>
        <item x="15"/>
        <item x="16"/>
        <item x="17"/>
        <item x="40"/>
        <item x="18"/>
        <item x="19"/>
        <item x="20"/>
        <item x="21"/>
        <item x="45"/>
        <item x="22"/>
        <item x="23"/>
        <item x="24"/>
        <item x="25"/>
        <item x="26"/>
        <item x="46"/>
        <item x="47"/>
        <item x="32"/>
        <item x="33"/>
        <item x="34"/>
        <item x="35"/>
        <item x="36"/>
        <item x="3"/>
        <item x="29"/>
        <item x="41"/>
        <item x="27"/>
        <item x="28"/>
        <item x="30"/>
        <item x="31"/>
        <item x="37"/>
      </items>
    </pivotField>
    <pivotField axis="axisRow" compact="0" outline="0" showAll="0">
      <items count="50">
        <item x="40"/>
        <item x="30"/>
        <item x="29"/>
        <item x="46"/>
        <item x="31"/>
        <item x="36"/>
        <item x="14"/>
        <item x="48"/>
        <item x="37"/>
        <item x="13"/>
        <item x="32"/>
        <item x="33"/>
        <item x="22"/>
        <item x="34"/>
        <item x="35"/>
        <item x="26"/>
        <item x="18"/>
        <item x="43"/>
        <item x="3"/>
        <item x="12"/>
        <item x="24"/>
        <item x="27"/>
        <item x="28"/>
        <item x="25"/>
        <item x="19"/>
        <item x="17"/>
        <item x="1"/>
        <item x="41"/>
        <item x="39"/>
        <item x="11"/>
        <item x="16"/>
        <item x="42"/>
        <item x="23"/>
        <item x="47"/>
        <item x="20"/>
        <item x="0"/>
        <item x="2"/>
        <item x="38"/>
        <item x="15"/>
        <item x="21"/>
        <item x="45"/>
        <item x="44"/>
        <item x="5"/>
        <item x="6"/>
        <item x="8"/>
        <item x="9"/>
        <item x="7"/>
        <item x="4"/>
        <item x="10"/>
        <item t="default"/>
      </items>
    </pivotField>
    <pivotField compact="0" outline="0" showAll="0"/>
    <pivotField dataField="1" compact="0" numFmtId="43" outline="0" showAll="0"/>
    <pivotField dataField="1" compact="0" numFmtId="43" outline="0" showAll="0"/>
    <pivotField dataField="1" compact="0" numFmtId="43" outline="0" showAll="0"/>
    <pivotField dataField="1" compact="0" numFmtId="43" outline="0" showAll="0"/>
    <pivotField dataField="1" compact="0" numFmtId="43" outline="0" showAll="0"/>
    <pivotField dataField="1" compact="0" numFmtId="43" outline="0" showAll="0"/>
    <pivotField dataField="1" compact="0" numFmtId="43" outline="0" showAll="0"/>
    <pivotField dataField="1" compact="0" numFmtId="43" outline="0" showAll="0"/>
    <pivotField dataField="1" compact="0" numFmtId="43" outline="0" showAll="0"/>
    <pivotField dataField="1" compact="0" numFmtId="43" outline="0" showAll="0"/>
    <pivotField dataField="1" compact="0" numFmtId="43" outline="0" showAll="0"/>
    <pivotField dataField="1" compact="0" numFmtId="43" outline="0" showAll="0"/>
    <pivotField dataField="1" compact="0" numFmtId="43" outline="0" showAll="0"/>
  </pivotFields>
  <rowFields count="2">
    <field x="9"/>
    <field x="10"/>
  </rowFields>
  <rowItems count="50">
    <i>
      <x/>
      <x v="47"/>
    </i>
    <i>
      <x v="1"/>
      <x v="42"/>
    </i>
    <i>
      <x v="2"/>
      <x v="43"/>
    </i>
    <i>
      <x v="3"/>
      <x v="46"/>
    </i>
    <i>
      <x v="4"/>
      <x v="44"/>
    </i>
    <i>
      <x v="5"/>
      <x v="45"/>
    </i>
    <i>
      <x v="6"/>
      <x v="48"/>
    </i>
    <i>
      <x v="7"/>
      <x v="37"/>
    </i>
    <i>
      <x v="8"/>
      <x v="28"/>
    </i>
    <i>
      <x v="9"/>
      <x v="31"/>
    </i>
    <i>
      <x v="10"/>
      <x v="17"/>
    </i>
    <i>
      <x v="11"/>
      <x v="7"/>
    </i>
    <i>
      <x v="12"/>
      <x v="41"/>
    </i>
    <i>
      <x v="13"/>
      <x v="35"/>
    </i>
    <i>
      <x v="14"/>
      <x v="29"/>
    </i>
    <i>
      <x v="15"/>
      <x v="19"/>
    </i>
    <i>
      <x v="16"/>
      <x v="26"/>
    </i>
    <i>
      <x v="17"/>
      <x v="36"/>
    </i>
    <i>
      <x v="18"/>
      <x v="9"/>
    </i>
    <i>
      <x v="19"/>
      <x v="6"/>
    </i>
    <i>
      <x v="20"/>
      <x v="38"/>
    </i>
    <i>
      <x v="21"/>
      <x v="30"/>
    </i>
    <i>
      <x v="22"/>
      <x v="25"/>
    </i>
    <i>
      <x v="23"/>
      <x/>
    </i>
    <i>
      <x v="24"/>
      <x v="16"/>
    </i>
    <i>
      <x v="25"/>
      <x v="24"/>
    </i>
    <i>
      <x v="26"/>
      <x v="34"/>
    </i>
    <i>
      <x v="27"/>
      <x v="39"/>
    </i>
    <i>
      <x v="28"/>
      <x v="40"/>
    </i>
    <i>
      <x v="29"/>
      <x v="12"/>
    </i>
    <i>
      <x v="30"/>
      <x v="32"/>
    </i>
    <i>
      <x v="31"/>
      <x v="20"/>
    </i>
    <i>
      <x v="32"/>
      <x v="23"/>
    </i>
    <i>
      <x v="33"/>
      <x v="15"/>
    </i>
    <i>
      <x v="34"/>
      <x v="3"/>
    </i>
    <i>
      <x v="35"/>
      <x v="33"/>
    </i>
    <i>
      <x v="36"/>
      <x v="10"/>
    </i>
    <i>
      <x v="37"/>
      <x v="11"/>
    </i>
    <i>
      <x v="38"/>
      <x v="13"/>
    </i>
    <i>
      <x v="39"/>
      <x v="14"/>
    </i>
    <i>
      <x v="40"/>
      <x v="5"/>
    </i>
    <i>
      <x v="41"/>
      <x v="18"/>
    </i>
    <i>
      <x v="42"/>
      <x v="2"/>
    </i>
    <i>
      <x v="43"/>
      <x v="27"/>
    </i>
    <i>
      <x v="44"/>
      <x v="21"/>
    </i>
    <i>
      <x v="45"/>
      <x v="22"/>
    </i>
    <i>
      <x v="46"/>
      <x v="1"/>
    </i>
    <i>
      <x v="47"/>
      <x v="4"/>
    </i>
    <i>
      <x v="48"/>
      <x v="8"/>
    </i>
    <i t="grand">
      <x/>
    </i>
  </rowItems>
  <colFields count="1">
    <field x="-2"/>
  </colFields>
  <colItems count="1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</colItems>
  <dataFields count="13">
    <dataField name="Sum of Jan" fld="12" baseField="7" baseItem="47" numFmtId="39"/>
    <dataField name="Sum of Feb" fld="13" baseField="7" baseItem="47" numFmtId="39"/>
    <dataField name="Sum of Mar" fld="14" baseField="7" baseItem="47" numFmtId="39"/>
    <dataField name="Sum of Apr" fld="15" baseField="7" baseItem="47" numFmtId="39"/>
    <dataField name="Sum of May" fld="16" baseField="7" baseItem="47" numFmtId="39"/>
    <dataField name="Sum of Jun" fld="17" baseField="7" baseItem="47" numFmtId="39"/>
    <dataField name="Sum of Jul" fld="18" baseField="7" baseItem="47" numFmtId="39"/>
    <dataField name="Sum of Aug" fld="19" baseField="7" baseItem="47" numFmtId="39"/>
    <dataField name="Sum of Sep" fld="20" baseField="7" baseItem="47" numFmtId="39"/>
    <dataField name="Sum of Oct" fld="21" baseField="7" baseItem="47" numFmtId="39"/>
    <dataField name="Sum of Nov" fld="22" baseField="7" baseItem="47" numFmtId="39"/>
    <dataField name="Sum of Dec" fld="23" baseField="7" baseItem="47" numFmtId="39"/>
    <dataField name="Sum of Total" fld="24" baseField="7" baseItem="47" numFmtId="39"/>
  </dataFields>
  <formats count="15">
    <format dxfId="17">
      <pivotArea type="all" dataOnly="0" outline="0" fieldPosition="0"/>
    </format>
    <format dxfId="16">
      <pivotArea type="all" dataOnly="0" outline="0" fieldPosition="0"/>
    </format>
    <format dxfId="15">
      <pivotArea outline="0" fieldPosition="0">
        <references count="1">
          <reference field="4294967294" count="1">
            <x v="0"/>
          </reference>
        </references>
      </pivotArea>
    </format>
    <format dxfId="14">
      <pivotArea outline="0" fieldPosition="0">
        <references count="1">
          <reference field="4294967294" count="1">
            <x v="1"/>
          </reference>
        </references>
      </pivotArea>
    </format>
    <format dxfId="13">
      <pivotArea outline="0" fieldPosition="0">
        <references count="1">
          <reference field="4294967294" count="1">
            <x v="2"/>
          </reference>
        </references>
      </pivotArea>
    </format>
    <format dxfId="12">
      <pivotArea outline="0" fieldPosition="0">
        <references count="1">
          <reference field="4294967294" count="1">
            <x v="3"/>
          </reference>
        </references>
      </pivotArea>
    </format>
    <format dxfId="11">
      <pivotArea outline="0" fieldPosition="0">
        <references count="1">
          <reference field="4294967294" count="1">
            <x v="4"/>
          </reference>
        </references>
      </pivotArea>
    </format>
    <format dxfId="10">
      <pivotArea outline="0" fieldPosition="0">
        <references count="1">
          <reference field="4294967294" count="1">
            <x v="5"/>
          </reference>
        </references>
      </pivotArea>
    </format>
    <format dxfId="9">
      <pivotArea outline="0" fieldPosition="0">
        <references count="1">
          <reference field="4294967294" count="1">
            <x v="6"/>
          </reference>
        </references>
      </pivotArea>
    </format>
    <format dxfId="8">
      <pivotArea outline="0" fieldPosition="0">
        <references count="1">
          <reference field="4294967294" count="1">
            <x v="7"/>
          </reference>
        </references>
      </pivotArea>
    </format>
    <format dxfId="7">
      <pivotArea outline="0" fieldPosition="0">
        <references count="1">
          <reference field="4294967294" count="1">
            <x v="8"/>
          </reference>
        </references>
      </pivotArea>
    </format>
    <format dxfId="6">
      <pivotArea outline="0" fieldPosition="0">
        <references count="1">
          <reference field="4294967294" count="1">
            <x v="9"/>
          </reference>
        </references>
      </pivotArea>
    </format>
    <format dxfId="5">
      <pivotArea outline="0" fieldPosition="0">
        <references count="1">
          <reference field="4294967294" count="1">
            <x v="10"/>
          </reference>
        </references>
      </pivotArea>
    </format>
    <format dxfId="4">
      <pivotArea outline="0" fieldPosition="0">
        <references count="1">
          <reference field="4294967294" count="1">
            <x v="11"/>
          </reference>
        </references>
      </pivotArea>
    </format>
    <format dxfId="3">
      <pivotArea outline="0" fieldPosition="0">
        <references count="1">
          <reference field="4294967294" count="1">
            <x v="1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PivotTable1" cacheId="133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gridDropZones="1" multipleFieldFilters="0">
  <location ref="A3:E54" firstHeaderRow="1" firstDataRow="2" firstDataCol="2"/>
  <pivotFields count="25">
    <pivotField compact="0" outline="0" showAll="0"/>
    <pivotField compact="0" outline="0" showAll="0"/>
    <pivotField compact="0" outline="0" showAll="0"/>
    <pivotField axis="axisCol" compact="0" outline="0" showAll="0" sortType="descending" defaultSubtotal="0">
      <items count="2">
        <item x="0"/>
        <item x="1"/>
      </items>
    </pivotField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axis="axisRow" compact="0" outline="0" showAll="0" defaultSubtotal="0">
      <items count="49">
        <item x="4"/>
        <item x="5"/>
        <item x="6"/>
        <item x="7"/>
        <item x="8"/>
        <item x="9"/>
        <item x="10"/>
        <item x="38"/>
        <item x="39"/>
        <item x="42"/>
        <item x="43"/>
        <item x="48"/>
        <item x="44"/>
        <item x="0"/>
        <item x="11"/>
        <item x="12"/>
        <item x="1"/>
        <item x="2"/>
        <item x="13"/>
        <item x="14"/>
        <item x="15"/>
        <item x="16"/>
        <item x="17"/>
        <item x="40"/>
        <item x="18"/>
        <item x="19"/>
        <item x="20"/>
        <item x="21"/>
        <item x="45"/>
        <item x="22"/>
        <item x="23"/>
        <item x="24"/>
        <item x="25"/>
        <item x="26"/>
        <item x="46"/>
        <item x="47"/>
        <item x="32"/>
        <item x="33"/>
        <item x="34"/>
        <item x="35"/>
        <item x="36"/>
        <item x="3"/>
        <item x="29"/>
        <item x="41"/>
        <item x="27"/>
        <item x="28"/>
        <item x="30"/>
        <item x="31"/>
        <item x="37"/>
      </items>
    </pivotField>
    <pivotField axis="axisRow" compact="0" outline="0" showAll="0">
      <items count="50">
        <item x="40"/>
        <item x="30"/>
        <item x="29"/>
        <item x="46"/>
        <item x="31"/>
        <item x="36"/>
        <item x="14"/>
        <item x="48"/>
        <item x="37"/>
        <item x="13"/>
        <item x="32"/>
        <item x="33"/>
        <item x="22"/>
        <item x="34"/>
        <item x="35"/>
        <item x="26"/>
        <item x="18"/>
        <item x="43"/>
        <item x="3"/>
        <item x="12"/>
        <item x="24"/>
        <item x="27"/>
        <item x="28"/>
        <item x="25"/>
        <item x="19"/>
        <item x="17"/>
        <item x="1"/>
        <item x="41"/>
        <item x="39"/>
        <item x="11"/>
        <item x="16"/>
        <item x="42"/>
        <item x="23"/>
        <item x="47"/>
        <item x="20"/>
        <item x="0"/>
        <item x="2"/>
        <item x="38"/>
        <item x="15"/>
        <item x="21"/>
        <item x="45"/>
        <item x="44"/>
        <item x="5"/>
        <item x="6"/>
        <item x="8"/>
        <item x="9"/>
        <item x="7"/>
        <item x="4"/>
        <item x="10"/>
        <item t="default"/>
      </items>
    </pivotField>
    <pivotField compact="0" outline="0" showAll="0"/>
    <pivotField compact="0" numFmtId="43" outline="0" showAll="0"/>
    <pivotField compact="0" numFmtId="43" outline="0" showAll="0"/>
    <pivotField compact="0" numFmtId="43" outline="0" showAll="0"/>
    <pivotField compact="0" numFmtId="43" outline="0" showAll="0"/>
    <pivotField compact="0" numFmtId="43" outline="0" showAll="0"/>
    <pivotField compact="0" numFmtId="43" outline="0" showAll="0"/>
    <pivotField compact="0" numFmtId="43" outline="0" showAll="0"/>
    <pivotField compact="0" numFmtId="43" outline="0" showAll="0"/>
    <pivotField compact="0" numFmtId="43" outline="0" showAll="0"/>
    <pivotField compact="0" numFmtId="43" outline="0" showAll="0"/>
    <pivotField compact="0" numFmtId="43" outline="0" showAll="0"/>
    <pivotField compact="0" numFmtId="43" outline="0" showAll="0"/>
    <pivotField dataField="1" compact="0" numFmtId="43" outline="0" showAll="0"/>
  </pivotFields>
  <rowFields count="2">
    <field x="9"/>
    <field x="10"/>
  </rowFields>
  <rowItems count="50">
    <i>
      <x/>
      <x v="47"/>
    </i>
    <i>
      <x v="1"/>
      <x v="42"/>
    </i>
    <i>
      <x v="2"/>
      <x v="43"/>
    </i>
    <i>
      <x v="3"/>
      <x v="46"/>
    </i>
    <i>
      <x v="4"/>
      <x v="44"/>
    </i>
    <i>
      <x v="5"/>
      <x v="45"/>
    </i>
    <i>
      <x v="6"/>
      <x v="48"/>
    </i>
    <i>
      <x v="7"/>
      <x v="37"/>
    </i>
    <i>
      <x v="8"/>
      <x v="28"/>
    </i>
    <i>
      <x v="9"/>
      <x v="31"/>
    </i>
    <i>
      <x v="10"/>
      <x v="17"/>
    </i>
    <i>
      <x v="11"/>
      <x v="7"/>
    </i>
    <i>
      <x v="12"/>
      <x v="41"/>
    </i>
    <i>
      <x v="13"/>
      <x v="35"/>
    </i>
    <i>
      <x v="14"/>
      <x v="29"/>
    </i>
    <i>
      <x v="15"/>
      <x v="19"/>
    </i>
    <i>
      <x v="16"/>
      <x v="26"/>
    </i>
    <i>
      <x v="17"/>
      <x v="36"/>
    </i>
    <i>
      <x v="18"/>
      <x v="9"/>
    </i>
    <i>
      <x v="19"/>
      <x v="6"/>
    </i>
    <i>
      <x v="20"/>
      <x v="38"/>
    </i>
    <i>
      <x v="21"/>
      <x v="30"/>
    </i>
    <i>
      <x v="22"/>
      <x v="25"/>
    </i>
    <i>
      <x v="23"/>
      <x/>
    </i>
    <i>
      <x v="24"/>
      <x v="16"/>
    </i>
    <i>
      <x v="25"/>
      <x v="24"/>
    </i>
    <i>
      <x v="26"/>
      <x v="34"/>
    </i>
    <i>
      <x v="27"/>
      <x v="39"/>
    </i>
    <i>
      <x v="28"/>
      <x v="40"/>
    </i>
    <i>
      <x v="29"/>
      <x v="12"/>
    </i>
    <i>
      <x v="30"/>
      <x v="32"/>
    </i>
    <i>
      <x v="31"/>
      <x v="20"/>
    </i>
    <i>
      <x v="32"/>
      <x v="23"/>
    </i>
    <i>
      <x v="33"/>
      <x v="15"/>
    </i>
    <i>
      <x v="34"/>
      <x v="3"/>
    </i>
    <i>
      <x v="35"/>
      <x v="33"/>
    </i>
    <i>
      <x v="36"/>
      <x v="10"/>
    </i>
    <i>
      <x v="37"/>
      <x v="11"/>
    </i>
    <i>
      <x v="38"/>
      <x v="13"/>
    </i>
    <i>
      <x v="39"/>
      <x v="14"/>
    </i>
    <i>
      <x v="40"/>
      <x v="5"/>
    </i>
    <i>
      <x v="41"/>
      <x v="18"/>
    </i>
    <i>
      <x v="42"/>
      <x v="2"/>
    </i>
    <i>
      <x v="43"/>
      <x v="27"/>
    </i>
    <i>
      <x v="44"/>
      <x v="21"/>
    </i>
    <i>
      <x v="45"/>
      <x v="22"/>
    </i>
    <i>
      <x v="46"/>
      <x v="1"/>
    </i>
    <i>
      <x v="47"/>
      <x v="4"/>
    </i>
    <i>
      <x v="48"/>
      <x v="8"/>
    </i>
    <i t="grand">
      <x/>
    </i>
  </rowItems>
  <colFields count="1">
    <field x="3"/>
  </colFields>
  <colItems count="3">
    <i>
      <x/>
    </i>
    <i>
      <x v="1"/>
    </i>
    <i t="grand">
      <x/>
    </i>
  </colItems>
  <dataFields count="1">
    <dataField name="Sum of Total" fld="24" baseField="8" baseItem="47" numFmtId="39"/>
  </dataFields>
  <formats count="3">
    <format dxfId="2">
      <pivotArea type="all" dataOnly="0" outline="0" fieldPosition="0"/>
    </format>
    <format dxfId="1">
      <pivotArea type="all" dataOnly="0" outline="0" fieldPosition="0"/>
    </format>
    <format dxfId="0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0.bin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customProperty" Target="../customProperty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customProperty" Target="../customProperty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customProperty" Target="../customProperty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ivotTable" Target="../pivotTables/pivotTable6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customProperty" Target="../customProperty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ivotTable" Target="../pivotTables/pivotTable1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customProperty" Target="../customProperty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1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28.bin"/><Relationship Id="rId3" Type="http://schemas.openxmlformats.org/officeDocument/2006/relationships/customProperty" Target="../customProperty23.bin"/><Relationship Id="rId7" Type="http://schemas.openxmlformats.org/officeDocument/2006/relationships/customProperty" Target="../customProperty27.bin"/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3.bin"/><Relationship Id="rId6" Type="http://schemas.openxmlformats.org/officeDocument/2006/relationships/customProperty" Target="../customProperty26.bin"/><Relationship Id="rId11" Type="http://schemas.openxmlformats.org/officeDocument/2006/relationships/customProperty" Target="../customProperty31.bin"/><Relationship Id="rId5" Type="http://schemas.openxmlformats.org/officeDocument/2006/relationships/customProperty" Target="../customProperty25.bin"/><Relationship Id="rId10" Type="http://schemas.openxmlformats.org/officeDocument/2006/relationships/customProperty" Target="../customProperty30.bin"/><Relationship Id="rId4" Type="http://schemas.openxmlformats.org/officeDocument/2006/relationships/customProperty" Target="../customProperty24.bin"/><Relationship Id="rId9" Type="http://schemas.openxmlformats.org/officeDocument/2006/relationships/customProperty" Target="../customProperty29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2.bin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7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5.bin"/><Relationship Id="rId1" Type="http://schemas.openxmlformats.org/officeDocument/2006/relationships/pivotTable" Target="../pivotTables/pivotTable8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6.bin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9.xml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43.bin"/><Relationship Id="rId13" Type="http://schemas.openxmlformats.org/officeDocument/2006/relationships/comments" Target="../comments9.xml"/><Relationship Id="rId3" Type="http://schemas.openxmlformats.org/officeDocument/2006/relationships/customProperty" Target="../customProperty38.bin"/><Relationship Id="rId7" Type="http://schemas.openxmlformats.org/officeDocument/2006/relationships/customProperty" Target="../customProperty42.bin"/><Relationship Id="rId12" Type="http://schemas.openxmlformats.org/officeDocument/2006/relationships/vmlDrawing" Target="../drawings/vmlDrawing9.vml"/><Relationship Id="rId2" Type="http://schemas.openxmlformats.org/officeDocument/2006/relationships/customProperty" Target="../customProperty37.bin"/><Relationship Id="rId1" Type="http://schemas.openxmlformats.org/officeDocument/2006/relationships/printerSettings" Target="../printerSettings/printerSettings6.bin"/><Relationship Id="rId6" Type="http://schemas.openxmlformats.org/officeDocument/2006/relationships/customProperty" Target="../customProperty41.bin"/><Relationship Id="rId11" Type="http://schemas.openxmlformats.org/officeDocument/2006/relationships/customProperty" Target="../customProperty46.bin"/><Relationship Id="rId5" Type="http://schemas.openxmlformats.org/officeDocument/2006/relationships/customProperty" Target="../customProperty40.bin"/><Relationship Id="rId10" Type="http://schemas.openxmlformats.org/officeDocument/2006/relationships/customProperty" Target="../customProperty45.bin"/><Relationship Id="rId4" Type="http://schemas.openxmlformats.org/officeDocument/2006/relationships/customProperty" Target="../customProperty39.bin"/><Relationship Id="rId9" Type="http://schemas.openxmlformats.org/officeDocument/2006/relationships/customProperty" Target="../customProperty4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7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.bin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2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8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customProperty" Target="../customProperty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customProperty" Target="../customProperty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4"/>
  <sheetViews>
    <sheetView zoomScale="80" zoomScaleNormal="80" workbookViewId="0"/>
  </sheetViews>
  <sheetFormatPr defaultColWidth="8.88671875" defaultRowHeight="14.4"/>
  <cols>
    <col min="1" max="1" width="20" style="5" bestFit="1" customWidth="1"/>
    <col min="2" max="2" width="9.44140625" style="5" bestFit="1" customWidth="1"/>
    <col min="3" max="3" width="1.6640625" style="5" customWidth="1"/>
    <col min="4" max="4" width="9.44140625" style="5" bestFit="1" customWidth="1"/>
    <col min="5" max="5" width="1.6640625" style="5" customWidth="1"/>
    <col min="6" max="6" width="11" style="5" bestFit="1" customWidth="1"/>
    <col min="7" max="7" width="1.6640625" style="5" customWidth="1"/>
    <col min="8" max="8" width="9.44140625" style="5" bestFit="1" customWidth="1"/>
    <col min="9" max="9" width="1.6640625" style="5" customWidth="1"/>
    <col min="10" max="10" width="9.44140625" style="5" bestFit="1" customWidth="1"/>
    <col min="11" max="11" width="1.6640625" style="5" customWidth="1"/>
    <col min="12" max="12" width="9.44140625" style="5" bestFit="1" customWidth="1"/>
    <col min="13" max="13" width="1.6640625" style="5" customWidth="1"/>
    <col min="14" max="14" width="11" style="5" bestFit="1" customWidth="1"/>
    <col min="15" max="15" width="1.6640625" style="5" customWidth="1"/>
    <col min="16" max="16" width="11" style="5" bestFit="1" customWidth="1"/>
    <col min="17" max="17" width="1.6640625" style="5" customWidth="1"/>
    <col min="18" max="18" width="9.44140625" style="5" bestFit="1" customWidth="1"/>
    <col min="19" max="19" width="1.6640625" style="5" customWidth="1"/>
    <col min="20" max="20" width="11" style="5" bestFit="1" customWidth="1"/>
    <col min="21" max="21" width="1.6640625" style="5" customWidth="1"/>
    <col min="22" max="22" width="9.44140625" style="5" bestFit="1" customWidth="1"/>
    <col min="23" max="23" width="1.6640625" style="5" customWidth="1"/>
    <col min="24" max="24" width="11" style="5" bestFit="1" customWidth="1"/>
    <col min="25" max="25" width="1.6640625" style="5" customWidth="1"/>
    <col min="26" max="26" width="11" style="5" bestFit="1" customWidth="1"/>
    <col min="27" max="16384" width="8.88671875" style="5"/>
  </cols>
  <sheetData>
    <row r="1" spans="1:26">
      <c r="A1" s="57" t="s">
        <v>1282</v>
      </c>
    </row>
    <row r="4" spans="1:26">
      <c r="A4" s="5" t="s">
        <v>1283</v>
      </c>
    </row>
    <row r="6" spans="1:26">
      <c r="A6" s="5" t="s">
        <v>1284</v>
      </c>
    </row>
    <row r="8" spans="1:26">
      <c r="A8" s="4">
        <v>2016</v>
      </c>
      <c r="B8" s="4" t="s">
        <v>8</v>
      </c>
      <c r="C8" s="56"/>
      <c r="D8" s="4" t="s">
        <v>9</v>
      </c>
      <c r="E8" s="56"/>
      <c r="F8" s="4" t="s">
        <v>10</v>
      </c>
      <c r="G8" s="56"/>
      <c r="H8" s="4" t="s">
        <v>11</v>
      </c>
      <c r="I8" s="56"/>
      <c r="J8" s="4" t="s">
        <v>12</v>
      </c>
      <c r="K8" s="56"/>
      <c r="L8" s="4" t="s">
        <v>1196</v>
      </c>
      <c r="M8" s="56"/>
      <c r="N8" s="4" t="s">
        <v>1197</v>
      </c>
      <c r="O8" s="56"/>
      <c r="P8" s="4" t="s">
        <v>3</v>
      </c>
      <c r="Q8" s="56"/>
      <c r="R8" s="4" t="s">
        <v>4</v>
      </c>
      <c r="S8" s="56"/>
      <c r="T8" s="4" t="s">
        <v>5</v>
      </c>
      <c r="U8" s="56"/>
      <c r="V8" s="4" t="s">
        <v>6</v>
      </c>
      <c r="W8" s="56"/>
      <c r="X8" s="4" t="s">
        <v>7</v>
      </c>
      <c r="Y8" s="56"/>
      <c r="Z8" s="4" t="s">
        <v>240</v>
      </c>
    </row>
    <row r="9" spans="1:26">
      <c r="A9" s="5" t="s">
        <v>1281</v>
      </c>
      <c r="B9" s="72">
        <f>-'2016 tax &amp; div calc'!C66</f>
        <v>988122.67199663934</v>
      </c>
      <c r="C9" s="56"/>
      <c r="D9" s="72">
        <f>-'2016 tax &amp; div calc'!D66</f>
        <v>944016.22206307948</v>
      </c>
      <c r="E9" s="56"/>
      <c r="F9" s="72">
        <f>-'2016 tax &amp; div calc'!E66</f>
        <v>-2043209.6257782155</v>
      </c>
      <c r="G9" s="56"/>
      <c r="H9" s="72">
        <f>-'2016 tax &amp; div calc'!F66</f>
        <v>959525.06631672441</v>
      </c>
      <c r="I9" s="56"/>
      <c r="J9" s="72">
        <f>-'2016 tax &amp; div calc'!G66</f>
        <v>884204.33298412676</v>
      </c>
      <c r="K9" s="56"/>
      <c r="L9" s="72">
        <f>-'2016 tax &amp; div calc'!H66</f>
        <v>-898183.2981247413</v>
      </c>
      <c r="M9" s="56"/>
      <c r="N9" s="72">
        <f>-'2016 tax &amp; div calc'!I66</f>
        <v>1707240.5782301265</v>
      </c>
      <c r="O9" s="56"/>
      <c r="P9" s="72">
        <f>-'2016 tax &amp; div calc'!J66</f>
        <v>1313602.5723553393</v>
      </c>
      <c r="Q9" s="56"/>
      <c r="R9" s="72">
        <f>-'2016 tax &amp; div calc'!K66</f>
        <v>-947109.20382697321</v>
      </c>
      <c r="S9" s="56"/>
      <c r="T9" s="72">
        <f>-'2016 tax &amp; div calc'!L66</f>
        <v>1399487.2342242762</v>
      </c>
      <c r="U9" s="56"/>
      <c r="V9" s="72">
        <f>-'2016 tax &amp; div calc'!M66</f>
        <v>976135.5778791093</v>
      </c>
      <c r="W9" s="56"/>
      <c r="X9" s="72">
        <f>-'2016 tax &amp; div calc'!N66</f>
        <v>-2502549.9784298097</v>
      </c>
      <c r="Y9" s="56"/>
      <c r="Z9" s="72">
        <f>SUM(B9:X9)</f>
        <v>2781282.149889682</v>
      </c>
    </row>
    <row r="10" spans="1:26"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</row>
    <row r="11" spans="1:26"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</row>
    <row r="12" spans="1:26">
      <c r="A12" s="4">
        <v>2017</v>
      </c>
      <c r="B12" s="4" t="s">
        <v>8</v>
      </c>
      <c r="C12" s="56"/>
      <c r="D12" s="4" t="s">
        <v>9</v>
      </c>
      <c r="E12" s="56"/>
      <c r="F12" s="4" t="s">
        <v>10</v>
      </c>
      <c r="G12" s="56"/>
      <c r="H12" s="4" t="s">
        <v>11</v>
      </c>
      <c r="I12" s="56"/>
      <c r="J12" s="4" t="s">
        <v>12</v>
      </c>
      <c r="K12" s="56"/>
      <c r="L12" s="4" t="s">
        <v>1196</v>
      </c>
      <c r="M12" s="56"/>
      <c r="N12" s="4" t="s">
        <v>1197</v>
      </c>
      <c r="O12" s="56"/>
      <c r="P12" s="4" t="s">
        <v>3</v>
      </c>
      <c r="Q12" s="56"/>
      <c r="R12" s="4" t="s">
        <v>4</v>
      </c>
      <c r="S12" s="56"/>
      <c r="T12" s="4" t="s">
        <v>5</v>
      </c>
      <c r="U12" s="56"/>
      <c r="V12" s="4" t="s">
        <v>6</v>
      </c>
      <c r="W12" s="56"/>
      <c r="X12" s="4" t="s">
        <v>7</v>
      </c>
      <c r="Y12" s="56"/>
      <c r="Z12" s="4" t="s">
        <v>240</v>
      </c>
    </row>
    <row r="13" spans="1:26">
      <c r="A13" s="5" t="s">
        <v>1281</v>
      </c>
      <c r="B13" s="72">
        <f>-'2017 tax &amp; div calc'!C67</f>
        <v>924789.74725455733</v>
      </c>
      <c r="C13" s="56"/>
      <c r="D13" s="72">
        <f>-'2017 tax &amp; div calc'!D67</f>
        <v>823253.83076177794</v>
      </c>
      <c r="E13" s="56"/>
      <c r="F13" s="72">
        <f>-'2017 tax &amp; div calc'!E67</f>
        <v>-1499163.4590946655</v>
      </c>
      <c r="G13" s="56"/>
      <c r="H13" s="72">
        <f>-'2017 tax &amp; div calc'!F67</f>
        <v>901127.28257724061</v>
      </c>
      <c r="I13" s="56"/>
      <c r="J13" s="72">
        <f>-'2017 tax &amp; div calc'!G67</f>
        <v>786873.03043696471</v>
      </c>
      <c r="K13" s="56"/>
      <c r="L13" s="72">
        <f>-'2017 tax &amp; div calc'!H67</f>
        <v>-798751.9641609292</v>
      </c>
      <c r="M13" s="56"/>
      <c r="N13" s="72">
        <f>-'2017 tax &amp; div calc'!I67</f>
        <v>1656156.9839759539</v>
      </c>
      <c r="O13" s="56"/>
      <c r="P13" s="72">
        <f>-'2017 tax &amp; div calc'!J67</f>
        <v>1199113.5973518037</v>
      </c>
      <c r="Q13" s="56"/>
      <c r="R13" s="72">
        <f>-'2017 tax &amp; div calc'!K67</f>
        <v>-853610.78389691375</v>
      </c>
      <c r="S13" s="56"/>
      <c r="T13" s="72">
        <f>-'2017 tax &amp; div calc'!L67</f>
        <v>1316145.6156824736</v>
      </c>
      <c r="U13" s="56"/>
      <c r="V13" s="72">
        <f>-'2017 tax &amp; div calc'!M67</f>
        <v>907339.19328416174</v>
      </c>
      <c r="W13" s="56"/>
      <c r="X13" s="72">
        <f>-'2017 tax &amp; div calc'!N67</f>
        <v>-2378420.2466591457</v>
      </c>
      <c r="Y13" s="56"/>
      <c r="Z13" s="72">
        <f>SUM(B13:X13)</f>
        <v>2984852.8275132785</v>
      </c>
    </row>
    <row r="14" spans="1:26">
      <c r="C14" s="56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</row>
  </sheetData>
  <pageMargins left="0.7" right="0.7" top="0.75" bottom="0.75" header="0.3" footer="0.3"/>
  <customProperties>
    <customPr name="_pios_id" r:id="rId1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0"/>
  <sheetViews>
    <sheetView topLeftCell="A34" zoomScale="80" zoomScaleNormal="80" workbookViewId="0">
      <selection activeCell="B60" sqref="B60"/>
    </sheetView>
  </sheetViews>
  <sheetFormatPr defaultRowHeight="14.4"/>
  <cols>
    <col min="1" max="1" width="11.6640625" style="5" customWidth="1"/>
    <col min="2" max="2" width="43.5546875" style="5" customWidth="1"/>
    <col min="3" max="4" width="12.88671875" style="5" customWidth="1"/>
    <col min="5" max="5" width="13.5546875" style="5" bestFit="1" customWidth="1"/>
    <col min="6" max="7" width="12.88671875" style="5" customWidth="1"/>
    <col min="8" max="12" width="13.5546875" style="5" bestFit="1" customWidth="1"/>
    <col min="13" max="13" width="12.88671875" style="5" customWidth="1"/>
    <col min="14" max="14" width="13.5546875" style="5" bestFit="1" customWidth="1"/>
    <col min="15" max="15" width="13.88671875" style="5" bestFit="1" customWidth="1"/>
    <col min="16" max="16384" width="8.88671875" style="5"/>
  </cols>
  <sheetData>
    <row r="1" spans="1:15">
      <c r="A1" s="105" t="s">
        <v>1299</v>
      </c>
    </row>
    <row r="2" spans="1:15">
      <c r="A2" s="105" t="s">
        <v>1383</v>
      </c>
    </row>
    <row r="3" spans="1:15">
      <c r="C3" s="22" t="s">
        <v>1139</v>
      </c>
    </row>
    <row r="4" spans="1:15">
      <c r="A4" s="22" t="s">
        <v>245</v>
      </c>
      <c r="B4" s="22" t="s">
        <v>246</v>
      </c>
      <c r="C4" s="5" t="s">
        <v>1126</v>
      </c>
      <c r="D4" s="5" t="s">
        <v>1127</v>
      </c>
      <c r="E4" s="5" t="s">
        <v>1128</v>
      </c>
      <c r="F4" s="5" t="s">
        <v>1129</v>
      </c>
      <c r="G4" s="5" t="s">
        <v>1130</v>
      </c>
      <c r="H4" s="5" t="s">
        <v>1131</v>
      </c>
      <c r="I4" s="5" t="s">
        <v>1132</v>
      </c>
      <c r="J4" s="5" t="s">
        <v>1133</v>
      </c>
      <c r="K4" s="5" t="s">
        <v>1134</v>
      </c>
      <c r="L4" s="5" t="s">
        <v>1135</v>
      </c>
      <c r="M4" s="5" t="s">
        <v>1136</v>
      </c>
      <c r="N4" s="5" t="s">
        <v>1137</v>
      </c>
      <c r="O4" s="5" t="s">
        <v>1138</v>
      </c>
    </row>
    <row r="5" spans="1:15">
      <c r="A5" s="5" t="s">
        <v>251</v>
      </c>
      <c r="B5" s="5" t="s">
        <v>252</v>
      </c>
      <c r="C5" s="23">
        <v>-3834457</v>
      </c>
      <c r="D5" s="23">
        <v>-3715409</v>
      </c>
      <c r="E5" s="23">
        <v>-3838231</v>
      </c>
      <c r="F5" s="23">
        <v>-3713471</v>
      </c>
      <c r="G5" s="23">
        <v>-3800624</v>
      </c>
      <c r="H5" s="23">
        <v>-4093037</v>
      </c>
      <c r="I5" s="23">
        <v>-4695952</v>
      </c>
      <c r="J5" s="23">
        <v>-4102222</v>
      </c>
      <c r="K5" s="23">
        <v>-4186345</v>
      </c>
      <c r="L5" s="23">
        <v>-4173204</v>
      </c>
      <c r="M5" s="23">
        <v>-3849042.0000000005</v>
      </c>
      <c r="N5" s="23">
        <v>-3787839.9999999995</v>
      </c>
      <c r="O5" s="23">
        <v>-47789834</v>
      </c>
    </row>
    <row r="6" spans="1:15">
      <c r="A6" s="5" t="s">
        <v>259</v>
      </c>
      <c r="B6" s="5" t="s">
        <v>260</v>
      </c>
      <c r="C6" s="23">
        <v>-1573324</v>
      </c>
      <c r="D6" s="23">
        <v>-1590809</v>
      </c>
      <c r="E6" s="23">
        <v>-1629226</v>
      </c>
      <c r="F6" s="23">
        <v>-1681355</v>
      </c>
      <c r="G6" s="23">
        <v>-1525473</v>
      </c>
      <c r="H6" s="23">
        <v>-1834878</v>
      </c>
      <c r="I6" s="23">
        <v>-2086841</v>
      </c>
      <c r="J6" s="23">
        <v>-1991130</v>
      </c>
      <c r="K6" s="23">
        <v>-2071283</v>
      </c>
      <c r="L6" s="23">
        <v>-1982842</v>
      </c>
      <c r="M6" s="23">
        <v>-1784396</v>
      </c>
      <c r="N6" s="23">
        <v>-1578404</v>
      </c>
      <c r="O6" s="23">
        <v>-21329961</v>
      </c>
    </row>
    <row r="7" spans="1:15">
      <c r="A7" s="5" t="s">
        <v>265</v>
      </c>
      <c r="B7" s="5" t="s">
        <v>266</v>
      </c>
      <c r="C7" s="23">
        <v>-210302</v>
      </c>
      <c r="D7" s="23">
        <v>-200623</v>
      </c>
      <c r="E7" s="23">
        <v>-196449</v>
      </c>
      <c r="F7" s="23">
        <v>-199819</v>
      </c>
      <c r="G7" s="23">
        <v>-201395</v>
      </c>
      <c r="H7" s="23">
        <v>-236553</v>
      </c>
      <c r="I7" s="23">
        <v>-231679</v>
      </c>
      <c r="J7" s="23">
        <v>-247937</v>
      </c>
      <c r="K7" s="23">
        <v>-222383</v>
      </c>
      <c r="L7" s="23">
        <v>-206768</v>
      </c>
      <c r="M7" s="23">
        <v>-196580</v>
      </c>
      <c r="N7" s="23">
        <v>-189994</v>
      </c>
      <c r="O7" s="23">
        <v>-2540482</v>
      </c>
    </row>
    <row r="8" spans="1:15">
      <c r="A8" s="5" t="s">
        <v>271</v>
      </c>
      <c r="B8" s="5" t="s">
        <v>272</v>
      </c>
      <c r="C8" s="23">
        <v>-311709</v>
      </c>
      <c r="D8" s="23">
        <v>-311709</v>
      </c>
      <c r="E8" s="23">
        <v>-311709</v>
      </c>
      <c r="F8" s="23">
        <v>-311709</v>
      </c>
      <c r="G8" s="23">
        <v>-311709</v>
      </c>
      <c r="H8" s="23">
        <v>-311709</v>
      </c>
      <c r="I8" s="23">
        <v>-311709</v>
      </c>
      <c r="J8" s="23">
        <v>-311709</v>
      </c>
      <c r="K8" s="23">
        <v>-311709</v>
      </c>
      <c r="L8" s="23">
        <v>-311709</v>
      </c>
      <c r="M8" s="23">
        <v>-311709</v>
      </c>
      <c r="N8" s="23">
        <v>-311709</v>
      </c>
      <c r="O8" s="23">
        <v>-3740508</v>
      </c>
    </row>
    <row r="9" spans="1:15">
      <c r="A9" s="5" t="s">
        <v>277</v>
      </c>
      <c r="B9" s="5" t="s">
        <v>278</v>
      </c>
      <c r="C9" s="23">
        <v>-224987</v>
      </c>
      <c r="D9" s="23">
        <v>-224987</v>
      </c>
      <c r="E9" s="23">
        <v>-224987</v>
      </c>
      <c r="F9" s="23">
        <v>-224987</v>
      </c>
      <c r="G9" s="23">
        <v>-224987</v>
      </c>
      <c r="H9" s="23">
        <v>-224987</v>
      </c>
      <c r="I9" s="23">
        <v>-224987</v>
      </c>
      <c r="J9" s="23">
        <v>-224987</v>
      </c>
      <c r="K9" s="23">
        <v>-224987</v>
      </c>
      <c r="L9" s="23">
        <v>-224987</v>
      </c>
      <c r="M9" s="23">
        <v>-224987</v>
      </c>
      <c r="N9" s="23">
        <v>-224987</v>
      </c>
      <c r="O9" s="23">
        <v>-2699844</v>
      </c>
    </row>
    <row r="10" spans="1:15">
      <c r="A10" s="5" t="s">
        <v>283</v>
      </c>
      <c r="B10" s="5" t="s">
        <v>284</v>
      </c>
      <c r="C10" s="23">
        <v>-422232</v>
      </c>
      <c r="D10" s="23">
        <v>-419167</v>
      </c>
      <c r="E10" s="23">
        <v>-390015</v>
      </c>
      <c r="F10" s="23">
        <v>-394668</v>
      </c>
      <c r="G10" s="23">
        <v>-481815</v>
      </c>
      <c r="H10" s="23">
        <v>-539550</v>
      </c>
      <c r="I10" s="23">
        <v>-552994</v>
      </c>
      <c r="J10" s="23">
        <v>-615206</v>
      </c>
      <c r="K10" s="23">
        <v>-608355</v>
      </c>
      <c r="L10" s="23">
        <v>-576776</v>
      </c>
      <c r="M10" s="23">
        <v>-463416</v>
      </c>
      <c r="N10" s="23">
        <v>-440698</v>
      </c>
      <c r="O10" s="23">
        <v>-5904892</v>
      </c>
    </row>
    <row r="11" spans="1:15">
      <c r="A11" s="5" t="s">
        <v>289</v>
      </c>
      <c r="B11" s="5" t="s">
        <v>290</v>
      </c>
      <c r="C11" s="23">
        <v>-133895</v>
      </c>
      <c r="D11" s="23">
        <v>-119861</v>
      </c>
      <c r="E11" s="23">
        <v>-136802</v>
      </c>
      <c r="F11" s="23">
        <v>-132771</v>
      </c>
      <c r="G11" s="23">
        <v>-141485</v>
      </c>
      <c r="H11" s="23">
        <v>-157766</v>
      </c>
      <c r="I11" s="23">
        <v>-185513</v>
      </c>
      <c r="J11" s="23">
        <v>-178676</v>
      </c>
      <c r="K11" s="23">
        <v>-170469</v>
      </c>
      <c r="L11" s="23">
        <v>-165482</v>
      </c>
      <c r="M11" s="23">
        <v>-133581</v>
      </c>
      <c r="N11" s="23">
        <v>-118448</v>
      </c>
      <c r="O11" s="23">
        <v>-1774749</v>
      </c>
    </row>
    <row r="12" spans="1:15">
      <c r="A12" s="5" t="s">
        <v>298</v>
      </c>
      <c r="B12" s="5" t="s">
        <v>299</v>
      </c>
      <c r="C12" s="23">
        <v>-7053.666666666667</v>
      </c>
      <c r="D12" s="23">
        <v>-7053.666666666667</v>
      </c>
      <c r="E12" s="23">
        <v>-7053.666666666667</v>
      </c>
      <c r="F12" s="23">
        <v>-7053.666666666667</v>
      </c>
      <c r="G12" s="23">
        <v>-7053.666666666667</v>
      </c>
      <c r="H12" s="23">
        <v>-7053.666666666667</v>
      </c>
      <c r="I12" s="23">
        <v>-7053.666666666667</v>
      </c>
      <c r="J12" s="23">
        <v>-7053.666666666667</v>
      </c>
      <c r="K12" s="23">
        <v>-7053.666666666667</v>
      </c>
      <c r="L12" s="23">
        <v>-7053.666666666667</v>
      </c>
      <c r="M12" s="23">
        <v>-7053.666666666667</v>
      </c>
      <c r="N12" s="23">
        <v>-7053.666666666667</v>
      </c>
      <c r="O12" s="23">
        <v>-84644</v>
      </c>
    </row>
    <row r="13" spans="1:15">
      <c r="A13" s="5" t="s">
        <v>306</v>
      </c>
      <c r="B13" s="5" t="s">
        <v>305</v>
      </c>
      <c r="C13" s="23">
        <v>-45394.837053926305</v>
      </c>
      <c r="D13" s="23">
        <v>-36407.247451103147</v>
      </c>
      <c r="E13" s="23">
        <v>-36958.748117517054</v>
      </c>
      <c r="F13" s="23">
        <v>-41485.769239966838</v>
      </c>
      <c r="G13" s="23">
        <v>-38785.143451499527</v>
      </c>
      <c r="H13" s="23">
        <v>-34462.866899360706</v>
      </c>
      <c r="I13" s="23">
        <v>-35029.037575188777</v>
      </c>
      <c r="J13" s="23">
        <v>-45799.19010619825</v>
      </c>
      <c r="K13" s="23">
        <v>-47400.459521755984</v>
      </c>
      <c r="L13" s="23">
        <v>-48908.108668057204</v>
      </c>
      <c r="M13" s="23">
        <v>-45922.882567417313</v>
      </c>
      <c r="N13" s="23">
        <v>-43009.86962425962</v>
      </c>
      <c r="O13" s="23">
        <v>-499564.16027625074</v>
      </c>
    </row>
    <row r="14" spans="1:15">
      <c r="A14" s="5" t="s">
        <v>324</v>
      </c>
      <c r="B14" s="5" t="s">
        <v>325</v>
      </c>
      <c r="C14" s="23">
        <v>-189819.01666666663</v>
      </c>
      <c r="D14" s="23">
        <v>-180107.25666666665</v>
      </c>
      <c r="E14" s="23">
        <v>-195626.92444444442</v>
      </c>
      <c r="F14" s="23">
        <v>-182981.85444444441</v>
      </c>
      <c r="G14" s="23">
        <v>-188854.74444444443</v>
      </c>
      <c r="H14" s="23">
        <v>-209516.00444444444</v>
      </c>
      <c r="I14" s="23">
        <v>-206932.53666666662</v>
      </c>
      <c r="J14" s="23">
        <v>-221902.75666666665</v>
      </c>
      <c r="K14" s="23">
        <v>-178931.70777777774</v>
      </c>
      <c r="L14" s="23">
        <v>-177703.74777777775</v>
      </c>
      <c r="M14" s="23">
        <v>-160709.6422222222</v>
      </c>
      <c r="N14" s="23">
        <v>-181562.08444444439</v>
      </c>
      <c r="O14" s="23">
        <v>-2274648.2766666664</v>
      </c>
    </row>
    <row r="15" spans="1:15">
      <c r="A15" s="5" t="s">
        <v>455</v>
      </c>
      <c r="B15" s="5" t="s">
        <v>454</v>
      </c>
      <c r="C15" s="23">
        <v>46695.666666666664</v>
      </c>
      <c r="D15" s="23">
        <v>24190.666666666668</v>
      </c>
      <c r="E15" s="23">
        <v>21574.666666666668</v>
      </c>
      <c r="F15" s="23">
        <v>16911.666666666668</v>
      </c>
      <c r="G15" s="23">
        <v>14245.666666666668</v>
      </c>
      <c r="H15" s="23">
        <v>16308.666666666668</v>
      </c>
      <c r="I15" s="23">
        <v>14631.666666666668</v>
      </c>
      <c r="J15" s="23">
        <v>15443.666666666668</v>
      </c>
      <c r="K15" s="23">
        <v>16096.666666666668</v>
      </c>
      <c r="L15" s="23">
        <v>18136.666666666668</v>
      </c>
      <c r="M15" s="23">
        <v>12746.666666666668</v>
      </c>
      <c r="N15" s="23">
        <v>15071.666666666668</v>
      </c>
      <c r="O15" s="23">
        <v>232054</v>
      </c>
    </row>
    <row r="16" spans="1:15">
      <c r="A16" s="5" t="s">
        <v>467</v>
      </c>
      <c r="B16" s="5" t="s">
        <v>468</v>
      </c>
      <c r="C16" s="23">
        <v>249531.68846732602</v>
      </c>
      <c r="D16" s="23">
        <v>291280.07878727384</v>
      </c>
      <c r="E16" s="23">
        <v>325627.10828936199</v>
      </c>
      <c r="F16" s="23">
        <v>303577.50185416976</v>
      </c>
      <c r="G16" s="23">
        <v>314206.66965376353</v>
      </c>
      <c r="H16" s="23">
        <v>427951.90405640047</v>
      </c>
      <c r="I16" s="23">
        <v>433721.1625536533</v>
      </c>
      <c r="J16" s="23">
        <v>424933.41640134813</v>
      </c>
      <c r="K16" s="23">
        <v>392081.73485106701</v>
      </c>
      <c r="L16" s="23">
        <v>315259.88303683221</v>
      </c>
      <c r="M16" s="23">
        <v>306560.95892191539</v>
      </c>
      <c r="N16" s="23">
        <v>280360.69729814306</v>
      </c>
      <c r="O16" s="23">
        <v>4065092.8041712549</v>
      </c>
    </row>
    <row r="17" spans="1:15">
      <c r="A17" s="5" t="s">
        <v>485</v>
      </c>
      <c r="B17" s="5" t="s">
        <v>484</v>
      </c>
      <c r="C17" s="23">
        <v>126927.79592124636</v>
      </c>
      <c r="D17" s="23">
        <v>127166.37510040971</v>
      </c>
      <c r="E17" s="23">
        <v>118193.34543626101</v>
      </c>
      <c r="F17" s="23">
        <v>120526.15936617675</v>
      </c>
      <c r="G17" s="23">
        <v>119109.48534494176</v>
      </c>
      <c r="H17" s="23">
        <v>152316.91131354481</v>
      </c>
      <c r="I17" s="23">
        <v>192206.76795329974</v>
      </c>
      <c r="J17" s="23">
        <v>200340.66350648878</v>
      </c>
      <c r="K17" s="23">
        <v>179832.43152737399</v>
      </c>
      <c r="L17" s="23">
        <v>164601.89073246566</v>
      </c>
      <c r="M17" s="23">
        <v>123007.12617247566</v>
      </c>
      <c r="N17" s="23">
        <v>143123.99186239767</v>
      </c>
      <c r="O17" s="23">
        <v>1767352.9442370818</v>
      </c>
    </row>
    <row r="18" spans="1:15">
      <c r="A18" s="5" t="s">
        <v>461</v>
      </c>
      <c r="B18" s="5" t="s">
        <v>460</v>
      </c>
      <c r="C18" s="23">
        <v>31683</v>
      </c>
      <c r="D18" s="23">
        <v>31683</v>
      </c>
      <c r="E18" s="23">
        <v>31683</v>
      </c>
      <c r="F18" s="23">
        <v>31683</v>
      </c>
      <c r="G18" s="23">
        <v>31683</v>
      </c>
      <c r="H18" s="23">
        <v>31683</v>
      </c>
      <c r="I18" s="23">
        <v>31683</v>
      </c>
      <c r="J18" s="23">
        <v>31683</v>
      </c>
      <c r="K18" s="23">
        <v>31683</v>
      </c>
      <c r="L18" s="23">
        <v>31683</v>
      </c>
      <c r="M18" s="23">
        <v>31683</v>
      </c>
      <c r="N18" s="23">
        <v>31683</v>
      </c>
      <c r="O18" s="23">
        <v>380196</v>
      </c>
    </row>
    <row r="19" spans="1:15">
      <c r="A19" s="5" t="s">
        <v>348</v>
      </c>
      <c r="B19" s="5" t="s">
        <v>349</v>
      </c>
      <c r="C19" s="23">
        <v>581979.8542549992</v>
      </c>
      <c r="D19" s="23">
        <v>582341.62125499919</v>
      </c>
      <c r="E19" s="23">
        <v>633115.49764906114</v>
      </c>
      <c r="F19" s="23">
        <v>590388.3163811327</v>
      </c>
      <c r="G19" s="23">
        <v>616341.56331434788</v>
      </c>
      <c r="H19" s="23">
        <v>616341.56331434788</v>
      </c>
      <c r="I19" s="23">
        <v>590388.3163811327</v>
      </c>
      <c r="J19" s="23">
        <v>642294.80024756282</v>
      </c>
      <c r="K19" s="23">
        <v>616341.56331434788</v>
      </c>
      <c r="L19" s="23">
        <v>590388.3163811327</v>
      </c>
      <c r="M19" s="23">
        <v>622082.01014238794</v>
      </c>
      <c r="N19" s="23">
        <v>622082.01014238794</v>
      </c>
      <c r="O19" s="23">
        <v>7304085.432777836</v>
      </c>
    </row>
    <row r="20" spans="1:15">
      <c r="A20" s="5" t="s">
        <v>450</v>
      </c>
      <c r="B20" s="5" t="s">
        <v>451</v>
      </c>
      <c r="C20" s="23">
        <v>54836.564700000003</v>
      </c>
      <c r="D20" s="23">
        <v>54836.564700000003</v>
      </c>
      <c r="E20" s="23">
        <v>54836.564700000003</v>
      </c>
      <c r="F20" s="23">
        <v>54836.564700000003</v>
      </c>
      <c r="G20" s="23">
        <v>54836.564700000003</v>
      </c>
      <c r="H20" s="23">
        <v>54836.564700000003</v>
      </c>
      <c r="I20" s="23">
        <v>54836.564700000003</v>
      </c>
      <c r="J20" s="23">
        <v>54836.564700000003</v>
      </c>
      <c r="K20" s="23">
        <v>54836.564700000003</v>
      </c>
      <c r="L20" s="23">
        <v>54836.564700000003</v>
      </c>
      <c r="M20" s="23">
        <v>54836.564700000003</v>
      </c>
      <c r="N20" s="23">
        <v>54836.564700000003</v>
      </c>
      <c r="O20" s="23">
        <v>658038.77639999997</v>
      </c>
    </row>
    <row r="21" spans="1:15">
      <c r="A21" s="5" t="s">
        <v>443</v>
      </c>
      <c r="B21" s="5" t="s">
        <v>444</v>
      </c>
      <c r="C21" s="23">
        <v>150230.14905000001</v>
      </c>
      <c r="D21" s="23">
        <v>150230.14905000001</v>
      </c>
      <c r="E21" s="23">
        <v>150230.14905000001</v>
      </c>
      <c r="F21" s="23">
        <v>150230.14905000001</v>
      </c>
      <c r="G21" s="23">
        <v>150230.14905000001</v>
      </c>
      <c r="H21" s="23">
        <v>150230.14905000001</v>
      </c>
      <c r="I21" s="23">
        <v>150230.14905000001</v>
      </c>
      <c r="J21" s="23">
        <v>150230.14905000001</v>
      </c>
      <c r="K21" s="23">
        <v>150230.14905000001</v>
      </c>
      <c r="L21" s="23">
        <v>150230.14905000001</v>
      </c>
      <c r="M21" s="23">
        <v>150230.14905000001</v>
      </c>
      <c r="N21" s="23">
        <v>150230.14905000001</v>
      </c>
      <c r="O21" s="23">
        <v>1802761.7886000006</v>
      </c>
    </row>
    <row r="22" spans="1:15">
      <c r="A22" s="5" t="s">
        <v>415</v>
      </c>
      <c r="B22" s="5" t="s">
        <v>414</v>
      </c>
      <c r="C22" s="23">
        <v>35906.735140056007</v>
      </c>
      <c r="D22" s="23">
        <v>37333.687938933792</v>
      </c>
      <c r="E22" s="23">
        <v>33164.249286176055</v>
      </c>
      <c r="F22" s="23">
        <v>33124.589373123497</v>
      </c>
      <c r="G22" s="23">
        <v>34709.71747792494</v>
      </c>
      <c r="H22" s="23">
        <v>31103.997477924935</v>
      </c>
      <c r="I22" s="23">
        <v>30569.519373123494</v>
      </c>
      <c r="J22" s="23">
        <v>35424.405582726395</v>
      </c>
      <c r="K22" s="23">
        <v>34281.392337154066</v>
      </c>
      <c r="L22" s="23">
        <v>34157.15423235263</v>
      </c>
      <c r="M22" s="23">
        <v>39288.517749070481</v>
      </c>
      <c r="N22" s="23">
        <v>65075.987749070504</v>
      </c>
      <c r="O22" s="23">
        <v>444139.95371763676</v>
      </c>
    </row>
    <row r="23" spans="1:15">
      <c r="A23" s="5" t="s">
        <v>688</v>
      </c>
      <c r="B23" s="5" t="s">
        <v>689</v>
      </c>
      <c r="C23" s="23">
        <v>669760.896890142</v>
      </c>
      <c r="D23" s="23">
        <v>677981.27655348263</v>
      </c>
      <c r="E23" s="23">
        <v>685753.00907656201</v>
      </c>
      <c r="F23" s="23">
        <v>657726.3740240297</v>
      </c>
      <c r="G23" s="23">
        <v>665008.66988530685</v>
      </c>
      <c r="H23" s="23">
        <v>670855.26886183501</v>
      </c>
      <c r="I23" s="23">
        <v>652749.99567797035</v>
      </c>
      <c r="J23" s="23">
        <v>687247.19984528865</v>
      </c>
      <c r="K23" s="23">
        <v>668113.95314247254</v>
      </c>
      <c r="L23" s="23">
        <v>648176.43993076682</v>
      </c>
      <c r="M23" s="23">
        <v>655379.90286505909</v>
      </c>
      <c r="N23" s="23">
        <v>648693.38392202521</v>
      </c>
      <c r="O23" s="23">
        <v>7987446.3706749408</v>
      </c>
    </row>
    <row r="24" spans="1:15">
      <c r="A24" s="5" t="s">
        <v>651</v>
      </c>
      <c r="B24" s="5" t="s">
        <v>650</v>
      </c>
      <c r="C24" s="23">
        <v>55897.943857483886</v>
      </c>
      <c r="D24" s="23">
        <v>54518.943857483886</v>
      </c>
      <c r="E24" s="23">
        <v>73958.943857483886</v>
      </c>
      <c r="F24" s="23">
        <v>69590.943857483886</v>
      </c>
      <c r="G24" s="23">
        <v>79493.943857483886</v>
      </c>
      <c r="H24" s="23">
        <v>74968.943857483886</v>
      </c>
      <c r="I24" s="23">
        <v>76030.943857483886</v>
      </c>
      <c r="J24" s="23">
        <v>72361.943857483886</v>
      </c>
      <c r="K24" s="23">
        <v>68753.943857483886</v>
      </c>
      <c r="L24" s="23">
        <v>71904.943857483886</v>
      </c>
      <c r="M24" s="23">
        <v>62468.943857483886</v>
      </c>
      <c r="N24" s="23">
        <v>61018.943857483886</v>
      </c>
      <c r="O24" s="23">
        <v>820969.32628980651</v>
      </c>
    </row>
    <row r="25" spans="1:15">
      <c r="A25" s="5" t="s">
        <v>554</v>
      </c>
      <c r="B25" s="5" t="s">
        <v>555</v>
      </c>
      <c r="C25" s="23">
        <v>51396.039999999994</v>
      </c>
      <c r="D25" s="23">
        <v>64600.859999999993</v>
      </c>
      <c r="E25" s="23">
        <v>56731.349999999991</v>
      </c>
      <c r="F25" s="23">
        <v>48610.93</v>
      </c>
      <c r="G25" s="23">
        <v>43888.93</v>
      </c>
      <c r="H25" s="23">
        <v>52872.359999999993</v>
      </c>
      <c r="I25" s="23">
        <v>47557.01</v>
      </c>
      <c r="J25" s="23">
        <v>48829.919999999998</v>
      </c>
      <c r="K25" s="23">
        <v>47525.979999999996</v>
      </c>
      <c r="L25" s="23">
        <v>46790.98</v>
      </c>
      <c r="M25" s="23">
        <v>43383.310000000005</v>
      </c>
      <c r="N25" s="23">
        <v>50520.7</v>
      </c>
      <c r="O25" s="23">
        <v>602708.37</v>
      </c>
    </row>
    <row r="26" spans="1:15">
      <c r="A26" s="5" t="s">
        <v>618</v>
      </c>
      <c r="B26" s="5" t="s">
        <v>617</v>
      </c>
      <c r="C26" s="23">
        <v>21036.570023</v>
      </c>
      <c r="D26" s="23">
        <v>20698.480023</v>
      </c>
      <c r="E26" s="23">
        <v>21143.590023000001</v>
      </c>
      <c r="F26" s="23">
        <v>20721.510023000003</v>
      </c>
      <c r="G26" s="23">
        <v>21081.720023000002</v>
      </c>
      <c r="H26" s="23">
        <v>20891.510023000003</v>
      </c>
      <c r="I26" s="23">
        <v>20903.840023000001</v>
      </c>
      <c r="J26" s="23">
        <v>23822.163356333334</v>
      </c>
      <c r="K26" s="23">
        <v>20806.840023000001</v>
      </c>
      <c r="L26" s="23">
        <v>20995.870022999999</v>
      </c>
      <c r="M26" s="23">
        <v>20931.330023000002</v>
      </c>
      <c r="N26" s="23">
        <v>21125.980023</v>
      </c>
      <c r="O26" s="23">
        <v>254159.40360933333</v>
      </c>
    </row>
    <row r="27" spans="1:15">
      <c r="A27" s="5" t="s">
        <v>597</v>
      </c>
      <c r="B27" s="5" t="s">
        <v>598</v>
      </c>
      <c r="C27" s="23">
        <v>1615</v>
      </c>
      <c r="D27" s="23">
        <v>1515</v>
      </c>
      <c r="E27" s="23">
        <v>1565</v>
      </c>
      <c r="F27" s="23">
        <v>1365</v>
      </c>
      <c r="G27" s="23">
        <v>1515</v>
      </c>
      <c r="H27" s="23">
        <v>1815</v>
      </c>
      <c r="I27" s="23">
        <v>1365</v>
      </c>
      <c r="J27" s="23">
        <v>5515</v>
      </c>
      <c r="K27" s="23">
        <v>1565</v>
      </c>
      <c r="L27" s="23">
        <v>1765</v>
      </c>
      <c r="M27" s="23">
        <v>1365</v>
      </c>
      <c r="N27" s="23">
        <v>1565</v>
      </c>
      <c r="O27" s="23">
        <v>22530</v>
      </c>
    </row>
    <row r="28" spans="1:15">
      <c r="A28" s="5" t="s">
        <v>528</v>
      </c>
      <c r="B28" s="5" t="s">
        <v>529</v>
      </c>
      <c r="C28" s="23">
        <v>22893.054500000002</v>
      </c>
      <c r="D28" s="23">
        <v>22657.054500000002</v>
      </c>
      <c r="E28" s="23">
        <v>25568.054500000002</v>
      </c>
      <c r="F28" s="23">
        <v>23725.054500000002</v>
      </c>
      <c r="G28" s="23">
        <v>23268.054500000002</v>
      </c>
      <c r="H28" s="23">
        <v>23157.054500000002</v>
      </c>
      <c r="I28" s="23">
        <v>23393.054500000002</v>
      </c>
      <c r="J28" s="23">
        <v>23475.054500000002</v>
      </c>
      <c r="K28" s="23">
        <v>24268.054500000002</v>
      </c>
      <c r="L28" s="23">
        <v>24882.054500000002</v>
      </c>
      <c r="M28" s="23">
        <v>23257.054500000002</v>
      </c>
      <c r="N28" s="23">
        <v>23257.054500000002</v>
      </c>
      <c r="O28" s="23">
        <v>283800.65399999998</v>
      </c>
    </row>
    <row r="29" spans="1:15">
      <c r="A29" s="5" t="s">
        <v>523</v>
      </c>
      <c r="B29" s="5" t="s">
        <v>522</v>
      </c>
      <c r="C29" s="23">
        <v>1000</v>
      </c>
      <c r="D29" s="23">
        <v>750</v>
      </c>
      <c r="E29" s="23">
        <v>1000</v>
      </c>
      <c r="F29" s="23">
        <v>1000</v>
      </c>
      <c r="G29" s="23">
        <v>750</v>
      </c>
      <c r="H29" s="23">
        <v>1000</v>
      </c>
      <c r="I29" s="23">
        <v>1000</v>
      </c>
      <c r="J29" s="23">
        <v>750</v>
      </c>
      <c r="K29" s="23">
        <v>1000</v>
      </c>
      <c r="L29" s="23">
        <v>1000</v>
      </c>
      <c r="M29" s="23">
        <v>750</v>
      </c>
      <c r="N29" s="23">
        <v>1000</v>
      </c>
      <c r="O29" s="23">
        <v>11000</v>
      </c>
    </row>
    <row r="30" spans="1:15">
      <c r="A30" s="5" t="s">
        <v>562</v>
      </c>
      <c r="B30" s="5" t="s">
        <v>563</v>
      </c>
      <c r="C30" s="23">
        <v>5570.26</v>
      </c>
      <c r="D30" s="23">
        <v>11845.09</v>
      </c>
      <c r="E30" s="23">
        <v>13318.21</v>
      </c>
      <c r="F30" s="23">
        <v>19919.689999999999</v>
      </c>
      <c r="G30" s="23">
        <v>13673.58</v>
      </c>
      <c r="H30" s="23">
        <v>15786.27</v>
      </c>
      <c r="I30" s="23">
        <v>22850.670000000002</v>
      </c>
      <c r="J30" s="23">
        <v>14354.27</v>
      </c>
      <c r="K30" s="23">
        <v>13030.26</v>
      </c>
      <c r="L30" s="23">
        <v>13785.130000000001</v>
      </c>
      <c r="M30" s="23">
        <v>9673.1500000000015</v>
      </c>
      <c r="N30" s="23">
        <v>8451.5400000000009</v>
      </c>
      <c r="O30" s="23">
        <v>162258.11999999997</v>
      </c>
    </row>
    <row r="31" spans="1:15">
      <c r="A31" s="5" t="s">
        <v>490</v>
      </c>
      <c r="B31" s="5" t="s">
        <v>489</v>
      </c>
      <c r="C31" s="23">
        <v>161652.96666666667</v>
      </c>
      <c r="D31" s="23">
        <v>75569.896666666667</v>
      </c>
      <c r="E31" s="23">
        <v>63621.656666666669</v>
      </c>
      <c r="F31" s="23">
        <v>85996.976666666669</v>
      </c>
      <c r="G31" s="23">
        <v>137228.35666666669</v>
      </c>
      <c r="H31" s="23">
        <v>94272.006666666653</v>
      </c>
      <c r="I31" s="23">
        <v>68426.156666666662</v>
      </c>
      <c r="J31" s="23">
        <v>67314.706666666665</v>
      </c>
      <c r="K31" s="23">
        <v>68027.246666666673</v>
      </c>
      <c r="L31" s="23">
        <v>61021.136666666665</v>
      </c>
      <c r="M31" s="23">
        <v>65344.216666666667</v>
      </c>
      <c r="N31" s="23">
        <v>70369.21666666666</v>
      </c>
      <c r="O31" s="23">
        <v>1018844.54</v>
      </c>
    </row>
    <row r="32" spans="1:15">
      <c r="A32" s="5" t="s">
        <v>723</v>
      </c>
      <c r="B32" s="5" t="s">
        <v>722</v>
      </c>
      <c r="C32" s="23">
        <v>369</v>
      </c>
      <c r="D32" s="23">
        <v>369</v>
      </c>
      <c r="E32" s="23">
        <v>5369</v>
      </c>
      <c r="F32" s="23">
        <v>1119</v>
      </c>
      <c r="G32" s="23">
        <v>1119</v>
      </c>
      <c r="H32" s="23">
        <v>2369</v>
      </c>
      <c r="I32" s="23">
        <v>1119</v>
      </c>
      <c r="J32" s="23">
        <v>1119</v>
      </c>
      <c r="K32" s="23">
        <v>2369</v>
      </c>
      <c r="L32" s="23">
        <v>1119</v>
      </c>
      <c r="M32" s="23">
        <v>1119</v>
      </c>
      <c r="N32" s="23">
        <v>2969</v>
      </c>
      <c r="O32" s="23">
        <v>20528</v>
      </c>
    </row>
    <row r="33" spans="1:15">
      <c r="A33" s="5" t="s">
        <v>747</v>
      </c>
      <c r="B33" s="5" t="s">
        <v>746</v>
      </c>
      <c r="C33" s="23">
        <v>24283</v>
      </c>
      <c r="D33" s="23">
        <v>25995.200000000001</v>
      </c>
      <c r="E33" s="23">
        <v>45341.599999999999</v>
      </c>
      <c r="F33" s="23">
        <v>36474.5</v>
      </c>
      <c r="G33" s="23">
        <v>37084.717700000001</v>
      </c>
      <c r="H33" s="23">
        <v>37313.599999999999</v>
      </c>
      <c r="I33" s="23">
        <v>37280.6</v>
      </c>
      <c r="J33" s="23">
        <v>36474.5</v>
      </c>
      <c r="K33" s="23">
        <v>36474.5</v>
      </c>
      <c r="L33" s="23">
        <v>40505</v>
      </c>
      <c r="M33" s="23">
        <v>36474.5</v>
      </c>
      <c r="N33" s="23">
        <v>31637.9</v>
      </c>
      <c r="O33" s="23">
        <v>425339.6177</v>
      </c>
    </row>
    <row r="34" spans="1:15">
      <c r="A34" s="5" t="s">
        <v>801</v>
      </c>
      <c r="B34" s="5" t="s">
        <v>802</v>
      </c>
      <c r="C34" s="23">
        <v>25086.600718436453</v>
      </c>
      <c r="D34" s="23">
        <v>-12256.019619153654</v>
      </c>
      <c r="E34" s="23">
        <v>27187.355901960374</v>
      </c>
      <c r="F34" s="23">
        <v>17870.483922475301</v>
      </c>
      <c r="G34" s="23">
        <v>87110.623376933654</v>
      </c>
      <c r="H34" s="23">
        <v>69389.979598556398</v>
      </c>
      <c r="I34" s="23">
        <v>49576.436099616156</v>
      </c>
      <c r="J34" s="23">
        <v>34926.58349202956</v>
      </c>
      <c r="K34" s="23">
        <v>116162.89955307971</v>
      </c>
      <c r="L34" s="23">
        <v>73143.587677877789</v>
      </c>
      <c r="M34" s="23">
        <v>101669.42501001655</v>
      </c>
      <c r="N34" s="23">
        <v>83524.908534666785</v>
      </c>
      <c r="O34" s="23">
        <v>673392.8642664951</v>
      </c>
    </row>
    <row r="35" spans="1:15">
      <c r="A35" s="5" t="s">
        <v>516</v>
      </c>
      <c r="B35" s="5" t="s">
        <v>517</v>
      </c>
      <c r="C35" s="23">
        <v>97305.228927095261</v>
      </c>
      <c r="D35" s="23">
        <v>92305.228927095261</v>
      </c>
      <c r="E35" s="23">
        <v>97305.228927095261</v>
      </c>
      <c r="F35" s="23">
        <v>92305.228927095261</v>
      </c>
      <c r="G35" s="23">
        <v>97305.228927095261</v>
      </c>
      <c r="H35" s="23">
        <v>92305.228927095261</v>
      </c>
      <c r="I35" s="23">
        <v>97305.228927095261</v>
      </c>
      <c r="J35" s="23">
        <v>92305.228927095261</v>
      </c>
      <c r="K35" s="23">
        <v>97305.228927095261</v>
      </c>
      <c r="L35" s="23">
        <v>92305.228927095261</v>
      </c>
      <c r="M35" s="23">
        <v>97305.228927095261</v>
      </c>
      <c r="N35" s="23">
        <v>97305.228927095261</v>
      </c>
      <c r="O35" s="23">
        <v>1142662.7471251432</v>
      </c>
    </row>
    <row r="36" spans="1:15">
      <c r="A36" s="5" t="s">
        <v>792</v>
      </c>
      <c r="B36" s="5" t="s">
        <v>791</v>
      </c>
      <c r="C36" s="23">
        <v>19448</v>
      </c>
      <c r="D36" s="23">
        <v>19448</v>
      </c>
      <c r="E36" s="23">
        <v>19448</v>
      </c>
      <c r="F36" s="23">
        <v>20115</v>
      </c>
      <c r="G36" s="23">
        <v>20115</v>
      </c>
      <c r="H36" s="23">
        <v>20115</v>
      </c>
      <c r="I36" s="23">
        <v>20115</v>
      </c>
      <c r="J36" s="23">
        <v>20115</v>
      </c>
      <c r="K36" s="23">
        <v>20115</v>
      </c>
      <c r="L36" s="23">
        <v>25667</v>
      </c>
      <c r="M36" s="23">
        <v>25667</v>
      </c>
      <c r="N36" s="23">
        <v>25667</v>
      </c>
      <c r="O36" s="23">
        <v>256035</v>
      </c>
    </row>
    <row r="37" spans="1:15">
      <c r="A37" s="5" t="s">
        <v>777</v>
      </c>
      <c r="B37" s="5" t="s">
        <v>776</v>
      </c>
      <c r="C37" s="23">
        <v>64617.700368916659</v>
      </c>
      <c r="D37" s="23">
        <v>64617.700368916659</v>
      </c>
      <c r="E37" s="23">
        <v>64617.700368916659</v>
      </c>
      <c r="F37" s="23">
        <v>64617.700368916659</v>
      </c>
      <c r="G37" s="23">
        <v>64617.700368916659</v>
      </c>
      <c r="H37" s="23">
        <v>64617.700368916659</v>
      </c>
      <c r="I37" s="23">
        <v>64617.700368916659</v>
      </c>
      <c r="J37" s="23">
        <v>64617.700368916659</v>
      </c>
      <c r="K37" s="23">
        <v>64617.700368916659</v>
      </c>
      <c r="L37" s="23">
        <v>64617.700368916659</v>
      </c>
      <c r="M37" s="23">
        <v>64617.700368916659</v>
      </c>
      <c r="N37" s="23">
        <v>64617.700368916659</v>
      </c>
      <c r="O37" s="23">
        <v>775412.40442699997</v>
      </c>
    </row>
    <row r="38" spans="1:15">
      <c r="A38" s="5" t="s">
        <v>815</v>
      </c>
      <c r="B38" s="5" t="s">
        <v>816</v>
      </c>
      <c r="C38" s="23">
        <v>134566.26188021153</v>
      </c>
      <c r="D38" s="23">
        <v>152266.26188021153</v>
      </c>
      <c r="E38" s="23">
        <v>174266.26188021153</v>
      </c>
      <c r="F38" s="23">
        <v>187738.02188021151</v>
      </c>
      <c r="G38" s="23">
        <v>188524.66188021153</v>
      </c>
      <c r="H38" s="23">
        <v>186327.66188021153</v>
      </c>
      <c r="I38" s="23">
        <v>194742.01188021153</v>
      </c>
      <c r="J38" s="23">
        <v>191742.01188021153</v>
      </c>
      <c r="K38" s="23">
        <v>183607.82188021153</v>
      </c>
      <c r="L38" s="23">
        <v>181276.82188021153</v>
      </c>
      <c r="M38" s="23">
        <v>197703.95188021151</v>
      </c>
      <c r="N38" s="23">
        <v>193848.95188021151</v>
      </c>
      <c r="O38" s="23">
        <v>2166610.7025625384</v>
      </c>
    </row>
    <row r="39" spans="1:15">
      <c r="A39" s="5" t="s">
        <v>860</v>
      </c>
      <c r="B39" s="5" t="s">
        <v>859</v>
      </c>
      <c r="C39" s="23">
        <v>1035448.8550328951</v>
      </c>
      <c r="D39" s="23">
        <v>1035420.2378985001</v>
      </c>
      <c r="E39" s="23">
        <v>1036246.1738253991</v>
      </c>
      <c r="F39" s="23">
        <v>1037435.5090334665</v>
      </c>
      <c r="G39" s="23">
        <v>1038594.4444185905</v>
      </c>
      <c r="H39" s="23">
        <v>1039728.750535361</v>
      </c>
      <c r="I39" s="23">
        <v>1069353.3923559228</v>
      </c>
      <c r="J39" s="23">
        <v>1071406.7762980647</v>
      </c>
      <c r="K39" s="23">
        <v>1074519.2492039637</v>
      </c>
      <c r="L39" s="23">
        <v>1075995.7440572076</v>
      </c>
      <c r="M39" s="23">
        <v>1077110.9028783969</v>
      </c>
      <c r="N39" s="23">
        <v>1077817.4017502707</v>
      </c>
      <c r="O39" s="23">
        <v>12669077.43728804</v>
      </c>
    </row>
    <row r="40" spans="1:15">
      <c r="A40" s="5" t="s">
        <v>868</v>
      </c>
      <c r="B40" s="5" t="s">
        <v>867</v>
      </c>
      <c r="C40" s="23">
        <v>20215</v>
      </c>
      <c r="D40" s="23">
        <v>20215</v>
      </c>
      <c r="E40" s="23">
        <v>20215</v>
      </c>
      <c r="F40" s="23">
        <v>20215</v>
      </c>
      <c r="G40" s="23">
        <v>20215</v>
      </c>
      <c r="H40" s="23">
        <v>20215</v>
      </c>
      <c r="I40" s="23">
        <v>20215</v>
      </c>
      <c r="J40" s="23">
        <v>20215</v>
      </c>
      <c r="K40" s="23">
        <v>20215</v>
      </c>
      <c r="L40" s="23">
        <v>20215</v>
      </c>
      <c r="M40" s="23">
        <v>20215</v>
      </c>
      <c r="N40" s="23">
        <v>20215</v>
      </c>
      <c r="O40" s="23">
        <v>242580</v>
      </c>
    </row>
    <row r="41" spans="1:15">
      <c r="A41" s="5" t="s">
        <v>882</v>
      </c>
      <c r="B41" s="5" t="s">
        <v>883</v>
      </c>
      <c r="C41" s="23">
        <v>155654.38443395644</v>
      </c>
      <c r="D41" s="23">
        <v>155633.35590375168</v>
      </c>
      <c r="E41" s="23">
        <v>155747.92075742697</v>
      </c>
      <c r="F41" s="23">
        <v>155915.12876513303</v>
      </c>
      <c r="G41" s="23">
        <v>156068.91085043538</v>
      </c>
      <c r="H41" s="23">
        <v>160475.77655694919</v>
      </c>
      <c r="I41" s="23">
        <v>160874.21490281852</v>
      </c>
      <c r="J41" s="23">
        <v>161163.4689097894</v>
      </c>
      <c r="K41" s="23">
        <v>161622.9209419862</v>
      </c>
      <c r="L41" s="23">
        <v>161821.35583951068</v>
      </c>
      <c r="M41" s="23">
        <v>161968.19182315195</v>
      </c>
      <c r="N41" s="23">
        <v>162052.3356221258</v>
      </c>
      <c r="O41" s="23">
        <v>1908997.9653070357</v>
      </c>
    </row>
    <row r="42" spans="1:15">
      <c r="A42" s="5" t="s">
        <v>909</v>
      </c>
      <c r="B42" s="5" t="s">
        <v>910</v>
      </c>
      <c r="C42" s="23">
        <v>653371.92727152468</v>
      </c>
      <c r="D42" s="23">
        <v>281198.25145332073</v>
      </c>
      <c r="E42" s="23">
        <v>594348.36578451202</v>
      </c>
      <c r="F42" s="23">
        <v>694427.63147084776</v>
      </c>
      <c r="G42" s="23">
        <v>-257613.05243867633</v>
      </c>
      <c r="H42" s="23">
        <v>825545.10091910802</v>
      </c>
      <c r="I42" s="23">
        <v>1156270.5963078837</v>
      </c>
      <c r="J42" s="23">
        <v>476585.20198486844</v>
      </c>
      <c r="K42" s="23">
        <v>974793.63810635265</v>
      </c>
      <c r="L42" s="23">
        <v>1000914.4359108575</v>
      </c>
      <c r="M42" s="23">
        <v>437641.41706827498</v>
      </c>
      <c r="N42" s="23">
        <v>505934.45908388274</v>
      </c>
      <c r="O42" s="23">
        <v>7343417.9729227573</v>
      </c>
    </row>
    <row r="43" spans="1:15">
      <c r="A43" s="5" t="s">
        <v>915</v>
      </c>
      <c r="B43" s="5" t="s">
        <v>916</v>
      </c>
      <c r="C43" s="23">
        <v>116688.01414739047</v>
      </c>
      <c r="D43" s="23">
        <v>49020.850971472835</v>
      </c>
      <c r="E43" s="23">
        <v>106293.26412093733</v>
      </c>
      <c r="F43" s="23">
        <v>124335.56174020928</v>
      </c>
      <c r="G43" s="23">
        <v>-49010.137048832818</v>
      </c>
      <c r="H43" s="23">
        <v>146949.11857315182</v>
      </c>
      <c r="I43" s="23">
        <v>205536.67540487612</v>
      </c>
      <c r="J43" s="23">
        <v>82990.586555028305</v>
      </c>
      <c r="K43" s="23">
        <v>168872.71141592125</v>
      </c>
      <c r="L43" s="23">
        <v>168794.40449230815</v>
      </c>
      <c r="M43" s="23">
        <v>67844.643858114548</v>
      </c>
      <c r="N43" s="23">
        <v>81083.408235596144</v>
      </c>
      <c r="O43" s="23">
        <v>1269399.1024661735</v>
      </c>
    </row>
    <row r="44" spans="1:15">
      <c r="A44" s="5" t="s">
        <v>929</v>
      </c>
      <c r="B44" s="5" t="s">
        <v>930</v>
      </c>
      <c r="C44" s="23">
        <v>-62017.419952067277</v>
      </c>
      <c r="D44" s="23">
        <v>284058.94371666643</v>
      </c>
      <c r="E44" s="23">
        <v>-31146.132740406738</v>
      </c>
      <c r="F44" s="23">
        <v>-120016.28377297435</v>
      </c>
      <c r="G44" s="23">
        <v>787520.36833972053</v>
      </c>
      <c r="H44" s="23">
        <v>-75502.268248138251</v>
      </c>
      <c r="I44" s="23">
        <v>-139845.22663370668</v>
      </c>
      <c r="J44" s="23">
        <v>307295.73709874216</v>
      </c>
      <c r="K44" s="23">
        <v>-148824.38063139253</v>
      </c>
      <c r="L44" s="23">
        <v>-158252.36388891932</v>
      </c>
      <c r="M44" s="23">
        <v>154702.97051845913</v>
      </c>
      <c r="N44" s="23">
        <v>-19758.830818407368</v>
      </c>
      <c r="O44" s="23">
        <v>778215.11298757582</v>
      </c>
    </row>
    <row r="45" spans="1:15">
      <c r="A45" s="5" t="s">
        <v>938</v>
      </c>
      <c r="B45" s="5" t="s">
        <v>939</v>
      </c>
      <c r="C45" s="23">
        <v>-14315.003638674883</v>
      </c>
      <c r="D45" s="23">
        <v>48799.22681762914</v>
      </c>
      <c r="E45" s="23">
        <v>-8684.9816547854225</v>
      </c>
      <c r="F45" s="23">
        <v>-24892.304031545478</v>
      </c>
      <c r="G45" s="23">
        <v>140615.90000116482</v>
      </c>
      <c r="H45" s="23">
        <v>-16774.246489022175</v>
      </c>
      <c r="I45" s="23">
        <v>-28508.524614049857</v>
      </c>
      <c r="J45" s="23">
        <v>53036.939896427139</v>
      </c>
      <c r="K45" s="23">
        <v>-30146.060297518401</v>
      </c>
      <c r="L45" s="23">
        <v>-31865.449341444255</v>
      </c>
      <c r="M45" s="23">
        <v>25208.471827074616</v>
      </c>
      <c r="N45" s="23">
        <v>-6608.2700580682131</v>
      </c>
      <c r="O45" s="23">
        <v>105865.69841718706</v>
      </c>
    </row>
    <row r="46" spans="1:15">
      <c r="A46" s="5" t="s">
        <v>947</v>
      </c>
      <c r="B46" s="5" t="s">
        <v>948</v>
      </c>
      <c r="C46" s="23">
        <v>-7066</v>
      </c>
      <c r="D46" s="23">
        <v>-7066</v>
      </c>
      <c r="E46" s="23">
        <v>-7066</v>
      </c>
      <c r="F46" s="23">
        <v>-7066</v>
      </c>
      <c r="G46" s="23">
        <v>-7066</v>
      </c>
      <c r="H46" s="23">
        <v>-7066</v>
      </c>
      <c r="I46" s="23">
        <v>-7066</v>
      </c>
      <c r="J46" s="23">
        <v>-7066</v>
      </c>
      <c r="K46" s="23">
        <v>-7066</v>
      </c>
      <c r="L46" s="23">
        <v>-7066</v>
      </c>
      <c r="M46" s="23">
        <v>-7066</v>
      </c>
      <c r="N46" s="23">
        <v>-7066</v>
      </c>
      <c r="O46" s="23">
        <v>-84792</v>
      </c>
    </row>
    <row r="47" spans="1:15">
      <c r="A47" s="5" t="s">
        <v>888</v>
      </c>
      <c r="B47" s="5" t="s">
        <v>887</v>
      </c>
      <c r="C47" s="23">
        <v>516012.3734657272</v>
      </c>
      <c r="D47" s="23">
        <v>512379.68516485236</v>
      </c>
      <c r="E47" s="23">
        <v>509588.09302752442</v>
      </c>
      <c r="F47" s="23">
        <v>505904.00665643264</v>
      </c>
      <c r="G47" s="23">
        <v>507808.79450250365</v>
      </c>
      <c r="H47" s="23">
        <v>507571.65195298707</v>
      </c>
      <c r="I47" s="23">
        <v>505816.28011162748</v>
      </c>
      <c r="J47" s="23">
        <v>508807.30538447766</v>
      </c>
      <c r="K47" s="23">
        <v>506711.68122042017</v>
      </c>
      <c r="L47" s="23">
        <v>504867.0352218874</v>
      </c>
      <c r="M47" s="23">
        <v>507150.6707967121</v>
      </c>
      <c r="N47" s="23">
        <v>506797.19665809319</v>
      </c>
      <c r="O47" s="23">
        <v>6099414.7741632406</v>
      </c>
    </row>
    <row r="48" spans="1:15">
      <c r="A48" s="5" t="s">
        <v>956</v>
      </c>
      <c r="B48" s="5" t="s">
        <v>957</v>
      </c>
      <c r="C48" s="23">
        <v>-95318.419660605781</v>
      </c>
      <c r="D48" s="23">
        <v>-100427.91882160577</v>
      </c>
      <c r="E48" s="23">
        <v>-106022.09395360627</v>
      </c>
      <c r="F48" s="23">
        <v>-112020.91042660628</v>
      </c>
      <c r="G48" s="23">
        <v>-116819.55777938617</v>
      </c>
      <c r="H48" s="23">
        <v>-119464.94284975599</v>
      </c>
      <c r="I48" s="23">
        <v>-33178.845514605768</v>
      </c>
      <c r="J48" s="23">
        <v>-32856.121008605769</v>
      </c>
      <c r="K48" s="23">
        <v>-32870.556702605769</v>
      </c>
      <c r="L48" s="23">
        <v>-35900.693981605764</v>
      </c>
      <c r="M48" s="23">
        <v>-39429.648319605767</v>
      </c>
      <c r="N48" s="23">
        <v>-34970.180930605769</v>
      </c>
      <c r="O48" s="23">
        <v>-859279.88994920079</v>
      </c>
    </row>
    <row r="49" spans="1:15">
      <c r="A49" s="5" t="s">
        <v>982</v>
      </c>
      <c r="B49" s="5" t="s">
        <v>983</v>
      </c>
      <c r="C49" s="23">
        <v>5500</v>
      </c>
      <c r="D49" s="23">
        <v>5500</v>
      </c>
      <c r="E49" s="23">
        <v>7000</v>
      </c>
      <c r="F49" s="23">
        <v>9500</v>
      </c>
      <c r="G49" s="23">
        <v>5500</v>
      </c>
      <c r="H49" s="23">
        <v>5500</v>
      </c>
      <c r="I49" s="23">
        <v>5500</v>
      </c>
      <c r="J49" s="23">
        <v>5500</v>
      </c>
      <c r="K49" s="23">
        <v>5500</v>
      </c>
      <c r="L49" s="23">
        <v>5500</v>
      </c>
      <c r="M49" s="23">
        <v>5500</v>
      </c>
      <c r="N49" s="23">
        <v>5500</v>
      </c>
      <c r="O49" s="23">
        <v>71500</v>
      </c>
    </row>
    <row r="50" spans="1:15">
      <c r="A50" s="5" t="s">
        <v>988</v>
      </c>
      <c r="B50" s="5" t="s">
        <v>987</v>
      </c>
      <c r="C50" s="23">
        <v>1031803.7499999999</v>
      </c>
      <c r="D50" s="23">
        <v>1031803.7499999999</v>
      </c>
      <c r="E50" s="23">
        <v>1031803.7499999999</v>
      </c>
      <c r="F50" s="23">
        <v>1031803.7499999999</v>
      </c>
      <c r="G50" s="23">
        <v>1031803.7499999999</v>
      </c>
      <c r="H50" s="23">
        <v>1031803.7499999999</v>
      </c>
      <c r="I50" s="23">
        <v>1040433.8869863013</v>
      </c>
      <c r="J50" s="23">
        <v>1049639.366438356</v>
      </c>
      <c r="K50" s="23">
        <v>1049064.0239726026</v>
      </c>
      <c r="L50" s="23">
        <v>1049639.366438356</v>
      </c>
      <c r="M50" s="23">
        <v>1049064.0239726026</v>
      </c>
      <c r="N50" s="23">
        <v>1049639.366438356</v>
      </c>
      <c r="O50" s="23">
        <v>12478302.534246573</v>
      </c>
    </row>
    <row r="51" spans="1:15">
      <c r="A51" s="5" t="s">
        <v>997</v>
      </c>
      <c r="B51" s="5" t="s">
        <v>998</v>
      </c>
      <c r="C51" s="23">
        <v>10642.089858908916</v>
      </c>
      <c r="D51" s="23">
        <v>11833.189561464189</v>
      </c>
      <c r="E51" s="23">
        <v>14115.605575442836</v>
      </c>
      <c r="F51" s="23">
        <v>8559.0736389234025</v>
      </c>
      <c r="G51" s="23">
        <v>8556.2140405204827</v>
      </c>
      <c r="H51" s="23">
        <v>11413.614579743327</v>
      </c>
      <c r="I51" s="23">
        <v>6114.8762794765362</v>
      </c>
      <c r="J51" s="23">
        <v>3289.1475172640226</v>
      </c>
      <c r="K51" s="23">
        <v>6500.4646513328771</v>
      </c>
      <c r="L51" s="23">
        <v>1570.842547640211</v>
      </c>
      <c r="M51" s="23">
        <v>3961.9362263348812</v>
      </c>
      <c r="N51" s="23">
        <v>6522.4646654767002</v>
      </c>
      <c r="O51" s="23">
        <v>93079.519142528385</v>
      </c>
    </row>
    <row r="52" spans="1:15">
      <c r="A52" s="5" t="s">
        <v>1017</v>
      </c>
      <c r="B52" s="5" t="s">
        <v>1018</v>
      </c>
      <c r="C52" s="23">
        <v>-43630.194600680967</v>
      </c>
      <c r="D52" s="23">
        <v>-45967.254600680964</v>
      </c>
      <c r="E52" s="23">
        <v>-48525.984600680968</v>
      </c>
      <c r="F52" s="23">
        <v>-51269.814600680969</v>
      </c>
      <c r="G52" s="23">
        <v>-53116.930700812765</v>
      </c>
      <c r="H52" s="23">
        <v>-53970.222308190867</v>
      </c>
      <c r="I52" s="23">
        <v>-15207.834600680962</v>
      </c>
      <c r="J52" s="23">
        <v>-15060.214600680963</v>
      </c>
      <c r="K52" s="23">
        <v>-15066.824600680962</v>
      </c>
      <c r="L52" s="23">
        <v>-16452.804600680964</v>
      </c>
      <c r="M52" s="23">
        <v>-18066.914600680964</v>
      </c>
      <c r="N52" s="23">
        <v>-16027.184600680963</v>
      </c>
      <c r="O52" s="23">
        <v>-392362.17901581328</v>
      </c>
    </row>
    <row r="53" spans="1:15">
      <c r="A53" s="5" t="s">
        <v>1009</v>
      </c>
      <c r="B53" s="5" t="s">
        <v>1008</v>
      </c>
      <c r="C53" s="23">
        <v>7771.5140000000001</v>
      </c>
      <c r="D53" s="23">
        <v>7771.5140000000001</v>
      </c>
      <c r="E53" s="23">
        <v>7771.5140000000001</v>
      </c>
      <c r="F53" s="23">
        <v>7771.5140000000001</v>
      </c>
      <c r="G53" s="23">
        <v>7771.5140000000001</v>
      </c>
      <c r="H53" s="23">
        <v>7771.5140000000001</v>
      </c>
      <c r="I53" s="23">
        <v>7841.3770136986304</v>
      </c>
      <c r="J53" s="23">
        <v>7915.8975616438356</v>
      </c>
      <c r="K53" s="23">
        <v>7911.2400273972607</v>
      </c>
      <c r="L53" s="23">
        <v>7915.8975616438356</v>
      </c>
      <c r="M53" s="23">
        <v>7911.2400273972607</v>
      </c>
      <c r="N53" s="23">
        <v>7915.8975616438356</v>
      </c>
      <c r="O53" s="23">
        <v>94040.633753424641</v>
      </c>
    </row>
    <row r="54" spans="1:15">
      <c r="A54" s="5" t="s">
        <v>1021</v>
      </c>
      <c r="B54" s="5" t="s">
        <v>1022</v>
      </c>
      <c r="C54" s="23">
        <v>0</v>
      </c>
      <c r="D54" s="23">
        <v>0</v>
      </c>
      <c r="E54" s="23">
        <v>2983963.9285856588</v>
      </c>
      <c r="F54" s="23">
        <v>0</v>
      </c>
      <c r="G54" s="23">
        <v>0</v>
      </c>
      <c r="H54" s="23">
        <v>2154669.8976503718</v>
      </c>
      <c r="I54" s="23">
        <v>0</v>
      </c>
      <c r="J54" s="23">
        <v>0</v>
      </c>
      <c r="K54" s="23">
        <v>2325161.9991198611</v>
      </c>
      <c r="L54" s="23">
        <v>0</v>
      </c>
      <c r="M54" s="23">
        <v>0</v>
      </c>
      <c r="N54" s="23">
        <v>3299171.9594087657</v>
      </c>
      <c r="O54" s="23">
        <v>10762967.784764659</v>
      </c>
    </row>
    <row r="55" spans="1:15">
      <c r="A55" s="5" t="s">
        <v>1125</v>
      </c>
      <c r="C55" s="23">
        <v>-988122.67199663934</v>
      </c>
      <c r="D55" s="23">
        <v>-944016.22206308006</v>
      </c>
      <c r="E55" s="23">
        <v>2043209.6257782145</v>
      </c>
      <c r="F55" s="23">
        <v>-959525.06631672429</v>
      </c>
      <c r="G55" s="23">
        <v>-884204.33298412617</v>
      </c>
      <c r="H55" s="23">
        <v>898183.298124742</v>
      </c>
      <c r="I55" s="23">
        <v>-1707240.5782301263</v>
      </c>
      <c r="J55" s="23">
        <v>-1313602.5723553388</v>
      </c>
      <c r="K55" s="23">
        <v>947109.20382697531</v>
      </c>
      <c r="L55" s="23">
        <v>-1399487.2342242738</v>
      </c>
      <c r="M55" s="23">
        <v>-976135.57787910872</v>
      </c>
      <c r="N55" s="23">
        <v>2502549.9784298101</v>
      </c>
      <c r="O55" s="23">
        <v>-2781282.1498896964</v>
      </c>
    </row>
    <row r="59" spans="1:15">
      <c r="B59" s="5" t="s">
        <v>1390</v>
      </c>
      <c r="C59" s="26">
        <v>-960042.09531897609</v>
      </c>
      <c r="D59" s="26">
        <v>-916780.44441057893</v>
      </c>
      <c r="E59" s="26">
        <v>2055407.922872059</v>
      </c>
      <c r="F59" s="26">
        <v>-926437.84861697303</v>
      </c>
      <c r="G59" s="26">
        <v>-922437.03315374441</v>
      </c>
      <c r="H59" s="26">
        <v>861122.1855082151</v>
      </c>
      <c r="I59" s="26">
        <v>-1664609.2796084317</v>
      </c>
      <c r="J59" s="26">
        <v>-1401308.1328513105</v>
      </c>
      <c r="K59" s="26">
        <v>887017.31150657521</v>
      </c>
      <c r="L59" s="26">
        <v>-1370801.8246840071</v>
      </c>
      <c r="M59" s="26">
        <v>-940244.28490026738</v>
      </c>
      <c r="N59" s="26">
        <v>2590770.9791660002</v>
      </c>
      <c r="O59" s="26">
        <v>-2708342.5444914699</v>
      </c>
    </row>
    <row r="60" spans="1:15">
      <c r="B60" s="5" t="s">
        <v>1391</v>
      </c>
      <c r="C60" s="26">
        <f t="shared" ref="C60:O60" si="0">C55-C59</f>
        <v>-28080.576677663252</v>
      </c>
      <c r="D60" s="26">
        <f t="shared" si="0"/>
        <v>-27235.777652501129</v>
      </c>
      <c r="E60" s="26">
        <f t="shared" si="0"/>
        <v>-12198.297093844507</v>
      </c>
      <c r="F60" s="26">
        <f t="shared" si="0"/>
        <v>-33087.217699751258</v>
      </c>
      <c r="G60" s="26">
        <f t="shared" si="0"/>
        <v>38232.700169618241</v>
      </c>
      <c r="H60" s="26">
        <f t="shared" si="0"/>
        <v>37061.112616526894</v>
      </c>
      <c r="I60" s="26">
        <f t="shared" si="0"/>
        <v>-42631.298621694557</v>
      </c>
      <c r="J60" s="26">
        <f t="shared" si="0"/>
        <v>87705.560495971702</v>
      </c>
      <c r="K60" s="26">
        <f t="shared" si="0"/>
        <v>60091.892320400104</v>
      </c>
      <c r="L60" s="26">
        <f t="shared" si="0"/>
        <v>-28685.40954026673</v>
      </c>
      <c r="M60" s="26">
        <f t="shared" si="0"/>
        <v>-35891.292978841346</v>
      </c>
      <c r="N60" s="26">
        <f t="shared" si="0"/>
        <v>-88221.000736190006</v>
      </c>
      <c r="O60" s="26">
        <f t="shared" si="0"/>
        <v>-72939.605398226529</v>
      </c>
    </row>
  </sheetData>
  <pageMargins left="0.7" right="0.7" top="0.75" bottom="0.75" header="0.3" footer="0.3"/>
  <pageSetup orientation="portrait" verticalDpi="0" r:id="rId2"/>
  <customProperties>
    <customPr name="_pios_id" r:id="rId3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671"/>
  <sheetViews>
    <sheetView zoomScale="80" zoomScaleNormal="80" workbookViewId="0">
      <pane ySplit="1" topLeftCell="A2" activePane="bottomLeft" state="frozen"/>
      <selection pane="bottomLeft" activeCell="A2" sqref="A2"/>
    </sheetView>
  </sheetViews>
  <sheetFormatPr defaultColWidth="8.88671875" defaultRowHeight="14.4"/>
  <cols>
    <col min="1" max="1" width="10.6640625" style="5" bestFit="1" customWidth="1"/>
    <col min="2" max="4" width="10.6640625" style="5" customWidth="1"/>
    <col min="5" max="5" width="23.33203125" style="5" bestFit="1" customWidth="1"/>
    <col min="6" max="6" width="11.33203125" style="5" customWidth="1"/>
    <col min="7" max="8" width="10.44140625" style="5" customWidth="1"/>
    <col min="9" max="9" width="28.33203125" style="5" bestFit="1" customWidth="1"/>
    <col min="10" max="10" width="6.33203125" style="5" customWidth="1"/>
    <col min="11" max="11" width="28.33203125" style="5" customWidth="1"/>
    <col min="12" max="12" width="11.6640625" style="5" bestFit="1" customWidth="1"/>
    <col min="13" max="13" width="42.44140625" style="5" bestFit="1" customWidth="1"/>
    <col min="14" max="14" width="12.6640625" style="5" bestFit="1" customWidth="1"/>
    <col min="15" max="20" width="15.88671875" style="26" bestFit="1" customWidth="1"/>
    <col min="21" max="26" width="14.88671875" style="26" bestFit="1" customWidth="1"/>
    <col min="27" max="27" width="14.5546875" style="26" bestFit="1" customWidth="1"/>
    <col min="28" max="16384" width="8.88671875" style="5"/>
  </cols>
  <sheetData>
    <row r="1" spans="1:27" ht="28.8">
      <c r="A1" s="64" t="s">
        <v>1042</v>
      </c>
      <c r="B1" s="64" t="s">
        <v>1290</v>
      </c>
      <c r="C1" s="64" t="s">
        <v>1309</v>
      </c>
      <c r="D1" s="64" t="s">
        <v>239</v>
      </c>
      <c r="E1" s="64" t="s">
        <v>1050</v>
      </c>
      <c r="F1" s="64" t="s">
        <v>1140</v>
      </c>
      <c r="G1" s="64" t="s">
        <v>1041</v>
      </c>
      <c r="H1" s="64" t="s">
        <v>238</v>
      </c>
      <c r="I1" s="64" t="s">
        <v>242</v>
      </c>
      <c r="J1" s="4" t="s">
        <v>243</v>
      </c>
      <c r="K1" s="4" t="s">
        <v>244</v>
      </c>
      <c r="L1" s="4" t="s">
        <v>245</v>
      </c>
      <c r="M1" s="4" t="s">
        <v>246</v>
      </c>
      <c r="N1" s="64" t="s">
        <v>248</v>
      </c>
      <c r="O1" s="68" t="s">
        <v>8</v>
      </c>
      <c r="P1" s="68" t="s">
        <v>9</v>
      </c>
      <c r="Q1" s="68" t="s">
        <v>10</v>
      </c>
      <c r="R1" s="68" t="s">
        <v>11</v>
      </c>
      <c r="S1" s="68" t="s">
        <v>12</v>
      </c>
      <c r="T1" s="68" t="s">
        <v>13</v>
      </c>
      <c r="U1" s="68" t="s">
        <v>2</v>
      </c>
      <c r="V1" s="68" t="s">
        <v>3</v>
      </c>
      <c r="W1" s="92" t="s">
        <v>4</v>
      </c>
      <c r="X1" s="92" t="s">
        <v>5</v>
      </c>
      <c r="Y1" s="92" t="s">
        <v>6</v>
      </c>
      <c r="Z1" s="92" t="s">
        <v>7</v>
      </c>
      <c r="AA1" s="68" t="s">
        <v>240</v>
      </c>
    </row>
    <row r="2" spans="1:27" customFormat="1">
      <c r="A2" s="13" t="s">
        <v>21</v>
      </c>
      <c r="B2" s="13" t="s">
        <v>1291</v>
      </c>
      <c r="C2" s="13" t="s">
        <v>1310</v>
      </c>
      <c r="D2" s="13">
        <v>120100</v>
      </c>
      <c r="E2" s="13" t="s">
        <v>1060</v>
      </c>
      <c r="F2" s="13" t="s">
        <v>1059</v>
      </c>
      <c r="G2" s="13" t="s">
        <v>52</v>
      </c>
      <c r="H2" s="13">
        <v>50100000</v>
      </c>
      <c r="I2" s="13" t="s">
        <v>346</v>
      </c>
      <c r="J2" s="13">
        <v>10</v>
      </c>
      <c r="K2" s="13" t="s">
        <v>347</v>
      </c>
      <c r="L2" s="13" t="s">
        <v>348</v>
      </c>
      <c r="M2" s="13" t="s">
        <v>349</v>
      </c>
      <c r="N2" s="13" t="s">
        <v>351</v>
      </c>
      <c r="O2" s="14">
        <v>2439.2343999999998</v>
      </c>
      <c r="P2" s="14">
        <v>2439.2343999999998</v>
      </c>
      <c r="Q2" s="14">
        <v>2671.5372000000002</v>
      </c>
      <c r="R2" s="14">
        <v>2507.5352831999999</v>
      </c>
      <c r="S2" s="14">
        <v>2626.9345823999997</v>
      </c>
      <c r="T2" s="14">
        <v>2626.9345823999997</v>
      </c>
      <c r="U2" s="14">
        <v>2507.5352831999999</v>
      </c>
      <c r="V2" s="14">
        <v>2746.3438815999998</v>
      </c>
      <c r="W2" s="14">
        <v>2626.9345823999997</v>
      </c>
      <c r="X2" s="14">
        <v>2507.5352831999999</v>
      </c>
      <c r="Y2" s="14">
        <v>2626.9345823999997</v>
      </c>
      <c r="Z2" s="14">
        <v>2626.9345823999997</v>
      </c>
      <c r="AA2" s="14">
        <f>SUM(O2:Z2)</f>
        <v>30953.628643200002</v>
      </c>
    </row>
    <row r="3" spans="1:27" customFormat="1">
      <c r="A3" s="1" t="s">
        <v>21</v>
      </c>
      <c r="B3" s="13" t="s">
        <v>1291</v>
      </c>
      <c r="C3" s="13" t="s">
        <v>1310</v>
      </c>
      <c r="D3" s="1">
        <v>120100</v>
      </c>
      <c r="E3" s="13" t="s">
        <v>1060</v>
      </c>
      <c r="F3" s="13" t="s">
        <v>1059</v>
      </c>
      <c r="G3" s="1" t="s">
        <v>53</v>
      </c>
      <c r="H3" s="1">
        <v>50421000</v>
      </c>
      <c r="I3" s="13" t="s">
        <v>413</v>
      </c>
      <c r="J3" s="13">
        <v>13</v>
      </c>
      <c r="K3" s="13" t="s">
        <v>414</v>
      </c>
      <c r="L3" s="13" t="s">
        <v>415</v>
      </c>
      <c r="M3" s="13" t="s">
        <v>414</v>
      </c>
      <c r="N3" s="13" t="s">
        <v>417</v>
      </c>
      <c r="O3" s="2">
        <v>78.059573155389799</v>
      </c>
      <c r="P3" s="2">
        <v>78.059573155389799</v>
      </c>
      <c r="Q3" s="2">
        <v>85.493342027331678</v>
      </c>
      <c r="R3" s="2">
        <v>80.2427212037407</v>
      </c>
      <c r="S3" s="2">
        <v>84.061898403918832</v>
      </c>
      <c r="T3" s="2">
        <v>84.061898403918832</v>
      </c>
      <c r="U3" s="2">
        <v>80.2427212037407</v>
      </c>
      <c r="V3" s="2">
        <v>87.881075604096964</v>
      </c>
      <c r="W3" s="2">
        <v>84.061898403918832</v>
      </c>
      <c r="X3" s="2">
        <v>80.2427212037407</v>
      </c>
      <c r="Y3" s="2">
        <v>84.061898403918832</v>
      </c>
      <c r="Z3" s="2">
        <v>84.061898403918832</v>
      </c>
      <c r="AA3" s="2">
        <f t="shared" ref="AA3:AA66" si="0">SUM(O3:Z3)</f>
        <v>990.53121957302437</v>
      </c>
    </row>
    <row r="4" spans="1:27" customFormat="1">
      <c r="A4" s="1" t="s">
        <v>21</v>
      </c>
      <c r="B4" s="13" t="s">
        <v>1291</v>
      </c>
      <c r="C4" s="13" t="s">
        <v>1310</v>
      </c>
      <c r="D4" s="1">
        <v>120100</v>
      </c>
      <c r="E4" s="13" t="s">
        <v>1060</v>
      </c>
      <c r="F4" s="13" t="s">
        <v>1059</v>
      </c>
      <c r="G4" s="1" t="s">
        <v>54</v>
      </c>
      <c r="H4" s="1">
        <v>50422000</v>
      </c>
      <c r="I4" s="13" t="s">
        <v>419</v>
      </c>
      <c r="J4" s="13">
        <v>13</v>
      </c>
      <c r="K4" s="13" t="s">
        <v>414</v>
      </c>
      <c r="L4" s="13" t="s">
        <v>415</v>
      </c>
      <c r="M4" s="13" t="s">
        <v>414</v>
      </c>
      <c r="N4" s="13" t="s">
        <v>417</v>
      </c>
      <c r="O4" s="2">
        <v>128.06040547191841</v>
      </c>
      <c r="P4" s="2">
        <v>128.06040547191841</v>
      </c>
      <c r="Q4" s="2">
        <v>140.25377742162496</v>
      </c>
      <c r="R4" s="2">
        <v>131.64697682513216</v>
      </c>
      <c r="S4" s="2">
        <v>137.90969000728128</v>
      </c>
      <c r="T4" s="2">
        <v>137.90969000728128</v>
      </c>
      <c r="U4" s="2">
        <v>131.64697682513216</v>
      </c>
      <c r="V4" s="2">
        <v>144.18240318943043</v>
      </c>
      <c r="W4" s="2">
        <v>137.90969000728128</v>
      </c>
      <c r="X4" s="2">
        <v>131.64697682513216</v>
      </c>
      <c r="Y4" s="2">
        <v>137.90969000728128</v>
      </c>
      <c r="Z4" s="2">
        <v>137.90969000728128</v>
      </c>
      <c r="AA4" s="2">
        <f t="shared" si="0"/>
        <v>1625.0463720666953</v>
      </c>
    </row>
    <row r="5" spans="1:27" customFormat="1">
      <c r="A5" s="1" t="s">
        <v>21</v>
      </c>
      <c r="B5" s="13" t="s">
        <v>1291</v>
      </c>
      <c r="C5" s="13" t="s">
        <v>1310</v>
      </c>
      <c r="D5" s="1">
        <v>120100</v>
      </c>
      <c r="E5" s="13" t="s">
        <v>1060</v>
      </c>
      <c r="F5" s="13" t="s">
        <v>1059</v>
      </c>
      <c r="G5" s="1" t="s">
        <v>55</v>
      </c>
      <c r="H5" s="1">
        <v>53401000</v>
      </c>
      <c r="I5" s="13" t="s">
        <v>686</v>
      </c>
      <c r="J5" s="13">
        <v>14</v>
      </c>
      <c r="K5" s="13" t="s">
        <v>687</v>
      </c>
      <c r="L5" s="13" t="s">
        <v>688</v>
      </c>
      <c r="M5" s="13" t="s">
        <v>689</v>
      </c>
      <c r="N5" s="13" t="s">
        <v>691</v>
      </c>
      <c r="O5" s="2">
        <v>308738.6887590643</v>
      </c>
      <c r="P5" s="2">
        <v>306630.04435064236</v>
      </c>
      <c r="Q5" s="2">
        <v>334884.96189820365</v>
      </c>
      <c r="R5" s="2">
        <v>312494.07881361409</v>
      </c>
      <c r="S5" s="2">
        <v>329378.0191425184</v>
      </c>
      <c r="T5" s="2">
        <v>329401.45966536796</v>
      </c>
      <c r="U5" s="2">
        <v>314788.28332309803</v>
      </c>
      <c r="V5" s="2">
        <v>346510.93849624682</v>
      </c>
      <c r="W5" s="2">
        <v>331453.97149019316</v>
      </c>
      <c r="X5" s="2">
        <v>317061.5800868122</v>
      </c>
      <c r="Y5" s="2">
        <v>329906.27822490816</v>
      </c>
      <c r="Z5" s="2">
        <v>328346.58974562486</v>
      </c>
      <c r="AA5" s="2">
        <f t="shared" si="0"/>
        <v>3889594.8939962941</v>
      </c>
    </row>
    <row r="6" spans="1:27" customFormat="1">
      <c r="A6" s="1" t="s">
        <v>21</v>
      </c>
      <c r="B6" s="13" t="s">
        <v>1291</v>
      </c>
      <c r="C6" s="13" t="s">
        <v>1310</v>
      </c>
      <c r="D6" s="1">
        <v>120100</v>
      </c>
      <c r="E6" s="13" t="s">
        <v>1060</v>
      </c>
      <c r="F6" s="13" t="s">
        <v>1059</v>
      </c>
      <c r="G6" s="1" t="s">
        <v>56</v>
      </c>
      <c r="H6" s="1">
        <v>53401100</v>
      </c>
      <c r="I6" s="13" t="s">
        <v>692</v>
      </c>
      <c r="J6" s="13">
        <v>14</v>
      </c>
      <c r="K6" s="13" t="s">
        <v>687</v>
      </c>
      <c r="L6" s="13" t="s">
        <v>688</v>
      </c>
      <c r="M6" s="13" t="s">
        <v>689</v>
      </c>
      <c r="N6" s="13" t="s">
        <v>691</v>
      </c>
      <c r="O6" s="2">
        <v>29228.112338496245</v>
      </c>
      <c r="P6" s="2">
        <v>29228.112338496245</v>
      </c>
      <c r="Q6" s="2">
        <v>29228.112338496245</v>
      </c>
      <c r="R6" s="2">
        <v>29227.002059909781</v>
      </c>
      <c r="S6" s="2">
        <v>29227.002059909781</v>
      </c>
      <c r="T6" s="2">
        <v>29224.781502736867</v>
      </c>
      <c r="U6" s="2">
        <v>29224.781502736867</v>
      </c>
      <c r="V6" s="2">
        <v>29224.781502736867</v>
      </c>
      <c r="W6" s="2">
        <v>29227.002059909781</v>
      </c>
      <c r="X6" s="2">
        <v>29228.112338496245</v>
      </c>
      <c r="Y6" s="2">
        <v>29228.112338496245</v>
      </c>
      <c r="Z6" s="2">
        <v>29228.112338496245</v>
      </c>
      <c r="AA6" s="2">
        <f t="shared" si="0"/>
        <v>350724.0247189175</v>
      </c>
    </row>
    <row r="7" spans="1:27" customFormat="1">
      <c r="A7" s="1" t="s">
        <v>21</v>
      </c>
      <c r="B7" s="13" t="s">
        <v>1291</v>
      </c>
      <c r="C7" s="13" t="s">
        <v>1310</v>
      </c>
      <c r="D7" s="1">
        <v>120100</v>
      </c>
      <c r="E7" s="13" t="s">
        <v>1060</v>
      </c>
      <c r="F7" s="13" t="s">
        <v>1059</v>
      </c>
      <c r="G7" s="1" t="s">
        <v>57</v>
      </c>
      <c r="H7" s="1">
        <v>53401200</v>
      </c>
      <c r="I7" s="13" t="s">
        <v>693</v>
      </c>
      <c r="J7" s="13">
        <v>14</v>
      </c>
      <c r="K7" s="13" t="s">
        <v>687</v>
      </c>
      <c r="L7" s="13" t="s">
        <v>688</v>
      </c>
      <c r="M7" s="13" t="s">
        <v>689</v>
      </c>
      <c r="N7" s="13" t="s">
        <v>691</v>
      </c>
      <c r="O7" s="2">
        <v>43485.424573395328</v>
      </c>
      <c r="P7" s="2">
        <v>43348.697110933259</v>
      </c>
      <c r="Q7" s="2">
        <v>43182.768680650639</v>
      </c>
      <c r="R7" s="2">
        <v>43072.613870278132</v>
      </c>
      <c r="S7" s="2">
        <v>43016.998294536097</v>
      </c>
      <c r="T7" s="2">
        <v>42857.864932781871</v>
      </c>
      <c r="U7" s="2">
        <v>42828.663964961321</v>
      </c>
      <c r="V7" s="2">
        <v>42584.410007857732</v>
      </c>
      <c r="W7" s="2">
        <v>42225.431142184927</v>
      </c>
      <c r="X7" s="2">
        <v>41891.172600180391</v>
      </c>
      <c r="Y7" s="2">
        <v>42245.048975797486</v>
      </c>
      <c r="Z7" s="2">
        <v>43197.697436060284</v>
      </c>
      <c r="AA7" s="2">
        <f t="shared" si="0"/>
        <v>513936.7915896175</v>
      </c>
    </row>
    <row r="8" spans="1:27" customFormat="1">
      <c r="A8" s="1" t="s">
        <v>21</v>
      </c>
      <c r="B8" s="13" t="s">
        <v>1291</v>
      </c>
      <c r="C8" s="13" t="s">
        <v>1310</v>
      </c>
      <c r="D8" s="1">
        <v>120100</v>
      </c>
      <c r="E8" s="13" t="s">
        <v>1060</v>
      </c>
      <c r="F8" s="13" t="s">
        <v>1059</v>
      </c>
      <c r="G8" s="1" t="s">
        <v>58</v>
      </c>
      <c r="H8" s="1">
        <v>53401300</v>
      </c>
      <c r="I8" s="13" t="s">
        <v>694</v>
      </c>
      <c r="J8" s="13">
        <v>14</v>
      </c>
      <c r="K8" s="13" t="s">
        <v>687</v>
      </c>
      <c r="L8" s="13" t="s">
        <v>688</v>
      </c>
      <c r="M8" s="13" t="s">
        <v>689</v>
      </c>
      <c r="N8" s="13" t="s">
        <v>691</v>
      </c>
      <c r="O8" s="2">
        <v>23095.959575321889</v>
      </c>
      <c r="P8" s="2">
        <v>23088.873724506069</v>
      </c>
      <c r="Q8" s="2">
        <v>24179.330893175753</v>
      </c>
      <c r="R8" s="2">
        <v>24135.012734944808</v>
      </c>
      <c r="S8" s="2">
        <v>23787.168886266245</v>
      </c>
      <c r="T8" s="2">
        <v>25597.792391221159</v>
      </c>
      <c r="U8" s="2">
        <v>23156.077162023579</v>
      </c>
      <c r="V8" s="2">
        <v>25665.392163718236</v>
      </c>
      <c r="W8" s="2">
        <v>25918.187838551807</v>
      </c>
      <c r="X8" s="2">
        <v>23199.273824541418</v>
      </c>
      <c r="Y8" s="2">
        <v>23802.614091406238</v>
      </c>
      <c r="Z8" s="2">
        <v>23979.844558016917</v>
      </c>
      <c r="AA8" s="2">
        <f t="shared" si="0"/>
        <v>289605.52784369409</v>
      </c>
    </row>
    <row r="9" spans="1:27" customFormat="1">
      <c r="A9" s="1" t="s">
        <v>21</v>
      </c>
      <c r="B9" s="13" t="s">
        <v>1291</v>
      </c>
      <c r="C9" s="13" t="s">
        <v>1310</v>
      </c>
      <c r="D9" s="1">
        <v>120100</v>
      </c>
      <c r="E9" s="13" t="s">
        <v>1060</v>
      </c>
      <c r="F9" s="13" t="s">
        <v>1059</v>
      </c>
      <c r="G9" s="1" t="s">
        <v>59</v>
      </c>
      <c r="H9" s="1">
        <v>53401400</v>
      </c>
      <c r="I9" s="13" t="s">
        <v>695</v>
      </c>
      <c r="J9" s="13">
        <v>14</v>
      </c>
      <c r="K9" s="13" t="s">
        <v>687</v>
      </c>
      <c r="L9" s="13" t="s">
        <v>688</v>
      </c>
      <c r="M9" s="13" t="s">
        <v>689</v>
      </c>
      <c r="N9" s="13" t="s">
        <v>691</v>
      </c>
      <c r="O9" s="2">
        <v>40268.123849287076</v>
      </c>
      <c r="P9" s="2">
        <v>41024.394980661251</v>
      </c>
      <c r="Q9" s="2">
        <v>42151.096286036445</v>
      </c>
      <c r="R9" s="2">
        <v>40514.280603618696</v>
      </c>
      <c r="S9" s="2">
        <v>38340.239330737095</v>
      </c>
      <c r="T9" s="2">
        <v>44044.371002666005</v>
      </c>
      <c r="U9" s="2">
        <v>39158.130576905307</v>
      </c>
      <c r="V9" s="2">
        <v>43768.094814509124</v>
      </c>
      <c r="W9" s="2">
        <v>45838.337533447637</v>
      </c>
      <c r="X9" s="2">
        <v>43623.357343593969</v>
      </c>
      <c r="Y9" s="2">
        <v>41182.103647708711</v>
      </c>
      <c r="Z9" s="2">
        <v>41320.507377219074</v>
      </c>
      <c r="AA9" s="2">
        <f t="shared" si="0"/>
        <v>501233.03734639043</v>
      </c>
    </row>
    <row r="10" spans="1:27" customFormat="1">
      <c r="A10" s="1" t="s">
        <v>21</v>
      </c>
      <c r="B10" s="13" t="s">
        <v>1291</v>
      </c>
      <c r="C10" s="13" t="s">
        <v>1310</v>
      </c>
      <c r="D10" s="1">
        <v>120100</v>
      </c>
      <c r="E10" s="13" t="s">
        <v>1060</v>
      </c>
      <c r="F10" s="13" t="s">
        <v>1059</v>
      </c>
      <c r="G10" s="1" t="s">
        <v>60</v>
      </c>
      <c r="H10" s="1">
        <v>53401500</v>
      </c>
      <c r="I10" s="13" t="s">
        <v>696</v>
      </c>
      <c r="J10" s="13">
        <v>14</v>
      </c>
      <c r="K10" s="13" t="s">
        <v>687</v>
      </c>
      <c r="L10" s="13" t="s">
        <v>688</v>
      </c>
      <c r="M10" s="13" t="s">
        <v>689</v>
      </c>
      <c r="N10" s="13" t="s">
        <v>691</v>
      </c>
      <c r="O10" s="2">
        <v>44902.24786054049</v>
      </c>
      <c r="P10" s="2">
        <v>45170.01083308657</v>
      </c>
      <c r="Q10" s="2">
        <v>48200.745812491077</v>
      </c>
      <c r="R10" s="2">
        <v>47294.26376189931</v>
      </c>
      <c r="S10" s="2">
        <v>49569.665295483443</v>
      </c>
      <c r="T10" s="2">
        <v>47168.907051466682</v>
      </c>
      <c r="U10" s="2">
        <v>47140.384120359719</v>
      </c>
      <c r="V10" s="2">
        <v>47200.870574758083</v>
      </c>
      <c r="W10" s="2">
        <v>49466.114824645738</v>
      </c>
      <c r="X10" s="2">
        <v>45326.359656120476</v>
      </c>
      <c r="Y10" s="2">
        <v>45621.582056459003</v>
      </c>
      <c r="Z10" s="2">
        <v>45775.091767697202</v>
      </c>
      <c r="AA10" s="2">
        <f t="shared" si="0"/>
        <v>562836.24361500784</v>
      </c>
    </row>
    <row r="11" spans="1:27" customFormat="1">
      <c r="A11" s="1" t="s">
        <v>21</v>
      </c>
      <c r="B11" s="13" t="s">
        <v>1291</v>
      </c>
      <c r="C11" s="13" t="s">
        <v>1310</v>
      </c>
      <c r="D11" s="1">
        <v>120100</v>
      </c>
      <c r="E11" s="13" t="s">
        <v>1060</v>
      </c>
      <c r="F11" s="13" t="s">
        <v>1059</v>
      </c>
      <c r="G11" s="1" t="s">
        <v>61</v>
      </c>
      <c r="H11" s="1">
        <v>53401600</v>
      </c>
      <c r="I11" s="13" t="s">
        <v>697</v>
      </c>
      <c r="J11" s="13">
        <v>14</v>
      </c>
      <c r="K11" s="13" t="s">
        <v>687</v>
      </c>
      <c r="L11" s="13" t="s">
        <v>688</v>
      </c>
      <c r="M11" s="13" t="s">
        <v>689</v>
      </c>
      <c r="N11" s="13" t="s">
        <v>691</v>
      </c>
      <c r="O11" s="2">
        <v>11919.926356700162</v>
      </c>
      <c r="P11" s="2">
        <v>11919.926356700162</v>
      </c>
      <c r="Q11" s="2">
        <v>11921.027155913696</v>
      </c>
      <c r="R11" s="2">
        <v>11923.459347048538</v>
      </c>
      <c r="S11" s="2">
        <v>11916.507562488936</v>
      </c>
      <c r="T11" s="2">
        <v>11929.699450871027</v>
      </c>
      <c r="U11" s="2">
        <v>11915.215021218493</v>
      </c>
      <c r="V11" s="2">
        <v>11915.215021218493</v>
      </c>
      <c r="W11" s="2">
        <v>11936.22567128286</v>
      </c>
      <c r="X11" s="2">
        <v>11917.15269139774</v>
      </c>
      <c r="Y11" s="2">
        <v>11923.801364889354</v>
      </c>
      <c r="Z11" s="2">
        <v>11928.096773667632</v>
      </c>
      <c r="AA11" s="2">
        <f t="shared" si="0"/>
        <v>143066.25277339711</v>
      </c>
    </row>
    <row r="12" spans="1:27" customFormat="1">
      <c r="A12" s="1" t="s">
        <v>21</v>
      </c>
      <c r="B12" s="13" t="s">
        <v>1291</v>
      </c>
      <c r="C12" s="13" t="s">
        <v>1310</v>
      </c>
      <c r="D12" s="1">
        <v>120100</v>
      </c>
      <c r="E12" s="13" t="s">
        <v>1060</v>
      </c>
      <c r="F12" s="13" t="s">
        <v>1059</v>
      </c>
      <c r="G12" s="1" t="s">
        <v>62</v>
      </c>
      <c r="H12" s="1">
        <v>53401700</v>
      </c>
      <c r="I12" s="13" t="s">
        <v>698</v>
      </c>
      <c r="J12" s="13">
        <v>14</v>
      </c>
      <c r="K12" s="13" t="s">
        <v>687</v>
      </c>
      <c r="L12" s="13" t="s">
        <v>688</v>
      </c>
      <c r="M12" s="13" t="s">
        <v>689</v>
      </c>
      <c r="N12" s="13" t="s">
        <v>691</v>
      </c>
      <c r="O12" s="2">
        <v>22316.430301320674</v>
      </c>
      <c r="P12" s="2">
        <v>22316.430301320674</v>
      </c>
      <c r="Q12" s="2">
        <v>22316.430301320674</v>
      </c>
      <c r="R12" s="2">
        <v>22316.430301320674</v>
      </c>
      <c r="S12" s="2">
        <v>22316.430301320674</v>
      </c>
      <c r="T12" s="2">
        <v>22316.430301320674</v>
      </c>
      <c r="U12" s="2">
        <v>22316.430301320674</v>
      </c>
      <c r="V12" s="2">
        <v>22316.430301320674</v>
      </c>
      <c r="W12" s="2">
        <v>22316.430301320674</v>
      </c>
      <c r="X12" s="2">
        <v>22316.430301320674</v>
      </c>
      <c r="Y12" s="2">
        <v>22316.430301320674</v>
      </c>
      <c r="Z12" s="2">
        <v>22316.430301320674</v>
      </c>
      <c r="AA12" s="2">
        <f t="shared" si="0"/>
        <v>267797.16361584811</v>
      </c>
    </row>
    <row r="13" spans="1:27" customFormat="1">
      <c r="A13" s="1" t="s">
        <v>21</v>
      </c>
      <c r="B13" s="13" t="s">
        <v>1291</v>
      </c>
      <c r="C13" s="13" t="s">
        <v>1310</v>
      </c>
      <c r="D13" s="1">
        <v>120100</v>
      </c>
      <c r="E13" s="13" t="s">
        <v>1060</v>
      </c>
      <c r="F13" s="13" t="s">
        <v>1059</v>
      </c>
      <c r="G13" s="1" t="s">
        <v>63</v>
      </c>
      <c r="H13" s="1">
        <v>53401800</v>
      </c>
      <c r="I13" s="13" t="s">
        <v>699</v>
      </c>
      <c r="J13" s="13">
        <v>14</v>
      </c>
      <c r="K13" s="13" t="s">
        <v>687</v>
      </c>
      <c r="L13" s="13" t="s">
        <v>688</v>
      </c>
      <c r="M13" s="13" t="s">
        <v>689</v>
      </c>
      <c r="N13" s="13" t="s">
        <v>691</v>
      </c>
      <c r="O13" s="2">
        <v>12999.801377177628</v>
      </c>
      <c r="P13" s="2">
        <v>1636.2496164079239</v>
      </c>
      <c r="Q13" s="2">
        <v>2469.2723077635546</v>
      </c>
      <c r="R13" s="2">
        <v>7800.5770380110098</v>
      </c>
      <c r="S13" s="2">
        <v>968.87626778839262</v>
      </c>
      <c r="T13" s="2">
        <v>3306.8456553735932</v>
      </c>
      <c r="U13" s="2">
        <v>9224.3417167777679</v>
      </c>
      <c r="V13" s="2">
        <v>1602.2673272653151</v>
      </c>
      <c r="W13" s="2">
        <v>-1456.4725815721354</v>
      </c>
      <c r="X13" s="2">
        <v>4930.2408764477232</v>
      </c>
      <c r="Y13" s="2">
        <v>821.91235182388721</v>
      </c>
      <c r="Z13" s="2">
        <v>-1317.3729642141207</v>
      </c>
      <c r="AA13" s="2">
        <f t="shared" si="0"/>
        <v>42986.538989050539</v>
      </c>
    </row>
    <row r="14" spans="1:27" customFormat="1">
      <c r="A14" s="1" t="s">
        <v>21</v>
      </c>
      <c r="B14" s="13" t="s">
        <v>1291</v>
      </c>
      <c r="C14" s="13" t="s">
        <v>1310</v>
      </c>
      <c r="D14" s="1">
        <v>120100</v>
      </c>
      <c r="E14" s="13" t="s">
        <v>1060</v>
      </c>
      <c r="F14" s="13" t="s">
        <v>1059</v>
      </c>
      <c r="G14" s="1" t="s">
        <v>64</v>
      </c>
      <c r="H14" s="1">
        <v>53401900</v>
      </c>
      <c r="I14" s="13" t="s">
        <v>700</v>
      </c>
      <c r="J14" s="13">
        <v>14</v>
      </c>
      <c r="K14" s="13" t="s">
        <v>687</v>
      </c>
      <c r="L14" s="13" t="s">
        <v>688</v>
      </c>
      <c r="M14" s="13" t="s">
        <v>689</v>
      </c>
      <c r="N14" s="13" t="s">
        <v>691</v>
      </c>
      <c r="O14" s="2">
        <v>22533.648555355976</v>
      </c>
      <c r="P14" s="2">
        <v>23687.282798644737</v>
      </c>
      <c r="Q14" s="2">
        <v>23842.47462594882</v>
      </c>
      <c r="R14" s="2">
        <v>21789.885723228839</v>
      </c>
      <c r="S14" s="2">
        <v>21308.380038828225</v>
      </c>
      <c r="T14" s="2">
        <v>22494.523000915575</v>
      </c>
      <c r="U14" s="2">
        <v>22060.748405480721</v>
      </c>
      <c r="V14" s="2">
        <v>24707.545016346132</v>
      </c>
      <c r="W14" s="2">
        <v>21300.074245544973</v>
      </c>
      <c r="X14" s="2">
        <v>20575.835391844761</v>
      </c>
      <c r="Y14" s="2">
        <v>22319.423270647949</v>
      </c>
      <c r="Z14" s="2">
        <v>21450.557669219073</v>
      </c>
      <c r="AA14" s="2">
        <f t="shared" si="0"/>
        <v>268070.37874200579</v>
      </c>
    </row>
    <row r="15" spans="1:27" customFormat="1">
      <c r="A15" s="1" t="s">
        <v>21</v>
      </c>
      <c r="B15" s="13" t="s">
        <v>1291</v>
      </c>
      <c r="C15" s="13" t="s">
        <v>1310</v>
      </c>
      <c r="D15" s="1">
        <v>120100</v>
      </c>
      <c r="E15" s="13" t="s">
        <v>1060</v>
      </c>
      <c r="F15" s="13" t="s">
        <v>1059</v>
      </c>
      <c r="G15" s="1" t="s">
        <v>65</v>
      </c>
      <c r="H15" s="1">
        <v>53402200</v>
      </c>
      <c r="I15" s="13" t="s">
        <v>702</v>
      </c>
      <c r="J15" s="13">
        <v>14</v>
      </c>
      <c r="K15" s="13" t="s">
        <v>687</v>
      </c>
      <c r="L15" s="13" t="s">
        <v>688</v>
      </c>
      <c r="M15" s="13" t="s">
        <v>689</v>
      </c>
      <c r="N15" s="13" t="s">
        <v>691</v>
      </c>
      <c r="O15" s="2">
        <v>67770.571357639783</v>
      </c>
      <c r="P15" s="2">
        <v>67344.197633841803</v>
      </c>
      <c r="Q15" s="2">
        <v>64143.040515741464</v>
      </c>
      <c r="R15" s="2">
        <v>62710.89420187362</v>
      </c>
      <c r="S15" s="2">
        <v>61563.549591521187</v>
      </c>
      <c r="T15" s="2">
        <v>60446.669667935144</v>
      </c>
      <c r="U15" s="2">
        <v>60405.126964583855</v>
      </c>
      <c r="V15" s="2">
        <v>60197.58513294741</v>
      </c>
      <c r="W15" s="2">
        <v>60673.000391146488</v>
      </c>
      <c r="X15" s="2">
        <v>60579.970182666984</v>
      </c>
      <c r="Y15" s="2">
        <v>59324.821428090501</v>
      </c>
      <c r="Z15" s="2">
        <v>57402.74229878722</v>
      </c>
      <c r="AA15" s="2">
        <f t="shared" si="0"/>
        <v>742562.16936677555</v>
      </c>
    </row>
    <row r="16" spans="1:27" customFormat="1">
      <c r="A16" s="1" t="s">
        <v>21</v>
      </c>
      <c r="B16" s="13" t="s">
        <v>1291</v>
      </c>
      <c r="C16" s="13" t="s">
        <v>1310</v>
      </c>
      <c r="D16" s="1">
        <v>120100</v>
      </c>
      <c r="E16" s="13" t="s">
        <v>1060</v>
      </c>
      <c r="F16" s="13" t="s">
        <v>1059</v>
      </c>
      <c r="G16" s="1" t="s">
        <v>66</v>
      </c>
      <c r="H16" s="1">
        <v>53402300</v>
      </c>
      <c r="I16" s="13" t="s">
        <v>703</v>
      </c>
      <c r="J16" s="13">
        <v>14</v>
      </c>
      <c r="K16" s="13" t="s">
        <v>687</v>
      </c>
      <c r="L16" s="13" t="s">
        <v>688</v>
      </c>
      <c r="M16" s="13" t="s">
        <v>689</v>
      </c>
      <c r="N16" s="13" t="s">
        <v>691</v>
      </c>
      <c r="O16" s="2">
        <v>34921.091234428677</v>
      </c>
      <c r="P16" s="2">
        <v>55203.720110100738</v>
      </c>
      <c r="Q16" s="2">
        <v>32048.757861171202</v>
      </c>
      <c r="R16" s="2">
        <v>27402.500350117018</v>
      </c>
      <c r="S16" s="2">
        <v>26784.501431208515</v>
      </c>
      <c r="T16" s="2">
        <v>25409.073469691062</v>
      </c>
      <c r="U16" s="2">
        <v>23700.400987144883</v>
      </c>
      <c r="V16" s="2">
        <v>24892.671196208998</v>
      </c>
      <c r="W16" s="2">
        <v>22725.780832814879</v>
      </c>
      <c r="X16" s="2">
        <v>20887.568139508963</v>
      </c>
      <c r="Y16" s="2">
        <v>20222.382868885808</v>
      </c>
      <c r="Z16" s="2">
        <v>18773.967540415582</v>
      </c>
      <c r="AA16" s="2">
        <f t="shared" si="0"/>
        <v>332972.41602169635</v>
      </c>
    </row>
    <row r="17" spans="1:27" customFormat="1">
      <c r="A17" s="1" t="s">
        <v>21</v>
      </c>
      <c r="B17" s="13" t="s">
        <v>1291</v>
      </c>
      <c r="C17" s="13" t="s">
        <v>1310</v>
      </c>
      <c r="D17" s="1">
        <v>120100</v>
      </c>
      <c r="E17" s="13" t="s">
        <v>1060</v>
      </c>
      <c r="F17" s="13" t="s">
        <v>1059</v>
      </c>
      <c r="G17" s="1" t="s">
        <v>67</v>
      </c>
      <c r="H17" s="1">
        <v>53402400</v>
      </c>
      <c r="I17" s="13" t="s">
        <v>704</v>
      </c>
      <c r="J17" s="13">
        <v>14</v>
      </c>
      <c r="K17" s="13" t="s">
        <v>687</v>
      </c>
      <c r="L17" s="13" t="s">
        <v>688</v>
      </c>
      <c r="M17" s="13" t="s">
        <v>689</v>
      </c>
      <c r="N17" s="13" t="s">
        <v>691</v>
      </c>
      <c r="O17" s="2">
        <v>6815.6604538582587</v>
      </c>
      <c r="P17" s="2">
        <v>6618.1261005853148</v>
      </c>
      <c r="Q17" s="2">
        <v>6419.7801020934849</v>
      </c>
      <c r="R17" s="2">
        <v>6280.1649206097063</v>
      </c>
      <c r="S17" s="2">
        <v>6066.1213851444345</v>
      </c>
      <c r="T17" s="2">
        <v>5891.6404719318589</v>
      </c>
      <c r="U17" s="2">
        <v>6066.2013338035595</v>
      </c>
      <c r="V17" s="2">
        <v>5895.7879925992038</v>
      </c>
      <c r="W17" s="2">
        <v>5724.6590954461699</v>
      </c>
      <c r="X17" s="2">
        <v>5874.1762002797304</v>
      </c>
      <c r="Y17" s="2">
        <v>5700.181647069624</v>
      </c>
      <c r="Z17" s="2">
        <v>5525.9087821589392</v>
      </c>
      <c r="AA17" s="2">
        <f t="shared" si="0"/>
        <v>72878.408485580279</v>
      </c>
    </row>
    <row r="18" spans="1:27" customFormat="1">
      <c r="A18" s="1" t="s">
        <v>21</v>
      </c>
      <c r="B18" s="13" t="s">
        <v>1291</v>
      </c>
      <c r="C18" s="13" t="s">
        <v>1310</v>
      </c>
      <c r="D18" s="1">
        <v>120100</v>
      </c>
      <c r="E18" s="13" t="s">
        <v>1060</v>
      </c>
      <c r="F18" s="13" t="s">
        <v>1059</v>
      </c>
      <c r="G18" s="1" t="s">
        <v>68</v>
      </c>
      <c r="H18" s="1">
        <v>53402500</v>
      </c>
      <c r="I18" s="13" t="s">
        <v>705</v>
      </c>
      <c r="J18" s="13">
        <v>14</v>
      </c>
      <c r="K18" s="13" t="s">
        <v>687</v>
      </c>
      <c r="L18" s="13" t="s">
        <v>688</v>
      </c>
      <c r="M18" s="13" t="s">
        <v>689</v>
      </c>
      <c r="N18" s="13" t="s">
        <v>691</v>
      </c>
      <c r="O18" s="2">
        <v>-28.789702444487148</v>
      </c>
      <c r="P18" s="2">
        <v>-28.789702444487148</v>
      </c>
      <c r="Q18" s="2">
        <v>-28.789702444487148</v>
      </c>
      <c r="R18" s="2">
        <v>-28.789702444487148</v>
      </c>
      <c r="S18" s="2">
        <v>-28.789702444487148</v>
      </c>
      <c r="T18" s="2">
        <v>-28.789702444487148</v>
      </c>
      <c r="U18" s="2">
        <v>-28.789702444487148</v>
      </c>
      <c r="V18" s="2">
        <v>-28.789702444487148</v>
      </c>
      <c r="W18" s="2">
        <v>-28.789702444487148</v>
      </c>
      <c r="X18" s="2">
        <v>-28.789702444487148</v>
      </c>
      <c r="Y18" s="2">
        <v>-28.789702444487148</v>
      </c>
      <c r="Z18" s="2">
        <v>-28.789702444487148</v>
      </c>
      <c r="AA18" s="2">
        <f t="shared" si="0"/>
        <v>-345.47642933384577</v>
      </c>
    </row>
    <row r="19" spans="1:27" customFormat="1">
      <c r="A19" s="1" t="s">
        <v>21</v>
      </c>
      <c r="B19" s="13" t="s">
        <v>1291</v>
      </c>
      <c r="C19" s="13" t="s">
        <v>1310</v>
      </c>
      <c r="D19" s="1">
        <v>120100</v>
      </c>
      <c r="E19" s="13" t="s">
        <v>1060</v>
      </c>
      <c r="F19" s="13" t="s">
        <v>1059</v>
      </c>
      <c r="G19" s="1" t="s">
        <v>69</v>
      </c>
      <c r="H19" s="1">
        <v>68532000</v>
      </c>
      <c r="I19" s="13" t="s">
        <v>892</v>
      </c>
      <c r="J19" s="13">
        <v>34</v>
      </c>
      <c r="K19" s="13" t="s">
        <v>887</v>
      </c>
      <c r="L19" s="13" t="s">
        <v>888</v>
      </c>
      <c r="M19" s="13" t="s">
        <v>887</v>
      </c>
      <c r="N19" s="13" t="s">
        <v>894</v>
      </c>
      <c r="O19" s="2">
        <v>-26.053468797600008</v>
      </c>
      <c r="P19" s="2">
        <v>14.638046400000006</v>
      </c>
      <c r="Q19" s="2">
        <v>11.323835197600003</v>
      </c>
      <c r="R19" s="2">
        <v>-4.9842374400000014E-2</v>
      </c>
      <c r="S19" s="2">
        <v>-5.2215820800000021E-2</v>
      </c>
      <c r="T19" s="2">
        <v>-5.2215820800000021E-2</v>
      </c>
      <c r="U19" s="2">
        <v>-4.9842374400000014E-2</v>
      </c>
      <c r="V19" s="2">
        <v>-5.4589267200000013E-2</v>
      </c>
      <c r="W19" s="2">
        <v>-5.2215820800000021E-2</v>
      </c>
      <c r="X19" s="2">
        <v>-4.9842374400000014E-2</v>
      </c>
      <c r="Y19" s="2">
        <v>-5.2215820800000021E-2</v>
      </c>
      <c r="Z19" s="2">
        <v>-5.2215820800000021E-2</v>
      </c>
      <c r="AA19" s="2">
        <f t="shared" si="0"/>
        <v>-0.55678269439999939</v>
      </c>
    </row>
    <row r="20" spans="1:27" customFormat="1">
      <c r="A20" s="1" t="s">
        <v>21</v>
      </c>
      <c r="B20" s="13" t="s">
        <v>1291</v>
      </c>
      <c r="C20" s="13" t="s">
        <v>1310</v>
      </c>
      <c r="D20" s="1">
        <v>120100</v>
      </c>
      <c r="E20" s="13" t="s">
        <v>1060</v>
      </c>
      <c r="F20" s="13" t="s">
        <v>1059</v>
      </c>
      <c r="G20" s="1" t="s">
        <v>70</v>
      </c>
      <c r="H20" s="1">
        <v>68533000</v>
      </c>
      <c r="I20" s="13" t="s">
        <v>896</v>
      </c>
      <c r="J20" s="13">
        <v>34</v>
      </c>
      <c r="K20" s="13" t="s">
        <v>887</v>
      </c>
      <c r="L20" s="13" t="s">
        <v>888</v>
      </c>
      <c r="M20" s="13" t="s">
        <v>887</v>
      </c>
      <c r="N20" s="13" t="s">
        <v>894</v>
      </c>
      <c r="O20" s="2">
        <v>186.60259159999998</v>
      </c>
      <c r="P20" s="2">
        <v>187.08360123232322</v>
      </c>
      <c r="Q20" s="2">
        <v>204.90251563540161</v>
      </c>
      <c r="R20" s="2">
        <v>192.32406206682825</v>
      </c>
      <c r="S20" s="2">
        <v>201.48568407001054</v>
      </c>
      <c r="T20" s="2">
        <v>201.48568407001054</v>
      </c>
      <c r="U20" s="2">
        <v>192.32406206682825</v>
      </c>
      <c r="V20" s="2">
        <v>210.64730607319285</v>
      </c>
      <c r="W20" s="2">
        <v>201.48568407001054</v>
      </c>
      <c r="X20" s="2">
        <v>192.32406206682825</v>
      </c>
      <c r="Y20" s="2">
        <v>201.48568407001054</v>
      </c>
      <c r="Z20" s="2">
        <v>201.48568407001054</v>
      </c>
      <c r="AA20" s="2">
        <f t="shared" si="0"/>
        <v>2373.6366210914548</v>
      </c>
    </row>
    <row r="21" spans="1:27" customFormat="1">
      <c r="A21" s="1" t="s">
        <v>21</v>
      </c>
      <c r="B21" s="13" t="s">
        <v>1291</v>
      </c>
      <c r="C21" s="13" t="s">
        <v>1310</v>
      </c>
      <c r="D21" s="1">
        <v>120100</v>
      </c>
      <c r="E21" s="13" t="s">
        <v>1060</v>
      </c>
      <c r="F21" s="13" t="s">
        <v>1059</v>
      </c>
      <c r="G21" s="1" t="s">
        <v>71</v>
      </c>
      <c r="H21" s="1">
        <v>68535000</v>
      </c>
      <c r="I21" s="13" t="s">
        <v>898</v>
      </c>
      <c r="J21" s="13">
        <v>34</v>
      </c>
      <c r="K21" s="13" t="s">
        <v>887</v>
      </c>
      <c r="L21" s="13" t="s">
        <v>888</v>
      </c>
      <c r="M21" s="13" t="s">
        <v>887</v>
      </c>
      <c r="N21" s="13" t="s">
        <v>894</v>
      </c>
      <c r="O21" s="2">
        <v>-92.031427199999996</v>
      </c>
      <c r="P21" s="2">
        <v>34.145441599999998</v>
      </c>
      <c r="Q21" s="2">
        <v>37.398340800000007</v>
      </c>
      <c r="R21" s="2">
        <v>20.144309126399992</v>
      </c>
      <c r="S21" s="2">
        <v>-0.12183691520000001</v>
      </c>
      <c r="T21" s="2">
        <v>-0.12183691520000001</v>
      </c>
      <c r="U21" s="2">
        <v>-0.11629887359999999</v>
      </c>
      <c r="V21" s="2">
        <v>-0.12737495679999999</v>
      </c>
      <c r="W21" s="2">
        <v>-0.12183691520000001</v>
      </c>
      <c r="X21" s="2">
        <v>-0.11629887359999999</v>
      </c>
      <c r="Y21" s="2">
        <v>-0.12183691520000001</v>
      </c>
      <c r="Z21" s="2">
        <v>-0.12183691520000001</v>
      </c>
      <c r="AA21" s="2">
        <f t="shared" si="0"/>
        <v>-1.3124929535999987</v>
      </c>
    </row>
    <row r="22" spans="1:27">
      <c r="A22" s="65" t="s">
        <v>22</v>
      </c>
      <c r="B22" s="13" t="s">
        <v>1291</v>
      </c>
      <c r="C22" s="13" t="s">
        <v>1310</v>
      </c>
      <c r="D22" s="65">
        <v>120105</v>
      </c>
      <c r="E22" s="66" t="s">
        <v>1064</v>
      </c>
      <c r="F22" s="66" t="s">
        <v>1059</v>
      </c>
      <c r="G22" s="65" t="s">
        <v>72</v>
      </c>
      <c r="H22" s="65">
        <v>40111000</v>
      </c>
      <c r="I22" s="66" t="s">
        <v>249</v>
      </c>
      <c r="J22" s="66">
        <v>1</v>
      </c>
      <c r="K22" s="66" t="s">
        <v>250</v>
      </c>
      <c r="L22" s="66" t="s">
        <v>251</v>
      </c>
      <c r="M22" s="66" t="s">
        <v>252</v>
      </c>
      <c r="N22" s="66" t="s">
        <v>254</v>
      </c>
      <c r="O22" s="67">
        <v>4062331.0934881656</v>
      </c>
      <c r="P22" s="67">
        <v>3844770.7386807837</v>
      </c>
      <c r="Q22" s="67">
        <v>3645420.7834285535</v>
      </c>
      <c r="R22" s="67">
        <v>3852889.8667692537</v>
      </c>
      <c r="S22" s="67">
        <v>3850362.607389865</v>
      </c>
      <c r="T22" s="67">
        <v>4400220.5275133206</v>
      </c>
      <c r="U22" s="67">
        <v>4720656.2588973735</v>
      </c>
      <c r="V22" s="67">
        <v>4606913.0405489774</v>
      </c>
      <c r="W22" s="67">
        <v>4731696.821428325</v>
      </c>
      <c r="X22" s="67">
        <v>4443731.0246104039</v>
      </c>
      <c r="Y22" s="67">
        <v>4091080.8841919419</v>
      </c>
      <c r="Z22" s="67">
        <v>3891982.1300211507</v>
      </c>
      <c r="AA22" s="67">
        <f t="shared" si="0"/>
        <v>50142055.776968114</v>
      </c>
    </row>
    <row r="23" spans="1:27">
      <c r="A23" s="65" t="s">
        <v>22</v>
      </c>
      <c r="B23" s="13" t="s">
        <v>1291</v>
      </c>
      <c r="C23" s="13" t="s">
        <v>1310</v>
      </c>
      <c r="D23" s="65">
        <v>120105</v>
      </c>
      <c r="E23" s="66" t="s">
        <v>1064</v>
      </c>
      <c r="F23" s="66" t="s">
        <v>1059</v>
      </c>
      <c r="G23" s="65" t="s">
        <v>73</v>
      </c>
      <c r="H23" s="65">
        <v>40121000</v>
      </c>
      <c r="I23" s="66" t="s">
        <v>258</v>
      </c>
      <c r="J23" s="66">
        <v>1</v>
      </c>
      <c r="K23" s="66" t="s">
        <v>250</v>
      </c>
      <c r="L23" s="66" t="s">
        <v>259</v>
      </c>
      <c r="M23" s="66" t="s">
        <v>260</v>
      </c>
      <c r="N23" s="66" t="s">
        <v>262</v>
      </c>
      <c r="O23" s="67">
        <v>1613506.8947448391</v>
      </c>
      <c r="P23" s="67">
        <v>1651314.7660804093</v>
      </c>
      <c r="Q23" s="67">
        <v>1583615.0170160348</v>
      </c>
      <c r="R23" s="67">
        <v>1678722.5137551054</v>
      </c>
      <c r="S23" s="67">
        <v>1703515.3246072023</v>
      </c>
      <c r="T23" s="67">
        <v>1944097.7396232947</v>
      </c>
      <c r="U23" s="67">
        <v>2102327.9709114353</v>
      </c>
      <c r="V23" s="67">
        <v>2137823.0449848738</v>
      </c>
      <c r="W23" s="67">
        <v>2197914.6632440183</v>
      </c>
      <c r="X23" s="67">
        <v>2016839.1533285053</v>
      </c>
      <c r="Y23" s="67">
        <v>1795726.8535761551</v>
      </c>
      <c r="Z23" s="67">
        <v>1614288.227351411</v>
      </c>
      <c r="AA23" s="67">
        <f t="shared" si="0"/>
        <v>22039692.169223286</v>
      </c>
    </row>
    <row r="24" spans="1:27">
      <c r="A24" s="65" t="s">
        <v>22</v>
      </c>
      <c r="B24" s="13" t="s">
        <v>1291</v>
      </c>
      <c r="C24" s="13" t="s">
        <v>1310</v>
      </c>
      <c r="D24" s="65">
        <v>120105</v>
      </c>
      <c r="E24" s="66" t="s">
        <v>1064</v>
      </c>
      <c r="F24" s="66" t="s">
        <v>1059</v>
      </c>
      <c r="G24" s="65" t="s">
        <v>74</v>
      </c>
      <c r="H24" s="65">
        <v>40131000</v>
      </c>
      <c r="I24" s="66" t="s">
        <v>264</v>
      </c>
      <c r="J24" s="66">
        <v>1</v>
      </c>
      <c r="K24" s="66" t="s">
        <v>250</v>
      </c>
      <c r="L24" s="66" t="s">
        <v>265</v>
      </c>
      <c r="M24" s="66" t="s">
        <v>266</v>
      </c>
      <c r="N24" s="66" t="s">
        <v>268</v>
      </c>
      <c r="O24" s="67">
        <v>210195.14995349225</v>
      </c>
      <c r="P24" s="67">
        <v>200516.51461107333</v>
      </c>
      <c r="Q24" s="67">
        <v>196342.79684127122</v>
      </c>
      <c r="R24" s="67">
        <v>199712.10943032656</v>
      </c>
      <c r="S24" s="67">
        <v>201288.27073426332</v>
      </c>
      <c r="T24" s="67">
        <v>236446.93718833028</v>
      </c>
      <c r="U24" s="67">
        <v>231572.15661890915</v>
      </c>
      <c r="V24" s="67">
        <v>247830.00954263331</v>
      </c>
      <c r="W24" s="67">
        <v>222276.07406883937</v>
      </c>
      <c r="X24" s="67">
        <v>206661.37803012089</v>
      </c>
      <c r="Y24" s="67">
        <v>196473.61222457889</v>
      </c>
      <c r="Z24" s="67">
        <v>189887.50894460708</v>
      </c>
      <c r="AA24" s="67">
        <f t="shared" si="0"/>
        <v>2539202.5181884458</v>
      </c>
    </row>
    <row r="25" spans="1:27">
      <c r="A25" s="65" t="s">
        <v>22</v>
      </c>
      <c r="B25" s="13" t="s">
        <v>1291</v>
      </c>
      <c r="C25" s="13" t="s">
        <v>1310</v>
      </c>
      <c r="D25" s="65">
        <v>120105</v>
      </c>
      <c r="E25" s="66" t="s">
        <v>1064</v>
      </c>
      <c r="F25" s="66" t="s">
        <v>1059</v>
      </c>
      <c r="G25" s="65" t="s">
        <v>75</v>
      </c>
      <c r="H25" s="65">
        <v>40141000</v>
      </c>
      <c r="I25" s="66" t="s">
        <v>270</v>
      </c>
      <c r="J25" s="66">
        <v>1</v>
      </c>
      <c r="K25" s="66" t="s">
        <v>250</v>
      </c>
      <c r="L25" s="66" t="s">
        <v>271</v>
      </c>
      <c r="M25" s="66" t="s">
        <v>272</v>
      </c>
      <c r="N25" s="66" t="s">
        <v>274</v>
      </c>
      <c r="O25" s="67">
        <v>310868.04333333333</v>
      </c>
      <c r="P25" s="67">
        <v>310868.04333333333</v>
      </c>
      <c r="Q25" s="67">
        <v>310868.04333333333</v>
      </c>
      <c r="R25" s="67">
        <v>310868.04333333333</v>
      </c>
      <c r="S25" s="67">
        <v>310868.04333333333</v>
      </c>
      <c r="T25" s="67">
        <v>310868.04333333333</v>
      </c>
      <c r="U25" s="67">
        <v>310868.04333333333</v>
      </c>
      <c r="V25" s="67">
        <v>310868.04333333333</v>
      </c>
      <c r="W25" s="67">
        <v>310868.04333333333</v>
      </c>
      <c r="X25" s="67">
        <v>310868.04333333333</v>
      </c>
      <c r="Y25" s="67">
        <v>310868.04333333333</v>
      </c>
      <c r="Z25" s="67">
        <v>310868.04333333333</v>
      </c>
      <c r="AA25" s="67">
        <f t="shared" si="0"/>
        <v>3730416.5200000009</v>
      </c>
    </row>
    <row r="26" spans="1:27">
      <c r="A26" s="65" t="s">
        <v>22</v>
      </c>
      <c r="B26" s="13" t="s">
        <v>1291</v>
      </c>
      <c r="C26" s="13" t="s">
        <v>1310</v>
      </c>
      <c r="D26" s="65">
        <v>120105</v>
      </c>
      <c r="E26" s="66" t="s">
        <v>1064</v>
      </c>
      <c r="F26" s="66" t="s">
        <v>1059</v>
      </c>
      <c r="G26" s="65" t="s">
        <v>76</v>
      </c>
      <c r="H26" s="65">
        <v>40145000</v>
      </c>
      <c r="I26" s="66" t="s">
        <v>276</v>
      </c>
      <c r="J26" s="66">
        <v>1</v>
      </c>
      <c r="K26" s="66" t="s">
        <v>250</v>
      </c>
      <c r="L26" s="66" t="s">
        <v>277</v>
      </c>
      <c r="M26" s="66" t="s">
        <v>278</v>
      </c>
      <c r="N26" s="66" t="s">
        <v>280</v>
      </c>
      <c r="O26" s="67">
        <v>227710.29791666663</v>
      </c>
      <c r="P26" s="67">
        <v>227710.29791666663</v>
      </c>
      <c r="Q26" s="67">
        <v>227710.29791666663</v>
      </c>
      <c r="R26" s="67">
        <v>227710.29791666663</v>
      </c>
      <c r="S26" s="67">
        <v>227710.29791666663</v>
      </c>
      <c r="T26" s="67">
        <v>227710.29791666663</v>
      </c>
      <c r="U26" s="67">
        <v>227710.29791666663</v>
      </c>
      <c r="V26" s="67">
        <v>227710.29791666663</v>
      </c>
      <c r="W26" s="67">
        <v>227710.29791666663</v>
      </c>
      <c r="X26" s="67">
        <v>227710.29791666663</v>
      </c>
      <c r="Y26" s="67">
        <v>227710.29791666663</v>
      </c>
      <c r="Z26" s="67">
        <v>227710.29791666663</v>
      </c>
      <c r="AA26" s="67">
        <f t="shared" si="0"/>
        <v>2732523.5749999997</v>
      </c>
    </row>
    <row r="27" spans="1:27">
      <c r="A27" s="65" t="s">
        <v>22</v>
      </c>
      <c r="B27" s="13" t="s">
        <v>1291</v>
      </c>
      <c r="C27" s="13" t="s">
        <v>1310</v>
      </c>
      <c r="D27" s="65">
        <v>120105</v>
      </c>
      <c r="E27" s="66" t="s">
        <v>1064</v>
      </c>
      <c r="F27" s="66" t="s">
        <v>1059</v>
      </c>
      <c r="G27" s="65" t="s">
        <v>77</v>
      </c>
      <c r="H27" s="65">
        <v>40151000</v>
      </c>
      <c r="I27" s="66" t="s">
        <v>282</v>
      </c>
      <c r="J27" s="66">
        <v>1</v>
      </c>
      <c r="K27" s="66" t="s">
        <v>250</v>
      </c>
      <c r="L27" s="66" t="s">
        <v>283</v>
      </c>
      <c r="M27" s="66" t="s">
        <v>284</v>
      </c>
      <c r="N27" s="66" t="s">
        <v>286</v>
      </c>
      <c r="O27" s="67">
        <v>420910.15191238571</v>
      </c>
      <c r="P27" s="67">
        <v>417845.11751238612</v>
      </c>
      <c r="Q27" s="67">
        <v>388693.54137238552</v>
      </c>
      <c r="R27" s="67">
        <v>393346.0683123857</v>
      </c>
      <c r="S27" s="67">
        <v>480492.80747238424</v>
      </c>
      <c r="T27" s="67">
        <v>538227.73973238724</v>
      </c>
      <c r="U27" s="67">
        <v>551671.8636123871</v>
      </c>
      <c r="V27" s="67">
        <v>613884.42057238775</v>
      </c>
      <c r="W27" s="67">
        <v>607032.66777238669</v>
      </c>
      <c r="X27" s="67">
        <v>575454.32305238687</v>
      </c>
      <c r="Y27" s="67">
        <v>462093.89841238706</v>
      </c>
      <c r="Z27" s="67">
        <v>439375.92287238722</v>
      </c>
      <c r="AA27" s="67">
        <f t="shared" si="0"/>
        <v>5889028.5226086378</v>
      </c>
    </row>
    <row r="28" spans="1:27">
      <c r="A28" s="65" t="s">
        <v>22</v>
      </c>
      <c r="B28" s="13" t="s">
        <v>1291</v>
      </c>
      <c r="C28" s="13" t="s">
        <v>1310</v>
      </c>
      <c r="D28" s="65">
        <v>120105</v>
      </c>
      <c r="E28" s="66" t="s">
        <v>1064</v>
      </c>
      <c r="F28" s="66" t="s">
        <v>1059</v>
      </c>
      <c r="G28" s="65" t="s">
        <v>78</v>
      </c>
      <c r="H28" s="65">
        <v>40161000</v>
      </c>
      <c r="I28" s="66" t="s">
        <v>288</v>
      </c>
      <c r="J28" s="66">
        <v>1</v>
      </c>
      <c r="K28" s="66" t="s">
        <v>250</v>
      </c>
      <c r="L28" s="66" t="s">
        <v>289</v>
      </c>
      <c r="M28" s="66" t="s">
        <v>290</v>
      </c>
      <c r="N28" s="66" t="s">
        <v>292</v>
      </c>
      <c r="O28" s="67">
        <v>133894.63992499994</v>
      </c>
      <c r="P28" s="67">
        <v>119860.80080649996</v>
      </c>
      <c r="Q28" s="67">
        <v>136801.88079099997</v>
      </c>
      <c r="R28" s="67">
        <v>132770.60544999994</v>
      </c>
      <c r="S28" s="67">
        <v>141485.39181549998</v>
      </c>
      <c r="T28" s="67">
        <v>157766.44885599994</v>
      </c>
      <c r="U28" s="67">
        <v>185513.19465024996</v>
      </c>
      <c r="V28" s="67">
        <v>178676.40086424991</v>
      </c>
      <c r="W28" s="67">
        <v>170468.73353049994</v>
      </c>
      <c r="X28" s="67">
        <v>165481.94027949998</v>
      </c>
      <c r="Y28" s="67">
        <v>133580.90147499996</v>
      </c>
      <c r="Z28" s="67">
        <v>118447.93919199998</v>
      </c>
      <c r="AA28" s="67">
        <f t="shared" si="0"/>
        <v>1774748.8776354999</v>
      </c>
    </row>
    <row r="29" spans="1:27" customFormat="1">
      <c r="A29" s="1" t="s">
        <v>22</v>
      </c>
      <c r="B29" s="13" t="s">
        <v>1291</v>
      </c>
      <c r="C29" s="13" t="s">
        <v>1310</v>
      </c>
      <c r="D29" s="1">
        <v>120105</v>
      </c>
      <c r="E29" s="13" t="s">
        <v>1064</v>
      </c>
      <c r="F29" s="13" t="s">
        <v>1059</v>
      </c>
      <c r="G29" s="1" t="s">
        <v>79</v>
      </c>
      <c r="H29" s="1">
        <v>50171800</v>
      </c>
      <c r="I29" s="13" t="s">
        <v>411</v>
      </c>
      <c r="J29" s="13">
        <v>10</v>
      </c>
      <c r="K29" s="13" t="s">
        <v>347</v>
      </c>
      <c r="L29" s="13" t="s">
        <v>348</v>
      </c>
      <c r="M29" s="13" t="s">
        <v>349</v>
      </c>
      <c r="N29" s="13" t="s">
        <v>351</v>
      </c>
      <c r="O29" s="2">
        <v>5883.6455236252505</v>
      </c>
      <c r="P29" s="2">
        <v>5883.6455236252505</v>
      </c>
      <c r="Q29" s="2">
        <v>6443.9927163514658</v>
      </c>
      <c r="R29" s="2">
        <v>6048.3875982867585</v>
      </c>
      <c r="S29" s="2">
        <v>6336.4060553480322</v>
      </c>
      <c r="T29" s="2">
        <v>6336.4060553480322</v>
      </c>
      <c r="U29" s="2">
        <v>6048.3875982867585</v>
      </c>
      <c r="V29" s="2">
        <v>6624.4245124093068</v>
      </c>
      <c r="W29" s="2">
        <v>6336.4060553480322</v>
      </c>
      <c r="X29" s="2">
        <v>6048.3875982867585</v>
      </c>
      <c r="Y29" s="2">
        <v>6336.4060553480322</v>
      </c>
      <c r="Z29" s="2">
        <v>6336.4060553480322</v>
      </c>
      <c r="AA29" s="2">
        <f t="shared" si="0"/>
        <v>74662.901347611725</v>
      </c>
    </row>
    <row r="30" spans="1:27" customFormat="1">
      <c r="A30" s="1" t="s">
        <v>22</v>
      </c>
      <c r="B30" s="13" t="s">
        <v>1291</v>
      </c>
      <c r="C30" s="13" t="s">
        <v>1310</v>
      </c>
      <c r="D30" s="1">
        <v>120105</v>
      </c>
      <c r="E30" s="13" t="s">
        <v>1064</v>
      </c>
      <c r="F30" s="13" t="s">
        <v>1059</v>
      </c>
      <c r="G30" s="1" t="s">
        <v>80</v>
      </c>
      <c r="H30" s="1">
        <v>50109900</v>
      </c>
      <c r="I30" s="13" t="s">
        <v>388</v>
      </c>
      <c r="J30" s="13">
        <v>10</v>
      </c>
      <c r="K30" s="13" t="s">
        <v>347</v>
      </c>
      <c r="L30" s="13" t="s">
        <v>348</v>
      </c>
      <c r="M30" s="13" t="s">
        <v>349</v>
      </c>
      <c r="N30" s="13" t="s">
        <v>351</v>
      </c>
      <c r="O30" s="2">
        <v>-2694.8083344000006</v>
      </c>
      <c r="P30" s="2">
        <v>-2694.8083344000006</v>
      </c>
      <c r="Q30" s="2">
        <v>-2951.4567471999999</v>
      </c>
      <c r="R30" s="2">
        <v>-2770.2629677632003</v>
      </c>
      <c r="S30" s="2">
        <v>-2902.1802519424</v>
      </c>
      <c r="T30" s="2">
        <v>-2902.1802519424</v>
      </c>
      <c r="U30" s="2">
        <v>-2770.2629677632003</v>
      </c>
      <c r="V30" s="2">
        <v>-3034.0975361216006</v>
      </c>
      <c r="W30" s="2">
        <v>-2902.1802519424</v>
      </c>
      <c r="X30" s="2">
        <v>-2770.2629677632003</v>
      </c>
      <c r="Y30" s="2">
        <v>-2902.1802519424</v>
      </c>
      <c r="Z30" s="2">
        <v>-2902.1802519424</v>
      </c>
      <c r="AA30" s="2">
        <f t="shared" si="0"/>
        <v>-34196.861115123203</v>
      </c>
    </row>
    <row r="31" spans="1:27" customFormat="1">
      <c r="A31" s="1" t="s">
        <v>22</v>
      </c>
      <c r="B31" s="13" t="s">
        <v>1291</v>
      </c>
      <c r="C31" s="13" t="s">
        <v>1310</v>
      </c>
      <c r="D31" s="1">
        <v>120105</v>
      </c>
      <c r="E31" s="13" t="s">
        <v>1064</v>
      </c>
      <c r="F31" s="13" t="s">
        <v>1059</v>
      </c>
      <c r="G31" s="1" t="s">
        <v>52</v>
      </c>
      <c r="H31" s="1">
        <v>50100000</v>
      </c>
      <c r="I31" s="13" t="s">
        <v>346</v>
      </c>
      <c r="J31" s="13">
        <v>10</v>
      </c>
      <c r="K31" s="13" t="s">
        <v>347</v>
      </c>
      <c r="L31" s="13" t="s">
        <v>348</v>
      </c>
      <c r="M31" s="13" t="s">
        <v>349</v>
      </c>
      <c r="N31" s="13" t="s">
        <v>351</v>
      </c>
      <c r="O31" s="2">
        <v>50885.720400000006</v>
      </c>
      <c r="P31" s="2">
        <v>50885.720400000006</v>
      </c>
      <c r="Q31" s="2">
        <v>55731.985200000003</v>
      </c>
      <c r="R31" s="2">
        <v>52310.518291200002</v>
      </c>
      <c r="S31" s="2">
        <v>54801.499638399997</v>
      </c>
      <c r="T31" s="2">
        <v>54801.499638399997</v>
      </c>
      <c r="U31" s="2">
        <v>52310.518291200002</v>
      </c>
      <c r="V31" s="2">
        <v>57292.480985600007</v>
      </c>
      <c r="W31" s="2">
        <v>54801.499638399997</v>
      </c>
      <c r="X31" s="2">
        <v>52310.518291200002</v>
      </c>
      <c r="Y31" s="2">
        <v>54801.499638399997</v>
      </c>
      <c r="Z31" s="2">
        <v>54801.499638399997</v>
      </c>
      <c r="AA31" s="2">
        <f t="shared" si="0"/>
        <v>645734.9600512</v>
      </c>
    </row>
    <row r="32" spans="1:27" customFormat="1">
      <c r="A32" s="1" t="s">
        <v>22</v>
      </c>
      <c r="B32" s="13" t="s">
        <v>1291</v>
      </c>
      <c r="C32" s="13" t="s">
        <v>1310</v>
      </c>
      <c r="D32" s="1">
        <v>120105</v>
      </c>
      <c r="E32" s="13" t="s">
        <v>1064</v>
      </c>
      <c r="F32" s="13" t="s">
        <v>1059</v>
      </c>
      <c r="G32" s="1" t="s">
        <v>81</v>
      </c>
      <c r="H32" s="1">
        <v>50171000</v>
      </c>
      <c r="I32" s="13" t="s">
        <v>409</v>
      </c>
      <c r="J32" s="13">
        <v>10</v>
      </c>
      <c r="K32" s="13" t="s">
        <v>347</v>
      </c>
      <c r="L32" s="13" t="s">
        <v>348</v>
      </c>
      <c r="M32" s="13" t="s">
        <v>349</v>
      </c>
      <c r="N32" s="13" t="s">
        <v>351</v>
      </c>
      <c r="O32" s="2">
        <v>8312.7220478017862</v>
      </c>
      <c r="P32" s="2">
        <v>8312.7220478017862</v>
      </c>
      <c r="Q32" s="2">
        <v>9104.4170047352909</v>
      </c>
      <c r="R32" s="2">
        <v>8545.4784651402351</v>
      </c>
      <c r="S32" s="2">
        <v>8952.410773004056</v>
      </c>
      <c r="T32" s="2">
        <v>8952.410773004056</v>
      </c>
      <c r="U32" s="2">
        <v>8545.4784651402351</v>
      </c>
      <c r="V32" s="2">
        <v>9359.3330808678766</v>
      </c>
      <c r="W32" s="2">
        <v>8952.410773004056</v>
      </c>
      <c r="X32" s="2">
        <v>8545.4784651402351</v>
      </c>
      <c r="Y32" s="2">
        <v>8952.410773004056</v>
      </c>
      <c r="Z32" s="2">
        <v>8952.410773004056</v>
      </c>
      <c r="AA32" s="2">
        <f t="shared" si="0"/>
        <v>105487.68344164772</v>
      </c>
    </row>
    <row r="33" spans="1:27" customFormat="1">
      <c r="A33" s="1" t="s">
        <v>22</v>
      </c>
      <c r="B33" s="13" t="s">
        <v>1291</v>
      </c>
      <c r="C33" s="13" t="s">
        <v>1310</v>
      </c>
      <c r="D33" s="1">
        <v>120105</v>
      </c>
      <c r="E33" s="13" t="s">
        <v>1064</v>
      </c>
      <c r="F33" s="13" t="s">
        <v>1059</v>
      </c>
      <c r="G33" s="1" t="s">
        <v>82</v>
      </c>
      <c r="H33" s="1">
        <v>50610000</v>
      </c>
      <c r="I33" s="13" t="s">
        <v>448</v>
      </c>
      <c r="J33" s="13">
        <v>11</v>
      </c>
      <c r="K33" s="13" t="s">
        <v>449</v>
      </c>
      <c r="L33" s="13" t="s">
        <v>450</v>
      </c>
      <c r="M33" s="13" t="s">
        <v>451</v>
      </c>
      <c r="N33" s="13" t="s">
        <v>417</v>
      </c>
      <c r="O33" s="2">
        <v>68027</v>
      </c>
      <c r="P33" s="2">
        <v>68027</v>
      </c>
      <c r="Q33" s="2">
        <v>68027</v>
      </c>
      <c r="R33" s="2">
        <v>68027</v>
      </c>
      <c r="S33" s="2">
        <v>68027</v>
      </c>
      <c r="T33" s="2">
        <v>68027</v>
      </c>
      <c r="U33" s="2">
        <v>68027</v>
      </c>
      <c r="V33" s="2">
        <v>68027</v>
      </c>
      <c r="W33" s="2">
        <v>68027</v>
      </c>
      <c r="X33" s="2">
        <v>68027</v>
      </c>
      <c r="Y33" s="2">
        <v>68027</v>
      </c>
      <c r="Z33" s="2">
        <v>68027</v>
      </c>
      <c r="AA33" s="2">
        <f t="shared" si="0"/>
        <v>816324</v>
      </c>
    </row>
    <row r="34" spans="1:27" customFormat="1">
      <c r="A34" s="1" t="s">
        <v>22</v>
      </c>
      <c r="B34" s="13" t="s">
        <v>1291</v>
      </c>
      <c r="C34" s="13" t="s">
        <v>1310</v>
      </c>
      <c r="D34" s="1">
        <v>120105</v>
      </c>
      <c r="E34" s="13" t="s">
        <v>1064</v>
      </c>
      <c r="F34" s="13" t="s">
        <v>1059</v>
      </c>
      <c r="G34" s="1" t="s">
        <v>83</v>
      </c>
      <c r="H34" s="1">
        <v>50510000</v>
      </c>
      <c r="I34" s="13" t="s">
        <v>441</v>
      </c>
      <c r="J34" s="13">
        <v>12</v>
      </c>
      <c r="K34" s="13" t="s">
        <v>442</v>
      </c>
      <c r="L34" s="13" t="s">
        <v>443</v>
      </c>
      <c r="M34" s="13" t="s">
        <v>444</v>
      </c>
      <c r="N34" s="13" t="s">
        <v>417</v>
      </c>
      <c r="O34" s="2">
        <v>62540.5</v>
      </c>
      <c r="P34" s="2">
        <v>62540.5</v>
      </c>
      <c r="Q34" s="2">
        <v>62540.5</v>
      </c>
      <c r="R34" s="2">
        <v>62540.5</v>
      </c>
      <c r="S34" s="2">
        <v>62540.5</v>
      </c>
      <c r="T34" s="2">
        <v>62540.5</v>
      </c>
      <c r="U34" s="2">
        <v>62540.5</v>
      </c>
      <c r="V34" s="2">
        <v>62540.5</v>
      </c>
      <c r="W34" s="2">
        <v>62540.5</v>
      </c>
      <c r="X34" s="2">
        <v>62540.5</v>
      </c>
      <c r="Y34" s="2">
        <v>62540.5</v>
      </c>
      <c r="Z34" s="2">
        <v>62540.5</v>
      </c>
      <c r="AA34" s="2">
        <f t="shared" si="0"/>
        <v>750486</v>
      </c>
    </row>
    <row r="35" spans="1:27" customFormat="1">
      <c r="A35" s="1" t="s">
        <v>22</v>
      </c>
      <c r="B35" s="13" t="s">
        <v>1291</v>
      </c>
      <c r="C35" s="13" t="s">
        <v>1310</v>
      </c>
      <c r="D35" s="1">
        <v>120105</v>
      </c>
      <c r="E35" s="13" t="s">
        <v>1064</v>
      </c>
      <c r="F35" s="13" t="s">
        <v>1059</v>
      </c>
      <c r="G35" s="1" t="s">
        <v>84</v>
      </c>
      <c r="H35" s="1">
        <v>50550000</v>
      </c>
      <c r="I35" s="13" t="s">
        <v>446</v>
      </c>
      <c r="J35" s="13">
        <v>12</v>
      </c>
      <c r="K35" s="13" t="s">
        <v>442</v>
      </c>
      <c r="L35" s="13" t="s">
        <v>443</v>
      </c>
      <c r="M35" s="13" t="s">
        <v>444</v>
      </c>
      <c r="N35" s="13" t="s">
        <v>417</v>
      </c>
      <c r="O35" s="2">
        <v>5468.9600000000009</v>
      </c>
      <c r="P35" s="2">
        <v>5468.9600000000009</v>
      </c>
      <c r="Q35" s="2">
        <v>5468.9600000000009</v>
      </c>
      <c r="R35" s="2">
        <v>5468.9600000000009</v>
      </c>
      <c r="S35" s="2">
        <v>5468.9600000000009</v>
      </c>
      <c r="T35" s="2">
        <v>5468.9600000000009</v>
      </c>
      <c r="U35" s="2">
        <v>5468.9600000000009</v>
      </c>
      <c r="V35" s="2">
        <v>5468.9600000000009</v>
      </c>
      <c r="W35" s="2">
        <v>5468.9600000000009</v>
      </c>
      <c r="X35" s="2">
        <v>5468.9600000000009</v>
      </c>
      <c r="Y35" s="2">
        <v>5468.9600000000009</v>
      </c>
      <c r="Z35" s="2">
        <v>5468.9600000000009</v>
      </c>
      <c r="AA35" s="2">
        <f t="shared" si="0"/>
        <v>65627.520000000004</v>
      </c>
    </row>
    <row r="36" spans="1:27" customFormat="1">
      <c r="A36" s="1" t="s">
        <v>22</v>
      </c>
      <c r="B36" s="13" t="s">
        <v>1291</v>
      </c>
      <c r="C36" s="13" t="s">
        <v>1310</v>
      </c>
      <c r="D36" s="1">
        <v>120105</v>
      </c>
      <c r="E36" s="13" t="s">
        <v>1064</v>
      </c>
      <c r="F36" s="13" t="s">
        <v>1059</v>
      </c>
      <c r="G36" s="1" t="s">
        <v>85</v>
      </c>
      <c r="H36" s="1">
        <v>50550100</v>
      </c>
      <c r="I36" s="13" t="s">
        <v>447</v>
      </c>
      <c r="J36" s="13">
        <v>12</v>
      </c>
      <c r="K36" s="13" t="s">
        <v>442</v>
      </c>
      <c r="L36" s="13" t="s">
        <v>443</v>
      </c>
      <c r="M36" s="13" t="s">
        <v>444</v>
      </c>
      <c r="N36" s="13" t="s">
        <v>417</v>
      </c>
      <c r="O36" s="2">
        <v>-308.096</v>
      </c>
      <c r="P36" s="2">
        <v>-308.096</v>
      </c>
      <c r="Q36" s="2">
        <v>-308.096</v>
      </c>
      <c r="R36" s="2">
        <v>-308.096</v>
      </c>
      <c r="S36" s="2">
        <v>-308.096</v>
      </c>
      <c r="T36" s="2">
        <v>-308.096</v>
      </c>
      <c r="U36" s="2">
        <v>-308.096</v>
      </c>
      <c r="V36" s="2">
        <v>-308.096</v>
      </c>
      <c r="W36" s="2">
        <v>-308.096</v>
      </c>
      <c r="X36" s="2">
        <v>-308.096</v>
      </c>
      <c r="Y36" s="2">
        <v>-308.096</v>
      </c>
      <c r="Z36" s="2">
        <v>-308.096</v>
      </c>
      <c r="AA36" s="2">
        <f t="shared" si="0"/>
        <v>-3697.152</v>
      </c>
    </row>
    <row r="37" spans="1:27" customFormat="1">
      <c r="A37" s="1" t="s">
        <v>22</v>
      </c>
      <c r="B37" s="13" t="s">
        <v>1291</v>
      </c>
      <c r="C37" s="13" t="s">
        <v>1310</v>
      </c>
      <c r="D37" s="1">
        <v>120105</v>
      </c>
      <c r="E37" s="13" t="s">
        <v>1064</v>
      </c>
      <c r="F37" s="13" t="s">
        <v>1059</v>
      </c>
      <c r="G37" s="1" t="s">
        <v>53</v>
      </c>
      <c r="H37" s="1">
        <v>50421000</v>
      </c>
      <c r="I37" s="13" t="s">
        <v>413</v>
      </c>
      <c r="J37" s="13">
        <v>13</v>
      </c>
      <c r="K37" s="13" t="s">
        <v>414</v>
      </c>
      <c r="L37" s="13" t="s">
        <v>415</v>
      </c>
      <c r="M37" s="13" t="s">
        <v>414</v>
      </c>
      <c r="N37" s="13" t="s">
        <v>417</v>
      </c>
      <c r="O37" s="2">
        <v>961.35393791842614</v>
      </c>
      <c r="P37" s="2">
        <v>961.35393791842614</v>
      </c>
      <c r="Q37" s="2">
        <v>1052.9176462916096</v>
      </c>
      <c r="R37" s="2">
        <v>988.27816818014207</v>
      </c>
      <c r="S37" s="2">
        <v>1035.3414142839583</v>
      </c>
      <c r="T37" s="2">
        <v>1035.3414142839583</v>
      </c>
      <c r="U37" s="2">
        <v>988.27816818014207</v>
      </c>
      <c r="V37" s="2">
        <v>1082.3946603877746</v>
      </c>
      <c r="W37" s="2">
        <v>1035.3414142839583</v>
      </c>
      <c r="X37" s="2">
        <v>988.27816818014207</v>
      </c>
      <c r="Y37" s="2">
        <v>1035.3414142839583</v>
      </c>
      <c r="Z37" s="2">
        <v>1035.3414142839583</v>
      </c>
      <c r="AA37" s="2">
        <f t="shared" si="0"/>
        <v>12199.561758476455</v>
      </c>
    </row>
    <row r="38" spans="1:27" customFormat="1">
      <c r="A38" s="1" t="s">
        <v>22</v>
      </c>
      <c r="B38" s="13" t="s">
        <v>1291</v>
      </c>
      <c r="C38" s="13" t="s">
        <v>1310</v>
      </c>
      <c r="D38" s="1">
        <v>120105</v>
      </c>
      <c r="E38" s="13" t="s">
        <v>1064</v>
      </c>
      <c r="F38" s="13" t="s">
        <v>1059</v>
      </c>
      <c r="G38" s="1" t="s">
        <v>54</v>
      </c>
      <c r="H38" s="1">
        <v>50422000</v>
      </c>
      <c r="I38" s="13" t="s">
        <v>419</v>
      </c>
      <c r="J38" s="13">
        <v>13</v>
      </c>
      <c r="K38" s="13" t="s">
        <v>414</v>
      </c>
      <c r="L38" s="13" t="s">
        <v>415</v>
      </c>
      <c r="M38" s="13" t="s">
        <v>414</v>
      </c>
      <c r="N38" s="13" t="s">
        <v>417</v>
      </c>
      <c r="O38" s="2">
        <v>549.28142976227457</v>
      </c>
      <c r="P38" s="2">
        <v>549.28142976227457</v>
      </c>
      <c r="Q38" s="2">
        <v>601.59061354915787</v>
      </c>
      <c r="R38" s="2">
        <v>564.65550979561817</v>
      </c>
      <c r="S38" s="2">
        <v>591.54101026207627</v>
      </c>
      <c r="T38" s="2">
        <v>591.54101026207627</v>
      </c>
      <c r="U38" s="2">
        <v>564.65550979561817</v>
      </c>
      <c r="V38" s="2">
        <v>618.43651072853424</v>
      </c>
      <c r="W38" s="2">
        <v>591.54101026207627</v>
      </c>
      <c r="X38" s="2">
        <v>564.65550979561817</v>
      </c>
      <c r="Y38" s="2">
        <v>591.54101026207627</v>
      </c>
      <c r="Z38" s="2">
        <v>591.54101026207627</v>
      </c>
      <c r="AA38" s="2">
        <f t="shared" si="0"/>
        <v>6970.2615644994767</v>
      </c>
    </row>
    <row r="39" spans="1:27" customFormat="1">
      <c r="A39" s="1" t="s">
        <v>22</v>
      </c>
      <c r="B39" s="13" t="s">
        <v>1291</v>
      </c>
      <c r="C39" s="13" t="s">
        <v>1310</v>
      </c>
      <c r="D39" s="1">
        <v>120105</v>
      </c>
      <c r="E39" s="13" t="s">
        <v>1064</v>
      </c>
      <c r="F39" s="13" t="s">
        <v>1059</v>
      </c>
      <c r="G39" s="1" t="s">
        <v>86</v>
      </c>
      <c r="H39" s="1">
        <v>50423000</v>
      </c>
      <c r="I39" s="13" t="s">
        <v>421</v>
      </c>
      <c r="J39" s="13">
        <v>13</v>
      </c>
      <c r="K39" s="13" t="s">
        <v>414</v>
      </c>
      <c r="L39" s="13" t="s">
        <v>415</v>
      </c>
      <c r="M39" s="13" t="s">
        <v>414</v>
      </c>
      <c r="N39" s="13" t="s">
        <v>417</v>
      </c>
      <c r="O39" s="2">
        <v>740</v>
      </c>
      <c r="P39" s="2">
        <v>740</v>
      </c>
      <c r="Q39" s="2">
        <v>740</v>
      </c>
      <c r="R39" s="2">
        <v>740</v>
      </c>
      <c r="S39" s="2">
        <v>740</v>
      </c>
      <c r="T39" s="2">
        <v>740</v>
      </c>
      <c r="U39" s="2">
        <v>740</v>
      </c>
      <c r="V39" s="2">
        <v>740</v>
      </c>
      <c r="W39" s="2">
        <v>740</v>
      </c>
      <c r="X39" s="2">
        <v>740</v>
      </c>
      <c r="Y39" s="2">
        <v>740</v>
      </c>
      <c r="Z39" s="2">
        <v>740</v>
      </c>
      <c r="AA39" s="2">
        <f t="shared" si="0"/>
        <v>8880</v>
      </c>
    </row>
    <row r="40" spans="1:27" customFormat="1">
      <c r="A40" s="1" t="s">
        <v>22</v>
      </c>
      <c r="B40" s="13" t="s">
        <v>1291</v>
      </c>
      <c r="C40" s="13" t="s">
        <v>1310</v>
      </c>
      <c r="D40" s="1">
        <v>120105</v>
      </c>
      <c r="E40" s="13" t="s">
        <v>1064</v>
      </c>
      <c r="F40" s="13" t="s">
        <v>1059</v>
      </c>
      <c r="G40" s="1" t="s">
        <v>87</v>
      </c>
      <c r="H40" s="1">
        <v>50426000</v>
      </c>
      <c r="I40" s="13" t="s">
        <v>422</v>
      </c>
      <c r="J40" s="13">
        <v>13</v>
      </c>
      <c r="K40" s="13" t="s">
        <v>414</v>
      </c>
      <c r="L40" s="13" t="s">
        <v>415</v>
      </c>
      <c r="M40" s="13" t="s">
        <v>414</v>
      </c>
      <c r="N40" s="13" t="s">
        <v>417</v>
      </c>
      <c r="O40" s="2">
        <v>931</v>
      </c>
      <c r="P40" s="2">
        <v>931</v>
      </c>
      <c r="Q40" s="2">
        <v>931</v>
      </c>
      <c r="R40" s="2">
        <v>931</v>
      </c>
      <c r="S40" s="2">
        <v>931</v>
      </c>
      <c r="T40" s="2">
        <v>931</v>
      </c>
      <c r="U40" s="2">
        <v>931</v>
      </c>
      <c r="V40" s="2">
        <v>931</v>
      </c>
      <c r="W40" s="2">
        <v>931</v>
      </c>
      <c r="X40" s="2">
        <v>931</v>
      </c>
      <c r="Y40" s="2">
        <v>931</v>
      </c>
      <c r="Z40" s="2">
        <v>931</v>
      </c>
      <c r="AA40" s="2">
        <f t="shared" si="0"/>
        <v>11172</v>
      </c>
    </row>
    <row r="41" spans="1:27" customFormat="1">
      <c r="A41" s="1" t="s">
        <v>22</v>
      </c>
      <c r="B41" s="13" t="s">
        <v>1291</v>
      </c>
      <c r="C41" s="13" t="s">
        <v>1310</v>
      </c>
      <c r="D41" s="1">
        <v>120105</v>
      </c>
      <c r="E41" s="13" t="s">
        <v>1064</v>
      </c>
      <c r="F41" s="13" t="s">
        <v>1059</v>
      </c>
      <c r="G41" s="1" t="s">
        <v>88</v>
      </c>
      <c r="H41" s="1">
        <v>50450000</v>
      </c>
      <c r="I41" s="13" t="s">
        <v>424</v>
      </c>
      <c r="J41" s="13">
        <v>13</v>
      </c>
      <c r="K41" s="13" t="s">
        <v>414</v>
      </c>
      <c r="L41" s="13" t="s">
        <v>415</v>
      </c>
      <c r="M41" s="13" t="s">
        <v>414</v>
      </c>
      <c r="N41" s="13" t="s">
        <v>417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11250</v>
      </c>
      <c r="AA41" s="2">
        <f t="shared" si="0"/>
        <v>11250</v>
      </c>
    </row>
    <row r="42" spans="1:27" customFormat="1">
      <c r="A42" s="1" t="s">
        <v>22</v>
      </c>
      <c r="B42" s="13" t="s">
        <v>1291</v>
      </c>
      <c r="C42" s="13" t="s">
        <v>1310</v>
      </c>
      <c r="D42" s="1">
        <v>120105</v>
      </c>
      <c r="E42" s="13" t="s">
        <v>1064</v>
      </c>
      <c r="F42" s="13" t="s">
        <v>1059</v>
      </c>
      <c r="G42" s="1" t="s">
        <v>89</v>
      </c>
      <c r="H42" s="1">
        <v>50457000</v>
      </c>
      <c r="I42" s="13" t="s">
        <v>439</v>
      </c>
      <c r="J42" s="13">
        <v>13</v>
      </c>
      <c r="K42" s="13" t="s">
        <v>414</v>
      </c>
      <c r="L42" s="13" t="s">
        <v>415</v>
      </c>
      <c r="M42" s="13" t="s">
        <v>414</v>
      </c>
      <c r="N42" s="13" t="s">
        <v>417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2730</v>
      </c>
      <c r="Z42" s="2">
        <v>0</v>
      </c>
      <c r="AA42" s="2">
        <f t="shared" si="0"/>
        <v>2730</v>
      </c>
    </row>
    <row r="43" spans="1:27" customFormat="1">
      <c r="A43" s="1" t="s">
        <v>22</v>
      </c>
      <c r="B43" s="13" t="s">
        <v>1291</v>
      </c>
      <c r="C43" s="13" t="s">
        <v>1310</v>
      </c>
      <c r="D43" s="1">
        <v>120105</v>
      </c>
      <c r="E43" s="13" t="s">
        <v>1064</v>
      </c>
      <c r="F43" s="13" t="s">
        <v>1059</v>
      </c>
      <c r="G43" s="1" t="s">
        <v>90</v>
      </c>
      <c r="H43" s="1">
        <v>50421100</v>
      </c>
      <c r="I43" s="13" t="s">
        <v>418</v>
      </c>
      <c r="J43" s="13">
        <v>13</v>
      </c>
      <c r="K43" s="13" t="s">
        <v>414</v>
      </c>
      <c r="L43" s="13" t="s">
        <v>415</v>
      </c>
      <c r="M43" s="13" t="s">
        <v>414</v>
      </c>
      <c r="N43" s="13" t="s">
        <v>417</v>
      </c>
      <c r="O43" s="2">
        <v>-58.019152439570917</v>
      </c>
      <c r="P43" s="2">
        <v>-58.019152439570917</v>
      </c>
      <c r="Q43" s="2">
        <v>-63.544786005244333</v>
      </c>
      <c r="R43" s="2">
        <v>-59.643688707878901</v>
      </c>
      <c r="S43" s="2">
        <v>-62.483864360635039</v>
      </c>
      <c r="T43" s="2">
        <v>-62.483864360635039</v>
      </c>
      <c r="U43" s="2">
        <v>-59.643688707878901</v>
      </c>
      <c r="V43" s="2">
        <v>-65.324040013391183</v>
      </c>
      <c r="W43" s="2">
        <v>-62.483864360635039</v>
      </c>
      <c r="X43" s="2">
        <v>-59.643688707878901</v>
      </c>
      <c r="Y43" s="2">
        <v>-62.483864360635039</v>
      </c>
      <c r="Z43" s="2">
        <v>-62.483864360635039</v>
      </c>
      <c r="AA43" s="2">
        <f t="shared" si="0"/>
        <v>-736.25751882458928</v>
      </c>
    </row>
    <row r="44" spans="1:27" customFormat="1">
      <c r="A44" s="1" t="s">
        <v>22</v>
      </c>
      <c r="B44" s="13" t="s">
        <v>1291</v>
      </c>
      <c r="C44" s="13" t="s">
        <v>1310</v>
      </c>
      <c r="D44" s="1">
        <v>120105</v>
      </c>
      <c r="E44" s="13" t="s">
        <v>1064</v>
      </c>
      <c r="F44" s="13" t="s">
        <v>1059</v>
      </c>
      <c r="G44" s="1" t="s">
        <v>91</v>
      </c>
      <c r="H44" s="1">
        <v>50422100</v>
      </c>
      <c r="I44" s="13" t="s">
        <v>420</v>
      </c>
      <c r="J44" s="13">
        <v>13</v>
      </c>
      <c r="K44" s="13" t="s">
        <v>414</v>
      </c>
      <c r="L44" s="13" t="s">
        <v>415</v>
      </c>
      <c r="M44" s="13" t="s">
        <v>414</v>
      </c>
      <c r="N44" s="13" t="s">
        <v>417</v>
      </c>
      <c r="O44" s="2">
        <v>-51.703368993186551</v>
      </c>
      <c r="P44" s="2">
        <v>-51.703368993186551</v>
      </c>
      <c r="Q44" s="2">
        <v>-56.627499373490032</v>
      </c>
      <c r="R44" s="2">
        <v>-53.151063324995768</v>
      </c>
      <c r="S44" s="2">
        <v>-55.682066340471764</v>
      </c>
      <c r="T44" s="2">
        <v>-55.682066340471764</v>
      </c>
      <c r="U44" s="2">
        <v>-53.151063324995768</v>
      </c>
      <c r="V44" s="2">
        <v>-58.213069355947752</v>
      </c>
      <c r="W44" s="2">
        <v>-55.682066340471764</v>
      </c>
      <c r="X44" s="2">
        <v>-53.151063324995768</v>
      </c>
      <c r="Y44" s="2">
        <v>-55.682066340471764</v>
      </c>
      <c r="Z44" s="2">
        <v>-55.682066340471764</v>
      </c>
      <c r="AA44" s="2">
        <f t="shared" si="0"/>
        <v>-656.11082839315713</v>
      </c>
    </row>
    <row r="45" spans="1:27" customFormat="1">
      <c r="A45" s="1" t="s">
        <v>22</v>
      </c>
      <c r="B45" s="13" t="s">
        <v>1291</v>
      </c>
      <c r="C45" s="13" t="s">
        <v>1310</v>
      </c>
      <c r="D45" s="1">
        <v>120105</v>
      </c>
      <c r="E45" s="13" t="s">
        <v>1064</v>
      </c>
      <c r="F45" s="13" t="s">
        <v>1059</v>
      </c>
      <c r="G45" s="1" t="s">
        <v>92</v>
      </c>
      <c r="H45" s="1">
        <v>53150000</v>
      </c>
      <c r="I45" s="13" t="s">
        <v>658</v>
      </c>
      <c r="J45" s="13">
        <v>15</v>
      </c>
      <c r="K45" s="13" t="s">
        <v>650</v>
      </c>
      <c r="L45" s="13" t="s">
        <v>651</v>
      </c>
      <c r="M45" s="13" t="s">
        <v>650</v>
      </c>
      <c r="N45" s="13" t="s">
        <v>660</v>
      </c>
      <c r="O45" s="2">
        <v>7549.7076435833333</v>
      </c>
      <c r="P45" s="2">
        <v>7549.7076435833333</v>
      </c>
      <c r="Q45" s="2">
        <v>7549.7076435833333</v>
      </c>
      <c r="R45" s="2">
        <v>7549.7076435833333</v>
      </c>
      <c r="S45" s="2">
        <v>7549.7076435833333</v>
      </c>
      <c r="T45" s="2">
        <v>7549.7076435833333</v>
      </c>
      <c r="U45" s="2">
        <v>7549.7076435833333</v>
      </c>
      <c r="V45" s="2">
        <v>7549.7076435833333</v>
      </c>
      <c r="W45" s="2">
        <v>7549.7076435833333</v>
      </c>
      <c r="X45" s="2">
        <v>7549.7076435833333</v>
      </c>
      <c r="Y45" s="2">
        <v>7549.7076435833333</v>
      </c>
      <c r="Z45" s="2">
        <v>7549.7076435833333</v>
      </c>
      <c r="AA45" s="2">
        <f t="shared" si="0"/>
        <v>90596.49172299997</v>
      </c>
    </row>
    <row r="46" spans="1:27" customFormat="1">
      <c r="A46" s="1" t="s">
        <v>22</v>
      </c>
      <c r="B46" s="13" t="s">
        <v>1291</v>
      </c>
      <c r="C46" s="13" t="s">
        <v>1310</v>
      </c>
      <c r="D46" s="1">
        <v>120105</v>
      </c>
      <c r="E46" s="13" t="s">
        <v>1064</v>
      </c>
      <c r="F46" s="13" t="s">
        <v>1059</v>
      </c>
      <c r="G46" s="1" t="s">
        <v>93</v>
      </c>
      <c r="H46" s="1">
        <v>53154000</v>
      </c>
      <c r="I46" s="13" t="s">
        <v>682</v>
      </c>
      <c r="J46" s="13">
        <v>15</v>
      </c>
      <c r="K46" s="13" t="s">
        <v>650</v>
      </c>
      <c r="L46" s="13" t="s">
        <v>651</v>
      </c>
      <c r="M46" s="13" t="s">
        <v>650</v>
      </c>
      <c r="N46" s="13" t="s">
        <v>681</v>
      </c>
      <c r="O46" s="2">
        <v>7694.2634474999995</v>
      </c>
      <c r="P46" s="2">
        <v>7694.2634474999995</v>
      </c>
      <c r="Q46" s="2">
        <v>7694.2634474999995</v>
      </c>
      <c r="R46" s="2">
        <v>7694.2634474999995</v>
      </c>
      <c r="S46" s="2">
        <v>7694.2634474999995</v>
      </c>
      <c r="T46" s="2">
        <v>7694.2634474999995</v>
      </c>
      <c r="U46" s="2">
        <v>7694.2634474999995</v>
      </c>
      <c r="V46" s="2">
        <v>7694.2634474999995</v>
      </c>
      <c r="W46" s="2">
        <v>7694.2634474999995</v>
      </c>
      <c r="X46" s="2">
        <v>7694.2634474999995</v>
      </c>
      <c r="Y46" s="2">
        <v>7694.2634474999995</v>
      </c>
      <c r="Z46" s="2">
        <v>7694.2634474999995</v>
      </c>
      <c r="AA46" s="2">
        <f t="shared" si="0"/>
        <v>92331.161369999987</v>
      </c>
    </row>
    <row r="47" spans="1:27" customFormat="1">
      <c r="A47" s="1" t="s">
        <v>22</v>
      </c>
      <c r="B47" s="13" t="s">
        <v>1291</v>
      </c>
      <c r="C47" s="13" t="s">
        <v>1310</v>
      </c>
      <c r="D47" s="1">
        <v>120105</v>
      </c>
      <c r="E47" s="13" t="s">
        <v>1064</v>
      </c>
      <c r="F47" s="13" t="s">
        <v>1059</v>
      </c>
      <c r="G47" s="1" t="s">
        <v>94</v>
      </c>
      <c r="H47" s="1">
        <v>52550000</v>
      </c>
      <c r="I47" s="13" t="s">
        <v>584</v>
      </c>
      <c r="J47" s="13">
        <v>16</v>
      </c>
      <c r="K47" s="13" t="s">
        <v>553</v>
      </c>
      <c r="L47" s="13" t="s">
        <v>554</v>
      </c>
      <c r="M47" s="13" t="s">
        <v>555</v>
      </c>
      <c r="N47" s="13" t="s">
        <v>506</v>
      </c>
      <c r="O47" s="2">
        <v>0</v>
      </c>
      <c r="P47" s="2">
        <v>0</v>
      </c>
      <c r="Q47" s="2">
        <v>5000</v>
      </c>
      <c r="R47" s="2">
        <v>0</v>
      </c>
      <c r="S47" s="2">
        <v>0</v>
      </c>
      <c r="T47" s="2">
        <v>5000</v>
      </c>
      <c r="U47" s="2">
        <v>0</v>
      </c>
      <c r="V47" s="2">
        <v>0</v>
      </c>
      <c r="W47" s="2">
        <v>5000</v>
      </c>
      <c r="X47" s="2">
        <v>0</v>
      </c>
      <c r="Y47" s="2">
        <v>0</v>
      </c>
      <c r="Z47" s="2">
        <v>5000</v>
      </c>
      <c r="AA47" s="2">
        <f t="shared" si="0"/>
        <v>20000</v>
      </c>
    </row>
    <row r="48" spans="1:27" customFormat="1">
      <c r="A48" s="1" t="s">
        <v>22</v>
      </c>
      <c r="B48" s="13" t="s">
        <v>1291</v>
      </c>
      <c r="C48" s="13" t="s">
        <v>1310</v>
      </c>
      <c r="D48" s="1">
        <v>120105</v>
      </c>
      <c r="E48" s="13" t="s">
        <v>1064</v>
      </c>
      <c r="F48" s="13" t="s">
        <v>1059</v>
      </c>
      <c r="G48" s="1" t="s">
        <v>95</v>
      </c>
      <c r="H48" s="1">
        <v>52571000</v>
      </c>
      <c r="I48" s="13" t="s">
        <v>610</v>
      </c>
      <c r="J48" s="13">
        <v>16</v>
      </c>
      <c r="K48" s="13" t="s">
        <v>553</v>
      </c>
      <c r="L48" s="13" t="s">
        <v>554</v>
      </c>
      <c r="M48" s="13" t="s">
        <v>555</v>
      </c>
      <c r="N48" s="13" t="s">
        <v>506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2000</v>
      </c>
      <c r="W48" s="2">
        <v>0</v>
      </c>
      <c r="X48" s="2">
        <v>0</v>
      </c>
      <c r="Y48" s="2">
        <v>0</v>
      </c>
      <c r="Z48" s="2">
        <v>0</v>
      </c>
      <c r="AA48" s="2">
        <f t="shared" si="0"/>
        <v>2000</v>
      </c>
    </row>
    <row r="49" spans="1:27" customFormat="1">
      <c r="A49" s="1" t="s">
        <v>22</v>
      </c>
      <c r="B49" s="13" t="s">
        <v>1291</v>
      </c>
      <c r="C49" s="13" t="s">
        <v>1310</v>
      </c>
      <c r="D49" s="1">
        <v>120105</v>
      </c>
      <c r="E49" s="13" t="s">
        <v>1064</v>
      </c>
      <c r="F49" s="13" t="s">
        <v>1059</v>
      </c>
      <c r="G49" s="1" t="s">
        <v>96</v>
      </c>
      <c r="H49" s="1">
        <v>52574000</v>
      </c>
      <c r="I49" s="13" t="s">
        <v>616</v>
      </c>
      <c r="J49" s="13">
        <v>17</v>
      </c>
      <c r="K49" s="13" t="s">
        <v>617</v>
      </c>
      <c r="L49" s="13" t="s">
        <v>618</v>
      </c>
      <c r="M49" s="13" t="s">
        <v>617</v>
      </c>
      <c r="N49" s="13" t="s">
        <v>506</v>
      </c>
      <c r="O49" s="2">
        <v>336.90002299999992</v>
      </c>
      <c r="P49" s="2">
        <v>336.90002299999992</v>
      </c>
      <c r="Q49" s="2">
        <v>336.90002299999992</v>
      </c>
      <c r="R49" s="2">
        <v>336.90002299999992</v>
      </c>
      <c r="S49" s="2">
        <v>336.90002299999992</v>
      </c>
      <c r="T49" s="2">
        <v>336.90002299999992</v>
      </c>
      <c r="U49" s="2">
        <v>336.90002299999992</v>
      </c>
      <c r="V49" s="2">
        <v>336.90002299999992</v>
      </c>
      <c r="W49" s="2">
        <v>336.90002299999992</v>
      </c>
      <c r="X49" s="2">
        <v>336.90002299999992</v>
      </c>
      <c r="Y49" s="2">
        <v>336.90002299999992</v>
      </c>
      <c r="Z49" s="2">
        <v>336.90002299999992</v>
      </c>
      <c r="AA49" s="2">
        <f t="shared" si="0"/>
        <v>4042.8002759999999</v>
      </c>
    </row>
    <row r="50" spans="1:27" customFormat="1">
      <c r="A50" s="1" t="s">
        <v>22</v>
      </c>
      <c r="B50" s="13" t="s">
        <v>1291</v>
      </c>
      <c r="C50" s="13" t="s">
        <v>1310</v>
      </c>
      <c r="D50" s="1">
        <v>120105</v>
      </c>
      <c r="E50" s="13" t="s">
        <v>1064</v>
      </c>
      <c r="F50" s="13" t="s">
        <v>1059</v>
      </c>
      <c r="G50" s="1" t="s">
        <v>97</v>
      </c>
      <c r="H50" s="1">
        <v>52574100</v>
      </c>
      <c r="I50" s="13" t="s">
        <v>623</v>
      </c>
      <c r="J50" s="13">
        <v>17</v>
      </c>
      <c r="K50" s="13" t="s">
        <v>617</v>
      </c>
      <c r="L50" s="13" t="s">
        <v>618</v>
      </c>
      <c r="M50" s="13" t="s">
        <v>617</v>
      </c>
      <c r="N50" s="13" t="s">
        <v>506</v>
      </c>
      <c r="O50" s="2">
        <v>700</v>
      </c>
      <c r="P50" s="2">
        <v>700</v>
      </c>
      <c r="Q50" s="2">
        <v>700</v>
      </c>
      <c r="R50" s="2">
        <v>700</v>
      </c>
      <c r="S50" s="2">
        <v>700</v>
      </c>
      <c r="T50" s="2">
        <v>700</v>
      </c>
      <c r="U50" s="2">
        <v>700</v>
      </c>
      <c r="V50" s="2">
        <v>700</v>
      </c>
      <c r="W50" s="2">
        <v>700</v>
      </c>
      <c r="X50" s="2">
        <v>700</v>
      </c>
      <c r="Y50" s="2">
        <v>700</v>
      </c>
      <c r="Z50" s="2">
        <v>700</v>
      </c>
      <c r="AA50" s="2">
        <f t="shared" si="0"/>
        <v>8400</v>
      </c>
    </row>
    <row r="51" spans="1:27" customFormat="1">
      <c r="A51" s="1" t="s">
        <v>22</v>
      </c>
      <c r="B51" s="13" t="s">
        <v>1291</v>
      </c>
      <c r="C51" s="13" t="s">
        <v>1310</v>
      </c>
      <c r="D51" s="1">
        <v>120105</v>
      </c>
      <c r="E51" s="13" t="s">
        <v>1064</v>
      </c>
      <c r="F51" s="13" t="s">
        <v>1059</v>
      </c>
      <c r="G51" s="1" t="s">
        <v>98</v>
      </c>
      <c r="H51" s="1">
        <v>52566000</v>
      </c>
      <c r="I51" s="13" t="s">
        <v>604</v>
      </c>
      <c r="J51" s="13">
        <v>18</v>
      </c>
      <c r="K51" s="13" t="s">
        <v>596</v>
      </c>
      <c r="L51" s="13" t="s">
        <v>597</v>
      </c>
      <c r="M51" s="13" t="s">
        <v>598</v>
      </c>
      <c r="N51" s="13" t="s">
        <v>506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4000</v>
      </c>
      <c r="W51" s="2">
        <v>0</v>
      </c>
      <c r="X51" s="2">
        <v>0</v>
      </c>
      <c r="Y51" s="2">
        <v>0</v>
      </c>
      <c r="Z51" s="2">
        <v>0</v>
      </c>
      <c r="AA51" s="2">
        <f t="shared" si="0"/>
        <v>4000</v>
      </c>
    </row>
    <row r="52" spans="1:27" customFormat="1">
      <c r="A52" s="1" t="s">
        <v>22</v>
      </c>
      <c r="B52" s="13" t="s">
        <v>1291</v>
      </c>
      <c r="C52" s="13" t="s">
        <v>1310</v>
      </c>
      <c r="D52" s="1">
        <v>120105</v>
      </c>
      <c r="E52" s="13" t="s">
        <v>1064</v>
      </c>
      <c r="F52" s="13" t="s">
        <v>1059</v>
      </c>
      <c r="G52" s="1" t="s">
        <v>99</v>
      </c>
      <c r="H52" s="1">
        <v>52562000</v>
      </c>
      <c r="I52" s="13" t="s">
        <v>590</v>
      </c>
      <c r="J52" s="13">
        <v>19</v>
      </c>
      <c r="K52" s="13" t="s">
        <v>527</v>
      </c>
      <c r="L52" s="13" t="s">
        <v>528</v>
      </c>
      <c r="M52" s="13" t="s">
        <v>529</v>
      </c>
      <c r="N52" s="13" t="s">
        <v>506</v>
      </c>
      <c r="O52" s="2">
        <v>500</v>
      </c>
      <c r="P52" s="2">
        <v>500</v>
      </c>
      <c r="Q52" s="2">
        <v>500</v>
      </c>
      <c r="R52" s="2">
        <v>500</v>
      </c>
      <c r="S52" s="2">
        <v>500</v>
      </c>
      <c r="T52" s="2">
        <v>500</v>
      </c>
      <c r="U52" s="2">
        <v>500</v>
      </c>
      <c r="V52" s="2">
        <v>500</v>
      </c>
      <c r="W52" s="2">
        <v>500</v>
      </c>
      <c r="X52" s="2">
        <v>500</v>
      </c>
      <c r="Y52" s="2">
        <v>500</v>
      </c>
      <c r="Z52" s="2">
        <v>500</v>
      </c>
      <c r="AA52" s="2">
        <f t="shared" si="0"/>
        <v>6000</v>
      </c>
    </row>
    <row r="53" spans="1:27" customFormat="1">
      <c r="A53" s="1" t="s">
        <v>22</v>
      </c>
      <c r="B53" s="13" t="s">
        <v>1291</v>
      </c>
      <c r="C53" s="13" t="s">
        <v>1310</v>
      </c>
      <c r="D53" s="1">
        <v>120105</v>
      </c>
      <c r="E53" s="13" t="s">
        <v>1064</v>
      </c>
      <c r="F53" s="13" t="s">
        <v>1059</v>
      </c>
      <c r="G53" s="1" t="s">
        <v>100</v>
      </c>
      <c r="H53" s="1">
        <v>52526100</v>
      </c>
      <c r="I53" s="13" t="s">
        <v>549</v>
      </c>
      <c r="J53" s="13">
        <v>19</v>
      </c>
      <c r="K53" s="13" t="s">
        <v>527</v>
      </c>
      <c r="L53" s="13" t="s">
        <v>528</v>
      </c>
      <c r="M53" s="13" t="s">
        <v>529</v>
      </c>
      <c r="N53" s="13" t="s">
        <v>506</v>
      </c>
      <c r="O53" s="2">
        <v>8888.9920000000002</v>
      </c>
      <c r="P53" s="2">
        <v>8888.9920000000002</v>
      </c>
      <c r="Q53" s="2">
        <v>8888.9920000000002</v>
      </c>
      <c r="R53" s="2">
        <v>8888.9920000000002</v>
      </c>
      <c r="S53" s="2">
        <v>8888.9920000000002</v>
      </c>
      <c r="T53" s="2">
        <v>8888.9920000000002</v>
      </c>
      <c r="U53" s="2">
        <v>8888.9920000000002</v>
      </c>
      <c r="V53" s="2">
        <v>8888.9920000000002</v>
      </c>
      <c r="W53" s="2">
        <v>8888.9920000000002</v>
      </c>
      <c r="X53" s="2">
        <v>8888.9920000000002</v>
      </c>
      <c r="Y53" s="2">
        <v>8888.9920000000002</v>
      </c>
      <c r="Z53" s="2">
        <v>8888.9920000000002</v>
      </c>
      <c r="AA53" s="2">
        <f t="shared" si="0"/>
        <v>106667.90399999999</v>
      </c>
    </row>
    <row r="54" spans="1:27" customFormat="1">
      <c r="A54" s="1" t="s">
        <v>22</v>
      </c>
      <c r="B54" s="13" t="s">
        <v>1291</v>
      </c>
      <c r="C54" s="13" t="s">
        <v>1310</v>
      </c>
      <c r="D54" s="1">
        <v>120105</v>
      </c>
      <c r="E54" s="13" t="s">
        <v>1064</v>
      </c>
      <c r="F54" s="13" t="s">
        <v>1059</v>
      </c>
      <c r="G54" s="1" t="s">
        <v>101</v>
      </c>
      <c r="H54" s="1">
        <v>52571500</v>
      </c>
      <c r="I54" s="13" t="s">
        <v>615</v>
      </c>
      <c r="J54" s="13">
        <v>19</v>
      </c>
      <c r="K54" s="13" t="s">
        <v>527</v>
      </c>
      <c r="L54" s="13" t="s">
        <v>528</v>
      </c>
      <c r="M54" s="13" t="s">
        <v>529</v>
      </c>
      <c r="N54" s="13" t="s">
        <v>506</v>
      </c>
      <c r="O54" s="2">
        <v>6393.0625000000009</v>
      </c>
      <c r="P54" s="2">
        <v>6393.0625000000009</v>
      </c>
      <c r="Q54" s="2">
        <v>6393.0625000000009</v>
      </c>
      <c r="R54" s="2">
        <v>6393.0625000000009</v>
      </c>
      <c r="S54" s="2">
        <v>6393.0625000000009</v>
      </c>
      <c r="T54" s="2">
        <v>6393.0625000000009</v>
      </c>
      <c r="U54" s="2">
        <v>6393.0625000000009</v>
      </c>
      <c r="V54" s="2">
        <v>6393.0625000000009</v>
      </c>
      <c r="W54" s="2">
        <v>6393.0625000000009</v>
      </c>
      <c r="X54" s="2">
        <v>6393.0625000000009</v>
      </c>
      <c r="Y54" s="2">
        <v>6393.0625000000009</v>
      </c>
      <c r="Z54" s="2">
        <v>6393.0625000000009</v>
      </c>
      <c r="AA54" s="2">
        <f t="shared" si="0"/>
        <v>76716.750000000015</v>
      </c>
    </row>
    <row r="55" spans="1:27" customFormat="1">
      <c r="A55" s="1" t="s">
        <v>22</v>
      </c>
      <c r="B55" s="13" t="s">
        <v>1291</v>
      </c>
      <c r="C55" s="13" t="s">
        <v>1310</v>
      </c>
      <c r="D55" s="1">
        <v>120105</v>
      </c>
      <c r="E55" s="13" t="s">
        <v>1064</v>
      </c>
      <c r="F55" s="13" t="s">
        <v>1059</v>
      </c>
      <c r="G55" s="1" t="s">
        <v>102</v>
      </c>
      <c r="H55" s="1">
        <v>52534021</v>
      </c>
      <c r="I55" s="13" t="s">
        <v>564</v>
      </c>
      <c r="J55" s="13">
        <v>21</v>
      </c>
      <c r="K55" s="13" t="s">
        <v>561</v>
      </c>
      <c r="L55" s="13" t="s">
        <v>562</v>
      </c>
      <c r="M55" s="13" t="s">
        <v>563</v>
      </c>
      <c r="N55" s="13" t="s">
        <v>506</v>
      </c>
      <c r="O55" s="2">
        <v>515</v>
      </c>
      <c r="P55" s="2">
        <v>665</v>
      </c>
      <c r="Q55" s="2">
        <v>565</v>
      </c>
      <c r="R55" s="2">
        <v>615</v>
      </c>
      <c r="S55" s="2">
        <v>515</v>
      </c>
      <c r="T55" s="2">
        <v>765</v>
      </c>
      <c r="U55" s="2">
        <v>840</v>
      </c>
      <c r="V55" s="2">
        <v>615</v>
      </c>
      <c r="W55" s="2">
        <v>615</v>
      </c>
      <c r="X55" s="2">
        <v>615</v>
      </c>
      <c r="Y55" s="2">
        <v>590</v>
      </c>
      <c r="Z55" s="2">
        <v>515</v>
      </c>
      <c r="AA55" s="2">
        <f t="shared" si="0"/>
        <v>7430</v>
      </c>
    </row>
    <row r="56" spans="1:27" customFormat="1">
      <c r="A56" s="1" t="s">
        <v>22</v>
      </c>
      <c r="B56" s="13" t="s">
        <v>1291</v>
      </c>
      <c r="C56" s="13" t="s">
        <v>1310</v>
      </c>
      <c r="D56" s="1">
        <v>120105</v>
      </c>
      <c r="E56" s="13" t="s">
        <v>1064</v>
      </c>
      <c r="F56" s="13" t="s">
        <v>1059</v>
      </c>
      <c r="G56" s="1" t="s">
        <v>103</v>
      </c>
      <c r="H56" s="1">
        <v>52534000</v>
      </c>
      <c r="I56" s="13" t="s">
        <v>560</v>
      </c>
      <c r="J56" s="13">
        <v>21</v>
      </c>
      <c r="K56" s="13" t="s">
        <v>561</v>
      </c>
      <c r="L56" s="13" t="s">
        <v>562</v>
      </c>
      <c r="M56" s="13" t="s">
        <v>563</v>
      </c>
      <c r="N56" s="13" t="s">
        <v>506</v>
      </c>
      <c r="O56" s="2">
        <v>1000</v>
      </c>
      <c r="P56" s="2">
        <v>4000</v>
      </c>
      <c r="Q56" s="2">
        <v>3000</v>
      </c>
      <c r="R56" s="2">
        <v>3000</v>
      </c>
      <c r="S56" s="2">
        <v>4000</v>
      </c>
      <c r="T56" s="2">
        <v>3000</v>
      </c>
      <c r="U56" s="2">
        <v>3000</v>
      </c>
      <c r="V56" s="2">
        <v>4000</v>
      </c>
      <c r="W56" s="2">
        <v>3000</v>
      </c>
      <c r="X56" s="2">
        <v>3000</v>
      </c>
      <c r="Y56" s="2">
        <v>4000</v>
      </c>
      <c r="Z56" s="2">
        <v>1000</v>
      </c>
      <c r="AA56" s="2">
        <f t="shared" si="0"/>
        <v>36000</v>
      </c>
    </row>
    <row r="57" spans="1:27" customFormat="1">
      <c r="A57" s="1" t="s">
        <v>22</v>
      </c>
      <c r="B57" s="13" t="s">
        <v>1291</v>
      </c>
      <c r="C57" s="13" t="s">
        <v>1310</v>
      </c>
      <c r="D57" s="1">
        <v>120105</v>
      </c>
      <c r="E57" s="13" t="s">
        <v>1064</v>
      </c>
      <c r="F57" s="13" t="s">
        <v>1059</v>
      </c>
      <c r="G57" s="1" t="s">
        <v>104</v>
      </c>
      <c r="H57" s="1">
        <v>52534200</v>
      </c>
      <c r="I57" s="13" t="s">
        <v>565</v>
      </c>
      <c r="J57" s="13">
        <v>21</v>
      </c>
      <c r="K57" s="13" t="s">
        <v>561</v>
      </c>
      <c r="L57" s="13" t="s">
        <v>562</v>
      </c>
      <c r="M57" s="13" t="s">
        <v>563</v>
      </c>
      <c r="N57" s="13" t="s">
        <v>506</v>
      </c>
      <c r="O57" s="2">
        <v>7.98</v>
      </c>
      <c r="P57" s="2">
        <v>1002.98</v>
      </c>
      <c r="Q57" s="2">
        <v>332.98</v>
      </c>
      <c r="R57" s="2">
        <v>332.98</v>
      </c>
      <c r="S57" s="2">
        <v>552.98</v>
      </c>
      <c r="T57" s="2">
        <v>7.98</v>
      </c>
      <c r="U57" s="2">
        <v>961.3</v>
      </c>
      <c r="V57" s="2">
        <v>11.3</v>
      </c>
      <c r="W57" s="2">
        <v>11.3</v>
      </c>
      <c r="X57" s="2">
        <v>1295.3</v>
      </c>
      <c r="Y57" s="2">
        <v>11.3</v>
      </c>
      <c r="Z57" s="2">
        <v>190.3</v>
      </c>
      <c r="AA57" s="2">
        <f t="shared" si="0"/>
        <v>4718.6800000000012</v>
      </c>
    </row>
    <row r="58" spans="1:27" customFormat="1">
      <c r="A58" s="1" t="s">
        <v>22</v>
      </c>
      <c r="B58" s="13" t="s">
        <v>1291</v>
      </c>
      <c r="C58" s="13" t="s">
        <v>1310</v>
      </c>
      <c r="D58" s="1">
        <v>120105</v>
      </c>
      <c r="E58" s="13" t="s">
        <v>1064</v>
      </c>
      <c r="F58" s="13" t="s">
        <v>1059</v>
      </c>
      <c r="G58" s="1" t="s">
        <v>105</v>
      </c>
      <c r="H58" s="1">
        <v>52001000</v>
      </c>
      <c r="I58" s="13" t="s">
        <v>488</v>
      </c>
      <c r="J58" s="13">
        <v>22</v>
      </c>
      <c r="K58" s="13" t="s">
        <v>489</v>
      </c>
      <c r="L58" s="13" t="s">
        <v>490</v>
      </c>
      <c r="M58" s="13" t="s">
        <v>489</v>
      </c>
      <c r="N58" s="13" t="s">
        <v>492</v>
      </c>
      <c r="O58" s="2">
        <v>0</v>
      </c>
      <c r="P58" s="2">
        <v>0</v>
      </c>
      <c r="Q58" s="2">
        <v>5000</v>
      </c>
      <c r="R58" s="2">
        <v>0</v>
      </c>
      <c r="S58" s="2">
        <v>0</v>
      </c>
      <c r="T58" s="2">
        <v>5000</v>
      </c>
      <c r="U58" s="2">
        <v>0</v>
      </c>
      <c r="V58" s="2">
        <v>0</v>
      </c>
      <c r="W58" s="2">
        <v>5000</v>
      </c>
      <c r="X58" s="2">
        <v>0</v>
      </c>
      <c r="Y58" s="2">
        <v>0</v>
      </c>
      <c r="Z58" s="2">
        <v>5000</v>
      </c>
      <c r="AA58" s="2">
        <f t="shared" si="0"/>
        <v>20000</v>
      </c>
    </row>
    <row r="59" spans="1:27" customFormat="1">
      <c r="A59" s="1" t="s">
        <v>22</v>
      </c>
      <c r="B59" s="13" t="s">
        <v>1291</v>
      </c>
      <c r="C59" s="13" t="s">
        <v>1310</v>
      </c>
      <c r="D59" s="1">
        <v>120105</v>
      </c>
      <c r="E59" s="13" t="s">
        <v>1064</v>
      </c>
      <c r="F59" s="13" t="s">
        <v>1059</v>
      </c>
      <c r="G59" s="1" t="s">
        <v>106</v>
      </c>
      <c r="H59" s="1">
        <v>52527000</v>
      </c>
      <c r="I59" s="13" t="s">
        <v>550</v>
      </c>
      <c r="J59" s="13">
        <v>22</v>
      </c>
      <c r="K59" s="13" t="s">
        <v>489</v>
      </c>
      <c r="L59" s="13" t="s">
        <v>490</v>
      </c>
      <c r="M59" s="13" t="s">
        <v>489</v>
      </c>
      <c r="N59" s="13" t="s">
        <v>506</v>
      </c>
      <c r="O59" s="2">
        <v>6000</v>
      </c>
      <c r="P59" s="2">
        <v>7500</v>
      </c>
      <c r="Q59" s="2">
        <v>0</v>
      </c>
      <c r="R59" s="2">
        <v>0</v>
      </c>
      <c r="S59" s="2">
        <v>7500</v>
      </c>
      <c r="T59" s="2">
        <v>0</v>
      </c>
      <c r="U59" s="2">
        <v>0</v>
      </c>
      <c r="V59" s="2">
        <v>7500</v>
      </c>
      <c r="W59" s="2">
        <v>0</v>
      </c>
      <c r="X59" s="2">
        <v>0</v>
      </c>
      <c r="Y59" s="2">
        <v>7500</v>
      </c>
      <c r="Z59" s="2">
        <v>0</v>
      </c>
      <c r="AA59" s="2">
        <f t="shared" si="0"/>
        <v>36000</v>
      </c>
    </row>
    <row r="60" spans="1:27" customFormat="1">
      <c r="A60" s="1" t="s">
        <v>22</v>
      </c>
      <c r="B60" s="13" t="s">
        <v>1291</v>
      </c>
      <c r="C60" s="13" t="s">
        <v>1310</v>
      </c>
      <c r="D60" s="1">
        <v>120105</v>
      </c>
      <c r="E60" s="13" t="s">
        <v>1064</v>
      </c>
      <c r="F60" s="13" t="s">
        <v>1059</v>
      </c>
      <c r="G60" s="1" t="s">
        <v>107</v>
      </c>
      <c r="H60" s="1">
        <v>52568000</v>
      </c>
      <c r="I60" s="13" t="s">
        <v>609</v>
      </c>
      <c r="J60" s="13">
        <v>22</v>
      </c>
      <c r="K60" s="13" t="s">
        <v>489</v>
      </c>
      <c r="L60" s="13" t="s">
        <v>490</v>
      </c>
      <c r="M60" s="13" t="s">
        <v>489</v>
      </c>
      <c r="N60" s="13" t="s">
        <v>506</v>
      </c>
      <c r="O60" s="2">
        <v>1869.89</v>
      </c>
      <c r="P60" s="2">
        <v>1869.89</v>
      </c>
      <c r="Q60" s="2">
        <v>1869.89</v>
      </c>
      <c r="R60" s="2">
        <v>1869.89</v>
      </c>
      <c r="S60" s="2">
        <v>1869.89</v>
      </c>
      <c r="T60" s="2">
        <v>1869.89</v>
      </c>
      <c r="U60" s="2">
        <v>1869.89</v>
      </c>
      <c r="V60" s="2">
        <v>1869.89</v>
      </c>
      <c r="W60" s="2">
        <v>1869.89</v>
      </c>
      <c r="X60" s="2">
        <v>1869.89</v>
      </c>
      <c r="Y60" s="2">
        <v>1869.89</v>
      </c>
      <c r="Z60" s="2">
        <v>1869.89</v>
      </c>
      <c r="AA60" s="2">
        <f t="shared" si="0"/>
        <v>22438.679999999997</v>
      </c>
    </row>
    <row r="61" spans="1:27" customFormat="1">
      <c r="A61" s="1" t="s">
        <v>22</v>
      </c>
      <c r="B61" s="13" t="s">
        <v>1291</v>
      </c>
      <c r="C61" s="13" t="s">
        <v>1310</v>
      </c>
      <c r="D61" s="1">
        <v>120105</v>
      </c>
      <c r="E61" s="13" t="s">
        <v>1064</v>
      </c>
      <c r="F61" s="13" t="s">
        <v>1059</v>
      </c>
      <c r="G61" s="1" t="s">
        <v>108</v>
      </c>
      <c r="H61" s="1">
        <v>52579000</v>
      </c>
      <c r="I61" s="13" t="s">
        <v>632</v>
      </c>
      <c r="J61" s="13">
        <v>22</v>
      </c>
      <c r="K61" s="13" t="s">
        <v>489</v>
      </c>
      <c r="L61" s="13" t="s">
        <v>490</v>
      </c>
      <c r="M61" s="13" t="s">
        <v>489</v>
      </c>
      <c r="N61" s="13" t="s">
        <v>506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3555.75</v>
      </c>
      <c r="U61" s="2">
        <v>0</v>
      </c>
      <c r="V61" s="2">
        <v>0</v>
      </c>
      <c r="W61" s="2">
        <v>0</v>
      </c>
      <c r="X61" s="2">
        <v>3555.75</v>
      </c>
      <c r="Y61" s="2">
        <v>0</v>
      </c>
      <c r="Z61" s="2">
        <v>0</v>
      </c>
      <c r="AA61" s="2">
        <f t="shared" si="0"/>
        <v>7111.5</v>
      </c>
    </row>
    <row r="62" spans="1:27" customFormat="1">
      <c r="A62" s="1" t="s">
        <v>22</v>
      </c>
      <c r="B62" s="13" t="s">
        <v>1291</v>
      </c>
      <c r="C62" s="13" t="s">
        <v>1310</v>
      </c>
      <c r="D62" s="1">
        <v>120105</v>
      </c>
      <c r="E62" s="13" t="s">
        <v>1064</v>
      </c>
      <c r="F62" s="13" t="s">
        <v>1059</v>
      </c>
      <c r="G62" s="1" t="s">
        <v>109</v>
      </c>
      <c r="H62" s="1">
        <v>52585000</v>
      </c>
      <c r="I62" s="13" t="s">
        <v>642</v>
      </c>
      <c r="J62" s="13">
        <v>22</v>
      </c>
      <c r="K62" s="13" t="s">
        <v>489</v>
      </c>
      <c r="L62" s="13" t="s">
        <v>490</v>
      </c>
      <c r="M62" s="13" t="s">
        <v>489</v>
      </c>
      <c r="N62" s="13" t="s">
        <v>506</v>
      </c>
      <c r="O62" s="2">
        <v>-1861.81</v>
      </c>
      <c r="P62" s="2">
        <v>-1199.6199999999999</v>
      </c>
      <c r="Q62" s="2">
        <v>-4468.1000000000004</v>
      </c>
      <c r="R62" s="2">
        <v>-3955.44</v>
      </c>
      <c r="S62" s="2">
        <v>-869.16</v>
      </c>
      <c r="T62" s="2">
        <v>-1043.3</v>
      </c>
      <c r="U62" s="2">
        <v>-2060.9299999999998</v>
      </c>
      <c r="V62" s="2">
        <v>-1382.27</v>
      </c>
      <c r="W62" s="2">
        <v>-2005.26</v>
      </c>
      <c r="X62" s="2">
        <v>-4213.2700000000004</v>
      </c>
      <c r="Y62" s="2">
        <v>-3124.81</v>
      </c>
      <c r="Z62" s="2">
        <v>-1545.44</v>
      </c>
      <c r="AA62" s="2">
        <f t="shared" si="0"/>
        <v>-27729.41</v>
      </c>
    </row>
    <row r="63" spans="1:27" customFormat="1">
      <c r="A63" s="1" t="s">
        <v>22</v>
      </c>
      <c r="B63" s="13" t="s">
        <v>1291</v>
      </c>
      <c r="C63" s="13" t="s">
        <v>1310</v>
      </c>
      <c r="D63" s="1">
        <v>120105</v>
      </c>
      <c r="E63" s="13" t="s">
        <v>1064</v>
      </c>
      <c r="F63" s="13" t="s">
        <v>1059</v>
      </c>
      <c r="G63" s="1" t="s">
        <v>110</v>
      </c>
      <c r="H63" s="1">
        <v>52524000</v>
      </c>
      <c r="I63" s="13" t="s">
        <v>548</v>
      </c>
      <c r="J63" s="13">
        <v>22</v>
      </c>
      <c r="K63" s="13" t="s">
        <v>489</v>
      </c>
      <c r="L63" s="13" t="s">
        <v>490</v>
      </c>
      <c r="M63" s="13" t="s">
        <v>489</v>
      </c>
      <c r="N63" s="13" t="s">
        <v>506</v>
      </c>
      <c r="O63" s="2">
        <v>5208.22</v>
      </c>
      <c r="P63" s="2">
        <v>4808.22</v>
      </c>
      <c r="Q63" s="2">
        <v>4688.1900000000014</v>
      </c>
      <c r="R63" s="2">
        <v>4736.41</v>
      </c>
      <c r="S63" s="2">
        <v>4495.96</v>
      </c>
      <c r="T63" s="2">
        <v>4558</v>
      </c>
      <c r="U63" s="2">
        <v>4558</v>
      </c>
      <c r="V63" s="2">
        <v>4558</v>
      </c>
      <c r="W63" s="2">
        <v>4558</v>
      </c>
      <c r="X63" s="2">
        <v>4558</v>
      </c>
      <c r="Y63" s="2">
        <v>4558</v>
      </c>
      <c r="Z63" s="2">
        <v>4558</v>
      </c>
      <c r="AA63" s="2">
        <f t="shared" si="0"/>
        <v>55843</v>
      </c>
    </row>
    <row r="64" spans="1:27" customFormat="1">
      <c r="A64" s="1" t="s">
        <v>22</v>
      </c>
      <c r="B64" s="13" t="s">
        <v>1291</v>
      </c>
      <c r="C64" s="13" t="s">
        <v>1310</v>
      </c>
      <c r="D64" s="1">
        <v>120105</v>
      </c>
      <c r="E64" s="13" t="s">
        <v>1064</v>
      </c>
      <c r="F64" s="13" t="s">
        <v>1059</v>
      </c>
      <c r="G64" s="1" t="s">
        <v>111</v>
      </c>
      <c r="H64" s="1">
        <v>54140000</v>
      </c>
      <c r="I64" s="13" t="s">
        <v>732</v>
      </c>
      <c r="J64" s="13">
        <v>23</v>
      </c>
      <c r="K64" s="13" t="s">
        <v>722</v>
      </c>
      <c r="L64" s="13" t="s">
        <v>723</v>
      </c>
      <c r="M64" s="13" t="s">
        <v>722</v>
      </c>
      <c r="N64" s="13" t="s">
        <v>734</v>
      </c>
      <c r="O64" s="2">
        <v>100</v>
      </c>
      <c r="P64" s="2">
        <v>100</v>
      </c>
      <c r="Q64" s="2">
        <v>100</v>
      </c>
      <c r="R64" s="2">
        <v>100</v>
      </c>
      <c r="S64" s="2">
        <v>100</v>
      </c>
      <c r="T64" s="2">
        <v>100</v>
      </c>
      <c r="U64" s="2">
        <v>100</v>
      </c>
      <c r="V64" s="2">
        <v>100</v>
      </c>
      <c r="W64" s="2">
        <v>100</v>
      </c>
      <c r="X64" s="2">
        <v>100</v>
      </c>
      <c r="Y64" s="2">
        <v>100</v>
      </c>
      <c r="Z64" s="2">
        <v>100</v>
      </c>
      <c r="AA64" s="2">
        <f t="shared" si="0"/>
        <v>1200</v>
      </c>
    </row>
    <row r="65" spans="1:27" customFormat="1">
      <c r="A65" s="1" t="s">
        <v>22</v>
      </c>
      <c r="B65" s="13" t="s">
        <v>1291</v>
      </c>
      <c r="C65" s="13" t="s">
        <v>1310</v>
      </c>
      <c r="D65" s="1">
        <v>120105</v>
      </c>
      <c r="E65" s="13" t="s">
        <v>1064</v>
      </c>
      <c r="F65" s="13" t="s">
        <v>1059</v>
      </c>
      <c r="G65" s="1" t="s">
        <v>112</v>
      </c>
      <c r="H65" s="1">
        <v>55010200</v>
      </c>
      <c r="I65" s="13" t="s">
        <v>771</v>
      </c>
      <c r="J65" s="13">
        <v>24</v>
      </c>
      <c r="K65" s="13" t="s">
        <v>746</v>
      </c>
      <c r="L65" s="13" t="s">
        <v>747</v>
      </c>
      <c r="M65" s="13" t="s">
        <v>746</v>
      </c>
      <c r="N65" s="13" t="s">
        <v>749</v>
      </c>
      <c r="O65" s="2">
        <v>20000</v>
      </c>
      <c r="P65" s="2">
        <v>20000</v>
      </c>
      <c r="Q65" s="2">
        <v>20000</v>
      </c>
      <c r="R65" s="2">
        <v>30000</v>
      </c>
      <c r="S65" s="2">
        <v>30757</v>
      </c>
      <c r="T65" s="2">
        <v>30000</v>
      </c>
      <c r="U65" s="2">
        <v>30000</v>
      </c>
      <c r="V65" s="2">
        <v>30000</v>
      </c>
      <c r="W65" s="2">
        <v>30000</v>
      </c>
      <c r="X65" s="2">
        <v>30000</v>
      </c>
      <c r="Y65" s="2">
        <v>30000</v>
      </c>
      <c r="Z65" s="2">
        <v>24000</v>
      </c>
      <c r="AA65" s="2">
        <f t="shared" si="0"/>
        <v>324757</v>
      </c>
    </row>
    <row r="66" spans="1:27" customFormat="1">
      <c r="A66" s="1" t="s">
        <v>22</v>
      </c>
      <c r="B66" s="13" t="s">
        <v>1291</v>
      </c>
      <c r="C66" s="13" t="s">
        <v>1310</v>
      </c>
      <c r="D66" s="1">
        <v>120105</v>
      </c>
      <c r="E66" s="13" t="s">
        <v>1064</v>
      </c>
      <c r="F66" s="13" t="s">
        <v>1059</v>
      </c>
      <c r="G66" s="1" t="s">
        <v>113</v>
      </c>
      <c r="H66" s="1">
        <v>55010300</v>
      </c>
      <c r="I66" s="13" t="s">
        <v>772</v>
      </c>
      <c r="J66" s="13">
        <v>24</v>
      </c>
      <c r="K66" s="13" t="s">
        <v>746</v>
      </c>
      <c r="L66" s="13" t="s">
        <v>747</v>
      </c>
      <c r="M66" s="13" t="s">
        <v>746</v>
      </c>
      <c r="N66" s="13" t="s">
        <v>749</v>
      </c>
      <c r="O66" s="2">
        <v>10000</v>
      </c>
      <c r="P66" s="2">
        <v>12000</v>
      </c>
      <c r="Q66" s="2">
        <v>36000</v>
      </c>
      <c r="R66" s="2">
        <v>15000</v>
      </c>
      <c r="S66" s="2">
        <v>15000</v>
      </c>
      <c r="T66" s="2">
        <v>16000</v>
      </c>
      <c r="U66" s="2">
        <v>16000</v>
      </c>
      <c r="V66" s="2">
        <v>15000</v>
      </c>
      <c r="W66" s="2">
        <v>15000</v>
      </c>
      <c r="X66" s="2">
        <v>20000</v>
      </c>
      <c r="Y66" s="2">
        <v>15000</v>
      </c>
      <c r="Z66" s="2">
        <v>15000</v>
      </c>
      <c r="AA66" s="2">
        <f t="shared" si="0"/>
        <v>200000</v>
      </c>
    </row>
    <row r="67" spans="1:27" customFormat="1">
      <c r="A67" s="1" t="s">
        <v>22</v>
      </c>
      <c r="B67" s="13" t="s">
        <v>1291</v>
      </c>
      <c r="C67" s="13" t="s">
        <v>1310</v>
      </c>
      <c r="D67" s="1">
        <v>120105</v>
      </c>
      <c r="E67" s="13" t="s">
        <v>1064</v>
      </c>
      <c r="F67" s="13" t="s">
        <v>1059</v>
      </c>
      <c r="G67" s="1" t="s">
        <v>114</v>
      </c>
      <c r="H67" s="1">
        <v>55010500</v>
      </c>
      <c r="I67" s="13" t="s">
        <v>774</v>
      </c>
      <c r="J67" s="13">
        <v>24</v>
      </c>
      <c r="K67" s="13" t="s">
        <v>746</v>
      </c>
      <c r="L67" s="13" t="s">
        <v>747</v>
      </c>
      <c r="M67" s="13" t="s">
        <v>746</v>
      </c>
      <c r="N67" s="13" t="s">
        <v>749</v>
      </c>
      <c r="O67" s="2">
        <v>100</v>
      </c>
      <c r="P67" s="2">
        <v>200</v>
      </c>
      <c r="Q67" s="2">
        <v>200</v>
      </c>
      <c r="R67" s="2">
        <v>200</v>
      </c>
      <c r="S67" s="2">
        <v>200</v>
      </c>
      <c r="T67" s="2">
        <v>233</v>
      </c>
      <c r="U67" s="2">
        <v>200</v>
      </c>
      <c r="V67" s="2">
        <v>200</v>
      </c>
      <c r="W67" s="2">
        <v>200</v>
      </c>
      <c r="X67" s="2">
        <v>200</v>
      </c>
      <c r="Y67" s="2">
        <v>200</v>
      </c>
      <c r="Z67" s="2">
        <v>200</v>
      </c>
      <c r="AA67" s="2">
        <f t="shared" ref="AA67:AA130" si="1">SUM(O67:Z67)</f>
        <v>2333</v>
      </c>
    </row>
    <row r="68" spans="1:27" customFormat="1">
      <c r="A68" s="1" t="s">
        <v>22</v>
      </c>
      <c r="B68" s="13" t="s">
        <v>1291</v>
      </c>
      <c r="C68" s="13" t="s">
        <v>1310</v>
      </c>
      <c r="D68" s="1">
        <v>120105</v>
      </c>
      <c r="E68" s="13" t="s">
        <v>1064</v>
      </c>
      <c r="F68" s="13" t="s">
        <v>1059</v>
      </c>
      <c r="G68" s="1" t="s">
        <v>115</v>
      </c>
      <c r="H68" s="1">
        <v>55000100</v>
      </c>
      <c r="I68" s="13" t="s">
        <v>769</v>
      </c>
      <c r="J68" s="13">
        <v>24</v>
      </c>
      <c r="K68" s="13" t="s">
        <v>746</v>
      </c>
      <c r="L68" s="13" t="s">
        <v>747</v>
      </c>
      <c r="M68" s="13" t="s">
        <v>746</v>
      </c>
      <c r="N68" s="13" t="s">
        <v>749</v>
      </c>
      <c r="O68" s="2">
        <v>-5817</v>
      </c>
      <c r="P68" s="2">
        <v>-6204.7999999999993</v>
      </c>
      <c r="Q68" s="2">
        <v>-10858.4</v>
      </c>
      <c r="R68" s="2">
        <v>-8725.5</v>
      </c>
      <c r="S68" s="2">
        <v>-8872.2822999999989</v>
      </c>
      <c r="T68" s="2">
        <v>-8919.4</v>
      </c>
      <c r="U68" s="2">
        <v>-8919.4</v>
      </c>
      <c r="V68" s="2">
        <v>-8725.5</v>
      </c>
      <c r="W68" s="2">
        <v>-8725.5</v>
      </c>
      <c r="X68" s="2">
        <v>-9695</v>
      </c>
      <c r="Y68" s="2">
        <v>-8725.5</v>
      </c>
      <c r="Z68" s="2">
        <v>-7562.0999999999995</v>
      </c>
      <c r="AA68" s="2">
        <f t="shared" si="1"/>
        <v>-101750.3823</v>
      </c>
    </row>
    <row r="69" spans="1:27" customFormat="1">
      <c r="A69" s="1" t="s">
        <v>22</v>
      </c>
      <c r="B69" s="13" t="s">
        <v>1291</v>
      </c>
      <c r="C69" s="13" t="s">
        <v>1310</v>
      </c>
      <c r="D69" s="1">
        <v>120105</v>
      </c>
      <c r="E69" s="13" t="s">
        <v>1064</v>
      </c>
      <c r="F69" s="13" t="s">
        <v>1059</v>
      </c>
      <c r="G69" s="1" t="s">
        <v>116</v>
      </c>
      <c r="H69" s="1">
        <v>52520000</v>
      </c>
      <c r="I69" s="13" t="s">
        <v>546</v>
      </c>
      <c r="J69" s="13">
        <v>26</v>
      </c>
      <c r="K69" s="13" t="s">
        <v>515</v>
      </c>
      <c r="L69" s="13" t="s">
        <v>516</v>
      </c>
      <c r="M69" s="13" t="s">
        <v>517</v>
      </c>
      <c r="N69" s="13" t="s">
        <v>519</v>
      </c>
      <c r="O69" s="2">
        <v>6111.25</v>
      </c>
      <c r="P69" s="2">
        <v>6111.25</v>
      </c>
      <c r="Q69" s="2">
        <v>6111.25</v>
      </c>
      <c r="R69" s="2">
        <v>6111.25</v>
      </c>
      <c r="S69" s="2">
        <v>6111.25</v>
      </c>
      <c r="T69" s="2">
        <v>6111.25</v>
      </c>
      <c r="U69" s="2">
        <v>6111.25</v>
      </c>
      <c r="V69" s="2">
        <v>6111.25</v>
      </c>
      <c r="W69" s="2">
        <v>6111.25</v>
      </c>
      <c r="X69" s="2">
        <v>6111.25</v>
      </c>
      <c r="Y69" s="2">
        <v>6111.25</v>
      </c>
      <c r="Z69" s="2">
        <v>6111.25</v>
      </c>
      <c r="AA69" s="2">
        <f t="shared" si="1"/>
        <v>73335</v>
      </c>
    </row>
    <row r="70" spans="1:27" customFormat="1">
      <c r="A70" s="1" t="s">
        <v>22</v>
      </c>
      <c r="B70" s="13" t="s">
        <v>1291</v>
      </c>
      <c r="C70" s="13" t="s">
        <v>1310</v>
      </c>
      <c r="D70" s="1">
        <v>120105</v>
      </c>
      <c r="E70" s="13" t="s">
        <v>1064</v>
      </c>
      <c r="F70" s="13" t="s">
        <v>1059</v>
      </c>
      <c r="G70" s="1" t="s">
        <v>117</v>
      </c>
      <c r="H70" s="1">
        <v>52510015</v>
      </c>
      <c r="I70" s="13" t="s">
        <v>530</v>
      </c>
      <c r="J70" s="13">
        <v>26</v>
      </c>
      <c r="K70" s="13" t="s">
        <v>515</v>
      </c>
      <c r="L70" s="13" t="s">
        <v>516</v>
      </c>
      <c r="M70" s="13" t="s">
        <v>517</v>
      </c>
      <c r="N70" s="13" t="s">
        <v>519</v>
      </c>
      <c r="O70" s="2">
        <v>12000</v>
      </c>
      <c r="P70" s="2">
        <v>12000</v>
      </c>
      <c r="Q70" s="2">
        <v>12000</v>
      </c>
      <c r="R70" s="2">
        <v>12000</v>
      </c>
      <c r="S70" s="2">
        <v>12000</v>
      </c>
      <c r="T70" s="2">
        <v>12000</v>
      </c>
      <c r="U70" s="2">
        <v>12000</v>
      </c>
      <c r="V70" s="2">
        <v>12000</v>
      </c>
      <c r="W70" s="2">
        <v>12000</v>
      </c>
      <c r="X70" s="2">
        <v>12000</v>
      </c>
      <c r="Y70" s="2">
        <v>12000</v>
      </c>
      <c r="Z70" s="2">
        <v>12000</v>
      </c>
      <c r="AA70" s="2">
        <f t="shared" si="1"/>
        <v>144000</v>
      </c>
    </row>
    <row r="71" spans="1:27" customFormat="1">
      <c r="A71" s="1" t="s">
        <v>22</v>
      </c>
      <c r="B71" s="13" t="s">
        <v>1291</v>
      </c>
      <c r="C71" s="13" t="s">
        <v>1310</v>
      </c>
      <c r="D71" s="1">
        <v>120105</v>
      </c>
      <c r="E71" s="13" t="s">
        <v>1064</v>
      </c>
      <c r="F71" s="13" t="s">
        <v>1059</v>
      </c>
      <c r="G71" s="1" t="s">
        <v>118</v>
      </c>
      <c r="H71" s="1">
        <v>52542015</v>
      </c>
      <c r="I71" s="13" t="s">
        <v>570</v>
      </c>
      <c r="J71" s="13">
        <v>26</v>
      </c>
      <c r="K71" s="13" t="s">
        <v>515</v>
      </c>
      <c r="L71" s="13" t="s">
        <v>516</v>
      </c>
      <c r="M71" s="13" t="s">
        <v>517</v>
      </c>
      <c r="N71" s="13" t="s">
        <v>519</v>
      </c>
      <c r="O71" s="2">
        <v>12276.204877720511</v>
      </c>
      <c r="P71" s="2">
        <v>12276.204877720511</v>
      </c>
      <c r="Q71" s="2">
        <v>12276.204877720511</v>
      </c>
      <c r="R71" s="2">
        <v>12276.204877720511</v>
      </c>
      <c r="S71" s="2">
        <v>12276.204877720511</v>
      </c>
      <c r="T71" s="2">
        <v>12276.204877720511</v>
      </c>
      <c r="U71" s="2">
        <v>12276.204877720511</v>
      </c>
      <c r="V71" s="2">
        <v>12276.204877720511</v>
      </c>
      <c r="W71" s="2">
        <v>12276.204877720511</v>
      </c>
      <c r="X71" s="2">
        <v>12276.204877720511</v>
      </c>
      <c r="Y71" s="2">
        <v>12276.204877720511</v>
      </c>
      <c r="Z71" s="2">
        <v>12276.204877720511</v>
      </c>
      <c r="AA71" s="2">
        <f t="shared" si="1"/>
        <v>147314.45853264609</v>
      </c>
    </row>
    <row r="72" spans="1:27" customFormat="1">
      <c r="A72" s="1" t="s">
        <v>22</v>
      </c>
      <c r="B72" s="13" t="s">
        <v>1291</v>
      </c>
      <c r="C72" s="13" t="s">
        <v>1310</v>
      </c>
      <c r="D72" s="1">
        <v>120105</v>
      </c>
      <c r="E72" s="13" t="s">
        <v>1064</v>
      </c>
      <c r="F72" s="13" t="s">
        <v>1059</v>
      </c>
      <c r="G72" s="1" t="s">
        <v>119</v>
      </c>
      <c r="H72" s="1">
        <v>52566015</v>
      </c>
      <c r="I72" s="13" t="s">
        <v>605</v>
      </c>
      <c r="J72" s="13">
        <v>26</v>
      </c>
      <c r="K72" s="13" t="s">
        <v>515</v>
      </c>
      <c r="L72" s="13" t="s">
        <v>516</v>
      </c>
      <c r="M72" s="13" t="s">
        <v>517</v>
      </c>
      <c r="N72" s="13" t="s">
        <v>519</v>
      </c>
      <c r="O72" s="2">
        <v>55917.774049374748</v>
      </c>
      <c r="P72" s="2">
        <v>55917.774049374748</v>
      </c>
      <c r="Q72" s="2">
        <v>55917.774049374748</v>
      </c>
      <c r="R72" s="2">
        <v>55917.774049374748</v>
      </c>
      <c r="S72" s="2">
        <v>55917.774049374748</v>
      </c>
      <c r="T72" s="2">
        <v>55917.774049374748</v>
      </c>
      <c r="U72" s="2">
        <v>55917.774049374748</v>
      </c>
      <c r="V72" s="2">
        <v>55917.774049374748</v>
      </c>
      <c r="W72" s="2">
        <v>55917.774049374748</v>
      </c>
      <c r="X72" s="2">
        <v>55917.774049374748</v>
      </c>
      <c r="Y72" s="2">
        <v>55917.774049374748</v>
      </c>
      <c r="Z72" s="2">
        <v>55917.774049374748</v>
      </c>
      <c r="AA72" s="2">
        <f t="shared" si="1"/>
        <v>671013.288592497</v>
      </c>
    </row>
    <row r="73" spans="1:27" customFormat="1">
      <c r="A73" s="1" t="s">
        <v>22</v>
      </c>
      <c r="B73" s="13" t="s">
        <v>1291</v>
      </c>
      <c r="C73" s="13" t="s">
        <v>1310</v>
      </c>
      <c r="D73" s="1">
        <v>120105</v>
      </c>
      <c r="E73" s="13" t="s">
        <v>1064</v>
      </c>
      <c r="F73" s="13" t="s">
        <v>1059</v>
      </c>
      <c r="G73" s="1" t="s">
        <v>120</v>
      </c>
      <c r="H73" s="1">
        <v>56610000</v>
      </c>
      <c r="I73" s="13" t="s">
        <v>790</v>
      </c>
      <c r="J73" s="13">
        <v>27</v>
      </c>
      <c r="K73" s="13" t="s">
        <v>791</v>
      </c>
      <c r="L73" s="13" t="s">
        <v>792</v>
      </c>
      <c r="M73" s="13" t="s">
        <v>791</v>
      </c>
      <c r="N73" s="13" t="s">
        <v>794</v>
      </c>
      <c r="O73" s="2">
        <v>19448</v>
      </c>
      <c r="P73" s="2">
        <v>19448</v>
      </c>
      <c r="Q73" s="2">
        <v>19448</v>
      </c>
      <c r="R73" s="2">
        <v>19448</v>
      </c>
      <c r="S73" s="2">
        <v>19448</v>
      </c>
      <c r="T73" s="2">
        <v>19448</v>
      </c>
      <c r="U73" s="2">
        <v>45000</v>
      </c>
      <c r="V73" s="2">
        <v>45000</v>
      </c>
      <c r="W73" s="2">
        <v>25000</v>
      </c>
      <c r="X73" s="2">
        <v>25000</v>
      </c>
      <c r="Y73" s="2">
        <v>25000</v>
      </c>
      <c r="Z73" s="2">
        <v>25000</v>
      </c>
      <c r="AA73" s="2">
        <f t="shared" si="1"/>
        <v>306688</v>
      </c>
    </row>
    <row r="74" spans="1:27" customFormat="1">
      <c r="A74" s="1" t="s">
        <v>22</v>
      </c>
      <c r="B74" s="13" t="s">
        <v>1291</v>
      </c>
      <c r="C74" s="13" t="s">
        <v>1310</v>
      </c>
      <c r="D74" s="1">
        <v>120105</v>
      </c>
      <c r="E74" s="13" t="s">
        <v>1064</v>
      </c>
      <c r="F74" s="13" t="s">
        <v>1059</v>
      </c>
      <c r="G74" s="1" t="s">
        <v>121</v>
      </c>
      <c r="H74" s="1">
        <v>56620000</v>
      </c>
      <c r="I74" s="13" t="s">
        <v>796</v>
      </c>
      <c r="J74" s="13">
        <v>27</v>
      </c>
      <c r="K74" s="13" t="s">
        <v>791</v>
      </c>
      <c r="L74" s="13" t="s">
        <v>792</v>
      </c>
      <c r="M74" s="13" t="s">
        <v>791</v>
      </c>
      <c r="N74" s="13" t="s">
        <v>798</v>
      </c>
      <c r="O74" s="2">
        <v>0</v>
      </c>
      <c r="P74" s="2">
        <v>0</v>
      </c>
      <c r="Q74" s="2">
        <v>0</v>
      </c>
      <c r="R74" s="2">
        <v>667</v>
      </c>
      <c r="S74" s="2">
        <v>667</v>
      </c>
      <c r="T74" s="2">
        <v>667</v>
      </c>
      <c r="U74" s="2">
        <v>667</v>
      </c>
      <c r="V74" s="2">
        <v>667</v>
      </c>
      <c r="W74" s="2">
        <v>667</v>
      </c>
      <c r="X74" s="2">
        <v>667</v>
      </c>
      <c r="Y74" s="2">
        <v>667</v>
      </c>
      <c r="Z74" s="2">
        <v>667</v>
      </c>
      <c r="AA74" s="2">
        <f t="shared" si="1"/>
        <v>6003</v>
      </c>
    </row>
    <row r="75" spans="1:27" customFormat="1">
      <c r="A75" s="1" t="s">
        <v>22</v>
      </c>
      <c r="B75" s="13" t="s">
        <v>1291</v>
      </c>
      <c r="C75" s="13" t="s">
        <v>1310</v>
      </c>
      <c r="D75" s="1">
        <v>120105</v>
      </c>
      <c r="E75" s="13" t="s">
        <v>1064</v>
      </c>
      <c r="F75" s="13" t="s">
        <v>1059</v>
      </c>
      <c r="G75" s="1" t="s">
        <v>122</v>
      </c>
      <c r="H75" s="1">
        <v>55115000</v>
      </c>
      <c r="I75" s="13" t="s">
        <v>1043</v>
      </c>
      <c r="J75" s="13">
        <v>28</v>
      </c>
      <c r="K75" s="13" t="s">
        <v>776</v>
      </c>
      <c r="L75" s="13" t="s">
        <v>777</v>
      </c>
      <c r="M75" s="13" t="s">
        <v>776</v>
      </c>
      <c r="N75" s="13" t="s">
        <v>779</v>
      </c>
      <c r="O75" s="2">
        <v>2891.8458333333333</v>
      </c>
      <c r="P75" s="2">
        <v>2891.8458333333333</v>
      </c>
      <c r="Q75" s="2">
        <v>2891.8458333333333</v>
      </c>
      <c r="R75" s="2">
        <v>2891.8458333333333</v>
      </c>
      <c r="S75" s="2">
        <v>2891.8458333333333</v>
      </c>
      <c r="T75" s="2">
        <v>2891.8458333333333</v>
      </c>
      <c r="U75" s="2">
        <v>2891.8458333333333</v>
      </c>
      <c r="V75" s="2">
        <v>2891.8458333333333</v>
      </c>
      <c r="W75" s="2">
        <v>2891.8458333333333</v>
      </c>
      <c r="X75" s="2">
        <v>2891.8458333333333</v>
      </c>
      <c r="Y75" s="2">
        <v>2891.8458333333333</v>
      </c>
      <c r="Z75" s="2">
        <v>2891.8458333333333</v>
      </c>
      <c r="AA75" s="2">
        <f t="shared" si="1"/>
        <v>34702.15</v>
      </c>
    </row>
    <row r="76" spans="1:27" customFormat="1">
      <c r="A76" s="1" t="s">
        <v>22</v>
      </c>
      <c r="B76" s="13" t="s">
        <v>1291</v>
      </c>
      <c r="C76" s="13" t="s">
        <v>1310</v>
      </c>
      <c r="D76" s="1">
        <v>120105</v>
      </c>
      <c r="E76" s="13" t="s">
        <v>1064</v>
      </c>
      <c r="F76" s="13" t="s">
        <v>1059</v>
      </c>
      <c r="G76" s="1" t="s">
        <v>123</v>
      </c>
      <c r="H76" s="1">
        <v>55715000</v>
      </c>
      <c r="I76" s="13" t="s">
        <v>1045</v>
      </c>
      <c r="J76" s="13">
        <v>28</v>
      </c>
      <c r="K76" s="13" t="s">
        <v>776</v>
      </c>
      <c r="L76" s="13" t="s">
        <v>777</v>
      </c>
      <c r="M76" s="13" t="s">
        <v>776</v>
      </c>
      <c r="N76" s="13" t="s">
        <v>782</v>
      </c>
      <c r="O76" s="2">
        <v>32346</v>
      </c>
      <c r="P76" s="2">
        <v>32346</v>
      </c>
      <c r="Q76" s="2">
        <v>32346</v>
      </c>
      <c r="R76" s="2">
        <v>32346</v>
      </c>
      <c r="S76" s="2">
        <v>32346</v>
      </c>
      <c r="T76" s="2">
        <v>32346</v>
      </c>
      <c r="U76" s="2">
        <v>32346</v>
      </c>
      <c r="V76" s="2">
        <v>32346</v>
      </c>
      <c r="W76" s="2">
        <v>32346</v>
      </c>
      <c r="X76" s="2">
        <v>32346</v>
      </c>
      <c r="Y76" s="2">
        <v>32346</v>
      </c>
      <c r="Z76" s="2">
        <v>32346</v>
      </c>
      <c r="AA76" s="2">
        <f t="shared" si="1"/>
        <v>388152</v>
      </c>
    </row>
    <row r="77" spans="1:27" customFormat="1">
      <c r="A77" s="1" t="s">
        <v>22</v>
      </c>
      <c r="B77" s="13" t="s">
        <v>1291</v>
      </c>
      <c r="C77" s="13" t="s">
        <v>1310</v>
      </c>
      <c r="D77" s="1">
        <v>120105</v>
      </c>
      <c r="E77" s="13" t="s">
        <v>1064</v>
      </c>
      <c r="F77" s="13" t="s">
        <v>1059</v>
      </c>
      <c r="G77" s="1" t="s">
        <v>124</v>
      </c>
      <c r="H77" s="1">
        <v>55725000</v>
      </c>
      <c r="I77" s="13" t="s">
        <v>1044</v>
      </c>
      <c r="J77" s="13">
        <v>28</v>
      </c>
      <c r="K77" s="13" t="s">
        <v>776</v>
      </c>
      <c r="L77" s="13" t="s">
        <v>777</v>
      </c>
      <c r="M77" s="13" t="s">
        <v>776</v>
      </c>
      <c r="N77" s="13" t="s">
        <v>785</v>
      </c>
      <c r="O77" s="2">
        <v>12473.339166666667</v>
      </c>
      <c r="P77" s="2">
        <v>12473.339166666667</v>
      </c>
      <c r="Q77" s="2">
        <v>12473.339166666667</v>
      </c>
      <c r="R77" s="2">
        <v>12473.339166666667</v>
      </c>
      <c r="S77" s="2">
        <v>12473.339166666667</v>
      </c>
      <c r="T77" s="2">
        <v>12473.339166666667</v>
      </c>
      <c r="U77" s="2">
        <v>12473.339166666667</v>
      </c>
      <c r="V77" s="2">
        <v>12473.339166666667</v>
      </c>
      <c r="W77" s="2">
        <v>12473.339166666667</v>
      </c>
      <c r="X77" s="2">
        <v>12473.339166666667</v>
      </c>
      <c r="Y77" s="2">
        <v>12473.339166666667</v>
      </c>
      <c r="Z77" s="2">
        <v>12473.339166666667</v>
      </c>
      <c r="AA77" s="2">
        <f t="shared" si="1"/>
        <v>149680.07000000004</v>
      </c>
    </row>
    <row r="78" spans="1:27" customFormat="1">
      <c r="A78" s="1" t="s">
        <v>22</v>
      </c>
      <c r="B78" s="13" t="s">
        <v>1291</v>
      </c>
      <c r="C78" s="13" t="s">
        <v>1310</v>
      </c>
      <c r="D78" s="1">
        <v>120105</v>
      </c>
      <c r="E78" s="13" t="s">
        <v>1064</v>
      </c>
      <c r="F78" s="13" t="s">
        <v>1059</v>
      </c>
      <c r="G78" s="1" t="s">
        <v>125</v>
      </c>
      <c r="H78" s="1">
        <v>55735000</v>
      </c>
      <c r="I78" s="13" t="s">
        <v>1046</v>
      </c>
      <c r="J78" s="13">
        <v>28</v>
      </c>
      <c r="K78" s="13" t="s">
        <v>776</v>
      </c>
      <c r="L78" s="13" t="s">
        <v>777</v>
      </c>
      <c r="M78" s="13" t="s">
        <v>776</v>
      </c>
      <c r="N78" s="13" t="s">
        <v>789</v>
      </c>
      <c r="O78" s="2">
        <v>20119.095833333333</v>
      </c>
      <c r="P78" s="2">
        <v>20119.095833333333</v>
      </c>
      <c r="Q78" s="2">
        <v>20119.095833333333</v>
      </c>
      <c r="R78" s="2">
        <v>20119.095833333333</v>
      </c>
      <c r="S78" s="2">
        <v>20119.095833333333</v>
      </c>
      <c r="T78" s="2">
        <v>20119.095833333333</v>
      </c>
      <c r="U78" s="2">
        <v>20119.095833333333</v>
      </c>
      <c r="V78" s="2">
        <v>20119.095833333333</v>
      </c>
      <c r="W78" s="2">
        <v>20119.095833333333</v>
      </c>
      <c r="X78" s="2">
        <v>20119.095833333333</v>
      </c>
      <c r="Y78" s="2">
        <v>20119.095833333333</v>
      </c>
      <c r="Z78" s="2">
        <v>20119.095833333333</v>
      </c>
      <c r="AA78" s="2">
        <f t="shared" si="1"/>
        <v>241429.14999999994</v>
      </c>
    </row>
    <row r="79" spans="1:27" customFormat="1">
      <c r="A79" s="1" t="s">
        <v>22</v>
      </c>
      <c r="B79" s="13" t="s">
        <v>1291</v>
      </c>
      <c r="C79" s="13" t="s">
        <v>1310</v>
      </c>
      <c r="D79" s="1">
        <v>120105</v>
      </c>
      <c r="E79" s="13" t="s">
        <v>1064</v>
      </c>
      <c r="F79" s="13" t="s">
        <v>1059</v>
      </c>
      <c r="G79" s="1" t="s">
        <v>126</v>
      </c>
      <c r="H79" s="1">
        <v>62502600</v>
      </c>
      <c r="I79" s="13" t="s">
        <v>838</v>
      </c>
      <c r="J79" s="13">
        <v>29</v>
      </c>
      <c r="K79" s="13" t="s">
        <v>814</v>
      </c>
      <c r="L79" s="13" t="s">
        <v>815</v>
      </c>
      <c r="M79" s="13" t="s">
        <v>816</v>
      </c>
      <c r="N79" s="13" t="s">
        <v>506</v>
      </c>
      <c r="O79" s="2">
        <v>26292.54</v>
      </c>
      <c r="P79" s="2">
        <v>26292.54</v>
      </c>
      <c r="Q79" s="2">
        <v>26292.54</v>
      </c>
      <c r="R79" s="2">
        <v>27076.3</v>
      </c>
      <c r="S79" s="2">
        <v>28387.94</v>
      </c>
      <c r="T79" s="2">
        <v>28387.94</v>
      </c>
      <c r="U79" s="2">
        <v>28427.29</v>
      </c>
      <c r="V79" s="2">
        <v>28427.29</v>
      </c>
      <c r="W79" s="2">
        <v>28518.1</v>
      </c>
      <c r="X79" s="2">
        <v>28518.1</v>
      </c>
      <c r="Y79" s="2">
        <v>28745.23</v>
      </c>
      <c r="Z79" s="2">
        <v>28745.23</v>
      </c>
      <c r="AA79" s="2">
        <f t="shared" si="1"/>
        <v>334111.03999999998</v>
      </c>
    </row>
    <row r="80" spans="1:27" customFormat="1">
      <c r="A80" s="1" t="s">
        <v>22</v>
      </c>
      <c r="B80" s="13" t="s">
        <v>1291</v>
      </c>
      <c r="C80" s="13" t="s">
        <v>1310</v>
      </c>
      <c r="D80" s="1">
        <v>120105</v>
      </c>
      <c r="E80" s="13" t="s">
        <v>1064</v>
      </c>
      <c r="F80" s="13" t="s">
        <v>1059</v>
      </c>
      <c r="G80" s="1" t="s">
        <v>127</v>
      </c>
      <c r="H80" s="1">
        <v>68011000</v>
      </c>
      <c r="I80" s="13" t="s">
        <v>858</v>
      </c>
      <c r="J80" s="13">
        <v>30</v>
      </c>
      <c r="K80" s="13" t="s">
        <v>859</v>
      </c>
      <c r="L80" s="13" t="s">
        <v>860</v>
      </c>
      <c r="M80" s="13" t="s">
        <v>859</v>
      </c>
      <c r="N80" s="13" t="s">
        <v>862</v>
      </c>
      <c r="O80" s="2">
        <v>133214.55333333334</v>
      </c>
      <c r="P80" s="2">
        <v>133214.55333333334</v>
      </c>
      <c r="Q80" s="2">
        <v>133214.55333333334</v>
      </c>
      <c r="R80" s="2">
        <v>133214.55333333334</v>
      </c>
      <c r="S80" s="2">
        <v>133214.55333333334</v>
      </c>
      <c r="T80" s="2">
        <v>133214.55333333334</v>
      </c>
      <c r="U80" s="2">
        <v>133214.55333333334</v>
      </c>
      <c r="V80" s="2">
        <v>133214.55333333334</v>
      </c>
      <c r="W80" s="2">
        <v>133214.55333333334</v>
      </c>
      <c r="X80" s="2">
        <v>133214.55333333334</v>
      </c>
      <c r="Y80" s="2">
        <v>133214.55333333334</v>
      </c>
      <c r="Z80" s="2">
        <v>133214.55333333334</v>
      </c>
      <c r="AA80" s="2">
        <f t="shared" si="1"/>
        <v>1598574.6399999997</v>
      </c>
    </row>
    <row r="81" spans="1:27" customFormat="1">
      <c r="A81" s="1" t="s">
        <v>22</v>
      </c>
      <c r="B81" s="13" t="s">
        <v>1291</v>
      </c>
      <c r="C81" s="13" t="s">
        <v>1310</v>
      </c>
      <c r="D81" s="1">
        <v>120105</v>
      </c>
      <c r="E81" s="13" t="s">
        <v>1064</v>
      </c>
      <c r="F81" s="13" t="s">
        <v>1059</v>
      </c>
      <c r="G81" s="1" t="s">
        <v>69</v>
      </c>
      <c r="H81" s="1">
        <v>68532000</v>
      </c>
      <c r="I81" s="13" t="s">
        <v>892</v>
      </c>
      <c r="J81" s="13">
        <v>34</v>
      </c>
      <c r="K81" s="13" t="s">
        <v>887</v>
      </c>
      <c r="L81" s="13" t="s">
        <v>888</v>
      </c>
      <c r="M81" s="13" t="s">
        <v>887</v>
      </c>
      <c r="N81" s="13" t="s">
        <v>894</v>
      </c>
      <c r="O81" s="2">
        <v>221.87913424835889</v>
      </c>
      <c r="P81" s="2">
        <v>25.360865737241163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2">
        <v>0</v>
      </c>
      <c r="Z81" s="2">
        <v>0</v>
      </c>
      <c r="AA81" s="2">
        <f t="shared" si="1"/>
        <v>247.23999998560006</v>
      </c>
    </row>
    <row r="82" spans="1:27" customFormat="1">
      <c r="A82" s="1" t="s">
        <v>22</v>
      </c>
      <c r="B82" s="13" t="s">
        <v>1291</v>
      </c>
      <c r="C82" s="13" t="s">
        <v>1310</v>
      </c>
      <c r="D82" s="1">
        <v>120105</v>
      </c>
      <c r="E82" s="13" t="s">
        <v>1064</v>
      </c>
      <c r="F82" s="13" t="s">
        <v>1059</v>
      </c>
      <c r="G82" s="1" t="s">
        <v>70</v>
      </c>
      <c r="H82" s="1">
        <v>68533000</v>
      </c>
      <c r="I82" s="13" t="s">
        <v>896</v>
      </c>
      <c r="J82" s="13">
        <v>34</v>
      </c>
      <c r="K82" s="13" t="s">
        <v>887</v>
      </c>
      <c r="L82" s="13" t="s">
        <v>888</v>
      </c>
      <c r="M82" s="13" t="s">
        <v>887</v>
      </c>
      <c r="N82" s="13" t="s">
        <v>894</v>
      </c>
      <c r="O82" s="2">
        <v>4529.3860572568365</v>
      </c>
      <c r="P82" s="2">
        <v>4529.3860572568365</v>
      </c>
      <c r="Q82" s="2">
        <v>4960.7504436622494</v>
      </c>
      <c r="R82" s="2">
        <v>4656.2091468600283</v>
      </c>
      <c r="S82" s="2">
        <v>4877.9372014724104</v>
      </c>
      <c r="T82" s="2">
        <v>4628.0592546128482</v>
      </c>
      <c r="U82" s="2">
        <v>3419.9961691704193</v>
      </c>
      <c r="V82" s="2">
        <v>2915.525592824682</v>
      </c>
      <c r="W82" s="2">
        <v>2544.5088879529089</v>
      </c>
      <c r="X82" s="2">
        <v>2428.849847591413</v>
      </c>
      <c r="Y82" s="2">
        <v>2544.5088879529089</v>
      </c>
      <c r="Z82" s="2">
        <v>2544.5088879529089</v>
      </c>
      <c r="AA82" s="2">
        <f t="shared" si="1"/>
        <v>44579.626434566439</v>
      </c>
    </row>
    <row r="83" spans="1:27" customFormat="1">
      <c r="A83" s="1" t="s">
        <v>22</v>
      </c>
      <c r="B83" s="13" t="s">
        <v>1291</v>
      </c>
      <c r="C83" s="13" t="s">
        <v>1310</v>
      </c>
      <c r="D83" s="1">
        <v>120105</v>
      </c>
      <c r="E83" s="13" t="s">
        <v>1064</v>
      </c>
      <c r="F83" s="13" t="s">
        <v>1059</v>
      </c>
      <c r="G83" s="1" t="s">
        <v>71</v>
      </c>
      <c r="H83" s="1">
        <v>68535000</v>
      </c>
      <c r="I83" s="13" t="s">
        <v>898</v>
      </c>
      <c r="J83" s="13">
        <v>34</v>
      </c>
      <c r="K83" s="13" t="s">
        <v>887</v>
      </c>
      <c r="L83" s="13" t="s">
        <v>888</v>
      </c>
      <c r="M83" s="13" t="s">
        <v>887</v>
      </c>
      <c r="N83" s="13" t="s">
        <v>894</v>
      </c>
      <c r="O83" s="2">
        <v>595.10320769292298</v>
      </c>
      <c r="P83" s="2">
        <v>171.33679230707679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0</v>
      </c>
      <c r="Y83" s="2">
        <v>0</v>
      </c>
      <c r="Z83" s="2">
        <v>0</v>
      </c>
      <c r="AA83" s="2">
        <f t="shared" si="1"/>
        <v>766.43999999999983</v>
      </c>
    </row>
    <row r="84" spans="1:27" customFormat="1">
      <c r="A84" s="1" t="s">
        <v>22</v>
      </c>
      <c r="B84" s="13" t="s">
        <v>1291</v>
      </c>
      <c r="C84" s="13" t="s">
        <v>1310</v>
      </c>
      <c r="D84" s="1">
        <v>120105</v>
      </c>
      <c r="E84" s="13" t="s">
        <v>1064</v>
      </c>
      <c r="F84" s="13" t="s">
        <v>1059</v>
      </c>
      <c r="G84" s="1" t="s">
        <v>128</v>
      </c>
      <c r="H84" s="1">
        <v>68532100</v>
      </c>
      <c r="I84" s="13" t="s">
        <v>895</v>
      </c>
      <c r="J84" s="13">
        <v>34</v>
      </c>
      <c r="K84" s="13" t="s">
        <v>887</v>
      </c>
      <c r="L84" s="13" t="s">
        <v>888</v>
      </c>
      <c r="M84" s="13" t="s">
        <v>887</v>
      </c>
      <c r="N84" s="13" t="s">
        <v>894</v>
      </c>
      <c r="O84" s="2">
        <v>-12.430420101755796</v>
      </c>
      <c r="P84" s="2">
        <v>-1.5135798974474084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0</v>
      </c>
      <c r="Y84" s="2">
        <v>0</v>
      </c>
      <c r="Z84" s="2">
        <v>0</v>
      </c>
      <c r="AA84" s="2">
        <f t="shared" si="1"/>
        <v>-13.943999999203205</v>
      </c>
    </row>
    <row r="85" spans="1:27" customFormat="1">
      <c r="A85" s="1" t="s">
        <v>22</v>
      </c>
      <c r="B85" s="13" t="s">
        <v>1291</v>
      </c>
      <c r="C85" s="13" t="s">
        <v>1310</v>
      </c>
      <c r="D85" s="1">
        <v>120105</v>
      </c>
      <c r="E85" s="13" t="s">
        <v>1064</v>
      </c>
      <c r="F85" s="13" t="s">
        <v>1059</v>
      </c>
      <c r="G85" s="1" t="s">
        <v>129</v>
      </c>
      <c r="H85" s="1">
        <v>68533100</v>
      </c>
      <c r="I85" s="13" t="s">
        <v>897</v>
      </c>
      <c r="J85" s="13">
        <v>34</v>
      </c>
      <c r="K85" s="13" t="s">
        <v>887</v>
      </c>
      <c r="L85" s="13" t="s">
        <v>888</v>
      </c>
      <c r="M85" s="13" t="s">
        <v>887</v>
      </c>
      <c r="N85" s="13" t="s">
        <v>894</v>
      </c>
      <c r="O85" s="2">
        <v>-241.35632347923166</v>
      </c>
      <c r="P85" s="2">
        <v>-241.35632347923166</v>
      </c>
      <c r="Q85" s="2">
        <v>-264.34264000106327</v>
      </c>
      <c r="R85" s="2">
        <v>-248.11430053665018</v>
      </c>
      <c r="S85" s="2">
        <v>-259.92926722887159</v>
      </c>
      <c r="T85" s="2">
        <v>-247.19386988589349</v>
      </c>
      <c r="U85" s="2">
        <v>-185.10665165216972</v>
      </c>
      <c r="V85" s="2">
        <v>-160.42275075808749</v>
      </c>
      <c r="W85" s="2">
        <v>-140.99835155289651</v>
      </c>
      <c r="X85" s="2">
        <v>-134.58933557321942</v>
      </c>
      <c r="Y85" s="2">
        <v>-140.99835155289651</v>
      </c>
      <c r="Z85" s="2">
        <v>-140.99835155289651</v>
      </c>
      <c r="AA85" s="2">
        <f t="shared" si="1"/>
        <v>-2405.4065172531082</v>
      </c>
    </row>
    <row r="86" spans="1:27" customFormat="1">
      <c r="A86" s="1" t="s">
        <v>22</v>
      </c>
      <c r="B86" s="13" t="s">
        <v>1291</v>
      </c>
      <c r="C86" s="13" t="s">
        <v>1310</v>
      </c>
      <c r="D86" s="1">
        <v>120105</v>
      </c>
      <c r="E86" s="13" t="s">
        <v>1064</v>
      </c>
      <c r="F86" s="13" t="s">
        <v>1059</v>
      </c>
      <c r="G86" s="1" t="s">
        <v>130</v>
      </c>
      <c r="H86" s="1">
        <v>68535100</v>
      </c>
      <c r="I86" s="13" t="s">
        <v>899</v>
      </c>
      <c r="J86" s="13">
        <v>34</v>
      </c>
      <c r="K86" s="13" t="s">
        <v>887</v>
      </c>
      <c r="L86" s="13" t="s">
        <v>888</v>
      </c>
      <c r="M86" s="13" t="s">
        <v>887</v>
      </c>
      <c r="N86" s="13" t="s">
        <v>894</v>
      </c>
      <c r="O86" s="2">
        <v>-32.253337360194621</v>
      </c>
      <c r="P86" s="2">
        <v>-10.973062639805377</v>
      </c>
      <c r="Q86" s="2">
        <v>0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0</v>
      </c>
      <c r="X86" s="2">
        <v>0</v>
      </c>
      <c r="Y86" s="2">
        <v>0</v>
      </c>
      <c r="Z86" s="2">
        <v>0</v>
      </c>
      <c r="AA86" s="2">
        <f t="shared" si="1"/>
        <v>-43.226399999999998</v>
      </c>
    </row>
    <row r="87" spans="1:27" customFormat="1">
      <c r="A87" s="1" t="s">
        <v>22</v>
      </c>
      <c r="B87" s="13" t="s">
        <v>1291</v>
      </c>
      <c r="C87" s="13" t="s">
        <v>1310</v>
      </c>
      <c r="D87" s="1">
        <v>120105</v>
      </c>
      <c r="E87" s="13" t="s">
        <v>1064</v>
      </c>
      <c r="F87" s="13" t="s">
        <v>1059</v>
      </c>
      <c r="G87" s="1" t="s">
        <v>131</v>
      </c>
      <c r="H87" s="1">
        <v>81015000</v>
      </c>
      <c r="I87" s="13" t="s">
        <v>991</v>
      </c>
      <c r="J87" s="13">
        <v>38</v>
      </c>
      <c r="K87" s="13" t="s">
        <v>987</v>
      </c>
      <c r="L87" s="13" t="s">
        <v>988</v>
      </c>
      <c r="M87" s="13" t="s">
        <v>987</v>
      </c>
      <c r="N87" s="13" t="s">
        <v>990</v>
      </c>
      <c r="O87" s="2">
        <v>19000</v>
      </c>
      <c r="P87" s="2">
        <v>19000</v>
      </c>
      <c r="Q87" s="2">
        <v>19000</v>
      </c>
      <c r="R87" s="2">
        <v>19000</v>
      </c>
      <c r="S87" s="2">
        <v>19000</v>
      </c>
      <c r="T87" s="2">
        <v>19000</v>
      </c>
      <c r="U87" s="2">
        <v>27630.136986301368</v>
      </c>
      <c r="V87" s="2">
        <v>36835.61643835617</v>
      </c>
      <c r="W87" s="2">
        <v>36260.273972602736</v>
      </c>
      <c r="X87" s="2">
        <v>36835.61643835617</v>
      </c>
      <c r="Y87" s="2">
        <v>36260.273972602736</v>
      </c>
      <c r="Z87" s="2">
        <v>36835.61643835617</v>
      </c>
      <c r="AA87" s="2">
        <f t="shared" si="1"/>
        <v>324657.53424657538</v>
      </c>
    </row>
    <row r="88" spans="1:27" customFormat="1">
      <c r="A88" s="1" t="s">
        <v>22</v>
      </c>
      <c r="B88" s="13" t="s">
        <v>1291</v>
      </c>
      <c r="C88" s="13" t="s">
        <v>1310</v>
      </c>
      <c r="D88" s="1">
        <v>120105</v>
      </c>
      <c r="E88" s="13" t="s">
        <v>1064</v>
      </c>
      <c r="F88" s="13" t="s">
        <v>1059</v>
      </c>
      <c r="G88" s="1" t="s">
        <v>132</v>
      </c>
      <c r="H88" s="1">
        <v>81315000</v>
      </c>
      <c r="I88" s="13" t="s">
        <v>995</v>
      </c>
      <c r="J88" s="13">
        <v>39</v>
      </c>
      <c r="K88" s="13" t="s">
        <v>996</v>
      </c>
      <c r="L88" s="13" t="s">
        <v>997</v>
      </c>
      <c r="M88" s="13" t="s">
        <v>998</v>
      </c>
      <c r="N88" s="13" t="s">
        <v>1000</v>
      </c>
      <c r="O88" s="2">
        <v>10642.089858908916</v>
      </c>
      <c r="P88" s="2">
        <v>11833.189561464189</v>
      </c>
      <c r="Q88" s="2">
        <v>14115.605575442836</v>
      </c>
      <c r="R88" s="2">
        <v>8559.0736389234025</v>
      </c>
      <c r="S88" s="2">
        <v>8556.2140405204827</v>
      </c>
      <c r="T88" s="2">
        <v>11413.614579743327</v>
      </c>
      <c r="U88" s="2">
        <v>6114.8762794765362</v>
      </c>
      <c r="V88" s="2">
        <v>3289.1475172640226</v>
      </c>
      <c r="W88" s="2">
        <v>6500.4646513328771</v>
      </c>
      <c r="X88" s="2">
        <v>1570.842547640211</v>
      </c>
      <c r="Y88" s="2">
        <v>3961.9362263348812</v>
      </c>
      <c r="Z88" s="2">
        <v>6522.4646654767002</v>
      </c>
      <c r="AA88" s="2">
        <f t="shared" si="1"/>
        <v>93079.519142528385</v>
      </c>
    </row>
    <row r="89" spans="1:27" customFormat="1">
      <c r="A89" s="1" t="s">
        <v>22</v>
      </c>
      <c r="B89" s="13" t="s">
        <v>1291</v>
      </c>
      <c r="C89" s="13" t="s">
        <v>1310</v>
      </c>
      <c r="D89" s="1">
        <v>120105</v>
      </c>
      <c r="E89" s="13" t="s">
        <v>1064</v>
      </c>
      <c r="F89" s="13" t="s">
        <v>1059</v>
      </c>
      <c r="G89" s="1" t="s">
        <v>133</v>
      </c>
      <c r="H89" s="1">
        <v>70510000</v>
      </c>
      <c r="I89" s="13" t="s">
        <v>954</v>
      </c>
      <c r="J89" s="13">
        <v>41</v>
      </c>
      <c r="K89" s="13" t="s">
        <v>955</v>
      </c>
      <c r="L89" s="13" t="s">
        <v>956</v>
      </c>
      <c r="M89" s="13" t="s">
        <v>957</v>
      </c>
      <c r="N89" s="13" t="s">
        <v>959</v>
      </c>
      <c r="O89" s="2">
        <v>-1995.5100933988999</v>
      </c>
      <c r="P89" s="2">
        <v>-1995.5100933988999</v>
      </c>
      <c r="Q89" s="2">
        <v>-1995.5100933988999</v>
      </c>
      <c r="R89" s="2">
        <v>-1995.5100933988999</v>
      </c>
      <c r="S89" s="2">
        <v>-1995.5100933988999</v>
      </c>
      <c r="T89" s="2">
        <v>-1995.5100933988999</v>
      </c>
      <c r="U89" s="2">
        <v>-1995.5100933988999</v>
      </c>
      <c r="V89" s="2">
        <v>-1995.5100933988999</v>
      </c>
      <c r="W89" s="2">
        <v>-1995.5100933988999</v>
      </c>
      <c r="X89" s="2">
        <v>-1995.5100933988999</v>
      </c>
      <c r="Y89" s="2">
        <v>-1995.5100933988999</v>
      </c>
      <c r="Z89" s="2">
        <v>-1995.5100933988999</v>
      </c>
      <c r="AA89" s="2">
        <f t="shared" si="1"/>
        <v>-23946.121120786804</v>
      </c>
    </row>
    <row r="90" spans="1:27" customFormat="1">
      <c r="A90" s="1" t="s">
        <v>22</v>
      </c>
      <c r="B90" s="13" t="s">
        <v>1291</v>
      </c>
      <c r="C90" s="13" t="s">
        <v>1310</v>
      </c>
      <c r="D90" s="1">
        <v>120105</v>
      </c>
      <c r="E90" s="13" t="s">
        <v>1064</v>
      </c>
      <c r="F90" s="13" t="s">
        <v>1059</v>
      </c>
      <c r="G90" s="1" t="s">
        <v>134</v>
      </c>
      <c r="H90" s="1">
        <v>85000000</v>
      </c>
      <c r="I90" s="13" t="s">
        <v>1015</v>
      </c>
      <c r="J90" s="13">
        <v>42</v>
      </c>
      <c r="K90" s="13" t="s">
        <v>1016</v>
      </c>
      <c r="L90" s="13" t="s">
        <v>1017</v>
      </c>
      <c r="M90" s="13" t="s">
        <v>1018</v>
      </c>
      <c r="N90" s="13" t="s">
        <v>959</v>
      </c>
      <c r="O90" s="2">
        <v>-916.51222863145199</v>
      </c>
      <c r="P90" s="2">
        <v>-916.51222863145199</v>
      </c>
      <c r="Q90" s="2">
        <v>-916.51222863145199</v>
      </c>
      <c r="R90" s="2">
        <v>-916.51222863145199</v>
      </c>
      <c r="S90" s="2">
        <v>-916.51222863145199</v>
      </c>
      <c r="T90" s="2">
        <v>-916.51222863145199</v>
      </c>
      <c r="U90" s="2">
        <v>-916.51222863145199</v>
      </c>
      <c r="V90" s="2">
        <v>-916.51222863145199</v>
      </c>
      <c r="W90" s="2">
        <v>-916.51222863145199</v>
      </c>
      <c r="X90" s="2">
        <v>-916.51222863145199</v>
      </c>
      <c r="Y90" s="2">
        <v>-916.51222863145199</v>
      </c>
      <c r="Z90" s="2">
        <v>-916.51222863145199</v>
      </c>
      <c r="AA90" s="2">
        <f t="shared" si="1"/>
        <v>-10998.146743577425</v>
      </c>
    </row>
    <row r="91" spans="1:27" customFormat="1">
      <c r="A91" s="1" t="s">
        <v>22</v>
      </c>
      <c r="B91" s="13" t="s">
        <v>1291</v>
      </c>
      <c r="C91" s="13" t="s">
        <v>1310</v>
      </c>
      <c r="D91" s="1">
        <v>120105</v>
      </c>
      <c r="E91" s="13" t="s">
        <v>1064</v>
      </c>
      <c r="F91" s="13" t="s">
        <v>1059</v>
      </c>
      <c r="G91" s="1" t="s">
        <v>135</v>
      </c>
      <c r="H91" s="1">
        <v>82010000</v>
      </c>
      <c r="I91" s="13" t="s">
        <v>1007</v>
      </c>
      <c r="J91" s="13">
        <v>43</v>
      </c>
      <c r="K91" s="13" t="s">
        <v>1008</v>
      </c>
      <c r="L91" s="13" t="s">
        <v>1009</v>
      </c>
      <c r="M91" s="13" t="s">
        <v>1008</v>
      </c>
      <c r="N91" s="13" t="s">
        <v>1011</v>
      </c>
      <c r="O91" s="2">
        <v>665.1</v>
      </c>
      <c r="P91" s="2">
        <v>665.1</v>
      </c>
      <c r="Q91" s="2">
        <v>665.1</v>
      </c>
      <c r="R91" s="2">
        <v>665.1</v>
      </c>
      <c r="S91" s="2">
        <v>665.1</v>
      </c>
      <c r="T91" s="2">
        <v>665.1</v>
      </c>
      <c r="U91" s="2">
        <v>665.1</v>
      </c>
      <c r="V91" s="2">
        <v>665.1</v>
      </c>
      <c r="W91" s="2">
        <v>665.1</v>
      </c>
      <c r="X91" s="2">
        <v>665.1</v>
      </c>
      <c r="Y91" s="2">
        <v>665.1</v>
      </c>
      <c r="Z91" s="2">
        <v>665.1</v>
      </c>
      <c r="AA91" s="2">
        <f t="shared" si="1"/>
        <v>7981.2000000000016</v>
      </c>
    </row>
    <row r="92" spans="1:27" customFormat="1">
      <c r="A92" s="1" t="s">
        <v>22</v>
      </c>
      <c r="B92" s="13" t="s">
        <v>1291</v>
      </c>
      <c r="C92" s="13" t="s">
        <v>1310</v>
      </c>
      <c r="D92" s="1">
        <v>120105</v>
      </c>
      <c r="E92" s="13" t="s">
        <v>1064</v>
      </c>
      <c r="F92" s="13" t="s">
        <v>1059</v>
      </c>
      <c r="G92" s="1" t="s">
        <v>136</v>
      </c>
      <c r="H92" s="1">
        <v>82015000</v>
      </c>
      <c r="I92" s="13" t="s">
        <v>1012</v>
      </c>
      <c r="J92" s="13">
        <v>43</v>
      </c>
      <c r="K92" s="13" t="s">
        <v>1008</v>
      </c>
      <c r="L92" s="13" t="s">
        <v>1009</v>
      </c>
      <c r="M92" s="13" t="s">
        <v>1008</v>
      </c>
      <c r="N92" s="13" t="s">
        <v>1011</v>
      </c>
      <c r="O92" s="2">
        <v>7106.4139999999998</v>
      </c>
      <c r="P92" s="2">
        <v>7106.4139999999998</v>
      </c>
      <c r="Q92" s="2">
        <v>7106.4139999999998</v>
      </c>
      <c r="R92" s="2">
        <v>7106.4139999999998</v>
      </c>
      <c r="S92" s="2">
        <v>7106.4139999999998</v>
      </c>
      <c r="T92" s="2">
        <v>7106.4139999999998</v>
      </c>
      <c r="U92" s="2">
        <v>7176.2770136986301</v>
      </c>
      <c r="V92" s="2">
        <v>7250.7975616438353</v>
      </c>
      <c r="W92" s="2">
        <v>7246.1400273972604</v>
      </c>
      <c r="X92" s="2">
        <v>7250.7975616438353</v>
      </c>
      <c r="Y92" s="2">
        <v>7246.1400273972604</v>
      </c>
      <c r="Z92" s="2">
        <v>7250.7975616438353</v>
      </c>
      <c r="AA92" s="2">
        <f t="shared" si="1"/>
        <v>86059.433753424644</v>
      </c>
    </row>
    <row r="93" spans="1:27" customFormat="1">
      <c r="A93" s="1" t="s">
        <v>22</v>
      </c>
      <c r="B93" s="13" t="s">
        <v>1291</v>
      </c>
      <c r="C93" s="13" t="s">
        <v>1310</v>
      </c>
      <c r="D93" s="1">
        <v>120105</v>
      </c>
      <c r="E93" s="13" t="s">
        <v>1064</v>
      </c>
      <c r="F93" s="13" t="s">
        <v>1059</v>
      </c>
      <c r="G93" s="1" t="s">
        <v>137</v>
      </c>
      <c r="H93" s="1">
        <v>69011000</v>
      </c>
      <c r="I93" s="13" t="s">
        <v>907</v>
      </c>
      <c r="J93" s="13">
        <v>45</v>
      </c>
      <c r="K93" s="13" t="s">
        <v>908</v>
      </c>
      <c r="L93" s="13" t="s">
        <v>909</v>
      </c>
      <c r="M93" s="13" t="s">
        <v>910</v>
      </c>
      <c r="N93" s="13" t="s">
        <v>912</v>
      </c>
      <c r="O93" s="2">
        <v>730110.90530054143</v>
      </c>
      <c r="P93" s="2">
        <v>333185.96937797032</v>
      </c>
      <c r="Q93" s="2">
        <v>510764.69024788856</v>
      </c>
      <c r="R93" s="2">
        <v>729759.93708079227</v>
      </c>
      <c r="S93" s="2">
        <v>-193433.73340423076</v>
      </c>
      <c r="T93" s="2">
        <v>947838.0221289763</v>
      </c>
      <c r="U93" s="2">
        <v>1154225.2412739233</v>
      </c>
      <c r="V93" s="2">
        <v>671591.6314050178</v>
      </c>
      <c r="W93" s="2">
        <v>1210531.757455481</v>
      </c>
      <c r="X93" s="2">
        <v>1300482.7864631303</v>
      </c>
      <c r="Y93" s="2">
        <v>698891.85587471013</v>
      </c>
      <c r="Z93" s="2">
        <v>729098.51820008841</v>
      </c>
      <c r="AA93" s="2">
        <f t="shared" si="1"/>
        <v>8823047.5814042892</v>
      </c>
    </row>
    <row r="94" spans="1:27" customFormat="1">
      <c r="A94" s="1" t="s">
        <v>22</v>
      </c>
      <c r="B94" s="13" t="s">
        <v>1291</v>
      </c>
      <c r="C94" s="13" t="s">
        <v>1310</v>
      </c>
      <c r="D94" s="1">
        <v>120105</v>
      </c>
      <c r="E94" s="13" t="s">
        <v>1064</v>
      </c>
      <c r="F94" s="13" t="s">
        <v>1059</v>
      </c>
      <c r="G94" s="1" t="s">
        <v>138</v>
      </c>
      <c r="H94" s="1">
        <v>69021000</v>
      </c>
      <c r="I94" s="13" t="s">
        <v>914</v>
      </c>
      <c r="J94" s="13">
        <v>45</v>
      </c>
      <c r="K94" s="13" t="s">
        <v>908</v>
      </c>
      <c r="L94" s="13" t="s">
        <v>915</v>
      </c>
      <c r="M94" s="13" t="s">
        <v>916</v>
      </c>
      <c r="N94" s="13" t="s">
        <v>918</v>
      </c>
      <c r="O94" s="2">
        <v>130230.18674074636</v>
      </c>
      <c r="P94" s="2">
        <v>58195.154134646298</v>
      </c>
      <c r="Q94" s="2">
        <v>91543.203732121416</v>
      </c>
      <c r="R94" s="2">
        <v>130570.67449490535</v>
      </c>
      <c r="S94" s="2">
        <v>-37684.374866283601</v>
      </c>
      <c r="T94" s="2">
        <v>168530.22231606973</v>
      </c>
      <c r="U94" s="2">
        <v>205175.73039888311</v>
      </c>
      <c r="V94" s="2">
        <v>117403.48586446642</v>
      </c>
      <c r="W94" s="2">
        <v>210473.55600694389</v>
      </c>
      <c r="X94" s="2">
        <v>221659.40753094453</v>
      </c>
      <c r="Y94" s="2">
        <v>113947.66247101488</v>
      </c>
      <c r="Z94" s="2">
        <v>120465.3010208089</v>
      </c>
      <c r="AA94" s="2">
        <f t="shared" si="1"/>
        <v>1530510.2098452672</v>
      </c>
    </row>
    <row r="95" spans="1:27" customFormat="1">
      <c r="A95" s="1" t="s">
        <v>22</v>
      </c>
      <c r="B95" s="13" t="s">
        <v>1291</v>
      </c>
      <c r="C95" s="13" t="s">
        <v>1310</v>
      </c>
      <c r="D95" s="1">
        <v>120105</v>
      </c>
      <c r="E95" s="13" t="s">
        <v>1064</v>
      </c>
      <c r="F95" s="13" t="s">
        <v>1059</v>
      </c>
      <c r="G95" s="1" t="s">
        <v>139</v>
      </c>
      <c r="H95" s="1">
        <v>69061000</v>
      </c>
      <c r="I95" s="13" t="s">
        <v>928</v>
      </c>
      <c r="J95" s="13">
        <v>45</v>
      </c>
      <c r="K95" s="13" t="s">
        <v>908</v>
      </c>
      <c r="L95" s="13" t="s">
        <v>929</v>
      </c>
      <c r="M95" s="13" t="s">
        <v>930</v>
      </c>
      <c r="N95" s="13" t="s">
        <v>932</v>
      </c>
      <c r="O95" s="2">
        <v>-12631.249202157842</v>
      </c>
      <c r="P95" s="2">
        <v>-12631.249202157842</v>
      </c>
      <c r="Q95" s="2">
        <v>-13834.223123315734</v>
      </c>
      <c r="R95" s="2">
        <v>-12901.538288917771</v>
      </c>
      <c r="S95" s="2">
        <v>-13515.900388390046</v>
      </c>
      <c r="T95" s="2">
        <v>-13515.900388390046</v>
      </c>
      <c r="U95" s="2">
        <v>-12901.538288917771</v>
      </c>
      <c r="V95" s="2">
        <v>-14130.252617862325</v>
      </c>
      <c r="W95" s="2">
        <v>-13515.900388390046</v>
      </c>
      <c r="X95" s="2">
        <v>-12901.538288917771</v>
      </c>
      <c r="Y95" s="2">
        <v>-13573.324323144529</v>
      </c>
      <c r="Z95" s="2">
        <v>-13573.324323144529</v>
      </c>
      <c r="AA95" s="2">
        <f t="shared" si="1"/>
        <v>-159625.93882370627</v>
      </c>
    </row>
    <row r="96" spans="1:27" customFormat="1">
      <c r="A96" s="1" t="s">
        <v>22</v>
      </c>
      <c r="B96" s="13" t="s">
        <v>1291</v>
      </c>
      <c r="C96" s="13" t="s">
        <v>1310</v>
      </c>
      <c r="D96" s="1">
        <v>120105</v>
      </c>
      <c r="E96" s="13" t="s">
        <v>1064</v>
      </c>
      <c r="F96" s="13" t="s">
        <v>1059</v>
      </c>
      <c r="G96" s="1" t="s">
        <v>140</v>
      </c>
      <c r="H96" s="1">
        <v>69063200</v>
      </c>
      <c r="I96" s="13" t="s">
        <v>935</v>
      </c>
      <c r="J96" s="13">
        <v>45</v>
      </c>
      <c r="K96" s="13" t="s">
        <v>908</v>
      </c>
      <c r="L96" s="13" t="s">
        <v>929</v>
      </c>
      <c r="M96" s="13" t="s">
        <v>930</v>
      </c>
      <c r="N96" s="13" t="s">
        <v>932</v>
      </c>
      <c r="O96" s="2">
        <v>-13986</v>
      </c>
      <c r="P96" s="2">
        <v>-13986</v>
      </c>
      <c r="Q96" s="2">
        <v>-13986</v>
      </c>
      <c r="R96" s="2">
        <v>-13986</v>
      </c>
      <c r="S96" s="2">
        <v>-13986</v>
      </c>
      <c r="T96" s="2">
        <v>-13986</v>
      </c>
      <c r="U96" s="2">
        <v>-13986</v>
      </c>
      <c r="V96" s="2">
        <v>-13986</v>
      </c>
      <c r="W96" s="2">
        <v>-13986</v>
      </c>
      <c r="X96" s="2">
        <v>-13986</v>
      </c>
      <c r="Y96" s="2">
        <v>-13986</v>
      </c>
      <c r="Z96" s="2">
        <v>-13986</v>
      </c>
      <c r="AA96" s="2">
        <f t="shared" si="1"/>
        <v>-167832</v>
      </c>
    </row>
    <row r="97" spans="1:27" customFormat="1">
      <c r="A97" s="1" t="s">
        <v>22</v>
      </c>
      <c r="B97" s="13" t="s">
        <v>1291</v>
      </c>
      <c r="C97" s="13" t="s">
        <v>1310</v>
      </c>
      <c r="D97" s="1">
        <v>120105</v>
      </c>
      <c r="E97" s="13" t="s">
        <v>1064</v>
      </c>
      <c r="F97" s="13" t="s">
        <v>1059</v>
      </c>
      <c r="G97" s="1" t="s">
        <v>141</v>
      </c>
      <c r="H97" s="1">
        <v>69065000</v>
      </c>
      <c r="I97" s="13" t="s">
        <v>936</v>
      </c>
      <c r="J97" s="13">
        <v>45</v>
      </c>
      <c r="K97" s="13" t="s">
        <v>908</v>
      </c>
      <c r="L97" s="13" t="s">
        <v>929</v>
      </c>
      <c r="M97" s="13" t="s">
        <v>930</v>
      </c>
      <c r="N97" s="13" t="s">
        <v>932</v>
      </c>
      <c r="O97" s="2">
        <v>-35400.170749909434</v>
      </c>
      <c r="P97" s="2">
        <v>310676.19291882426</v>
      </c>
      <c r="Q97" s="2">
        <v>-3325.9096170910016</v>
      </c>
      <c r="R97" s="2">
        <v>-93128.745484056577</v>
      </c>
      <c r="S97" s="2">
        <v>815022.26872811059</v>
      </c>
      <c r="T97" s="2">
        <v>-48000.367859748207</v>
      </c>
      <c r="U97" s="2">
        <v>-112957.68834478891</v>
      </c>
      <c r="V97" s="2">
        <v>335411.98971660447</v>
      </c>
      <c r="W97" s="2">
        <v>-121322.4802430025</v>
      </c>
      <c r="X97" s="2">
        <v>-131364.82560000155</v>
      </c>
      <c r="Y97" s="2">
        <v>182262.29484160367</v>
      </c>
      <c r="Z97" s="2">
        <v>7800.4935047371619</v>
      </c>
      <c r="AA97" s="2">
        <f t="shared" si="1"/>
        <v>1105673.0518112821</v>
      </c>
    </row>
    <row r="98" spans="1:27" customFormat="1">
      <c r="A98" s="1" t="s">
        <v>22</v>
      </c>
      <c r="B98" s="13" t="s">
        <v>1291</v>
      </c>
      <c r="C98" s="13" t="s">
        <v>1310</v>
      </c>
      <c r="D98" s="1">
        <v>120105</v>
      </c>
      <c r="E98" s="13" t="s">
        <v>1064</v>
      </c>
      <c r="F98" s="13" t="s">
        <v>1059</v>
      </c>
      <c r="G98" s="1" t="s">
        <v>142</v>
      </c>
      <c r="H98" s="1">
        <v>69071000</v>
      </c>
      <c r="I98" s="13" t="s">
        <v>937</v>
      </c>
      <c r="J98" s="13">
        <v>45</v>
      </c>
      <c r="K98" s="13" t="s">
        <v>908</v>
      </c>
      <c r="L98" s="13" t="s">
        <v>938</v>
      </c>
      <c r="M98" s="13" t="s">
        <v>939</v>
      </c>
      <c r="N98" s="13" t="s">
        <v>941</v>
      </c>
      <c r="O98" s="2">
        <v>-2303.5712830682996</v>
      </c>
      <c r="P98" s="2">
        <v>-2303.5712830682996</v>
      </c>
      <c r="Q98" s="2">
        <v>-2522.9586243129002</v>
      </c>
      <c r="R98" s="2">
        <v>-2352.8641256384994</v>
      </c>
      <c r="S98" s="2">
        <v>-2464.9058459069993</v>
      </c>
      <c r="T98" s="2">
        <v>-2464.9058459069993</v>
      </c>
      <c r="U98" s="2">
        <v>-2352.8641256384994</v>
      </c>
      <c r="V98" s="2">
        <v>-2576.9457661755</v>
      </c>
      <c r="W98" s="2">
        <v>-2464.9058459069993</v>
      </c>
      <c r="X98" s="2">
        <v>-2352.8641256384994</v>
      </c>
      <c r="Y98" s="2">
        <v>-2475.3782960141998</v>
      </c>
      <c r="Z98" s="2">
        <v>-2475.3782960141998</v>
      </c>
      <c r="AA98" s="2">
        <f t="shared" si="1"/>
        <v>-29111.11346328989</v>
      </c>
    </row>
    <row r="99" spans="1:27" customFormat="1">
      <c r="A99" s="1" t="s">
        <v>22</v>
      </c>
      <c r="B99" s="13" t="s">
        <v>1291</v>
      </c>
      <c r="C99" s="13" t="s">
        <v>1310</v>
      </c>
      <c r="D99" s="1">
        <v>120105</v>
      </c>
      <c r="E99" s="13" t="s">
        <v>1064</v>
      </c>
      <c r="F99" s="13" t="s">
        <v>1059</v>
      </c>
      <c r="G99" s="1" t="s">
        <v>143</v>
      </c>
      <c r="H99" s="1">
        <v>69073200</v>
      </c>
      <c r="I99" s="13" t="s">
        <v>944</v>
      </c>
      <c r="J99" s="13">
        <v>45</v>
      </c>
      <c r="K99" s="13" t="s">
        <v>908</v>
      </c>
      <c r="L99" s="13" t="s">
        <v>938</v>
      </c>
      <c r="M99" s="13" t="s">
        <v>939</v>
      </c>
      <c r="N99" s="13" t="s">
        <v>941</v>
      </c>
      <c r="O99" s="2">
        <v>-5556</v>
      </c>
      <c r="P99" s="2">
        <v>-5556</v>
      </c>
      <c r="Q99" s="2">
        <v>-5556</v>
      </c>
      <c r="R99" s="2">
        <v>-5556</v>
      </c>
      <c r="S99" s="2">
        <v>-5556</v>
      </c>
      <c r="T99" s="2">
        <v>-5556</v>
      </c>
      <c r="U99" s="2">
        <v>-5556</v>
      </c>
      <c r="V99" s="2">
        <v>-5556</v>
      </c>
      <c r="W99" s="2">
        <v>-5556</v>
      </c>
      <c r="X99" s="2">
        <v>-5556</v>
      </c>
      <c r="Y99" s="2">
        <v>-5556</v>
      </c>
      <c r="Z99" s="2">
        <v>-5556</v>
      </c>
      <c r="AA99" s="2">
        <f t="shared" si="1"/>
        <v>-66672</v>
      </c>
    </row>
    <row r="100" spans="1:27" customFormat="1">
      <c r="A100" s="1" t="s">
        <v>22</v>
      </c>
      <c r="B100" s="13" t="s">
        <v>1291</v>
      </c>
      <c r="C100" s="13" t="s">
        <v>1310</v>
      </c>
      <c r="D100" s="1">
        <v>120105</v>
      </c>
      <c r="E100" s="13" t="s">
        <v>1064</v>
      </c>
      <c r="F100" s="13" t="s">
        <v>1059</v>
      </c>
      <c r="G100" s="1" t="s">
        <v>144</v>
      </c>
      <c r="H100" s="1">
        <v>69073500</v>
      </c>
      <c r="I100" s="13" t="s">
        <v>945</v>
      </c>
      <c r="J100" s="13">
        <v>45</v>
      </c>
      <c r="K100" s="13" t="s">
        <v>908</v>
      </c>
      <c r="L100" s="13" t="s">
        <v>938</v>
      </c>
      <c r="M100" s="13" t="s">
        <v>939</v>
      </c>
      <c r="N100" s="13" t="s">
        <v>941</v>
      </c>
      <c r="O100" s="2">
        <v>-6455.4323556065838</v>
      </c>
      <c r="P100" s="2">
        <v>56658.798100697437</v>
      </c>
      <c r="Q100" s="2">
        <v>-606.02303047252326</v>
      </c>
      <c r="R100" s="2">
        <v>-16983.439905906976</v>
      </c>
      <c r="S100" s="2">
        <v>148636.80584707181</v>
      </c>
      <c r="T100" s="2">
        <v>-8753.3406431151743</v>
      </c>
      <c r="U100" s="2">
        <v>-20599.660488411355</v>
      </c>
      <c r="V100" s="2">
        <v>61169.885662602639</v>
      </c>
      <c r="W100" s="2">
        <v>-22125.154451611401</v>
      </c>
      <c r="X100" s="2">
        <v>-23956.585215805753</v>
      </c>
      <c r="Y100" s="2">
        <v>33239.850123088814</v>
      </c>
      <c r="Z100" s="2">
        <v>1423.108237945987</v>
      </c>
      <c r="AA100" s="2">
        <f t="shared" si="1"/>
        <v>201648.81188047695</v>
      </c>
    </row>
    <row r="101" spans="1:27" customFormat="1">
      <c r="A101" s="1" t="s">
        <v>22</v>
      </c>
      <c r="B101" s="13" t="s">
        <v>1291</v>
      </c>
      <c r="C101" s="13" t="s">
        <v>1310</v>
      </c>
      <c r="D101" s="1">
        <v>120105</v>
      </c>
      <c r="E101" s="13" t="s">
        <v>1064</v>
      </c>
      <c r="F101" s="13" t="s">
        <v>1059</v>
      </c>
      <c r="G101" s="1" t="s">
        <v>145</v>
      </c>
      <c r="H101" s="1">
        <v>69520000</v>
      </c>
      <c r="I101" s="13" t="s">
        <v>946</v>
      </c>
      <c r="J101" s="13">
        <v>45</v>
      </c>
      <c r="K101" s="13" t="s">
        <v>908</v>
      </c>
      <c r="L101" s="13" t="s">
        <v>947</v>
      </c>
      <c r="M101" s="13" t="s">
        <v>948</v>
      </c>
      <c r="N101" s="13" t="s">
        <v>950</v>
      </c>
      <c r="O101" s="2">
        <v>-7066</v>
      </c>
      <c r="P101" s="2">
        <v>-7066</v>
      </c>
      <c r="Q101" s="2">
        <v>-7066</v>
      </c>
      <c r="R101" s="2">
        <v>-7066</v>
      </c>
      <c r="S101" s="2">
        <v>-7066</v>
      </c>
      <c r="T101" s="2">
        <v>-7066</v>
      </c>
      <c r="U101" s="2">
        <v>-7066</v>
      </c>
      <c r="V101" s="2">
        <v>-7066</v>
      </c>
      <c r="W101" s="2">
        <v>-7066</v>
      </c>
      <c r="X101" s="2">
        <v>-7066</v>
      </c>
      <c r="Y101" s="2">
        <v>-7066</v>
      </c>
      <c r="Z101" s="2">
        <v>-7066</v>
      </c>
      <c r="AA101" s="2">
        <f t="shared" si="1"/>
        <v>-84792</v>
      </c>
    </row>
    <row r="102" spans="1:27" customFormat="1">
      <c r="A102" s="1" t="s">
        <v>22</v>
      </c>
      <c r="B102" s="13" t="s">
        <v>1291</v>
      </c>
      <c r="C102" s="13" t="s">
        <v>1310</v>
      </c>
      <c r="D102" s="1">
        <v>120105</v>
      </c>
      <c r="E102" s="13" t="s">
        <v>1064</v>
      </c>
      <c r="F102" s="13" t="s">
        <v>1059</v>
      </c>
      <c r="G102" s="1" t="s">
        <v>146</v>
      </c>
      <c r="H102" s="1">
        <v>86021500</v>
      </c>
      <c r="I102" s="13" t="s">
        <v>1019</v>
      </c>
      <c r="J102" s="13">
        <v>50</v>
      </c>
      <c r="K102" s="13" t="s">
        <v>1020</v>
      </c>
      <c r="L102" s="13" t="s">
        <v>1021</v>
      </c>
      <c r="M102" s="13" t="s">
        <v>1022</v>
      </c>
      <c r="N102" s="13" t="s">
        <v>1024</v>
      </c>
      <c r="O102" s="2">
        <v>0</v>
      </c>
      <c r="P102" s="2">
        <v>0</v>
      </c>
      <c r="Q102" s="2">
        <v>2837012.1476027155</v>
      </c>
      <c r="R102" s="2">
        <v>0</v>
      </c>
      <c r="S102" s="2">
        <v>0</v>
      </c>
      <c r="T102" s="2">
        <v>2323192.8950843294</v>
      </c>
      <c r="U102" s="2">
        <v>0</v>
      </c>
      <c r="V102" s="2">
        <v>0</v>
      </c>
      <c r="W102" s="2">
        <v>2731313.5826540324</v>
      </c>
      <c r="X102" s="2">
        <v>0</v>
      </c>
      <c r="Y102" s="2">
        <v>0</v>
      </c>
      <c r="Z102" s="2">
        <v>3971833.9920207392</v>
      </c>
      <c r="AA102" s="2">
        <f t="shared" si="1"/>
        <v>11863352.617361818</v>
      </c>
    </row>
    <row r="103" spans="1:27">
      <c r="A103" s="65" t="s">
        <v>23</v>
      </c>
      <c r="B103" s="13" t="s">
        <v>1291</v>
      </c>
      <c r="C103" s="13" t="s">
        <v>1310</v>
      </c>
      <c r="D103" s="65">
        <v>120107</v>
      </c>
      <c r="E103" s="66" t="s">
        <v>1065</v>
      </c>
      <c r="F103" s="66" t="s">
        <v>1059</v>
      </c>
      <c r="G103" s="65" t="s">
        <v>72</v>
      </c>
      <c r="H103" s="65">
        <v>40111000</v>
      </c>
      <c r="I103" s="66" t="s">
        <v>249</v>
      </c>
      <c r="J103" s="66">
        <v>1</v>
      </c>
      <c r="K103" s="66" t="s">
        <v>250</v>
      </c>
      <c r="L103" s="66" t="s">
        <v>251</v>
      </c>
      <c r="M103" s="66" t="s">
        <v>252</v>
      </c>
      <c r="N103" s="66" t="s">
        <v>254</v>
      </c>
      <c r="O103" s="67">
        <v>0</v>
      </c>
      <c r="P103" s="67">
        <v>0</v>
      </c>
      <c r="Q103" s="67">
        <v>0</v>
      </c>
      <c r="R103" s="67">
        <v>0</v>
      </c>
      <c r="S103" s="67">
        <v>0</v>
      </c>
      <c r="T103" s="67">
        <v>0</v>
      </c>
      <c r="U103" s="67">
        <v>0</v>
      </c>
      <c r="V103" s="67">
        <v>0</v>
      </c>
      <c r="W103" s="67">
        <v>60648</v>
      </c>
      <c r="X103" s="67">
        <v>352627</v>
      </c>
      <c r="Y103" s="67">
        <v>304891</v>
      </c>
      <c r="Z103" s="67">
        <v>305484</v>
      </c>
      <c r="AA103" s="67">
        <f t="shared" si="1"/>
        <v>1023650</v>
      </c>
    </row>
    <row r="104" spans="1:27">
      <c r="A104" s="65" t="s">
        <v>23</v>
      </c>
      <c r="B104" s="13" t="s">
        <v>1291</v>
      </c>
      <c r="C104" s="13" t="s">
        <v>1310</v>
      </c>
      <c r="D104" s="65">
        <v>120107</v>
      </c>
      <c r="E104" s="66" t="s">
        <v>1065</v>
      </c>
      <c r="F104" s="66" t="s">
        <v>1059</v>
      </c>
      <c r="G104" s="65" t="s">
        <v>73</v>
      </c>
      <c r="H104" s="65">
        <v>40121000</v>
      </c>
      <c r="I104" s="66" t="s">
        <v>258</v>
      </c>
      <c r="J104" s="66">
        <v>1</v>
      </c>
      <c r="K104" s="66" t="s">
        <v>250</v>
      </c>
      <c r="L104" s="66" t="s">
        <v>259</v>
      </c>
      <c r="M104" s="66" t="s">
        <v>260</v>
      </c>
      <c r="N104" s="66" t="s">
        <v>262</v>
      </c>
      <c r="O104" s="67">
        <v>0</v>
      </c>
      <c r="P104" s="67">
        <v>0</v>
      </c>
      <c r="Q104" s="67">
        <v>0</v>
      </c>
      <c r="R104" s="67">
        <v>0</v>
      </c>
      <c r="S104" s="67">
        <v>0</v>
      </c>
      <c r="T104" s="67">
        <v>0</v>
      </c>
      <c r="U104" s="67">
        <v>0</v>
      </c>
      <c r="V104" s="67">
        <v>0</v>
      </c>
      <c r="W104" s="67">
        <v>28572</v>
      </c>
      <c r="X104" s="67">
        <v>166125</v>
      </c>
      <c r="Y104" s="67">
        <v>142634</v>
      </c>
      <c r="Z104" s="67">
        <v>138579</v>
      </c>
      <c r="AA104" s="67">
        <f t="shared" si="1"/>
        <v>475910</v>
      </c>
    </row>
    <row r="105" spans="1:27">
      <c r="A105" s="65" t="s">
        <v>23</v>
      </c>
      <c r="B105" s="13" t="s">
        <v>1291</v>
      </c>
      <c r="C105" s="13" t="s">
        <v>1310</v>
      </c>
      <c r="D105" s="65">
        <v>120107</v>
      </c>
      <c r="E105" s="66" t="s">
        <v>1065</v>
      </c>
      <c r="F105" s="66" t="s">
        <v>1059</v>
      </c>
      <c r="G105" s="65" t="s">
        <v>74</v>
      </c>
      <c r="H105" s="65">
        <v>40131000</v>
      </c>
      <c r="I105" s="66" t="s">
        <v>264</v>
      </c>
      <c r="J105" s="66">
        <v>1</v>
      </c>
      <c r="K105" s="66" t="s">
        <v>250</v>
      </c>
      <c r="L105" s="66" t="s">
        <v>265</v>
      </c>
      <c r="M105" s="66" t="s">
        <v>266</v>
      </c>
      <c r="N105" s="66" t="s">
        <v>268</v>
      </c>
      <c r="O105" s="67">
        <v>0</v>
      </c>
      <c r="P105" s="67">
        <v>0</v>
      </c>
      <c r="Q105" s="67">
        <v>0</v>
      </c>
      <c r="R105" s="67">
        <v>0</v>
      </c>
      <c r="S105" s="67">
        <v>0</v>
      </c>
      <c r="T105" s="67">
        <v>0</v>
      </c>
      <c r="U105" s="67">
        <v>0</v>
      </c>
      <c r="V105" s="67">
        <v>0</v>
      </c>
      <c r="W105" s="67">
        <v>2889</v>
      </c>
      <c r="X105" s="67">
        <v>16800</v>
      </c>
      <c r="Y105" s="67">
        <v>14615</v>
      </c>
      <c r="Z105" s="67">
        <v>15162</v>
      </c>
      <c r="AA105" s="67">
        <f t="shared" si="1"/>
        <v>49466</v>
      </c>
    </row>
    <row r="106" spans="1:27">
      <c r="A106" s="65" t="s">
        <v>23</v>
      </c>
      <c r="B106" s="13" t="s">
        <v>1291</v>
      </c>
      <c r="C106" s="13" t="s">
        <v>1310</v>
      </c>
      <c r="D106" s="65">
        <v>120107</v>
      </c>
      <c r="E106" s="66" t="s">
        <v>1065</v>
      </c>
      <c r="F106" s="66" t="s">
        <v>1059</v>
      </c>
      <c r="G106" s="65" t="s">
        <v>75</v>
      </c>
      <c r="H106" s="65">
        <v>40141000</v>
      </c>
      <c r="I106" s="66" t="s">
        <v>270</v>
      </c>
      <c r="J106" s="66">
        <v>1</v>
      </c>
      <c r="K106" s="66" t="s">
        <v>250</v>
      </c>
      <c r="L106" s="66" t="s">
        <v>271</v>
      </c>
      <c r="M106" s="66" t="s">
        <v>272</v>
      </c>
      <c r="N106" s="66" t="s">
        <v>274</v>
      </c>
      <c r="O106" s="67">
        <v>0</v>
      </c>
      <c r="P106" s="67">
        <v>0</v>
      </c>
      <c r="Q106" s="67">
        <v>0</v>
      </c>
      <c r="R106" s="67">
        <v>0</v>
      </c>
      <c r="S106" s="67">
        <v>0</v>
      </c>
      <c r="T106" s="67">
        <v>0</v>
      </c>
      <c r="U106" s="67">
        <v>0</v>
      </c>
      <c r="V106" s="67">
        <v>0</v>
      </c>
      <c r="W106" s="67">
        <v>0</v>
      </c>
      <c r="X106" s="67">
        <v>18288.672525469225</v>
      </c>
      <c r="Y106" s="67">
        <v>17112.324374146938</v>
      </c>
      <c r="Z106" s="67">
        <v>18672.996335471151</v>
      </c>
      <c r="AA106" s="67">
        <f t="shared" si="1"/>
        <v>54073.993235087313</v>
      </c>
    </row>
    <row r="107" spans="1:27">
      <c r="A107" s="65" t="s">
        <v>23</v>
      </c>
      <c r="B107" s="13" t="s">
        <v>1291</v>
      </c>
      <c r="C107" s="13" t="s">
        <v>1310</v>
      </c>
      <c r="D107" s="65">
        <v>120107</v>
      </c>
      <c r="E107" s="66" t="s">
        <v>1065</v>
      </c>
      <c r="F107" s="66" t="s">
        <v>1059</v>
      </c>
      <c r="G107" s="65" t="s">
        <v>76</v>
      </c>
      <c r="H107" s="65">
        <v>40145000</v>
      </c>
      <c r="I107" s="66" t="s">
        <v>276</v>
      </c>
      <c r="J107" s="66">
        <v>1</v>
      </c>
      <c r="K107" s="66" t="s">
        <v>250</v>
      </c>
      <c r="L107" s="66" t="s">
        <v>277</v>
      </c>
      <c r="M107" s="66" t="s">
        <v>278</v>
      </c>
      <c r="N107" s="66" t="s">
        <v>280</v>
      </c>
      <c r="O107" s="67">
        <v>0</v>
      </c>
      <c r="P107" s="67">
        <v>0</v>
      </c>
      <c r="Q107" s="67">
        <v>0</v>
      </c>
      <c r="R107" s="67">
        <v>0</v>
      </c>
      <c r="S107" s="67">
        <v>0</v>
      </c>
      <c r="T107" s="67">
        <v>0</v>
      </c>
      <c r="U107" s="67">
        <v>0</v>
      </c>
      <c r="V107" s="67">
        <v>0</v>
      </c>
      <c r="W107" s="67">
        <v>0</v>
      </c>
      <c r="X107" s="67">
        <v>13396.420631146957</v>
      </c>
      <c r="Y107" s="67">
        <v>12534.747668178248</v>
      </c>
      <c r="Z107" s="67">
        <v>13677.937149646634</v>
      </c>
      <c r="AA107" s="67">
        <f t="shared" si="1"/>
        <v>39609.105448971837</v>
      </c>
    </row>
    <row r="108" spans="1:27">
      <c r="A108" s="65" t="s">
        <v>23</v>
      </c>
      <c r="B108" s="13" t="s">
        <v>1291</v>
      </c>
      <c r="C108" s="13" t="s">
        <v>1310</v>
      </c>
      <c r="D108" s="65">
        <v>120107</v>
      </c>
      <c r="E108" s="66" t="s">
        <v>1065</v>
      </c>
      <c r="F108" s="66" t="s">
        <v>1059</v>
      </c>
      <c r="G108" s="65" t="s">
        <v>77</v>
      </c>
      <c r="H108" s="65">
        <v>40151000</v>
      </c>
      <c r="I108" s="66" t="s">
        <v>282</v>
      </c>
      <c r="J108" s="66">
        <v>1</v>
      </c>
      <c r="K108" s="66" t="s">
        <v>250</v>
      </c>
      <c r="L108" s="66" t="s">
        <v>283</v>
      </c>
      <c r="M108" s="66" t="s">
        <v>284</v>
      </c>
      <c r="N108" s="66" t="s">
        <v>286</v>
      </c>
      <c r="O108" s="67">
        <v>0</v>
      </c>
      <c r="P108" s="67">
        <v>0</v>
      </c>
      <c r="Q108" s="67">
        <v>0</v>
      </c>
      <c r="R108" s="67">
        <v>0</v>
      </c>
      <c r="S108" s="67">
        <v>0</v>
      </c>
      <c r="T108" s="67">
        <v>0</v>
      </c>
      <c r="U108" s="67">
        <v>0</v>
      </c>
      <c r="V108" s="67">
        <v>0</v>
      </c>
      <c r="W108" s="67">
        <v>7891</v>
      </c>
      <c r="X108" s="67">
        <v>45881</v>
      </c>
      <c r="Y108" s="67">
        <v>40697</v>
      </c>
      <c r="Z108" s="67">
        <v>35660</v>
      </c>
      <c r="AA108" s="67">
        <f t="shared" si="1"/>
        <v>130129</v>
      </c>
    </row>
    <row r="109" spans="1:27">
      <c r="A109" s="65" t="s">
        <v>23</v>
      </c>
      <c r="B109" s="13" t="s">
        <v>1291</v>
      </c>
      <c r="C109" s="13" t="s">
        <v>1310</v>
      </c>
      <c r="D109" s="65">
        <v>120107</v>
      </c>
      <c r="E109" s="66" t="s">
        <v>1065</v>
      </c>
      <c r="F109" s="66" t="s">
        <v>1059</v>
      </c>
      <c r="G109" s="65" t="s">
        <v>78</v>
      </c>
      <c r="H109" s="65">
        <v>40161000</v>
      </c>
      <c r="I109" s="66" t="s">
        <v>288</v>
      </c>
      <c r="J109" s="66">
        <v>1</v>
      </c>
      <c r="K109" s="66" t="s">
        <v>250</v>
      </c>
      <c r="L109" s="66" t="s">
        <v>289</v>
      </c>
      <c r="M109" s="66" t="s">
        <v>290</v>
      </c>
      <c r="N109" s="66" t="s">
        <v>292</v>
      </c>
      <c r="O109" s="67">
        <v>0</v>
      </c>
      <c r="P109" s="67">
        <v>0</v>
      </c>
      <c r="Q109" s="67">
        <v>0</v>
      </c>
      <c r="R109" s="67">
        <v>0</v>
      </c>
      <c r="S109" s="67">
        <v>0</v>
      </c>
      <c r="T109" s="67">
        <v>0</v>
      </c>
      <c r="U109" s="67">
        <v>0</v>
      </c>
      <c r="V109" s="67">
        <v>0</v>
      </c>
      <c r="W109" s="67">
        <v>0</v>
      </c>
      <c r="X109" s="67">
        <v>10028.843138526918</v>
      </c>
      <c r="Y109" s="67">
        <v>9109.2690318431723</v>
      </c>
      <c r="Z109" s="67">
        <v>8023.8407813986641</v>
      </c>
      <c r="AA109" s="67">
        <f t="shared" si="1"/>
        <v>27161.952951768755</v>
      </c>
    </row>
    <row r="110" spans="1:27" customFormat="1">
      <c r="A110" s="1" t="s">
        <v>23</v>
      </c>
      <c r="B110" s="13" t="s">
        <v>1291</v>
      </c>
      <c r="C110" s="13" t="s">
        <v>1310</v>
      </c>
      <c r="D110" s="1">
        <v>120107</v>
      </c>
      <c r="E110" s="13" t="s">
        <v>1065</v>
      </c>
      <c r="F110" s="13" t="s">
        <v>1099</v>
      </c>
      <c r="G110" s="1" t="s">
        <v>147</v>
      </c>
      <c r="H110" s="1">
        <v>40211000</v>
      </c>
      <c r="I110" s="13" t="s">
        <v>304</v>
      </c>
      <c r="J110" s="13">
        <v>2</v>
      </c>
      <c r="K110" s="13" t="s">
        <v>305</v>
      </c>
      <c r="L110" s="13" t="s">
        <v>306</v>
      </c>
      <c r="M110" s="13" t="s">
        <v>305</v>
      </c>
      <c r="N110" s="13" t="s">
        <v>308</v>
      </c>
      <c r="O110" s="2">
        <v>-1296.860387259642</v>
      </c>
      <c r="P110" s="2">
        <v>-935.39078443647861</v>
      </c>
      <c r="Q110" s="2">
        <v>-957.57145085038837</v>
      </c>
      <c r="R110" s="2">
        <v>-1139.6425733001693</v>
      </c>
      <c r="S110" s="2">
        <v>-1031.0267848328554</v>
      </c>
      <c r="T110" s="2">
        <v>-857.19023269403453</v>
      </c>
      <c r="U110" s="2">
        <v>-879.96090852211319</v>
      </c>
      <c r="V110" s="2">
        <v>-6462.3234395315812</v>
      </c>
      <c r="W110" s="2">
        <v>-6779.2628550893196</v>
      </c>
      <c r="X110" s="2">
        <v>-7077.6720013905342</v>
      </c>
      <c r="Y110" s="2">
        <v>-6486.8059007506481</v>
      </c>
      <c r="Z110" s="2">
        <v>-5910.2329575929534</v>
      </c>
      <c r="AA110" s="2">
        <f t="shared" si="1"/>
        <v>-39813.940276250716</v>
      </c>
    </row>
    <row r="111" spans="1:27" customFormat="1">
      <c r="A111" s="1" t="s">
        <v>23</v>
      </c>
      <c r="B111" s="13" t="s">
        <v>1291</v>
      </c>
      <c r="C111" s="13" t="s">
        <v>1310</v>
      </c>
      <c r="D111" s="1">
        <v>120107</v>
      </c>
      <c r="E111" s="13" t="s">
        <v>1065</v>
      </c>
      <c r="F111" s="13" t="s">
        <v>1059</v>
      </c>
      <c r="G111" s="1" t="s">
        <v>148</v>
      </c>
      <c r="H111" s="1">
        <v>40310100</v>
      </c>
      <c r="I111" s="13" t="s">
        <v>322</v>
      </c>
      <c r="J111" s="13">
        <v>3</v>
      </c>
      <c r="K111" s="13" t="s">
        <v>323</v>
      </c>
      <c r="L111" s="13" t="s">
        <v>324</v>
      </c>
      <c r="M111" s="13" t="s">
        <v>325</v>
      </c>
      <c r="N111" s="13" t="s">
        <v>327</v>
      </c>
      <c r="O111" s="2">
        <v>-34698.550000000003</v>
      </c>
      <c r="P111" s="2">
        <v>-23521.899999999994</v>
      </c>
      <c r="Q111" s="2">
        <v>-35604.01999999999</v>
      </c>
      <c r="R111" s="2">
        <v>-20986.869999999995</v>
      </c>
      <c r="S111" s="2">
        <v>-4555.996666666666</v>
      </c>
      <c r="T111" s="2">
        <v>-11632.616666666676</v>
      </c>
      <c r="U111" s="2">
        <v>-3207.8666666666613</v>
      </c>
      <c r="V111" s="2">
        <v>-8245.0566666666637</v>
      </c>
      <c r="W111" s="2">
        <v>-1590</v>
      </c>
      <c r="X111" s="2">
        <v>-1590</v>
      </c>
      <c r="Y111" s="2">
        <v>-1590</v>
      </c>
      <c r="Z111" s="2">
        <v>-25416.839999999997</v>
      </c>
      <c r="AA111" s="2">
        <f t="shared" si="1"/>
        <v>-172639.71666666665</v>
      </c>
    </row>
    <row r="112" spans="1:27" customFormat="1">
      <c r="A112" s="1" t="s">
        <v>23</v>
      </c>
      <c r="B112" s="13" t="s">
        <v>1291</v>
      </c>
      <c r="C112" s="13" t="s">
        <v>1310</v>
      </c>
      <c r="D112" s="1">
        <v>120107</v>
      </c>
      <c r="E112" s="13" t="s">
        <v>1065</v>
      </c>
      <c r="F112" s="5" t="s">
        <v>1099</v>
      </c>
      <c r="G112" s="1" t="s">
        <v>149</v>
      </c>
      <c r="H112" s="1">
        <v>40359900</v>
      </c>
      <c r="I112" s="13" t="s">
        <v>343</v>
      </c>
      <c r="J112" s="13">
        <v>3</v>
      </c>
      <c r="K112" s="13" t="s">
        <v>323</v>
      </c>
      <c r="L112" s="13" t="s">
        <v>324</v>
      </c>
      <c r="M112" s="13" t="s">
        <v>325</v>
      </c>
      <c r="N112" s="13" t="s">
        <v>345</v>
      </c>
      <c r="O112" s="2">
        <v>-8333.3333333333339</v>
      </c>
      <c r="P112" s="2">
        <v>-8333.3333333333339</v>
      </c>
      <c r="Q112" s="2">
        <v>-8333.3333333333339</v>
      </c>
      <c r="R112" s="2">
        <v>-8333.3333333333339</v>
      </c>
      <c r="S112" s="2">
        <v>-8333.3333333333339</v>
      </c>
      <c r="T112" s="2">
        <v>-8333.3333333333339</v>
      </c>
      <c r="U112" s="2">
        <v>-8333.3333333333339</v>
      </c>
      <c r="V112" s="2">
        <v>-8333.3333333333339</v>
      </c>
      <c r="W112" s="2">
        <v>-8333.3333333333339</v>
      </c>
      <c r="X112" s="2">
        <v>-8333.3333333333339</v>
      </c>
      <c r="Y112" s="2">
        <v>-8333.3333333333339</v>
      </c>
      <c r="Z112" s="2">
        <v>-8333.3333333333339</v>
      </c>
      <c r="AA112" s="2">
        <f t="shared" si="1"/>
        <v>-99999.999999999985</v>
      </c>
    </row>
    <row r="113" spans="1:27" customFormat="1">
      <c r="A113" s="1" t="s">
        <v>23</v>
      </c>
      <c r="B113" s="13" t="s">
        <v>1291</v>
      </c>
      <c r="C113" s="13" t="s">
        <v>1310</v>
      </c>
      <c r="D113" s="1">
        <v>120107</v>
      </c>
      <c r="E113" s="13" t="s">
        <v>1065</v>
      </c>
      <c r="F113" s="13" t="s">
        <v>1059</v>
      </c>
      <c r="G113" s="1" t="s">
        <v>120</v>
      </c>
      <c r="H113" s="1">
        <v>56610000</v>
      </c>
      <c r="I113" s="13" t="s">
        <v>790</v>
      </c>
      <c r="J113" s="13">
        <v>27</v>
      </c>
      <c r="K113" s="13" t="s">
        <v>791</v>
      </c>
      <c r="L113" s="13" t="s">
        <v>792</v>
      </c>
      <c r="M113" s="13" t="s">
        <v>791</v>
      </c>
      <c r="N113" s="13" t="s">
        <v>794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-25552</v>
      </c>
      <c r="V113" s="2">
        <v>-25552</v>
      </c>
      <c r="W113" s="2">
        <v>-5552</v>
      </c>
      <c r="X113" s="2">
        <v>0</v>
      </c>
      <c r="Y113" s="2">
        <v>0</v>
      </c>
      <c r="Z113" s="2">
        <v>0</v>
      </c>
      <c r="AA113" s="2">
        <f t="shared" si="1"/>
        <v>-56656</v>
      </c>
    </row>
    <row r="114" spans="1:27" customFormat="1">
      <c r="A114" s="1" t="s">
        <v>23</v>
      </c>
      <c r="B114" s="13" t="s">
        <v>1291</v>
      </c>
      <c r="C114" s="13" t="s">
        <v>1310</v>
      </c>
      <c r="D114" s="1">
        <v>120107</v>
      </c>
      <c r="E114" s="13" t="s">
        <v>1065</v>
      </c>
      <c r="F114" s="13" t="s">
        <v>1059</v>
      </c>
      <c r="G114" s="1" t="s">
        <v>127</v>
      </c>
      <c r="H114" s="1">
        <v>68011000</v>
      </c>
      <c r="I114" s="13" t="s">
        <v>858</v>
      </c>
      <c r="J114" s="13">
        <v>30</v>
      </c>
      <c r="K114" s="13" t="s">
        <v>859</v>
      </c>
      <c r="L114" s="13" t="s">
        <v>860</v>
      </c>
      <c r="M114" s="13" t="s">
        <v>859</v>
      </c>
      <c r="N114" s="13" t="s">
        <v>862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-26847</v>
      </c>
      <c r="U114" s="2">
        <v>0</v>
      </c>
      <c r="V114" s="2">
        <v>0</v>
      </c>
      <c r="W114" s="2">
        <v>0</v>
      </c>
      <c r="X114" s="2">
        <v>0</v>
      </c>
      <c r="Y114" s="2">
        <v>0</v>
      </c>
      <c r="Z114" s="2">
        <v>0</v>
      </c>
      <c r="AA114" s="2">
        <f t="shared" si="1"/>
        <v>-26847</v>
      </c>
    </row>
    <row r="115" spans="1:27" customFormat="1">
      <c r="A115" s="1" t="s">
        <v>23</v>
      </c>
      <c r="B115" s="13" t="s">
        <v>1291</v>
      </c>
      <c r="C115" s="13" t="s">
        <v>1310</v>
      </c>
      <c r="D115" s="1">
        <v>120107</v>
      </c>
      <c r="E115" s="13" t="s">
        <v>1065</v>
      </c>
      <c r="F115" s="13" t="s">
        <v>1059</v>
      </c>
      <c r="G115" s="1" t="s">
        <v>150</v>
      </c>
      <c r="H115" s="1">
        <v>81010000</v>
      </c>
      <c r="I115" s="13" t="s">
        <v>986</v>
      </c>
      <c r="J115" s="13">
        <v>38</v>
      </c>
      <c r="K115" s="13" t="s">
        <v>987</v>
      </c>
      <c r="L115" s="13" t="s">
        <v>988</v>
      </c>
      <c r="M115" s="13" t="s">
        <v>987</v>
      </c>
      <c r="N115" s="13" t="s">
        <v>990</v>
      </c>
      <c r="O115" s="2">
        <v>137712.5</v>
      </c>
      <c r="P115" s="2">
        <v>137712.5</v>
      </c>
      <c r="Q115" s="2">
        <v>137712.5</v>
      </c>
      <c r="R115" s="2">
        <v>137712.5</v>
      </c>
      <c r="S115" s="2">
        <v>137712.5</v>
      </c>
      <c r="T115" s="2">
        <v>137712.5</v>
      </c>
      <c r="U115" s="2">
        <v>137712.5</v>
      </c>
      <c r="V115" s="2">
        <v>137712.5</v>
      </c>
      <c r="W115" s="2">
        <v>137712.5</v>
      </c>
      <c r="X115" s="2">
        <v>137712.5</v>
      </c>
      <c r="Y115" s="2">
        <v>137712.5</v>
      </c>
      <c r="Z115" s="2">
        <v>137712.5</v>
      </c>
      <c r="AA115" s="2">
        <f t="shared" si="1"/>
        <v>1652550</v>
      </c>
    </row>
    <row r="116" spans="1:27" customFormat="1">
      <c r="A116" s="1" t="s">
        <v>23</v>
      </c>
      <c r="B116" s="13" t="s">
        <v>1291</v>
      </c>
      <c r="C116" s="13" t="s">
        <v>1310</v>
      </c>
      <c r="D116" s="1">
        <v>120107</v>
      </c>
      <c r="E116" s="13" t="s">
        <v>1065</v>
      </c>
      <c r="F116" s="13" t="s">
        <v>1059</v>
      </c>
      <c r="G116" s="1" t="s">
        <v>131</v>
      </c>
      <c r="H116" s="1">
        <v>81015000</v>
      </c>
      <c r="I116" s="13" t="s">
        <v>991</v>
      </c>
      <c r="J116" s="13">
        <v>38</v>
      </c>
      <c r="K116" s="13" t="s">
        <v>987</v>
      </c>
      <c r="L116" s="13" t="s">
        <v>988</v>
      </c>
      <c r="M116" s="13" t="s">
        <v>987</v>
      </c>
      <c r="N116" s="13" t="s">
        <v>990</v>
      </c>
      <c r="O116" s="2">
        <v>843328.74999999988</v>
      </c>
      <c r="P116" s="2">
        <v>843328.74999999988</v>
      </c>
      <c r="Q116" s="2">
        <v>843328.74999999988</v>
      </c>
      <c r="R116" s="2">
        <v>843328.74999999988</v>
      </c>
      <c r="S116" s="2">
        <v>843328.74999999988</v>
      </c>
      <c r="T116" s="2">
        <v>843328.74999999988</v>
      </c>
      <c r="U116" s="2">
        <v>843328.74999999988</v>
      </c>
      <c r="V116" s="2">
        <v>843328.74999999988</v>
      </c>
      <c r="W116" s="2">
        <v>843328.74999999988</v>
      </c>
      <c r="X116" s="2">
        <v>843328.74999999988</v>
      </c>
      <c r="Y116" s="2">
        <v>843328.74999999988</v>
      </c>
      <c r="Z116" s="2">
        <v>843328.74999999988</v>
      </c>
      <c r="AA116" s="2">
        <f t="shared" si="1"/>
        <v>10119944.999999998</v>
      </c>
    </row>
    <row r="117" spans="1:27" customFormat="1">
      <c r="A117" s="1" t="s">
        <v>23</v>
      </c>
      <c r="B117" s="13" t="s">
        <v>1291</v>
      </c>
      <c r="C117" s="13" t="s">
        <v>1310</v>
      </c>
      <c r="D117" s="1">
        <v>120107</v>
      </c>
      <c r="E117" s="13" t="s">
        <v>1065</v>
      </c>
      <c r="F117" s="13" t="s">
        <v>1059</v>
      </c>
      <c r="G117" s="1" t="s">
        <v>151</v>
      </c>
      <c r="H117" s="1">
        <v>81020000</v>
      </c>
      <c r="I117" s="13" t="s">
        <v>992</v>
      </c>
      <c r="J117" s="13">
        <v>38</v>
      </c>
      <c r="K117" s="13" t="s">
        <v>987</v>
      </c>
      <c r="L117" s="13" t="s">
        <v>988</v>
      </c>
      <c r="M117" s="13" t="s">
        <v>987</v>
      </c>
      <c r="N117" s="13" t="s">
        <v>994</v>
      </c>
      <c r="O117" s="2">
        <v>31762.500000000004</v>
      </c>
      <c r="P117" s="2">
        <v>31762.500000000004</v>
      </c>
      <c r="Q117" s="2">
        <v>31762.500000000004</v>
      </c>
      <c r="R117" s="2">
        <v>31762.500000000004</v>
      </c>
      <c r="S117" s="2">
        <v>31762.500000000004</v>
      </c>
      <c r="T117" s="2">
        <v>31762.500000000004</v>
      </c>
      <c r="U117" s="2">
        <v>31762.500000000004</v>
      </c>
      <c r="V117" s="2">
        <v>31762.500000000004</v>
      </c>
      <c r="W117" s="2">
        <v>31762.500000000004</v>
      </c>
      <c r="X117" s="2">
        <v>31762.500000000004</v>
      </c>
      <c r="Y117" s="2">
        <v>31762.500000000004</v>
      </c>
      <c r="Z117" s="2">
        <v>31762.500000000004</v>
      </c>
      <c r="AA117" s="2">
        <f t="shared" si="1"/>
        <v>381150.00000000006</v>
      </c>
    </row>
    <row r="118" spans="1:27" customFormat="1">
      <c r="A118" s="1" t="s">
        <v>23</v>
      </c>
      <c r="B118" s="13" t="s">
        <v>1291</v>
      </c>
      <c r="C118" s="13" t="s">
        <v>1310</v>
      </c>
      <c r="D118" s="1">
        <v>120107</v>
      </c>
      <c r="E118" s="13" t="s">
        <v>1065</v>
      </c>
      <c r="F118" s="13" t="s">
        <v>1059</v>
      </c>
      <c r="G118" s="1" t="s">
        <v>133</v>
      </c>
      <c r="H118" s="1">
        <v>70510000</v>
      </c>
      <c r="I118" s="13" t="s">
        <v>954</v>
      </c>
      <c r="J118" s="13">
        <v>41</v>
      </c>
      <c r="K118" s="13" t="s">
        <v>955</v>
      </c>
      <c r="L118" s="13" t="s">
        <v>956</v>
      </c>
      <c r="M118" s="13" t="s">
        <v>957</v>
      </c>
      <c r="N118" s="13" t="s">
        <v>959</v>
      </c>
      <c r="O118" s="2">
        <v>0</v>
      </c>
      <c r="P118" s="2">
        <v>0</v>
      </c>
      <c r="Q118" s="2">
        <v>0</v>
      </c>
      <c r="R118" s="2">
        <v>0</v>
      </c>
      <c r="S118" s="2">
        <v>-43004.806499780403</v>
      </c>
      <c r="T118" s="2">
        <v>-87116.837154150198</v>
      </c>
      <c r="U118" s="2">
        <v>0</v>
      </c>
      <c r="V118" s="2">
        <v>0</v>
      </c>
      <c r="W118" s="2">
        <v>0</v>
      </c>
      <c r="X118" s="2">
        <v>0</v>
      </c>
      <c r="Y118" s="2">
        <v>0</v>
      </c>
      <c r="Z118" s="2">
        <v>0</v>
      </c>
      <c r="AA118" s="2">
        <f t="shared" si="1"/>
        <v>-130121.6436539306</v>
      </c>
    </row>
    <row r="119" spans="1:27" customFormat="1">
      <c r="A119" s="1" t="s">
        <v>23</v>
      </c>
      <c r="B119" s="13" t="s">
        <v>1291</v>
      </c>
      <c r="C119" s="13" t="s">
        <v>1310</v>
      </c>
      <c r="D119" s="1">
        <v>120107</v>
      </c>
      <c r="E119" s="13" t="s">
        <v>1065</v>
      </c>
      <c r="F119" s="13" t="s">
        <v>1059</v>
      </c>
      <c r="G119" s="1" t="s">
        <v>134</v>
      </c>
      <c r="H119" s="1">
        <v>85000000</v>
      </c>
      <c r="I119" s="13" t="s">
        <v>1015</v>
      </c>
      <c r="J119" s="13">
        <v>42</v>
      </c>
      <c r="K119" s="13" t="s">
        <v>1016</v>
      </c>
      <c r="L119" s="13" t="s">
        <v>1017</v>
      </c>
      <c r="M119" s="13" t="s">
        <v>1018</v>
      </c>
      <c r="N119" s="13" t="s">
        <v>959</v>
      </c>
      <c r="O119" s="2">
        <v>0</v>
      </c>
      <c r="P119" s="2">
        <v>0</v>
      </c>
      <c r="Q119" s="2">
        <v>0</v>
      </c>
      <c r="R119" s="2">
        <v>0</v>
      </c>
      <c r="S119" s="2">
        <v>-19322.436100131799</v>
      </c>
      <c r="T119" s="2">
        <v>-39142.357707509902</v>
      </c>
      <c r="U119" s="2">
        <v>0</v>
      </c>
      <c r="V119" s="2">
        <v>0</v>
      </c>
      <c r="W119" s="2">
        <v>0</v>
      </c>
      <c r="X119" s="2">
        <v>0</v>
      </c>
      <c r="Y119" s="2">
        <v>0</v>
      </c>
      <c r="Z119" s="2">
        <v>0</v>
      </c>
      <c r="AA119" s="2">
        <f t="shared" si="1"/>
        <v>-58464.793807641705</v>
      </c>
    </row>
    <row r="120" spans="1:27" customFormat="1">
      <c r="A120" s="1" t="s">
        <v>24</v>
      </c>
      <c r="B120" s="13" t="s">
        <v>1291</v>
      </c>
      <c r="C120" s="13" t="s">
        <v>1310</v>
      </c>
      <c r="D120" s="1">
        <v>120113</v>
      </c>
      <c r="E120" s="13" t="s">
        <v>1067</v>
      </c>
      <c r="F120" s="13" t="s">
        <v>1059</v>
      </c>
      <c r="G120" s="1" t="s">
        <v>96</v>
      </c>
      <c r="H120" s="1">
        <v>52574000</v>
      </c>
      <c r="I120" s="13" t="s">
        <v>616</v>
      </c>
      <c r="J120" s="13">
        <v>17</v>
      </c>
      <c r="K120" s="13" t="s">
        <v>617</v>
      </c>
      <c r="L120" s="13" t="s">
        <v>618</v>
      </c>
      <c r="M120" s="13" t="s">
        <v>617</v>
      </c>
      <c r="N120" s="13" t="s">
        <v>506</v>
      </c>
      <c r="O120" s="2">
        <v>10000</v>
      </c>
      <c r="P120" s="2">
        <v>10000</v>
      </c>
      <c r="Q120" s="2">
        <v>10000</v>
      </c>
      <c r="R120" s="2">
        <v>10000</v>
      </c>
      <c r="S120" s="2">
        <v>10000</v>
      </c>
      <c r="T120" s="2">
        <v>10000</v>
      </c>
      <c r="U120" s="2">
        <v>10000</v>
      </c>
      <c r="V120" s="2">
        <v>10000</v>
      </c>
      <c r="W120" s="2">
        <v>10000</v>
      </c>
      <c r="X120" s="2">
        <v>10000</v>
      </c>
      <c r="Y120" s="2">
        <v>10000</v>
      </c>
      <c r="Z120" s="2">
        <v>10000</v>
      </c>
      <c r="AA120" s="2">
        <f t="shared" si="1"/>
        <v>120000</v>
      </c>
    </row>
    <row r="121" spans="1:27" customFormat="1">
      <c r="A121" s="1" t="s">
        <v>24</v>
      </c>
      <c r="B121" s="13" t="s">
        <v>1291</v>
      </c>
      <c r="C121" s="13" t="s">
        <v>1310</v>
      </c>
      <c r="D121" s="1">
        <v>120113</v>
      </c>
      <c r="E121" s="13" t="s">
        <v>1067</v>
      </c>
      <c r="F121" s="13" t="s">
        <v>1059</v>
      </c>
      <c r="G121" s="1" t="s">
        <v>97</v>
      </c>
      <c r="H121" s="1">
        <v>52574100</v>
      </c>
      <c r="I121" s="13" t="s">
        <v>623</v>
      </c>
      <c r="J121" s="13">
        <v>17</v>
      </c>
      <c r="K121" s="13" t="s">
        <v>617</v>
      </c>
      <c r="L121" s="13" t="s">
        <v>618</v>
      </c>
      <c r="M121" s="13" t="s">
        <v>617</v>
      </c>
      <c r="N121" s="13" t="s">
        <v>506</v>
      </c>
      <c r="O121" s="2">
        <v>221</v>
      </c>
      <c r="P121" s="2">
        <v>221</v>
      </c>
      <c r="Q121" s="2">
        <v>221</v>
      </c>
      <c r="R121" s="2">
        <v>221</v>
      </c>
      <c r="S121" s="2">
        <v>221</v>
      </c>
      <c r="T121" s="2">
        <v>221</v>
      </c>
      <c r="U121" s="2">
        <v>221</v>
      </c>
      <c r="V121" s="2">
        <v>221</v>
      </c>
      <c r="W121" s="2">
        <v>221</v>
      </c>
      <c r="X121" s="2">
        <v>221</v>
      </c>
      <c r="Y121" s="2">
        <v>221</v>
      </c>
      <c r="Z121" s="2">
        <v>221</v>
      </c>
      <c r="AA121" s="2">
        <f t="shared" si="1"/>
        <v>2652</v>
      </c>
    </row>
    <row r="122" spans="1:27" customFormat="1">
      <c r="A122" s="1" t="s">
        <v>25</v>
      </c>
      <c r="B122" s="13" t="s">
        <v>1291</v>
      </c>
      <c r="C122" s="13" t="s">
        <v>1310</v>
      </c>
      <c r="D122" s="1">
        <v>120114</v>
      </c>
      <c r="E122" s="13" t="s">
        <v>1068</v>
      </c>
      <c r="F122" s="13" t="s">
        <v>1059</v>
      </c>
      <c r="G122" s="1" t="s">
        <v>80</v>
      </c>
      <c r="H122" s="1">
        <v>50109900</v>
      </c>
      <c r="I122" s="13" t="s">
        <v>388</v>
      </c>
      <c r="J122" s="13">
        <v>10</v>
      </c>
      <c r="K122" s="13" t="s">
        <v>347</v>
      </c>
      <c r="L122" s="13" t="s">
        <v>348</v>
      </c>
      <c r="M122" s="13" t="s">
        <v>349</v>
      </c>
      <c r="N122" s="13" t="s">
        <v>351</v>
      </c>
      <c r="O122" s="2">
        <v>-52108.358399999997</v>
      </c>
      <c r="P122" s="2">
        <v>-52108.358399999997</v>
      </c>
      <c r="Q122" s="2">
        <v>-57071.059199999996</v>
      </c>
      <c r="R122" s="2">
        <v>-53567.392435200003</v>
      </c>
      <c r="S122" s="2">
        <v>-56118.220646399997</v>
      </c>
      <c r="T122" s="2">
        <v>-56118.220646399997</v>
      </c>
      <c r="U122" s="2">
        <v>-53567.392435200003</v>
      </c>
      <c r="V122" s="2">
        <v>-58669.048857600006</v>
      </c>
      <c r="W122" s="2">
        <v>-56118.220646399997</v>
      </c>
      <c r="X122" s="2">
        <v>-53567.392435200003</v>
      </c>
      <c r="Y122" s="2">
        <v>-56118.220646399997</v>
      </c>
      <c r="Z122" s="2">
        <v>-56118.220646399997</v>
      </c>
      <c r="AA122" s="2">
        <f t="shared" si="1"/>
        <v>-661250.10539520008</v>
      </c>
    </row>
    <row r="123" spans="1:27" customFormat="1">
      <c r="A123" s="1" t="s">
        <v>25</v>
      </c>
      <c r="B123" s="13" t="s">
        <v>1291</v>
      </c>
      <c r="C123" s="13" t="s">
        <v>1310</v>
      </c>
      <c r="D123" s="1">
        <v>120114</v>
      </c>
      <c r="E123" s="13" t="s">
        <v>1068</v>
      </c>
      <c r="F123" s="13" t="s">
        <v>1059</v>
      </c>
      <c r="G123" s="1" t="s">
        <v>152</v>
      </c>
      <c r="H123" s="1">
        <v>50110000</v>
      </c>
      <c r="I123" s="13" t="s">
        <v>389</v>
      </c>
      <c r="J123" s="13">
        <v>10</v>
      </c>
      <c r="K123" s="13" t="s">
        <v>347</v>
      </c>
      <c r="L123" s="13" t="s">
        <v>348</v>
      </c>
      <c r="M123" s="13" t="s">
        <v>349</v>
      </c>
      <c r="N123" s="13" t="s">
        <v>351</v>
      </c>
      <c r="O123" s="2">
        <v>696.15</v>
      </c>
      <c r="P123" s="2">
        <v>0</v>
      </c>
      <c r="Q123" s="2">
        <v>0</v>
      </c>
      <c r="R123" s="2">
        <v>715.6422</v>
      </c>
      <c r="S123" s="2">
        <v>0</v>
      </c>
      <c r="T123" s="2">
        <v>0</v>
      </c>
      <c r="U123" s="2">
        <v>715.6422</v>
      </c>
      <c r="V123" s="2">
        <v>0</v>
      </c>
      <c r="W123" s="2">
        <v>0</v>
      </c>
      <c r="X123" s="2">
        <v>715.6422</v>
      </c>
      <c r="Y123" s="2">
        <v>0</v>
      </c>
      <c r="Z123" s="2">
        <v>221.43119999999999</v>
      </c>
      <c r="AA123" s="2">
        <f t="shared" si="1"/>
        <v>3064.5078000000003</v>
      </c>
    </row>
    <row r="124" spans="1:27" customFormat="1">
      <c r="A124" s="1" t="s">
        <v>25</v>
      </c>
      <c r="B124" s="13" t="s">
        <v>1291</v>
      </c>
      <c r="C124" s="13" t="s">
        <v>1310</v>
      </c>
      <c r="D124" s="1">
        <v>120114</v>
      </c>
      <c r="E124" s="13" t="s">
        <v>1068</v>
      </c>
      <c r="F124" s="13" t="s">
        <v>1059</v>
      </c>
      <c r="G124" s="1" t="s">
        <v>153</v>
      </c>
      <c r="H124" s="1">
        <v>50119900</v>
      </c>
      <c r="I124" s="13" t="s">
        <v>406</v>
      </c>
      <c r="J124" s="13">
        <v>10</v>
      </c>
      <c r="K124" s="13" t="s">
        <v>347</v>
      </c>
      <c r="L124" s="13" t="s">
        <v>348</v>
      </c>
      <c r="M124" s="13" t="s">
        <v>349</v>
      </c>
      <c r="N124" s="13" t="s">
        <v>351</v>
      </c>
      <c r="O124" s="2">
        <v>-696.15</v>
      </c>
      <c r="P124" s="2">
        <v>0</v>
      </c>
      <c r="Q124" s="2">
        <v>0</v>
      </c>
      <c r="R124" s="2">
        <v>-715.6422</v>
      </c>
      <c r="S124" s="2">
        <v>0</v>
      </c>
      <c r="T124" s="2">
        <v>0</v>
      </c>
      <c r="U124" s="2">
        <v>-715.6422</v>
      </c>
      <c r="V124" s="2">
        <v>0</v>
      </c>
      <c r="W124" s="2">
        <v>0</v>
      </c>
      <c r="X124" s="2">
        <v>-715.6422</v>
      </c>
      <c r="Y124" s="2">
        <v>0</v>
      </c>
      <c r="Z124" s="2">
        <v>-221.43119999999999</v>
      </c>
      <c r="AA124" s="2">
        <f t="shared" si="1"/>
        <v>-3064.5078000000003</v>
      </c>
    </row>
    <row r="125" spans="1:27" customFormat="1">
      <c r="A125" s="1" t="s">
        <v>25</v>
      </c>
      <c r="B125" s="13" t="s">
        <v>1291</v>
      </c>
      <c r="C125" s="13" t="s">
        <v>1310</v>
      </c>
      <c r="D125" s="1">
        <v>120114</v>
      </c>
      <c r="E125" s="13" t="s">
        <v>1068</v>
      </c>
      <c r="F125" s="13" t="s">
        <v>1059</v>
      </c>
      <c r="G125" s="1" t="s">
        <v>52</v>
      </c>
      <c r="H125" s="1">
        <v>50100000</v>
      </c>
      <c r="I125" s="13" t="s">
        <v>346</v>
      </c>
      <c r="J125" s="13">
        <v>10</v>
      </c>
      <c r="K125" s="13" t="s">
        <v>347</v>
      </c>
      <c r="L125" s="13" t="s">
        <v>348</v>
      </c>
      <c r="M125" s="13" t="s">
        <v>349</v>
      </c>
      <c r="N125" s="13" t="s">
        <v>351</v>
      </c>
      <c r="O125" s="2">
        <v>52108.358399999997</v>
      </c>
      <c r="P125" s="2">
        <v>52108.358399999997</v>
      </c>
      <c r="Q125" s="2">
        <v>57071.059199999996</v>
      </c>
      <c r="R125" s="2">
        <v>53567.392435200003</v>
      </c>
      <c r="S125" s="2">
        <v>56118.220646399997</v>
      </c>
      <c r="T125" s="2">
        <v>56118.220646399997</v>
      </c>
      <c r="U125" s="2">
        <v>53567.392435200003</v>
      </c>
      <c r="V125" s="2">
        <v>58669.048857600006</v>
      </c>
      <c r="W125" s="2">
        <v>56118.220646399997</v>
      </c>
      <c r="X125" s="2">
        <v>53567.392435200003</v>
      </c>
      <c r="Y125" s="2">
        <v>56118.220646399997</v>
      </c>
      <c r="Z125" s="2">
        <v>56118.220646399997</v>
      </c>
      <c r="AA125" s="2">
        <f t="shared" si="1"/>
        <v>661250.10539520008</v>
      </c>
    </row>
    <row r="126" spans="1:27" customFormat="1">
      <c r="A126" s="1" t="s">
        <v>25</v>
      </c>
      <c r="B126" s="13" t="s">
        <v>1291</v>
      </c>
      <c r="C126" s="13" t="s">
        <v>1310</v>
      </c>
      <c r="D126" s="1">
        <v>120114</v>
      </c>
      <c r="E126" s="13" t="s">
        <v>1068</v>
      </c>
      <c r="F126" s="13" t="s">
        <v>1059</v>
      </c>
      <c r="G126" s="1" t="s">
        <v>81</v>
      </c>
      <c r="H126" s="1">
        <v>50171000</v>
      </c>
      <c r="I126" s="13" t="s">
        <v>409</v>
      </c>
      <c r="J126" s="13">
        <v>10</v>
      </c>
      <c r="K126" s="13" t="s">
        <v>347</v>
      </c>
      <c r="L126" s="13" t="s">
        <v>348</v>
      </c>
      <c r="M126" s="13" t="s">
        <v>349</v>
      </c>
      <c r="N126" s="13" t="s">
        <v>351</v>
      </c>
      <c r="O126" s="2">
        <v>2250.7072844301197</v>
      </c>
      <c r="P126" s="2">
        <v>2250.7072844301197</v>
      </c>
      <c r="Q126" s="2">
        <v>2465.0546448520358</v>
      </c>
      <c r="R126" s="2">
        <v>2313.7231283941633</v>
      </c>
      <c r="S126" s="2">
        <v>2423.8989916510277</v>
      </c>
      <c r="T126" s="2">
        <v>2423.8989916510277</v>
      </c>
      <c r="U126" s="2">
        <v>2313.7231283941633</v>
      </c>
      <c r="V126" s="2">
        <v>2534.074854907893</v>
      </c>
      <c r="W126" s="2">
        <v>2423.8989916510277</v>
      </c>
      <c r="X126" s="2">
        <v>2313.7231283941633</v>
      </c>
      <c r="Y126" s="2">
        <v>2423.8989916510277</v>
      </c>
      <c r="Z126" s="2">
        <v>2423.8989916510277</v>
      </c>
      <c r="AA126" s="2">
        <f t="shared" si="1"/>
        <v>28561.208412057797</v>
      </c>
    </row>
    <row r="127" spans="1:27" customFormat="1">
      <c r="A127" s="1" t="s">
        <v>25</v>
      </c>
      <c r="B127" s="13" t="s">
        <v>1291</v>
      </c>
      <c r="C127" s="13" t="s">
        <v>1310</v>
      </c>
      <c r="D127" s="1">
        <v>120114</v>
      </c>
      <c r="E127" s="13" t="s">
        <v>1068</v>
      </c>
      <c r="F127" s="13" t="s">
        <v>1059</v>
      </c>
      <c r="G127" s="1" t="s">
        <v>84</v>
      </c>
      <c r="H127" s="1">
        <v>50550000</v>
      </c>
      <c r="I127" s="13" t="s">
        <v>446</v>
      </c>
      <c r="J127" s="13">
        <v>12</v>
      </c>
      <c r="K127" s="13" t="s">
        <v>442</v>
      </c>
      <c r="L127" s="13" t="s">
        <v>443</v>
      </c>
      <c r="M127" s="13" t="s">
        <v>444</v>
      </c>
      <c r="N127" s="13" t="s">
        <v>417</v>
      </c>
      <c r="O127" s="2">
        <v>9465.6</v>
      </c>
      <c r="P127" s="2">
        <v>9465.6</v>
      </c>
      <c r="Q127" s="2">
        <v>9465.6</v>
      </c>
      <c r="R127" s="2">
        <v>9465.6</v>
      </c>
      <c r="S127" s="2">
        <v>9465.6</v>
      </c>
      <c r="T127" s="2">
        <v>9465.6</v>
      </c>
      <c r="U127" s="2">
        <v>9465.6</v>
      </c>
      <c r="V127" s="2">
        <v>9465.6</v>
      </c>
      <c r="W127" s="2">
        <v>9465.6</v>
      </c>
      <c r="X127" s="2">
        <v>9465.6</v>
      </c>
      <c r="Y127" s="2">
        <v>9465.6</v>
      </c>
      <c r="Z127" s="2">
        <v>9465.6</v>
      </c>
      <c r="AA127" s="2">
        <f t="shared" si="1"/>
        <v>113587.20000000003</v>
      </c>
    </row>
    <row r="128" spans="1:27" customFormat="1">
      <c r="A128" s="1" t="s">
        <v>25</v>
      </c>
      <c r="B128" s="13" t="s">
        <v>1291</v>
      </c>
      <c r="C128" s="13" t="s">
        <v>1310</v>
      </c>
      <c r="D128" s="1">
        <v>120114</v>
      </c>
      <c r="E128" s="13" t="s">
        <v>1068</v>
      </c>
      <c r="F128" s="13" t="s">
        <v>1059</v>
      </c>
      <c r="G128" s="1" t="s">
        <v>85</v>
      </c>
      <c r="H128" s="1">
        <v>50550100</v>
      </c>
      <c r="I128" s="13" t="s">
        <v>447</v>
      </c>
      <c r="J128" s="13">
        <v>12</v>
      </c>
      <c r="K128" s="13" t="s">
        <v>442</v>
      </c>
      <c r="L128" s="13" t="s">
        <v>443</v>
      </c>
      <c r="M128" s="13" t="s">
        <v>444</v>
      </c>
      <c r="N128" s="13" t="s">
        <v>417</v>
      </c>
      <c r="O128" s="2">
        <v>-9280</v>
      </c>
      <c r="P128" s="2">
        <v>-9280</v>
      </c>
      <c r="Q128" s="2">
        <v>-9280</v>
      </c>
      <c r="R128" s="2">
        <v>-9280</v>
      </c>
      <c r="S128" s="2">
        <v>-9280</v>
      </c>
      <c r="T128" s="2">
        <v>-9280</v>
      </c>
      <c r="U128" s="2">
        <v>-9280</v>
      </c>
      <c r="V128" s="2">
        <v>-9280</v>
      </c>
      <c r="W128" s="2">
        <v>-9280</v>
      </c>
      <c r="X128" s="2">
        <v>-9280</v>
      </c>
      <c r="Y128" s="2">
        <v>-9280</v>
      </c>
      <c r="Z128" s="2">
        <v>-9280</v>
      </c>
      <c r="AA128" s="2">
        <f t="shared" si="1"/>
        <v>-111360</v>
      </c>
    </row>
    <row r="129" spans="1:27" customFormat="1">
      <c r="A129" s="1" t="s">
        <v>25</v>
      </c>
      <c r="B129" s="13" t="s">
        <v>1291</v>
      </c>
      <c r="C129" s="13" t="s">
        <v>1310</v>
      </c>
      <c r="D129" s="1">
        <v>120114</v>
      </c>
      <c r="E129" s="13" t="s">
        <v>1068</v>
      </c>
      <c r="F129" s="13" t="s">
        <v>1059</v>
      </c>
      <c r="G129" s="1" t="s">
        <v>53</v>
      </c>
      <c r="H129" s="1">
        <v>50421000</v>
      </c>
      <c r="I129" s="13" t="s">
        <v>413</v>
      </c>
      <c r="J129" s="13">
        <v>13</v>
      </c>
      <c r="K129" s="13" t="s">
        <v>414</v>
      </c>
      <c r="L129" s="13" t="s">
        <v>415</v>
      </c>
      <c r="M129" s="13" t="s">
        <v>414</v>
      </c>
      <c r="N129" s="13" t="s">
        <v>417</v>
      </c>
      <c r="O129" s="2">
        <v>1209.2352524946486</v>
      </c>
      <c r="P129" s="2">
        <v>1198.4449291514857</v>
      </c>
      <c r="Q129" s="2">
        <v>1312.5825414516273</v>
      </c>
      <c r="R129" s="2">
        <v>1243.0938395644989</v>
      </c>
      <c r="S129" s="2">
        <v>1290.6681198899998</v>
      </c>
      <c r="T129" s="2">
        <v>1290.6681198899998</v>
      </c>
      <c r="U129" s="2">
        <v>1243.0938395644989</v>
      </c>
      <c r="V129" s="2">
        <v>1349.3348526122727</v>
      </c>
      <c r="W129" s="2">
        <v>1290.6681198899998</v>
      </c>
      <c r="X129" s="2">
        <v>1243.0938395644989</v>
      </c>
      <c r="Y129" s="2">
        <v>1290.6681198899998</v>
      </c>
      <c r="Z129" s="2">
        <v>1294.1003029629935</v>
      </c>
      <c r="AA129" s="2">
        <f t="shared" si="1"/>
        <v>15255.651876926524</v>
      </c>
    </row>
    <row r="130" spans="1:27" customFormat="1">
      <c r="A130" s="1" t="s">
        <v>25</v>
      </c>
      <c r="B130" s="13" t="s">
        <v>1291</v>
      </c>
      <c r="C130" s="13" t="s">
        <v>1310</v>
      </c>
      <c r="D130" s="1">
        <v>120114</v>
      </c>
      <c r="E130" s="13" t="s">
        <v>1068</v>
      </c>
      <c r="F130" s="13" t="s">
        <v>1059</v>
      </c>
      <c r="G130" s="1" t="s">
        <v>54</v>
      </c>
      <c r="H130" s="1">
        <v>50422000</v>
      </c>
      <c r="I130" s="13" t="s">
        <v>419</v>
      </c>
      <c r="J130" s="13">
        <v>13</v>
      </c>
      <c r="K130" s="13" t="s">
        <v>414</v>
      </c>
      <c r="L130" s="13" t="s">
        <v>415</v>
      </c>
      <c r="M130" s="13" t="s">
        <v>414</v>
      </c>
      <c r="N130" s="13" t="s">
        <v>417</v>
      </c>
      <c r="O130" s="2">
        <v>1243.3448110266213</v>
      </c>
      <c r="P130" s="2">
        <v>1243.3448110266213</v>
      </c>
      <c r="Q130" s="2">
        <v>1361.7586025529663</v>
      </c>
      <c r="R130" s="2">
        <v>1278.1584657353669</v>
      </c>
      <c r="S130" s="2">
        <v>1339.0231545799079</v>
      </c>
      <c r="T130" s="2">
        <v>1339.0231545799079</v>
      </c>
      <c r="U130" s="2">
        <v>1278.1584657353669</v>
      </c>
      <c r="V130" s="2">
        <v>1399.8878434244493</v>
      </c>
      <c r="W130" s="2">
        <v>1339.0231545799079</v>
      </c>
      <c r="X130" s="2">
        <v>1278.1584657353669</v>
      </c>
      <c r="Y130" s="2">
        <v>1339.0231545799079</v>
      </c>
      <c r="Z130" s="2">
        <v>1339.0231545799079</v>
      </c>
      <c r="AA130" s="2">
        <f t="shared" si="1"/>
        <v>15777.927238136297</v>
      </c>
    </row>
    <row r="131" spans="1:27" customFormat="1">
      <c r="A131" s="1" t="s">
        <v>25</v>
      </c>
      <c r="B131" s="13" t="s">
        <v>1291</v>
      </c>
      <c r="C131" s="13" t="s">
        <v>1310</v>
      </c>
      <c r="D131" s="1">
        <v>120114</v>
      </c>
      <c r="E131" s="13" t="s">
        <v>1068</v>
      </c>
      <c r="F131" s="13" t="s">
        <v>1059</v>
      </c>
      <c r="G131" s="1" t="s">
        <v>90</v>
      </c>
      <c r="H131" s="1">
        <v>50421100</v>
      </c>
      <c r="I131" s="13" t="s">
        <v>418</v>
      </c>
      <c r="J131" s="13">
        <v>13</v>
      </c>
      <c r="K131" s="13" t="s">
        <v>414</v>
      </c>
      <c r="L131" s="13" t="s">
        <v>415</v>
      </c>
      <c r="M131" s="13" t="s">
        <v>414</v>
      </c>
      <c r="N131" s="13" t="s">
        <v>417</v>
      </c>
      <c r="O131" s="2">
        <v>-1209.2352524946486</v>
      </c>
      <c r="P131" s="2">
        <v>-1198.4449291514857</v>
      </c>
      <c r="Q131" s="2">
        <v>-1312.5825414516273</v>
      </c>
      <c r="R131" s="2">
        <v>-1243.0938395644989</v>
      </c>
      <c r="S131" s="2">
        <v>-1290.6681198899998</v>
      </c>
      <c r="T131" s="2">
        <v>-1290.6681198899998</v>
      </c>
      <c r="U131" s="2">
        <v>-1243.0938395644989</v>
      </c>
      <c r="V131" s="2">
        <v>-1349.3348526122727</v>
      </c>
      <c r="W131" s="2">
        <v>-1290.6681198899998</v>
      </c>
      <c r="X131" s="2">
        <v>-1243.0938395644989</v>
      </c>
      <c r="Y131" s="2">
        <v>-1290.6681198899998</v>
      </c>
      <c r="Z131" s="2">
        <v>-1294.1003029629935</v>
      </c>
      <c r="AA131" s="2">
        <f t="shared" ref="AA131:AA194" si="2">SUM(O131:Z131)</f>
        <v>-15255.651876926524</v>
      </c>
    </row>
    <row r="132" spans="1:27" customFormat="1">
      <c r="A132" s="1" t="s">
        <v>25</v>
      </c>
      <c r="B132" s="13" t="s">
        <v>1291</v>
      </c>
      <c r="C132" s="13" t="s">
        <v>1310</v>
      </c>
      <c r="D132" s="1">
        <v>120114</v>
      </c>
      <c r="E132" s="13" t="s">
        <v>1068</v>
      </c>
      <c r="F132" s="13" t="s">
        <v>1059</v>
      </c>
      <c r="G132" s="1" t="s">
        <v>91</v>
      </c>
      <c r="H132" s="1">
        <v>50422100</v>
      </c>
      <c r="I132" s="13" t="s">
        <v>420</v>
      </c>
      <c r="J132" s="13">
        <v>13</v>
      </c>
      <c r="K132" s="13" t="s">
        <v>414</v>
      </c>
      <c r="L132" s="13" t="s">
        <v>415</v>
      </c>
      <c r="M132" s="13" t="s">
        <v>414</v>
      </c>
      <c r="N132" s="13" t="s">
        <v>417</v>
      </c>
      <c r="O132" s="2">
        <v>-1243.3448110266213</v>
      </c>
      <c r="P132" s="2">
        <v>-1243.3448110266213</v>
      </c>
      <c r="Q132" s="2">
        <v>-1361.7586025529663</v>
      </c>
      <c r="R132" s="2">
        <v>-1278.1584657353669</v>
      </c>
      <c r="S132" s="2">
        <v>-1339.0231545799079</v>
      </c>
      <c r="T132" s="2">
        <v>-1339.0231545799079</v>
      </c>
      <c r="U132" s="2">
        <v>-1278.1584657353669</v>
      </c>
      <c r="V132" s="2">
        <v>-1399.8878434244493</v>
      </c>
      <c r="W132" s="2">
        <v>-1339.0231545799079</v>
      </c>
      <c r="X132" s="2">
        <v>-1278.1584657353669</v>
      </c>
      <c r="Y132" s="2">
        <v>-1339.0231545799079</v>
      </c>
      <c r="Z132" s="2">
        <v>-1339.0231545799079</v>
      </c>
      <c r="AA132" s="2">
        <f t="shared" si="2"/>
        <v>-15777.927238136297</v>
      </c>
    </row>
    <row r="133" spans="1:27" customFormat="1">
      <c r="A133" s="1" t="s">
        <v>25</v>
      </c>
      <c r="B133" s="13" t="s">
        <v>1291</v>
      </c>
      <c r="C133" s="13" t="s">
        <v>1310</v>
      </c>
      <c r="D133" s="1">
        <v>120114</v>
      </c>
      <c r="E133" s="13" t="s">
        <v>1068</v>
      </c>
      <c r="F133" s="13" t="s">
        <v>1059</v>
      </c>
      <c r="G133" s="1" t="s">
        <v>154</v>
      </c>
      <c r="H133" s="1">
        <v>53110000</v>
      </c>
      <c r="I133" s="13" t="s">
        <v>649</v>
      </c>
      <c r="J133" s="13">
        <v>15</v>
      </c>
      <c r="K133" s="13" t="s">
        <v>650</v>
      </c>
      <c r="L133" s="13" t="s">
        <v>651</v>
      </c>
      <c r="M133" s="13" t="s">
        <v>650</v>
      </c>
      <c r="N133" s="13" t="s">
        <v>653</v>
      </c>
      <c r="O133" s="2">
        <v>0</v>
      </c>
      <c r="P133" s="2">
        <v>0</v>
      </c>
      <c r="Q133" s="2">
        <v>0</v>
      </c>
      <c r="R133" s="2">
        <v>0</v>
      </c>
      <c r="S133" s="2">
        <v>250</v>
      </c>
      <c r="T133" s="2">
        <v>500</v>
      </c>
      <c r="U133" s="2">
        <v>1000</v>
      </c>
      <c r="V133" s="2">
        <v>1000</v>
      </c>
      <c r="W133" s="2">
        <v>0</v>
      </c>
      <c r="X133" s="2">
        <v>0</v>
      </c>
      <c r="Y133" s="2">
        <v>0</v>
      </c>
      <c r="Z133" s="2">
        <v>0</v>
      </c>
      <c r="AA133" s="2">
        <f t="shared" si="2"/>
        <v>2750</v>
      </c>
    </row>
    <row r="134" spans="1:27" customFormat="1">
      <c r="A134" s="1" t="s">
        <v>25</v>
      </c>
      <c r="B134" s="13" t="s">
        <v>1291</v>
      </c>
      <c r="C134" s="13" t="s">
        <v>1310</v>
      </c>
      <c r="D134" s="1">
        <v>120114</v>
      </c>
      <c r="E134" s="13" t="s">
        <v>1068</v>
      </c>
      <c r="F134" s="13" t="s">
        <v>1059</v>
      </c>
      <c r="G134" s="1" t="s">
        <v>92</v>
      </c>
      <c r="H134" s="1">
        <v>53150000</v>
      </c>
      <c r="I134" s="13" t="s">
        <v>658</v>
      </c>
      <c r="J134" s="13">
        <v>15</v>
      </c>
      <c r="K134" s="13" t="s">
        <v>650</v>
      </c>
      <c r="L134" s="13" t="s">
        <v>651</v>
      </c>
      <c r="M134" s="13" t="s">
        <v>650</v>
      </c>
      <c r="N134" s="13" t="s">
        <v>660</v>
      </c>
      <c r="O134" s="2">
        <v>0</v>
      </c>
      <c r="P134" s="2">
        <v>0</v>
      </c>
      <c r="Q134" s="2">
        <v>0</v>
      </c>
      <c r="R134" s="2">
        <v>500</v>
      </c>
      <c r="S134" s="2">
        <v>950</v>
      </c>
      <c r="T134" s="2">
        <v>950</v>
      </c>
      <c r="U134" s="2">
        <v>1200</v>
      </c>
      <c r="V134" s="2">
        <v>1200</v>
      </c>
      <c r="W134" s="2">
        <v>0</v>
      </c>
      <c r="X134" s="2">
        <v>0</v>
      </c>
      <c r="Y134" s="2">
        <v>0</v>
      </c>
      <c r="Z134" s="2">
        <v>0</v>
      </c>
      <c r="AA134" s="2">
        <f t="shared" si="2"/>
        <v>4800</v>
      </c>
    </row>
    <row r="135" spans="1:27" customFormat="1">
      <c r="A135" s="1" t="s">
        <v>25</v>
      </c>
      <c r="B135" s="13" t="s">
        <v>1291</v>
      </c>
      <c r="C135" s="13" t="s">
        <v>1310</v>
      </c>
      <c r="D135" s="1">
        <v>120114</v>
      </c>
      <c r="E135" s="13" t="s">
        <v>1068</v>
      </c>
      <c r="F135" s="13" t="s">
        <v>1059</v>
      </c>
      <c r="G135" s="1" t="s">
        <v>155</v>
      </c>
      <c r="H135" s="1">
        <v>52562500</v>
      </c>
      <c r="I135" s="13" t="s">
        <v>595</v>
      </c>
      <c r="J135" s="13">
        <v>18</v>
      </c>
      <c r="K135" s="13" t="s">
        <v>596</v>
      </c>
      <c r="L135" s="13" t="s">
        <v>597</v>
      </c>
      <c r="M135" s="13" t="s">
        <v>598</v>
      </c>
      <c r="N135" s="13" t="s">
        <v>506</v>
      </c>
      <c r="O135" s="2">
        <v>35</v>
      </c>
      <c r="P135" s="2">
        <v>35</v>
      </c>
      <c r="Q135" s="2">
        <v>35</v>
      </c>
      <c r="R135" s="2">
        <v>35</v>
      </c>
      <c r="S135" s="2">
        <v>35</v>
      </c>
      <c r="T135" s="2">
        <v>35</v>
      </c>
      <c r="U135" s="2">
        <v>35</v>
      </c>
      <c r="V135" s="2">
        <v>35</v>
      </c>
      <c r="W135" s="2">
        <v>35</v>
      </c>
      <c r="X135" s="2">
        <v>35</v>
      </c>
      <c r="Y135" s="2">
        <v>35</v>
      </c>
      <c r="Z135" s="2">
        <v>35</v>
      </c>
      <c r="AA135" s="2">
        <f t="shared" si="2"/>
        <v>420</v>
      </c>
    </row>
    <row r="136" spans="1:27" customFormat="1">
      <c r="A136" s="1" t="s">
        <v>25</v>
      </c>
      <c r="B136" s="13" t="s">
        <v>1291</v>
      </c>
      <c r="C136" s="13" t="s">
        <v>1310</v>
      </c>
      <c r="D136" s="1">
        <v>120114</v>
      </c>
      <c r="E136" s="13" t="s">
        <v>1068</v>
      </c>
      <c r="F136" s="13" t="s">
        <v>1059</v>
      </c>
      <c r="G136" s="1" t="s">
        <v>156</v>
      </c>
      <c r="H136" s="1">
        <v>52582000</v>
      </c>
      <c r="I136" s="13" t="s">
        <v>633</v>
      </c>
      <c r="J136" s="13">
        <v>19</v>
      </c>
      <c r="K136" s="13" t="s">
        <v>527</v>
      </c>
      <c r="L136" s="13" t="s">
        <v>528</v>
      </c>
      <c r="M136" s="13" t="s">
        <v>529</v>
      </c>
      <c r="N136" s="13" t="s">
        <v>519</v>
      </c>
      <c r="O136" s="2">
        <v>0</v>
      </c>
      <c r="P136" s="2">
        <v>0</v>
      </c>
      <c r="Q136" s="2">
        <v>300</v>
      </c>
      <c r="R136" s="2">
        <v>0</v>
      </c>
      <c r="S136" s="2">
        <v>0</v>
      </c>
      <c r="T136" s="2">
        <v>0</v>
      </c>
      <c r="U136" s="2">
        <v>0</v>
      </c>
      <c r="V136" s="2">
        <v>0</v>
      </c>
      <c r="W136" s="2">
        <v>0</v>
      </c>
      <c r="X136" s="2">
        <v>0</v>
      </c>
      <c r="Y136" s="2">
        <v>0</v>
      </c>
      <c r="Z136" s="2">
        <v>0</v>
      </c>
      <c r="AA136" s="2">
        <f t="shared" si="2"/>
        <v>300</v>
      </c>
    </row>
    <row r="137" spans="1:27" customFormat="1">
      <c r="A137" s="1" t="s">
        <v>25</v>
      </c>
      <c r="B137" s="13" t="s">
        <v>1291</v>
      </c>
      <c r="C137" s="13" t="s">
        <v>1310</v>
      </c>
      <c r="D137" s="1">
        <v>120114</v>
      </c>
      <c r="E137" s="13" t="s">
        <v>1068</v>
      </c>
      <c r="F137" s="13" t="s">
        <v>1059</v>
      </c>
      <c r="G137" s="1" t="s">
        <v>102</v>
      </c>
      <c r="H137" s="1">
        <v>52534021</v>
      </c>
      <c r="I137" s="13" t="s">
        <v>564</v>
      </c>
      <c r="J137" s="13">
        <v>21</v>
      </c>
      <c r="K137" s="13" t="s">
        <v>561</v>
      </c>
      <c r="L137" s="13" t="s">
        <v>562</v>
      </c>
      <c r="M137" s="13" t="s">
        <v>563</v>
      </c>
      <c r="N137" s="13" t="s">
        <v>506</v>
      </c>
      <c r="O137" s="2">
        <v>150</v>
      </c>
      <c r="P137" s="2">
        <v>150</v>
      </c>
      <c r="Q137" s="2">
        <v>150</v>
      </c>
      <c r="R137" s="2">
        <v>200</v>
      </c>
      <c r="S137" s="2">
        <v>200</v>
      </c>
      <c r="T137" s="2">
        <v>250</v>
      </c>
      <c r="U137" s="2">
        <v>250</v>
      </c>
      <c r="V137" s="2">
        <v>200</v>
      </c>
      <c r="W137" s="2">
        <v>200</v>
      </c>
      <c r="X137" s="2">
        <v>150</v>
      </c>
      <c r="Y137" s="2">
        <v>150</v>
      </c>
      <c r="Z137" s="2">
        <v>150</v>
      </c>
      <c r="AA137" s="2">
        <f t="shared" si="2"/>
        <v>2200</v>
      </c>
    </row>
    <row r="138" spans="1:27" customFormat="1">
      <c r="A138" s="1" t="s">
        <v>25</v>
      </c>
      <c r="B138" s="13" t="s">
        <v>1291</v>
      </c>
      <c r="C138" s="13" t="s">
        <v>1310</v>
      </c>
      <c r="D138" s="1">
        <v>120114</v>
      </c>
      <c r="E138" s="13" t="s">
        <v>1068</v>
      </c>
      <c r="F138" s="13" t="s">
        <v>1059</v>
      </c>
      <c r="G138" s="1" t="s">
        <v>103</v>
      </c>
      <c r="H138" s="1">
        <v>52534000</v>
      </c>
      <c r="I138" s="13" t="s">
        <v>560</v>
      </c>
      <c r="J138" s="13">
        <v>21</v>
      </c>
      <c r="K138" s="13" t="s">
        <v>561</v>
      </c>
      <c r="L138" s="13" t="s">
        <v>562</v>
      </c>
      <c r="M138" s="13" t="s">
        <v>563</v>
      </c>
      <c r="N138" s="13" t="s">
        <v>506</v>
      </c>
      <c r="O138" s="2">
        <v>600</v>
      </c>
      <c r="P138" s="2">
        <v>1000</v>
      </c>
      <c r="Q138" s="2">
        <v>1000</v>
      </c>
      <c r="R138" s="2">
        <v>1000</v>
      </c>
      <c r="S138" s="2">
        <v>1250</v>
      </c>
      <c r="T138" s="2">
        <v>1250</v>
      </c>
      <c r="U138" s="2">
        <v>1250</v>
      </c>
      <c r="V138" s="2">
        <v>1250</v>
      </c>
      <c r="W138" s="2">
        <v>1000</v>
      </c>
      <c r="X138" s="2">
        <v>1000</v>
      </c>
      <c r="Y138" s="2">
        <v>1000</v>
      </c>
      <c r="Z138" s="2">
        <v>600</v>
      </c>
      <c r="AA138" s="2">
        <f t="shared" si="2"/>
        <v>12200</v>
      </c>
    </row>
    <row r="139" spans="1:27" customFormat="1">
      <c r="A139" s="1" t="s">
        <v>25</v>
      </c>
      <c r="B139" s="13" t="s">
        <v>1291</v>
      </c>
      <c r="C139" s="13" t="s">
        <v>1310</v>
      </c>
      <c r="D139" s="1">
        <v>120114</v>
      </c>
      <c r="E139" s="13" t="s">
        <v>1068</v>
      </c>
      <c r="F139" s="13" t="s">
        <v>1059</v>
      </c>
      <c r="G139" s="1" t="s">
        <v>104</v>
      </c>
      <c r="H139" s="1">
        <v>52534200</v>
      </c>
      <c r="I139" s="13" t="s">
        <v>565</v>
      </c>
      <c r="J139" s="13">
        <v>21</v>
      </c>
      <c r="K139" s="13" t="s">
        <v>561</v>
      </c>
      <c r="L139" s="13" t="s">
        <v>562</v>
      </c>
      <c r="M139" s="13" t="s">
        <v>563</v>
      </c>
      <c r="N139" s="13" t="s">
        <v>506</v>
      </c>
      <c r="O139" s="2">
        <v>0</v>
      </c>
      <c r="P139" s="2">
        <v>0</v>
      </c>
      <c r="Q139" s="2">
        <v>0</v>
      </c>
      <c r="R139" s="2">
        <v>2000</v>
      </c>
      <c r="S139" s="2">
        <v>0</v>
      </c>
      <c r="T139" s="2">
        <v>2000</v>
      </c>
      <c r="U139" s="2">
        <v>0</v>
      </c>
      <c r="V139" s="2">
        <v>0</v>
      </c>
      <c r="W139" s="2">
        <v>0</v>
      </c>
      <c r="X139" s="2">
        <v>0</v>
      </c>
      <c r="Y139" s="2">
        <v>0</v>
      </c>
      <c r="Z139" s="2">
        <v>0</v>
      </c>
      <c r="AA139" s="2">
        <f t="shared" si="2"/>
        <v>4000</v>
      </c>
    </row>
    <row r="140" spans="1:27" customFormat="1">
      <c r="A140" s="1" t="s">
        <v>25</v>
      </c>
      <c r="B140" s="13" t="s">
        <v>1291</v>
      </c>
      <c r="C140" s="13" t="s">
        <v>1310</v>
      </c>
      <c r="D140" s="1">
        <v>120114</v>
      </c>
      <c r="E140" s="13" t="s">
        <v>1068</v>
      </c>
      <c r="F140" s="13" t="s">
        <v>1059</v>
      </c>
      <c r="G140" s="1" t="s">
        <v>105</v>
      </c>
      <c r="H140" s="1">
        <v>52001000</v>
      </c>
      <c r="I140" s="13" t="s">
        <v>488</v>
      </c>
      <c r="J140" s="13">
        <v>22</v>
      </c>
      <c r="K140" s="13" t="s">
        <v>489</v>
      </c>
      <c r="L140" s="13" t="s">
        <v>490</v>
      </c>
      <c r="M140" s="13" t="s">
        <v>489</v>
      </c>
      <c r="N140" s="13" t="s">
        <v>492</v>
      </c>
      <c r="O140" s="2">
        <v>450</v>
      </c>
      <c r="P140" s="2">
        <v>450</v>
      </c>
      <c r="Q140" s="2">
        <v>500</v>
      </c>
      <c r="R140" s="2">
        <v>700</v>
      </c>
      <c r="S140" s="2">
        <v>900</v>
      </c>
      <c r="T140" s="2">
        <v>950</v>
      </c>
      <c r="U140" s="2">
        <v>950</v>
      </c>
      <c r="V140" s="2">
        <v>950</v>
      </c>
      <c r="W140" s="2">
        <v>750</v>
      </c>
      <c r="X140" s="2">
        <v>500</v>
      </c>
      <c r="Y140" s="2">
        <v>450</v>
      </c>
      <c r="Z140" s="2">
        <v>450</v>
      </c>
      <c r="AA140" s="2">
        <f t="shared" si="2"/>
        <v>8000</v>
      </c>
    </row>
    <row r="141" spans="1:27" customFormat="1">
      <c r="A141" s="1" t="s">
        <v>25</v>
      </c>
      <c r="B141" s="13" t="s">
        <v>1291</v>
      </c>
      <c r="C141" s="13" t="s">
        <v>1310</v>
      </c>
      <c r="D141" s="1">
        <v>120114</v>
      </c>
      <c r="E141" s="13" t="s">
        <v>1068</v>
      </c>
      <c r="F141" s="13" t="s">
        <v>1059</v>
      </c>
      <c r="G141" s="1" t="s">
        <v>157</v>
      </c>
      <c r="H141" s="1">
        <v>52554500</v>
      </c>
      <c r="I141" s="13" t="s">
        <v>588</v>
      </c>
      <c r="J141" s="13">
        <v>22</v>
      </c>
      <c r="K141" s="13" t="s">
        <v>489</v>
      </c>
      <c r="L141" s="13" t="s">
        <v>490</v>
      </c>
      <c r="M141" s="13" t="s">
        <v>489</v>
      </c>
      <c r="N141" s="13" t="s">
        <v>463</v>
      </c>
      <c r="O141" s="2">
        <v>0</v>
      </c>
      <c r="P141" s="2">
        <v>0</v>
      </c>
      <c r="Q141" s="2">
        <v>0</v>
      </c>
      <c r="R141" s="2">
        <v>0</v>
      </c>
      <c r="S141" s="2">
        <v>1500</v>
      </c>
      <c r="T141" s="2">
        <v>0</v>
      </c>
      <c r="U141" s="2">
        <v>0</v>
      </c>
      <c r="V141" s="2">
        <v>0</v>
      </c>
      <c r="W141" s="2">
        <v>0</v>
      </c>
      <c r="X141" s="2">
        <v>640</v>
      </c>
      <c r="Y141" s="2">
        <v>0</v>
      </c>
      <c r="Z141" s="2">
        <v>0</v>
      </c>
      <c r="AA141" s="2">
        <f t="shared" si="2"/>
        <v>2140</v>
      </c>
    </row>
    <row r="142" spans="1:27" customFormat="1">
      <c r="A142" s="1" t="s">
        <v>25</v>
      </c>
      <c r="B142" s="13" t="s">
        <v>1291</v>
      </c>
      <c r="C142" s="13" t="s">
        <v>1310</v>
      </c>
      <c r="D142" s="1">
        <v>120114</v>
      </c>
      <c r="E142" s="13" t="s">
        <v>1068</v>
      </c>
      <c r="F142" s="13" t="s">
        <v>1059</v>
      </c>
      <c r="G142" s="1" t="s">
        <v>110</v>
      </c>
      <c r="H142" s="1">
        <v>52524000</v>
      </c>
      <c r="I142" s="13" t="s">
        <v>548</v>
      </c>
      <c r="J142" s="13">
        <v>22</v>
      </c>
      <c r="K142" s="13" t="s">
        <v>489</v>
      </c>
      <c r="L142" s="13" t="s">
        <v>490</v>
      </c>
      <c r="M142" s="13" t="s">
        <v>489</v>
      </c>
      <c r="N142" s="13" t="s">
        <v>506</v>
      </c>
      <c r="O142" s="2">
        <v>0</v>
      </c>
      <c r="P142" s="2">
        <v>0</v>
      </c>
      <c r="Q142" s="2">
        <v>0</v>
      </c>
      <c r="R142" s="2">
        <v>0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0</v>
      </c>
      <c r="Y142" s="2">
        <v>300</v>
      </c>
      <c r="Z142" s="2">
        <v>0</v>
      </c>
      <c r="AA142" s="2">
        <f t="shared" si="2"/>
        <v>300</v>
      </c>
    </row>
    <row r="143" spans="1:27" customFormat="1">
      <c r="A143" s="1" t="s">
        <v>25</v>
      </c>
      <c r="B143" s="13" t="s">
        <v>1291</v>
      </c>
      <c r="C143" s="13" t="s">
        <v>1310</v>
      </c>
      <c r="D143" s="1">
        <v>120114</v>
      </c>
      <c r="E143" s="13" t="s">
        <v>1068</v>
      </c>
      <c r="F143" s="13" t="s">
        <v>1059</v>
      </c>
      <c r="G143" s="1" t="s">
        <v>158</v>
      </c>
      <c r="H143" s="1">
        <v>62002600</v>
      </c>
      <c r="I143" s="13" t="s">
        <v>825</v>
      </c>
      <c r="J143" s="13">
        <v>29</v>
      </c>
      <c r="K143" s="13" t="s">
        <v>814</v>
      </c>
      <c r="L143" s="13" t="s">
        <v>815</v>
      </c>
      <c r="M143" s="13" t="s">
        <v>816</v>
      </c>
      <c r="N143" s="13" t="s">
        <v>503</v>
      </c>
      <c r="O143" s="2">
        <v>0</v>
      </c>
      <c r="P143" s="2">
        <v>0</v>
      </c>
      <c r="Q143" s="2">
        <v>0</v>
      </c>
      <c r="R143" s="2">
        <v>0</v>
      </c>
      <c r="S143" s="2">
        <v>0</v>
      </c>
      <c r="T143" s="2">
        <v>350</v>
      </c>
      <c r="U143" s="2">
        <v>0</v>
      </c>
      <c r="V143" s="2">
        <v>0</v>
      </c>
      <c r="W143" s="2">
        <v>0</v>
      </c>
      <c r="X143" s="2">
        <v>0</v>
      </c>
      <c r="Y143" s="2">
        <v>0</v>
      </c>
      <c r="Z143" s="2">
        <v>350</v>
      </c>
      <c r="AA143" s="2">
        <f t="shared" si="2"/>
        <v>700</v>
      </c>
    </row>
    <row r="144" spans="1:27" customFormat="1">
      <c r="A144" s="1" t="s">
        <v>25</v>
      </c>
      <c r="B144" s="13" t="s">
        <v>1291</v>
      </c>
      <c r="C144" s="13" t="s">
        <v>1310</v>
      </c>
      <c r="D144" s="1">
        <v>120114</v>
      </c>
      <c r="E144" s="13" t="s">
        <v>1068</v>
      </c>
      <c r="F144" s="13" t="s">
        <v>1059</v>
      </c>
      <c r="G144" s="1" t="s">
        <v>69</v>
      </c>
      <c r="H144" s="1">
        <v>68532000</v>
      </c>
      <c r="I144" s="13" t="s">
        <v>892</v>
      </c>
      <c r="J144" s="13">
        <v>34</v>
      </c>
      <c r="K144" s="13" t="s">
        <v>887</v>
      </c>
      <c r="L144" s="13" t="s">
        <v>888</v>
      </c>
      <c r="M144" s="13" t="s">
        <v>887</v>
      </c>
      <c r="N144" s="13" t="s">
        <v>894</v>
      </c>
      <c r="O144" s="2">
        <v>316.89769277324649</v>
      </c>
      <c r="P144" s="2">
        <v>103.10230720275368</v>
      </c>
      <c r="Q144" s="2">
        <v>0</v>
      </c>
      <c r="R144" s="2">
        <v>0</v>
      </c>
      <c r="S144" s="2">
        <v>0</v>
      </c>
      <c r="T144" s="2">
        <v>0</v>
      </c>
      <c r="U144" s="2">
        <v>0</v>
      </c>
      <c r="V144" s="2">
        <v>0</v>
      </c>
      <c r="W144" s="2">
        <v>0</v>
      </c>
      <c r="X144" s="2">
        <v>0</v>
      </c>
      <c r="Y144" s="2">
        <v>0</v>
      </c>
      <c r="Z144" s="2">
        <v>0</v>
      </c>
      <c r="AA144" s="2">
        <f t="shared" si="2"/>
        <v>419.99999997600014</v>
      </c>
    </row>
    <row r="145" spans="1:27" customFormat="1">
      <c r="A145" s="1" t="s">
        <v>25</v>
      </c>
      <c r="B145" s="13" t="s">
        <v>1291</v>
      </c>
      <c r="C145" s="13" t="s">
        <v>1310</v>
      </c>
      <c r="D145" s="1">
        <v>120114</v>
      </c>
      <c r="E145" s="13" t="s">
        <v>1068</v>
      </c>
      <c r="F145" s="13" t="s">
        <v>1059</v>
      </c>
      <c r="G145" s="1" t="s">
        <v>70</v>
      </c>
      <c r="H145" s="1">
        <v>68533000</v>
      </c>
      <c r="I145" s="13" t="s">
        <v>896</v>
      </c>
      <c r="J145" s="13">
        <v>34</v>
      </c>
      <c r="K145" s="13" t="s">
        <v>887</v>
      </c>
      <c r="L145" s="13" t="s">
        <v>888</v>
      </c>
      <c r="M145" s="13" t="s">
        <v>887</v>
      </c>
      <c r="N145" s="13" t="s">
        <v>894</v>
      </c>
      <c r="O145" s="2">
        <v>4215.2376448589039</v>
      </c>
      <c r="P145" s="2">
        <v>4161.9821698589039</v>
      </c>
      <c r="Q145" s="2">
        <v>4558.3614241311807</v>
      </c>
      <c r="R145" s="2">
        <v>4333.2642989149545</v>
      </c>
      <c r="S145" s="2">
        <v>4482.2566073109028</v>
      </c>
      <c r="T145" s="2">
        <v>4482.2566073109028</v>
      </c>
      <c r="U145" s="2">
        <v>4333.2642989149545</v>
      </c>
      <c r="V145" s="2">
        <v>4685.9955440068543</v>
      </c>
      <c r="W145" s="2">
        <v>4482.2566073109028</v>
      </c>
      <c r="X145" s="2">
        <v>4333.2642989149545</v>
      </c>
      <c r="Y145" s="2">
        <v>4482.2566073109028</v>
      </c>
      <c r="Z145" s="2">
        <v>4499.1960941109037</v>
      </c>
      <c r="AA145" s="2">
        <f t="shared" si="2"/>
        <v>53049.592202955224</v>
      </c>
    </row>
    <row r="146" spans="1:27" customFormat="1">
      <c r="A146" s="1" t="s">
        <v>25</v>
      </c>
      <c r="B146" s="13" t="s">
        <v>1291</v>
      </c>
      <c r="C146" s="13" t="s">
        <v>1310</v>
      </c>
      <c r="D146" s="1">
        <v>120114</v>
      </c>
      <c r="E146" s="13" t="s">
        <v>1068</v>
      </c>
      <c r="F146" s="13" t="s">
        <v>1059</v>
      </c>
      <c r="G146" s="1" t="s">
        <v>71</v>
      </c>
      <c r="H146" s="1">
        <v>68535000</v>
      </c>
      <c r="I146" s="13" t="s">
        <v>898</v>
      </c>
      <c r="J146" s="13">
        <v>34</v>
      </c>
      <c r="K146" s="13" t="s">
        <v>887</v>
      </c>
      <c r="L146" s="13" t="s">
        <v>888</v>
      </c>
      <c r="M146" s="13" t="s">
        <v>887</v>
      </c>
      <c r="N146" s="13" t="s">
        <v>894</v>
      </c>
      <c r="O146" s="2">
        <v>771.41603958202177</v>
      </c>
      <c r="P146" s="2">
        <v>496.14183399783735</v>
      </c>
      <c r="Q146" s="2">
        <v>34.442126420140781</v>
      </c>
      <c r="R146" s="2">
        <v>0</v>
      </c>
      <c r="S146" s="2">
        <v>0</v>
      </c>
      <c r="T146" s="2">
        <v>0</v>
      </c>
      <c r="U146" s="2">
        <v>0</v>
      </c>
      <c r="V146" s="2">
        <v>0</v>
      </c>
      <c r="W146" s="2">
        <v>0</v>
      </c>
      <c r="X146" s="2">
        <v>0</v>
      </c>
      <c r="Y146" s="2">
        <v>0</v>
      </c>
      <c r="Z146" s="2">
        <v>0</v>
      </c>
      <c r="AA146" s="2">
        <f t="shared" si="2"/>
        <v>1301.9999999999998</v>
      </c>
    </row>
    <row r="147" spans="1:27" customFormat="1">
      <c r="A147" s="1" t="s">
        <v>25</v>
      </c>
      <c r="B147" s="13" t="s">
        <v>1291</v>
      </c>
      <c r="C147" s="13" t="s">
        <v>1310</v>
      </c>
      <c r="D147" s="1">
        <v>120114</v>
      </c>
      <c r="E147" s="13" t="s">
        <v>1068</v>
      </c>
      <c r="F147" s="13" t="s">
        <v>1059</v>
      </c>
      <c r="G147" s="1" t="s">
        <v>128</v>
      </c>
      <c r="H147" s="1">
        <v>68532100</v>
      </c>
      <c r="I147" s="13" t="s">
        <v>895</v>
      </c>
      <c r="J147" s="13">
        <v>34</v>
      </c>
      <c r="K147" s="13" t="s">
        <v>887</v>
      </c>
      <c r="L147" s="13" t="s">
        <v>888</v>
      </c>
      <c r="M147" s="13" t="s">
        <v>887</v>
      </c>
      <c r="N147" s="13" t="s">
        <v>894</v>
      </c>
      <c r="O147" s="2">
        <v>-316.89769277324649</v>
      </c>
      <c r="P147" s="2">
        <v>-103.10230720275368</v>
      </c>
      <c r="Q147" s="2">
        <v>0</v>
      </c>
      <c r="R147" s="2">
        <v>0</v>
      </c>
      <c r="S147" s="2">
        <v>0</v>
      </c>
      <c r="T147" s="2">
        <v>0</v>
      </c>
      <c r="U147" s="2">
        <v>0</v>
      </c>
      <c r="V147" s="2">
        <v>0</v>
      </c>
      <c r="W147" s="2">
        <v>0</v>
      </c>
      <c r="X147" s="2">
        <v>0</v>
      </c>
      <c r="Y147" s="2">
        <v>0</v>
      </c>
      <c r="Z147" s="2">
        <v>0</v>
      </c>
      <c r="AA147" s="2">
        <f t="shared" si="2"/>
        <v>-419.99999997600014</v>
      </c>
    </row>
    <row r="148" spans="1:27" customFormat="1">
      <c r="A148" s="1" t="s">
        <v>25</v>
      </c>
      <c r="B148" s="13" t="s">
        <v>1291</v>
      </c>
      <c r="C148" s="13" t="s">
        <v>1310</v>
      </c>
      <c r="D148" s="1">
        <v>120114</v>
      </c>
      <c r="E148" s="13" t="s">
        <v>1068</v>
      </c>
      <c r="F148" s="13" t="s">
        <v>1059</v>
      </c>
      <c r="G148" s="1" t="s">
        <v>129</v>
      </c>
      <c r="H148" s="1">
        <v>68533100</v>
      </c>
      <c r="I148" s="13" t="s">
        <v>897</v>
      </c>
      <c r="J148" s="13">
        <v>34</v>
      </c>
      <c r="K148" s="13" t="s">
        <v>887</v>
      </c>
      <c r="L148" s="13" t="s">
        <v>888</v>
      </c>
      <c r="M148" s="13" t="s">
        <v>887</v>
      </c>
      <c r="N148" s="13" t="s">
        <v>894</v>
      </c>
      <c r="O148" s="2">
        <v>-4215.2376448589039</v>
      </c>
      <c r="P148" s="2">
        <v>-4161.9821698589039</v>
      </c>
      <c r="Q148" s="2">
        <v>-4558.3614241311807</v>
      </c>
      <c r="R148" s="2">
        <v>-4333.2642989149545</v>
      </c>
      <c r="S148" s="2">
        <v>-4482.2566073109028</v>
      </c>
      <c r="T148" s="2">
        <v>-4482.2566073109028</v>
      </c>
      <c r="U148" s="2">
        <v>-4333.2642989149545</v>
      </c>
      <c r="V148" s="2">
        <v>-4685.9955440068543</v>
      </c>
      <c r="W148" s="2">
        <v>-4482.2566073109028</v>
      </c>
      <c r="X148" s="2">
        <v>-4333.2642989149545</v>
      </c>
      <c r="Y148" s="2">
        <v>-4482.2566073109028</v>
      </c>
      <c r="Z148" s="2">
        <v>-4499.1960941109037</v>
      </c>
      <c r="AA148" s="2">
        <f t="shared" si="2"/>
        <v>-53049.592202955224</v>
      </c>
    </row>
    <row r="149" spans="1:27" customFormat="1">
      <c r="A149" s="1" t="s">
        <v>25</v>
      </c>
      <c r="B149" s="13" t="s">
        <v>1291</v>
      </c>
      <c r="C149" s="13" t="s">
        <v>1310</v>
      </c>
      <c r="D149" s="1">
        <v>120114</v>
      </c>
      <c r="E149" s="13" t="s">
        <v>1068</v>
      </c>
      <c r="F149" s="13" t="s">
        <v>1059</v>
      </c>
      <c r="G149" s="1" t="s">
        <v>130</v>
      </c>
      <c r="H149" s="1">
        <v>68535100</v>
      </c>
      <c r="I149" s="13" t="s">
        <v>899</v>
      </c>
      <c r="J149" s="13">
        <v>34</v>
      </c>
      <c r="K149" s="13" t="s">
        <v>887</v>
      </c>
      <c r="L149" s="13" t="s">
        <v>888</v>
      </c>
      <c r="M149" s="13" t="s">
        <v>887</v>
      </c>
      <c r="N149" s="13" t="s">
        <v>894</v>
      </c>
      <c r="O149" s="2">
        <v>-771.41603958202177</v>
      </c>
      <c r="P149" s="2">
        <v>-496.14183399783735</v>
      </c>
      <c r="Q149" s="2">
        <v>-34.442126420140781</v>
      </c>
      <c r="R149" s="2">
        <v>0</v>
      </c>
      <c r="S149" s="2">
        <v>0</v>
      </c>
      <c r="T149" s="2">
        <v>0</v>
      </c>
      <c r="U149" s="2">
        <v>0</v>
      </c>
      <c r="V149" s="2">
        <v>0</v>
      </c>
      <c r="W149" s="2">
        <v>0</v>
      </c>
      <c r="X149" s="2">
        <v>0</v>
      </c>
      <c r="Y149" s="2">
        <v>0</v>
      </c>
      <c r="Z149" s="2">
        <v>0</v>
      </c>
      <c r="AA149" s="2">
        <f t="shared" si="2"/>
        <v>-1301.9999999999998</v>
      </c>
    </row>
    <row r="150" spans="1:27" customFormat="1">
      <c r="A150" s="1" t="s">
        <v>26</v>
      </c>
      <c r="B150" s="13" t="s">
        <v>1291</v>
      </c>
      <c r="C150" s="13" t="s">
        <v>1310</v>
      </c>
      <c r="D150" s="1">
        <v>120115</v>
      </c>
      <c r="E150" s="13" t="s">
        <v>1069</v>
      </c>
      <c r="F150" s="13" t="s">
        <v>1059</v>
      </c>
      <c r="G150" s="1" t="s">
        <v>159</v>
      </c>
      <c r="H150" s="1">
        <v>53155000</v>
      </c>
      <c r="I150" s="13" t="s">
        <v>683</v>
      </c>
      <c r="J150" s="13">
        <v>15</v>
      </c>
      <c r="K150" s="13" t="s">
        <v>650</v>
      </c>
      <c r="L150" s="13" t="s">
        <v>651</v>
      </c>
      <c r="M150" s="13" t="s">
        <v>650</v>
      </c>
      <c r="N150" s="13" t="s">
        <v>685</v>
      </c>
      <c r="O150" s="2">
        <v>16500</v>
      </c>
      <c r="P150" s="2">
        <v>16500</v>
      </c>
      <c r="Q150" s="2">
        <v>16500</v>
      </c>
      <c r="R150" s="2">
        <v>16500</v>
      </c>
      <c r="S150" s="2">
        <v>16500</v>
      </c>
      <c r="T150" s="2">
        <v>16500</v>
      </c>
      <c r="U150" s="2">
        <v>16500</v>
      </c>
      <c r="V150" s="2">
        <v>16500</v>
      </c>
      <c r="W150" s="2">
        <v>16500</v>
      </c>
      <c r="X150" s="2">
        <v>16500</v>
      </c>
      <c r="Y150" s="2">
        <v>16500</v>
      </c>
      <c r="Z150" s="2">
        <v>16500</v>
      </c>
      <c r="AA150" s="2">
        <f t="shared" si="2"/>
        <v>198000</v>
      </c>
    </row>
    <row r="151" spans="1:27" customFormat="1">
      <c r="A151" s="1" t="s">
        <v>27</v>
      </c>
      <c r="B151" s="13" t="s">
        <v>1291</v>
      </c>
      <c r="C151" s="13" t="s">
        <v>1310</v>
      </c>
      <c r="D151" s="1">
        <v>120118</v>
      </c>
      <c r="E151" s="13" t="s">
        <v>1071</v>
      </c>
      <c r="F151" s="13" t="s">
        <v>1059</v>
      </c>
      <c r="G151" s="1" t="s">
        <v>88</v>
      </c>
      <c r="H151" s="1">
        <v>50450000</v>
      </c>
      <c r="I151" s="13" t="s">
        <v>424</v>
      </c>
      <c r="J151" s="13">
        <v>13</v>
      </c>
      <c r="K151" s="13" t="s">
        <v>414</v>
      </c>
      <c r="L151" s="13" t="s">
        <v>415</v>
      </c>
      <c r="M151" s="13" t="s">
        <v>414</v>
      </c>
      <c r="N151" s="13" t="s">
        <v>417</v>
      </c>
      <c r="O151" s="2">
        <v>0</v>
      </c>
      <c r="P151" s="2">
        <v>0</v>
      </c>
      <c r="Q151" s="2">
        <v>0</v>
      </c>
      <c r="R151" s="2">
        <v>0</v>
      </c>
      <c r="S151" s="2">
        <v>0</v>
      </c>
      <c r="T151" s="2">
        <v>0</v>
      </c>
      <c r="U151" s="2">
        <v>0</v>
      </c>
      <c r="V151" s="2">
        <v>0</v>
      </c>
      <c r="W151" s="2">
        <v>0</v>
      </c>
      <c r="X151" s="2">
        <v>0</v>
      </c>
      <c r="Y151" s="2">
        <v>0</v>
      </c>
      <c r="Z151" s="2">
        <v>15000</v>
      </c>
      <c r="AA151" s="2">
        <f t="shared" si="2"/>
        <v>15000</v>
      </c>
    </row>
    <row r="152" spans="1:27" customFormat="1">
      <c r="A152" s="1" t="s">
        <v>27</v>
      </c>
      <c r="B152" s="13" t="s">
        <v>1291</v>
      </c>
      <c r="C152" s="13" t="s">
        <v>1310</v>
      </c>
      <c r="D152" s="1">
        <v>120118</v>
      </c>
      <c r="E152" s="13" t="s">
        <v>1071</v>
      </c>
      <c r="F152" s="13" t="s">
        <v>1059</v>
      </c>
      <c r="G152" s="1" t="s">
        <v>160</v>
      </c>
      <c r="H152" s="1">
        <v>50451000</v>
      </c>
      <c r="I152" s="13" t="s">
        <v>435</v>
      </c>
      <c r="J152" s="13">
        <v>13</v>
      </c>
      <c r="K152" s="13" t="s">
        <v>414</v>
      </c>
      <c r="L152" s="13" t="s">
        <v>415</v>
      </c>
      <c r="M152" s="13" t="s">
        <v>414</v>
      </c>
      <c r="N152" s="13" t="s">
        <v>417</v>
      </c>
      <c r="O152" s="2">
        <v>981.71999999999991</v>
      </c>
      <c r="P152" s="2">
        <v>0</v>
      </c>
      <c r="Q152" s="2">
        <v>0</v>
      </c>
      <c r="R152" s="2">
        <v>84.13</v>
      </c>
      <c r="S152" s="2">
        <v>1264.76</v>
      </c>
      <c r="T152" s="2">
        <v>0</v>
      </c>
      <c r="U152" s="2">
        <v>0</v>
      </c>
      <c r="V152" s="2">
        <v>80.27</v>
      </c>
      <c r="W152" s="2">
        <v>259.35000000000002</v>
      </c>
      <c r="X152" s="2">
        <v>793.54</v>
      </c>
      <c r="Y152" s="2">
        <v>899.89</v>
      </c>
      <c r="Z152" s="2">
        <v>116.15</v>
      </c>
      <c r="AA152" s="2">
        <f t="shared" si="2"/>
        <v>4479.8099999999995</v>
      </c>
    </row>
    <row r="153" spans="1:27" customFormat="1">
      <c r="A153" s="1" t="s">
        <v>27</v>
      </c>
      <c r="B153" s="13" t="s">
        <v>1291</v>
      </c>
      <c r="C153" s="13" t="s">
        <v>1310</v>
      </c>
      <c r="D153" s="1">
        <v>120118</v>
      </c>
      <c r="E153" s="13" t="s">
        <v>1071</v>
      </c>
      <c r="F153" s="13" t="s">
        <v>1059</v>
      </c>
      <c r="G153" s="1" t="s">
        <v>161</v>
      </c>
      <c r="H153" s="1">
        <v>50452000</v>
      </c>
      <c r="I153" s="13" t="s">
        <v>436</v>
      </c>
      <c r="J153" s="13">
        <v>13</v>
      </c>
      <c r="K153" s="13" t="s">
        <v>414</v>
      </c>
      <c r="L153" s="13" t="s">
        <v>415</v>
      </c>
      <c r="M153" s="13" t="s">
        <v>414</v>
      </c>
      <c r="N153" s="13" t="s">
        <v>417</v>
      </c>
      <c r="O153" s="2">
        <v>125</v>
      </c>
      <c r="P153" s="2">
        <v>100</v>
      </c>
      <c r="Q153" s="2">
        <v>100</v>
      </c>
      <c r="R153" s="2">
        <v>125</v>
      </c>
      <c r="S153" s="2">
        <v>100</v>
      </c>
      <c r="T153" s="2">
        <v>100</v>
      </c>
      <c r="U153" s="2">
        <v>125</v>
      </c>
      <c r="V153" s="2">
        <v>100</v>
      </c>
      <c r="W153" s="2">
        <v>100</v>
      </c>
      <c r="X153" s="2">
        <v>125</v>
      </c>
      <c r="Y153" s="2">
        <v>100</v>
      </c>
      <c r="Z153" s="2">
        <v>100</v>
      </c>
      <c r="AA153" s="2">
        <f t="shared" si="2"/>
        <v>1300</v>
      </c>
    </row>
    <row r="154" spans="1:27" customFormat="1">
      <c r="A154" s="1" t="s">
        <v>27</v>
      </c>
      <c r="B154" s="13" t="s">
        <v>1291</v>
      </c>
      <c r="C154" s="13" t="s">
        <v>1310</v>
      </c>
      <c r="D154" s="1">
        <v>120118</v>
      </c>
      <c r="E154" s="13" t="s">
        <v>1071</v>
      </c>
      <c r="F154" s="13" t="s">
        <v>1059</v>
      </c>
      <c r="G154" s="1" t="s">
        <v>89</v>
      </c>
      <c r="H154" s="1">
        <v>50457000</v>
      </c>
      <c r="I154" s="13" t="s">
        <v>439</v>
      </c>
      <c r="J154" s="13">
        <v>13</v>
      </c>
      <c r="K154" s="13" t="s">
        <v>414</v>
      </c>
      <c r="L154" s="13" t="s">
        <v>415</v>
      </c>
      <c r="M154" s="13" t="s">
        <v>414</v>
      </c>
      <c r="N154" s="13" t="s">
        <v>417</v>
      </c>
      <c r="O154" s="2">
        <v>2000</v>
      </c>
      <c r="P154" s="2">
        <v>2800</v>
      </c>
      <c r="Q154" s="2">
        <v>0</v>
      </c>
      <c r="R154" s="2">
        <v>0</v>
      </c>
      <c r="S154" s="2">
        <v>0</v>
      </c>
      <c r="T154" s="2">
        <v>0</v>
      </c>
      <c r="U154" s="2">
        <v>0</v>
      </c>
      <c r="V154" s="2">
        <v>2000</v>
      </c>
      <c r="W154" s="2">
        <v>1600</v>
      </c>
      <c r="X154" s="2">
        <v>0</v>
      </c>
      <c r="Y154" s="2">
        <v>0</v>
      </c>
      <c r="Z154" s="2">
        <v>0</v>
      </c>
      <c r="AA154" s="2">
        <f t="shared" si="2"/>
        <v>8400</v>
      </c>
    </row>
    <row r="155" spans="1:27" customFormat="1">
      <c r="A155" s="1" t="s">
        <v>27</v>
      </c>
      <c r="B155" s="13" t="s">
        <v>1291</v>
      </c>
      <c r="C155" s="13" t="s">
        <v>1310</v>
      </c>
      <c r="D155" s="1">
        <v>120118</v>
      </c>
      <c r="E155" s="13" t="s">
        <v>1071</v>
      </c>
      <c r="F155" s="13" t="s">
        <v>1059</v>
      </c>
      <c r="G155" s="1" t="s">
        <v>104</v>
      </c>
      <c r="H155" s="1">
        <v>52534200</v>
      </c>
      <c r="I155" s="13" t="s">
        <v>565</v>
      </c>
      <c r="J155" s="13">
        <v>21</v>
      </c>
      <c r="K155" s="13" t="s">
        <v>561</v>
      </c>
      <c r="L155" s="13" t="s">
        <v>562</v>
      </c>
      <c r="M155" s="13" t="s">
        <v>563</v>
      </c>
      <c r="N155" s="13" t="s">
        <v>506</v>
      </c>
      <c r="O155" s="2">
        <v>0</v>
      </c>
      <c r="P155" s="2">
        <v>0</v>
      </c>
      <c r="Q155" s="2">
        <v>0</v>
      </c>
      <c r="R155" s="2">
        <v>0</v>
      </c>
      <c r="S155" s="2">
        <v>0</v>
      </c>
      <c r="T155" s="2">
        <v>0</v>
      </c>
      <c r="U155" s="2">
        <v>0</v>
      </c>
      <c r="V155" s="2">
        <v>0</v>
      </c>
      <c r="W155" s="2">
        <v>495</v>
      </c>
      <c r="X155" s="2">
        <v>0</v>
      </c>
      <c r="Y155" s="2">
        <v>0</v>
      </c>
      <c r="Z155" s="2">
        <v>0</v>
      </c>
      <c r="AA155" s="2">
        <f t="shared" si="2"/>
        <v>495</v>
      </c>
    </row>
    <row r="156" spans="1:27" customFormat="1">
      <c r="A156" s="1" t="s">
        <v>27</v>
      </c>
      <c r="B156" s="13" t="s">
        <v>1291</v>
      </c>
      <c r="C156" s="13" t="s">
        <v>1310</v>
      </c>
      <c r="D156" s="1">
        <v>120118</v>
      </c>
      <c r="E156" s="13" t="s">
        <v>1071</v>
      </c>
      <c r="F156" s="13" t="s">
        <v>1059</v>
      </c>
      <c r="G156" s="1" t="s">
        <v>105</v>
      </c>
      <c r="H156" s="1">
        <v>52001000</v>
      </c>
      <c r="I156" s="13" t="s">
        <v>488</v>
      </c>
      <c r="J156" s="13">
        <v>22</v>
      </c>
      <c r="K156" s="13" t="s">
        <v>489</v>
      </c>
      <c r="L156" s="13" t="s">
        <v>490</v>
      </c>
      <c r="M156" s="13" t="s">
        <v>489</v>
      </c>
      <c r="N156" s="13" t="s">
        <v>492</v>
      </c>
      <c r="O156" s="2">
        <v>50</v>
      </c>
      <c r="P156" s="2">
        <v>50</v>
      </c>
      <c r="Q156" s="2">
        <v>50</v>
      </c>
      <c r="R156" s="2">
        <v>50</v>
      </c>
      <c r="S156" s="2">
        <v>50</v>
      </c>
      <c r="T156" s="2">
        <v>50</v>
      </c>
      <c r="U156" s="2">
        <v>50</v>
      </c>
      <c r="V156" s="2">
        <v>50</v>
      </c>
      <c r="W156" s="2">
        <v>50</v>
      </c>
      <c r="X156" s="2">
        <v>50</v>
      </c>
      <c r="Y156" s="2">
        <v>50</v>
      </c>
      <c r="Z156" s="2">
        <v>50</v>
      </c>
      <c r="AA156" s="2">
        <f t="shared" si="2"/>
        <v>600</v>
      </c>
    </row>
    <row r="157" spans="1:27" customFormat="1">
      <c r="A157" s="1" t="s">
        <v>27</v>
      </c>
      <c r="B157" s="13" t="s">
        <v>1291</v>
      </c>
      <c r="C157" s="13" t="s">
        <v>1310</v>
      </c>
      <c r="D157" s="1">
        <v>120118</v>
      </c>
      <c r="E157" s="13" t="s">
        <v>1071</v>
      </c>
      <c r="F157" s="13" t="s">
        <v>1059</v>
      </c>
      <c r="G157" s="1" t="s">
        <v>162</v>
      </c>
      <c r="H157" s="1">
        <v>52528000</v>
      </c>
      <c r="I157" s="13" t="s">
        <v>551</v>
      </c>
      <c r="J157" s="13">
        <v>22</v>
      </c>
      <c r="K157" s="13" t="s">
        <v>489</v>
      </c>
      <c r="L157" s="13" t="s">
        <v>490</v>
      </c>
      <c r="M157" s="13" t="s">
        <v>489</v>
      </c>
      <c r="N157" s="13" t="s">
        <v>506</v>
      </c>
      <c r="O157" s="2">
        <v>230</v>
      </c>
      <c r="P157" s="2">
        <v>0</v>
      </c>
      <c r="Q157" s="2">
        <v>0</v>
      </c>
      <c r="R157" s="2">
        <v>0</v>
      </c>
      <c r="S157" s="2">
        <v>0</v>
      </c>
      <c r="T157" s="2">
        <v>0</v>
      </c>
      <c r="U157" s="2">
        <v>0</v>
      </c>
      <c r="V157" s="2">
        <v>0</v>
      </c>
      <c r="W157" s="2">
        <v>0</v>
      </c>
      <c r="X157" s="2">
        <v>0</v>
      </c>
      <c r="Y157" s="2">
        <v>0</v>
      </c>
      <c r="Z157" s="2">
        <v>0</v>
      </c>
      <c r="AA157" s="2">
        <f t="shared" si="2"/>
        <v>230</v>
      </c>
    </row>
    <row r="158" spans="1:27" customFormat="1">
      <c r="A158" s="1" t="s">
        <v>28</v>
      </c>
      <c r="B158" s="13" t="s">
        <v>1291</v>
      </c>
      <c r="C158" s="13" t="s">
        <v>1310</v>
      </c>
      <c r="D158" s="1">
        <v>120119</v>
      </c>
      <c r="E158" s="13" t="s">
        <v>1072</v>
      </c>
      <c r="F158" s="13" t="s">
        <v>1059</v>
      </c>
      <c r="G158" s="1" t="s">
        <v>161</v>
      </c>
      <c r="H158" s="1">
        <v>50452000</v>
      </c>
      <c r="I158" s="13" t="s">
        <v>436</v>
      </c>
      <c r="J158" s="13">
        <v>13</v>
      </c>
      <c r="K158" s="13" t="s">
        <v>414</v>
      </c>
      <c r="L158" s="13" t="s">
        <v>415</v>
      </c>
      <c r="M158" s="13" t="s">
        <v>414</v>
      </c>
      <c r="N158" s="13" t="s">
        <v>417</v>
      </c>
      <c r="O158" s="2">
        <v>190.8</v>
      </c>
      <c r="P158" s="2">
        <v>0</v>
      </c>
      <c r="Q158" s="2">
        <v>286.2</v>
      </c>
      <c r="R158" s="2">
        <v>193.45</v>
      </c>
      <c r="S158" s="2">
        <v>254.4</v>
      </c>
      <c r="T158" s="2">
        <v>0</v>
      </c>
      <c r="U158" s="2">
        <v>90.1</v>
      </c>
      <c r="V158" s="2">
        <v>0</v>
      </c>
      <c r="W158" s="2">
        <v>0</v>
      </c>
      <c r="X158" s="2">
        <v>106</v>
      </c>
      <c r="Y158" s="2">
        <v>0</v>
      </c>
      <c r="Z158" s="2">
        <v>38</v>
      </c>
      <c r="AA158" s="2">
        <f t="shared" si="2"/>
        <v>1158.95</v>
      </c>
    </row>
    <row r="159" spans="1:27" customFormat="1">
      <c r="A159" s="1" t="s">
        <v>28</v>
      </c>
      <c r="B159" s="13" t="s">
        <v>1291</v>
      </c>
      <c r="C159" s="13" t="s">
        <v>1310</v>
      </c>
      <c r="D159" s="1">
        <v>120119</v>
      </c>
      <c r="E159" s="13" t="s">
        <v>1072</v>
      </c>
      <c r="F159" s="13" t="s">
        <v>1059</v>
      </c>
      <c r="G159" s="1" t="s">
        <v>89</v>
      </c>
      <c r="H159" s="1">
        <v>50457000</v>
      </c>
      <c r="I159" s="13" t="s">
        <v>439</v>
      </c>
      <c r="J159" s="13">
        <v>13</v>
      </c>
      <c r="K159" s="13" t="s">
        <v>414</v>
      </c>
      <c r="L159" s="13" t="s">
        <v>415</v>
      </c>
      <c r="M159" s="13" t="s">
        <v>414</v>
      </c>
      <c r="N159" s="13" t="s">
        <v>417</v>
      </c>
      <c r="O159" s="2">
        <v>0</v>
      </c>
      <c r="P159" s="2">
        <v>0</v>
      </c>
      <c r="Q159" s="2">
        <v>0</v>
      </c>
      <c r="R159" s="2">
        <v>3000</v>
      </c>
      <c r="S159" s="2">
        <v>0</v>
      </c>
      <c r="T159" s="2">
        <v>0</v>
      </c>
      <c r="U159" s="2">
        <v>0</v>
      </c>
      <c r="V159" s="2">
        <v>0</v>
      </c>
      <c r="W159" s="2">
        <v>0</v>
      </c>
      <c r="X159" s="2">
        <v>3000</v>
      </c>
      <c r="Y159" s="2">
        <v>0</v>
      </c>
      <c r="Z159" s="2">
        <v>0</v>
      </c>
      <c r="AA159" s="2">
        <f t="shared" si="2"/>
        <v>6000</v>
      </c>
    </row>
    <row r="160" spans="1:27" customFormat="1">
      <c r="A160" s="1" t="s">
        <v>28</v>
      </c>
      <c r="B160" s="13" t="s">
        <v>1291</v>
      </c>
      <c r="C160" s="13" t="s">
        <v>1310</v>
      </c>
      <c r="D160" s="1">
        <v>120119</v>
      </c>
      <c r="E160" s="13" t="s">
        <v>1072</v>
      </c>
      <c r="F160" s="13" t="s">
        <v>1059</v>
      </c>
      <c r="G160" s="1" t="s">
        <v>92</v>
      </c>
      <c r="H160" s="1">
        <v>53150000</v>
      </c>
      <c r="I160" s="13" t="s">
        <v>658</v>
      </c>
      <c r="J160" s="13">
        <v>15</v>
      </c>
      <c r="K160" s="13" t="s">
        <v>650</v>
      </c>
      <c r="L160" s="13" t="s">
        <v>651</v>
      </c>
      <c r="M160" s="13" t="s">
        <v>650</v>
      </c>
      <c r="N160" s="13" t="s">
        <v>660</v>
      </c>
      <c r="O160" s="2">
        <v>0</v>
      </c>
      <c r="P160" s="2">
        <v>0</v>
      </c>
      <c r="Q160" s="2">
        <v>1500</v>
      </c>
      <c r="R160" s="2">
        <v>0</v>
      </c>
      <c r="S160" s="2">
        <v>0</v>
      </c>
      <c r="T160" s="2">
        <v>1500</v>
      </c>
      <c r="U160" s="2">
        <v>0</v>
      </c>
      <c r="V160" s="2">
        <v>0</v>
      </c>
      <c r="W160" s="2">
        <v>1500</v>
      </c>
      <c r="X160" s="2">
        <v>0</v>
      </c>
      <c r="Y160" s="2">
        <v>0</v>
      </c>
      <c r="Z160" s="2">
        <v>1500</v>
      </c>
      <c r="AA160" s="2">
        <f t="shared" si="2"/>
        <v>6000</v>
      </c>
    </row>
    <row r="161" spans="1:27" customFormat="1">
      <c r="A161" s="1" t="s">
        <v>28</v>
      </c>
      <c r="B161" s="13" t="s">
        <v>1291</v>
      </c>
      <c r="C161" s="13" t="s">
        <v>1310</v>
      </c>
      <c r="D161" s="1">
        <v>120119</v>
      </c>
      <c r="E161" s="13" t="s">
        <v>1072</v>
      </c>
      <c r="F161" s="13" t="s">
        <v>1059</v>
      </c>
      <c r="G161" s="1" t="s">
        <v>95</v>
      </c>
      <c r="H161" s="1">
        <v>52571000</v>
      </c>
      <c r="I161" s="13" t="s">
        <v>610</v>
      </c>
      <c r="J161" s="13">
        <v>16</v>
      </c>
      <c r="K161" s="13" t="s">
        <v>553</v>
      </c>
      <c r="L161" s="13" t="s">
        <v>554</v>
      </c>
      <c r="M161" s="13" t="s">
        <v>555</v>
      </c>
      <c r="N161" s="13" t="s">
        <v>506</v>
      </c>
      <c r="O161" s="2">
        <v>1667</v>
      </c>
      <c r="P161" s="2">
        <v>1667</v>
      </c>
      <c r="Q161" s="2">
        <v>1667</v>
      </c>
      <c r="R161" s="2">
        <v>1667</v>
      </c>
      <c r="S161" s="2">
        <v>1667</v>
      </c>
      <c r="T161" s="2">
        <v>1667</v>
      </c>
      <c r="U161" s="2">
        <v>1667</v>
      </c>
      <c r="V161" s="2">
        <v>1667</v>
      </c>
      <c r="W161" s="2">
        <v>1667</v>
      </c>
      <c r="X161" s="2">
        <v>1667</v>
      </c>
      <c r="Y161" s="2">
        <v>1667</v>
      </c>
      <c r="Z161" s="2">
        <v>1667</v>
      </c>
      <c r="AA161" s="2">
        <f t="shared" si="2"/>
        <v>20004</v>
      </c>
    </row>
    <row r="162" spans="1:27" customFormat="1">
      <c r="A162" s="1" t="s">
        <v>28</v>
      </c>
      <c r="B162" s="13" t="s">
        <v>1291</v>
      </c>
      <c r="C162" s="13" t="s">
        <v>1310</v>
      </c>
      <c r="D162" s="1">
        <v>120119</v>
      </c>
      <c r="E162" s="13" t="s">
        <v>1072</v>
      </c>
      <c r="F162" s="13" t="s">
        <v>1059</v>
      </c>
      <c r="G162" s="1" t="s">
        <v>97</v>
      </c>
      <c r="H162" s="1">
        <v>52574100</v>
      </c>
      <c r="I162" s="13" t="s">
        <v>623</v>
      </c>
      <c r="J162" s="13">
        <v>17</v>
      </c>
      <c r="K162" s="13" t="s">
        <v>617</v>
      </c>
      <c r="L162" s="13" t="s">
        <v>618</v>
      </c>
      <c r="M162" s="13" t="s">
        <v>617</v>
      </c>
      <c r="N162" s="13" t="s">
        <v>506</v>
      </c>
      <c r="O162" s="2">
        <v>100</v>
      </c>
      <c r="P162" s="2">
        <v>100</v>
      </c>
      <c r="Q162" s="2">
        <v>100</v>
      </c>
      <c r="R162" s="2">
        <v>100</v>
      </c>
      <c r="S162" s="2">
        <v>100</v>
      </c>
      <c r="T162" s="2">
        <v>100</v>
      </c>
      <c r="U162" s="2">
        <v>100</v>
      </c>
      <c r="V162" s="2">
        <v>100</v>
      </c>
      <c r="W162" s="2">
        <v>100</v>
      </c>
      <c r="X162" s="2">
        <v>100</v>
      </c>
      <c r="Y162" s="2">
        <v>100</v>
      </c>
      <c r="Z162" s="2">
        <v>100</v>
      </c>
      <c r="AA162" s="2">
        <f t="shared" si="2"/>
        <v>1200</v>
      </c>
    </row>
    <row r="163" spans="1:27" customFormat="1">
      <c r="A163" s="1" t="s">
        <v>28</v>
      </c>
      <c r="B163" s="13" t="s">
        <v>1291</v>
      </c>
      <c r="C163" s="13" t="s">
        <v>1310</v>
      </c>
      <c r="D163" s="1">
        <v>120119</v>
      </c>
      <c r="E163" s="13" t="s">
        <v>1072</v>
      </c>
      <c r="F163" s="13" t="s">
        <v>1059</v>
      </c>
      <c r="G163" s="1" t="s">
        <v>103</v>
      </c>
      <c r="H163" s="1">
        <v>52534000</v>
      </c>
      <c r="I163" s="13" t="s">
        <v>560</v>
      </c>
      <c r="J163" s="13">
        <v>21</v>
      </c>
      <c r="K163" s="13" t="s">
        <v>561</v>
      </c>
      <c r="L163" s="13" t="s">
        <v>562</v>
      </c>
      <c r="M163" s="13" t="s">
        <v>563</v>
      </c>
      <c r="N163" s="13" t="s">
        <v>506</v>
      </c>
      <c r="O163" s="2">
        <v>0</v>
      </c>
      <c r="P163" s="2">
        <v>0</v>
      </c>
      <c r="Q163" s="2">
        <v>1000</v>
      </c>
      <c r="R163" s="2">
        <v>0</v>
      </c>
      <c r="S163" s="2">
        <v>0</v>
      </c>
      <c r="T163" s="2">
        <v>1000</v>
      </c>
      <c r="U163" s="2">
        <v>0</v>
      </c>
      <c r="V163" s="2">
        <v>0</v>
      </c>
      <c r="W163" s="2">
        <v>1000</v>
      </c>
      <c r="X163" s="2">
        <v>0</v>
      </c>
      <c r="Y163" s="2">
        <v>0</v>
      </c>
      <c r="Z163" s="2">
        <v>1000</v>
      </c>
      <c r="AA163" s="2">
        <f t="shared" si="2"/>
        <v>4000</v>
      </c>
    </row>
    <row r="164" spans="1:27" customFormat="1">
      <c r="A164" s="1" t="s">
        <v>28</v>
      </c>
      <c r="B164" s="13" t="s">
        <v>1291</v>
      </c>
      <c r="C164" s="13" t="s">
        <v>1310</v>
      </c>
      <c r="D164" s="1">
        <v>120119</v>
      </c>
      <c r="E164" s="13" t="s">
        <v>1072</v>
      </c>
      <c r="F164" s="13" t="s">
        <v>1059</v>
      </c>
      <c r="G164" s="1" t="s">
        <v>163</v>
      </c>
      <c r="H164" s="1">
        <v>52535000</v>
      </c>
      <c r="I164" s="13" t="s">
        <v>566</v>
      </c>
      <c r="J164" s="13">
        <v>21</v>
      </c>
      <c r="K164" s="13" t="s">
        <v>561</v>
      </c>
      <c r="L164" s="13" t="s">
        <v>562</v>
      </c>
      <c r="M164" s="13" t="s">
        <v>563</v>
      </c>
      <c r="N164" s="13" t="s">
        <v>506</v>
      </c>
      <c r="O164" s="2">
        <v>0</v>
      </c>
      <c r="P164" s="2">
        <v>0</v>
      </c>
      <c r="Q164" s="2">
        <v>250</v>
      </c>
      <c r="R164" s="2">
        <v>0</v>
      </c>
      <c r="S164" s="2">
        <v>0</v>
      </c>
      <c r="T164" s="2">
        <v>250</v>
      </c>
      <c r="U164" s="2">
        <v>0</v>
      </c>
      <c r="V164" s="2">
        <v>0</v>
      </c>
      <c r="W164" s="2">
        <v>250</v>
      </c>
      <c r="X164" s="2">
        <v>0</v>
      </c>
      <c r="Y164" s="2">
        <v>0</v>
      </c>
      <c r="Z164" s="2">
        <v>250</v>
      </c>
      <c r="AA164" s="2">
        <f t="shared" si="2"/>
        <v>1000</v>
      </c>
    </row>
    <row r="165" spans="1:27" customFormat="1">
      <c r="A165" s="1" t="s">
        <v>28</v>
      </c>
      <c r="B165" s="13" t="s">
        <v>1291</v>
      </c>
      <c r="C165" s="13" t="s">
        <v>1310</v>
      </c>
      <c r="D165" s="1">
        <v>120119</v>
      </c>
      <c r="E165" s="13" t="s">
        <v>1072</v>
      </c>
      <c r="F165" s="13" t="s">
        <v>1059</v>
      </c>
      <c r="G165" s="1" t="s">
        <v>105</v>
      </c>
      <c r="H165" s="1">
        <v>52001000</v>
      </c>
      <c r="I165" s="13" t="s">
        <v>488</v>
      </c>
      <c r="J165" s="13">
        <v>22</v>
      </c>
      <c r="K165" s="13" t="s">
        <v>489</v>
      </c>
      <c r="L165" s="13" t="s">
        <v>490</v>
      </c>
      <c r="M165" s="13" t="s">
        <v>489</v>
      </c>
      <c r="N165" s="13" t="s">
        <v>492</v>
      </c>
      <c r="O165" s="2">
        <v>0</v>
      </c>
      <c r="P165" s="2">
        <v>0</v>
      </c>
      <c r="Q165" s="2">
        <v>0</v>
      </c>
      <c r="R165" s="2">
        <v>0</v>
      </c>
      <c r="S165" s="2">
        <v>0</v>
      </c>
      <c r="T165" s="2">
        <v>3000</v>
      </c>
      <c r="U165" s="2">
        <v>0</v>
      </c>
      <c r="V165" s="2">
        <v>0</v>
      </c>
      <c r="W165" s="2">
        <v>0</v>
      </c>
      <c r="X165" s="2">
        <v>3000</v>
      </c>
      <c r="Y165" s="2">
        <v>0</v>
      </c>
      <c r="Z165" s="2">
        <v>0</v>
      </c>
      <c r="AA165" s="2">
        <f t="shared" si="2"/>
        <v>6000</v>
      </c>
    </row>
    <row r="166" spans="1:27" customFormat="1">
      <c r="A166" s="1" t="s">
        <v>29</v>
      </c>
      <c r="B166" s="13" t="s">
        <v>1291</v>
      </c>
      <c r="C166" s="13" t="s">
        <v>1310</v>
      </c>
      <c r="D166" s="1">
        <v>120121</v>
      </c>
      <c r="E166" s="13" t="s">
        <v>1074</v>
      </c>
      <c r="F166" s="13" t="s">
        <v>1059</v>
      </c>
      <c r="G166" s="1" t="s">
        <v>80</v>
      </c>
      <c r="H166" s="1">
        <v>50109900</v>
      </c>
      <c r="I166" s="13" t="s">
        <v>388</v>
      </c>
      <c r="J166" s="13">
        <v>10</v>
      </c>
      <c r="K166" s="13" t="s">
        <v>347</v>
      </c>
      <c r="L166" s="13" t="s">
        <v>348</v>
      </c>
      <c r="M166" s="13" t="s">
        <v>349</v>
      </c>
      <c r="N166" s="13" t="s">
        <v>351</v>
      </c>
      <c r="O166" s="2">
        <v>-1303.7849999999999</v>
      </c>
      <c r="P166" s="2">
        <v>-1303.7849999999999</v>
      </c>
      <c r="Q166" s="2">
        <v>-1427.9549999999997</v>
      </c>
      <c r="R166" s="2">
        <v>-1340.29098</v>
      </c>
      <c r="S166" s="2">
        <v>-1404.1143599999998</v>
      </c>
      <c r="T166" s="2">
        <v>-1404.1143599999998</v>
      </c>
      <c r="U166" s="2">
        <v>-1340.29098</v>
      </c>
      <c r="V166" s="2">
        <v>-1467.9377399999998</v>
      </c>
      <c r="W166" s="2">
        <v>-1404.1143599999998</v>
      </c>
      <c r="X166" s="2">
        <v>-1340.29098</v>
      </c>
      <c r="Y166" s="2">
        <v>-1404.1143599999998</v>
      </c>
      <c r="Z166" s="2">
        <v>-1404.1143599999998</v>
      </c>
      <c r="AA166" s="2">
        <f t="shared" si="2"/>
        <v>-16544.907479999998</v>
      </c>
    </row>
    <row r="167" spans="1:27" customFormat="1">
      <c r="A167" s="1" t="s">
        <v>29</v>
      </c>
      <c r="B167" s="13" t="s">
        <v>1291</v>
      </c>
      <c r="C167" s="13" t="s">
        <v>1310</v>
      </c>
      <c r="D167" s="1">
        <v>120121</v>
      </c>
      <c r="E167" s="13" t="s">
        <v>1074</v>
      </c>
      <c r="F167" s="13" t="s">
        <v>1059</v>
      </c>
      <c r="G167" s="1" t="s">
        <v>152</v>
      </c>
      <c r="H167" s="1">
        <v>50110000</v>
      </c>
      <c r="I167" s="13" t="s">
        <v>389</v>
      </c>
      <c r="J167" s="13">
        <v>10</v>
      </c>
      <c r="K167" s="13" t="s">
        <v>347</v>
      </c>
      <c r="L167" s="13" t="s">
        <v>348</v>
      </c>
      <c r="M167" s="13" t="s">
        <v>349</v>
      </c>
      <c r="N167" s="13" t="s">
        <v>351</v>
      </c>
      <c r="O167" s="2">
        <v>0</v>
      </c>
      <c r="P167" s="2">
        <v>361.767</v>
      </c>
      <c r="Q167" s="2">
        <v>0</v>
      </c>
      <c r="R167" s="2">
        <v>0</v>
      </c>
      <c r="S167" s="2">
        <v>0</v>
      </c>
      <c r="T167" s="2">
        <v>0</v>
      </c>
      <c r="U167" s="2">
        <v>0</v>
      </c>
      <c r="V167" s="2">
        <v>0</v>
      </c>
      <c r="W167" s="2">
        <v>0</v>
      </c>
      <c r="X167" s="2">
        <v>0</v>
      </c>
      <c r="Y167" s="2">
        <v>0</v>
      </c>
      <c r="Z167" s="2">
        <v>0</v>
      </c>
      <c r="AA167" s="2">
        <f t="shared" si="2"/>
        <v>361.767</v>
      </c>
    </row>
    <row r="168" spans="1:27" customFormat="1">
      <c r="A168" s="1" t="s">
        <v>29</v>
      </c>
      <c r="B168" s="13" t="s">
        <v>1291</v>
      </c>
      <c r="C168" s="13" t="s">
        <v>1310</v>
      </c>
      <c r="D168" s="1">
        <v>120121</v>
      </c>
      <c r="E168" s="13" t="s">
        <v>1074</v>
      </c>
      <c r="F168" s="13" t="s">
        <v>1059</v>
      </c>
      <c r="G168" s="1" t="s">
        <v>52</v>
      </c>
      <c r="H168" s="1">
        <v>50100000</v>
      </c>
      <c r="I168" s="13" t="s">
        <v>346</v>
      </c>
      <c r="J168" s="13">
        <v>10</v>
      </c>
      <c r="K168" s="13" t="s">
        <v>347</v>
      </c>
      <c r="L168" s="13" t="s">
        <v>348</v>
      </c>
      <c r="M168" s="13" t="s">
        <v>349</v>
      </c>
      <c r="N168" s="13" t="s">
        <v>351</v>
      </c>
      <c r="O168" s="2">
        <v>18545.751199999999</v>
      </c>
      <c r="P168" s="2">
        <v>18545.751199999999</v>
      </c>
      <c r="Q168" s="2">
        <v>20312.015599999999</v>
      </c>
      <c r="R168" s="2">
        <v>19065.034873599998</v>
      </c>
      <c r="S168" s="2">
        <v>19972.898915199999</v>
      </c>
      <c r="T168" s="2">
        <v>19972.898915199999</v>
      </c>
      <c r="U168" s="2">
        <v>19065.034873599998</v>
      </c>
      <c r="V168" s="2">
        <v>20880.752956799999</v>
      </c>
      <c r="W168" s="2">
        <v>19972.898915199999</v>
      </c>
      <c r="X168" s="2">
        <v>19065.034873599998</v>
      </c>
      <c r="Y168" s="2">
        <v>19972.898915199999</v>
      </c>
      <c r="Z168" s="2">
        <v>19972.898915199999</v>
      </c>
      <c r="AA168" s="2">
        <f t="shared" si="2"/>
        <v>235343.87015359997</v>
      </c>
    </row>
    <row r="169" spans="1:27" customFormat="1">
      <c r="A169" s="1" t="s">
        <v>29</v>
      </c>
      <c r="B169" s="13" t="s">
        <v>1291</v>
      </c>
      <c r="C169" s="13" t="s">
        <v>1310</v>
      </c>
      <c r="D169" s="1">
        <v>120121</v>
      </c>
      <c r="E169" s="13" t="s">
        <v>1074</v>
      </c>
      <c r="F169" s="13" t="s">
        <v>1059</v>
      </c>
      <c r="G169" s="1" t="s">
        <v>81</v>
      </c>
      <c r="H169" s="1">
        <v>50171000</v>
      </c>
      <c r="I169" s="13" t="s">
        <v>409</v>
      </c>
      <c r="J169" s="13">
        <v>10</v>
      </c>
      <c r="K169" s="13" t="s">
        <v>347</v>
      </c>
      <c r="L169" s="13" t="s">
        <v>348</v>
      </c>
      <c r="M169" s="13" t="s">
        <v>349</v>
      </c>
      <c r="N169" s="13" t="s">
        <v>351</v>
      </c>
      <c r="O169" s="2">
        <v>1872.6900880713547</v>
      </c>
      <c r="P169" s="2">
        <v>1872.6900880713547</v>
      </c>
      <c r="Q169" s="2">
        <v>2051.0415250305309</v>
      </c>
      <c r="R169" s="2">
        <v>1925.1255705373528</v>
      </c>
      <c r="S169" s="2">
        <v>2016.7991691343693</v>
      </c>
      <c r="T169" s="2">
        <v>2016.7991691343693</v>
      </c>
      <c r="U169" s="2">
        <v>1925.1255705373528</v>
      </c>
      <c r="V169" s="2">
        <v>2108.4727677313858</v>
      </c>
      <c r="W169" s="2">
        <v>2016.7991691343693</v>
      </c>
      <c r="X169" s="2">
        <v>1925.1255705373528</v>
      </c>
      <c r="Y169" s="2">
        <v>2016.7991691343693</v>
      </c>
      <c r="Z169" s="2">
        <v>2016.7991691343693</v>
      </c>
      <c r="AA169" s="2">
        <f t="shared" si="2"/>
        <v>23764.267026188532</v>
      </c>
    </row>
    <row r="170" spans="1:27" customFormat="1">
      <c r="A170" s="1" t="s">
        <v>29</v>
      </c>
      <c r="B170" s="13" t="s">
        <v>1291</v>
      </c>
      <c r="C170" s="13" t="s">
        <v>1310</v>
      </c>
      <c r="D170" s="1">
        <v>120121</v>
      </c>
      <c r="E170" s="13" t="s">
        <v>1074</v>
      </c>
      <c r="F170" s="13" t="s">
        <v>1059</v>
      </c>
      <c r="G170" s="1" t="s">
        <v>84</v>
      </c>
      <c r="H170" s="1">
        <v>50550000</v>
      </c>
      <c r="I170" s="13" t="s">
        <v>446</v>
      </c>
      <c r="J170" s="13">
        <v>12</v>
      </c>
      <c r="K170" s="13" t="s">
        <v>442</v>
      </c>
      <c r="L170" s="13" t="s">
        <v>443</v>
      </c>
      <c r="M170" s="13" t="s">
        <v>444</v>
      </c>
      <c r="N170" s="13" t="s">
        <v>417</v>
      </c>
      <c r="O170" s="2">
        <v>2733.89</v>
      </c>
      <c r="P170" s="2">
        <v>2733.89</v>
      </c>
      <c r="Q170" s="2">
        <v>2733.89</v>
      </c>
      <c r="R170" s="2">
        <v>2733.89</v>
      </c>
      <c r="S170" s="2">
        <v>2733.89</v>
      </c>
      <c r="T170" s="2">
        <v>2733.89</v>
      </c>
      <c r="U170" s="2">
        <v>2733.89</v>
      </c>
      <c r="V170" s="2">
        <v>2733.89</v>
      </c>
      <c r="W170" s="2">
        <v>2733.89</v>
      </c>
      <c r="X170" s="2">
        <v>2733.89</v>
      </c>
      <c r="Y170" s="2">
        <v>2733.89</v>
      </c>
      <c r="Z170" s="2">
        <v>2733.89</v>
      </c>
      <c r="AA170" s="2">
        <f t="shared" si="2"/>
        <v>32806.68</v>
      </c>
    </row>
    <row r="171" spans="1:27" customFormat="1">
      <c r="A171" s="1" t="s">
        <v>29</v>
      </c>
      <c r="B171" s="13" t="s">
        <v>1291</v>
      </c>
      <c r="C171" s="13" t="s">
        <v>1310</v>
      </c>
      <c r="D171" s="1">
        <v>120121</v>
      </c>
      <c r="E171" s="13" t="s">
        <v>1074</v>
      </c>
      <c r="F171" s="13" t="s">
        <v>1059</v>
      </c>
      <c r="G171" s="1" t="s">
        <v>85</v>
      </c>
      <c r="H171" s="1">
        <v>50550100</v>
      </c>
      <c r="I171" s="13" t="s">
        <v>447</v>
      </c>
      <c r="J171" s="13">
        <v>12</v>
      </c>
      <c r="K171" s="13" t="s">
        <v>442</v>
      </c>
      <c r="L171" s="13" t="s">
        <v>443</v>
      </c>
      <c r="M171" s="13" t="s">
        <v>444</v>
      </c>
      <c r="N171" s="13" t="s">
        <v>417</v>
      </c>
      <c r="O171" s="2">
        <v>-139.19999999999999</v>
      </c>
      <c r="P171" s="2">
        <v>-139.19999999999999</v>
      </c>
      <c r="Q171" s="2">
        <v>-139.19999999999999</v>
      </c>
      <c r="R171" s="2">
        <v>-139.19999999999999</v>
      </c>
      <c r="S171" s="2">
        <v>-139.19999999999999</v>
      </c>
      <c r="T171" s="2">
        <v>-139.19999999999999</v>
      </c>
      <c r="U171" s="2">
        <v>-139.19999999999999</v>
      </c>
      <c r="V171" s="2">
        <v>-139.19999999999999</v>
      </c>
      <c r="W171" s="2">
        <v>-139.19999999999999</v>
      </c>
      <c r="X171" s="2">
        <v>-139.19999999999999</v>
      </c>
      <c r="Y171" s="2">
        <v>-139.19999999999999</v>
      </c>
      <c r="Z171" s="2">
        <v>-139.19999999999999</v>
      </c>
      <c r="AA171" s="2">
        <f t="shared" si="2"/>
        <v>-1670.4000000000003</v>
      </c>
    </row>
    <row r="172" spans="1:27" customFormat="1">
      <c r="A172" s="1" t="s">
        <v>29</v>
      </c>
      <c r="B172" s="13" t="s">
        <v>1291</v>
      </c>
      <c r="C172" s="13" t="s">
        <v>1310</v>
      </c>
      <c r="D172" s="1">
        <v>120121</v>
      </c>
      <c r="E172" s="13" t="s">
        <v>1074</v>
      </c>
      <c r="F172" s="13" t="s">
        <v>1059</v>
      </c>
      <c r="G172" s="1" t="s">
        <v>53</v>
      </c>
      <c r="H172" s="1">
        <v>50421000</v>
      </c>
      <c r="I172" s="13" t="s">
        <v>413</v>
      </c>
      <c r="J172" s="13">
        <v>13</v>
      </c>
      <c r="K172" s="13" t="s">
        <v>414</v>
      </c>
      <c r="L172" s="13" t="s">
        <v>415</v>
      </c>
      <c r="M172" s="13" t="s">
        <v>414</v>
      </c>
      <c r="N172" s="13" t="s">
        <v>417</v>
      </c>
      <c r="O172" s="2">
        <v>452.48779668785488</v>
      </c>
      <c r="P172" s="2">
        <v>464.06059556563883</v>
      </c>
      <c r="Q172" s="2">
        <v>495.58187256288869</v>
      </c>
      <c r="R172" s="2">
        <v>465.15441499511479</v>
      </c>
      <c r="S172" s="2">
        <v>487.30652999488211</v>
      </c>
      <c r="T172" s="2">
        <v>487.30652999488211</v>
      </c>
      <c r="U172" s="2">
        <v>465.15441499511479</v>
      </c>
      <c r="V172" s="2">
        <v>509.45864499464966</v>
      </c>
      <c r="W172" s="2">
        <v>487.30652999488211</v>
      </c>
      <c r="X172" s="2">
        <v>465.15441499511479</v>
      </c>
      <c r="Y172" s="2">
        <v>487.30652999488211</v>
      </c>
      <c r="Z172" s="2">
        <v>487.30652999488211</v>
      </c>
      <c r="AA172" s="2">
        <f t="shared" si="2"/>
        <v>5753.5848047707868</v>
      </c>
    </row>
    <row r="173" spans="1:27" customFormat="1">
      <c r="A173" s="1" t="s">
        <v>29</v>
      </c>
      <c r="B173" s="13" t="s">
        <v>1291</v>
      </c>
      <c r="C173" s="13" t="s">
        <v>1310</v>
      </c>
      <c r="D173" s="1">
        <v>120121</v>
      </c>
      <c r="E173" s="13" t="s">
        <v>1074</v>
      </c>
      <c r="F173" s="13" t="s">
        <v>1059</v>
      </c>
      <c r="G173" s="1" t="s">
        <v>54</v>
      </c>
      <c r="H173" s="1">
        <v>50422000</v>
      </c>
      <c r="I173" s="13" t="s">
        <v>419</v>
      </c>
      <c r="J173" s="13">
        <v>13</v>
      </c>
      <c r="K173" s="13" t="s">
        <v>414</v>
      </c>
      <c r="L173" s="13" t="s">
        <v>415</v>
      </c>
      <c r="M173" s="13" t="s">
        <v>414</v>
      </c>
      <c r="N173" s="13" t="s">
        <v>417</v>
      </c>
      <c r="O173" s="2">
        <v>525.08088585679661</v>
      </c>
      <c r="P173" s="2">
        <v>525.08088585679661</v>
      </c>
      <c r="Q173" s="2">
        <v>575.0895416526821</v>
      </c>
      <c r="R173" s="2">
        <v>539.78331066078692</v>
      </c>
      <c r="S173" s="2">
        <v>565.4920397398721</v>
      </c>
      <c r="T173" s="2">
        <v>565.4920397398721</v>
      </c>
      <c r="U173" s="2">
        <v>539.78331066078692</v>
      </c>
      <c r="V173" s="2">
        <v>591.19076881895717</v>
      </c>
      <c r="W173" s="2">
        <v>565.4920397398721</v>
      </c>
      <c r="X173" s="2">
        <v>539.78331066078692</v>
      </c>
      <c r="Y173" s="2">
        <v>565.4920397398721</v>
      </c>
      <c r="Z173" s="2">
        <v>565.4920397398721</v>
      </c>
      <c r="AA173" s="2">
        <f t="shared" si="2"/>
        <v>6663.2522128669525</v>
      </c>
    </row>
    <row r="174" spans="1:27" customFormat="1">
      <c r="A174" s="1" t="s">
        <v>29</v>
      </c>
      <c r="B174" s="13" t="s">
        <v>1291</v>
      </c>
      <c r="C174" s="13" t="s">
        <v>1310</v>
      </c>
      <c r="D174" s="1">
        <v>120121</v>
      </c>
      <c r="E174" s="13" t="s">
        <v>1074</v>
      </c>
      <c r="F174" s="13" t="s">
        <v>1059</v>
      </c>
      <c r="G174" s="1" t="s">
        <v>90</v>
      </c>
      <c r="H174" s="1">
        <v>50421100</v>
      </c>
      <c r="I174" s="13" t="s">
        <v>418</v>
      </c>
      <c r="J174" s="13">
        <v>13</v>
      </c>
      <c r="K174" s="13" t="s">
        <v>414</v>
      </c>
      <c r="L174" s="13" t="s">
        <v>415</v>
      </c>
      <c r="M174" s="13" t="s">
        <v>414</v>
      </c>
      <c r="N174" s="13" t="s">
        <v>417</v>
      </c>
      <c r="O174" s="2">
        <v>-20.208664396991676</v>
      </c>
      <c r="P174" s="2">
        <v>-20.208664396991676</v>
      </c>
      <c r="Q174" s="2">
        <v>-22.133299101467077</v>
      </c>
      <c r="R174" s="2">
        <v>-20.774507000107441</v>
      </c>
      <c r="S174" s="2">
        <v>-21.7637692382078</v>
      </c>
      <c r="T174" s="2">
        <v>-21.7637692382078</v>
      </c>
      <c r="U174" s="2">
        <v>-20.774507000107441</v>
      </c>
      <c r="V174" s="2">
        <v>-22.753031476308156</v>
      </c>
      <c r="W174" s="2">
        <v>-21.7637692382078</v>
      </c>
      <c r="X174" s="2">
        <v>-20.774507000107441</v>
      </c>
      <c r="Y174" s="2">
        <v>-21.7637692382078</v>
      </c>
      <c r="Z174" s="2">
        <v>-21.7637692382078</v>
      </c>
      <c r="AA174" s="2">
        <f t="shared" si="2"/>
        <v>-256.44602656311991</v>
      </c>
    </row>
    <row r="175" spans="1:27" customFormat="1">
      <c r="A175" s="1" t="s">
        <v>29</v>
      </c>
      <c r="B175" s="13" t="s">
        <v>1291</v>
      </c>
      <c r="C175" s="13" t="s">
        <v>1310</v>
      </c>
      <c r="D175" s="1">
        <v>120121</v>
      </c>
      <c r="E175" s="13" t="s">
        <v>1074</v>
      </c>
      <c r="F175" s="13" t="s">
        <v>1059</v>
      </c>
      <c r="G175" s="1" t="s">
        <v>97</v>
      </c>
      <c r="H175" s="1">
        <v>52574100</v>
      </c>
      <c r="I175" s="13" t="s">
        <v>623</v>
      </c>
      <c r="J175" s="13">
        <v>17</v>
      </c>
      <c r="K175" s="13" t="s">
        <v>617</v>
      </c>
      <c r="L175" s="13" t="s">
        <v>618</v>
      </c>
      <c r="M175" s="13" t="s">
        <v>617</v>
      </c>
      <c r="N175" s="13" t="s">
        <v>506</v>
      </c>
      <c r="O175" s="2">
        <v>80</v>
      </c>
      <c r="P175" s="2">
        <v>80</v>
      </c>
      <c r="Q175" s="2">
        <v>80</v>
      </c>
      <c r="R175" s="2">
        <v>80</v>
      </c>
      <c r="S175" s="2">
        <v>80</v>
      </c>
      <c r="T175" s="2">
        <v>80</v>
      </c>
      <c r="U175" s="2">
        <v>80</v>
      </c>
      <c r="V175" s="2">
        <v>80</v>
      </c>
      <c r="W175" s="2">
        <v>80</v>
      </c>
      <c r="X175" s="2">
        <v>80</v>
      </c>
      <c r="Y175" s="2">
        <v>80</v>
      </c>
      <c r="Z175" s="2">
        <v>80</v>
      </c>
      <c r="AA175" s="2">
        <f t="shared" si="2"/>
        <v>960</v>
      </c>
    </row>
    <row r="176" spans="1:27" customFormat="1">
      <c r="A176" s="1" t="s">
        <v>29</v>
      </c>
      <c r="B176" s="13" t="s">
        <v>1291</v>
      </c>
      <c r="C176" s="13" t="s">
        <v>1310</v>
      </c>
      <c r="D176" s="1">
        <v>120121</v>
      </c>
      <c r="E176" s="13" t="s">
        <v>1074</v>
      </c>
      <c r="F176" s="13" t="s">
        <v>1059</v>
      </c>
      <c r="G176" s="1" t="s">
        <v>155</v>
      </c>
      <c r="H176" s="1">
        <v>52562500</v>
      </c>
      <c r="I176" s="13" t="s">
        <v>595</v>
      </c>
      <c r="J176" s="13">
        <v>18</v>
      </c>
      <c r="K176" s="13" t="s">
        <v>596</v>
      </c>
      <c r="L176" s="13" t="s">
        <v>597</v>
      </c>
      <c r="M176" s="13" t="s">
        <v>598</v>
      </c>
      <c r="N176" s="13" t="s">
        <v>506</v>
      </c>
      <c r="O176" s="2">
        <v>30</v>
      </c>
      <c r="P176" s="2">
        <v>30</v>
      </c>
      <c r="Q176" s="2">
        <v>30</v>
      </c>
      <c r="R176" s="2">
        <v>30</v>
      </c>
      <c r="S176" s="2">
        <v>30</v>
      </c>
      <c r="T176" s="2">
        <v>30</v>
      </c>
      <c r="U176" s="2">
        <v>30</v>
      </c>
      <c r="V176" s="2">
        <v>30</v>
      </c>
      <c r="W176" s="2">
        <v>30</v>
      </c>
      <c r="X176" s="2">
        <v>30</v>
      </c>
      <c r="Y176" s="2">
        <v>30</v>
      </c>
      <c r="Z176" s="2">
        <v>30</v>
      </c>
      <c r="AA176" s="2">
        <f t="shared" si="2"/>
        <v>360</v>
      </c>
    </row>
    <row r="177" spans="1:27" customFormat="1">
      <c r="A177" s="1" t="s">
        <v>29</v>
      </c>
      <c r="B177" s="13" t="s">
        <v>1291</v>
      </c>
      <c r="C177" s="13" t="s">
        <v>1310</v>
      </c>
      <c r="D177" s="1">
        <v>120121</v>
      </c>
      <c r="E177" s="13" t="s">
        <v>1074</v>
      </c>
      <c r="F177" s="13" t="s">
        <v>1059</v>
      </c>
      <c r="G177" s="1" t="s">
        <v>98</v>
      </c>
      <c r="H177" s="1">
        <v>52566000</v>
      </c>
      <c r="I177" s="13" t="s">
        <v>604</v>
      </c>
      <c r="J177" s="13">
        <v>18</v>
      </c>
      <c r="K177" s="13" t="s">
        <v>596</v>
      </c>
      <c r="L177" s="13" t="s">
        <v>597</v>
      </c>
      <c r="M177" s="13" t="s">
        <v>598</v>
      </c>
      <c r="N177" s="13" t="s">
        <v>506</v>
      </c>
      <c r="O177" s="2">
        <v>250</v>
      </c>
      <c r="P177" s="2">
        <v>0</v>
      </c>
      <c r="Q177" s="2">
        <v>0</v>
      </c>
      <c r="R177" s="2">
        <v>0</v>
      </c>
      <c r="S177" s="2">
        <v>0</v>
      </c>
      <c r="T177" s="2">
        <v>250</v>
      </c>
      <c r="U177" s="2">
        <v>0</v>
      </c>
      <c r="V177" s="2">
        <v>0</v>
      </c>
      <c r="W177" s="2">
        <v>0</v>
      </c>
      <c r="X177" s="2">
        <v>250</v>
      </c>
      <c r="Y177" s="2">
        <v>0</v>
      </c>
      <c r="Z177" s="2">
        <v>0</v>
      </c>
      <c r="AA177" s="2">
        <f t="shared" si="2"/>
        <v>750</v>
      </c>
    </row>
    <row r="178" spans="1:27" customFormat="1">
      <c r="A178" s="1" t="s">
        <v>29</v>
      </c>
      <c r="B178" s="13" t="s">
        <v>1291</v>
      </c>
      <c r="C178" s="13" t="s">
        <v>1310</v>
      </c>
      <c r="D178" s="1">
        <v>120121</v>
      </c>
      <c r="E178" s="13" t="s">
        <v>1074</v>
      </c>
      <c r="F178" s="13" t="s">
        <v>1059</v>
      </c>
      <c r="G178" s="1" t="s">
        <v>99</v>
      </c>
      <c r="H178" s="1">
        <v>52562000</v>
      </c>
      <c r="I178" s="13" t="s">
        <v>590</v>
      </c>
      <c r="J178" s="13">
        <v>19</v>
      </c>
      <c r="K178" s="13" t="s">
        <v>527</v>
      </c>
      <c r="L178" s="13" t="s">
        <v>528</v>
      </c>
      <c r="M178" s="13" t="s">
        <v>529</v>
      </c>
      <c r="N178" s="13" t="s">
        <v>506</v>
      </c>
      <c r="O178" s="2">
        <v>100</v>
      </c>
      <c r="P178" s="2">
        <v>100</v>
      </c>
      <c r="Q178" s="2">
        <v>100</v>
      </c>
      <c r="R178" s="2">
        <v>100</v>
      </c>
      <c r="S178" s="2">
        <v>100</v>
      </c>
      <c r="T178" s="2">
        <v>100</v>
      </c>
      <c r="U178" s="2">
        <v>100</v>
      </c>
      <c r="V178" s="2">
        <v>100</v>
      </c>
      <c r="W178" s="2">
        <v>100</v>
      </c>
      <c r="X178" s="2">
        <v>100</v>
      </c>
      <c r="Y178" s="2">
        <v>100</v>
      </c>
      <c r="Z178" s="2">
        <v>100</v>
      </c>
      <c r="AA178" s="2">
        <f t="shared" si="2"/>
        <v>1200</v>
      </c>
    </row>
    <row r="179" spans="1:27" customFormat="1">
      <c r="A179" s="1" t="s">
        <v>29</v>
      </c>
      <c r="B179" s="13" t="s">
        <v>1291</v>
      </c>
      <c r="C179" s="13" t="s">
        <v>1310</v>
      </c>
      <c r="D179" s="1">
        <v>120121</v>
      </c>
      <c r="E179" s="13" t="s">
        <v>1074</v>
      </c>
      <c r="F179" s="13" t="s">
        <v>1059</v>
      </c>
      <c r="G179" s="1" t="s">
        <v>164</v>
      </c>
      <c r="H179" s="1">
        <v>52503000</v>
      </c>
      <c r="I179" s="13" t="s">
        <v>521</v>
      </c>
      <c r="J179" s="13">
        <v>20</v>
      </c>
      <c r="K179" s="13" t="s">
        <v>522</v>
      </c>
      <c r="L179" s="13" t="s">
        <v>523</v>
      </c>
      <c r="M179" s="13" t="s">
        <v>522</v>
      </c>
      <c r="N179" s="13" t="s">
        <v>525</v>
      </c>
      <c r="O179" s="2">
        <v>1000</v>
      </c>
      <c r="P179" s="2">
        <v>750</v>
      </c>
      <c r="Q179" s="2">
        <v>1000</v>
      </c>
      <c r="R179" s="2">
        <v>1000</v>
      </c>
      <c r="S179" s="2">
        <v>750</v>
      </c>
      <c r="T179" s="2">
        <v>1000</v>
      </c>
      <c r="U179" s="2">
        <v>1000</v>
      </c>
      <c r="V179" s="2">
        <v>750</v>
      </c>
      <c r="W179" s="2">
        <v>1000</v>
      </c>
      <c r="X179" s="2">
        <v>1000</v>
      </c>
      <c r="Y179" s="2">
        <v>750</v>
      </c>
      <c r="Z179" s="2">
        <v>1000</v>
      </c>
      <c r="AA179" s="2">
        <f t="shared" si="2"/>
        <v>11000</v>
      </c>
    </row>
    <row r="180" spans="1:27" customFormat="1">
      <c r="A180" s="1" t="s">
        <v>29</v>
      </c>
      <c r="B180" s="13" t="s">
        <v>1291</v>
      </c>
      <c r="C180" s="13" t="s">
        <v>1310</v>
      </c>
      <c r="D180" s="1">
        <v>120121</v>
      </c>
      <c r="E180" s="13" t="s">
        <v>1074</v>
      </c>
      <c r="F180" s="13" t="s">
        <v>1059</v>
      </c>
      <c r="G180" s="1" t="s">
        <v>102</v>
      </c>
      <c r="H180" s="1">
        <v>52534021</v>
      </c>
      <c r="I180" s="13" t="s">
        <v>564</v>
      </c>
      <c r="J180" s="13">
        <v>21</v>
      </c>
      <c r="K180" s="13" t="s">
        <v>561</v>
      </c>
      <c r="L180" s="13" t="s">
        <v>562</v>
      </c>
      <c r="M180" s="13" t="s">
        <v>563</v>
      </c>
      <c r="N180" s="13" t="s">
        <v>506</v>
      </c>
      <c r="O180" s="2">
        <v>64.28</v>
      </c>
      <c r="P180" s="2">
        <v>149.11000000000001</v>
      </c>
      <c r="Q180" s="2">
        <v>132.22999999999999</v>
      </c>
      <c r="R180" s="2">
        <v>278.20999999999998</v>
      </c>
      <c r="S180" s="2">
        <v>157.6</v>
      </c>
      <c r="T180" s="2">
        <v>5.2899999999999956</v>
      </c>
      <c r="U180" s="2">
        <v>603.82999999999993</v>
      </c>
      <c r="V180" s="2">
        <v>1362.68</v>
      </c>
      <c r="W180" s="2">
        <v>2188.46</v>
      </c>
      <c r="X180" s="2">
        <v>289.33</v>
      </c>
      <c r="Y180" s="2">
        <v>78.850000000000023</v>
      </c>
      <c r="Z180" s="2">
        <v>73.240000000000009</v>
      </c>
      <c r="AA180" s="2">
        <f t="shared" si="2"/>
        <v>5383.11</v>
      </c>
    </row>
    <row r="181" spans="1:27" customFormat="1">
      <c r="A181" s="1" t="s">
        <v>29</v>
      </c>
      <c r="B181" s="13" t="s">
        <v>1291</v>
      </c>
      <c r="C181" s="13" t="s">
        <v>1310</v>
      </c>
      <c r="D181" s="1">
        <v>120121</v>
      </c>
      <c r="E181" s="13" t="s">
        <v>1074</v>
      </c>
      <c r="F181" s="13" t="s">
        <v>1059</v>
      </c>
      <c r="G181" s="1" t="s">
        <v>103</v>
      </c>
      <c r="H181" s="1">
        <v>52534000</v>
      </c>
      <c r="I181" s="13" t="s">
        <v>560</v>
      </c>
      <c r="J181" s="13">
        <v>21</v>
      </c>
      <c r="K181" s="13" t="s">
        <v>561</v>
      </c>
      <c r="L181" s="13" t="s">
        <v>562</v>
      </c>
      <c r="M181" s="13" t="s">
        <v>563</v>
      </c>
      <c r="N181" s="13" t="s">
        <v>506</v>
      </c>
      <c r="O181" s="2">
        <v>0</v>
      </c>
      <c r="P181" s="2">
        <v>195</v>
      </c>
      <c r="Q181" s="2">
        <v>0</v>
      </c>
      <c r="R181" s="2">
        <v>195</v>
      </c>
      <c r="S181" s="2">
        <v>0</v>
      </c>
      <c r="T181" s="2">
        <v>890</v>
      </c>
      <c r="U181" s="2">
        <v>1170</v>
      </c>
      <c r="V181" s="2">
        <v>0</v>
      </c>
      <c r="W181" s="2">
        <v>0</v>
      </c>
      <c r="X181" s="2">
        <v>585</v>
      </c>
      <c r="Y181" s="2">
        <v>0</v>
      </c>
      <c r="Z181" s="2">
        <v>0</v>
      </c>
      <c r="AA181" s="2">
        <f t="shared" si="2"/>
        <v>3035</v>
      </c>
    </row>
    <row r="182" spans="1:27" customFormat="1">
      <c r="A182" s="1" t="s">
        <v>29</v>
      </c>
      <c r="B182" s="13" t="s">
        <v>1291</v>
      </c>
      <c r="C182" s="13" t="s">
        <v>1310</v>
      </c>
      <c r="D182" s="1">
        <v>120121</v>
      </c>
      <c r="E182" s="13" t="s">
        <v>1074</v>
      </c>
      <c r="F182" s="13" t="s">
        <v>1059</v>
      </c>
      <c r="G182" s="1" t="s">
        <v>104</v>
      </c>
      <c r="H182" s="1">
        <v>52534200</v>
      </c>
      <c r="I182" s="13" t="s">
        <v>565</v>
      </c>
      <c r="J182" s="13">
        <v>21</v>
      </c>
      <c r="K182" s="13" t="s">
        <v>561</v>
      </c>
      <c r="L182" s="13" t="s">
        <v>562</v>
      </c>
      <c r="M182" s="13" t="s">
        <v>563</v>
      </c>
      <c r="N182" s="13" t="s">
        <v>506</v>
      </c>
      <c r="O182" s="2">
        <v>0</v>
      </c>
      <c r="P182" s="2">
        <v>0</v>
      </c>
      <c r="Q182" s="2">
        <v>0</v>
      </c>
      <c r="R182" s="2">
        <v>0</v>
      </c>
      <c r="S182" s="2">
        <v>0</v>
      </c>
      <c r="T182" s="2">
        <v>0</v>
      </c>
      <c r="U182" s="2">
        <v>650</v>
      </c>
      <c r="V182" s="2">
        <v>0</v>
      </c>
      <c r="W182" s="2">
        <v>200</v>
      </c>
      <c r="X182" s="2">
        <v>200</v>
      </c>
      <c r="Y182" s="2">
        <v>0</v>
      </c>
      <c r="Z182" s="2">
        <v>0</v>
      </c>
      <c r="AA182" s="2">
        <f t="shared" si="2"/>
        <v>1050</v>
      </c>
    </row>
    <row r="183" spans="1:27" customFormat="1">
      <c r="A183" s="1" t="s">
        <v>29</v>
      </c>
      <c r="B183" s="13" t="s">
        <v>1291</v>
      </c>
      <c r="C183" s="13" t="s">
        <v>1310</v>
      </c>
      <c r="D183" s="1">
        <v>120121</v>
      </c>
      <c r="E183" s="13" t="s">
        <v>1074</v>
      </c>
      <c r="F183" s="13" t="s">
        <v>1059</v>
      </c>
      <c r="G183" s="1" t="s">
        <v>105</v>
      </c>
      <c r="H183" s="1">
        <v>52001000</v>
      </c>
      <c r="I183" s="13" t="s">
        <v>488</v>
      </c>
      <c r="J183" s="13">
        <v>22</v>
      </c>
      <c r="K183" s="13" t="s">
        <v>489</v>
      </c>
      <c r="L183" s="13" t="s">
        <v>490</v>
      </c>
      <c r="M183" s="13" t="s">
        <v>489</v>
      </c>
      <c r="N183" s="13" t="s">
        <v>492</v>
      </c>
      <c r="O183" s="2">
        <v>450</v>
      </c>
      <c r="P183" s="2">
        <v>235</v>
      </c>
      <c r="Q183" s="2">
        <v>474</v>
      </c>
      <c r="R183" s="2">
        <v>225</v>
      </c>
      <c r="S183" s="2">
        <v>100</v>
      </c>
      <c r="T183" s="2">
        <v>100</v>
      </c>
      <c r="U183" s="2">
        <v>403</v>
      </c>
      <c r="V183" s="2">
        <v>380</v>
      </c>
      <c r="W183" s="2">
        <v>180</v>
      </c>
      <c r="X183" s="2">
        <v>360</v>
      </c>
      <c r="Y183" s="2">
        <v>240</v>
      </c>
      <c r="Z183" s="2">
        <v>150</v>
      </c>
      <c r="AA183" s="2">
        <f t="shared" si="2"/>
        <v>3297</v>
      </c>
    </row>
    <row r="184" spans="1:27" customFormat="1">
      <c r="A184" s="1" t="s">
        <v>29</v>
      </c>
      <c r="B184" s="13" t="s">
        <v>1291</v>
      </c>
      <c r="C184" s="13" t="s">
        <v>1310</v>
      </c>
      <c r="D184" s="1">
        <v>120121</v>
      </c>
      <c r="E184" s="13" t="s">
        <v>1074</v>
      </c>
      <c r="F184" s="13" t="s">
        <v>1059</v>
      </c>
      <c r="G184" s="1" t="s">
        <v>165</v>
      </c>
      <c r="H184" s="1">
        <v>52514500</v>
      </c>
      <c r="I184" s="13" t="s">
        <v>534</v>
      </c>
      <c r="J184" s="13">
        <v>22</v>
      </c>
      <c r="K184" s="13" t="s">
        <v>489</v>
      </c>
      <c r="L184" s="13" t="s">
        <v>490</v>
      </c>
      <c r="M184" s="13" t="s">
        <v>489</v>
      </c>
      <c r="N184" s="13" t="s">
        <v>506</v>
      </c>
      <c r="O184" s="2">
        <v>5000</v>
      </c>
      <c r="P184" s="2">
        <v>2000</v>
      </c>
      <c r="Q184" s="2">
        <v>4000</v>
      </c>
      <c r="R184" s="2">
        <v>23500</v>
      </c>
      <c r="S184" s="2">
        <v>33000</v>
      </c>
      <c r="T184" s="2">
        <v>16000</v>
      </c>
      <c r="U184" s="2">
        <v>1000</v>
      </c>
      <c r="V184" s="2">
        <v>4500</v>
      </c>
      <c r="W184" s="2">
        <v>2000</v>
      </c>
      <c r="X184" s="2">
        <v>2000</v>
      </c>
      <c r="Y184" s="2">
        <v>2000</v>
      </c>
      <c r="Z184" s="2">
        <v>3000</v>
      </c>
      <c r="AA184" s="2">
        <f t="shared" si="2"/>
        <v>98000</v>
      </c>
    </row>
    <row r="185" spans="1:27" customFormat="1">
      <c r="A185" s="1" t="s">
        <v>29</v>
      </c>
      <c r="B185" s="13" t="s">
        <v>1291</v>
      </c>
      <c r="C185" s="13" t="s">
        <v>1310</v>
      </c>
      <c r="D185" s="1">
        <v>120121</v>
      </c>
      <c r="E185" s="13" t="s">
        <v>1074</v>
      </c>
      <c r="F185" s="13" t="s">
        <v>1059</v>
      </c>
      <c r="G185" s="1" t="s">
        <v>166</v>
      </c>
      <c r="H185" s="1">
        <v>52514600</v>
      </c>
      <c r="I185" s="13" t="s">
        <v>535</v>
      </c>
      <c r="J185" s="13">
        <v>22</v>
      </c>
      <c r="K185" s="13" t="s">
        <v>489</v>
      </c>
      <c r="L185" s="13" t="s">
        <v>490</v>
      </c>
      <c r="M185" s="13" t="s">
        <v>489</v>
      </c>
      <c r="N185" s="13" t="s">
        <v>506</v>
      </c>
      <c r="O185" s="2">
        <v>12500</v>
      </c>
      <c r="P185" s="2">
        <v>500</v>
      </c>
      <c r="Q185" s="2">
        <v>2250</v>
      </c>
      <c r="R185" s="2">
        <v>4500</v>
      </c>
      <c r="S185" s="2">
        <v>1000</v>
      </c>
      <c r="T185" s="2">
        <v>2000</v>
      </c>
      <c r="U185" s="2">
        <v>1000</v>
      </c>
      <c r="V185" s="2">
        <v>1000</v>
      </c>
      <c r="W185" s="2">
        <v>11000</v>
      </c>
      <c r="X185" s="2">
        <v>3500</v>
      </c>
      <c r="Y185" s="2">
        <v>12000</v>
      </c>
      <c r="Z185" s="2">
        <v>1000</v>
      </c>
      <c r="AA185" s="2">
        <f t="shared" si="2"/>
        <v>52250</v>
      </c>
    </row>
    <row r="186" spans="1:27" customFormat="1">
      <c r="A186" s="1" t="s">
        <v>29</v>
      </c>
      <c r="B186" s="13" t="s">
        <v>1291</v>
      </c>
      <c r="C186" s="13" t="s">
        <v>1310</v>
      </c>
      <c r="D186" s="1">
        <v>120121</v>
      </c>
      <c r="E186" s="13" t="s">
        <v>1074</v>
      </c>
      <c r="F186" s="13" t="s">
        <v>1059</v>
      </c>
      <c r="G186" s="1" t="s">
        <v>167</v>
      </c>
      <c r="H186" s="1">
        <v>52514700</v>
      </c>
      <c r="I186" s="13" t="s">
        <v>536</v>
      </c>
      <c r="J186" s="13">
        <v>22</v>
      </c>
      <c r="K186" s="13" t="s">
        <v>489</v>
      </c>
      <c r="L186" s="13" t="s">
        <v>490</v>
      </c>
      <c r="M186" s="13" t="s">
        <v>489</v>
      </c>
      <c r="N186" s="13" t="s">
        <v>506</v>
      </c>
      <c r="O186" s="2">
        <v>22750</v>
      </c>
      <c r="P186" s="2">
        <v>10000</v>
      </c>
      <c r="Q186" s="2">
        <v>9100</v>
      </c>
      <c r="R186" s="2">
        <v>2650</v>
      </c>
      <c r="S186" s="2">
        <v>12100</v>
      </c>
      <c r="T186" s="2">
        <v>0</v>
      </c>
      <c r="U186" s="2">
        <v>1000</v>
      </c>
      <c r="V186" s="2">
        <v>1000</v>
      </c>
      <c r="W186" s="2">
        <v>1000</v>
      </c>
      <c r="X186" s="2">
        <v>2000</v>
      </c>
      <c r="Y186" s="2">
        <v>1000</v>
      </c>
      <c r="Z186" s="2">
        <v>8500</v>
      </c>
      <c r="AA186" s="2">
        <f t="shared" si="2"/>
        <v>71100</v>
      </c>
    </row>
    <row r="187" spans="1:27" customFormat="1">
      <c r="A187" s="1" t="s">
        <v>29</v>
      </c>
      <c r="B187" s="13" t="s">
        <v>1291</v>
      </c>
      <c r="C187" s="13" t="s">
        <v>1310</v>
      </c>
      <c r="D187" s="1">
        <v>120121</v>
      </c>
      <c r="E187" s="13" t="s">
        <v>1074</v>
      </c>
      <c r="F187" s="13" t="s">
        <v>1059</v>
      </c>
      <c r="G187" s="1" t="s">
        <v>168</v>
      </c>
      <c r="H187" s="1">
        <v>52514901</v>
      </c>
      <c r="I187" s="13" t="s">
        <v>537</v>
      </c>
      <c r="J187" s="13">
        <v>22</v>
      </c>
      <c r="K187" s="13" t="s">
        <v>489</v>
      </c>
      <c r="L187" s="13" t="s">
        <v>490</v>
      </c>
      <c r="M187" s="13" t="s">
        <v>489</v>
      </c>
      <c r="N187" s="13" t="s">
        <v>506</v>
      </c>
      <c r="O187" s="2">
        <v>0</v>
      </c>
      <c r="P187" s="2">
        <v>0</v>
      </c>
      <c r="Q187" s="2">
        <v>0</v>
      </c>
      <c r="R187" s="2">
        <v>0</v>
      </c>
      <c r="S187" s="2">
        <v>5000</v>
      </c>
      <c r="T187" s="2">
        <v>4000</v>
      </c>
      <c r="U187" s="2">
        <v>0</v>
      </c>
      <c r="V187" s="2">
        <v>0</v>
      </c>
      <c r="W187" s="2">
        <v>0</v>
      </c>
      <c r="X187" s="2">
        <v>0</v>
      </c>
      <c r="Y187" s="2">
        <v>0</v>
      </c>
      <c r="Z187" s="2">
        <v>0</v>
      </c>
      <c r="AA187" s="2">
        <f t="shared" si="2"/>
        <v>9000</v>
      </c>
    </row>
    <row r="188" spans="1:27" customFormat="1">
      <c r="A188" s="1" t="s">
        <v>29</v>
      </c>
      <c r="B188" s="13" t="s">
        <v>1291</v>
      </c>
      <c r="C188" s="13" t="s">
        <v>1310</v>
      </c>
      <c r="D188" s="1">
        <v>120121</v>
      </c>
      <c r="E188" s="13" t="s">
        <v>1074</v>
      </c>
      <c r="F188" s="13" t="s">
        <v>1059</v>
      </c>
      <c r="G188" s="1" t="s">
        <v>169</v>
      </c>
      <c r="H188" s="1">
        <v>52514903</v>
      </c>
      <c r="I188" s="13" t="s">
        <v>538</v>
      </c>
      <c r="J188" s="13">
        <v>22</v>
      </c>
      <c r="K188" s="13" t="s">
        <v>489</v>
      </c>
      <c r="L188" s="13" t="s">
        <v>490</v>
      </c>
      <c r="M188" s="13" t="s">
        <v>489</v>
      </c>
      <c r="N188" s="13" t="s">
        <v>506</v>
      </c>
      <c r="O188" s="2">
        <v>5000</v>
      </c>
      <c r="P188" s="2">
        <v>0</v>
      </c>
      <c r="Q188" s="2">
        <v>5000</v>
      </c>
      <c r="R188" s="2">
        <v>0</v>
      </c>
      <c r="S188" s="2">
        <v>5000</v>
      </c>
      <c r="T188" s="2">
        <v>0</v>
      </c>
      <c r="U188" s="2">
        <v>5000</v>
      </c>
      <c r="V188" s="2">
        <v>0</v>
      </c>
      <c r="W188" s="2">
        <v>0</v>
      </c>
      <c r="X188" s="2">
        <v>5000</v>
      </c>
      <c r="Y188" s="2">
        <v>0</v>
      </c>
      <c r="Z188" s="2">
        <v>5000</v>
      </c>
      <c r="AA188" s="2">
        <f t="shared" si="2"/>
        <v>30000</v>
      </c>
    </row>
    <row r="189" spans="1:27" customFormat="1">
      <c r="A189" s="1" t="s">
        <v>29</v>
      </c>
      <c r="B189" s="13" t="s">
        <v>1291</v>
      </c>
      <c r="C189" s="13" t="s">
        <v>1310</v>
      </c>
      <c r="D189" s="1">
        <v>120121</v>
      </c>
      <c r="E189" s="13" t="s">
        <v>1074</v>
      </c>
      <c r="F189" s="13" t="s">
        <v>1059</v>
      </c>
      <c r="G189" s="1" t="s">
        <v>170</v>
      </c>
      <c r="H189" s="1">
        <v>52514904</v>
      </c>
      <c r="I189" s="13" t="s">
        <v>539</v>
      </c>
      <c r="J189" s="13">
        <v>22</v>
      </c>
      <c r="K189" s="13" t="s">
        <v>489</v>
      </c>
      <c r="L189" s="13" t="s">
        <v>490</v>
      </c>
      <c r="M189" s="13" t="s">
        <v>489</v>
      </c>
      <c r="N189" s="13" t="s">
        <v>506</v>
      </c>
      <c r="O189" s="2">
        <v>0</v>
      </c>
      <c r="P189" s="2">
        <v>5000</v>
      </c>
      <c r="Q189" s="2">
        <v>0</v>
      </c>
      <c r="R189" s="2">
        <v>16000</v>
      </c>
      <c r="S189" s="2">
        <v>20000</v>
      </c>
      <c r="T189" s="2">
        <v>20000</v>
      </c>
      <c r="U189" s="2">
        <v>10000</v>
      </c>
      <c r="V189" s="2">
        <v>5000</v>
      </c>
      <c r="W189" s="2">
        <v>5000</v>
      </c>
      <c r="X189" s="2">
        <v>5000</v>
      </c>
      <c r="Y189" s="2">
        <v>5000</v>
      </c>
      <c r="Z189" s="2">
        <v>5000</v>
      </c>
      <c r="AA189" s="2">
        <f t="shared" si="2"/>
        <v>96000</v>
      </c>
    </row>
    <row r="190" spans="1:27" customFormat="1">
      <c r="A190" s="1" t="s">
        <v>29</v>
      </c>
      <c r="B190" s="13" t="s">
        <v>1291</v>
      </c>
      <c r="C190" s="13" t="s">
        <v>1310</v>
      </c>
      <c r="D190" s="1">
        <v>120121</v>
      </c>
      <c r="E190" s="13" t="s">
        <v>1074</v>
      </c>
      <c r="F190" s="13" t="s">
        <v>1059</v>
      </c>
      <c r="G190" s="1" t="s">
        <v>171</v>
      </c>
      <c r="H190" s="1">
        <v>52514905</v>
      </c>
      <c r="I190" s="13" t="s">
        <v>540</v>
      </c>
      <c r="J190" s="13">
        <v>22</v>
      </c>
      <c r="K190" s="13" t="s">
        <v>489</v>
      </c>
      <c r="L190" s="13" t="s">
        <v>490</v>
      </c>
      <c r="M190" s="13" t="s">
        <v>489</v>
      </c>
      <c r="N190" s="13" t="s">
        <v>506</v>
      </c>
      <c r="O190" s="2">
        <v>3000</v>
      </c>
      <c r="P190" s="2">
        <v>4000</v>
      </c>
      <c r="Q190" s="2">
        <v>2500</v>
      </c>
      <c r="R190" s="2">
        <v>4000</v>
      </c>
      <c r="S190" s="2">
        <v>10000</v>
      </c>
      <c r="T190" s="2">
        <v>1000</v>
      </c>
      <c r="U190" s="2">
        <v>1000</v>
      </c>
      <c r="V190" s="2">
        <v>3000</v>
      </c>
      <c r="W190" s="2">
        <v>1000</v>
      </c>
      <c r="X190" s="2">
        <v>3000</v>
      </c>
      <c r="Y190" s="2">
        <v>0</v>
      </c>
      <c r="Z190" s="2">
        <v>0</v>
      </c>
      <c r="AA190" s="2">
        <f t="shared" si="2"/>
        <v>32500</v>
      </c>
    </row>
    <row r="191" spans="1:27" customFormat="1">
      <c r="A191" s="1" t="s">
        <v>29</v>
      </c>
      <c r="B191" s="13" t="s">
        <v>1291</v>
      </c>
      <c r="C191" s="13" t="s">
        <v>1310</v>
      </c>
      <c r="D191" s="1">
        <v>120121</v>
      </c>
      <c r="E191" s="13" t="s">
        <v>1074</v>
      </c>
      <c r="F191" s="13" t="s">
        <v>1059</v>
      </c>
      <c r="G191" s="1" t="s">
        <v>172</v>
      </c>
      <c r="H191" s="1">
        <v>52514907</v>
      </c>
      <c r="I191" s="13" t="s">
        <v>542</v>
      </c>
      <c r="J191" s="13">
        <v>22</v>
      </c>
      <c r="K191" s="13" t="s">
        <v>489</v>
      </c>
      <c r="L191" s="13" t="s">
        <v>490</v>
      </c>
      <c r="M191" s="13" t="s">
        <v>489</v>
      </c>
      <c r="N191" s="13" t="s">
        <v>506</v>
      </c>
      <c r="O191" s="2">
        <v>0</v>
      </c>
      <c r="P191" s="2">
        <v>0</v>
      </c>
      <c r="Q191" s="2">
        <v>500</v>
      </c>
      <c r="R191" s="2">
        <v>0</v>
      </c>
      <c r="S191" s="2">
        <v>0</v>
      </c>
      <c r="T191" s="2">
        <v>500</v>
      </c>
      <c r="U191" s="2">
        <v>0</v>
      </c>
      <c r="V191" s="2">
        <v>0</v>
      </c>
      <c r="W191" s="2">
        <v>500</v>
      </c>
      <c r="X191" s="2">
        <v>0</v>
      </c>
      <c r="Y191" s="2">
        <v>0</v>
      </c>
      <c r="Z191" s="2">
        <v>500</v>
      </c>
      <c r="AA191" s="2">
        <f t="shared" si="2"/>
        <v>2000</v>
      </c>
    </row>
    <row r="192" spans="1:27" customFormat="1">
      <c r="A192" s="1" t="s">
        <v>29</v>
      </c>
      <c r="B192" s="13" t="s">
        <v>1291</v>
      </c>
      <c r="C192" s="13" t="s">
        <v>1310</v>
      </c>
      <c r="D192" s="1">
        <v>120121</v>
      </c>
      <c r="E192" s="13" t="s">
        <v>1074</v>
      </c>
      <c r="F192" s="13" t="s">
        <v>1059</v>
      </c>
      <c r="G192" s="1" t="s">
        <v>173</v>
      </c>
      <c r="H192" s="1">
        <v>52514909</v>
      </c>
      <c r="I192" s="13" t="s">
        <v>543</v>
      </c>
      <c r="J192" s="13">
        <v>22</v>
      </c>
      <c r="K192" s="13" t="s">
        <v>489</v>
      </c>
      <c r="L192" s="13" t="s">
        <v>490</v>
      </c>
      <c r="M192" s="13" t="s">
        <v>489</v>
      </c>
      <c r="N192" s="13" t="s">
        <v>506</v>
      </c>
      <c r="O192" s="2">
        <v>0</v>
      </c>
      <c r="P192" s="2">
        <v>0</v>
      </c>
      <c r="Q192" s="2">
        <v>300</v>
      </c>
      <c r="R192" s="2">
        <v>0</v>
      </c>
      <c r="S192" s="2">
        <v>3000</v>
      </c>
      <c r="T192" s="2">
        <v>2000</v>
      </c>
      <c r="U192" s="2">
        <v>0</v>
      </c>
      <c r="V192" s="2">
        <v>300</v>
      </c>
      <c r="W192" s="2">
        <v>0</v>
      </c>
      <c r="X192" s="2">
        <v>0</v>
      </c>
      <c r="Y192" s="2">
        <v>4600</v>
      </c>
      <c r="Z192" s="2">
        <v>0</v>
      </c>
      <c r="AA192" s="2">
        <f t="shared" si="2"/>
        <v>10200</v>
      </c>
    </row>
    <row r="193" spans="1:27" customFormat="1">
      <c r="A193" s="1" t="s">
        <v>29</v>
      </c>
      <c r="B193" s="13" t="s">
        <v>1291</v>
      </c>
      <c r="C193" s="13" t="s">
        <v>1310</v>
      </c>
      <c r="D193" s="1">
        <v>120121</v>
      </c>
      <c r="E193" s="13" t="s">
        <v>1074</v>
      </c>
      <c r="F193" s="13" t="s">
        <v>1059</v>
      </c>
      <c r="G193" s="1" t="s">
        <v>174</v>
      </c>
      <c r="H193" s="1">
        <v>52515000</v>
      </c>
      <c r="I193" s="13" t="s">
        <v>544</v>
      </c>
      <c r="J193" s="13">
        <v>22</v>
      </c>
      <c r="K193" s="13" t="s">
        <v>489</v>
      </c>
      <c r="L193" s="13" t="s">
        <v>490</v>
      </c>
      <c r="M193" s="13" t="s">
        <v>489</v>
      </c>
      <c r="N193" s="13" t="s">
        <v>506</v>
      </c>
      <c r="O193" s="2">
        <v>250</v>
      </c>
      <c r="P193" s="2">
        <v>100</v>
      </c>
      <c r="Q193" s="2">
        <v>350</v>
      </c>
      <c r="R193" s="2">
        <v>100</v>
      </c>
      <c r="S193" s="2">
        <v>350</v>
      </c>
      <c r="T193" s="2">
        <v>100</v>
      </c>
      <c r="U193" s="2">
        <v>10350</v>
      </c>
      <c r="V193" s="2">
        <v>100</v>
      </c>
      <c r="W193" s="2">
        <v>350</v>
      </c>
      <c r="X193" s="2">
        <v>100</v>
      </c>
      <c r="Y193" s="2">
        <v>350</v>
      </c>
      <c r="Z193" s="2">
        <v>100</v>
      </c>
      <c r="AA193" s="2">
        <f t="shared" si="2"/>
        <v>12600</v>
      </c>
    </row>
    <row r="194" spans="1:27" customFormat="1">
      <c r="A194" s="1" t="s">
        <v>29</v>
      </c>
      <c r="B194" s="13" t="s">
        <v>1291</v>
      </c>
      <c r="C194" s="13" t="s">
        <v>1310</v>
      </c>
      <c r="D194" s="1">
        <v>120121</v>
      </c>
      <c r="E194" s="13" t="s">
        <v>1074</v>
      </c>
      <c r="F194" s="13" t="s">
        <v>1059</v>
      </c>
      <c r="G194" s="1" t="s">
        <v>175</v>
      </c>
      <c r="H194" s="1">
        <v>52515001</v>
      </c>
      <c r="I194" s="13" t="s">
        <v>545</v>
      </c>
      <c r="J194" s="13">
        <v>22</v>
      </c>
      <c r="K194" s="13" t="s">
        <v>489</v>
      </c>
      <c r="L194" s="13" t="s">
        <v>490</v>
      </c>
      <c r="M194" s="13" t="s">
        <v>489</v>
      </c>
      <c r="N194" s="13" t="s">
        <v>506</v>
      </c>
      <c r="O194" s="2">
        <v>1500</v>
      </c>
      <c r="P194" s="2">
        <v>0</v>
      </c>
      <c r="Q194" s="2">
        <v>0</v>
      </c>
      <c r="R194" s="2">
        <v>1500</v>
      </c>
      <c r="S194" s="2">
        <v>1500</v>
      </c>
      <c r="T194" s="2">
        <v>0</v>
      </c>
      <c r="U194" s="2">
        <v>0</v>
      </c>
      <c r="V194" s="2">
        <v>1500</v>
      </c>
      <c r="W194" s="2">
        <v>1500</v>
      </c>
      <c r="X194" s="2">
        <v>0</v>
      </c>
      <c r="Y194" s="2">
        <v>0</v>
      </c>
      <c r="Z194" s="2">
        <v>0</v>
      </c>
      <c r="AA194" s="2">
        <f t="shared" si="2"/>
        <v>7500</v>
      </c>
    </row>
    <row r="195" spans="1:27" customFormat="1">
      <c r="A195" s="1" t="s">
        <v>29</v>
      </c>
      <c r="B195" s="13" t="s">
        <v>1291</v>
      </c>
      <c r="C195" s="13" t="s">
        <v>1310</v>
      </c>
      <c r="D195" s="1">
        <v>120121</v>
      </c>
      <c r="E195" s="13" t="s">
        <v>1074</v>
      </c>
      <c r="F195" s="13" t="s">
        <v>1059</v>
      </c>
      <c r="G195" s="1" t="s">
        <v>176</v>
      </c>
      <c r="H195" s="1">
        <v>52556500</v>
      </c>
      <c r="I195" s="13" t="s">
        <v>589</v>
      </c>
      <c r="J195" s="13">
        <v>22</v>
      </c>
      <c r="K195" s="13" t="s">
        <v>489</v>
      </c>
      <c r="L195" s="13" t="s">
        <v>490</v>
      </c>
      <c r="M195" s="13" t="s">
        <v>489</v>
      </c>
      <c r="N195" s="13" t="s">
        <v>506</v>
      </c>
      <c r="O195" s="2">
        <v>60000</v>
      </c>
      <c r="P195" s="2">
        <v>0</v>
      </c>
      <c r="Q195" s="2">
        <v>0</v>
      </c>
      <c r="R195" s="2">
        <v>0</v>
      </c>
      <c r="S195" s="2">
        <v>0</v>
      </c>
      <c r="T195" s="2">
        <v>0</v>
      </c>
      <c r="U195" s="2">
        <v>0</v>
      </c>
      <c r="V195" s="2">
        <v>0</v>
      </c>
      <c r="W195" s="2">
        <v>0</v>
      </c>
      <c r="X195" s="2">
        <v>0</v>
      </c>
      <c r="Y195" s="2">
        <v>0</v>
      </c>
      <c r="Z195" s="2">
        <v>0</v>
      </c>
      <c r="AA195" s="2">
        <f t="shared" ref="AA195:AA258" si="3">SUM(O195:Z195)</f>
        <v>60000</v>
      </c>
    </row>
    <row r="196" spans="1:27" customFormat="1">
      <c r="A196" s="1" t="s">
        <v>29</v>
      </c>
      <c r="B196" s="13" t="s">
        <v>1291</v>
      </c>
      <c r="C196" s="13" t="s">
        <v>1310</v>
      </c>
      <c r="D196" s="1">
        <v>120121</v>
      </c>
      <c r="E196" s="13" t="s">
        <v>1074</v>
      </c>
      <c r="F196" s="13" t="s">
        <v>1059</v>
      </c>
      <c r="G196" s="1" t="s">
        <v>110</v>
      </c>
      <c r="H196" s="1">
        <v>52524000</v>
      </c>
      <c r="I196" s="13" t="s">
        <v>548</v>
      </c>
      <c r="J196" s="13">
        <v>22</v>
      </c>
      <c r="K196" s="13" t="s">
        <v>489</v>
      </c>
      <c r="L196" s="13" t="s">
        <v>490</v>
      </c>
      <c r="M196" s="13" t="s">
        <v>489</v>
      </c>
      <c r="N196" s="13" t="s">
        <v>506</v>
      </c>
      <c r="O196" s="2">
        <v>6000</v>
      </c>
      <c r="P196" s="2">
        <v>10800</v>
      </c>
      <c r="Q196" s="2">
        <v>0</v>
      </c>
      <c r="R196" s="2">
        <v>760</v>
      </c>
      <c r="S196" s="2">
        <v>450</v>
      </c>
      <c r="T196" s="2">
        <v>0</v>
      </c>
      <c r="U196" s="2">
        <v>0</v>
      </c>
      <c r="V196" s="2">
        <v>0</v>
      </c>
      <c r="W196" s="2">
        <v>1215</v>
      </c>
      <c r="X196" s="2">
        <v>0</v>
      </c>
      <c r="Y196" s="2">
        <v>0</v>
      </c>
      <c r="Z196" s="2">
        <v>7000</v>
      </c>
      <c r="AA196" s="2">
        <f t="shared" si="3"/>
        <v>26225</v>
      </c>
    </row>
    <row r="197" spans="1:27" customFormat="1">
      <c r="A197" s="1" t="s">
        <v>29</v>
      </c>
      <c r="B197" s="13" t="s">
        <v>1291</v>
      </c>
      <c r="C197" s="13" t="s">
        <v>1310</v>
      </c>
      <c r="D197" s="1">
        <v>120121</v>
      </c>
      <c r="E197" s="13" t="s">
        <v>1074</v>
      </c>
      <c r="F197" s="13" t="s">
        <v>1059</v>
      </c>
      <c r="G197" s="1" t="s">
        <v>162</v>
      </c>
      <c r="H197" s="1">
        <v>52528000</v>
      </c>
      <c r="I197" s="13" t="s">
        <v>551</v>
      </c>
      <c r="J197" s="13">
        <v>22</v>
      </c>
      <c r="K197" s="13" t="s">
        <v>489</v>
      </c>
      <c r="L197" s="13" t="s">
        <v>490</v>
      </c>
      <c r="M197" s="13" t="s">
        <v>489</v>
      </c>
      <c r="N197" s="13" t="s">
        <v>506</v>
      </c>
      <c r="O197" s="2">
        <v>575</v>
      </c>
      <c r="P197" s="2">
        <v>0</v>
      </c>
      <c r="Q197" s="2">
        <v>0</v>
      </c>
      <c r="R197" s="2">
        <v>0</v>
      </c>
      <c r="S197" s="2">
        <v>0</v>
      </c>
      <c r="T197" s="2">
        <v>0</v>
      </c>
      <c r="U197" s="2">
        <v>0</v>
      </c>
      <c r="V197" s="2">
        <v>0</v>
      </c>
      <c r="W197" s="2">
        <v>0</v>
      </c>
      <c r="X197" s="2">
        <v>0</v>
      </c>
      <c r="Y197" s="2">
        <v>0</v>
      </c>
      <c r="Z197" s="2">
        <v>0</v>
      </c>
      <c r="AA197" s="2">
        <f t="shared" si="3"/>
        <v>575</v>
      </c>
    </row>
    <row r="198" spans="1:27" customFormat="1">
      <c r="A198" s="1" t="s">
        <v>29</v>
      </c>
      <c r="B198" s="13" t="s">
        <v>1291</v>
      </c>
      <c r="C198" s="13" t="s">
        <v>1310</v>
      </c>
      <c r="D198" s="1">
        <v>120121</v>
      </c>
      <c r="E198" s="13" t="s">
        <v>1074</v>
      </c>
      <c r="F198" s="13" t="s">
        <v>1059</v>
      </c>
      <c r="G198" s="1" t="s">
        <v>177</v>
      </c>
      <c r="H198" s="1">
        <v>52514906</v>
      </c>
      <c r="I198" s="13" t="s">
        <v>541</v>
      </c>
      <c r="J198" s="13">
        <v>26</v>
      </c>
      <c r="K198" s="13" t="s">
        <v>515</v>
      </c>
      <c r="L198" s="13" t="s">
        <v>516</v>
      </c>
      <c r="M198" s="13" t="s">
        <v>517</v>
      </c>
      <c r="N198" s="13" t="s">
        <v>506</v>
      </c>
      <c r="O198" s="2">
        <v>5000</v>
      </c>
      <c r="P198" s="2">
        <v>0</v>
      </c>
      <c r="Q198" s="2">
        <v>5000</v>
      </c>
      <c r="R198" s="2">
        <v>0</v>
      </c>
      <c r="S198" s="2">
        <v>5000</v>
      </c>
      <c r="T198" s="2">
        <v>0</v>
      </c>
      <c r="U198" s="2">
        <v>5000</v>
      </c>
      <c r="V198" s="2">
        <v>0</v>
      </c>
      <c r="W198" s="2">
        <v>5000</v>
      </c>
      <c r="X198" s="2">
        <v>0</v>
      </c>
      <c r="Y198" s="2">
        <v>5000</v>
      </c>
      <c r="Z198" s="2">
        <v>5000</v>
      </c>
      <c r="AA198" s="2">
        <f t="shared" si="3"/>
        <v>35000</v>
      </c>
    </row>
    <row r="199" spans="1:27" customFormat="1">
      <c r="A199" s="1" t="s">
        <v>29</v>
      </c>
      <c r="B199" s="13" t="s">
        <v>1291</v>
      </c>
      <c r="C199" s="13" t="s">
        <v>1310</v>
      </c>
      <c r="D199" s="1">
        <v>120121</v>
      </c>
      <c r="E199" s="13" t="s">
        <v>1074</v>
      </c>
      <c r="F199" s="13" t="s">
        <v>1059</v>
      </c>
      <c r="G199" s="1" t="s">
        <v>69</v>
      </c>
      <c r="H199" s="1">
        <v>68532000</v>
      </c>
      <c r="I199" s="13" t="s">
        <v>892</v>
      </c>
      <c r="J199" s="13">
        <v>34</v>
      </c>
      <c r="K199" s="13" t="s">
        <v>887</v>
      </c>
      <c r="L199" s="13" t="s">
        <v>888</v>
      </c>
      <c r="M199" s="13" t="s">
        <v>887</v>
      </c>
      <c r="N199" s="13" t="s">
        <v>894</v>
      </c>
      <c r="O199" s="2">
        <v>104.86713775731899</v>
      </c>
      <c r="P199" s="2">
        <v>18.742862235481045</v>
      </c>
      <c r="Q199" s="2">
        <v>0</v>
      </c>
      <c r="R199" s="2">
        <v>0</v>
      </c>
      <c r="S199" s="2">
        <v>0</v>
      </c>
      <c r="T199" s="2">
        <v>0</v>
      </c>
      <c r="U199" s="2">
        <v>0</v>
      </c>
      <c r="V199" s="2">
        <v>0</v>
      </c>
      <c r="W199" s="2">
        <v>0</v>
      </c>
      <c r="X199" s="2">
        <v>0</v>
      </c>
      <c r="Y199" s="2">
        <v>0</v>
      </c>
      <c r="Z199" s="2">
        <v>0</v>
      </c>
      <c r="AA199" s="2">
        <f t="shared" si="3"/>
        <v>123.60999999280003</v>
      </c>
    </row>
    <row r="200" spans="1:27" customFormat="1">
      <c r="A200" s="1" t="s">
        <v>29</v>
      </c>
      <c r="B200" s="13" t="s">
        <v>1291</v>
      </c>
      <c r="C200" s="13" t="s">
        <v>1310</v>
      </c>
      <c r="D200" s="1">
        <v>120121</v>
      </c>
      <c r="E200" s="13" t="s">
        <v>1074</v>
      </c>
      <c r="F200" s="13" t="s">
        <v>1059</v>
      </c>
      <c r="G200" s="1" t="s">
        <v>70</v>
      </c>
      <c r="H200" s="1">
        <v>68533000</v>
      </c>
      <c r="I200" s="13" t="s">
        <v>896</v>
      </c>
      <c r="J200" s="13">
        <v>34</v>
      </c>
      <c r="K200" s="13" t="s">
        <v>887</v>
      </c>
      <c r="L200" s="13" t="s">
        <v>888</v>
      </c>
      <c r="M200" s="13" t="s">
        <v>887</v>
      </c>
      <c r="N200" s="13" t="s">
        <v>894</v>
      </c>
      <c r="O200" s="2">
        <v>1562.3134085374586</v>
      </c>
      <c r="P200" s="2">
        <v>1589.9833835374591</v>
      </c>
      <c r="Q200" s="2">
        <v>1711.0984950648356</v>
      </c>
      <c r="R200" s="2">
        <v>1606.0553039765075</v>
      </c>
      <c r="S200" s="2">
        <v>1682.530318451579</v>
      </c>
      <c r="T200" s="2">
        <v>1682.530318451579</v>
      </c>
      <c r="U200" s="2">
        <v>1606.0553039765075</v>
      </c>
      <c r="V200" s="2">
        <v>1759.0153329266507</v>
      </c>
      <c r="W200" s="2">
        <v>1682.530318451579</v>
      </c>
      <c r="X200" s="2">
        <v>1606.0553039765075</v>
      </c>
      <c r="Y200" s="2">
        <v>1682.530318451579</v>
      </c>
      <c r="Z200" s="2">
        <v>1265.4042730175529</v>
      </c>
      <c r="AA200" s="2">
        <f t="shared" si="3"/>
        <v>19436.102078819797</v>
      </c>
    </row>
    <row r="201" spans="1:27" customFormat="1">
      <c r="A201" s="1" t="s">
        <v>29</v>
      </c>
      <c r="B201" s="13" t="s">
        <v>1291</v>
      </c>
      <c r="C201" s="13" t="s">
        <v>1310</v>
      </c>
      <c r="D201" s="1">
        <v>120121</v>
      </c>
      <c r="E201" s="13" t="s">
        <v>1074</v>
      </c>
      <c r="F201" s="13" t="s">
        <v>1059</v>
      </c>
      <c r="G201" s="1" t="s">
        <v>71</v>
      </c>
      <c r="H201" s="1">
        <v>68535000</v>
      </c>
      <c r="I201" s="13" t="s">
        <v>898</v>
      </c>
      <c r="J201" s="13">
        <v>34</v>
      </c>
      <c r="K201" s="13" t="s">
        <v>887</v>
      </c>
      <c r="L201" s="13" t="s">
        <v>888</v>
      </c>
      <c r="M201" s="13" t="s">
        <v>887</v>
      </c>
      <c r="N201" s="13" t="s">
        <v>894</v>
      </c>
      <c r="O201" s="2">
        <v>276.33998810601094</v>
      </c>
      <c r="P201" s="2">
        <v>97.753551893989041</v>
      </c>
      <c r="Q201" s="2">
        <v>9.0764600000000097</v>
      </c>
      <c r="R201" s="2">
        <v>0</v>
      </c>
      <c r="S201" s="2">
        <v>0</v>
      </c>
      <c r="T201" s="2">
        <v>0</v>
      </c>
      <c r="U201" s="2">
        <v>0</v>
      </c>
      <c r="V201" s="2">
        <v>0</v>
      </c>
      <c r="W201" s="2">
        <v>0</v>
      </c>
      <c r="X201" s="2">
        <v>0</v>
      </c>
      <c r="Y201" s="2">
        <v>0</v>
      </c>
      <c r="Z201" s="2">
        <v>0</v>
      </c>
      <c r="AA201" s="2">
        <f t="shared" si="3"/>
        <v>383.16999999999996</v>
      </c>
    </row>
    <row r="202" spans="1:27" customFormat="1">
      <c r="A202" s="1" t="s">
        <v>29</v>
      </c>
      <c r="B202" s="13" t="s">
        <v>1291</v>
      </c>
      <c r="C202" s="13" t="s">
        <v>1310</v>
      </c>
      <c r="D202" s="1">
        <v>120121</v>
      </c>
      <c r="E202" s="13" t="s">
        <v>1074</v>
      </c>
      <c r="F202" s="13" t="s">
        <v>1059</v>
      </c>
      <c r="G202" s="1" t="s">
        <v>128</v>
      </c>
      <c r="H202" s="1">
        <v>68532100</v>
      </c>
      <c r="I202" s="13" t="s">
        <v>895</v>
      </c>
      <c r="J202" s="13">
        <v>34</v>
      </c>
      <c r="K202" s="13" t="s">
        <v>887</v>
      </c>
      <c r="L202" s="13" t="s">
        <v>888</v>
      </c>
      <c r="M202" s="13" t="s">
        <v>887</v>
      </c>
      <c r="N202" s="13" t="s">
        <v>894</v>
      </c>
      <c r="O202" s="2">
        <v>-6.2999999996400016</v>
      </c>
      <c r="P202" s="2">
        <v>0</v>
      </c>
      <c r="Q202" s="2">
        <v>0</v>
      </c>
      <c r="R202" s="2">
        <v>0</v>
      </c>
      <c r="S202" s="2">
        <v>0</v>
      </c>
      <c r="T202" s="2">
        <v>0</v>
      </c>
      <c r="U202" s="2">
        <v>0</v>
      </c>
      <c r="V202" s="2">
        <v>0</v>
      </c>
      <c r="W202" s="2">
        <v>0</v>
      </c>
      <c r="X202" s="2">
        <v>0</v>
      </c>
      <c r="Y202" s="2">
        <v>0</v>
      </c>
      <c r="Z202" s="2">
        <v>0</v>
      </c>
      <c r="AA202" s="2">
        <f t="shared" si="3"/>
        <v>-6.2999999996400016</v>
      </c>
    </row>
    <row r="203" spans="1:27" customFormat="1">
      <c r="A203" s="1" t="s">
        <v>29</v>
      </c>
      <c r="B203" s="13" t="s">
        <v>1291</v>
      </c>
      <c r="C203" s="13" t="s">
        <v>1310</v>
      </c>
      <c r="D203" s="1">
        <v>120121</v>
      </c>
      <c r="E203" s="13" t="s">
        <v>1074</v>
      </c>
      <c r="F203" s="13" t="s">
        <v>1059</v>
      </c>
      <c r="G203" s="1" t="s">
        <v>129</v>
      </c>
      <c r="H203" s="1">
        <v>68533100</v>
      </c>
      <c r="I203" s="13" t="s">
        <v>897</v>
      </c>
      <c r="J203" s="13">
        <v>34</v>
      </c>
      <c r="K203" s="13" t="s">
        <v>887</v>
      </c>
      <c r="L203" s="13" t="s">
        <v>888</v>
      </c>
      <c r="M203" s="13" t="s">
        <v>887</v>
      </c>
      <c r="N203" s="13" t="s">
        <v>894</v>
      </c>
      <c r="O203" s="2">
        <v>-114.70048531515629</v>
      </c>
      <c r="P203" s="2">
        <v>-114.70048531515629</v>
      </c>
      <c r="Q203" s="2">
        <v>-125.62434105945684</v>
      </c>
      <c r="R203" s="2">
        <v>-117.91209890398065</v>
      </c>
      <c r="S203" s="2">
        <v>-123.52696075655113</v>
      </c>
      <c r="T203" s="2">
        <v>-123.52696075655113</v>
      </c>
      <c r="U203" s="2">
        <v>-117.91209890398065</v>
      </c>
      <c r="V203" s="2">
        <v>-129.14182260912165</v>
      </c>
      <c r="W203" s="2">
        <v>-123.52696075655113</v>
      </c>
      <c r="X203" s="2">
        <v>-117.91209890398065</v>
      </c>
      <c r="Y203" s="2">
        <v>-123.52696075655113</v>
      </c>
      <c r="Z203" s="2">
        <v>-59.875053941447227</v>
      </c>
      <c r="AA203" s="2">
        <f t="shared" si="3"/>
        <v>-1391.8863279784848</v>
      </c>
    </row>
    <row r="204" spans="1:27" customFormat="1">
      <c r="A204" s="1" t="s">
        <v>29</v>
      </c>
      <c r="B204" s="13" t="s">
        <v>1291</v>
      </c>
      <c r="C204" s="13" t="s">
        <v>1310</v>
      </c>
      <c r="D204" s="1">
        <v>120121</v>
      </c>
      <c r="E204" s="13" t="s">
        <v>1074</v>
      </c>
      <c r="F204" s="13" t="s">
        <v>1059</v>
      </c>
      <c r="G204" s="1" t="s">
        <v>130</v>
      </c>
      <c r="H204" s="1">
        <v>68535100</v>
      </c>
      <c r="I204" s="13" t="s">
        <v>899</v>
      </c>
      <c r="J204" s="13">
        <v>34</v>
      </c>
      <c r="K204" s="13" t="s">
        <v>887</v>
      </c>
      <c r="L204" s="13" t="s">
        <v>888</v>
      </c>
      <c r="M204" s="13" t="s">
        <v>887</v>
      </c>
      <c r="N204" s="13" t="s">
        <v>894</v>
      </c>
      <c r="O204" s="2">
        <v>-19.529999999999998</v>
      </c>
      <c r="P204" s="2">
        <v>0</v>
      </c>
      <c r="Q204" s="2">
        <v>0</v>
      </c>
      <c r="R204" s="2">
        <v>0</v>
      </c>
      <c r="S204" s="2">
        <v>0</v>
      </c>
      <c r="T204" s="2">
        <v>0</v>
      </c>
      <c r="U204" s="2">
        <v>0</v>
      </c>
      <c r="V204" s="2">
        <v>0</v>
      </c>
      <c r="W204" s="2">
        <v>0</v>
      </c>
      <c r="X204" s="2">
        <v>0</v>
      </c>
      <c r="Y204" s="2">
        <v>0</v>
      </c>
      <c r="Z204" s="2">
        <v>0</v>
      </c>
      <c r="AA204" s="2">
        <f t="shared" si="3"/>
        <v>-19.529999999999998</v>
      </c>
    </row>
    <row r="205" spans="1:27" customFormat="1">
      <c r="A205" s="1" t="s">
        <v>29</v>
      </c>
      <c r="B205" s="13" t="s">
        <v>1291</v>
      </c>
      <c r="C205" s="13" t="s">
        <v>1310</v>
      </c>
      <c r="D205" s="1">
        <v>120121</v>
      </c>
      <c r="E205" s="13" t="s">
        <v>1074</v>
      </c>
      <c r="F205" s="13" t="s">
        <v>1059</v>
      </c>
      <c r="G205" s="1" t="s">
        <v>178</v>
      </c>
      <c r="H205" s="1">
        <v>75820000</v>
      </c>
      <c r="I205" s="13" t="s">
        <v>984</v>
      </c>
      <c r="J205" s="13">
        <v>44</v>
      </c>
      <c r="K205" s="13" t="s">
        <v>961</v>
      </c>
      <c r="L205" s="13" t="s">
        <v>982</v>
      </c>
      <c r="M205" s="13" t="s">
        <v>983</v>
      </c>
      <c r="N205" s="13" t="s">
        <v>812</v>
      </c>
      <c r="O205" s="2">
        <v>0</v>
      </c>
      <c r="P205" s="2">
        <v>0</v>
      </c>
      <c r="Q205" s="2">
        <v>1500</v>
      </c>
      <c r="R205" s="2">
        <v>4000</v>
      </c>
      <c r="S205" s="2">
        <v>0</v>
      </c>
      <c r="T205" s="2">
        <v>0</v>
      </c>
      <c r="U205" s="2">
        <v>0</v>
      </c>
      <c r="V205" s="2">
        <v>0</v>
      </c>
      <c r="W205" s="2">
        <v>0</v>
      </c>
      <c r="X205" s="2">
        <v>0</v>
      </c>
      <c r="Y205" s="2">
        <v>0</v>
      </c>
      <c r="Z205" s="2">
        <v>0</v>
      </c>
      <c r="AA205" s="2">
        <f t="shared" si="3"/>
        <v>5500</v>
      </c>
    </row>
    <row r="206" spans="1:27" customFormat="1">
      <c r="A206" s="1" t="s">
        <v>30</v>
      </c>
      <c r="B206" s="13" t="s">
        <v>1291</v>
      </c>
      <c r="C206" s="13" t="s">
        <v>1310</v>
      </c>
      <c r="D206" s="1">
        <v>120122</v>
      </c>
      <c r="E206" s="13" t="s">
        <v>1075</v>
      </c>
      <c r="F206" s="13" t="s">
        <v>1059</v>
      </c>
      <c r="G206" s="1" t="s">
        <v>97</v>
      </c>
      <c r="H206" s="1">
        <v>52574100</v>
      </c>
      <c r="I206" s="13" t="s">
        <v>623</v>
      </c>
      <c r="J206" s="13">
        <v>17</v>
      </c>
      <c r="K206" s="13" t="s">
        <v>617</v>
      </c>
      <c r="L206" s="13" t="s">
        <v>618</v>
      </c>
      <c r="M206" s="13" t="s">
        <v>617</v>
      </c>
      <c r="N206" s="13" t="s">
        <v>506</v>
      </c>
      <c r="O206" s="2">
        <v>110</v>
      </c>
      <c r="P206" s="2">
        <v>110</v>
      </c>
      <c r="Q206" s="2">
        <v>110</v>
      </c>
      <c r="R206" s="2">
        <v>110</v>
      </c>
      <c r="S206" s="2">
        <v>110</v>
      </c>
      <c r="T206" s="2">
        <v>110</v>
      </c>
      <c r="U206" s="2">
        <v>110</v>
      </c>
      <c r="V206" s="2">
        <v>110</v>
      </c>
      <c r="W206" s="2">
        <v>110</v>
      </c>
      <c r="X206" s="2">
        <v>110</v>
      </c>
      <c r="Y206" s="2">
        <v>110</v>
      </c>
      <c r="Z206" s="2">
        <v>110</v>
      </c>
      <c r="AA206" s="2">
        <f t="shared" si="3"/>
        <v>1320</v>
      </c>
    </row>
    <row r="207" spans="1:27" customFormat="1">
      <c r="A207" s="1" t="s">
        <v>30</v>
      </c>
      <c r="B207" s="13" t="s">
        <v>1291</v>
      </c>
      <c r="C207" s="13" t="s">
        <v>1310</v>
      </c>
      <c r="D207" s="1">
        <v>120122</v>
      </c>
      <c r="E207" s="13" t="s">
        <v>1075</v>
      </c>
      <c r="F207" s="13" t="s">
        <v>1059</v>
      </c>
      <c r="G207" s="1" t="s">
        <v>102</v>
      </c>
      <c r="H207" s="1">
        <v>52534021</v>
      </c>
      <c r="I207" s="13" t="s">
        <v>564</v>
      </c>
      <c r="J207" s="13">
        <v>21</v>
      </c>
      <c r="K207" s="13" t="s">
        <v>561</v>
      </c>
      <c r="L207" s="13" t="s">
        <v>562</v>
      </c>
      <c r="M207" s="13" t="s">
        <v>563</v>
      </c>
      <c r="N207" s="13" t="s">
        <v>506</v>
      </c>
      <c r="O207" s="2">
        <v>50</v>
      </c>
      <c r="P207" s="2">
        <v>50</v>
      </c>
      <c r="Q207" s="2">
        <v>50</v>
      </c>
      <c r="R207" s="2">
        <v>100</v>
      </c>
      <c r="S207" s="2">
        <v>50</v>
      </c>
      <c r="T207" s="2">
        <v>50</v>
      </c>
      <c r="U207" s="2">
        <v>100</v>
      </c>
      <c r="V207" s="2">
        <v>50</v>
      </c>
      <c r="W207" s="2">
        <v>50</v>
      </c>
      <c r="X207" s="2">
        <v>100</v>
      </c>
      <c r="Y207" s="2">
        <v>50</v>
      </c>
      <c r="Z207" s="2">
        <v>50</v>
      </c>
      <c r="AA207" s="2">
        <f t="shared" si="3"/>
        <v>750</v>
      </c>
    </row>
    <row r="208" spans="1:27" customFormat="1">
      <c r="A208" s="1" t="s">
        <v>30</v>
      </c>
      <c r="B208" s="13" t="s">
        <v>1291</v>
      </c>
      <c r="C208" s="13" t="s">
        <v>1310</v>
      </c>
      <c r="D208" s="1">
        <v>120122</v>
      </c>
      <c r="E208" s="13" t="s">
        <v>1075</v>
      </c>
      <c r="F208" s="13" t="s">
        <v>1059</v>
      </c>
      <c r="G208" s="1" t="s">
        <v>103</v>
      </c>
      <c r="H208" s="1">
        <v>52534000</v>
      </c>
      <c r="I208" s="13" t="s">
        <v>560</v>
      </c>
      <c r="J208" s="13">
        <v>21</v>
      </c>
      <c r="K208" s="13" t="s">
        <v>561</v>
      </c>
      <c r="L208" s="13" t="s">
        <v>562</v>
      </c>
      <c r="M208" s="13" t="s">
        <v>563</v>
      </c>
      <c r="N208" s="13" t="s">
        <v>506</v>
      </c>
      <c r="O208" s="2">
        <v>0</v>
      </c>
      <c r="P208" s="2">
        <v>585</v>
      </c>
      <c r="Q208" s="2">
        <v>1085</v>
      </c>
      <c r="R208" s="2">
        <v>585</v>
      </c>
      <c r="S208" s="2">
        <v>0</v>
      </c>
      <c r="T208" s="2">
        <v>1085</v>
      </c>
      <c r="U208" s="2">
        <v>1670</v>
      </c>
      <c r="V208" s="2">
        <v>1170</v>
      </c>
      <c r="W208" s="2">
        <v>0</v>
      </c>
      <c r="X208" s="2">
        <v>585</v>
      </c>
      <c r="Y208" s="2">
        <v>585</v>
      </c>
      <c r="Z208" s="2">
        <v>1085</v>
      </c>
      <c r="AA208" s="2">
        <f t="shared" si="3"/>
        <v>8435</v>
      </c>
    </row>
    <row r="209" spans="1:27" customFormat="1">
      <c r="A209" s="1" t="s">
        <v>30</v>
      </c>
      <c r="B209" s="13" t="s">
        <v>1291</v>
      </c>
      <c r="C209" s="13" t="s">
        <v>1310</v>
      </c>
      <c r="D209" s="1">
        <v>120122</v>
      </c>
      <c r="E209" s="13" t="s">
        <v>1075</v>
      </c>
      <c r="F209" s="13" t="s">
        <v>1059</v>
      </c>
      <c r="G209" s="1" t="s">
        <v>104</v>
      </c>
      <c r="H209" s="1">
        <v>52534200</v>
      </c>
      <c r="I209" s="13" t="s">
        <v>565</v>
      </c>
      <c r="J209" s="13">
        <v>21</v>
      </c>
      <c r="K209" s="13" t="s">
        <v>561</v>
      </c>
      <c r="L209" s="13" t="s">
        <v>562</v>
      </c>
      <c r="M209" s="13" t="s">
        <v>563</v>
      </c>
      <c r="N209" s="13" t="s">
        <v>506</v>
      </c>
      <c r="O209" s="2">
        <v>0</v>
      </c>
      <c r="P209" s="2">
        <v>0</v>
      </c>
      <c r="Q209" s="2">
        <v>0</v>
      </c>
      <c r="R209" s="2">
        <v>250</v>
      </c>
      <c r="S209" s="2">
        <v>0</v>
      </c>
      <c r="T209" s="2">
        <v>0</v>
      </c>
      <c r="U209" s="2">
        <v>500</v>
      </c>
      <c r="V209" s="2">
        <v>0</v>
      </c>
      <c r="W209" s="2">
        <v>0</v>
      </c>
      <c r="X209" s="2">
        <v>250</v>
      </c>
      <c r="Y209" s="2">
        <v>0</v>
      </c>
      <c r="Z209" s="2">
        <v>0</v>
      </c>
      <c r="AA209" s="2">
        <f t="shared" si="3"/>
        <v>1000</v>
      </c>
    </row>
    <row r="210" spans="1:27" customFormat="1">
      <c r="A210" s="1" t="s">
        <v>30</v>
      </c>
      <c r="B210" s="13" t="s">
        <v>1291</v>
      </c>
      <c r="C210" s="13" t="s">
        <v>1310</v>
      </c>
      <c r="D210" s="1">
        <v>120122</v>
      </c>
      <c r="E210" s="13" t="s">
        <v>1075</v>
      </c>
      <c r="F210" s="13" t="s">
        <v>1059</v>
      </c>
      <c r="G210" s="1" t="s">
        <v>105</v>
      </c>
      <c r="H210" s="1">
        <v>52001000</v>
      </c>
      <c r="I210" s="13" t="s">
        <v>488</v>
      </c>
      <c r="J210" s="13">
        <v>22</v>
      </c>
      <c r="K210" s="13" t="s">
        <v>489</v>
      </c>
      <c r="L210" s="13" t="s">
        <v>490</v>
      </c>
      <c r="M210" s="13" t="s">
        <v>489</v>
      </c>
      <c r="N210" s="13" t="s">
        <v>492</v>
      </c>
      <c r="O210" s="2">
        <v>50</v>
      </c>
      <c r="P210" s="2">
        <v>0</v>
      </c>
      <c r="Q210" s="2">
        <v>50</v>
      </c>
      <c r="R210" s="2">
        <v>0</v>
      </c>
      <c r="S210" s="2">
        <v>50</v>
      </c>
      <c r="T210" s="2">
        <v>0</v>
      </c>
      <c r="U210" s="2">
        <v>50</v>
      </c>
      <c r="V210" s="2">
        <v>0</v>
      </c>
      <c r="W210" s="2">
        <v>50</v>
      </c>
      <c r="X210" s="2">
        <v>0</v>
      </c>
      <c r="Y210" s="2">
        <v>50</v>
      </c>
      <c r="Z210" s="2">
        <v>0</v>
      </c>
      <c r="AA210" s="2">
        <f t="shared" si="3"/>
        <v>300</v>
      </c>
    </row>
    <row r="211" spans="1:27" customFormat="1">
      <c r="A211" s="1" t="s">
        <v>30</v>
      </c>
      <c r="B211" s="13" t="s">
        <v>1291</v>
      </c>
      <c r="C211" s="13" t="s">
        <v>1310</v>
      </c>
      <c r="D211" s="1">
        <v>120122</v>
      </c>
      <c r="E211" s="13" t="s">
        <v>1075</v>
      </c>
      <c r="F211" s="13" t="s">
        <v>1059</v>
      </c>
      <c r="G211" s="1" t="s">
        <v>179</v>
      </c>
      <c r="H211" s="1">
        <v>52522000</v>
      </c>
      <c r="I211" s="13" t="s">
        <v>547</v>
      </c>
      <c r="J211" s="13">
        <v>22</v>
      </c>
      <c r="K211" s="13" t="s">
        <v>489</v>
      </c>
      <c r="L211" s="13" t="s">
        <v>490</v>
      </c>
      <c r="M211" s="13" t="s">
        <v>489</v>
      </c>
      <c r="N211" s="13" t="s">
        <v>506</v>
      </c>
      <c r="O211" s="2">
        <v>1500</v>
      </c>
      <c r="P211" s="2">
        <v>0</v>
      </c>
      <c r="Q211" s="2">
        <v>0</v>
      </c>
      <c r="R211" s="2">
        <v>0</v>
      </c>
      <c r="S211" s="2">
        <v>0</v>
      </c>
      <c r="T211" s="2">
        <v>1000</v>
      </c>
      <c r="U211" s="2">
        <v>0</v>
      </c>
      <c r="V211" s="2">
        <v>0</v>
      </c>
      <c r="W211" s="2">
        <v>0</v>
      </c>
      <c r="X211" s="2">
        <v>0</v>
      </c>
      <c r="Y211" s="2">
        <v>0</v>
      </c>
      <c r="Z211" s="2">
        <v>0</v>
      </c>
      <c r="AA211" s="2">
        <f t="shared" si="3"/>
        <v>2500</v>
      </c>
    </row>
    <row r="212" spans="1:27" customFormat="1">
      <c r="A212" s="1" t="s">
        <v>30</v>
      </c>
      <c r="B212" s="13" t="s">
        <v>1291</v>
      </c>
      <c r="C212" s="13" t="s">
        <v>1310</v>
      </c>
      <c r="D212" s="1">
        <v>120122</v>
      </c>
      <c r="E212" s="13" t="s">
        <v>1075</v>
      </c>
      <c r="F212" s="13" t="s">
        <v>1059</v>
      </c>
      <c r="G212" s="1" t="s">
        <v>180</v>
      </c>
      <c r="H212" s="1">
        <v>75840000</v>
      </c>
      <c r="I212" s="13" t="s">
        <v>985</v>
      </c>
      <c r="J212" s="13">
        <v>44</v>
      </c>
      <c r="K212" s="13" t="s">
        <v>961</v>
      </c>
      <c r="L212" s="13" t="s">
        <v>982</v>
      </c>
      <c r="M212" s="13" t="s">
        <v>983</v>
      </c>
      <c r="N212" s="13" t="s">
        <v>812</v>
      </c>
      <c r="O212" s="2">
        <v>5500</v>
      </c>
      <c r="P212" s="2">
        <v>5500</v>
      </c>
      <c r="Q212" s="2">
        <v>5500</v>
      </c>
      <c r="R212" s="2">
        <v>5500</v>
      </c>
      <c r="S212" s="2">
        <v>5500</v>
      </c>
      <c r="T212" s="2">
        <v>5500</v>
      </c>
      <c r="U212" s="2">
        <v>5500</v>
      </c>
      <c r="V212" s="2">
        <v>5500</v>
      </c>
      <c r="W212" s="2">
        <v>5500</v>
      </c>
      <c r="X212" s="2">
        <v>5500</v>
      </c>
      <c r="Y212" s="2">
        <v>5500</v>
      </c>
      <c r="Z212" s="2">
        <v>5500</v>
      </c>
      <c r="AA212" s="2">
        <f t="shared" si="3"/>
        <v>66000</v>
      </c>
    </row>
    <row r="213" spans="1:27" customFormat="1">
      <c r="A213" s="1" t="s">
        <v>31</v>
      </c>
      <c r="B213" s="13" t="s">
        <v>1291</v>
      </c>
      <c r="C213" s="13" t="s">
        <v>1311</v>
      </c>
      <c r="D213" s="1">
        <v>120201</v>
      </c>
      <c r="E213" s="13" t="s">
        <v>1077</v>
      </c>
      <c r="F213" s="13" t="s">
        <v>1059</v>
      </c>
      <c r="G213" s="1" t="s">
        <v>181</v>
      </c>
      <c r="H213" s="1">
        <v>51010000</v>
      </c>
      <c r="I213" s="13" t="s">
        <v>453</v>
      </c>
      <c r="J213" s="13">
        <v>6</v>
      </c>
      <c r="K213" s="13" t="s">
        <v>454</v>
      </c>
      <c r="L213" s="13" t="s">
        <v>455</v>
      </c>
      <c r="M213" s="13" t="s">
        <v>454</v>
      </c>
      <c r="N213" s="13" t="s">
        <v>457</v>
      </c>
      <c r="O213" s="2">
        <v>6301</v>
      </c>
      <c r="P213" s="2">
        <v>6872</v>
      </c>
      <c r="Q213" s="2">
        <v>7733</v>
      </c>
      <c r="R213" s="2">
        <v>6071</v>
      </c>
      <c r="S213" s="2">
        <v>4740</v>
      </c>
      <c r="T213" s="2">
        <v>6883</v>
      </c>
      <c r="U213" s="2">
        <v>6804</v>
      </c>
      <c r="V213" s="2">
        <v>7326</v>
      </c>
      <c r="W213" s="2">
        <v>8570</v>
      </c>
      <c r="X213" s="2">
        <v>9673</v>
      </c>
      <c r="Y213" s="2">
        <v>5286</v>
      </c>
      <c r="Z213" s="2">
        <v>6435</v>
      </c>
      <c r="AA213" s="2">
        <f t="shared" si="3"/>
        <v>82694</v>
      </c>
    </row>
    <row r="214" spans="1:27" customFormat="1">
      <c r="A214" s="1" t="s">
        <v>31</v>
      </c>
      <c r="B214" s="13" t="s">
        <v>1291</v>
      </c>
      <c r="C214" s="13" t="s">
        <v>1311</v>
      </c>
      <c r="D214" s="1">
        <v>120201</v>
      </c>
      <c r="E214" s="13" t="s">
        <v>1077</v>
      </c>
      <c r="F214" s="13" t="s">
        <v>1059</v>
      </c>
      <c r="G214" s="1" t="s">
        <v>182</v>
      </c>
      <c r="H214" s="1">
        <v>51510000</v>
      </c>
      <c r="I214" s="13" t="s">
        <v>465</v>
      </c>
      <c r="J214" s="13">
        <v>7</v>
      </c>
      <c r="K214" s="13" t="s">
        <v>466</v>
      </c>
      <c r="L214" s="13" t="s">
        <v>467</v>
      </c>
      <c r="M214" s="13" t="s">
        <v>468</v>
      </c>
      <c r="N214" s="13" t="s">
        <v>470</v>
      </c>
      <c r="O214" s="2">
        <v>45642</v>
      </c>
      <c r="P214" s="2">
        <v>51798</v>
      </c>
      <c r="Q214" s="2">
        <v>58426</v>
      </c>
      <c r="R214" s="2">
        <v>56521</v>
      </c>
      <c r="S214" s="2">
        <v>46184</v>
      </c>
      <c r="T214" s="2">
        <v>68615</v>
      </c>
      <c r="U214" s="2">
        <v>62154</v>
      </c>
      <c r="V214" s="2">
        <v>62188</v>
      </c>
      <c r="W214" s="2">
        <v>59237</v>
      </c>
      <c r="X214" s="2">
        <v>53422</v>
      </c>
      <c r="Y214" s="2">
        <v>62795</v>
      </c>
      <c r="Z214" s="2">
        <v>57160</v>
      </c>
      <c r="AA214" s="2">
        <f t="shared" si="3"/>
        <v>684142</v>
      </c>
    </row>
    <row r="215" spans="1:27" customFormat="1">
      <c r="A215" s="1" t="s">
        <v>31</v>
      </c>
      <c r="B215" s="13" t="s">
        <v>1291</v>
      </c>
      <c r="C215" s="13" t="s">
        <v>1311</v>
      </c>
      <c r="D215" s="1">
        <v>120201</v>
      </c>
      <c r="E215" s="13" t="s">
        <v>1077</v>
      </c>
      <c r="F215" s="13" t="s">
        <v>1059</v>
      </c>
      <c r="G215" s="1" t="s">
        <v>183</v>
      </c>
      <c r="H215" s="1">
        <v>51110000</v>
      </c>
      <c r="I215" s="13" t="s">
        <v>459</v>
      </c>
      <c r="J215" s="13">
        <v>9</v>
      </c>
      <c r="K215" s="13" t="s">
        <v>460</v>
      </c>
      <c r="L215" s="13" t="s">
        <v>461</v>
      </c>
      <c r="M215" s="13" t="s">
        <v>460</v>
      </c>
      <c r="N215" s="13" t="s">
        <v>463</v>
      </c>
      <c r="O215" s="2">
        <v>6250</v>
      </c>
      <c r="P215" s="2">
        <v>6250</v>
      </c>
      <c r="Q215" s="2">
        <v>6250</v>
      </c>
      <c r="R215" s="2">
        <v>6250</v>
      </c>
      <c r="S215" s="2">
        <v>6250</v>
      </c>
      <c r="T215" s="2">
        <v>6250</v>
      </c>
      <c r="U215" s="2">
        <v>6250</v>
      </c>
      <c r="V215" s="2">
        <v>6250</v>
      </c>
      <c r="W215" s="2">
        <v>6250</v>
      </c>
      <c r="X215" s="2">
        <v>6250</v>
      </c>
      <c r="Y215" s="2">
        <v>6250</v>
      </c>
      <c r="Z215" s="2">
        <v>6250</v>
      </c>
      <c r="AA215" s="2">
        <f t="shared" si="3"/>
        <v>75000</v>
      </c>
    </row>
    <row r="216" spans="1:27" customFormat="1">
      <c r="A216" s="1" t="s">
        <v>31</v>
      </c>
      <c r="B216" s="13" t="s">
        <v>1291</v>
      </c>
      <c r="C216" s="13" t="s">
        <v>1311</v>
      </c>
      <c r="D216" s="1">
        <v>120201</v>
      </c>
      <c r="E216" s="13" t="s">
        <v>1077</v>
      </c>
      <c r="F216" s="13" t="s">
        <v>1059</v>
      </c>
      <c r="G216" s="1" t="s">
        <v>184</v>
      </c>
      <c r="H216" s="1">
        <v>51120000</v>
      </c>
      <c r="I216" s="13" t="s">
        <v>464</v>
      </c>
      <c r="J216" s="13">
        <v>9</v>
      </c>
      <c r="K216" s="13" t="s">
        <v>460</v>
      </c>
      <c r="L216" s="13" t="s">
        <v>461</v>
      </c>
      <c r="M216" s="13" t="s">
        <v>460</v>
      </c>
      <c r="N216" s="13" t="s">
        <v>463</v>
      </c>
      <c r="O216" s="2">
        <v>8333</v>
      </c>
      <c r="P216" s="2">
        <v>8333</v>
      </c>
      <c r="Q216" s="2">
        <v>8333</v>
      </c>
      <c r="R216" s="2">
        <v>8333</v>
      </c>
      <c r="S216" s="2">
        <v>8333</v>
      </c>
      <c r="T216" s="2">
        <v>8333</v>
      </c>
      <c r="U216" s="2">
        <v>8333</v>
      </c>
      <c r="V216" s="2">
        <v>8333</v>
      </c>
      <c r="W216" s="2">
        <v>8333</v>
      </c>
      <c r="X216" s="2">
        <v>8333</v>
      </c>
      <c r="Y216" s="2">
        <v>8333</v>
      </c>
      <c r="Z216" s="2">
        <v>8333</v>
      </c>
      <c r="AA216" s="2">
        <f t="shared" si="3"/>
        <v>99996</v>
      </c>
    </row>
    <row r="217" spans="1:27" customFormat="1">
      <c r="A217" s="1" t="s">
        <v>31</v>
      </c>
      <c r="B217" s="13" t="s">
        <v>1291</v>
      </c>
      <c r="C217" s="13" t="s">
        <v>1311</v>
      </c>
      <c r="D217" s="1">
        <v>120201</v>
      </c>
      <c r="E217" s="13" t="s">
        <v>1077</v>
      </c>
      <c r="F217" s="13" t="s">
        <v>1059</v>
      </c>
      <c r="G217" s="1" t="s">
        <v>80</v>
      </c>
      <c r="H217" s="1">
        <v>50109900</v>
      </c>
      <c r="I217" s="13" t="s">
        <v>388</v>
      </c>
      <c r="J217" s="13">
        <v>10</v>
      </c>
      <c r="K217" s="13" t="s">
        <v>347</v>
      </c>
      <c r="L217" s="13" t="s">
        <v>348</v>
      </c>
      <c r="M217" s="13" t="s">
        <v>349</v>
      </c>
      <c r="N217" s="13" t="s">
        <v>351</v>
      </c>
      <c r="O217" s="2">
        <v>-3326.9208000000003</v>
      </c>
      <c r="P217" s="2">
        <v>-3326.9208000000003</v>
      </c>
      <c r="Q217" s="2">
        <v>-3643.7703999999999</v>
      </c>
      <c r="R217" s="2">
        <v>-3420.0745824000005</v>
      </c>
      <c r="S217" s="2">
        <v>-3582.9352768000003</v>
      </c>
      <c r="T217" s="2">
        <v>-3582.9352768000003</v>
      </c>
      <c r="U217" s="2">
        <v>-3420.0745824000005</v>
      </c>
      <c r="V217" s="2">
        <v>-3745.7959711999997</v>
      </c>
      <c r="W217" s="2">
        <v>-3582.9352768000003</v>
      </c>
      <c r="X217" s="2">
        <v>-3420.0745824000005</v>
      </c>
      <c r="Y217" s="2">
        <v>-3582.9352768000003</v>
      </c>
      <c r="Z217" s="2">
        <v>-3582.9352768000003</v>
      </c>
      <c r="AA217" s="2">
        <f t="shared" si="3"/>
        <v>-42218.308102400006</v>
      </c>
    </row>
    <row r="218" spans="1:27" customFormat="1">
      <c r="A218" s="1" t="s">
        <v>31</v>
      </c>
      <c r="B218" s="13" t="s">
        <v>1291</v>
      </c>
      <c r="C218" s="13" t="s">
        <v>1311</v>
      </c>
      <c r="D218" s="1">
        <v>120201</v>
      </c>
      <c r="E218" s="13" t="s">
        <v>1077</v>
      </c>
      <c r="F218" s="13" t="s">
        <v>1059</v>
      </c>
      <c r="G218" s="1" t="s">
        <v>152</v>
      </c>
      <c r="H218" s="1">
        <v>50110000</v>
      </c>
      <c r="I218" s="13" t="s">
        <v>389</v>
      </c>
      <c r="J218" s="13">
        <v>10</v>
      </c>
      <c r="K218" s="13" t="s">
        <v>347</v>
      </c>
      <c r="L218" s="13" t="s">
        <v>348</v>
      </c>
      <c r="M218" s="13" t="s">
        <v>349</v>
      </c>
      <c r="N218" s="13" t="s">
        <v>351</v>
      </c>
      <c r="O218" s="2">
        <v>4156.9527600000001</v>
      </c>
      <c r="P218" s="2">
        <v>4156.9527600000001</v>
      </c>
      <c r="Q218" s="2">
        <v>4156.9527600000001</v>
      </c>
      <c r="R218" s="2">
        <v>4184.2669812799995</v>
      </c>
      <c r="S218" s="2">
        <v>4184.2669812799995</v>
      </c>
      <c r="T218" s="2">
        <v>4184.2669812799995</v>
      </c>
      <c r="U218" s="2">
        <v>4184.2669812799995</v>
      </c>
      <c r="V218" s="2">
        <v>4184.2669812799995</v>
      </c>
      <c r="W218" s="2">
        <v>4184.2669812799995</v>
      </c>
      <c r="X218" s="2">
        <v>4184.2669812799995</v>
      </c>
      <c r="Y218" s="2">
        <v>4246.5009812800008</v>
      </c>
      <c r="Z218" s="2">
        <v>4246.5009812800008</v>
      </c>
      <c r="AA218" s="2">
        <f t="shared" si="3"/>
        <v>50253.729111520006</v>
      </c>
    </row>
    <row r="219" spans="1:27" customFormat="1">
      <c r="A219" s="1" t="s">
        <v>31</v>
      </c>
      <c r="B219" s="13" t="s">
        <v>1291</v>
      </c>
      <c r="C219" s="13" t="s">
        <v>1311</v>
      </c>
      <c r="D219" s="1">
        <v>120201</v>
      </c>
      <c r="E219" s="13" t="s">
        <v>1077</v>
      </c>
      <c r="F219" s="13" t="s">
        <v>1059</v>
      </c>
      <c r="G219" s="1" t="s">
        <v>52</v>
      </c>
      <c r="H219" s="1">
        <v>50100000</v>
      </c>
      <c r="I219" s="13" t="s">
        <v>346</v>
      </c>
      <c r="J219" s="13">
        <v>10</v>
      </c>
      <c r="K219" s="13" t="s">
        <v>347</v>
      </c>
      <c r="L219" s="13" t="s">
        <v>348</v>
      </c>
      <c r="M219" s="13" t="s">
        <v>349</v>
      </c>
      <c r="N219" s="13" t="s">
        <v>351</v>
      </c>
      <c r="O219" s="2">
        <v>49002.053200000009</v>
      </c>
      <c r="P219" s="2">
        <v>49002.053200000009</v>
      </c>
      <c r="Q219" s="2">
        <v>53668.921600000001</v>
      </c>
      <c r="R219" s="2">
        <v>49875.227424000012</v>
      </c>
      <c r="S219" s="2">
        <v>52250.233968</v>
      </c>
      <c r="T219" s="2">
        <v>52250.233968</v>
      </c>
      <c r="U219" s="2">
        <v>49875.227424000012</v>
      </c>
      <c r="V219" s="2">
        <v>54625.240511999997</v>
      </c>
      <c r="W219" s="2">
        <v>52250.233968</v>
      </c>
      <c r="X219" s="2">
        <v>49875.227424000012</v>
      </c>
      <c r="Y219" s="2">
        <v>52615.340767999987</v>
      </c>
      <c r="Z219" s="2">
        <v>52615.340767999987</v>
      </c>
      <c r="AA219" s="2">
        <f t="shared" si="3"/>
        <v>617905.33422399999</v>
      </c>
    </row>
    <row r="220" spans="1:27" customFormat="1">
      <c r="A220" s="1" t="s">
        <v>31</v>
      </c>
      <c r="B220" s="13" t="s">
        <v>1291</v>
      </c>
      <c r="C220" s="13" t="s">
        <v>1311</v>
      </c>
      <c r="D220" s="1">
        <v>120201</v>
      </c>
      <c r="E220" s="13" t="s">
        <v>1077</v>
      </c>
      <c r="F220" s="13" t="s">
        <v>1059</v>
      </c>
      <c r="G220" s="1" t="s">
        <v>81</v>
      </c>
      <c r="H220" s="1">
        <v>50171000</v>
      </c>
      <c r="I220" s="13" t="s">
        <v>409</v>
      </c>
      <c r="J220" s="13">
        <v>10</v>
      </c>
      <c r="K220" s="13" t="s">
        <v>347</v>
      </c>
      <c r="L220" s="13" t="s">
        <v>348</v>
      </c>
      <c r="M220" s="13" t="s">
        <v>349</v>
      </c>
      <c r="N220" s="13" t="s">
        <v>351</v>
      </c>
      <c r="O220" s="2">
        <v>1716.5136097138641</v>
      </c>
      <c r="P220" s="2">
        <v>1716.5136097138641</v>
      </c>
      <c r="Q220" s="2">
        <v>1879.9872868294701</v>
      </c>
      <c r="R220" s="2">
        <v>1764.5768307858523</v>
      </c>
      <c r="S220" s="2">
        <v>1848.5990608232735</v>
      </c>
      <c r="T220" s="2">
        <v>1848.5990608232735</v>
      </c>
      <c r="U220" s="2">
        <v>1764.5768307858523</v>
      </c>
      <c r="V220" s="2">
        <v>1932.6312908606947</v>
      </c>
      <c r="W220" s="2">
        <v>1848.5990608232735</v>
      </c>
      <c r="X220" s="2">
        <v>1764.5768307858523</v>
      </c>
      <c r="Y220" s="2">
        <v>1848.5990608232735</v>
      </c>
      <c r="Z220" s="2">
        <v>1848.5990608232735</v>
      </c>
      <c r="AA220" s="2">
        <f t="shared" si="3"/>
        <v>21782.371593591819</v>
      </c>
    </row>
    <row r="221" spans="1:27" customFormat="1">
      <c r="A221" s="1" t="s">
        <v>31</v>
      </c>
      <c r="B221" s="13" t="s">
        <v>1291</v>
      </c>
      <c r="C221" s="13" t="s">
        <v>1311</v>
      </c>
      <c r="D221" s="1">
        <v>120201</v>
      </c>
      <c r="E221" s="13" t="s">
        <v>1077</v>
      </c>
      <c r="F221" s="13" t="s">
        <v>1059</v>
      </c>
      <c r="G221" s="1" t="s">
        <v>84</v>
      </c>
      <c r="H221" s="1">
        <v>50550000</v>
      </c>
      <c r="I221" s="13" t="s">
        <v>446</v>
      </c>
      <c r="J221" s="13">
        <v>12</v>
      </c>
      <c r="K221" s="13" t="s">
        <v>442</v>
      </c>
      <c r="L221" s="13" t="s">
        <v>443</v>
      </c>
      <c r="M221" s="13" t="s">
        <v>444</v>
      </c>
      <c r="N221" s="13" t="s">
        <v>417</v>
      </c>
      <c r="O221" s="2">
        <v>9113.89</v>
      </c>
      <c r="P221" s="2">
        <v>9113.89</v>
      </c>
      <c r="Q221" s="2">
        <v>9113.89</v>
      </c>
      <c r="R221" s="2">
        <v>9113.89</v>
      </c>
      <c r="S221" s="2">
        <v>9113.89</v>
      </c>
      <c r="T221" s="2">
        <v>9113.89</v>
      </c>
      <c r="U221" s="2">
        <v>9113.89</v>
      </c>
      <c r="V221" s="2">
        <v>9113.89</v>
      </c>
      <c r="W221" s="2">
        <v>9113.89</v>
      </c>
      <c r="X221" s="2">
        <v>9113.89</v>
      </c>
      <c r="Y221" s="2">
        <v>9113.89</v>
      </c>
      <c r="Z221" s="2">
        <v>9113.89</v>
      </c>
      <c r="AA221" s="2">
        <f t="shared" si="3"/>
        <v>109366.68</v>
      </c>
    </row>
    <row r="222" spans="1:27" customFormat="1">
      <c r="A222" s="1" t="s">
        <v>31</v>
      </c>
      <c r="B222" s="13" t="s">
        <v>1291</v>
      </c>
      <c r="C222" s="13" t="s">
        <v>1311</v>
      </c>
      <c r="D222" s="1">
        <v>120201</v>
      </c>
      <c r="E222" s="13" t="s">
        <v>1077</v>
      </c>
      <c r="F222" s="13" t="s">
        <v>1059</v>
      </c>
      <c r="G222" s="1" t="s">
        <v>85</v>
      </c>
      <c r="H222" s="1">
        <v>50550100</v>
      </c>
      <c r="I222" s="13" t="s">
        <v>447</v>
      </c>
      <c r="J222" s="13">
        <v>12</v>
      </c>
      <c r="K222" s="13" t="s">
        <v>442</v>
      </c>
      <c r="L222" s="13" t="s">
        <v>443</v>
      </c>
      <c r="M222" s="13" t="s">
        <v>444</v>
      </c>
      <c r="N222" s="13" t="s">
        <v>417</v>
      </c>
      <c r="O222" s="2">
        <v>-487.20000000000005</v>
      </c>
      <c r="P222" s="2">
        <v>-487.20000000000005</v>
      </c>
      <c r="Q222" s="2">
        <v>-487.20000000000005</v>
      </c>
      <c r="R222" s="2">
        <v>-487.20000000000005</v>
      </c>
      <c r="S222" s="2">
        <v>-487.20000000000005</v>
      </c>
      <c r="T222" s="2">
        <v>-487.20000000000005</v>
      </c>
      <c r="U222" s="2">
        <v>-487.20000000000005</v>
      </c>
      <c r="V222" s="2">
        <v>-487.20000000000005</v>
      </c>
      <c r="W222" s="2">
        <v>-487.20000000000005</v>
      </c>
      <c r="X222" s="2">
        <v>-487.20000000000005</v>
      </c>
      <c r="Y222" s="2">
        <v>-487.20000000000005</v>
      </c>
      <c r="Z222" s="2">
        <v>-487.20000000000005</v>
      </c>
      <c r="AA222" s="2">
        <f t="shared" si="3"/>
        <v>-5846.3999999999987</v>
      </c>
    </row>
    <row r="223" spans="1:27" customFormat="1">
      <c r="A223" s="1" t="s">
        <v>31</v>
      </c>
      <c r="B223" s="13" t="s">
        <v>1291</v>
      </c>
      <c r="C223" s="13" t="s">
        <v>1311</v>
      </c>
      <c r="D223" s="1">
        <v>120201</v>
      </c>
      <c r="E223" s="13" t="s">
        <v>1077</v>
      </c>
      <c r="F223" s="13" t="s">
        <v>1059</v>
      </c>
      <c r="G223" s="1" t="s">
        <v>53</v>
      </c>
      <c r="H223" s="1">
        <v>50421000</v>
      </c>
      <c r="I223" s="13" t="s">
        <v>413</v>
      </c>
      <c r="J223" s="13">
        <v>13</v>
      </c>
      <c r="K223" s="13" t="s">
        <v>414</v>
      </c>
      <c r="L223" s="13" t="s">
        <v>415</v>
      </c>
      <c r="M223" s="13" t="s">
        <v>414</v>
      </c>
      <c r="N223" s="13" t="s">
        <v>417</v>
      </c>
      <c r="O223" s="2">
        <v>1442.9743751472652</v>
      </c>
      <c r="P223" s="2">
        <v>1442.9743751472652</v>
      </c>
      <c r="Q223" s="2">
        <v>1569.9690387999544</v>
      </c>
      <c r="R223" s="2">
        <v>1466.9930324417296</v>
      </c>
      <c r="S223" s="2">
        <v>1531.6067152073063</v>
      </c>
      <c r="T223" s="2">
        <v>1531.6067152073063</v>
      </c>
      <c r="U223" s="2">
        <v>1466.9930324417296</v>
      </c>
      <c r="V223" s="2">
        <v>1596.2203979728833</v>
      </c>
      <c r="W223" s="2">
        <v>1531.6067152073063</v>
      </c>
      <c r="X223" s="2">
        <v>1466.9930324417296</v>
      </c>
      <c r="Y223" s="2">
        <v>1543.5119087536316</v>
      </c>
      <c r="Z223" s="2">
        <v>1543.5119087536316</v>
      </c>
      <c r="AA223" s="2">
        <f t="shared" si="3"/>
        <v>18134.96124752174</v>
      </c>
    </row>
    <row r="224" spans="1:27" customFormat="1">
      <c r="A224" s="1" t="s">
        <v>31</v>
      </c>
      <c r="B224" s="13" t="s">
        <v>1291</v>
      </c>
      <c r="C224" s="13" t="s">
        <v>1311</v>
      </c>
      <c r="D224" s="1">
        <v>120201</v>
      </c>
      <c r="E224" s="13" t="s">
        <v>1077</v>
      </c>
      <c r="F224" s="13" t="s">
        <v>1059</v>
      </c>
      <c r="G224" s="1" t="s">
        <v>54</v>
      </c>
      <c r="H224" s="1">
        <v>50422000</v>
      </c>
      <c r="I224" s="13" t="s">
        <v>419</v>
      </c>
      <c r="J224" s="13">
        <v>13</v>
      </c>
      <c r="K224" s="13" t="s">
        <v>414</v>
      </c>
      <c r="L224" s="13" t="s">
        <v>415</v>
      </c>
      <c r="M224" s="13" t="s">
        <v>414</v>
      </c>
      <c r="N224" s="13" t="s">
        <v>417</v>
      </c>
      <c r="O224" s="2">
        <v>1826.0607775534779</v>
      </c>
      <c r="P224" s="2">
        <v>1826.0607775534779</v>
      </c>
      <c r="Q224" s="2">
        <v>1999.968946844285</v>
      </c>
      <c r="R224" s="2">
        <v>1857.551671697154</v>
      </c>
      <c r="S224" s="2">
        <v>1945.9984179684475</v>
      </c>
      <c r="T224" s="2">
        <v>1945.9984179684475</v>
      </c>
      <c r="U224" s="2">
        <v>1857.551671697154</v>
      </c>
      <c r="V224" s="2">
        <v>2034.4551642397403</v>
      </c>
      <c r="W224" s="2">
        <v>1945.9984179684475</v>
      </c>
      <c r="X224" s="2">
        <v>1857.551671697154</v>
      </c>
      <c r="Y224" s="2">
        <v>1960.3778419097698</v>
      </c>
      <c r="Z224" s="2">
        <v>1960.3778419097698</v>
      </c>
      <c r="AA224" s="2">
        <f t="shared" si="3"/>
        <v>23017.951619007323</v>
      </c>
    </row>
    <row r="225" spans="1:27" customFormat="1">
      <c r="A225" s="1" t="s">
        <v>31</v>
      </c>
      <c r="B225" s="13" t="s">
        <v>1291</v>
      </c>
      <c r="C225" s="13" t="s">
        <v>1311</v>
      </c>
      <c r="D225" s="1">
        <v>120201</v>
      </c>
      <c r="E225" s="13" t="s">
        <v>1077</v>
      </c>
      <c r="F225" s="13" t="s">
        <v>1059</v>
      </c>
      <c r="G225" s="1" t="s">
        <v>185</v>
      </c>
      <c r="H225" s="1">
        <v>50454000</v>
      </c>
      <c r="I225" s="13" t="s">
        <v>437</v>
      </c>
      <c r="J225" s="13">
        <v>13</v>
      </c>
      <c r="K225" s="13" t="s">
        <v>414</v>
      </c>
      <c r="L225" s="13" t="s">
        <v>415</v>
      </c>
      <c r="M225" s="13" t="s">
        <v>414</v>
      </c>
      <c r="N225" s="13" t="s">
        <v>417</v>
      </c>
      <c r="O225" s="2">
        <v>500</v>
      </c>
      <c r="P225" s="2">
        <v>0</v>
      </c>
      <c r="Q225" s="2">
        <v>0</v>
      </c>
      <c r="R225" s="2">
        <v>0</v>
      </c>
      <c r="S225" s="2">
        <v>0</v>
      </c>
      <c r="T225" s="2">
        <v>0</v>
      </c>
      <c r="U225" s="2">
        <v>0</v>
      </c>
      <c r="V225" s="2">
        <v>0</v>
      </c>
      <c r="W225" s="2">
        <v>0</v>
      </c>
      <c r="X225" s="2">
        <v>0</v>
      </c>
      <c r="Y225" s="2">
        <v>0</v>
      </c>
      <c r="Z225" s="2">
        <v>500</v>
      </c>
      <c r="AA225" s="2">
        <f t="shared" si="3"/>
        <v>1000</v>
      </c>
    </row>
    <row r="226" spans="1:27" customFormat="1">
      <c r="A226" s="1" t="s">
        <v>31</v>
      </c>
      <c r="B226" s="13" t="s">
        <v>1291</v>
      </c>
      <c r="C226" s="13" t="s">
        <v>1311</v>
      </c>
      <c r="D226" s="1">
        <v>120201</v>
      </c>
      <c r="E226" s="13" t="s">
        <v>1077</v>
      </c>
      <c r="F226" s="13" t="s">
        <v>1059</v>
      </c>
      <c r="G226" s="1" t="s">
        <v>186</v>
      </c>
      <c r="H226" s="1">
        <v>50456000</v>
      </c>
      <c r="I226" s="13" t="s">
        <v>438</v>
      </c>
      <c r="J226" s="13">
        <v>13</v>
      </c>
      <c r="K226" s="13" t="s">
        <v>414</v>
      </c>
      <c r="L226" s="13" t="s">
        <v>415</v>
      </c>
      <c r="M226" s="13" t="s">
        <v>414</v>
      </c>
      <c r="N226" s="13" t="s">
        <v>417</v>
      </c>
      <c r="O226" s="2">
        <v>0</v>
      </c>
      <c r="P226" s="2">
        <v>2180</v>
      </c>
      <c r="Q226" s="2">
        <v>0</v>
      </c>
      <c r="R226" s="2">
        <v>0</v>
      </c>
      <c r="S226" s="2">
        <v>0</v>
      </c>
      <c r="T226" s="2">
        <v>0</v>
      </c>
      <c r="U226" s="2">
        <v>0</v>
      </c>
      <c r="V226" s="2">
        <v>0</v>
      </c>
      <c r="W226" s="2">
        <v>0</v>
      </c>
      <c r="X226" s="2">
        <v>0</v>
      </c>
      <c r="Y226" s="2">
        <v>0</v>
      </c>
      <c r="Z226" s="2">
        <v>1980</v>
      </c>
      <c r="AA226" s="2">
        <f t="shared" si="3"/>
        <v>4160</v>
      </c>
    </row>
    <row r="227" spans="1:27" customFormat="1">
      <c r="A227" s="1" t="s">
        <v>31</v>
      </c>
      <c r="B227" s="13" t="s">
        <v>1291</v>
      </c>
      <c r="C227" s="13" t="s">
        <v>1311</v>
      </c>
      <c r="D227" s="1">
        <v>120201</v>
      </c>
      <c r="E227" s="13" t="s">
        <v>1077</v>
      </c>
      <c r="F227" s="13" t="s">
        <v>1059</v>
      </c>
      <c r="G227" s="1" t="s">
        <v>90</v>
      </c>
      <c r="H227" s="1">
        <v>50421100</v>
      </c>
      <c r="I227" s="13" t="s">
        <v>418</v>
      </c>
      <c r="J227" s="13">
        <v>13</v>
      </c>
      <c r="K227" s="13" t="s">
        <v>414</v>
      </c>
      <c r="L227" s="13" t="s">
        <v>415</v>
      </c>
      <c r="M227" s="13" t="s">
        <v>414</v>
      </c>
      <c r="N227" s="13" t="s">
        <v>417</v>
      </c>
      <c r="O227" s="2">
        <v>-78.460378208660302</v>
      </c>
      <c r="P227" s="2">
        <v>-78.460378208660302</v>
      </c>
      <c r="Q227" s="2">
        <v>-85.861118954975339</v>
      </c>
      <c r="R227" s="2">
        <v>-80.657268798502798</v>
      </c>
      <c r="S227" s="2">
        <v>-84.461249542108732</v>
      </c>
      <c r="T227" s="2">
        <v>-84.461249542108732</v>
      </c>
      <c r="U227" s="2">
        <v>-80.657268798502798</v>
      </c>
      <c r="V227" s="2">
        <v>-88.265230285714637</v>
      </c>
      <c r="W227" s="2">
        <v>-84.461249542108732</v>
      </c>
      <c r="X227" s="2">
        <v>-80.657268798502798</v>
      </c>
      <c r="Y227" s="2">
        <v>-84.461249542108732</v>
      </c>
      <c r="Z227" s="2">
        <v>-84.461249542108732</v>
      </c>
      <c r="AA227" s="2">
        <f t="shared" si="3"/>
        <v>-995.32515976406262</v>
      </c>
    </row>
    <row r="228" spans="1:27" customFormat="1">
      <c r="A228" s="1" t="s">
        <v>31</v>
      </c>
      <c r="B228" s="13" t="s">
        <v>1291</v>
      </c>
      <c r="C228" s="13" t="s">
        <v>1311</v>
      </c>
      <c r="D228" s="1">
        <v>120201</v>
      </c>
      <c r="E228" s="13" t="s">
        <v>1077</v>
      </c>
      <c r="F228" s="13" t="s">
        <v>1059</v>
      </c>
      <c r="G228" s="1" t="s">
        <v>91</v>
      </c>
      <c r="H228" s="1">
        <v>50422100</v>
      </c>
      <c r="I228" s="13" t="s">
        <v>420</v>
      </c>
      <c r="J228" s="13">
        <v>13</v>
      </c>
      <c r="K228" s="13" t="s">
        <v>414</v>
      </c>
      <c r="L228" s="13" t="s">
        <v>415</v>
      </c>
      <c r="M228" s="13" t="s">
        <v>414</v>
      </c>
      <c r="N228" s="13" t="s">
        <v>417</v>
      </c>
      <c r="O228" s="2">
        <v>-83.174363667302586</v>
      </c>
      <c r="P228" s="2">
        <v>-83.174363667302586</v>
      </c>
      <c r="Q228" s="2">
        <v>-91.095731635617099</v>
      </c>
      <c r="R228" s="2">
        <v>-85.503245849987053</v>
      </c>
      <c r="S228" s="2">
        <v>-89.574828985700719</v>
      </c>
      <c r="T228" s="2">
        <v>-89.574828985700719</v>
      </c>
      <c r="U228" s="2">
        <v>-85.503245849987053</v>
      </c>
      <c r="V228" s="2">
        <v>-93.646412121414386</v>
      </c>
      <c r="W228" s="2">
        <v>-89.574828985700719</v>
      </c>
      <c r="X228" s="2">
        <v>-85.503245849987053</v>
      </c>
      <c r="Y228" s="2">
        <v>-89.574828985700719</v>
      </c>
      <c r="Z228" s="2">
        <v>-89.574828985700719</v>
      </c>
      <c r="AA228" s="2">
        <f t="shared" si="3"/>
        <v>-1055.4747535701013</v>
      </c>
    </row>
    <row r="229" spans="1:27" customFormat="1">
      <c r="A229" s="1" t="s">
        <v>31</v>
      </c>
      <c r="B229" s="13" t="s">
        <v>1291</v>
      </c>
      <c r="C229" s="13" t="s">
        <v>1311</v>
      </c>
      <c r="D229" s="1">
        <v>120201</v>
      </c>
      <c r="E229" s="13" t="s">
        <v>1077</v>
      </c>
      <c r="F229" s="13" t="s">
        <v>1059</v>
      </c>
      <c r="G229" s="1" t="s">
        <v>92</v>
      </c>
      <c r="H229" s="1">
        <v>53150000</v>
      </c>
      <c r="I229" s="13" t="s">
        <v>658</v>
      </c>
      <c r="J229" s="13">
        <v>15</v>
      </c>
      <c r="K229" s="13" t="s">
        <v>650</v>
      </c>
      <c r="L229" s="13" t="s">
        <v>651</v>
      </c>
      <c r="M229" s="13" t="s">
        <v>650</v>
      </c>
      <c r="N229" s="13" t="s">
        <v>660</v>
      </c>
      <c r="O229" s="2">
        <v>500</v>
      </c>
      <c r="P229" s="2">
        <v>500</v>
      </c>
      <c r="Q229" s="2">
        <v>2500</v>
      </c>
      <c r="R229" s="2">
        <v>2500</v>
      </c>
      <c r="S229" s="2">
        <v>4500</v>
      </c>
      <c r="T229" s="2">
        <v>4500</v>
      </c>
      <c r="U229" s="2">
        <v>3500</v>
      </c>
      <c r="V229" s="2">
        <v>3500</v>
      </c>
      <c r="W229" s="2">
        <v>3500</v>
      </c>
      <c r="X229" s="2">
        <v>2500</v>
      </c>
      <c r="Y229" s="2">
        <v>1500</v>
      </c>
      <c r="Z229" s="2">
        <v>500</v>
      </c>
      <c r="AA229" s="2">
        <f t="shared" si="3"/>
        <v>30000</v>
      </c>
    </row>
    <row r="230" spans="1:27" customFormat="1">
      <c r="A230" s="1" t="s">
        <v>31</v>
      </c>
      <c r="B230" s="13" t="s">
        <v>1291</v>
      </c>
      <c r="C230" s="13" t="s">
        <v>1311</v>
      </c>
      <c r="D230" s="1">
        <v>120201</v>
      </c>
      <c r="E230" s="13" t="s">
        <v>1077</v>
      </c>
      <c r="F230" s="13" t="s">
        <v>1059</v>
      </c>
      <c r="G230" s="1" t="s">
        <v>187</v>
      </c>
      <c r="H230" s="1">
        <v>53152000</v>
      </c>
      <c r="I230" s="13" t="s">
        <v>676</v>
      </c>
      <c r="J230" s="13">
        <v>15</v>
      </c>
      <c r="K230" s="13" t="s">
        <v>650</v>
      </c>
      <c r="L230" s="13" t="s">
        <v>651</v>
      </c>
      <c r="M230" s="13" t="s">
        <v>650</v>
      </c>
      <c r="N230" s="13" t="s">
        <v>678</v>
      </c>
      <c r="O230" s="2">
        <v>1679</v>
      </c>
      <c r="P230" s="2">
        <v>0</v>
      </c>
      <c r="Q230" s="2">
        <v>420</v>
      </c>
      <c r="R230" s="2">
        <v>72</v>
      </c>
      <c r="S230" s="2">
        <v>420</v>
      </c>
      <c r="T230" s="2">
        <v>0</v>
      </c>
      <c r="U230" s="2">
        <v>112</v>
      </c>
      <c r="V230" s="2">
        <v>643</v>
      </c>
      <c r="W230" s="2">
        <v>35</v>
      </c>
      <c r="X230" s="2">
        <v>91</v>
      </c>
      <c r="Y230" s="2">
        <v>250</v>
      </c>
      <c r="Z230" s="2">
        <v>0</v>
      </c>
      <c r="AA230" s="2">
        <f t="shared" si="3"/>
        <v>3722</v>
      </c>
    </row>
    <row r="231" spans="1:27" customFormat="1">
      <c r="A231" s="1" t="s">
        <v>31</v>
      </c>
      <c r="B231" s="13" t="s">
        <v>1291</v>
      </c>
      <c r="C231" s="13" t="s">
        <v>1311</v>
      </c>
      <c r="D231" s="1">
        <v>120201</v>
      </c>
      <c r="E231" s="13" t="s">
        <v>1077</v>
      </c>
      <c r="F231" s="13" t="s">
        <v>1059</v>
      </c>
      <c r="G231" s="1" t="s">
        <v>188</v>
      </c>
      <c r="H231" s="1">
        <v>52532000</v>
      </c>
      <c r="I231" s="13" t="s">
        <v>552</v>
      </c>
      <c r="J231" s="13">
        <v>16</v>
      </c>
      <c r="K231" s="13" t="s">
        <v>553</v>
      </c>
      <c r="L231" s="13" t="s">
        <v>554</v>
      </c>
      <c r="M231" s="13" t="s">
        <v>555</v>
      </c>
      <c r="N231" s="13" t="s">
        <v>506</v>
      </c>
      <c r="O231" s="2">
        <v>520.71999999999991</v>
      </c>
      <c r="P231" s="2">
        <v>744.9000000000002</v>
      </c>
      <c r="Q231" s="2">
        <v>627.13</v>
      </c>
      <c r="R231" s="2">
        <v>467.71999999999991</v>
      </c>
      <c r="S231" s="2">
        <v>419.85</v>
      </c>
      <c r="T231" s="2">
        <v>501.27</v>
      </c>
      <c r="U231" s="2">
        <v>404.98</v>
      </c>
      <c r="V231" s="2">
        <v>615.1</v>
      </c>
      <c r="W231" s="2">
        <v>393.23</v>
      </c>
      <c r="X231" s="2">
        <v>575.85</v>
      </c>
      <c r="Y231" s="2">
        <v>289.68</v>
      </c>
      <c r="Z231" s="2">
        <v>627.90000000000009</v>
      </c>
      <c r="AA231" s="2">
        <f t="shared" si="3"/>
        <v>6188.33</v>
      </c>
    </row>
    <row r="232" spans="1:27" customFormat="1">
      <c r="A232" s="1" t="s">
        <v>31</v>
      </c>
      <c r="B232" s="13" t="s">
        <v>1291</v>
      </c>
      <c r="C232" s="13" t="s">
        <v>1311</v>
      </c>
      <c r="D232" s="1">
        <v>120201</v>
      </c>
      <c r="E232" s="13" t="s">
        <v>1077</v>
      </c>
      <c r="F232" s="13" t="s">
        <v>1059</v>
      </c>
      <c r="G232" s="1" t="s">
        <v>96</v>
      </c>
      <c r="H232" s="1">
        <v>52574000</v>
      </c>
      <c r="I232" s="13" t="s">
        <v>616</v>
      </c>
      <c r="J232" s="13">
        <v>17</v>
      </c>
      <c r="K232" s="13" t="s">
        <v>617</v>
      </c>
      <c r="L232" s="13" t="s">
        <v>618</v>
      </c>
      <c r="M232" s="13" t="s">
        <v>617</v>
      </c>
      <c r="N232" s="13" t="s">
        <v>506</v>
      </c>
      <c r="O232" s="2">
        <v>742.17000000000007</v>
      </c>
      <c r="P232" s="2">
        <v>404.08</v>
      </c>
      <c r="Q232" s="2">
        <v>849.19</v>
      </c>
      <c r="R232" s="2">
        <v>417.11</v>
      </c>
      <c r="S232" s="2">
        <v>777.31999999999994</v>
      </c>
      <c r="T232" s="2">
        <v>587.11</v>
      </c>
      <c r="U232" s="2">
        <v>599.43999999999994</v>
      </c>
      <c r="V232" s="2">
        <v>782.93000000000006</v>
      </c>
      <c r="W232" s="2">
        <v>502.44</v>
      </c>
      <c r="X232" s="2">
        <v>701.4699999999998</v>
      </c>
      <c r="Y232" s="2">
        <v>636.93000000000006</v>
      </c>
      <c r="Z232" s="2">
        <v>831.57999999999993</v>
      </c>
      <c r="AA232" s="2">
        <f t="shared" si="3"/>
        <v>7831.77</v>
      </c>
    </row>
    <row r="233" spans="1:27" customFormat="1">
      <c r="A233" s="1" t="s">
        <v>31</v>
      </c>
      <c r="B233" s="13" t="s">
        <v>1291</v>
      </c>
      <c r="C233" s="13" t="s">
        <v>1311</v>
      </c>
      <c r="D233" s="1">
        <v>120201</v>
      </c>
      <c r="E233" s="13" t="s">
        <v>1077</v>
      </c>
      <c r="F233" s="13" t="s">
        <v>1059</v>
      </c>
      <c r="G233" s="1" t="s">
        <v>97</v>
      </c>
      <c r="H233" s="1">
        <v>52574100</v>
      </c>
      <c r="I233" s="13" t="s">
        <v>623</v>
      </c>
      <c r="J233" s="13">
        <v>17</v>
      </c>
      <c r="K233" s="13" t="s">
        <v>617</v>
      </c>
      <c r="L233" s="13" t="s">
        <v>618</v>
      </c>
      <c r="M233" s="13" t="s">
        <v>617</v>
      </c>
      <c r="N233" s="13" t="s">
        <v>506</v>
      </c>
      <c r="O233" s="2">
        <v>583</v>
      </c>
      <c r="P233" s="2">
        <v>583</v>
      </c>
      <c r="Q233" s="2">
        <v>583</v>
      </c>
      <c r="R233" s="2">
        <v>583</v>
      </c>
      <c r="S233" s="2">
        <v>583</v>
      </c>
      <c r="T233" s="2">
        <v>583</v>
      </c>
      <c r="U233" s="2">
        <v>583</v>
      </c>
      <c r="V233" s="2">
        <v>583</v>
      </c>
      <c r="W233" s="2">
        <v>583</v>
      </c>
      <c r="X233" s="2">
        <v>583</v>
      </c>
      <c r="Y233" s="2">
        <v>583</v>
      </c>
      <c r="Z233" s="2">
        <v>583</v>
      </c>
      <c r="AA233" s="2">
        <f t="shared" si="3"/>
        <v>6996</v>
      </c>
    </row>
    <row r="234" spans="1:27" customFormat="1">
      <c r="A234" s="1" t="s">
        <v>31</v>
      </c>
      <c r="B234" s="13" t="s">
        <v>1291</v>
      </c>
      <c r="C234" s="13" t="s">
        <v>1311</v>
      </c>
      <c r="D234" s="1">
        <v>120201</v>
      </c>
      <c r="E234" s="13" t="s">
        <v>1077</v>
      </c>
      <c r="F234" s="13" t="s">
        <v>1059</v>
      </c>
      <c r="G234" s="1" t="s">
        <v>99</v>
      </c>
      <c r="H234" s="1">
        <v>52562000</v>
      </c>
      <c r="I234" s="13" t="s">
        <v>590</v>
      </c>
      <c r="J234" s="13">
        <v>19</v>
      </c>
      <c r="K234" s="13" t="s">
        <v>527</v>
      </c>
      <c r="L234" s="13" t="s">
        <v>528</v>
      </c>
      <c r="M234" s="13" t="s">
        <v>529</v>
      </c>
      <c r="N234" s="13" t="s">
        <v>506</v>
      </c>
      <c r="O234" s="2">
        <v>200</v>
      </c>
      <c r="P234" s="2">
        <v>200</v>
      </c>
      <c r="Q234" s="2">
        <v>200</v>
      </c>
      <c r="R234" s="2">
        <v>200</v>
      </c>
      <c r="S234" s="2">
        <v>200</v>
      </c>
      <c r="T234" s="2">
        <v>200</v>
      </c>
      <c r="U234" s="2">
        <v>200</v>
      </c>
      <c r="V234" s="2">
        <v>200</v>
      </c>
      <c r="W234" s="2">
        <v>200</v>
      </c>
      <c r="X234" s="2">
        <v>200</v>
      </c>
      <c r="Y234" s="2">
        <v>200</v>
      </c>
      <c r="Z234" s="2">
        <v>200</v>
      </c>
      <c r="AA234" s="2">
        <f t="shared" si="3"/>
        <v>2400</v>
      </c>
    </row>
    <row r="235" spans="1:27" customFormat="1">
      <c r="A235" s="1" t="s">
        <v>31</v>
      </c>
      <c r="B235" s="13" t="s">
        <v>1291</v>
      </c>
      <c r="C235" s="13" t="s">
        <v>1311</v>
      </c>
      <c r="D235" s="1">
        <v>120201</v>
      </c>
      <c r="E235" s="13" t="s">
        <v>1077</v>
      </c>
      <c r="F235" s="13" t="s">
        <v>1059</v>
      </c>
      <c r="G235" s="1" t="s">
        <v>156</v>
      </c>
      <c r="H235" s="1">
        <v>52582000</v>
      </c>
      <c r="I235" s="13" t="s">
        <v>633</v>
      </c>
      <c r="J235" s="13">
        <v>19</v>
      </c>
      <c r="K235" s="13" t="s">
        <v>527</v>
      </c>
      <c r="L235" s="13" t="s">
        <v>528</v>
      </c>
      <c r="M235" s="13" t="s">
        <v>529</v>
      </c>
      <c r="N235" s="13" t="s">
        <v>519</v>
      </c>
      <c r="O235" s="2">
        <v>111</v>
      </c>
      <c r="P235" s="2">
        <v>0</v>
      </c>
      <c r="Q235" s="2">
        <v>111</v>
      </c>
      <c r="R235" s="2">
        <v>0</v>
      </c>
      <c r="S235" s="2">
        <v>111</v>
      </c>
      <c r="T235" s="2">
        <v>0</v>
      </c>
      <c r="U235" s="2">
        <v>111</v>
      </c>
      <c r="V235" s="2">
        <v>0</v>
      </c>
      <c r="W235" s="2">
        <v>111</v>
      </c>
      <c r="X235" s="2">
        <v>0</v>
      </c>
      <c r="Y235" s="2">
        <v>0</v>
      </c>
      <c r="Z235" s="2">
        <v>0</v>
      </c>
      <c r="AA235" s="2">
        <f t="shared" si="3"/>
        <v>555</v>
      </c>
    </row>
    <row r="236" spans="1:27" customFormat="1">
      <c r="A236" s="1" t="s">
        <v>31</v>
      </c>
      <c r="B236" s="13" t="s">
        <v>1291</v>
      </c>
      <c r="C236" s="13" t="s">
        <v>1311</v>
      </c>
      <c r="D236" s="1">
        <v>120201</v>
      </c>
      <c r="E236" s="13" t="s">
        <v>1077</v>
      </c>
      <c r="F236" s="13" t="s">
        <v>1059</v>
      </c>
      <c r="G236" s="1" t="s">
        <v>102</v>
      </c>
      <c r="H236" s="1">
        <v>52534021</v>
      </c>
      <c r="I236" s="13" t="s">
        <v>564</v>
      </c>
      <c r="J236" s="13">
        <v>21</v>
      </c>
      <c r="K236" s="13" t="s">
        <v>561</v>
      </c>
      <c r="L236" s="13" t="s">
        <v>562</v>
      </c>
      <c r="M236" s="13" t="s">
        <v>563</v>
      </c>
      <c r="N236" s="13" t="s">
        <v>506</v>
      </c>
      <c r="O236" s="2">
        <v>433</v>
      </c>
      <c r="P236" s="2">
        <v>158</v>
      </c>
      <c r="Q236" s="2">
        <v>308</v>
      </c>
      <c r="R236" s="2">
        <v>608</v>
      </c>
      <c r="S236" s="2">
        <v>433</v>
      </c>
      <c r="T236" s="2">
        <v>308</v>
      </c>
      <c r="U236" s="2">
        <v>658</v>
      </c>
      <c r="V236" s="2">
        <v>358</v>
      </c>
      <c r="W236" s="2">
        <v>458</v>
      </c>
      <c r="X236" s="2">
        <v>233</v>
      </c>
      <c r="Y236" s="2">
        <v>158</v>
      </c>
      <c r="Z236" s="2">
        <v>358</v>
      </c>
      <c r="AA236" s="2">
        <f t="shared" si="3"/>
        <v>4471</v>
      </c>
    </row>
    <row r="237" spans="1:27" customFormat="1">
      <c r="A237" s="1" t="s">
        <v>31</v>
      </c>
      <c r="B237" s="13" t="s">
        <v>1291</v>
      </c>
      <c r="C237" s="13" t="s">
        <v>1311</v>
      </c>
      <c r="D237" s="1">
        <v>120201</v>
      </c>
      <c r="E237" s="13" t="s">
        <v>1077</v>
      </c>
      <c r="F237" s="13" t="s">
        <v>1059</v>
      </c>
      <c r="G237" s="1" t="s">
        <v>103</v>
      </c>
      <c r="H237" s="1">
        <v>52534000</v>
      </c>
      <c r="I237" s="13" t="s">
        <v>560</v>
      </c>
      <c r="J237" s="13">
        <v>21</v>
      </c>
      <c r="K237" s="13" t="s">
        <v>561</v>
      </c>
      <c r="L237" s="13" t="s">
        <v>562</v>
      </c>
      <c r="M237" s="13" t="s">
        <v>563</v>
      </c>
      <c r="N237" s="13" t="s">
        <v>506</v>
      </c>
      <c r="O237" s="2">
        <v>0</v>
      </c>
      <c r="P237" s="2">
        <v>390</v>
      </c>
      <c r="Q237" s="2">
        <v>0</v>
      </c>
      <c r="R237" s="2">
        <v>2145</v>
      </c>
      <c r="S237" s="2">
        <v>1865</v>
      </c>
      <c r="T237" s="2">
        <v>0</v>
      </c>
      <c r="U237" s="2">
        <v>1755</v>
      </c>
      <c r="V237" s="2">
        <v>1475</v>
      </c>
      <c r="W237" s="2">
        <v>0</v>
      </c>
      <c r="X237" s="2">
        <v>0</v>
      </c>
      <c r="Y237" s="2">
        <v>0</v>
      </c>
      <c r="Z237" s="2">
        <v>390</v>
      </c>
      <c r="AA237" s="2">
        <f t="shared" si="3"/>
        <v>8020</v>
      </c>
    </row>
    <row r="238" spans="1:27" customFormat="1">
      <c r="A238" s="1" t="s">
        <v>31</v>
      </c>
      <c r="B238" s="13" t="s">
        <v>1291</v>
      </c>
      <c r="C238" s="13" t="s">
        <v>1311</v>
      </c>
      <c r="D238" s="1">
        <v>120201</v>
      </c>
      <c r="E238" s="13" t="s">
        <v>1077</v>
      </c>
      <c r="F238" s="13" t="s">
        <v>1059</v>
      </c>
      <c r="G238" s="1" t="s">
        <v>104</v>
      </c>
      <c r="H238" s="1">
        <v>52534200</v>
      </c>
      <c r="I238" s="13" t="s">
        <v>565</v>
      </c>
      <c r="J238" s="13">
        <v>21</v>
      </c>
      <c r="K238" s="13" t="s">
        <v>561</v>
      </c>
      <c r="L238" s="13" t="s">
        <v>562</v>
      </c>
      <c r="M238" s="13" t="s">
        <v>563</v>
      </c>
      <c r="N238" s="13" t="s">
        <v>506</v>
      </c>
      <c r="O238" s="2">
        <v>0</v>
      </c>
      <c r="P238" s="2">
        <v>200</v>
      </c>
      <c r="Q238" s="2">
        <v>0</v>
      </c>
      <c r="R238" s="2">
        <v>710</v>
      </c>
      <c r="S238" s="2">
        <v>200</v>
      </c>
      <c r="T238" s="2">
        <v>0</v>
      </c>
      <c r="U238" s="2">
        <v>1050</v>
      </c>
      <c r="V238" s="2">
        <v>500</v>
      </c>
      <c r="W238" s="2">
        <v>0</v>
      </c>
      <c r="X238" s="2">
        <v>0</v>
      </c>
      <c r="Y238" s="2">
        <v>0</v>
      </c>
      <c r="Z238" s="2">
        <v>40</v>
      </c>
      <c r="AA238" s="2">
        <f t="shared" si="3"/>
        <v>2700</v>
      </c>
    </row>
    <row r="239" spans="1:27" customFormat="1">
      <c r="A239" s="1" t="s">
        <v>31</v>
      </c>
      <c r="B239" s="13" t="s">
        <v>1291</v>
      </c>
      <c r="C239" s="13" t="s">
        <v>1311</v>
      </c>
      <c r="D239" s="1">
        <v>120201</v>
      </c>
      <c r="E239" s="13" t="s">
        <v>1077</v>
      </c>
      <c r="F239" s="13" t="s">
        <v>1059</v>
      </c>
      <c r="G239" s="1" t="s">
        <v>105</v>
      </c>
      <c r="H239" s="1">
        <v>52001000</v>
      </c>
      <c r="I239" s="13" t="s">
        <v>488</v>
      </c>
      <c r="J239" s="13">
        <v>22</v>
      </c>
      <c r="K239" s="13" t="s">
        <v>489</v>
      </c>
      <c r="L239" s="13" t="s">
        <v>490</v>
      </c>
      <c r="M239" s="13" t="s">
        <v>489</v>
      </c>
      <c r="N239" s="13" t="s">
        <v>492</v>
      </c>
      <c r="O239" s="2">
        <v>366.66666666666657</v>
      </c>
      <c r="P239" s="2">
        <v>366.66666666666657</v>
      </c>
      <c r="Q239" s="2">
        <v>366.66666666666657</v>
      </c>
      <c r="R239" s="2">
        <v>366.66666666666657</v>
      </c>
      <c r="S239" s="2">
        <v>366.66666666666657</v>
      </c>
      <c r="T239" s="2">
        <v>366.66666666666657</v>
      </c>
      <c r="U239" s="2">
        <v>366.66666666666657</v>
      </c>
      <c r="V239" s="2">
        <v>366.66666666666657</v>
      </c>
      <c r="W239" s="2">
        <v>366.66666666666657</v>
      </c>
      <c r="X239" s="2">
        <v>366.66666666666657</v>
      </c>
      <c r="Y239" s="2">
        <v>366.66666666666657</v>
      </c>
      <c r="Z239" s="2">
        <v>366.66666666666657</v>
      </c>
      <c r="AA239" s="2">
        <f t="shared" si="3"/>
        <v>4399.9999999999991</v>
      </c>
    </row>
    <row r="240" spans="1:27" customFormat="1">
      <c r="A240" s="1" t="s">
        <v>31</v>
      </c>
      <c r="B240" s="13" t="s">
        <v>1291</v>
      </c>
      <c r="C240" s="13" t="s">
        <v>1311</v>
      </c>
      <c r="D240" s="1">
        <v>120201</v>
      </c>
      <c r="E240" s="13" t="s">
        <v>1077</v>
      </c>
      <c r="F240" s="13" t="s">
        <v>1059</v>
      </c>
      <c r="G240" s="1" t="s">
        <v>189</v>
      </c>
      <c r="H240" s="1">
        <v>62002300</v>
      </c>
      <c r="I240" s="13" t="s">
        <v>819</v>
      </c>
      <c r="J240" s="13">
        <v>29</v>
      </c>
      <c r="K240" s="13" t="s">
        <v>814</v>
      </c>
      <c r="L240" s="13" t="s">
        <v>815</v>
      </c>
      <c r="M240" s="13" t="s">
        <v>816</v>
      </c>
      <c r="N240" s="13" t="s">
        <v>821</v>
      </c>
      <c r="O240" s="2">
        <v>658.25</v>
      </c>
      <c r="P240" s="2">
        <v>658.25</v>
      </c>
      <c r="Q240" s="2">
        <v>658.25</v>
      </c>
      <c r="R240" s="2">
        <v>658.25</v>
      </c>
      <c r="S240" s="2">
        <v>1908.25</v>
      </c>
      <c r="T240" s="2">
        <v>658.25</v>
      </c>
      <c r="U240" s="2">
        <v>3158.25</v>
      </c>
      <c r="V240" s="2">
        <v>2158.25</v>
      </c>
      <c r="W240" s="2">
        <v>658.25</v>
      </c>
      <c r="X240" s="2">
        <v>658.25</v>
      </c>
      <c r="Y240" s="2">
        <v>3158.25</v>
      </c>
      <c r="Z240" s="2">
        <v>658.25</v>
      </c>
      <c r="AA240" s="2">
        <f t="shared" si="3"/>
        <v>15649</v>
      </c>
    </row>
    <row r="241" spans="1:27" customFormat="1">
      <c r="A241" s="1" t="s">
        <v>31</v>
      </c>
      <c r="B241" s="13" t="s">
        <v>1291</v>
      </c>
      <c r="C241" s="13" t="s">
        <v>1311</v>
      </c>
      <c r="D241" s="1">
        <v>120201</v>
      </c>
      <c r="E241" s="13" t="s">
        <v>1077</v>
      </c>
      <c r="F241" s="13" t="s">
        <v>1059</v>
      </c>
      <c r="G241" s="1" t="s">
        <v>190</v>
      </c>
      <c r="H241" s="1">
        <v>62002400</v>
      </c>
      <c r="I241" s="13" t="s">
        <v>822</v>
      </c>
      <c r="J241" s="13">
        <v>29</v>
      </c>
      <c r="K241" s="13" t="s">
        <v>814</v>
      </c>
      <c r="L241" s="13" t="s">
        <v>815</v>
      </c>
      <c r="M241" s="13" t="s">
        <v>816</v>
      </c>
      <c r="N241" s="13" t="s">
        <v>824</v>
      </c>
      <c r="O241" s="2">
        <v>1316.5</v>
      </c>
      <c r="P241" s="2">
        <v>1316.5</v>
      </c>
      <c r="Q241" s="2">
        <v>1316.5</v>
      </c>
      <c r="R241" s="2">
        <v>1316.5</v>
      </c>
      <c r="S241" s="2">
        <v>3816.5</v>
      </c>
      <c r="T241" s="2">
        <v>1316.5</v>
      </c>
      <c r="U241" s="2">
        <v>6316.5</v>
      </c>
      <c r="V241" s="2">
        <v>4316.5</v>
      </c>
      <c r="W241" s="2">
        <v>1316.5</v>
      </c>
      <c r="X241" s="2">
        <v>1316.5</v>
      </c>
      <c r="Y241" s="2">
        <v>6316.5</v>
      </c>
      <c r="Z241" s="2">
        <v>1316.5</v>
      </c>
      <c r="AA241" s="2">
        <f t="shared" si="3"/>
        <v>31298</v>
      </c>
    </row>
    <row r="242" spans="1:27" customFormat="1">
      <c r="A242" s="1" t="s">
        <v>31</v>
      </c>
      <c r="B242" s="13" t="s">
        <v>1291</v>
      </c>
      <c r="C242" s="13" t="s">
        <v>1311</v>
      </c>
      <c r="D242" s="1">
        <v>120201</v>
      </c>
      <c r="E242" s="13" t="s">
        <v>1077</v>
      </c>
      <c r="F242" s="13" t="s">
        <v>1059</v>
      </c>
      <c r="G242" s="1" t="s">
        <v>191</v>
      </c>
      <c r="H242" s="1">
        <v>62510000</v>
      </c>
      <c r="I242" s="13" t="s">
        <v>839</v>
      </c>
      <c r="J242" s="13">
        <v>29</v>
      </c>
      <c r="K242" s="13" t="s">
        <v>814</v>
      </c>
      <c r="L242" s="13" t="s">
        <v>815</v>
      </c>
      <c r="M242" s="13" t="s">
        <v>816</v>
      </c>
      <c r="N242" s="13" t="s">
        <v>834</v>
      </c>
      <c r="O242" s="2">
        <v>6409</v>
      </c>
      <c r="P242" s="2">
        <v>6409</v>
      </c>
      <c r="Q242" s="2">
        <v>6409</v>
      </c>
      <c r="R242" s="2">
        <v>24030</v>
      </c>
      <c r="S242" s="2">
        <v>24030</v>
      </c>
      <c r="T242" s="2">
        <v>24030</v>
      </c>
      <c r="U242" s="2">
        <v>24030</v>
      </c>
      <c r="V242" s="2">
        <v>24030</v>
      </c>
      <c r="W242" s="2">
        <v>24030</v>
      </c>
      <c r="X242" s="2">
        <v>28474</v>
      </c>
      <c r="Y242" s="2">
        <v>28474</v>
      </c>
      <c r="Z242" s="2">
        <v>28474</v>
      </c>
      <c r="AA242" s="2">
        <f t="shared" si="3"/>
        <v>248829</v>
      </c>
    </row>
    <row r="243" spans="1:27" customFormat="1">
      <c r="A243" s="1" t="s">
        <v>31</v>
      </c>
      <c r="B243" s="13" t="s">
        <v>1291</v>
      </c>
      <c r="C243" s="13" t="s">
        <v>1311</v>
      </c>
      <c r="D243" s="1">
        <v>120201</v>
      </c>
      <c r="E243" s="13" t="s">
        <v>1077</v>
      </c>
      <c r="F243" s="13" t="s">
        <v>1059</v>
      </c>
      <c r="G243" s="1" t="s">
        <v>192</v>
      </c>
      <c r="H243" s="1">
        <v>63110000</v>
      </c>
      <c r="I243" s="13" t="s">
        <v>844</v>
      </c>
      <c r="J243" s="13">
        <v>29</v>
      </c>
      <c r="K243" s="13" t="s">
        <v>814</v>
      </c>
      <c r="L243" s="13" t="s">
        <v>815</v>
      </c>
      <c r="M243" s="13" t="s">
        <v>816</v>
      </c>
      <c r="N243" s="13" t="s">
        <v>846</v>
      </c>
      <c r="O243" s="2">
        <v>4700</v>
      </c>
      <c r="P243" s="2">
        <v>4700</v>
      </c>
      <c r="Q243" s="2">
        <v>4700</v>
      </c>
      <c r="R243" s="2">
        <v>4700</v>
      </c>
      <c r="S243" s="2">
        <v>4700</v>
      </c>
      <c r="T243" s="2">
        <v>4700</v>
      </c>
      <c r="U243" s="2">
        <v>4700</v>
      </c>
      <c r="V243" s="2">
        <v>4700</v>
      </c>
      <c r="W243" s="2">
        <v>4700</v>
      </c>
      <c r="X243" s="2">
        <v>4700</v>
      </c>
      <c r="Y243" s="2">
        <v>4700</v>
      </c>
      <c r="Z243" s="2">
        <v>4700</v>
      </c>
      <c r="AA243" s="2">
        <f t="shared" si="3"/>
        <v>56400</v>
      </c>
    </row>
    <row r="244" spans="1:27" customFormat="1">
      <c r="A244" s="1" t="s">
        <v>31</v>
      </c>
      <c r="B244" s="13" t="s">
        <v>1291</v>
      </c>
      <c r="C244" s="13" t="s">
        <v>1311</v>
      </c>
      <c r="D244" s="1">
        <v>120201</v>
      </c>
      <c r="E244" s="13" t="s">
        <v>1077</v>
      </c>
      <c r="F244" s="13" t="s">
        <v>1059</v>
      </c>
      <c r="G244" s="1" t="s">
        <v>69</v>
      </c>
      <c r="H244" s="1">
        <v>68532000</v>
      </c>
      <c r="I244" s="13" t="s">
        <v>892</v>
      </c>
      <c r="J244" s="13">
        <v>34</v>
      </c>
      <c r="K244" s="13" t="s">
        <v>887</v>
      </c>
      <c r="L244" s="13" t="s">
        <v>888</v>
      </c>
      <c r="M244" s="13" t="s">
        <v>887</v>
      </c>
      <c r="N244" s="13" t="s">
        <v>894</v>
      </c>
      <c r="O244" s="2">
        <v>317.69618584395238</v>
      </c>
      <c r="P244" s="2">
        <v>94.343814132047783</v>
      </c>
      <c r="Q244" s="2">
        <v>0</v>
      </c>
      <c r="R244" s="2">
        <v>0</v>
      </c>
      <c r="S244" s="2">
        <v>0</v>
      </c>
      <c r="T244" s="2">
        <v>0</v>
      </c>
      <c r="U244" s="2">
        <v>0</v>
      </c>
      <c r="V244" s="2">
        <v>0</v>
      </c>
      <c r="W244" s="2">
        <v>0</v>
      </c>
      <c r="X244" s="2">
        <v>0</v>
      </c>
      <c r="Y244" s="2">
        <v>0</v>
      </c>
      <c r="Z244" s="2">
        <v>0</v>
      </c>
      <c r="AA244" s="2">
        <f t="shared" si="3"/>
        <v>412.03999997600016</v>
      </c>
    </row>
    <row r="245" spans="1:27" customFormat="1">
      <c r="A245" s="1" t="s">
        <v>31</v>
      </c>
      <c r="B245" s="13" t="s">
        <v>1291</v>
      </c>
      <c r="C245" s="13" t="s">
        <v>1311</v>
      </c>
      <c r="D245" s="1">
        <v>120201</v>
      </c>
      <c r="E245" s="13" t="s">
        <v>1077</v>
      </c>
      <c r="F245" s="13" t="s">
        <v>1059</v>
      </c>
      <c r="G245" s="1" t="s">
        <v>70</v>
      </c>
      <c r="H245" s="1">
        <v>68533000</v>
      </c>
      <c r="I245" s="13" t="s">
        <v>896</v>
      </c>
      <c r="J245" s="13">
        <v>34</v>
      </c>
      <c r="K245" s="13" t="s">
        <v>887</v>
      </c>
      <c r="L245" s="13" t="s">
        <v>888</v>
      </c>
      <c r="M245" s="13" t="s">
        <v>887</v>
      </c>
      <c r="N245" s="13" t="s">
        <v>894</v>
      </c>
      <c r="O245" s="2">
        <v>4198.6267770831109</v>
      </c>
      <c r="P245" s="2">
        <v>4198.6267770831109</v>
      </c>
      <c r="Q245" s="2">
        <v>4568.2043609824541</v>
      </c>
      <c r="R245" s="2">
        <v>4271.2151395590381</v>
      </c>
      <c r="S245" s="2">
        <v>4459.3563957729002</v>
      </c>
      <c r="T245" s="2">
        <v>4459.3563957729002</v>
      </c>
      <c r="U245" s="2">
        <v>4271.2151395590381</v>
      </c>
      <c r="V245" s="2">
        <v>4647.4976519867623</v>
      </c>
      <c r="W245" s="2">
        <v>4459.3563957729002</v>
      </c>
      <c r="X245" s="2">
        <v>4271.2151395590381</v>
      </c>
      <c r="Y245" s="2">
        <v>4492.0450469729003</v>
      </c>
      <c r="Z245" s="2">
        <v>4492.0450469729003</v>
      </c>
      <c r="AA245" s="2">
        <f t="shared" si="3"/>
        <v>52788.760267077043</v>
      </c>
    </row>
    <row r="246" spans="1:27" customFormat="1">
      <c r="A246" s="1" t="s">
        <v>31</v>
      </c>
      <c r="B246" s="13" t="s">
        <v>1291</v>
      </c>
      <c r="C246" s="13" t="s">
        <v>1311</v>
      </c>
      <c r="D246" s="1">
        <v>120201</v>
      </c>
      <c r="E246" s="13" t="s">
        <v>1077</v>
      </c>
      <c r="F246" s="13" t="s">
        <v>1059</v>
      </c>
      <c r="G246" s="1" t="s">
        <v>71</v>
      </c>
      <c r="H246" s="1">
        <v>68535000</v>
      </c>
      <c r="I246" s="13" t="s">
        <v>898</v>
      </c>
      <c r="J246" s="13">
        <v>34</v>
      </c>
      <c r="K246" s="13" t="s">
        <v>887</v>
      </c>
      <c r="L246" s="13" t="s">
        <v>888</v>
      </c>
      <c r="M246" s="13" t="s">
        <v>887</v>
      </c>
      <c r="N246" s="13" t="s">
        <v>894</v>
      </c>
      <c r="O246" s="2">
        <v>768.37555397599408</v>
      </c>
      <c r="P246" s="2">
        <v>502.11162682400578</v>
      </c>
      <c r="Q246" s="2">
        <v>6.8428191999999664</v>
      </c>
      <c r="R246" s="2">
        <v>0</v>
      </c>
      <c r="S246" s="2">
        <v>0</v>
      </c>
      <c r="T246" s="2">
        <v>0</v>
      </c>
      <c r="U246" s="2">
        <v>0</v>
      </c>
      <c r="V246" s="2">
        <v>0</v>
      </c>
      <c r="W246" s="2">
        <v>0</v>
      </c>
      <c r="X246" s="2">
        <v>0</v>
      </c>
      <c r="Y246" s="2">
        <v>0</v>
      </c>
      <c r="Z246" s="2">
        <v>0</v>
      </c>
      <c r="AA246" s="2">
        <f t="shared" si="3"/>
        <v>1277.3299999999997</v>
      </c>
    </row>
    <row r="247" spans="1:27" customFormat="1">
      <c r="A247" s="1" t="s">
        <v>31</v>
      </c>
      <c r="B247" s="13" t="s">
        <v>1291</v>
      </c>
      <c r="C247" s="13" t="s">
        <v>1311</v>
      </c>
      <c r="D247" s="1">
        <v>120201</v>
      </c>
      <c r="E247" s="13" t="s">
        <v>1077</v>
      </c>
      <c r="F247" s="13" t="s">
        <v>1059</v>
      </c>
      <c r="G247" s="1" t="s">
        <v>128</v>
      </c>
      <c r="H247" s="1">
        <v>68532100</v>
      </c>
      <c r="I247" s="13" t="s">
        <v>895</v>
      </c>
      <c r="J247" s="13">
        <v>34</v>
      </c>
      <c r="K247" s="13" t="s">
        <v>887</v>
      </c>
      <c r="L247" s="13" t="s">
        <v>888</v>
      </c>
      <c r="M247" s="13" t="s">
        <v>887</v>
      </c>
      <c r="N247" s="13" t="s">
        <v>894</v>
      </c>
      <c r="O247" s="2">
        <v>-20.158201348308069</v>
      </c>
      <c r="P247" s="2">
        <v>-1.8917986504319375</v>
      </c>
      <c r="Q247" s="2">
        <v>0</v>
      </c>
      <c r="R247" s="2">
        <v>0</v>
      </c>
      <c r="S247" s="2">
        <v>0</v>
      </c>
      <c r="T247" s="2">
        <v>0</v>
      </c>
      <c r="U247" s="2">
        <v>0</v>
      </c>
      <c r="V247" s="2">
        <v>0</v>
      </c>
      <c r="W247" s="2">
        <v>0</v>
      </c>
      <c r="X247" s="2">
        <v>0</v>
      </c>
      <c r="Y247" s="2">
        <v>0</v>
      </c>
      <c r="Z247" s="2">
        <v>0</v>
      </c>
      <c r="AA247" s="2">
        <f t="shared" si="3"/>
        <v>-22.049999998740006</v>
      </c>
    </row>
    <row r="248" spans="1:27" customFormat="1">
      <c r="A248" s="1" t="s">
        <v>31</v>
      </c>
      <c r="B248" s="13" t="s">
        <v>1291</v>
      </c>
      <c r="C248" s="13" t="s">
        <v>1311</v>
      </c>
      <c r="D248" s="1">
        <v>120201</v>
      </c>
      <c r="E248" s="13" t="s">
        <v>1077</v>
      </c>
      <c r="F248" s="13" t="s">
        <v>1059</v>
      </c>
      <c r="G248" s="1" t="s">
        <v>129</v>
      </c>
      <c r="H248" s="1">
        <v>68533100</v>
      </c>
      <c r="I248" s="13" t="s">
        <v>897</v>
      </c>
      <c r="J248" s="13">
        <v>34</v>
      </c>
      <c r="K248" s="13" t="s">
        <v>887</v>
      </c>
      <c r="L248" s="13" t="s">
        <v>888</v>
      </c>
      <c r="M248" s="13" t="s">
        <v>887</v>
      </c>
      <c r="N248" s="13" t="s">
        <v>894</v>
      </c>
      <c r="O248" s="2">
        <v>-287.10464870547173</v>
      </c>
      <c r="P248" s="2">
        <v>-287.10464870547173</v>
      </c>
      <c r="Q248" s="2">
        <v>-314.10790629201188</v>
      </c>
      <c r="R248" s="2">
        <v>-295.14357886922494</v>
      </c>
      <c r="S248" s="2">
        <v>-309.02325326870658</v>
      </c>
      <c r="T248" s="2">
        <v>-309.02325326870658</v>
      </c>
      <c r="U248" s="2">
        <v>-295.14357886922494</v>
      </c>
      <c r="V248" s="2">
        <v>-322.90292766818817</v>
      </c>
      <c r="W248" s="2">
        <v>-309.02325326870658</v>
      </c>
      <c r="X248" s="2">
        <v>-295.14357886922494</v>
      </c>
      <c r="Y248" s="2">
        <v>-309.02325326870658</v>
      </c>
      <c r="Z248" s="2">
        <v>-309.02325326870658</v>
      </c>
      <c r="AA248" s="2">
        <f t="shared" si="3"/>
        <v>-3641.767134322351</v>
      </c>
    </row>
    <row r="249" spans="1:27" customFormat="1">
      <c r="A249" s="1" t="s">
        <v>31</v>
      </c>
      <c r="B249" s="13" t="s">
        <v>1291</v>
      </c>
      <c r="C249" s="13" t="s">
        <v>1311</v>
      </c>
      <c r="D249" s="1">
        <v>120201</v>
      </c>
      <c r="E249" s="13" t="s">
        <v>1077</v>
      </c>
      <c r="F249" s="13" t="s">
        <v>1059</v>
      </c>
      <c r="G249" s="1" t="s">
        <v>130</v>
      </c>
      <c r="H249" s="1">
        <v>68535100</v>
      </c>
      <c r="I249" s="13" t="s">
        <v>899</v>
      </c>
      <c r="J249" s="13">
        <v>34</v>
      </c>
      <c r="K249" s="13" t="s">
        <v>887</v>
      </c>
      <c r="L249" s="13" t="s">
        <v>888</v>
      </c>
      <c r="M249" s="13" t="s">
        <v>887</v>
      </c>
      <c r="N249" s="13" t="s">
        <v>894</v>
      </c>
      <c r="O249" s="2">
        <v>-52.542027214073258</v>
      </c>
      <c r="P249" s="2">
        <v>-15.812972785926741</v>
      </c>
      <c r="Q249" s="2">
        <v>0</v>
      </c>
      <c r="R249" s="2">
        <v>0</v>
      </c>
      <c r="S249" s="2">
        <v>0</v>
      </c>
      <c r="T249" s="2">
        <v>0</v>
      </c>
      <c r="U249" s="2">
        <v>0</v>
      </c>
      <c r="V249" s="2">
        <v>0</v>
      </c>
      <c r="W249" s="2">
        <v>0</v>
      </c>
      <c r="X249" s="2">
        <v>0</v>
      </c>
      <c r="Y249" s="2">
        <v>0</v>
      </c>
      <c r="Z249" s="2">
        <v>0</v>
      </c>
      <c r="AA249" s="2">
        <f t="shared" si="3"/>
        <v>-68.355000000000004</v>
      </c>
    </row>
    <row r="250" spans="1:27" customFormat="1">
      <c r="A250" s="1" t="s">
        <v>32</v>
      </c>
      <c r="B250" s="13" t="s">
        <v>1291</v>
      </c>
      <c r="C250" s="13" t="s">
        <v>1311</v>
      </c>
      <c r="D250" s="1">
        <v>120203</v>
      </c>
      <c r="E250" s="13" t="s">
        <v>1079</v>
      </c>
      <c r="F250" s="13" t="s">
        <v>1059</v>
      </c>
      <c r="G250" s="1" t="s">
        <v>80</v>
      </c>
      <c r="H250" s="1">
        <v>50109900</v>
      </c>
      <c r="I250" s="13" t="s">
        <v>388</v>
      </c>
      <c r="J250" s="13">
        <v>10</v>
      </c>
      <c r="K250" s="13" t="s">
        <v>347</v>
      </c>
      <c r="L250" s="13" t="s">
        <v>348</v>
      </c>
      <c r="M250" s="13" t="s">
        <v>349</v>
      </c>
      <c r="N250" s="13" t="s">
        <v>351</v>
      </c>
      <c r="O250" s="2">
        <v>-4674.6731640000007</v>
      </c>
      <c r="P250" s="2">
        <v>-4674.6731640000007</v>
      </c>
      <c r="Q250" s="2">
        <v>-5119.8801319999993</v>
      </c>
      <c r="R250" s="2">
        <v>-4709.9838340800006</v>
      </c>
      <c r="S250" s="2">
        <v>-4934.2687785600001</v>
      </c>
      <c r="T250" s="2">
        <v>-4934.2687785600001</v>
      </c>
      <c r="U250" s="2">
        <v>-4709.9838340800006</v>
      </c>
      <c r="V250" s="2">
        <v>-5158.5537230399996</v>
      </c>
      <c r="W250" s="2">
        <v>-4934.2687785600001</v>
      </c>
      <c r="X250" s="2">
        <v>-4709.9838340800006</v>
      </c>
      <c r="Y250" s="2">
        <v>-5004.2175145600004</v>
      </c>
      <c r="Z250" s="2">
        <v>-5004.2175145600004</v>
      </c>
      <c r="AA250" s="2">
        <f t="shared" si="3"/>
        <v>-58568.973050079992</v>
      </c>
    </row>
    <row r="251" spans="1:27" customFormat="1">
      <c r="A251" s="1" t="s">
        <v>32</v>
      </c>
      <c r="B251" s="13" t="s">
        <v>1291</v>
      </c>
      <c r="C251" s="13" t="s">
        <v>1311</v>
      </c>
      <c r="D251" s="1">
        <v>120203</v>
      </c>
      <c r="E251" s="13" t="s">
        <v>1079</v>
      </c>
      <c r="F251" s="13" t="s">
        <v>1059</v>
      </c>
      <c r="G251" s="1" t="s">
        <v>152</v>
      </c>
      <c r="H251" s="1">
        <v>50110000</v>
      </c>
      <c r="I251" s="13" t="s">
        <v>389</v>
      </c>
      <c r="J251" s="13">
        <v>10</v>
      </c>
      <c r="K251" s="13" t="s">
        <v>347</v>
      </c>
      <c r="L251" s="13" t="s">
        <v>348</v>
      </c>
      <c r="M251" s="13" t="s">
        <v>349</v>
      </c>
      <c r="N251" s="13" t="s">
        <v>351</v>
      </c>
      <c r="O251" s="2">
        <v>8827.0741098470608</v>
      </c>
      <c r="P251" s="2">
        <v>8827.0741098470608</v>
      </c>
      <c r="Q251" s="2">
        <v>8827.0741098470608</v>
      </c>
      <c r="R251" s="2">
        <v>8837.5237898470605</v>
      </c>
      <c r="S251" s="2">
        <v>8837.5237898470605</v>
      </c>
      <c r="T251" s="2">
        <v>8837.5237898470605</v>
      </c>
      <c r="U251" s="2">
        <v>8837.5237898470605</v>
      </c>
      <c r="V251" s="2">
        <v>8837.5237898470605</v>
      </c>
      <c r="W251" s="2">
        <v>8837.5237898470605</v>
      </c>
      <c r="X251" s="2">
        <v>8837.5237898470605</v>
      </c>
      <c r="Y251" s="2">
        <v>9002.8817675457813</v>
      </c>
      <c r="Z251" s="2">
        <v>9002.8817675457813</v>
      </c>
      <c r="AA251" s="2">
        <f t="shared" si="3"/>
        <v>106349.65239356218</v>
      </c>
    </row>
    <row r="252" spans="1:27" customFormat="1">
      <c r="A252" s="1" t="s">
        <v>32</v>
      </c>
      <c r="B252" s="13" t="s">
        <v>1291</v>
      </c>
      <c r="C252" s="13" t="s">
        <v>1311</v>
      </c>
      <c r="D252" s="1">
        <v>120203</v>
      </c>
      <c r="E252" s="13" t="s">
        <v>1079</v>
      </c>
      <c r="F252" s="13" t="s">
        <v>1059</v>
      </c>
      <c r="G252" s="1" t="s">
        <v>153</v>
      </c>
      <c r="H252" s="1">
        <v>50119900</v>
      </c>
      <c r="I252" s="13" t="s">
        <v>406</v>
      </c>
      <c r="J252" s="13">
        <v>10</v>
      </c>
      <c r="K252" s="13" t="s">
        <v>347</v>
      </c>
      <c r="L252" s="13" t="s">
        <v>348</v>
      </c>
      <c r="M252" s="13" t="s">
        <v>349</v>
      </c>
      <c r="N252" s="13" t="s">
        <v>351</v>
      </c>
      <c r="O252" s="2">
        <v>-223.42490028456007</v>
      </c>
      <c r="P252" s="2">
        <v>-223.42490028456007</v>
      </c>
      <c r="Q252" s="2">
        <v>-223.42490028456007</v>
      </c>
      <c r="R252" s="2">
        <v>-223.42490028456007</v>
      </c>
      <c r="S252" s="2">
        <v>-223.42490028456007</v>
      </c>
      <c r="T252" s="2">
        <v>-223.42490028456007</v>
      </c>
      <c r="U252" s="2">
        <v>-223.42490028456007</v>
      </c>
      <c r="V252" s="2">
        <v>-223.42490028456007</v>
      </c>
      <c r="W252" s="2">
        <v>-223.42490028456007</v>
      </c>
      <c r="X252" s="2">
        <v>-223.42490028456007</v>
      </c>
      <c r="Y252" s="2">
        <v>-227.79506948328003</v>
      </c>
      <c r="Z252" s="2">
        <v>-227.79506948328003</v>
      </c>
      <c r="AA252" s="2">
        <f t="shared" si="3"/>
        <v>-2689.8391418121601</v>
      </c>
    </row>
    <row r="253" spans="1:27" customFormat="1">
      <c r="A253" s="1" t="s">
        <v>32</v>
      </c>
      <c r="B253" s="13" t="s">
        <v>1291</v>
      </c>
      <c r="C253" s="13" t="s">
        <v>1311</v>
      </c>
      <c r="D253" s="1">
        <v>120203</v>
      </c>
      <c r="E253" s="13" t="s">
        <v>1079</v>
      </c>
      <c r="F253" s="13" t="s">
        <v>1059</v>
      </c>
      <c r="G253" s="1" t="s">
        <v>52</v>
      </c>
      <c r="H253" s="1">
        <v>50100000</v>
      </c>
      <c r="I253" s="13" t="s">
        <v>346</v>
      </c>
      <c r="J253" s="13">
        <v>10</v>
      </c>
      <c r="K253" s="13" t="s">
        <v>347</v>
      </c>
      <c r="L253" s="13" t="s">
        <v>348</v>
      </c>
      <c r="M253" s="13" t="s">
        <v>349</v>
      </c>
      <c r="N253" s="13" t="s">
        <v>351</v>
      </c>
      <c r="O253" s="2">
        <v>110983.49939999996</v>
      </c>
      <c r="P253" s="2">
        <v>110983.49939999996</v>
      </c>
      <c r="Q253" s="2">
        <v>121553.36219999993</v>
      </c>
      <c r="R253" s="2">
        <v>111799.10077599996</v>
      </c>
      <c r="S253" s="2">
        <v>117122.86843200005</v>
      </c>
      <c r="T253" s="2">
        <v>117122.86843200005</v>
      </c>
      <c r="U253" s="2">
        <v>111799.10077599996</v>
      </c>
      <c r="V253" s="2">
        <v>122446.63608799996</v>
      </c>
      <c r="W253" s="2">
        <v>117122.86843200005</v>
      </c>
      <c r="X253" s="2">
        <v>111799.10077599996</v>
      </c>
      <c r="Y253" s="2">
        <v>118800.180032</v>
      </c>
      <c r="Z253" s="2">
        <v>118800.180032</v>
      </c>
      <c r="AA253" s="2">
        <f t="shared" si="3"/>
        <v>1390333.2647759996</v>
      </c>
    </row>
    <row r="254" spans="1:27" customFormat="1">
      <c r="A254" s="1" t="s">
        <v>32</v>
      </c>
      <c r="B254" s="13" t="s">
        <v>1291</v>
      </c>
      <c r="C254" s="13" t="s">
        <v>1311</v>
      </c>
      <c r="D254" s="1">
        <v>120203</v>
      </c>
      <c r="E254" s="13" t="s">
        <v>1079</v>
      </c>
      <c r="F254" s="13" t="s">
        <v>1059</v>
      </c>
      <c r="G254" s="1" t="s">
        <v>81</v>
      </c>
      <c r="H254" s="1">
        <v>50171000</v>
      </c>
      <c r="I254" s="13" t="s">
        <v>409</v>
      </c>
      <c r="J254" s="13">
        <v>10</v>
      </c>
      <c r="K254" s="13" t="s">
        <v>347</v>
      </c>
      <c r="L254" s="13" t="s">
        <v>348</v>
      </c>
      <c r="M254" s="13" t="s">
        <v>349</v>
      </c>
      <c r="N254" s="13" t="s">
        <v>351</v>
      </c>
      <c r="O254" s="2">
        <v>1186.8751467118113</v>
      </c>
      <c r="P254" s="2">
        <v>1186.8751467118113</v>
      </c>
      <c r="Q254" s="2">
        <v>1299.9075416367459</v>
      </c>
      <c r="R254" s="2">
        <v>1220.1058108197421</v>
      </c>
      <c r="S254" s="2">
        <v>1278.2018018111585</v>
      </c>
      <c r="T254" s="2">
        <v>1278.2018018111585</v>
      </c>
      <c r="U254" s="2">
        <v>1220.1058108197421</v>
      </c>
      <c r="V254" s="2">
        <v>1336.3077928025746</v>
      </c>
      <c r="W254" s="2">
        <v>1278.2018018111585</v>
      </c>
      <c r="X254" s="2">
        <v>1220.1058108197421</v>
      </c>
      <c r="Y254" s="2">
        <v>1278.2018018111585</v>
      </c>
      <c r="Z254" s="2">
        <v>1278.2018018111585</v>
      </c>
      <c r="AA254" s="2">
        <f t="shared" si="3"/>
        <v>15061.292069377963</v>
      </c>
    </row>
    <row r="255" spans="1:27" customFormat="1">
      <c r="A255" s="1" t="s">
        <v>32</v>
      </c>
      <c r="B255" s="13" t="s">
        <v>1291</v>
      </c>
      <c r="C255" s="13" t="s">
        <v>1311</v>
      </c>
      <c r="D255" s="1">
        <v>120203</v>
      </c>
      <c r="E255" s="13" t="s">
        <v>1079</v>
      </c>
      <c r="F255" s="13" t="s">
        <v>1059</v>
      </c>
      <c r="G255" s="1" t="s">
        <v>84</v>
      </c>
      <c r="H255" s="1">
        <v>50550000</v>
      </c>
      <c r="I255" s="13" t="s">
        <v>446</v>
      </c>
      <c r="J255" s="13">
        <v>12</v>
      </c>
      <c r="K255" s="13" t="s">
        <v>442</v>
      </c>
      <c r="L255" s="13" t="s">
        <v>443</v>
      </c>
      <c r="M255" s="13" t="s">
        <v>444</v>
      </c>
      <c r="N255" s="13" t="s">
        <v>417</v>
      </c>
      <c r="O255" s="2">
        <v>23684.04</v>
      </c>
      <c r="P255" s="2">
        <v>23684.04</v>
      </c>
      <c r="Q255" s="2">
        <v>23684.04</v>
      </c>
      <c r="R255" s="2">
        <v>23684.04</v>
      </c>
      <c r="S255" s="2">
        <v>23684.04</v>
      </c>
      <c r="T255" s="2">
        <v>23684.04</v>
      </c>
      <c r="U255" s="2">
        <v>23684.04</v>
      </c>
      <c r="V255" s="2">
        <v>23684.04</v>
      </c>
      <c r="W255" s="2">
        <v>23684.04</v>
      </c>
      <c r="X255" s="2">
        <v>23684.04</v>
      </c>
      <c r="Y255" s="2">
        <v>23684.04</v>
      </c>
      <c r="Z255" s="2">
        <v>23684.04</v>
      </c>
      <c r="AA255" s="2">
        <f t="shared" si="3"/>
        <v>284208.48000000004</v>
      </c>
    </row>
    <row r="256" spans="1:27" customFormat="1">
      <c r="A256" s="1" t="s">
        <v>32</v>
      </c>
      <c r="B256" s="13" t="s">
        <v>1291</v>
      </c>
      <c r="C256" s="13" t="s">
        <v>1311</v>
      </c>
      <c r="D256" s="1">
        <v>120203</v>
      </c>
      <c r="E256" s="13" t="s">
        <v>1079</v>
      </c>
      <c r="F256" s="13" t="s">
        <v>1059</v>
      </c>
      <c r="G256" s="1" t="s">
        <v>85</v>
      </c>
      <c r="H256" s="1">
        <v>50550100</v>
      </c>
      <c r="I256" s="13" t="s">
        <v>447</v>
      </c>
      <c r="J256" s="13">
        <v>12</v>
      </c>
      <c r="K256" s="13" t="s">
        <v>442</v>
      </c>
      <c r="L256" s="13" t="s">
        <v>443</v>
      </c>
      <c r="M256" s="13" t="s">
        <v>444</v>
      </c>
      <c r="N256" s="13" t="s">
        <v>417</v>
      </c>
      <c r="O256" s="2">
        <v>-965.11999999999989</v>
      </c>
      <c r="P256" s="2">
        <v>-965.11999999999989</v>
      </c>
      <c r="Q256" s="2">
        <v>-965.11999999999989</v>
      </c>
      <c r="R256" s="2">
        <v>-965.11999999999989</v>
      </c>
      <c r="S256" s="2">
        <v>-965.11999999999989</v>
      </c>
      <c r="T256" s="2">
        <v>-965.11999999999989</v>
      </c>
      <c r="U256" s="2">
        <v>-965.11999999999989</v>
      </c>
      <c r="V256" s="2">
        <v>-965.11999999999989</v>
      </c>
      <c r="W256" s="2">
        <v>-965.11999999999989</v>
      </c>
      <c r="X256" s="2">
        <v>-965.11999999999989</v>
      </c>
      <c r="Y256" s="2">
        <v>-965.11999999999989</v>
      </c>
      <c r="Z256" s="2">
        <v>-965.11999999999989</v>
      </c>
      <c r="AA256" s="2">
        <f t="shared" si="3"/>
        <v>-11581.439999999995</v>
      </c>
    </row>
    <row r="257" spans="1:27" customFormat="1">
      <c r="A257" s="1" t="s">
        <v>32</v>
      </c>
      <c r="B257" s="13" t="s">
        <v>1291</v>
      </c>
      <c r="C257" s="13" t="s">
        <v>1311</v>
      </c>
      <c r="D257" s="1">
        <v>120203</v>
      </c>
      <c r="E257" s="13" t="s">
        <v>1079</v>
      </c>
      <c r="F257" s="13" t="s">
        <v>1059</v>
      </c>
      <c r="G257" s="1" t="s">
        <v>53</v>
      </c>
      <c r="H257" s="1">
        <v>50421000</v>
      </c>
      <c r="I257" s="13" t="s">
        <v>413</v>
      </c>
      <c r="J257" s="13">
        <v>13</v>
      </c>
      <c r="K257" s="13" t="s">
        <v>414</v>
      </c>
      <c r="L257" s="13" t="s">
        <v>415</v>
      </c>
      <c r="M257" s="13" t="s">
        <v>414</v>
      </c>
      <c r="N257" s="13" t="s">
        <v>417</v>
      </c>
      <c r="O257" s="2">
        <v>2533.8264809607904</v>
      </c>
      <c r="P257" s="2">
        <v>2533.8264809607904</v>
      </c>
      <c r="Q257" s="2">
        <v>2760.3074809573386</v>
      </c>
      <c r="R257" s="2">
        <v>2557.4992681544218</v>
      </c>
      <c r="S257" s="2">
        <v>2671.8531661272709</v>
      </c>
      <c r="T257" s="2">
        <v>2671.8531661272709</v>
      </c>
      <c r="U257" s="2">
        <v>2557.4992681544218</v>
      </c>
      <c r="V257" s="2">
        <v>2786.2070641001196</v>
      </c>
      <c r="W257" s="2">
        <v>2671.8531661272709</v>
      </c>
      <c r="X257" s="2">
        <v>2557.4992681544218</v>
      </c>
      <c r="Y257" s="2">
        <v>2706.3163902269193</v>
      </c>
      <c r="Z257" s="2">
        <v>2706.3163902269193</v>
      </c>
      <c r="AA257" s="2">
        <f t="shared" si="3"/>
        <v>31714.857590277956</v>
      </c>
    </row>
    <row r="258" spans="1:27" customFormat="1">
      <c r="A258" s="1" t="s">
        <v>32</v>
      </c>
      <c r="B258" s="13" t="s">
        <v>1291</v>
      </c>
      <c r="C258" s="13" t="s">
        <v>1311</v>
      </c>
      <c r="D258" s="1">
        <v>120203</v>
      </c>
      <c r="E258" s="13" t="s">
        <v>1079</v>
      </c>
      <c r="F258" s="13" t="s">
        <v>1059</v>
      </c>
      <c r="G258" s="1" t="s">
        <v>54</v>
      </c>
      <c r="H258" s="1">
        <v>50422000</v>
      </c>
      <c r="I258" s="13" t="s">
        <v>419</v>
      </c>
      <c r="J258" s="13">
        <v>13</v>
      </c>
      <c r="K258" s="13" t="s">
        <v>414</v>
      </c>
      <c r="L258" s="13" t="s">
        <v>415</v>
      </c>
      <c r="M258" s="13" t="s">
        <v>414</v>
      </c>
      <c r="N258" s="13" t="s">
        <v>417</v>
      </c>
      <c r="O258" s="2">
        <v>2093.1779654625689</v>
      </c>
      <c r="P258" s="2">
        <v>2093.1779654625689</v>
      </c>
      <c r="Q258" s="2">
        <v>2292.5301526494804</v>
      </c>
      <c r="R258" s="2">
        <v>2127.220442539679</v>
      </c>
      <c r="S258" s="2">
        <v>2228.5199874225214</v>
      </c>
      <c r="T258" s="2">
        <v>2228.5199874225214</v>
      </c>
      <c r="U258" s="2">
        <v>2127.220442539679</v>
      </c>
      <c r="V258" s="2">
        <v>2329.8195323053628</v>
      </c>
      <c r="W258" s="2">
        <v>2228.5199874225214</v>
      </c>
      <c r="X258" s="2">
        <v>2127.220442539679</v>
      </c>
      <c r="Y258" s="2">
        <v>2246.494755349222</v>
      </c>
      <c r="Z258" s="2">
        <v>2246.494755349222</v>
      </c>
      <c r="AA258" s="2">
        <f t="shared" si="3"/>
        <v>26368.916416465028</v>
      </c>
    </row>
    <row r="259" spans="1:27" customFormat="1">
      <c r="A259" s="1" t="s">
        <v>32</v>
      </c>
      <c r="B259" s="13" t="s">
        <v>1291</v>
      </c>
      <c r="C259" s="13" t="s">
        <v>1311</v>
      </c>
      <c r="D259" s="1">
        <v>120203</v>
      </c>
      <c r="E259" s="13" t="s">
        <v>1079</v>
      </c>
      <c r="F259" s="13" t="s">
        <v>1059</v>
      </c>
      <c r="G259" s="1" t="s">
        <v>90</v>
      </c>
      <c r="H259" s="1">
        <v>50421100</v>
      </c>
      <c r="I259" s="13" t="s">
        <v>418</v>
      </c>
      <c r="J259" s="13">
        <v>13</v>
      </c>
      <c r="K259" s="13" t="s">
        <v>414</v>
      </c>
      <c r="L259" s="13" t="s">
        <v>415</v>
      </c>
      <c r="M259" s="13" t="s">
        <v>414</v>
      </c>
      <c r="N259" s="13" t="s">
        <v>417</v>
      </c>
      <c r="O259" s="2">
        <v>-102.30840939550113</v>
      </c>
      <c r="P259" s="2">
        <v>-102.30840939550113</v>
      </c>
      <c r="Q259" s="2">
        <v>-111.46424635770333</v>
      </c>
      <c r="R259" s="2">
        <v>-103.16444692145727</v>
      </c>
      <c r="S259" s="2">
        <v>-107.78280392310145</v>
      </c>
      <c r="T259" s="2">
        <v>-107.78280392310145</v>
      </c>
      <c r="U259" s="2">
        <v>-103.16444692145727</v>
      </c>
      <c r="V259" s="2">
        <v>-112.40116092474565</v>
      </c>
      <c r="W259" s="2">
        <v>-107.78280392310145</v>
      </c>
      <c r="X259" s="2">
        <v>-103.16444692145727</v>
      </c>
      <c r="Y259" s="2">
        <v>-109.24724062170128</v>
      </c>
      <c r="Z259" s="2">
        <v>-109.24724062170128</v>
      </c>
      <c r="AA259" s="2">
        <f t="shared" ref="AA259:AA322" si="4">SUM(O259:Z259)</f>
        <v>-1279.81845985053</v>
      </c>
    </row>
    <row r="260" spans="1:27" customFormat="1">
      <c r="A260" s="1" t="s">
        <v>32</v>
      </c>
      <c r="B260" s="13" t="s">
        <v>1291</v>
      </c>
      <c r="C260" s="13" t="s">
        <v>1311</v>
      </c>
      <c r="D260" s="1">
        <v>120203</v>
      </c>
      <c r="E260" s="13" t="s">
        <v>1079</v>
      </c>
      <c r="F260" s="13" t="s">
        <v>1059</v>
      </c>
      <c r="G260" s="1" t="s">
        <v>91</v>
      </c>
      <c r="H260" s="1">
        <v>50422100</v>
      </c>
      <c r="I260" s="13" t="s">
        <v>420</v>
      </c>
      <c r="J260" s="13">
        <v>13</v>
      </c>
      <c r="K260" s="13" t="s">
        <v>414</v>
      </c>
      <c r="L260" s="13" t="s">
        <v>415</v>
      </c>
      <c r="M260" s="13" t="s">
        <v>414</v>
      </c>
      <c r="N260" s="13" t="s">
        <v>417</v>
      </c>
      <c r="O260" s="2">
        <v>-75.341846488632655</v>
      </c>
      <c r="P260" s="2">
        <v>-75.341846488632655</v>
      </c>
      <c r="Q260" s="2">
        <v>-82.517260439931007</v>
      </c>
      <c r="R260" s="2">
        <v>-76.30241716159037</v>
      </c>
      <c r="S260" s="2">
        <v>-79.935865597856576</v>
      </c>
      <c r="T260" s="2">
        <v>-79.935865597856576</v>
      </c>
      <c r="U260" s="2">
        <v>-76.30241716159037</v>
      </c>
      <c r="V260" s="2">
        <v>-83.569314034122783</v>
      </c>
      <c r="W260" s="2">
        <v>-79.935865597856576</v>
      </c>
      <c r="X260" s="2">
        <v>-76.30241716159037</v>
      </c>
      <c r="Y260" s="2">
        <v>-80.776742554493069</v>
      </c>
      <c r="Z260" s="2">
        <v>-80.776742554493069</v>
      </c>
      <c r="AA260" s="2">
        <f t="shared" si="4"/>
        <v>-947.03860083864606</v>
      </c>
    </row>
    <row r="261" spans="1:27" customFormat="1">
      <c r="A261" s="1" t="s">
        <v>32</v>
      </c>
      <c r="B261" s="13" t="s">
        <v>1291</v>
      </c>
      <c r="C261" s="13" t="s">
        <v>1311</v>
      </c>
      <c r="D261" s="1">
        <v>120203</v>
      </c>
      <c r="E261" s="13" t="s">
        <v>1079</v>
      </c>
      <c r="F261" s="13" t="s">
        <v>1059</v>
      </c>
      <c r="G261" s="1" t="s">
        <v>69</v>
      </c>
      <c r="H261" s="1">
        <v>68532000</v>
      </c>
      <c r="I261" s="13" t="s">
        <v>892</v>
      </c>
      <c r="J261" s="13">
        <v>34</v>
      </c>
      <c r="K261" s="13" t="s">
        <v>887</v>
      </c>
      <c r="L261" s="13" t="s">
        <v>888</v>
      </c>
      <c r="M261" s="13" t="s">
        <v>887</v>
      </c>
      <c r="N261" s="13" t="s">
        <v>894</v>
      </c>
      <c r="O261" s="2">
        <v>726.01091933135331</v>
      </c>
      <c r="P261" s="2">
        <v>336.31524061104682</v>
      </c>
      <c r="Q261" s="2">
        <v>8.713839995199999</v>
      </c>
      <c r="R261" s="2">
        <v>0</v>
      </c>
      <c r="S261" s="2">
        <v>0</v>
      </c>
      <c r="T261" s="2">
        <v>0</v>
      </c>
      <c r="U261" s="2">
        <v>0</v>
      </c>
      <c r="V261" s="2">
        <v>0</v>
      </c>
      <c r="W261" s="2">
        <v>0</v>
      </c>
      <c r="X261" s="2">
        <v>0</v>
      </c>
      <c r="Y261" s="2">
        <v>0</v>
      </c>
      <c r="Z261" s="2">
        <v>0</v>
      </c>
      <c r="AA261" s="2">
        <f t="shared" si="4"/>
        <v>1071.0399999376002</v>
      </c>
    </row>
    <row r="262" spans="1:27" customFormat="1">
      <c r="A262" s="1" t="s">
        <v>32</v>
      </c>
      <c r="B262" s="13" t="s">
        <v>1291</v>
      </c>
      <c r="C262" s="13" t="s">
        <v>1311</v>
      </c>
      <c r="D262" s="1">
        <v>120203</v>
      </c>
      <c r="E262" s="13" t="s">
        <v>1079</v>
      </c>
      <c r="F262" s="13" t="s">
        <v>1059</v>
      </c>
      <c r="G262" s="1" t="s">
        <v>70</v>
      </c>
      <c r="H262" s="1">
        <v>68533000</v>
      </c>
      <c r="I262" s="13" t="s">
        <v>896</v>
      </c>
      <c r="J262" s="13">
        <v>34</v>
      </c>
      <c r="K262" s="13" t="s">
        <v>887</v>
      </c>
      <c r="L262" s="13" t="s">
        <v>888</v>
      </c>
      <c r="M262" s="13" t="s">
        <v>887</v>
      </c>
      <c r="N262" s="13" t="s">
        <v>894</v>
      </c>
      <c r="O262" s="2">
        <v>9256.6117214747519</v>
      </c>
      <c r="P262" s="2">
        <v>9256.6117214747519</v>
      </c>
      <c r="Q262" s="2">
        <v>10073.86634888651</v>
      </c>
      <c r="R262" s="2">
        <v>9322.3535030630119</v>
      </c>
      <c r="S262" s="2">
        <v>9734.0784620578524</v>
      </c>
      <c r="T262" s="2">
        <v>9734.0784620578524</v>
      </c>
      <c r="U262" s="2">
        <v>9322.3535030630119</v>
      </c>
      <c r="V262" s="2">
        <v>10145.793421052695</v>
      </c>
      <c r="W262" s="2">
        <v>9734.0784620578524</v>
      </c>
      <c r="X262" s="2">
        <v>9322.3535030630119</v>
      </c>
      <c r="Y262" s="2">
        <v>9875.0435379278042</v>
      </c>
      <c r="Z262" s="2">
        <v>9875.0435379278042</v>
      </c>
      <c r="AA262" s="2">
        <f t="shared" si="4"/>
        <v>115652.26618410691</v>
      </c>
    </row>
    <row r="263" spans="1:27" customFormat="1">
      <c r="A263" s="1" t="s">
        <v>32</v>
      </c>
      <c r="B263" s="13" t="s">
        <v>1291</v>
      </c>
      <c r="C263" s="13" t="s">
        <v>1311</v>
      </c>
      <c r="D263" s="1">
        <v>120203</v>
      </c>
      <c r="E263" s="13" t="s">
        <v>1079</v>
      </c>
      <c r="F263" s="13" t="s">
        <v>1059</v>
      </c>
      <c r="G263" s="1" t="s">
        <v>71</v>
      </c>
      <c r="H263" s="1">
        <v>68535000</v>
      </c>
      <c r="I263" s="13" t="s">
        <v>898</v>
      </c>
      <c r="J263" s="13">
        <v>34</v>
      </c>
      <c r="K263" s="13" t="s">
        <v>887</v>
      </c>
      <c r="L263" s="13" t="s">
        <v>888</v>
      </c>
      <c r="M263" s="13" t="s">
        <v>887</v>
      </c>
      <c r="N263" s="13" t="s">
        <v>894</v>
      </c>
      <c r="O263" s="2">
        <v>1694.0254784398244</v>
      </c>
      <c r="P263" s="2">
        <v>1446.2339924351757</v>
      </c>
      <c r="Q263" s="2">
        <v>179.9505291249998</v>
      </c>
      <c r="R263" s="2">
        <v>0</v>
      </c>
      <c r="S263" s="2">
        <v>0</v>
      </c>
      <c r="T263" s="2">
        <v>0</v>
      </c>
      <c r="U263" s="2">
        <v>0</v>
      </c>
      <c r="V263" s="2">
        <v>0</v>
      </c>
      <c r="W263" s="2">
        <v>0</v>
      </c>
      <c r="X263" s="2">
        <v>0</v>
      </c>
      <c r="Y263" s="2">
        <v>0</v>
      </c>
      <c r="Z263" s="2">
        <v>0</v>
      </c>
      <c r="AA263" s="2">
        <f t="shared" si="4"/>
        <v>3320.21</v>
      </c>
    </row>
    <row r="264" spans="1:27" customFormat="1">
      <c r="A264" s="1" t="s">
        <v>32</v>
      </c>
      <c r="B264" s="13" t="s">
        <v>1291</v>
      </c>
      <c r="C264" s="13" t="s">
        <v>1311</v>
      </c>
      <c r="D264" s="1">
        <v>120203</v>
      </c>
      <c r="E264" s="13" t="s">
        <v>1079</v>
      </c>
      <c r="F264" s="13" t="s">
        <v>1059</v>
      </c>
      <c r="G264" s="1" t="s">
        <v>128</v>
      </c>
      <c r="H264" s="1">
        <v>68532100</v>
      </c>
      <c r="I264" s="13" t="s">
        <v>895</v>
      </c>
      <c r="J264" s="13">
        <v>34</v>
      </c>
      <c r="K264" s="13" t="s">
        <v>887</v>
      </c>
      <c r="L264" s="13" t="s">
        <v>888</v>
      </c>
      <c r="M264" s="13" t="s">
        <v>887</v>
      </c>
      <c r="N264" s="13" t="s">
        <v>894</v>
      </c>
      <c r="O264" s="2">
        <v>-30.610737110650106</v>
      </c>
      <c r="P264" s="2">
        <v>-12.891586086949914</v>
      </c>
      <c r="Q264" s="2">
        <v>-0.17767679990399998</v>
      </c>
      <c r="R264" s="2">
        <v>0</v>
      </c>
      <c r="S264" s="2">
        <v>0</v>
      </c>
      <c r="T264" s="2">
        <v>0</v>
      </c>
      <c r="U264" s="2">
        <v>0</v>
      </c>
      <c r="V264" s="2">
        <v>0</v>
      </c>
      <c r="W264" s="2">
        <v>0</v>
      </c>
      <c r="X264" s="2">
        <v>0</v>
      </c>
      <c r="Y264" s="2">
        <v>0</v>
      </c>
      <c r="Z264" s="2">
        <v>0</v>
      </c>
      <c r="AA264" s="2">
        <f t="shared" si="4"/>
        <v>-43.679999997504019</v>
      </c>
    </row>
    <row r="265" spans="1:27" customFormat="1">
      <c r="A265" s="1" t="s">
        <v>32</v>
      </c>
      <c r="B265" s="13" t="s">
        <v>1291</v>
      </c>
      <c r="C265" s="13" t="s">
        <v>1311</v>
      </c>
      <c r="D265" s="1">
        <v>120203</v>
      </c>
      <c r="E265" s="13" t="s">
        <v>1079</v>
      </c>
      <c r="F265" s="13" t="s">
        <v>1059</v>
      </c>
      <c r="G265" s="1" t="s">
        <v>129</v>
      </c>
      <c r="H265" s="1">
        <v>68533100</v>
      </c>
      <c r="I265" s="13" t="s">
        <v>897</v>
      </c>
      <c r="J265" s="13">
        <v>34</v>
      </c>
      <c r="K265" s="13" t="s">
        <v>887</v>
      </c>
      <c r="L265" s="13" t="s">
        <v>888</v>
      </c>
      <c r="M265" s="13" t="s">
        <v>887</v>
      </c>
      <c r="N265" s="13" t="s">
        <v>894</v>
      </c>
      <c r="O265" s="2">
        <v>-390.28689816078861</v>
      </c>
      <c r="P265" s="2">
        <v>-390.28689816078861</v>
      </c>
      <c r="Q265" s="2">
        <v>-425.00777259163686</v>
      </c>
      <c r="R265" s="2">
        <v>-393.19927619768998</v>
      </c>
      <c r="S265" s="2">
        <v>-410.69762071913794</v>
      </c>
      <c r="T265" s="2">
        <v>-410.69762071913794</v>
      </c>
      <c r="U265" s="2">
        <v>-393.19927619768998</v>
      </c>
      <c r="V265" s="2">
        <v>-428.19596524058591</v>
      </c>
      <c r="W265" s="2">
        <v>-410.69762071913794</v>
      </c>
      <c r="X265" s="2">
        <v>-393.19927619768998</v>
      </c>
      <c r="Y265" s="2">
        <v>-416.54033119598648</v>
      </c>
      <c r="Z265" s="2">
        <v>-416.54033119598648</v>
      </c>
      <c r="AA265" s="2">
        <f t="shared" si="4"/>
        <v>-4878.548887296256</v>
      </c>
    </row>
    <row r="266" spans="1:27" customFormat="1">
      <c r="A266" s="1" t="s">
        <v>32</v>
      </c>
      <c r="B266" s="13" t="s">
        <v>1291</v>
      </c>
      <c r="C266" s="13" t="s">
        <v>1311</v>
      </c>
      <c r="D266" s="1">
        <v>120203</v>
      </c>
      <c r="E266" s="13" t="s">
        <v>1079</v>
      </c>
      <c r="F266" s="13" t="s">
        <v>1059</v>
      </c>
      <c r="G266" s="1" t="s">
        <v>130</v>
      </c>
      <c r="H266" s="1">
        <v>68535100</v>
      </c>
      <c r="I266" s="13" t="s">
        <v>899</v>
      </c>
      <c r="J266" s="13">
        <v>34</v>
      </c>
      <c r="K266" s="13" t="s">
        <v>887</v>
      </c>
      <c r="L266" s="13" t="s">
        <v>888</v>
      </c>
      <c r="M266" s="13" t="s">
        <v>887</v>
      </c>
      <c r="N266" s="13" t="s">
        <v>894</v>
      </c>
      <c r="O266" s="2">
        <v>-71.425053258183553</v>
      </c>
      <c r="P266" s="2">
        <v>-58.580877467816443</v>
      </c>
      <c r="Q266" s="2">
        <v>-5.4020692739999943</v>
      </c>
      <c r="R266" s="2">
        <v>0</v>
      </c>
      <c r="S266" s="2">
        <v>0</v>
      </c>
      <c r="T266" s="2">
        <v>0</v>
      </c>
      <c r="U266" s="2">
        <v>0</v>
      </c>
      <c r="V266" s="2">
        <v>0</v>
      </c>
      <c r="W266" s="2">
        <v>0</v>
      </c>
      <c r="X266" s="2">
        <v>0</v>
      </c>
      <c r="Y266" s="2">
        <v>0</v>
      </c>
      <c r="Z266" s="2">
        <v>0</v>
      </c>
      <c r="AA266" s="2">
        <f t="shared" si="4"/>
        <v>-135.40799999999999</v>
      </c>
    </row>
    <row r="267" spans="1:27" customFormat="1">
      <c r="A267" s="1" t="s">
        <v>33</v>
      </c>
      <c r="B267" s="13" t="s">
        <v>1291</v>
      </c>
      <c r="C267" s="13" t="s">
        <v>1311</v>
      </c>
      <c r="D267" s="1">
        <v>120205</v>
      </c>
      <c r="E267" s="13" t="s">
        <v>1080</v>
      </c>
      <c r="F267" s="13" t="s">
        <v>1099</v>
      </c>
      <c r="G267" s="1" t="s">
        <v>147</v>
      </c>
      <c r="H267" s="1">
        <v>40211000</v>
      </c>
      <c r="I267" s="13" t="s">
        <v>304</v>
      </c>
      <c r="J267" s="13">
        <v>2</v>
      </c>
      <c r="K267" s="13" t="s">
        <v>305</v>
      </c>
      <c r="L267" s="13" t="s">
        <v>306</v>
      </c>
      <c r="M267" s="13" t="s">
        <v>305</v>
      </c>
      <c r="N267" s="13" t="s">
        <v>308</v>
      </c>
      <c r="O267" s="2">
        <v>-17611.39</v>
      </c>
      <c r="P267" s="2">
        <v>-14153.210000000001</v>
      </c>
      <c r="Q267" s="2">
        <v>-14092.99</v>
      </c>
      <c r="R267" s="2">
        <v>-15382.419999999998</v>
      </c>
      <c r="S267" s="2">
        <v>-15245.67</v>
      </c>
      <c r="T267" s="2">
        <v>-13670.79</v>
      </c>
      <c r="U267" s="2">
        <v>-14031.84</v>
      </c>
      <c r="V267" s="2">
        <v>-14391.18</v>
      </c>
      <c r="W267" s="2">
        <v>-15000.18</v>
      </c>
      <c r="X267" s="2">
        <v>-17708.5</v>
      </c>
      <c r="Y267" s="2">
        <v>-15138.34</v>
      </c>
      <c r="Z267" s="2">
        <v>-14691.21</v>
      </c>
      <c r="AA267" s="2">
        <f t="shared" si="4"/>
        <v>-181117.71999999997</v>
      </c>
    </row>
    <row r="268" spans="1:27" customFormat="1">
      <c r="A268" s="1" t="s">
        <v>33</v>
      </c>
      <c r="B268" s="13" t="s">
        <v>1291</v>
      </c>
      <c r="C268" s="13" t="s">
        <v>1311</v>
      </c>
      <c r="D268" s="1">
        <v>120205</v>
      </c>
      <c r="E268" s="13" t="s">
        <v>1080</v>
      </c>
      <c r="F268" s="13" t="s">
        <v>1099</v>
      </c>
      <c r="G268" s="1" t="s">
        <v>193</v>
      </c>
      <c r="H268" s="1">
        <v>40221000</v>
      </c>
      <c r="I268" s="13" t="s">
        <v>310</v>
      </c>
      <c r="J268" s="13">
        <v>2</v>
      </c>
      <c r="K268" s="13" t="s">
        <v>305</v>
      </c>
      <c r="L268" s="13" t="s">
        <v>306</v>
      </c>
      <c r="M268" s="13" t="s">
        <v>305</v>
      </c>
      <c r="N268" s="13" t="s">
        <v>312</v>
      </c>
      <c r="O268" s="2">
        <v>-11090.21</v>
      </c>
      <c r="P268" s="2">
        <v>-7727.14</v>
      </c>
      <c r="Q268" s="2">
        <v>-7509.0099999999993</v>
      </c>
      <c r="R268" s="2">
        <v>-10397.699999999999</v>
      </c>
      <c r="S268" s="2">
        <v>-8123.05</v>
      </c>
      <c r="T268" s="2">
        <v>-5339.02</v>
      </c>
      <c r="U268" s="2">
        <v>-6309.82</v>
      </c>
      <c r="V268" s="2">
        <v>-10626.400000000001</v>
      </c>
      <c r="W268" s="2">
        <v>-10080.57</v>
      </c>
      <c r="X268" s="2">
        <v>-8788.09</v>
      </c>
      <c r="Y268" s="2">
        <v>-9310.02</v>
      </c>
      <c r="Z268" s="2">
        <v>-7974.6900000000005</v>
      </c>
      <c r="AA268" s="2">
        <f t="shared" si="4"/>
        <v>-103275.72000000002</v>
      </c>
    </row>
    <row r="269" spans="1:27" customFormat="1">
      <c r="A269" s="1" t="s">
        <v>33</v>
      </c>
      <c r="B269" s="13" t="s">
        <v>1291</v>
      </c>
      <c r="C269" s="13" t="s">
        <v>1311</v>
      </c>
      <c r="D269" s="1">
        <v>120205</v>
      </c>
      <c r="E269" s="13" t="s">
        <v>1080</v>
      </c>
      <c r="F269" s="13" t="s">
        <v>1099</v>
      </c>
      <c r="G269" s="1" t="s">
        <v>194</v>
      </c>
      <c r="H269" s="1">
        <v>40231000</v>
      </c>
      <c r="I269" s="13" t="s">
        <v>314</v>
      </c>
      <c r="J269" s="13">
        <v>2</v>
      </c>
      <c r="K269" s="13" t="s">
        <v>305</v>
      </c>
      <c r="L269" s="13" t="s">
        <v>306</v>
      </c>
      <c r="M269" s="13" t="s">
        <v>305</v>
      </c>
      <c r="N269" s="13" t="s">
        <v>316</v>
      </c>
      <c r="O269" s="2">
        <v>-20.75</v>
      </c>
      <c r="P269" s="2">
        <v>-20.75</v>
      </c>
      <c r="Q269" s="2">
        <v>-27.16</v>
      </c>
      <c r="R269" s="2">
        <v>-46.56</v>
      </c>
      <c r="S269" s="2">
        <v>-89.24</v>
      </c>
      <c r="T269" s="2">
        <v>-60.79</v>
      </c>
      <c r="U269" s="2">
        <v>-20.75</v>
      </c>
      <c r="V269" s="2">
        <v>-20.75</v>
      </c>
      <c r="W269" s="2">
        <v>-29</v>
      </c>
      <c r="X269" s="2">
        <v>-29</v>
      </c>
      <c r="Y269" s="2">
        <v>-37.51</v>
      </c>
      <c r="Z269" s="2">
        <v>-31.039999999999992</v>
      </c>
      <c r="AA269" s="2">
        <f t="shared" si="4"/>
        <v>-433.29999999999995</v>
      </c>
    </row>
    <row r="270" spans="1:27" customFormat="1">
      <c r="A270" s="1" t="s">
        <v>33</v>
      </c>
      <c r="B270" s="13" t="s">
        <v>1291</v>
      </c>
      <c r="C270" s="13" t="s">
        <v>1311</v>
      </c>
      <c r="D270" s="1">
        <v>120205</v>
      </c>
      <c r="E270" s="13" t="s">
        <v>1080</v>
      </c>
      <c r="F270" s="13" t="s">
        <v>1099</v>
      </c>
      <c r="G270" s="1" t="s">
        <v>195</v>
      </c>
      <c r="H270" s="1">
        <v>40251000</v>
      </c>
      <c r="I270" s="13" t="s">
        <v>318</v>
      </c>
      <c r="J270" s="13">
        <v>2</v>
      </c>
      <c r="K270" s="13" t="s">
        <v>305</v>
      </c>
      <c r="L270" s="13" t="s">
        <v>306</v>
      </c>
      <c r="M270" s="13" t="s">
        <v>305</v>
      </c>
      <c r="N270" s="13" t="s">
        <v>320</v>
      </c>
      <c r="O270" s="2">
        <v>-2225.96</v>
      </c>
      <c r="P270" s="2">
        <v>-421.09000000000003</v>
      </c>
      <c r="Q270" s="2">
        <v>-1222.3499999999999</v>
      </c>
      <c r="R270" s="2">
        <v>-1369.78</v>
      </c>
      <c r="S270" s="2">
        <v>-1146.49</v>
      </c>
      <c r="T270" s="2">
        <v>-1385.41</v>
      </c>
      <c r="U270" s="2">
        <v>-637</v>
      </c>
      <c r="V270" s="2">
        <v>-1148.8699999999999</v>
      </c>
      <c r="W270" s="2">
        <v>-2361.7800000000002</v>
      </c>
      <c r="X270" s="2">
        <v>-2155.1799999999998</v>
      </c>
      <c r="Y270" s="2">
        <v>-1800.54</v>
      </c>
      <c r="Z270" s="2">
        <v>-1253.0300000000002</v>
      </c>
      <c r="AA270" s="2">
        <f t="shared" si="4"/>
        <v>-17127.48</v>
      </c>
    </row>
    <row r="271" spans="1:27" customFormat="1">
      <c r="A271" s="1" t="s">
        <v>33</v>
      </c>
      <c r="B271" s="13" t="s">
        <v>1291</v>
      </c>
      <c r="C271" s="13" t="s">
        <v>1311</v>
      </c>
      <c r="D271" s="1">
        <v>120205</v>
      </c>
      <c r="E271" s="13" t="s">
        <v>1080</v>
      </c>
      <c r="F271" s="13" t="s">
        <v>1059</v>
      </c>
      <c r="G271" s="1" t="s">
        <v>148</v>
      </c>
      <c r="H271" s="1">
        <v>40310100</v>
      </c>
      <c r="I271" s="13" t="s">
        <v>322</v>
      </c>
      <c r="J271" s="13">
        <v>3</v>
      </c>
      <c r="K271" s="13" t="s">
        <v>323</v>
      </c>
      <c r="L271" s="13" t="s">
        <v>324</v>
      </c>
      <c r="M271" s="13" t="s">
        <v>325</v>
      </c>
      <c r="N271" s="13" t="s">
        <v>327</v>
      </c>
      <c r="O271" s="2">
        <v>-51000</v>
      </c>
      <c r="P271" s="2">
        <v>-51000</v>
      </c>
      <c r="Q271" s="2">
        <v>-51000</v>
      </c>
      <c r="R271" s="2">
        <v>-51000</v>
      </c>
      <c r="S271" s="2">
        <v>-62333.333333333336</v>
      </c>
      <c r="T271" s="2">
        <v>-62333.333333333336</v>
      </c>
      <c r="U271" s="2">
        <v>-62333.333333333336</v>
      </c>
      <c r="V271" s="2">
        <v>-62333.333333333336</v>
      </c>
      <c r="W271" s="2">
        <v>-62333.333333333336</v>
      </c>
      <c r="X271" s="2">
        <v>-62333.333333333336</v>
      </c>
      <c r="Y271" s="2">
        <v>-51000</v>
      </c>
      <c r="Z271" s="2">
        <v>-51000</v>
      </c>
      <c r="AA271" s="2">
        <f t="shared" si="4"/>
        <v>-679999.99999999988</v>
      </c>
    </row>
    <row r="272" spans="1:27" customFormat="1">
      <c r="A272" s="1" t="s">
        <v>33</v>
      </c>
      <c r="B272" s="13" t="s">
        <v>1291</v>
      </c>
      <c r="C272" s="13" t="s">
        <v>1311</v>
      </c>
      <c r="D272" s="1">
        <v>120205</v>
      </c>
      <c r="E272" s="13" t="s">
        <v>1080</v>
      </c>
      <c r="F272" s="13" t="s">
        <v>1059</v>
      </c>
      <c r="G272" s="1" t="s">
        <v>196</v>
      </c>
      <c r="H272" s="1">
        <v>40310200</v>
      </c>
      <c r="I272" s="13" t="s">
        <v>328</v>
      </c>
      <c r="J272" s="13">
        <v>3</v>
      </c>
      <c r="K272" s="13" t="s">
        <v>323</v>
      </c>
      <c r="L272" s="13" t="s">
        <v>324</v>
      </c>
      <c r="M272" s="13" t="s">
        <v>325</v>
      </c>
      <c r="N272" s="13" t="s">
        <v>330</v>
      </c>
      <c r="O272" s="2">
        <v>-5693.21</v>
      </c>
      <c r="P272" s="2">
        <v>-5693.21</v>
      </c>
      <c r="Q272" s="2">
        <v>-5693.21</v>
      </c>
      <c r="R272" s="2">
        <v>-5693.21</v>
      </c>
      <c r="S272" s="2">
        <v>-5693.21</v>
      </c>
      <c r="T272" s="2">
        <v>-7059</v>
      </c>
      <c r="U272" s="2">
        <v>-5693.21</v>
      </c>
      <c r="V272" s="2">
        <v>-5693.21</v>
      </c>
      <c r="W272" s="2">
        <v>-5693.21</v>
      </c>
      <c r="X272" s="2">
        <v>-5693.21</v>
      </c>
      <c r="Y272" s="2">
        <v>-5693.21</v>
      </c>
      <c r="Z272" s="2">
        <v>-5693.21</v>
      </c>
      <c r="AA272" s="2">
        <f t="shared" si="4"/>
        <v>-69684.31</v>
      </c>
    </row>
    <row r="273" spans="1:27" customFormat="1">
      <c r="A273" s="1" t="s">
        <v>33</v>
      </c>
      <c r="B273" s="13" t="s">
        <v>1291</v>
      </c>
      <c r="C273" s="13" t="s">
        <v>1311</v>
      </c>
      <c r="D273" s="1">
        <v>120205</v>
      </c>
      <c r="E273" s="13" t="s">
        <v>1080</v>
      </c>
      <c r="F273" s="13" t="s">
        <v>1059</v>
      </c>
      <c r="G273" s="1" t="s">
        <v>197</v>
      </c>
      <c r="H273" s="1">
        <v>40310250</v>
      </c>
      <c r="I273" s="13" t="s">
        <v>331</v>
      </c>
      <c r="J273" s="13">
        <v>3</v>
      </c>
      <c r="K273" s="13" t="s">
        <v>323</v>
      </c>
      <c r="L273" s="13" t="s">
        <v>324</v>
      </c>
      <c r="M273" s="13" t="s">
        <v>325</v>
      </c>
      <c r="N273" s="13" t="s">
        <v>333</v>
      </c>
      <c r="O273" s="2">
        <v>-5450</v>
      </c>
      <c r="P273" s="2">
        <v>-5450</v>
      </c>
      <c r="Q273" s="2">
        <v>-5450</v>
      </c>
      <c r="R273" s="2">
        <v>-5450</v>
      </c>
      <c r="S273" s="2">
        <v>-5450</v>
      </c>
      <c r="T273" s="2">
        <v>-5450</v>
      </c>
      <c r="U273" s="2">
        <v>-5450</v>
      </c>
      <c r="V273" s="2">
        <v>-5450</v>
      </c>
      <c r="W273" s="2">
        <v>-5450</v>
      </c>
      <c r="X273" s="2">
        <v>-5450</v>
      </c>
      <c r="Y273" s="2">
        <v>-5450</v>
      </c>
      <c r="Z273" s="2">
        <v>-5450</v>
      </c>
      <c r="AA273" s="2">
        <f t="shared" si="4"/>
        <v>-65400</v>
      </c>
    </row>
    <row r="274" spans="1:27" customFormat="1">
      <c r="A274" s="1" t="s">
        <v>33</v>
      </c>
      <c r="B274" s="13" t="s">
        <v>1291</v>
      </c>
      <c r="C274" s="13" t="s">
        <v>1311</v>
      </c>
      <c r="D274" s="1">
        <v>120205</v>
      </c>
      <c r="E274" s="13" t="s">
        <v>1080</v>
      </c>
      <c r="F274" s="13" t="s">
        <v>1059</v>
      </c>
      <c r="G274" s="1" t="s">
        <v>198</v>
      </c>
      <c r="H274" s="1">
        <v>40310400</v>
      </c>
      <c r="I274" s="13" t="s">
        <v>337</v>
      </c>
      <c r="J274" s="13">
        <v>3</v>
      </c>
      <c r="K274" s="13" t="s">
        <v>323</v>
      </c>
      <c r="L274" s="13" t="s">
        <v>324</v>
      </c>
      <c r="M274" s="13" t="s">
        <v>325</v>
      </c>
      <c r="N274" s="13" t="s">
        <v>336</v>
      </c>
      <c r="O274" s="2">
        <v>-3246.666666666667</v>
      </c>
      <c r="P274" s="2">
        <v>-3246.666666666667</v>
      </c>
      <c r="Q274" s="2">
        <v>-2651.4444444444439</v>
      </c>
      <c r="R274" s="2">
        <v>-2164.4444444444439</v>
      </c>
      <c r="S274" s="2">
        <v>-2651.4444444444439</v>
      </c>
      <c r="T274" s="2">
        <v>-2651.4444444444439</v>
      </c>
      <c r="U274" s="2">
        <v>-2759.666666666667</v>
      </c>
      <c r="V274" s="2">
        <v>-2759.666666666667</v>
      </c>
      <c r="W274" s="2">
        <v>-2651.4444444444439</v>
      </c>
      <c r="X274" s="2">
        <v>-2651.4444444444439</v>
      </c>
      <c r="Y274" s="2">
        <v>-2056.2222222222222</v>
      </c>
      <c r="Z274" s="2">
        <v>-2651.4444444444439</v>
      </c>
      <c r="AA274" s="2">
        <f t="shared" si="4"/>
        <v>-32142.000000000004</v>
      </c>
    </row>
    <row r="275" spans="1:27" customFormat="1">
      <c r="A275" s="1" t="s">
        <v>33</v>
      </c>
      <c r="B275" s="13" t="s">
        <v>1291</v>
      </c>
      <c r="C275" s="13" t="s">
        <v>1311</v>
      </c>
      <c r="D275" s="1">
        <v>120205</v>
      </c>
      <c r="E275" s="13" t="s">
        <v>1080</v>
      </c>
      <c r="F275" s="13" t="s">
        <v>1059</v>
      </c>
      <c r="G275" s="1" t="s">
        <v>199</v>
      </c>
      <c r="H275" s="1">
        <v>40310500</v>
      </c>
      <c r="I275" s="13" t="s">
        <v>338</v>
      </c>
      <c r="J275" s="13">
        <v>3</v>
      </c>
      <c r="K275" s="13" t="s">
        <v>323</v>
      </c>
      <c r="L275" s="13" t="s">
        <v>324</v>
      </c>
      <c r="M275" s="13" t="s">
        <v>325</v>
      </c>
      <c r="N275" s="13" t="s">
        <v>336</v>
      </c>
      <c r="O275" s="2">
        <v>-47127.340000000004</v>
      </c>
      <c r="P275" s="2">
        <v>-48592.23</v>
      </c>
      <c r="Q275" s="2">
        <v>-52625</v>
      </c>
      <c r="R275" s="2">
        <v>-55084.079999999994</v>
      </c>
      <c r="S275" s="2">
        <v>-65567.510000000009</v>
      </c>
      <c r="T275" s="2">
        <v>-77786.36</v>
      </c>
      <c r="U275" s="2">
        <v>-84885.21</v>
      </c>
      <c r="V275" s="2">
        <v>-94818.240000000005</v>
      </c>
      <c r="W275" s="2">
        <v>-58610.47</v>
      </c>
      <c r="X275" s="2">
        <v>-57382.51</v>
      </c>
      <c r="Y275" s="2">
        <v>-52316.959999999992</v>
      </c>
      <c r="Z275" s="2">
        <v>-48747.34</v>
      </c>
      <c r="AA275" s="2">
        <f t="shared" si="4"/>
        <v>-743543.25</v>
      </c>
    </row>
    <row r="276" spans="1:27" customFormat="1">
      <c r="A276" s="1" t="s">
        <v>33</v>
      </c>
      <c r="B276" s="13" t="s">
        <v>1291</v>
      </c>
      <c r="C276" s="13" t="s">
        <v>1311</v>
      </c>
      <c r="D276" s="1">
        <v>120205</v>
      </c>
      <c r="E276" s="13" t="s">
        <v>1080</v>
      </c>
      <c r="F276" s="13" t="s">
        <v>1059</v>
      </c>
      <c r="G276" s="1" t="s">
        <v>200</v>
      </c>
      <c r="H276" s="1">
        <v>40310600</v>
      </c>
      <c r="I276" s="13" t="s">
        <v>339</v>
      </c>
      <c r="J276" s="13">
        <v>3</v>
      </c>
      <c r="K276" s="13" t="s">
        <v>323</v>
      </c>
      <c r="L276" s="13" t="s">
        <v>324</v>
      </c>
      <c r="M276" s="13" t="s">
        <v>325</v>
      </c>
      <c r="N276" s="13" t="s">
        <v>336</v>
      </c>
      <c r="O276" s="2">
        <v>-4386.166666666667</v>
      </c>
      <c r="P276" s="2">
        <v>-4386.166666666667</v>
      </c>
      <c r="Q276" s="2">
        <v>-4386.166666666667</v>
      </c>
      <c r="R276" s="2">
        <v>-4386.166666666667</v>
      </c>
      <c r="S276" s="2">
        <v>-4386.166666666667</v>
      </c>
      <c r="T276" s="2">
        <v>-4386.166666666667</v>
      </c>
      <c r="U276" s="2">
        <v>-4386.166666666667</v>
      </c>
      <c r="V276" s="2">
        <v>-4386.166666666667</v>
      </c>
      <c r="W276" s="2">
        <v>-4386.166666666667</v>
      </c>
      <c r="X276" s="2">
        <v>-4386.166666666667</v>
      </c>
      <c r="Y276" s="2">
        <v>-4386.166666666667</v>
      </c>
      <c r="Z276" s="2">
        <v>-4386.166666666667</v>
      </c>
      <c r="AA276" s="2">
        <f t="shared" si="4"/>
        <v>-52633.999999999993</v>
      </c>
    </row>
    <row r="277" spans="1:27" customFormat="1">
      <c r="A277" s="1" t="s">
        <v>33</v>
      </c>
      <c r="B277" s="13" t="s">
        <v>1291</v>
      </c>
      <c r="C277" s="13" t="s">
        <v>1311</v>
      </c>
      <c r="D277" s="1">
        <v>120205</v>
      </c>
      <c r="E277" s="13" t="s">
        <v>1080</v>
      </c>
      <c r="F277" s="13" t="s">
        <v>1059</v>
      </c>
      <c r="G277" s="1" t="s">
        <v>201</v>
      </c>
      <c r="H277" s="1">
        <v>40310700</v>
      </c>
      <c r="I277" s="13" t="s">
        <v>340</v>
      </c>
      <c r="J277" s="13">
        <v>3</v>
      </c>
      <c r="K277" s="13" t="s">
        <v>323</v>
      </c>
      <c r="L277" s="13" t="s">
        <v>324</v>
      </c>
      <c r="M277" s="13" t="s">
        <v>325</v>
      </c>
      <c r="N277" s="13" t="s">
        <v>336</v>
      </c>
      <c r="O277" s="2">
        <v>-24266.666666666668</v>
      </c>
      <c r="P277" s="2">
        <v>-24266.666666666668</v>
      </c>
      <c r="Q277" s="2">
        <v>-24266.666666666668</v>
      </c>
      <c r="R277" s="2">
        <v>-24266.666666666668</v>
      </c>
      <c r="S277" s="2">
        <v>-24266.666666666668</v>
      </c>
      <c r="T277" s="2">
        <v>-24266.666666666668</v>
      </c>
      <c r="U277" s="2">
        <v>-24266.666666666668</v>
      </c>
      <c r="V277" s="2">
        <v>-24266.666666666668</v>
      </c>
      <c r="W277" s="2">
        <v>-24266.666666666668</v>
      </c>
      <c r="X277" s="2">
        <v>-24266.666666666668</v>
      </c>
      <c r="Y277" s="2">
        <v>-24266.666666666668</v>
      </c>
      <c r="Z277" s="2">
        <v>-24266.666666666668</v>
      </c>
      <c r="AA277" s="2">
        <f t="shared" si="4"/>
        <v>-291200</v>
      </c>
    </row>
    <row r="278" spans="1:27" customFormat="1">
      <c r="A278" s="1" t="s">
        <v>33</v>
      </c>
      <c r="B278" s="13" t="s">
        <v>1291</v>
      </c>
      <c r="C278" s="13" t="s">
        <v>1311</v>
      </c>
      <c r="D278" s="1">
        <v>120205</v>
      </c>
      <c r="E278" s="13" t="s">
        <v>1080</v>
      </c>
      <c r="F278" s="13" t="s">
        <v>1059</v>
      </c>
      <c r="G278" s="1" t="s">
        <v>202</v>
      </c>
      <c r="H278" s="1">
        <v>40319900</v>
      </c>
      <c r="I278" s="13" t="s">
        <v>342</v>
      </c>
      <c r="J278" s="13">
        <v>3</v>
      </c>
      <c r="K278" s="13" t="s">
        <v>323</v>
      </c>
      <c r="L278" s="13" t="s">
        <v>324</v>
      </c>
      <c r="M278" s="13" t="s">
        <v>325</v>
      </c>
      <c r="N278" s="13" t="s">
        <v>336</v>
      </c>
      <c r="O278" s="2">
        <v>-4916.666666666667</v>
      </c>
      <c r="P278" s="2">
        <v>-4916.666666666667</v>
      </c>
      <c r="Q278" s="2">
        <v>-4916.666666666667</v>
      </c>
      <c r="R278" s="2">
        <v>-4916.666666666667</v>
      </c>
      <c r="S278" s="2">
        <v>-4916.666666666667</v>
      </c>
      <c r="T278" s="2">
        <v>-4916.666666666667</v>
      </c>
      <c r="U278" s="2">
        <v>-4916.666666666667</v>
      </c>
      <c r="V278" s="2">
        <v>-4916.666666666667</v>
      </c>
      <c r="W278" s="2">
        <v>-4916.666666666667</v>
      </c>
      <c r="X278" s="2">
        <v>-4916.666666666667</v>
      </c>
      <c r="Y278" s="2">
        <v>-4916.666666666667</v>
      </c>
      <c r="Z278" s="2">
        <v>-4916.666666666667</v>
      </c>
      <c r="AA278" s="2">
        <f t="shared" si="4"/>
        <v>-58999.999999999993</v>
      </c>
    </row>
    <row r="279" spans="1:27" customFormat="1">
      <c r="A279" s="1" t="s">
        <v>33</v>
      </c>
      <c r="B279" s="13" t="s">
        <v>1291</v>
      </c>
      <c r="C279" s="13" t="s">
        <v>1311</v>
      </c>
      <c r="D279" s="1">
        <v>120205</v>
      </c>
      <c r="E279" s="13" t="s">
        <v>1080</v>
      </c>
      <c r="F279" s="13" t="s">
        <v>1059</v>
      </c>
      <c r="G279" s="1" t="s">
        <v>203</v>
      </c>
      <c r="H279" s="1">
        <v>50610100</v>
      </c>
      <c r="I279" s="13" t="s">
        <v>452</v>
      </c>
      <c r="J279" s="13">
        <v>11</v>
      </c>
      <c r="K279" s="13" t="s">
        <v>449</v>
      </c>
      <c r="L279" s="13" t="s">
        <v>450</v>
      </c>
      <c r="M279" s="13" t="s">
        <v>451</v>
      </c>
      <c r="N279" s="13" t="s">
        <v>417</v>
      </c>
      <c r="O279" s="2">
        <v>-13190.435299999999</v>
      </c>
      <c r="P279" s="2">
        <v>-13190.435299999999</v>
      </c>
      <c r="Q279" s="2">
        <v>-13190.435299999999</v>
      </c>
      <c r="R279" s="2">
        <v>-13190.435299999999</v>
      </c>
      <c r="S279" s="2">
        <v>-13190.435299999999</v>
      </c>
      <c r="T279" s="2">
        <v>-13190.435299999999</v>
      </c>
      <c r="U279" s="2">
        <v>-13190.435299999999</v>
      </c>
      <c r="V279" s="2">
        <v>-13190.435299999999</v>
      </c>
      <c r="W279" s="2">
        <v>-13190.435299999999</v>
      </c>
      <c r="X279" s="2">
        <v>-13190.435299999999</v>
      </c>
      <c r="Y279" s="2">
        <v>-13190.435299999999</v>
      </c>
      <c r="Z279" s="2">
        <v>-13190.435299999999</v>
      </c>
      <c r="AA279" s="2">
        <f t="shared" si="4"/>
        <v>-158285.22360000003</v>
      </c>
    </row>
    <row r="280" spans="1:27" customFormat="1">
      <c r="A280" s="1" t="s">
        <v>33</v>
      </c>
      <c r="B280" s="13" t="s">
        <v>1291</v>
      </c>
      <c r="C280" s="13" t="s">
        <v>1311</v>
      </c>
      <c r="D280" s="1">
        <v>120205</v>
      </c>
      <c r="E280" s="13" t="s">
        <v>1080</v>
      </c>
      <c r="F280" s="13" t="s">
        <v>1059</v>
      </c>
      <c r="G280" s="1" t="s">
        <v>204</v>
      </c>
      <c r="H280" s="1">
        <v>50510100</v>
      </c>
      <c r="I280" s="13" t="s">
        <v>445</v>
      </c>
      <c r="J280" s="13">
        <v>12</v>
      </c>
      <c r="K280" s="13" t="s">
        <v>442</v>
      </c>
      <c r="L280" s="13" t="s">
        <v>443</v>
      </c>
      <c r="M280" s="13" t="s">
        <v>444</v>
      </c>
      <c r="N280" s="13" t="s">
        <v>417</v>
      </c>
      <c r="O280" s="2">
        <v>-12126.602949999999</v>
      </c>
      <c r="P280" s="2">
        <v>-12126.602949999999</v>
      </c>
      <c r="Q280" s="2">
        <v>-12126.602949999999</v>
      </c>
      <c r="R280" s="2">
        <v>-12126.602949999999</v>
      </c>
      <c r="S280" s="2">
        <v>-12126.602949999999</v>
      </c>
      <c r="T280" s="2">
        <v>-12126.602949999999</v>
      </c>
      <c r="U280" s="2">
        <v>-12126.602949999999</v>
      </c>
      <c r="V280" s="2">
        <v>-12126.602949999999</v>
      </c>
      <c r="W280" s="2">
        <v>-12126.602949999999</v>
      </c>
      <c r="X280" s="2">
        <v>-12126.602949999999</v>
      </c>
      <c r="Y280" s="2">
        <v>-12126.602949999999</v>
      </c>
      <c r="Z280" s="2">
        <v>-12126.602949999999</v>
      </c>
      <c r="AA280" s="2">
        <f t="shared" si="4"/>
        <v>-145519.23539999998</v>
      </c>
    </row>
    <row r="281" spans="1:27" customFormat="1">
      <c r="A281" s="1" t="s">
        <v>33</v>
      </c>
      <c r="B281" s="13" t="s">
        <v>1291</v>
      </c>
      <c r="C281" s="13" t="s">
        <v>1311</v>
      </c>
      <c r="D281" s="1">
        <v>120205</v>
      </c>
      <c r="E281" s="13" t="s">
        <v>1080</v>
      </c>
      <c r="F281" s="13" t="s">
        <v>1059</v>
      </c>
      <c r="G281" s="1" t="s">
        <v>92</v>
      </c>
      <c r="H281" s="1">
        <v>53150000</v>
      </c>
      <c r="I281" s="13" t="s">
        <v>658</v>
      </c>
      <c r="J281" s="13">
        <v>15</v>
      </c>
      <c r="K281" s="13" t="s">
        <v>650</v>
      </c>
      <c r="L281" s="13" t="s">
        <v>651</v>
      </c>
      <c r="M281" s="13" t="s">
        <v>650</v>
      </c>
      <c r="N281" s="13" t="s">
        <v>660</v>
      </c>
      <c r="O281" s="2">
        <v>1388</v>
      </c>
      <c r="P281" s="2">
        <v>1388</v>
      </c>
      <c r="Q281" s="2">
        <v>1388</v>
      </c>
      <c r="R281" s="2">
        <v>1388</v>
      </c>
      <c r="S281" s="2">
        <v>1388</v>
      </c>
      <c r="T281" s="2">
        <v>1388</v>
      </c>
      <c r="U281" s="2">
        <v>1388</v>
      </c>
      <c r="V281" s="2">
        <v>1388</v>
      </c>
      <c r="W281" s="2">
        <v>1388</v>
      </c>
      <c r="X281" s="2">
        <v>1388</v>
      </c>
      <c r="Y281" s="2">
        <v>1388</v>
      </c>
      <c r="Z281" s="2">
        <v>1388</v>
      </c>
      <c r="AA281" s="2">
        <f t="shared" si="4"/>
        <v>16656</v>
      </c>
    </row>
    <row r="282" spans="1:27" customFormat="1">
      <c r="A282" s="1" t="s">
        <v>33</v>
      </c>
      <c r="B282" s="13" t="s">
        <v>1291</v>
      </c>
      <c r="C282" s="13" t="s">
        <v>1311</v>
      </c>
      <c r="D282" s="1">
        <v>120205</v>
      </c>
      <c r="E282" s="13" t="s">
        <v>1080</v>
      </c>
      <c r="F282" s="13" t="s">
        <v>1059</v>
      </c>
      <c r="G282" s="1" t="s">
        <v>188</v>
      </c>
      <c r="H282" s="1">
        <v>52532000</v>
      </c>
      <c r="I282" s="13" t="s">
        <v>552</v>
      </c>
      <c r="J282" s="13">
        <v>16</v>
      </c>
      <c r="K282" s="13" t="s">
        <v>553</v>
      </c>
      <c r="L282" s="13" t="s">
        <v>554</v>
      </c>
      <c r="M282" s="13" t="s">
        <v>555</v>
      </c>
      <c r="N282" s="13" t="s">
        <v>506</v>
      </c>
      <c r="O282" s="2">
        <v>4000.58</v>
      </c>
      <c r="P282" s="2">
        <v>7361.76</v>
      </c>
      <c r="Q282" s="2">
        <v>6241.42</v>
      </c>
      <c r="R282" s="2">
        <v>5230.41</v>
      </c>
      <c r="S282" s="2">
        <v>4788.58</v>
      </c>
      <c r="T282" s="2">
        <v>8219.84</v>
      </c>
      <c r="U282" s="2">
        <v>8194.61</v>
      </c>
      <c r="V282" s="2">
        <v>5222.0200000000004</v>
      </c>
      <c r="W282" s="2">
        <v>8009.95</v>
      </c>
      <c r="X282" s="2">
        <v>5802.33</v>
      </c>
      <c r="Y282" s="2">
        <v>3680.83</v>
      </c>
      <c r="Z282" s="2">
        <v>4000</v>
      </c>
      <c r="AA282" s="2">
        <f t="shared" si="4"/>
        <v>70752.33</v>
      </c>
    </row>
    <row r="283" spans="1:27" customFormat="1">
      <c r="A283" s="1" t="s">
        <v>33</v>
      </c>
      <c r="B283" s="13" t="s">
        <v>1291</v>
      </c>
      <c r="C283" s="13" t="s">
        <v>1311</v>
      </c>
      <c r="D283" s="1">
        <v>120205</v>
      </c>
      <c r="E283" s="13" t="s">
        <v>1080</v>
      </c>
      <c r="F283" s="13" t="s">
        <v>1059</v>
      </c>
      <c r="G283" s="1" t="s">
        <v>205</v>
      </c>
      <c r="H283" s="1">
        <v>52546000</v>
      </c>
      <c r="I283" s="13" t="s">
        <v>572</v>
      </c>
      <c r="J283" s="13">
        <v>16</v>
      </c>
      <c r="K283" s="13" t="s">
        <v>553</v>
      </c>
      <c r="L283" s="13" t="s">
        <v>554</v>
      </c>
      <c r="M283" s="13" t="s">
        <v>555</v>
      </c>
      <c r="N283" s="13" t="s">
        <v>506</v>
      </c>
      <c r="O283" s="2">
        <v>7596.3</v>
      </c>
      <c r="P283" s="2">
        <v>17596.3</v>
      </c>
      <c r="Q283" s="2">
        <v>7596.3</v>
      </c>
      <c r="R283" s="2">
        <v>9096.2999999999993</v>
      </c>
      <c r="S283" s="2">
        <v>7596.3</v>
      </c>
      <c r="T283" s="2">
        <v>12596.3</v>
      </c>
      <c r="U283" s="2">
        <v>7596.3</v>
      </c>
      <c r="V283" s="2">
        <v>7596.3</v>
      </c>
      <c r="W283" s="2">
        <v>7596.3</v>
      </c>
      <c r="X283" s="2">
        <v>9096.2999999999993</v>
      </c>
      <c r="Y283" s="2">
        <v>7596.3</v>
      </c>
      <c r="Z283" s="2">
        <v>7596.3</v>
      </c>
      <c r="AA283" s="2">
        <f t="shared" si="4"/>
        <v>109155.60000000002</v>
      </c>
    </row>
    <row r="284" spans="1:27" customFormat="1">
      <c r="A284" s="1" t="s">
        <v>33</v>
      </c>
      <c r="B284" s="13" t="s">
        <v>1291</v>
      </c>
      <c r="C284" s="13" t="s">
        <v>1311</v>
      </c>
      <c r="D284" s="1">
        <v>120205</v>
      </c>
      <c r="E284" s="13" t="s">
        <v>1080</v>
      </c>
      <c r="F284" s="13" t="s">
        <v>1059</v>
      </c>
      <c r="G284" s="1" t="s">
        <v>206</v>
      </c>
      <c r="H284" s="1">
        <v>52548000</v>
      </c>
      <c r="I284" s="13" t="s">
        <v>577</v>
      </c>
      <c r="J284" s="13">
        <v>16</v>
      </c>
      <c r="K284" s="13" t="s">
        <v>553</v>
      </c>
      <c r="L284" s="13" t="s">
        <v>554</v>
      </c>
      <c r="M284" s="13" t="s">
        <v>555</v>
      </c>
      <c r="N284" s="13" t="s">
        <v>506</v>
      </c>
      <c r="O284" s="2">
        <v>10250</v>
      </c>
      <c r="P284" s="2">
        <v>10250</v>
      </c>
      <c r="Q284" s="2">
        <v>10250</v>
      </c>
      <c r="R284" s="2">
        <v>5250</v>
      </c>
      <c r="S284" s="2">
        <v>2250</v>
      </c>
      <c r="T284" s="2">
        <v>2250</v>
      </c>
      <c r="U284" s="2">
        <v>2250</v>
      </c>
      <c r="V284" s="2">
        <v>2250</v>
      </c>
      <c r="W284" s="2">
        <v>2250</v>
      </c>
      <c r="X284" s="2">
        <v>2250</v>
      </c>
      <c r="Y284" s="2">
        <v>4250</v>
      </c>
      <c r="Z284" s="2">
        <v>9250</v>
      </c>
      <c r="AA284" s="2">
        <f t="shared" si="4"/>
        <v>63000</v>
      </c>
    </row>
    <row r="285" spans="1:27" customFormat="1">
      <c r="A285" s="1" t="s">
        <v>33</v>
      </c>
      <c r="B285" s="13" t="s">
        <v>1291</v>
      </c>
      <c r="C285" s="13" t="s">
        <v>1311</v>
      </c>
      <c r="D285" s="1">
        <v>120205</v>
      </c>
      <c r="E285" s="13" t="s">
        <v>1080</v>
      </c>
      <c r="F285" s="13" t="s">
        <v>1059</v>
      </c>
      <c r="G285" s="1" t="s">
        <v>94</v>
      </c>
      <c r="H285" s="1">
        <v>52550000</v>
      </c>
      <c r="I285" s="13" t="s">
        <v>584</v>
      </c>
      <c r="J285" s="13">
        <v>16</v>
      </c>
      <c r="K285" s="13" t="s">
        <v>553</v>
      </c>
      <c r="L285" s="13" t="s">
        <v>554</v>
      </c>
      <c r="M285" s="13" t="s">
        <v>555</v>
      </c>
      <c r="N285" s="13" t="s">
        <v>506</v>
      </c>
      <c r="O285" s="2">
        <v>5050</v>
      </c>
      <c r="P285" s="2">
        <v>5050</v>
      </c>
      <c r="Q285" s="2">
        <v>0</v>
      </c>
      <c r="R285" s="2">
        <v>5050</v>
      </c>
      <c r="S285" s="2">
        <v>5050</v>
      </c>
      <c r="T285" s="2">
        <v>0</v>
      </c>
      <c r="U285" s="2">
        <v>5050</v>
      </c>
      <c r="V285" s="2">
        <v>5050</v>
      </c>
      <c r="W285" s="2">
        <v>0</v>
      </c>
      <c r="X285" s="2">
        <v>5050</v>
      </c>
      <c r="Y285" s="2">
        <v>5050</v>
      </c>
      <c r="Z285" s="2">
        <v>0</v>
      </c>
      <c r="AA285" s="2">
        <f t="shared" si="4"/>
        <v>40400</v>
      </c>
    </row>
    <row r="286" spans="1:27" customFormat="1">
      <c r="A286" s="1" t="s">
        <v>33</v>
      </c>
      <c r="B286" s="13" t="s">
        <v>1291</v>
      </c>
      <c r="C286" s="13" t="s">
        <v>1311</v>
      </c>
      <c r="D286" s="1">
        <v>120205</v>
      </c>
      <c r="E286" s="13" t="s">
        <v>1080</v>
      </c>
      <c r="F286" s="13" t="s">
        <v>1059</v>
      </c>
      <c r="G286" s="1" t="s">
        <v>95</v>
      </c>
      <c r="H286" s="1">
        <v>52571000</v>
      </c>
      <c r="I286" s="13" t="s">
        <v>610</v>
      </c>
      <c r="J286" s="13">
        <v>16</v>
      </c>
      <c r="K286" s="13" t="s">
        <v>553</v>
      </c>
      <c r="L286" s="13" t="s">
        <v>554</v>
      </c>
      <c r="M286" s="13" t="s">
        <v>555</v>
      </c>
      <c r="N286" s="13" t="s">
        <v>506</v>
      </c>
      <c r="O286" s="2">
        <v>4166.666666666667</v>
      </c>
      <c r="P286" s="2">
        <v>4166.666666666667</v>
      </c>
      <c r="Q286" s="2">
        <v>4166.666666666667</v>
      </c>
      <c r="R286" s="2">
        <v>4166.666666666667</v>
      </c>
      <c r="S286" s="2">
        <v>4166.666666666667</v>
      </c>
      <c r="T286" s="2">
        <v>4166.666666666667</v>
      </c>
      <c r="U286" s="2">
        <v>4166.666666666667</v>
      </c>
      <c r="V286" s="2">
        <v>6166.6666666666697</v>
      </c>
      <c r="W286" s="2">
        <v>4166.666666666667</v>
      </c>
      <c r="X286" s="2">
        <v>4166.666666666667</v>
      </c>
      <c r="Y286" s="2">
        <v>4166.666666666667</v>
      </c>
      <c r="Z286" s="2">
        <v>4166.666666666667</v>
      </c>
      <c r="AA286" s="2">
        <f t="shared" si="4"/>
        <v>52000</v>
      </c>
    </row>
    <row r="287" spans="1:27" customFormat="1">
      <c r="A287" s="1" t="s">
        <v>33</v>
      </c>
      <c r="B287" s="13" t="s">
        <v>1291</v>
      </c>
      <c r="C287" s="13" t="s">
        <v>1311</v>
      </c>
      <c r="D287" s="1">
        <v>120205</v>
      </c>
      <c r="E287" s="13" t="s">
        <v>1080</v>
      </c>
      <c r="F287" s="13" t="s">
        <v>1059</v>
      </c>
      <c r="G287" s="1" t="s">
        <v>207</v>
      </c>
      <c r="H287" s="1">
        <v>52578000</v>
      </c>
      <c r="I287" s="13" t="s">
        <v>628</v>
      </c>
      <c r="J287" s="13">
        <v>16</v>
      </c>
      <c r="K287" s="13" t="s">
        <v>553</v>
      </c>
      <c r="L287" s="13" t="s">
        <v>554</v>
      </c>
      <c r="M287" s="13" t="s">
        <v>555</v>
      </c>
      <c r="N287" s="13" t="s">
        <v>506</v>
      </c>
      <c r="O287" s="2">
        <v>1225</v>
      </c>
      <c r="P287" s="2">
        <v>1225</v>
      </c>
      <c r="Q287" s="2">
        <v>1725</v>
      </c>
      <c r="R287" s="2">
        <v>1225</v>
      </c>
      <c r="S287" s="2">
        <v>1225</v>
      </c>
      <c r="T287" s="2">
        <v>1725</v>
      </c>
      <c r="U287" s="2">
        <v>1225</v>
      </c>
      <c r="V287" s="2">
        <v>1225</v>
      </c>
      <c r="W287" s="2">
        <v>1725</v>
      </c>
      <c r="X287" s="2">
        <v>1225</v>
      </c>
      <c r="Y287" s="2">
        <v>1225</v>
      </c>
      <c r="Z287" s="2">
        <v>1725</v>
      </c>
      <c r="AA287" s="2">
        <f t="shared" si="4"/>
        <v>16700</v>
      </c>
    </row>
    <row r="288" spans="1:27" customFormat="1">
      <c r="A288" s="1" t="s">
        <v>33</v>
      </c>
      <c r="B288" s="13" t="s">
        <v>1291</v>
      </c>
      <c r="C288" s="13" t="s">
        <v>1311</v>
      </c>
      <c r="D288" s="1">
        <v>120205</v>
      </c>
      <c r="E288" s="13" t="s">
        <v>1080</v>
      </c>
      <c r="F288" s="13" t="s">
        <v>1059</v>
      </c>
      <c r="G288" s="1" t="s">
        <v>208</v>
      </c>
      <c r="H288" s="1">
        <v>52583000</v>
      </c>
      <c r="I288" s="13" t="s">
        <v>639</v>
      </c>
      <c r="J288" s="13">
        <v>16</v>
      </c>
      <c r="K288" s="13" t="s">
        <v>553</v>
      </c>
      <c r="L288" s="13" t="s">
        <v>554</v>
      </c>
      <c r="M288" s="13" t="s">
        <v>555</v>
      </c>
      <c r="N288" s="13" t="s">
        <v>506</v>
      </c>
      <c r="O288" s="2">
        <v>2734.1666666666665</v>
      </c>
      <c r="P288" s="2">
        <v>2734.1666666666665</v>
      </c>
      <c r="Q288" s="2">
        <v>2734.1666666666665</v>
      </c>
      <c r="R288" s="2">
        <v>2734.1666666666665</v>
      </c>
      <c r="S288" s="2">
        <v>2734.1666666666665</v>
      </c>
      <c r="T288" s="2">
        <v>2734.1666666666665</v>
      </c>
      <c r="U288" s="2">
        <v>2734.1666666666665</v>
      </c>
      <c r="V288" s="2">
        <v>2734.1666666666665</v>
      </c>
      <c r="W288" s="2">
        <v>2734.1666666666665</v>
      </c>
      <c r="X288" s="2">
        <v>2734.1666666666665</v>
      </c>
      <c r="Y288" s="2">
        <v>2734.1666666666665</v>
      </c>
      <c r="Z288" s="2">
        <v>2734.1666666666665</v>
      </c>
      <c r="AA288" s="2">
        <f t="shared" si="4"/>
        <v>32810.000000000007</v>
      </c>
    </row>
    <row r="289" spans="1:27" customFormat="1">
      <c r="A289" s="1" t="s">
        <v>33</v>
      </c>
      <c r="B289" s="13" t="s">
        <v>1291</v>
      </c>
      <c r="C289" s="13" t="s">
        <v>1311</v>
      </c>
      <c r="D289" s="1">
        <v>120205</v>
      </c>
      <c r="E289" s="13" t="s">
        <v>1080</v>
      </c>
      <c r="F289" s="13" t="s">
        <v>1059</v>
      </c>
      <c r="G289" s="1" t="s">
        <v>96</v>
      </c>
      <c r="H289" s="1">
        <v>52574000</v>
      </c>
      <c r="I289" s="13" t="s">
        <v>616</v>
      </c>
      <c r="J289" s="13">
        <v>17</v>
      </c>
      <c r="K289" s="13" t="s">
        <v>617</v>
      </c>
      <c r="L289" s="13" t="s">
        <v>618</v>
      </c>
      <c r="M289" s="13" t="s">
        <v>617</v>
      </c>
      <c r="N289" s="13" t="s">
        <v>506</v>
      </c>
      <c r="O289" s="2">
        <v>58.333333333333343</v>
      </c>
      <c r="P289" s="2">
        <v>58.333333333333343</v>
      </c>
      <c r="Q289" s="2">
        <v>58.333333333333343</v>
      </c>
      <c r="R289" s="2">
        <v>58.333333333333343</v>
      </c>
      <c r="S289" s="2">
        <v>58.333333333333343</v>
      </c>
      <c r="T289" s="2">
        <v>58.333333333333343</v>
      </c>
      <c r="U289" s="2">
        <v>58.333333333333343</v>
      </c>
      <c r="V289" s="2">
        <v>58.333333333333343</v>
      </c>
      <c r="W289" s="2">
        <v>58.333333333333343</v>
      </c>
      <c r="X289" s="2">
        <v>58.333333333333343</v>
      </c>
      <c r="Y289" s="2">
        <v>58.333333333333343</v>
      </c>
      <c r="Z289" s="2">
        <v>58.333333333333343</v>
      </c>
      <c r="AA289" s="2">
        <f t="shared" si="4"/>
        <v>700.00000000000034</v>
      </c>
    </row>
    <row r="290" spans="1:27" customFormat="1">
      <c r="A290" s="1" t="s">
        <v>33</v>
      </c>
      <c r="B290" s="13" t="s">
        <v>1291</v>
      </c>
      <c r="C290" s="13" t="s">
        <v>1311</v>
      </c>
      <c r="D290" s="1">
        <v>120205</v>
      </c>
      <c r="E290" s="13" t="s">
        <v>1080</v>
      </c>
      <c r="F290" s="13" t="s">
        <v>1059</v>
      </c>
      <c r="G290" s="1" t="s">
        <v>99</v>
      </c>
      <c r="H290" s="1">
        <v>52562000</v>
      </c>
      <c r="I290" s="13" t="s">
        <v>590</v>
      </c>
      <c r="J290" s="13">
        <v>19</v>
      </c>
      <c r="K290" s="13" t="s">
        <v>527</v>
      </c>
      <c r="L290" s="13" t="s">
        <v>528</v>
      </c>
      <c r="M290" s="13" t="s">
        <v>529</v>
      </c>
      <c r="N290" s="13" t="s">
        <v>506</v>
      </c>
      <c r="O290" s="2">
        <v>2000</v>
      </c>
      <c r="P290" s="2">
        <v>2000</v>
      </c>
      <c r="Q290" s="2">
        <v>2000</v>
      </c>
      <c r="R290" s="2">
        <v>2000</v>
      </c>
      <c r="S290" s="2">
        <v>2000</v>
      </c>
      <c r="T290" s="2">
        <v>2000</v>
      </c>
      <c r="U290" s="2">
        <v>2000</v>
      </c>
      <c r="V290" s="2">
        <v>2000</v>
      </c>
      <c r="W290" s="2">
        <v>2000</v>
      </c>
      <c r="X290" s="2">
        <v>2000</v>
      </c>
      <c r="Y290" s="2">
        <v>2000</v>
      </c>
      <c r="Z290" s="2">
        <v>2000</v>
      </c>
      <c r="AA290" s="2">
        <f t="shared" si="4"/>
        <v>24000</v>
      </c>
    </row>
    <row r="291" spans="1:27" customFormat="1">
      <c r="A291" s="1" t="s">
        <v>33</v>
      </c>
      <c r="B291" s="13" t="s">
        <v>1291</v>
      </c>
      <c r="C291" s="13" t="s">
        <v>1311</v>
      </c>
      <c r="D291" s="1">
        <v>120205</v>
      </c>
      <c r="E291" s="13" t="s">
        <v>1080</v>
      </c>
      <c r="F291" s="13" t="s">
        <v>1059</v>
      </c>
      <c r="G291" s="1" t="s">
        <v>105</v>
      </c>
      <c r="H291" s="1">
        <v>52001000</v>
      </c>
      <c r="I291" s="13" t="s">
        <v>488</v>
      </c>
      <c r="J291" s="13">
        <v>22</v>
      </c>
      <c r="K291" s="13" t="s">
        <v>489</v>
      </c>
      <c r="L291" s="13" t="s">
        <v>490</v>
      </c>
      <c r="M291" s="13" t="s">
        <v>489</v>
      </c>
      <c r="N291" s="13" t="s">
        <v>492</v>
      </c>
      <c r="O291" s="2">
        <v>1000</v>
      </c>
      <c r="P291" s="2">
        <v>1000</v>
      </c>
      <c r="Q291" s="2">
        <v>1000</v>
      </c>
      <c r="R291" s="2">
        <v>1000</v>
      </c>
      <c r="S291" s="2">
        <v>1000</v>
      </c>
      <c r="T291" s="2">
        <v>1000</v>
      </c>
      <c r="U291" s="2">
        <v>1000</v>
      </c>
      <c r="V291" s="2">
        <v>1000</v>
      </c>
      <c r="W291" s="2">
        <v>1000</v>
      </c>
      <c r="X291" s="2">
        <v>1000</v>
      </c>
      <c r="Y291" s="2">
        <v>1000</v>
      </c>
      <c r="Z291" s="2">
        <v>1000</v>
      </c>
      <c r="AA291" s="2">
        <f t="shared" si="4"/>
        <v>12000</v>
      </c>
    </row>
    <row r="292" spans="1:27" customFormat="1">
      <c r="A292" s="1" t="s">
        <v>33</v>
      </c>
      <c r="B292" s="13" t="s">
        <v>1291</v>
      </c>
      <c r="C292" s="13" t="s">
        <v>1311</v>
      </c>
      <c r="D292" s="1">
        <v>120205</v>
      </c>
      <c r="E292" s="13" t="s">
        <v>1080</v>
      </c>
      <c r="F292" s="13" t="s">
        <v>1059</v>
      </c>
      <c r="G292" s="1" t="s">
        <v>209</v>
      </c>
      <c r="H292" s="1">
        <v>57010000</v>
      </c>
      <c r="I292" s="13" t="s">
        <v>799</v>
      </c>
      <c r="J292" s="13">
        <v>25</v>
      </c>
      <c r="K292" s="13" t="s">
        <v>800</v>
      </c>
      <c r="L292" s="13" t="s">
        <v>801</v>
      </c>
      <c r="M292" s="13" t="s">
        <v>802</v>
      </c>
      <c r="N292" s="13" t="s">
        <v>804</v>
      </c>
      <c r="O292" s="2">
        <v>25086.600718436453</v>
      </c>
      <c r="P292" s="2">
        <v>-12256.019619153654</v>
      </c>
      <c r="Q292" s="2">
        <v>27187.355901960374</v>
      </c>
      <c r="R292" s="2">
        <v>17870.483922475301</v>
      </c>
      <c r="S292" s="2">
        <v>87110.623376933654</v>
      </c>
      <c r="T292" s="2">
        <v>69389.979598556398</v>
      </c>
      <c r="U292" s="2">
        <v>49576.436099616156</v>
      </c>
      <c r="V292" s="2">
        <v>34926.58349202956</v>
      </c>
      <c r="W292" s="2">
        <v>116162.89955307971</v>
      </c>
      <c r="X292" s="2">
        <v>73143.587677877789</v>
      </c>
      <c r="Y292" s="2">
        <v>101669.42501001655</v>
      </c>
      <c r="Z292" s="2">
        <v>83524.908534666785</v>
      </c>
      <c r="AA292" s="2">
        <f t="shared" si="4"/>
        <v>673392.8642664951</v>
      </c>
    </row>
    <row r="293" spans="1:27" customFormat="1">
      <c r="A293" s="1" t="s">
        <v>33</v>
      </c>
      <c r="B293" s="13" t="s">
        <v>1291</v>
      </c>
      <c r="C293" s="13" t="s">
        <v>1311</v>
      </c>
      <c r="D293" s="1">
        <v>120205</v>
      </c>
      <c r="E293" s="13" t="s">
        <v>1080</v>
      </c>
      <c r="F293" s="13" t="s">
        <v>1059</v>
      </c>
      <c r="G293" s="1" t="s">
        <v>116</v>
      </c>
      <c r="H293" s="1">
        <v>52520000</v>
      </c>
      <c r="I293" s="13" t="s">
        <v>546</v>
      </c>
      <c r="J293" s="13">
        <v>26</v>
      </c>
      <c r="K293" s="13" t="s">
        <v>515</v>
      </c>
      <c r="L293" s="13" t="s">
        <v>516</v>
      </c>
      <c r="M293" s="13" t="s">
        <v>517</v>
      </c>
      <c r="N293" s="13" t="s">
        <v>519</v>
      </c>
      <c r="O293" s="2">
        <v>6000</v>
      </c>
      <c r="P293" s="2">
        <v>6000</v>
      </c>
      <c r="Q293" s="2">
        <v>6000</v>
      </c>
      <c r="R293" s="2">
        <v>6000</v>
      </c>
      <c r="S293" s="2">
        <v>6000</v>
      </c>
      <c r="T293" s="2">
        <v>6000</v>
      </c>
      <c r="U293" s="2">
        <v>6000</v>
      </c>
      <c r="V293" s="2">
        <v>6000</v>
      </c>
      <c r="W293" s="2">
        <v>6000</v>
      </c>
      <c r="X293" s="2">
        <v>6000</v>
      </c>
      <c r="Y293" s="2">
        <v>6000</v>
      </c>
      <c r="Z293" s="2">
        <v>6000</v>
      </c>
      <c r="AA293" s="2">
        <f t="shared" si="4"/>
        <v>72000</v>
      </c>
    </row>
    <row r="294" spans="1:27" customFormat="1">
      <c r="A294" s="1" t="s">
        <v>33</v>
      </c>
      <c r="B294" s="13" t="s">
        <v>1291</v>
      </c>
      <c r="C294" s="13" t="s">
        <v>1311</v>
      </c>
      <c r="D294" s="1">
        <v>120205</v>
      </c>
      <c r="E294" s="13" t="s">
        <v>1080</v>
      </c>
      <c r="F294" s="13" t="s">
        <v>1059</v>
      </c>
      <c r="G294" s="1" t="s">
        <v>210</v>
      </c>
      <c r="H294" s="1">
        <v>55720100</v>
      </c>
      <c r="I294" s="13" t="s">
        <v>786</v>
      </c>
      <c r="J294" s="13">
        <v>28</v>
      </c>
      <c r="K294" s="13" t="s">
        <v>776</v>
      </c>
      <c r="L294" s="13" t="s">
        <v>777</v>
      </c>
      <c r="M294" s="13" t="s">
        <v>776</v>
      </c>
      <c r="N294" s="13" t="s">
        <v>785</v>
      </c>
      <c r="O294" s="2">
        <v>-2418.5804644166665</v>
      </c>
      <c r="P294" s="2">
        <v>-2418.5804644166665</v>
      </c>
      <c r="Q294" s="2">
        <v>-2418.5804644166665</v>
      </c>
      <c r="R294" s="2">
        <v>-2418.5804644166665</v>
      </c>
      <c r="S294" s="2">
        <v>-2418.5804644166665</v>
      </c>
      <c r="T294" s="2">
        <v>-2418.5804644166665</v>
      </c>
      <c r="U294" s="2">
        <v>-2418.5804644166665</v>
      </c>
      <c r="V294" s="2">
        <v>-2418.5804644166665</v>
      </c>
      <c r="W294" s="2">
        <v>-2418.5804644166665</v>
      </c>
      <c r="X294" s="2">
        <v>-2418.5804644166665</v>
      </c>
      <c r="Y294" s="2">
        <v>-2418.5804644166665</v>
      </c>
      <c r="Z294" s="2">
        <v>-2418.5804644166665</v>
      </c>
      <c r="AA294" s="2">
        <f t="shared" si="4"/>
        <v>-29022.965573000005</v>
      </c>
    </row>
    <row r="295" spans="1:27" customFormat="1">
      <c r="A295" s="1" t="s">
        <v>33</v>
      </c>
      <c r="B295" s="13" t="s">
        <v>1291</v>
      </c>
      <c r="C295" s="13" t="s">
        <v>1311</v>
      </c>
      <c r="D295" s="1">
        <v>120205</v>
      </c>
      <c r="E295" s="13" t="s">
        <v>1080</v>
      </c>
      <c r="F295" s="13" t="s">
        <v>1059</v>
      </c>
      <c r="G295" s="1" t="s">
        <v>191</v>
      </c>
      <c r="H295" s="1">
        <v>62510000</v>
      </c>
      <c r="I295" s="13" t="s">
        <v>839</v>
      </c>
      <c r="J295" s="13">
        <v>29</v>
      </c>
      <c r="K295" s="13" t="s">
        <v>814</v>
      </c>
      <c r="L295" s="13" t="s">
        <v>815</v>
      </c>
      <c r="M295" s="13" t="s">
        <v>816</v>
      </c>
      <c r="N295" s="13" t="s">
        <v>834</v>
      </c>
      <c r="O295" s="2">
        <v>5260</v>
      </c>
      <c r="P295" s="2">
        <v>5260</v>
      </c>
      <c r="Q295" s="2">
        <v>5260</v>
      </c>
      <c r="R295" s="2">
        <v>5260</v>
      </c>
      <c r="S295" s="2">
        <v>5260</v>
      </c>
      <c r="T295" s="2">
        <v>5260</v>
      </c>
      <c r="U295" s="2">
        <v>5260</v>
      </c>
      <c r="V295" s="2">
        <v>5260</v>
      </c>
      <c r="W295" s="2">
        <v>5260</v>
      </c>
      <c r="X295" s="2">
        <v>5260</v>
      </c>
      <c r="Y295" s="2">
        <v>5260</v>
      </c>
      <c r="Z295" s="2">
        <v>5260</v>
      </c>
      <c r="AA295" s="2">
        <f t="shared" si="4"/>
        <v>63120</v>
      </c>
    </row>
    <row r="296" spans="1:27" customFormat="1">
      <c r="A296" s="1" t="s">
        <v>33</v>
      </c>
      <c r="B296" s="13" t="s">
        <v>1291</v>
      </c>
      <c r="C296" s="13" t="s">
        <v>1311</v>
      </c>
      <c r="D296" s="1">
        <v>120205</v>
      </c>
      <c r="E296" s="13" t="s">
        <v>1080</v>
      </c>
      <c r="F296" s="13" t="s">
        <v>1059</v>
      </c>
      <c r="G296" s="1" t="s">
        <v>127</v>
      </c>
      <c r="H296" s="1">
        <v>68011000</v>
      </c>
      <c r="I296" s="13" t="s">
        <v>858</v>
      </c>
      <c r="J296" s="13">
        <v>30</v>
      </c>
      <c r="K296" s="13" t="s">
        <v>859</v>
      </c>
      <c r="L296" s="13" t="s">
        <v>860</v>
      </c>
      <c r="M296" s="13" t="s">
        <v>859</v>
      </c>
      <c r="N296" s="13" t="s">
        <v>862</v>
      </c>
      <c r="O296" s="2">
        <v>944645.18519854033</v>
      </c>
      <c r="P296" s="2">
        <v>944763.85638130829</v>
      </c>
      <c r="Q296" s="2">
        <v>945737.08062537026</v>
      </c>
      <c r="R296" s="2">
        <v>947117.46849588014</v>
      </c>
      <c r="S296" s="2">
        <v>948542.48113535461</v>
      </c>
      <c r="T296" s="2">
        <v>976814.87270377832</v>
      </c>
      <c r="U296" s="2">
        <v>979964.87661722733</v>
      </c>
      <c r="V296" s="2">
        <v>982340.60625765065</v>
      </c>
      <c r="W296" s="2">
        <v>985756.66871385439</v>
      </c>
      <c r="X296" s="2">
        <v>987549.25721605413</v>
      </c>
      <c r="Y296" s="2">
        <v>988930.49329159397</v>
      </c>
      <c r="Z296" s="2">
        <v>989884.31326984183</v>
      </c>
      <c r="AA296" s="2">
        <f t="shared" si="4"/>
        <v>11622047.159906456</v>
      </c>
    </row>
    <row r="297" spans="1:27" customFormat="1">
      <c r="A297" s="1" t="s">
        <v>33</v>
      </c>
      <c r="B297" s="13" t="s">
        <v>1291</v>
      </c>
      <c r="C297" s="13" t="s">
        <v>1311</v>
      </c>
      <c r="D297" s="1">
        <v>120205</v>
      </c>
      <c r="E297" s="13" t="s">
        <v>1080</v>
      </c>
      <c r="F297" s="13" t="s">
        <v>1059</v>
      </c>
      <c r="G297" s="1" t="s">
        <v>211</v>
      </c>
      <c r="H297" s="1">
        <v>68012000</v>
      </c>
      <c r="I297" s="13" t="s">
        <v>864</v>
      </c>
      <c r="J297" s="13">
        <v>30</v>
      </c>
      <c r="K297" s="13" t="s">
        <v>859</v>
      </c>
      <c r="L297" s="13" t="s">
        <v>860</v>
      </c>
      <c r="M297" s="13" t="s">
        <v>859</v>
      </c>
      <c r="N297" s="13" t="s">
        <v>862</v>
      </c>
      <c r="O297" s="2">
        <v>-15970.8675856153</v>
      </c>
      <c r="P297" s="2">
        <v>-16114.664720105608</v>
      </c>
      <c r="Q297" s="2">
        <v>-16258.461854595915</v>
      </c>
      <c r="R297" s="2">
        <v>-16446.02333436588</v>
      </c>
      <c r="S297" s="2">
        <v>-16708.609406043834</v>
      </c>
      <c r="T297" s="2">
        <v>-16996.203675024448</v>
      </c>
      <c r="U297" s="2">
        <v>-17365.074585238712</v>
      </c>
      <c r="V297" s="2">
        <v>-17683.929100847654</v>
      </c>
      <c r="W297" s="2">
        <v>-17984.027468479599</v>
      </c>
      <c r="X297" s="2">
        <v>-18296.629934762874</v>
      </c>
      <c r="Y297" s="2">
        <v>-18559.216006440827</v>
      </c>
      <c r="Z297" s="2">
        <v>-18803.045930141783</v>
      </c>
      <c r="AA297" s="2">
        <f t="shared" si="4"/>
        <v>-207186.75360166244</v>
      </c>
    </row>
    <row r="298" spans="1:27" customFormat="1">
      <c r="A298" s="1" t="s">
        <v>33</v>
      </c>
      <c r="B298" s="13" t="s">
        <v>1291</v>
      </c>
      <c r="C298" s="13" t="s">
        <v>1311</v>
      </c>
      <c r="D298" s="1">
        <v>120205</v>
      </c>
      <c r="E298" s="13" t="s">
        <v>1080</v>
      </c>
      <c r="F298" s="13" t="s">
        <v>1059</v>
      </c>
      <c r="G298" s="1" t="s">
        <v>212</v>
      </c>
      <c r="H298" s="1">
        <v>68012500</v>
      </c>
      <c r="I298" s="13" t="s">
        <v>865</v>
      </c>
      <c r="J298" s="13">
        <v>30</v>
      </c>
      <c r="K298" s="13" t="s">
        <v>859</v>
      </c>
      <c r="L298" s="13" t="s">
        <v>860</v>
      </c>
      <c r="M298" s="13" t="s">
        <v>859</v>
      </c>
      <c r="N298" s="13" t="s">
        <v>862</v>
      </c>
      <c r="O298" s="2">
        <v>-76915.22</v>
      </c>
      <c r="P298" s="2">
        <v>-76915.22</v>
      </c>
      <c r="Q298" s="2">
        <v>-76915.22</v>
      </c>
      <c r="R298" s="2">
        <v>-76915.22</v>
      </c>
      <c r="S298" s="2">
        <v>-76915.22</v>
      </c>
      <c r="T298" s="2">
        <v>-76915.22</v>
      </c>
      <c r="U298" s="2">
        <v>-76915.22</v>
      </c>
      <c r="V298" s="2">
        <v>-76915.22</v>
      </c>
      <c r="W298" s="2">
        <v>-76915.22</v>
      </c>
      <c r="X298" s="2">
        <v>-76915.22</v>
      </c>
      <c r="Y298" s="2">
        <v>-76915.22</v>
      </c>
      <c r="Z298" s="2">
        <v>-76915.22</v>
      </c>
      <c r="AA298" s="2">
        <f t="shared" si="4"/>
        <v>-922982.63999999978</v>
      </c>
    </row>
    <row r="299" spans="1:27" customFormat="1">
      <c r="A299" s="1" t="s">
        <v>33</v>
      </c>
      <c r="B299" s="13" t="s">
        <v>1291</v>
      </c>
      <c r="C299" s="13" t="s">
        <v>1311</v>
      </c>
      <c r="D299" s="1">
        <v>120205</v>
      </c>
      <c r="E299" s="13" t="s">
        <v>1080</v>
      </c>
      <c r="F299" s="13" t="s">
        <v>1059</v>
      </c>
      <c r="G299" s="1" t="s">
        <v>213</v>
      </c>
      <c r="H299" s="1">
        <v>68254000</v>
      </c>
      <c r="I299" s="13" t="s">
        <v>866</v>
      </c>
      <c r="J299" s="13">
        <v>31</v>
      </c>
      <c r="K299" s="13" t="s">
        <v>867</v>
      </c>
      <c r="L299" s="13" t="s">
        <v>868</v>
      </c>
      <c r="M299" s="13" t="s">
        <v>867</v>
      </c>
      <c r="N299" s="13" t="s">
        <v>870</v>
      </c>
      <c r="O299" s="2">
        <v>14170</v>
      </c>
      <c r="P299" s="2">
        <v>14170</v>
      </c>
      <c r="Q299" s="2">
        <v>14170</v>
      </c>
      <c r="R299" s="2">
        <v>14170</v>
      </c>
      <c r="S299" s="2">
        <v>14170</v>
      </c>
      <c r="T299" s="2">
        <v>14170</v>
      </c>
      <c r="U299" s="2">
        <v>14170</v>
      </c>
      <c r="V299" s="2">
        <v>14170</v>
      </c>
      <c r="W299" s="2">
        <v>14170</v>
      </c>
      <c r="X299" s="2">
        <v>14170</v>
      </c>
      <c r="Y299" s="2">
        <v>14170</v>
      </c>
      <c r="Z299" s="2">
        <v>14170</v>
      </c>
      <c r="AA299" s="2">
        <f t="shared" si="4"/>
        <v>170040</v>
      </c>
    </row>
    <row r="300" spans="1:27" customFormat="1">
      <c r="A300" s="1" t="s">
        <v>33</v>
      </c>
      <c r="B300" s="13" t="s">
        <v>1291</v>
      </c>
      <c r="C300" s="13" t="s">
        <v>1311</v>
      </c>
      <c r="D300" s="1">
        <v>120205</v>
      </c>
      <c r="E300" s="13" t="s">
        <v>1080</v>
      </c>
      <c r="F300" s="13" t="s">
        <v>1059</v>
      </c>
      <c r="G300" s="1" t="s">
        <v>214</v>
      </c>
      <c r="H300" s="1">
        <v>68255000</v>
      </c>
      <c r="I300" s="13" t="s">
        <v>871</v>
      </c>
      <c r="J300" s="13">
        <v>31</v>
      </c>
      <c r="K300" s="13" t="s">
        <v>867</v>
      </c>
      <c r="L300" s="13" t="s">
        <v>868</v>
      </c>
      <c r="M300" s="13" t="s">
        <v>867</v>
      </c>
      <c r="N300" s="13" t="s">
        <v>873</v>
      </c>
      <c r="O300" s="2">
        <v>713</v>
      </c>
      <c r="P300" s="2">
        <v>713</v>
      </c>
      <c r="Q300" s="2">
        <v>713</v>
      </c>
      <c r="R300" s="2">
        <v>713</v>
      </c>
      <c r="S300" s="2">
        <v>713</v>
      </c>
      <c r="T300" s="2">
        <v>713</v>
      </c>
      <c r="U300" s="2">
        <v>713</v>
      </c>
      <c r="V300" s="2">
        <v>713</v>
      </c>
      <c r="W300" s="2">
        <v>713</v>
      </c>
      <c r="X300" s="2">
        <v>713</v>
      </c>
      <c r="Y300" s="2">
        <v>713</v>
      </c>
      <c r="Z300" s="2">
        <v>713</v>
      </c>
      <c r="AA300" s="2">
        <f t="shared" si="4"/>
        <v>8556</v>
      </c>
    </row>
    <row r="301" spans="1:27" customFormat="1">
      <c r="A301" s="1" t="s">
        <v>33</v>
      </c>
      <c r="B301" s="13" t="s">
        <v>1291</v>
      </c>
      <c r="C301" s="13" t="s">
        <v>1311</v>
      </c>
      <c r="D301" s="1">
        <v>120205</v>
      </c>
      <c r="E301" s="13" t="s">
        <v>1080</v>
      </c>
      <c r="F301" s="13" t="s">
        <v>1059</v>
      </c>
      <c r="G301" s="1" t="s">
        <v>215</v>
      </c>
      <c r="H301" s="1">
        <v>68257000</v>
      </c>
      <c r="I301" s="13" t="s">
        <v>874</v>
      </c>
      <c r="J301" s="13">
        <v>31</v>
      </c>
      <c r="K301" s="13" t="s">
        <v>867</v>
      </c>
      <c r="L301" s="13" t="s">
        <v>868</v>
      </c>
      <c r="M301" s="13" t="s">
        <v>867</v>
      </c>
      <c r="N301" s="13" t="s">
        <v>876</v>
      </c>
      <c r="O301" s="2">
        <v>4757</v>
      </c>
      <c r="P301" s="2">
        <v>4757</v>
      </c>
      <c r="Q301" s="2">
        <v>4757</v>
      </c>
      <c r="R301" s="2">
        <v>4757</v>
      </c>
      <c r="S301" s="2">
        <v>4757</v>
      </c>
      <c r="T301" s="2">
        <v>4757</v>
      </c>
      <c r="U301" s="2">
        <v>4757</v>
      </c>
      <c r="V301" s="2">
        <v>4757</v>
      </c>
      <c r="W301" s="2">
        <v>4757</v>
      </c>
      <c r="X301" s="2">
        <v>4757</v>
      </c>
      <c r="Y301" s="2">
        <v>4757</v>
      </c>
      <c r="Z301" s="2">
        <v>4757</v>
      </c>
      <c r="AA301" s="2">
        <f t="shared" si="4"/>
        <v>57084</v>
      </c>
    </row>
    <row r="302" spans="1:27" customFormat="1">
      <c r="A302" s="1" t="s">
        <v>33</v>
      </c>
      <c r="B302" s="13" t="s">
        <v>1291</v>
      </c>
      <c r="C302" s="13" t="s">
        <v>1311</v>
      </c>
      <c r="D302" s="1">
        <v>120205</v>
      </c>
      <c r="E302" s="13" t="s">
        <v>1080</v>
      </c>
      <c r="F302" s="13" t="s">
        <v>1059</v>
      </c>
      <c r="G302" s="1" t="s">
        <v>216</v>
      </c>
      <c r="H302" s="1">
        <v>68258000</v>
      </c>
      <c r="I302" s="13" t="s">
        <v>877</v>
      </c>
      <c r="J302" s="13">
        <v>31</v>
      </c>
      <c r="K302" s="13" t="s">
        <v>867</v>
      </c>
      <c r="L302" s="13" t="s">
        <v>868</v>
      </c>
      <c r="M302" s="13" t="s">
        <v>867</v>
      </c>
      <c r="N302" s="13" t="s">
        <v>879</v>
      </c>
      <c r="O302" s="2">
        <v>575</v>
      </c>
      <c r="P302" s="2">
        <v>575</v>
      </c>
      <c r="Q302" s="2">
        <v>575</v>
      </c>
      <c r="R302" s="2">
        <v>575</v>
      </c>
      <c r="S302" s="2">
        <v>575</v>
      </c>
      <c r="T302" s="2">
        <v>575</v>
      </c>
      <c r="U302" s="2">
        <v>575</v>
      </c>
      <c r="V302" s="2">
        <v>575</v>
      </c>
      <c r="W302" s="2">
        <v>575</v>
      </c>
      <c r="X302" s="2">
        <v>575</v>
      </c>
      <c r="Y302" s="2">
        <v>575</v>
      </c>
      <c r="Z302" s="2">
        <v>575</v>
      </c>
      <c r="AA302" s="2">
        <f t="shared" si="4"/>
        <v>6900</v>
      </c>
    </row>
    <row r="303" spans="1:27" customFormat="1">
      <c r="A303" s="1" t="s">
        <v>33</v>
      </c>
      <c r="B303" s="13" t="s">
        <v>1291</v>
      </c>
      <c r="C303" s="13" t="s">
        <v>1311</v>
      </c>
      <c r="D303" s="1">
        <v>120205</v>
      </c>
      <c r="E303" s="13" t="s">
        <v>1080</v>
      </c>
      <c r="F303" s="13" t="s">
        <v>1059</v>
      </c>
      <c r="G303" s="1" t="s">
        <v>217</v>
      </c>
      <c r="H303" s="1">
        <v>68311000</v>
      </c>
      <c r="I303" s="13" t="s">
        <v>880</v>
      </c>
      <c r="J303" s="13">
        <v>32</v>
      </c>
      <c r="K303" s="13" t="s">
        <v>881</v>
      </c>
      <c r="L303" s="13" t="s">
        <v>882</v>
      </c>
      <c r="M303" s="13" t="s">
        <v>883</v>
      </c>
      <c r="N303" s="13" t="s">
        <v>862</v>
      </c>
      <c r="O303" s="2">
        <v>177387.92419334158</v>
      </c>
      <c r="P303" s="2">
        <v>177367.44961501387</v>
      </c>
      <c r="Q303" s="2">
        <v>177482.56842056621</v>
      </c>
      <c r="R303" s="2">
        <v>177650.3303801493</v>
      </c>
      <c r="S303" s="2">
        <v>177804.66641732867</v>
      </c>
      <c r="T303" s="2">
        <v>182212.08607571948</v>
      </c>
      <c r="U303" s="2">
        <v>182611.07837346586</v>
      </c>
      <c r="V303" s="2">
        <v>182900.88633231379</v>
      </c>
      <c r="W303" s="2">
        <v>183360.89231638762</v>
      </c>
      <c r="X303" s="2">
        <v>183559.88116578912</v>
      </c>
      <c r="Y303" s="2">
        <v>183707.27110130741</v>
      </c>
      <c r="Z303" s="2">
        <v>183791.96885215829</v>
      </c>
      <c r="AA303" s="2">
        <f t="shared" si="4"/>
        <v>2169837.0032435413</v>
      </c>
    </row>
    <row r="304" spans="1:27" customFormat="1">
      <c r="A304" s="1" t="s">
        <v>33</v>
      </c>
      <c r="B304" s="13" t="s">
        <v>1291</v>
      </c>
      <c r="C304" s="13" t="s">
        <v>1311</v>
      </c>
      <c r="D304" s="1">
        <v>120205</v>
      </c>
      <c r="E304" s="13" t="s">
        <v>1080</v>
      </c>
      <c r="F304" s="13" t="s">
        <v>1059</v>
      </c>
      <c r="G304" s="1" t="s">
        <v>218</v>
      </c>
      <c r="H304" s="1">
        <v>68312000</v>
      </c>
      <c r="I304" s="13" t="s">
        <v>884</v>
      </c>
      <c r="J304" s="13">
        <v>32</v>
      </c>
      <c r="K304" s="13" t="s">
        <v>881</v>
      </c>
      <c r="L304" s="13" t="s">
        <v>882</v>
      </c>
      <c r="M304" s="13" t="s">
        <v>883</v>
      </c>
      <c r="N304" s="13" t="s">
        <v>862</v>
      </c>
      <c r="O304" s="2">
        <v>-10028.66</v>
      </c>
      <c r="P304" s="2">
        <v>-10028.66</v>
      </c>
      <c r="Q304" s="2">
        <v>-10028.66</v>
      </c>
      <c r="R304" s="2">
        <v>-10028.66</v>
      </c>
      <c r="S304" s="2">
        <v>-10028.66</v>
      </c>
      <c r="T304" s="2">
        <v>-10028.66</v>
      </c>
      <c r="U304" s="2">
        <v>-10028.66</v>
      </c>
      <c r="V304" s="2">
        <v>-10028.66</v>
      </c>
      <c r="W304" s="2">
        <v>-10028.66</v>
      </c>
      <c r="X304" s="2">
        <v>-10028.66</v>
      </c>
      <c r="Y304" s="2">
        <v>-10028.66</v>
      </c>
      <c r="Z304" s="2">
        <v>-10028.66</v>
      </c>
      <c r="AA304" s="2">
        <f t="shared" si="4"/>
        <v>-120343.92000000003</v>
      </c>
    </row>
    <row r="305" spans="1:27" customFormat="1">
      <c r="A305" s="1" t="s">
        <v>33</v>
      </c>
      <c r="B305" s="13" t="s">
        <v>1291</v>
      </c>
      <c r="C305" s="13" t="s">
        <v>1311</v>
      </c>
      <c r="D305" s="1">
        <v>120205</v>
      </c>
      <c r="E305" s="13" t="s">
        <v>1080</v>
      </c>
      <c r="F305" s="13" t="s">
        <v>1059</v>
      </c>
      <c r="G305" s="1" t="s">
        <v>219</v>
      </c>
      <c r="H305" s="1">
        <v>68312500</v>
      </c>
      <c r="I305" s="13" t="s">
        <v>885</v>
      </c>
      <c r="J305" s="13">
        <v>32</v>
      </c>
      <c r="K305" s="13" t="s">
        <v>881</v>
      </c>
      <c r="L305" s="13" t="s">
        <v>882</v>
      </c>
      <c r="M305" s="13" t="s">
        <v>883</v>
      </c>
      <c r="N305" s="13" t="s">
        <v>862</v>
      </c>
      <c r="O305" s="2">
        <v>-18118.63</v>
      </c>
      <c r="P305" s="2">
        <v>-18118.63</v>
      </c>
      <c r="Q305" s="2">
        <v>-18118.63</v>
      </c>
      <c r="R305" s="2">
        <v>-18118.63</v>
      </c>
      <c r="S305" s="2">
        <v>-18118.63</v>
      </c>
      <c r="T305" s="2">
        <v>-18118.63</v>
      </c>
      <c r="U305" s="2">
        <v>-18118.63</v>
      </c>
      <c r="V305" s="2">
        <v>-18118.63</v>
      </c>
      <c r="W305" s="2">
        <v>-18118.63</v>
      </c>
      <c r="X305" s="2">
        <v>-18118.63</v>
      </c>
      <c r="Y305" s="2">
        <v>-18118.63</v>
      </c>
      <c r="Z305" s="2">
        <v>-18118.63</v>
      </c>
      <c r="AA305" s="2">
        <f t="shared" si="4"/>
        <v>-217423.56000000003</v>
      </c>
    </row>
    <row r="306" spans="1:27" customFormat="1">
      <c r="A306" s="1" t="s">
        <v>33</v>
      </c>
      <c r="B306" s="13" t="s">
        <v>1291</v>
      </c>
      <c r="C306" s="13" t="s">
        <v>1311</v>
      </c>
      <c r="D306" s="1">
        <v>120205</v>
      </c>
      <c r="E306" s="13" t="s">
        <v>1080</v>
      </c>
      <c r="F306" s="13" t="s">
        <v>1059</v>
      </c>
      <c r="G306" s="1" t="s">
        <v>220</v>
      </c>
      <c r="H306" s="1">
        <v>68545000</v>
      </c>
      <c r="I306" s="13" t="s">
        <v>904</v>
      </c>
      <c r="J306" s="13">
        <v>34</v>
      </c>
      <c r="K306" s="13" t="s">
        <v>887</v>
      </c>
      <c r="L306" s="13" t="s">
        <v>888</v>
      </c>
      <c r="M306" s="13" t="s">
        <v>887</v>
      </c>
      <c r="N306" s="13" t="s">
        <v>906</v>
      </c>
      <c r="O306" s="2">
        <v>14475</v>
      </c>
      <c r="P306" s="2">
        <v>14475</v>
      </c>
      <c r="Q306" s="2">
        <v>14475</v>
      </c>
      <c r="R306" s="2">
        <v>14475</v>
      </c>
      <c r="S306" s="2">
        <v>14475</v>
      </c>
      <c r="T306" s="2">
        <v>14475</v>
      </c>
      <c r="U306" s="2">
        <v>15601</v>
      </c>
      <c r="V306" s="2">
        <v>15601</v>
      </c>
      <c r="W306" s="2">
        <v>15601</v>
      </c>
      <c r="X306" s="2">
        <v>15601</v>
      </c>
      <c r="Y306" s="2">
        <v>15601</v>
      </c>
      <c r="Z306" s="2">
        <v>15601</v>
      </c>
      <c r="AA306" s="2">
        <f t="shared" si="4"/>
        <v>180456</v>
      </c>
    </row>
    <row r="307" spans="1:27" customFormat="1">
      <c r="A307" s="1" t="s">
        <v>33</v>
      </c>
      <c r="B307" s="13" t="s">
        <v>1291</v>
      </c>
      <c r="C307" s="13" t="s">
        <v>1311</v>
      </c>
      <c r="D307" s="1">
        <v>120205</v>
      </c>
      <c r="E307" s="13" t="s">
        <v>1080</v>
      </c>
      <c r="F307" s="13" t="s">
        <v>1059</v>
      </c>
      <c r="G307" s="1" t="s">
        <v>221</v>
      </c>
      <c r="H307" s="1">
        <v>68520000</v>
      </c>
      <c r="I307" s="13" t="s">
        <v>886</v>
      </c>
      <c r="J307" s="13">
        <v>34</v>
      </c>
      <c r="K307" s="13" t="s">
        <v>887</v>
      </c>
      <c r="L307" s="13" t="s">
        <v>888</v>
      </c>
      <c r="M307" s="13" t="s">
        <v>887</v>
      </c>
      <c r="N307" s="13" t="s">
        <v>890</v>
      </c>
      <c r="O307" s="2">
        <v>447076</v>
      </c>
      <c r="P307" s="2">
        <v>447076</v>
      </c>
      <c r="Q307" s="2">
        <v>447076</v>
      </c>
      <c r="R307" s="2">
        <v>447076</v>
      </c>
      <c r="S307" s="2">
        <v>447076</v>
      </c>
      <c r="T307" s="2">
        <v>447076</v>
      </c>
      <c r="U307" s="2">
        <v>447076</v>
      </c>
      <c r="V307" s="2">
        <v>447076</v>
      </c>
      <c r="W307" s="2">
        <v>447076</v>
      </c>
      <c r="X307" s="2">
        <v>447076</v>
      </c>
      <c r="Y307" s="2">
        <v>447076</v>
      </c>
      <c r="Z307" s="2">
        <v>447076</v>
      </c>
      <c r="AA307" s="2">
        <f t="shared" si="4"/>
        <v>5364912</v>
      </c>
    </row>
    <row r="308" spans="1:27" customFormat="1">
      <c r="A308" s="1" t="s">
        <v>33</v>
      </c>
      <c r="B308" s="13" t="s">
        <v>1291</v>
      </c>
      <c r="C308" s="13" t="s">
        <v>1311</v>
      </c>
      <c r="D308" s="1">
        <v>120205</v>
      </c>
      <c r="E308" s="13" t="s">
        <v>1080</v>
      </c>
      <c r="F308" s="13" t="s">
        <v>1059</v>
      </c>
      <c r="G308" s="1" t="s">
        <v>133</v>
      </c>
      <c r="H308" s="1">
        <v>70510000</v>
      </c>
      <c r="I308" s="13" t="s">
        <v>954</v>
      </c>
      <c r="J308" s="13">
        <v>41</v>
      </c>
      <c r="K308" s="13" t="s">
        <v>955</v>
      </c>
      <c r="L308" s="13" t="s">
        <v>956</v>
      </c>
      <c r="M308" s="13" t="s">
        <v>957</v>
      </c>
      <c r="N308" s="13" t="s">
        <v>959</v>
      </c>
      <c r="O308" s="2">
        <v>-90496.119910063499</v>
      </c>
      <c r="P308" s="2">
        <v>-95605.619071063498</v>
      </c>
      <c r="Q308" s="2">
        <v>-101199.794203064</v>
      </c>
      <c r="R308" s="2">
        <v>-107198.610676064</v>
      </c>
      <c r="S308" s="2">
        <v>-68992.451529063503</v>
      </c>
      <c r="T308" s="2">
        <v>-27525.805945063501</v>
      </c>
      <c r="U308" s="2">
        <v>-28356.5457640635</v>
      </c>
      <c r="V308" s="2">
        <v>-28033.821258063501</v>
      </c>
      <c r="W308" s="2">
        <v>-28048.256952063501</v>
      </c>
      <c r="X308" s="2">
        <v>-31078.394231063499</v>
      </c>
      <c r="Y308" s="2">
        <v>-34607.348569063499</v>
      </c>
      <c r="Z308" s="2">
        <v>-30147.881180063501</v>
      </c>
      <c r="AA308" s="2">
        <f t="shared" si="4"/>
        <v>-671290.64928876294</v>
      </c>
    </row>
    <row r="309" spans="1:27" customFormat="1">
      <c r="A309" s="1" t="s">
        <v>33</v>
      </c>
      <c r="B309" s="13" t="s">
        <v>1291</v>
      </c>
      <c r="C309" s="13" t="s">
        <v>1311</v>
      </c>
      <c r="D309" s="1">
        <v>120205</v>
      </c>
      <c r="E309" s="13" t="s">
        <v>1080</v>
      </c>
      <c r="F309" s="13" t="s">
        <v>1059</v>
      </c>
      <c r="G309" s="1" t="s">
        <v>134</v>
      </c>
      <c r="H309" s="1">
        <v>85000000</v>
      </c>
      <c r="I309" s="13" t="s">
        <v>1015</v>
      </c>
      <c r="J309" s="13">
        <v>42</v>
      </c>
      <c r="K309" s="13" t="s">
        <v>1016</v>
      </c>
      <c r="L309" s="13" t="s">
        <v>1017</v>
      </c>
      <c r="M309" s="13" t="s">
        <v>1018</v>
      </c>
      <c r="N309" s="13" t="s">
        <v>959</v>
      </c>
      <c r="O309" s="2">
        <v>-41415.3740863079</v>
      </c>
      <c r="P309" s="2">
        <v>-43752.434086307898</v>
      </c>
      <c r="Q309" s="2">
        <v>-46311.164086307901</v>
      </c>
      <c r="R309" s="2">
        <v>-49054.994086307903</v>
      </c>
      <c r="S309" s="2">
        <v>-31579.674086307899</v>
      </c>
      <c r="T309" s="2">
        <v>-12613.0440863079</v>
      </c>
      <c r="U309" s="2">
        <v>-12993.0140863079</v>
      </c>
      <c r="V309" s="2">
        <v>-12845.394086307901</v>
      </c>
      <c r="W309" s="2">
        <v>-12852.004086307899</v>
      </c>
      <c r="X309" s="2">
        <v>-14237.984086307901</v>
      </c>
      <c r="Y309" s="2">
        <v>-15852.094086307899</v>
      </c>
      <c r="Z309" s="2">
        <v>-13812.3640863079</v>
      </c>
      <c r="AA309" s="2">
        <f t="shared" si="4"/>
        <v>-307319.53903569485</v>
      </c>
    </row>
    <row r="310" spans="1:27" customFormat="1">
      <c r="A310" s="1" t="s">
        <v>34</v>
      </c>
      <c r="B310" s="13" t="s">
        <v>1291</v>
      </c>
      <c r="C310" s="13" t="s">
        <v>1311</v>
      </c>
      <c r="D310" s="1">
        <v>120206</v>
      </c>
      <c r="E310" s="13" t="s">
        <v>1081</v>
      </c>
      <c r="F310" s="13" t="s">
        <v>1059</v>
      </c>
      <c r="G310" s="1" t="s">
        <v>80</v>
      </c>
      <c r="H310" s="1">
        <v>50109900</v>
      </c>
      <c r="I310" s="13" t="s">
        <v>388</v>
      </c>
      <c r="J310" s="13">
        <v>10</v>
      </c>
      <c r="K310" s="13" t="s">
        <v>347</v>
      </c>
      <c r="L310" s="13" t="s">
        <v>348</v>
      </c>
      <c r="M310" s="13" t="s">
        <v>349</v>
      </c>
      <c r="N310" s="13" t="s">
        <v>351</v>
      </c>
      <c r="O310" s="2">
        <v>-57366.182470799984</v>
      </c>
      <c r="P310" s="2">
        <v>-57366.182470799984</v>
      </c>
      <c r="Q310" s="2">
        <v>-62829.628420399989</v>
      </c>
      <c r="R310" s="2">
        <v>-58105.079152915183</v>
      </c>
      <c r="S310" s="2">
        <v>-60871.98768400641</v>
      </c>
      <c r="T310" s="2">
        <v>-60871.98768400641</v>
      </c>
      <c r="U310" s="2">
        <v>-58105.079152915183</v>
      </c>
      <c r="V310" s="2">
        <v>-63638.896215097586</v>
      </c>
      <c r="W310" s="2">
        <v>-60871.98768400641</v>
      </c>
      <c r="X310" s="2">
        <v>-58105.079152915183</v>
      </c>
      <c r="Y310" s="2">
        <v>-61506.747805606406</v>
      </c>
      <c r="Z310" s="2">
        <v>-61506.747805606406</v>
      </c>
      <c r="AA310" s="2">
        <f t="shared" si="4"/>
        <v>-721145.58569907513</v>
      </c>
    </row>
    <row r="311" spans="1:27" customFormat="1">
      <c r="A311" s="1" t="s">
        <v>34</v>
      </c>
      <c r="B311" s="13" t="s">
        <v>1291</v>
      </c>
      <c r="C311" s="13" t="s">
        <v>1311</v>
      </c>
      <c r="D311" s="1">
        <v>120206</v>
      </c>
      <c r="E311" s="13" t="s">
        <v>1081</v>
      </c>
      <c r="F311" s="13" t="s">
        <v>1059</v>
      </c>
      <c r="G311" s="1" t="s">
        <v>152</v>
      </c>
      <c r="H311" s="1">
        <v>50110000</v>
      </c>
      <c r="I311" s="13" t="s">
        <v>389</v>
      </c>
      <c r="J311" s="13">
        <v>10</v>
      </c>
      <c r="K311" s="13" t="s">
        <v>347</v>
      </c>
      <c r="L311" s="13" t="s">
        <v>348</v>
      </c>
      <c r="M311" s="13" t="s">
        <v>349</v>
      </c>
      <c r="N311" s="13" t="s">
        <v>351</v>
      </c>
      <c r="O311" s="2">
        <v>20720.674171875005</v>
      </c>
      <c r="P311" s="2">
        <v>20720.674171875005</v>
      </c>
      <c r="Q311" s="2">
        <v>20720.674171875005</v>
      </c>
      <c r="R311" s="2">
        <v>20790.551351875001</v>
      </c>
      <c r="S311" s="2">
        <v>20790.551351875001</v>
      </c>
      <c r="T311" s="2">
        <v>20790.551351875001</v>
      </c>
      <c r="U311" s="2">
        <v>20790.551351875001</v>
      </c>
      <c r="V311" s="2">
        <v>20790.551351875001</v>
      </c>
      <c r="W311" s="2">
        <v>20790.551351875001</v>
      </c>
      <c r="X311" s="2">
        <v>20790.551351875001</v>
      </c>
      <c r="Y311" s="2">
        <v>21147.031726875</v>
      </c>
      <c r="Z311" s="2">
        <v>21147.031726875</v>
      </c>
      <c r="AA311" s="2">
        <f t="shared" si="4"/>
        <v>249989.94543250004</v>
      </c>
    </row>
    <row r="312" spans="1:27" customFormat="1">
      <c r="A312" s="1" t="s">
        <v>34</v>
      </c>
      <c r="B312" s="13" t="s">
        <v>1291</v>
      </c>
      <c r="C312" s="13" t="s">
        <v>1311</v>
      </c>
      <c r="D312" s="1">
        <v>120206</v>
      </c>
      <c r="E312" s="13" t="s">
        <v>1081</v>
      </c>
      <c r="F312" s="13" t="s">
        <v>1059</v>
      </c>
      <c r="G312" s="1" t="s">
        <v>153</v>
      </c>
      <c r="H312" s="1">
        <v>50119900</v>
      </c>
      <c r="I312" s="13" t="s">
        <v>406</v>
      </c>
      <c r="J312" s="13">
        <v>10</v>
      </c>
      <c r="K312" s="13" t="s">
        <v>347</v>
      </c>
      <c r="L312" s="13" t="s">
        <v>348</v>
      </c>
      <c r="M312" s="13" t="s">
        <v>349</v>
      </c>
      <c r="N312" s="13" t="s">
        <v>351</v>
      </c>
      <c r="O312" s="2">
        <v>-5926.6540928625</v>
      </c>
      <c r="P312" s="2">
        <v>-5926.6540928625</v>
      </c>
      <c r="Q312" s="2">
        <v>-5926.6540928625</v>
      </c>
      <c r="R312" s="2">
        <v>-5946.7981269824995</v>
      </c>
      <c r="S312" s="2">
        <v>-5946.7981269824995</v>
      </c>
      <c r="T312" s="2">
        <v>-5946.7981269824995</v>
      </c>
      <c r="U312" s="2">
        <v>-5946.7981269824995</v>
      </c>
      <c r="V312" s="2">
        <v>-5946.7981269824995</v>
      </c>
      <c r="W312" s="2">
        <v>-5946.7981269824995</v>
      </c>
      <c r="X312" s="2">
        <v>-5946.7981269824995</v>
      </c>
      <c r="Y312" s="2">
        <v>-6048.6509250825002</v>
      </c>
      <c r="Z312" s="2">
        <v>-6048.6509250825002</v>
      </c>
      <c r="AA312" s="2">
        <f t="shared" si="4"/>
        <v>-71504.85101762999</v>
      </c>
    </row>
    <row r="313" spans="1:27" customFormat="1">
      <c r="A313" s="1" t="s">
        <v>34</v>
      </c>
      <c r="B313" s="13" t="s">
        <v>1291</v>
      </c>
      <c r="C313" s="13" t="s">
        <v>1311</v>
      </c>
      <c r="D313" s="1">
        <v>120206</v>
      </c>
      <c r="E313" s="13" t="s">
        <v>1081</v>
      </c>
      <c r="F313" s="13" t="s">
        <v>1059</v>
      </c>
      <c r="G313" s="1" t="s">
        <v>52</v>
      </c>
      <c r="H313" s="1">
        <v>50100000</v>
      </c>
      <c r="I313" s="13" t="s">
        <v>346</v>
      </c>
      <c r="J313" s="13">
        <v>10</v>
      </c>
      <c r="K313" s="13" t="s">
        <v>347</v>
      </c>
      <c r="L313" s="13" t="s">
        <v>348</v>
      </c>
      <c r="M313" s="13" t="s">
        <v>349</v>
      </c>
      <c r="N313" s="13" t="s">
        <v>351</v>
      </c>
      <c r="O313" s="2">
        <v>170070.17099000007</v>
      </c>
      <c r="P313" s="2">
        <v>170070.17099000007</v>
      </c>
      <c r="Q313" s="2">
        <v>186267.32536999998</v>
      </c>
      <c r="R313" s="2">
        <v>171605.38580280001</v>
      </c>
      <c r="S313" s="2">
        <v>179777.07226959986</v>
      </c>
      <c r="T313" s="2">
        <v>179777.07226959986</v>
      </c>
      <c r="U313" s="2">
        <v>171605.38580280001</v>
      </c>
      <c r="V313" s="2">
        <v>187948.74873639998</v>
      </c>
      <c r="W313" s="2">
        <v>179777.07226959986</v>
      </c>
      <c r="X313" s="2">
        <v>171605.38580280001</v>
      </c>
      <c r="Y313" s="2">
        <v>182138.5140296001</v>
      </c>
      <c r="Z313" s="2">
        <v>182138.5140296001</v>
      </c>
      <c r="AA313" s="2">
        <f t="shared" si="4"/>
        <v>2132780.8183627999</v>
      </c>
    </row>
    <row r="314" spans="1:27" customFormat="1">
      <c r="A314" s="1" t="s">
        <v>34</v>
      </c>
      <c r="B314" s="13" t="s">
        <v>1291</v>
      </c>
      <c r="C314" s="13" t="s">
        <v>1311</v>
      </c>
      <c r="D314" s="1">
        <v>120206</v>
      </c>
      <c r="E314" s="13" t="s">
        <v>1081</v>
      </c>
      <c r="F314" s="13" t="s">
        <v>1059</v>
      </c>
      <c r="G314" s="1" t="s">
        <v>81</v>
      </c>
      <c r="H314" s="1">
        <v>50171000</v>
      </c>
      <c r="I314" s="13" t="s">
        <v>409</v>
      </c>
      <c r="J314" s="13">
        <v>10</v>
      </c>
      <c r="K314" s="13" t="s">
        <v>347</v>
      </c>
      <c r="L314" s="13" t="s">
        <v>348</v>
      </c>
      <c r="M314" s="13" t="s">
        <v>349</v>
      </c>
      <c r="N314" s="13" t="s">
        <v>351</v>
      </c>
      <c r="O314" s="2">
        <v>2273.4707856852269</v>
      </c>
      <c r="P314" s="2">
        <v>2273.4707856852269</v>
      </c>
      <c r="Q314" s="2">
        <v>2489.9908605123915</v>
      </c>
      <c r="R314" s="2">
        <v>2337.127167684414</v>
      </c>
      <c r="S314" s="2">
        <v>2448.4203661455763</v>
      </c>
      <c r="T314" s="2">
        <v>2448.4203661455763</v>
      </c>
      <c r="U314" s="2">
        <v>2337.127167684414</v>
      </c>
      <c r="V314" s="2">
        <v>2559.7135646067391</v>
      </c>
      <c r="W314" s="2">
        <v>2448.4203661455763</v>
      </c>
      <c r="X314" s="2">
        <v>2337.127167684414</v>
      </c>
      <c r="Y314" s="2">
        <v>2448.4203661455763</v>
      </c>
      <c r="Z314" s="2">
        <v>2448.4203661455763</v>
      </c>
      <c r="AA314" s="2">
        <f t="shared" si="4"/>
        <v>28850.129330270709</v>
      </c>
    </row>
    <row r="315" spans="1:27" customFormat="1">
      <c r="A315" s="1" t="s">
        <v>34</v>
      </c>
      <c r="B315" s="13" t="s">
        <v>1291</v>
      </c>
      <c r="C315" s="13" t="s">
        <v>1311</v>
      </c>
      <c r="D315" s="1">
        <v>120206</v>
      </c>
      <c r="E315" s="13" t="s">
        <v>1081</v>
      </c>
      <c r="F315" s="13" t="s">
        <v>1059</v>
      </c>
      <c r="G315" s="1" t="s">
        <v>84</v>
      </c>
      <c r="H315" s="1">
        <v>50550000</v>
      </c>
      <c r="I315" s="13" t="s">
        <v>446</v>
      </c>
      <c r="J315" s="13">
        <v>12</v>
      </c>
      <c r="K315" s="13" t="s">
        <v>442</v>
      </c>
      <c r="L315" s="13" t="s">
        <v>443</v>
      </c>
      <c r="M315" s="13" t="s">
        <v>444</v>
      </c>
      <c r="N315" s="13" t="s">
        <v>417</v>
      </c>
      <c r="O315" s="2">
        <v>36869.660000000003</v>
      </c>
      <c r="P315" s="2">
        <v>36869.660000000003</v>
      </c>
      <c r="Q315" s="2">
        <v>36869.660000000003</v>
      </c>
      <c r="R315" s="2">
        <v>36869.660000000003</v>
      </c>
      <c r="S315" s="2">
        <v>36869.660000000003</v>
      </c>
      <c r="T315" s="2">
        <v>36869.660000000003</v>
      </c>
      <c r="U315" s="2">
        <v>36869.660000000003</v>
      </c>
      <c r="V315" s="2">
        <v>36869.660000000003</v>
      </c>
      <c r="W315" s="2">
        <v>36869.660000000003</v>
      </c>
      <c r="X315" s="2">
        <v>36869.660000000003</v>
      </c>
      <c r="Y315" s="2">
        <v>36869.660000000003</v>
      </c>
      <c r="Z315" s="2">
        <v>36869.660000000003</v>
      </c>
      <c r="AA315" s="2">
        <f t="shared" si="4"/>
        <v>442435.92000000016</v>
      </c>
    </row>
    <row r="316" spans="1:27" customFormat="1">
      <c r="A316" s="1" t="s">
        <v>34</v>
      </c>
      <c r="B316" s="13" t="s">
        <v>1291</v>
      </c>
      <c r="C316" s="13" t="s">
        <v>1311</v>
      </c>
      <c r="D316" s="1">
        <v>120206</v>
      </c>
      <c r="E316" s="13" t="s">
        <v>1081</v>
      </c>
      <c r="F316" s="13" t="s">
        <v>1059</v>
      </c>
      <c r="G316" s="1" t="s">
        <v>85</v>
      </c>
      <c r="H316" s="1">
        <v>50550100</v>
      </c>
      <c r="I316" s="13" t="s">
        <v>447</v>
      </c>
      <c r="J316" s="13">
        <v>12</v>
      </c>
      <c r="K316" s="13" t="s">
        <v>442</v>
      </c>
      <c r="L316" s="13" t="s">
        <v>443</v>
      </c>
      <c r="M316" s="13" t="s">
        <v>444</v>
      </c>
      <c r="N316" s="13" t="s">
        <v>417</v>
      </c>
      <c r="O316" s="2">
        <v>-12301.568000000003</v>
      </c>
      <c r="P316" s="2">
        <v>-12301.568000000003</v>
      </c>
      <c r="Q316" s="2">
        <v>-12301.568000000003</v>
      </c>
      <c r="R316" s="2">
        <v>-12301.568000000003</v>
      </c>
      <c r="S316" s="2">
        <v>-12301.568000000003</v>
      </c>
      <c r="T316" s="2">
        <v>-12301.568000000003</v>
      </c>
      <c r="U316" s="2">
        <v>-12301.568000000003</v>
      </c>
      <c r="V316" s="2">
        <v>-12301.568000000003</v>
      </c>
      <c r="W316" s="2">
        <v>-12301.568000000003</v>
      </c>
      <c r="X316" s="2">
        <v>-12301.568000000003</v>
      </c>
      <c r="Y316" s="2">
        <v>-12301.568000000003</v>
      </c>
      <c r="Z316" s="2">
        <v>-12301.568000000003</v>
      </c>
      <c r="AA316" s="2">
        <f t="shared" si="4"/>
        <v>-147618.81600000002</v>
      </c>
    </row>
    <row r="317" spans="1:27" customFormat="1">
      <c r="A317" s="1" t="s">
        <v>34</v>
      </c>
      <c r="B317" s="13" t="s">
        <v>1291</v>
      </c>
      <c r="C317" s="13" t="s">
        <v>1311</v>
      </c>
      <c r="D317" s="1">
        <v>120206</v>
      </c>
      <c r="E317" s="13" t="s">
        <v>1081</v>
      </c>
      <c r="F317" s="13" t="s">
        <v>1059</v>
      </c>
      <c r="G317" s="1" t="s">
        <v>53</v>
      </c>
      <c r="H317" s="1">
        <v>50421000</v>
      </c>
      <c r="I317" s="13" t="s">
        <v>413</v>
      </c>
      <c r="J317" s="13">
        <v>13</v>
      </c>
      <c r="K317" s="13" t="s">
        <v>414</v>
      </c>
      <c r="L317" s="13" t="s">
        <v>415</v>
      </c>
      <c r="M317" s="13" t="s">
        <v>414</v>
      </c>
      <c r="N317" s="13" t="s">
        <v>417</v>
      </c>
      <c r="O317" s="2">
        <v>5321.3804388489516</v>
      </c>
      <c r="P317" s="2">
        <v>5321.3804388489516</v>
      </c>
      <c r="Q317" s="2">
        <v>5769.5645075422453</v>
      </c>
      <c r="R317" s="2">
        <v>5355.3229459519107</v>
      </c>
      <c r="S317" s="2">
        <v>5580.9567489458605</v>
      </c>
      <c r="T317" s="2">
        <v>5580.9567489458605</v>
      </c>
      <c r="U317" s="2">
        <v>5355.3229459519107</v>
      </c>
      <c r="V317" s="2">
        <v>5806.6005519398095</v>
      </c>
      <c r="W317" s="2">
        <v>5580.9567489458605</v>
      </c>
      <c r="X317" s="2">
        <v>5355.3229459519107</v>
      </c>
      <c r="Y317" s="2">
        <v>5664.6405446141916</v>
      </c>
      <c r="Z317" s="2">
        <v>5664.6405446141916</v>
      </c>
      <c r="AA317" s="2">
        <f t="shared" si="4"/>
        <v>66357.046111101648</v>
      </c>
    </row>
    <row r="318" spans="1:27" customFormat="1">
      <c r="A318" s="1" t="s">
        <v>34</v>
      </c>
      <c r="B318" s="13" t="s">
        <v>1291</v>
      </c>
      <c r="C318" s="13" t="s">
        <v>1311</v>
      </c>
      <c r="D318" s="1">
        <v>120206</v>
      </c>
      <c r="E318" s="13" t="s">
        <v>1081</v>
      </c>
      <c r="F318" s="13" t="s">
        <v>1059</v>
      </c>
      <c r="G318" s="1" t="s">
        <v>54</v>
      </c>
      <c r="H318" s="1">
        <v>50422000</v>
      </c>
      <c r="I318" s="13" t="s">
        <v>419</v>
      </c>
      <c r="J318" s="13">
        <v>13</v>
      </c>
      <c r="K318" s="13" t="s">
        <v>414</v>
      </c>
      <c r="L318" s="13" t="s">
        <v>415</v>
      </c>
      <c r="M318" s="13" t="s">
        <v>414</v>
      </c>
      <c r="N318" s="13" t="s">
        <v>417</v>
      </c>
      <c r="O318" s="2">
        <v>6585.7805532607254</v>
      </c>
      <c r="P318" s="2">
        <v>6585.7805532607254</v>
      </c>
      <c r="Q318" s="2">
        <v>7212.9948916665053</v>
      </c>
      <c r="R318" s="2">
        <v>6613.6837746440315</v>
      </c>
      <c r="S318" s="2">
        <v>6928.6225258175527</v>
      </c>
      <c r="T318" s="2">
        <v>6928.6225258175527</v>
      </c>
      <c r="U318" s="2">
        <v>6613.6837746440315</v>
      </c>
      <c r="V318" s="2">
        <v>7243.5612769910804</v>
      </c>
      <c r="W318" s="2">
        <v>6928.6225258175527</v>
      </c>
      <c r="X318" s="2">
        <v>6613.6837746440315</v>
      </c>
      <c r="Y318" s="2">
        <v>7043.1471977526144</v>
      </c>
      <c r="Z318" s="2">
        <v>7043.1471977526144</v>
      </c>
      <c r="AA318" s="2">
        <f t="shared" si="4"/>
        <v>82341.330572069011</v>
      </c>
    </row>
    <row r="319" spans="1:27" customFormat="1">
      <c r="A319" s="1" t="s">
        <v>34</v>
      </c>
      <c r="B319" s="13" t="s">
        <v>1291</v>
      </c>
      <c r="C319" s="13" t="s">
        <v>1311</v>
      </c>
      <c r="D319" s="1">
        <v>120206</v>
      </c>
      <c r="E319" s="13" t="s">
        <v>1081</v>
      </c>
      <c r="F319" s="13" t="s">
        <v>1059</v>
      </c>
      <c r="G319" s="1" t="s">
        <v>186</v>
      </c>
      <c r="H319" s="1">
        <v>50456000</v>
      </c>
      <c r="I319" s="13" t="s">
        <v>438</v>
      </c>
      <c r="J319" s="13">
        <v>13</v>
      </c>
      <c r="K319" s="13" t="s">
        <v>414</v>
      </c>
      <c r="L319" s="13" t="s">
        <v>415</v>
      </c>
      <c r="M319" s="13" t="s">
        <v>414</v>
      </c>
      <c r="N319" s="13" t="s">
        <v>417</v>
      </c>
      <c r="O319" s="2">
        <v>0</v>
      </c>
      <c r="P319" s="2">
        <v>1321.65</v>
      </c>
      <c r="Q319" s="2">
        <v>0</v>
      </c>
      <c r="R319" s="2">
        <v>0</v>
      </c>
      <c r="S319" s="2">
        <v>2086.56</v>
      </c>
      <c r="T319" s="2">
        <v>0</v>
      </c>
      <c r="U319" s="2">
        <v>0</v>
      </c>
      <c r="V319" s="2">
        <v>415.8</v>
      </c>
      <c r="W319" s="2">
        <v>1321.65</v>
      </c>
      <c r="X319" s="2">
        <v>0</v>
      </c>
      <c r="Y319" s="2">
        <v>1321.65</v>
      </c>
      <c r="Z319" s="2">
        <v>0</v>
      </c>
      <c r="AA319" s="2">
        <f t="shared" si="4"/>
        <v>6467.3099999999995</v>
      </c>
    </row>
    <row r="320" spans="1:27" customFormat="1">
      <c r="A320" s="1" t="s">
        <v>34</v>
      </c>
      <c r="B320" s="13" t="s">
        <v>1291</v>
      </c>
      <c r="C320" s="13" t="s">
        <v>1311</v>
      </c>
      <c r="D320" s="1">
        <v>120206</v>
      </c>
      <c r="E320" s="13" t="s">
        <v>1081</v>
      </c>
      <c r="F320" s="13" t="s">
        <v>1059</v>
      </c>
      <c r="G320" s="1" t="s">
        <v>89</v>
      </c>
      <c r="H320" s="1">
        <v>50457000</v>
      </c>
      <c r="I320" s="13" t="s">
        <v>439</v>
      </c>
      <c r="J320" s="13">
        <v>13</v>
      </c>
      <c r="K320" s="13" t="s">
        <v>414</v>
      </c>
      <c r="L320" s="13" t="s">
        <v>415</v>
      </c>
      <c r="M320" s="13" t="s">
        <v>414</v>
      </c>
      <c r="N320" s="13" t="s">
        <v>417</v>
      </c>
      <c r="O320" s="2">
        <v>462.79000000000008</v>
      </c>
      <c r="P320" s="2">
        <v>1574.04</v>
      </c>
      <c r="Q320" s="2">
        <v>902.67000000000007</v>
      </c>
      <c r="R320" s="2">
        <v>0</v>
      </c>
      <c r="S320" s="2">
        <v>0</v>
      </c>
      <c r="T320" s="2">
        <v>0</v>
      </c>
      <c r="U320" s="2">
        <v>632.41</v>
      </c>
      <c r="V320" s="2">
        <v>542.31999999999994</v>
      </c>
      <c r="W320" s="2">
        <v>0</v>
      </c>
      <c r="X320" s="2">
        <v>414.21</v>
      </c>
      <c r="Y320" s="2">
        <v>445.14</v>
      </c>
      <c r="Z320" s="2">
        <v>0</v>
      </c>
      <c r="AA320" s="2">
        <f t="shared" si="4"/>
        <v>4973.58</v>
      </c>
    </row>
    <row r="321" spans="1:27" customFormat="1">
      <c r="A321" s="1" t="s">
        <v>34</v>
      </c>
      <c r="B321" s="13" t="s">
        <v>1291</v>
      </c>
      <c r="C321" s="13" t="s">
        <v>1311</v>
      </c>
      <c r="D321" s="1">
        <v>120206</v>
      </c>
      <c r="E321" s="13" t="s">
        <v>1081</v>
      </c>
      <c r="F321" s="13" t="s">
        <v>1059</v>
      </c>
      <c r="G321" s="1" t="s">
        <v>90</v>
      </c>
      <c r="H321" s="1">
        <v>50421100</v>
      </c>
      <c r="I321" s="13" t="s">
        <v>418</v>
      </c>
      <c r="J321" s="13">
        <v>13</v>
      </c>
      <c r="K321" s="13" t="s">
        <v>414</v>
      </c>
      <c r="L321" s="13" t="s">
        <v>415</v>
      </c>
      <c r="M321" s="13" t="s">
        <v>414</v>
      </c>
      <c r="N321" s="13" t="s">
        <v>417</v>
      </c>
      <c r="O321" s="2">
        <v>-1702.259963266351</v>
      </c>
      <c r="P321" s="2">
        <v>-1702.259963266351</v>
      </c>
      <c r="Q321" s="2">
        <v>-1847.9696500162981</v>
      </c>
      <c r="R321" s="2">
        <v>-1718.8252194179913</v>
      </c>
      <c r="S321" s="2">
        <v>-1792.4516832803879</v>
      </c>
      <c r="T321" s="2">
        <v>-1792.4516832803879</v>
      </c>
      <c r="U321" s="2">
        <v>-1718.8252194179913</v>
      </c>
      <c r="V321" s="2">
        <v>-1866.0781471427845</v>
      </c>
      <c r="W321" s="2">
        <v>-1792.4516832803879</v>
      </c>
      <c r="X321" s="2">
        <v>-1718.8252194179913</v>
      </c>
      <c r="Y321" s="2">
        <v>-1815.0617691671457</v>
      </c>
      <c r="Z321" s="2">
        <v>-1815.0617691671457</v>
      </c>
      <c r="AA321" s="2">
        <f t="shared" si="4"/>
        <v>-21282.521970121212</v>
      </c>
    </row>
    <row r="322" spans="1:27" customFormat="1">
      <c r="A322" s="1" t="s">
        <v>34</v>
      </c>
      <c r="B322" s="13" t="s">
        <v>1291</v>
      </c>
      <c r="C322" s="13" t="s">
        <v>1311</v>
      </c>
      <c r="D322" s="1">
        <v>120206</v>
      </c>
      <c r="E322" s="13" t="s">
        <v>1081</v>
      </c>
      <c r="F322" s="13" t="s">
        <v>1059</v>
      </c>
      <c r="G322" s="1" t="s">
        <v>91</v>
      </c>
      <c r="H322" s="1">
        <v>50422100</v>
      </c>
      <c r="I322" s="13" t="s">
        <v>420</v>
      </c>
      <c r="J322" s="13">
        <v>13</v>
      </c>
      <c r="K322" s="13" t="s">
        <v>414</v>
      </c>
      <c r="L322" s="13" t="s">
        <v>415</v>
      </c>
      <c r="M322" s="13" t="s">
        <v>414</v>
      </c>
      <c r="N322" s="13" t="s">
        <v>417</v>
      </c>
      <c r="O322" s="2">
        <v>-2038.8328614706697</v>
      </c>
      <c r="P322" s="2">
        <v>-2038.8328614706697</v>
      </c>
      <c r="Q322" s="2">
        <v>-2233.0074197059716</v>
      </c>
      <c r="R322" s="2">
        <v>-2053.9501047202084</v>
      </c>
      <c r="S322" s="2">
        <v>-2151.7572525640276</v>
      </c>
      <c r="T322" s="2">
        <v>-2151.7572525640276</v>
      </c>
      <c r="U322" s="2">
        <v>-2053.9501047202084</v>
      </c>
      <c r="V322" s="2">
        <v>-2249.5644004078476</v>
      </c>
      <c r="W322" s="2">
        <v>-2151.7572525640276</v>
      </c>
      <c r="X322" s="2">
        <v>-2053.9501047202084</v>
      </c>
      <c r="Y322" s="2">
        <v>-2182.4723430011682</v>
      </c>
      <c r="Z322" s="2">
        <v>-2182.4723430011682</v>
      </c>
      <c r="AA322" s="2">
        <f t="shared" si="4"/>
        <v>-25542.304300910204</v>
      </c>
    </row>
    <row r="323" spans="1:27" customFormat="1">
      <c r="A323" s="1" t="s">
        <v>34</v>
      </c>
      <c r="B323" s="13" t="s">
        <v>1291</v>
      </c>
      <c r="C323" s="13" t="s">
        <v>1311</v>
      </c>
      <c r="D323" s="1">
        <v>120206</v>
      </c>
      <c r="E323" s="13" t="s">
        <v>1081</v>
      </c>
      <c r="F323" s="13" t="s">
        <v>1059</v>
      </c>
      <c r="G323" s="1" t="s">
        <v>92</v>
      </c>
      <c r="H323" s="1">
        <v>53150000</v>
      </c>
      <c r="I323" s="13" t="s">
        <v>658</v>
      </c>
      <c r="J323" s="13">
        <v>15</v>
      </c>
      <c r="K323" s="13" t="s">
        <v>650</v>
      </c>
      <c r="L323" s="13" t="s">
        <v>651</v>
      </c>
      <c r="M323" s="13" t="s">
        <v>650</v>
      </c>
      <c r="N323" s="13" t="s">
        <v>660</v>
      </c>
      <c r="O323" s="2">
        <v>5000</v>
      </c>
      <c r="P323" s="2">
        <v>5000</v>
      </c>
      <c r="Q323" s="2">
        <v>12000</v>
      </c>
      <c r="R323" s="2">
        <v>12000</v>
      </c>
      <c r="S323" s="2">
        <v>14000</v>
      </c>
      <c r="T323" s="2">
        <v>14000</v>
      </c>
      <c r="U323" s="2">
        <v>14000</v>
      </c>
      <c r="V323" s="2">
        <v>14000</v>
      </c>
      <c r="W323" s="2">
        <v>14000</v>
      </c>
      <c r="X323" s="2">
        <v>11000</v>
      </c>
      <c r="Y323" s="2">
        <v>11000</v>
      </c>
      <c r="Z323" s="2">
        <v>10000</v>
      </c>
      <c r="AA323" s="2">
        <f t="shared" ref="AA323:AA386" si="5">SUM(O323:Z323)</f>
        <v>136000</v>
      </c>
    </row>
    <row r="324" spans="1:27" customFormat="1">
      <c r="A324" s="1" t="s">
        <v>34</v>
      </c>
      <c r="B324" s="13" t="s">
        <v>1291</v>
      </c>
      <c r="C324" s="13" t="s">
        <v>1311</v>
      </c>
      <c r="D324" s="1">
        <v>120206</v>
      </c>
      <c r="E324" s="13" t="s">
        <v>1081</v>
      </c>
      <c r="F324" s="13" t="s">
        <v>1059</v>
      </c>
      <c r="G324" s="1" t="s">
        <v>188</v>
      </c>
      <c r="H324" s="1">
        <v>52532000</v>
      </c>
      <c r="I324" s="13" t="s">
        <v>552</v>
      </c>
      <c r="J324" s="13">
        <v>16</v>
      </c>
      <c r="K324" s="13" t="s">
        <v>553</v>
      </c>
      <c r="L324" s="13" t="s">
        <v>554</v>
      </c>
      <c r="M324" s="13" t="s">
        <v>555</v>
      </c>
      <c r="N324" s="13" t="s">
        <v>506</v>
      </c>
      <c r="O324" s="2">
        <v>3461.94</v>
      </c>
      <c r="P324" s="2">
        <v>3081.4</v>
      </c>
      <c r="Q324" s="2">
        <v>6000</v>
      </c>
      <c r="R324" s="2">
        <v>2000</v>
      </c>
      <c r="S324" s="2">
        <v>2267.6999999999998</v>
      </c>
      <c r="T324" s="2">
        <v>2288.4499999999998</v>
      </c>
      <c r="U324" s="2">
        <v>2544.62</v>
      </c>
      <c r="V324" s="2">
        <v>2580</v>
      </c>
      <c r="W324" s="2">
        <v>2260</v>
      </c>
      <c r="X324" s="2">
        <v>2500</v>
      </c>
      <c r="Y324" s="2">
        <v>2000</v>
      </c>
      <c r="Z324" s="2">
        <v>3030</v>
      </c>
      <c r="AA324" s="2">
        <f t="shared" si="5"/>
        <v>34014.11</v>
      </c>
    </row>
    <row r="325" spans="1:27" customFormat="1">
      <c r="A325" s="1" t="s">
        <v>34</v>
      </c>
      <c r="B325" s="13" t="s">
        <v>1291</v>
      </c>
      <c r="C325" s="13" t="s">
        <v>1311</v>
      </c>
      <c r="D325" s="1">
        <v>120206</v>
      </c>
      <c r="E325" s="13" t="s">
        <v>1081</v>
      </c>
      <c r="F325" s="13" t="s">
        <v>1059</v>
      </c>
      <c r="G325" s="1" t="s">
        <v>96</v>
      </c>
      <c r="H325" s="1">
        <v>52574000</v>
      </c>
      <c r="I325" s="13" t="s">
        <v>616</v>
      </c>
      <c r="J325" s="13">
        <v>17</v>
      </c>
      <c r="K325" s="13" t="s">
        <v>617</v>
      </c>
      <c r="L325" s="13" t="s">
        <v>618</v>
      </c>
      <c r="M325" s="13" t="s">
        <v>617</v>
      </c>
      <c r="N325" s="13" t="s">
        <v>506</v>
      </c>
      <c r="O325" s="2">
        <v>65.166666666666671</v>
      </c>
      <c r="P325" s="2">
        <v>65.166666666666671</v>
      </c>
      <c r="Q325" s="2">
        <v>65.166666666666671</v>
      </c>
      <c r="R325" s="2">
        <v>65.166666666666671</v>
      </c>
      <c r="S325" s="2">
        <v>65.166666666666671</v>
      </c>
      <c r="T325" s="2">
        <v>65.166666666666671</v>
      </c>
      <c r="U325" s="2">
        <v>65.166666666666671</v>
      </c>
      <c r="V325" s="2">
        <v>2800</v>
      </c>
      <c r="W325" s="2">
        <v>65.166666666666671</v>
      </c>
      <c r="X325" s="2">
        <v>65.166666666666671</v>
      </c>
      <c r="Y325" s="2">
        <v>65.166666666666671</v>
      </c>
      <c r="Z325" s="2">
        <v>65.166666666666671</v>
      </c>
      <c r="AA325" s="2">
        <f t="shared" si="5"/>
        <v>3516.833333333333</v>
      </c>
    </row>
    <row r="326" spans="1:27" customFormat="1">
      <c r="A326" s="1" t="s">
        <v>34</v>
      </c>
      <c r="B326" s="13" t="s">
        <v>1291</v>
      </c>
      <c r="C326" s="13" t="s">
        <v>1311</v>
      </c>
      <c r="D326" s="1">
        <v>120206</v>
      </c>
      <c r="E326" s="13" t="s">
        <v>1081</v>
      </c>
      <c r="F326" s="13" t="s">
        <v>1059</v>
      </c>
      <c r="G326" s="1" t="s">
        <v>97</v>
      </c>
      <c r="H326" s="1">
        <v>52574100</v>
      </c>
      <c r="I326" s="13" t="s">
        <v>623</v>
      </c>
      <c r="J326" s="13">
        <v>17</v>
      </c>
      <c r="K326" s="13" t="s">
        <v>617</v>
      </c>
      <c r="L326" s="13" t="s">
        <v>618</v>
      </c>
      <c r="M326" s="13" t="s">
        <v>617</v>
      </c>
      <c r="N326" s="13" t="s">
        <v>506</v>
      </c>
      <c r="O326" s="2">
        <v>3600</v>
      </c>
      <c r="P326" s="2">
        <v>3600</v>
      </c>
      <c r="Q326" s="2">
        <v>3600</v>
      </c>
      <c r="R326" s="2">
        <v>3600</v>
      </c>
      <c r="S326" s="2">
        <v>3600</v>
      </c>
      <c r="T326" s="2">
        <v>3600</v>
      </c>
      <c r="U326" s="2">
        <v>3600</v>
      </c>
      <c r="V326" s="2">
        <v>3600</v>
      </c>
      <c r="W326" s="2">
        <v>3600</v>
      </c>
      <c r="X326" s="2">
        <v>3600</v>
      </c>
      <c r="Y326" s="2">
        <v>3600</v>
      </c>
      <c r="Z326" s="2">
        <v>3600</v>
      </c>
      <c r="AA326" s="2">
        <f t="shared" si="5"/>
        <v>43200</v>
      </c>
    </row>
    <row r="327" spans="1:27" customFormat="1">
      <c r="A327" s="1" t="s">
        <v>34</v>
      </c>
      <c r="B327" s="13" t="s">
        <v>1291</v>
      </c>
      <c r="C327" s="13" t="s">
        <v>1311</v>
      </c>
      <c r="D327" s="1">
        <v>120206</v>
      </c>
      <c r="E327" s="13" t="s">
        <v>1081</v>
      </c>
      <c r="F327" s="13" t="s">
        <v>1059</v>
      </c>
      <c r="G327" s="1" t="s">
        <v>155</v>
      </c>
      <c r="H327" s="1">
        <v>52562500</v>
      </c>
      <c r="I327" s="13" t="s">
        <v>595</v>
      </c>
      <c r="J327" s="13">
        <v>18</v>
      </c>
      <c r="K327" s="13" t="s">
        <v>596</v>
      </c>
      <c r="L327" s="13" t="s">
        <v>597</v>
      </c>
      <c r="M327" s="13" t="s">
        <v>598</v>
      </c>
      <c r="N327" s="13" t="s">
        <v>506</v>
      </c>
      <c r="O327" s="2">
        <v>0</v>
      </c>
      <c r="P327" s="2">
        <v>0</v>
      </c>
      <c r="Q327" s="2">
        <v>200</v>
      </c>
      <c r="R327" s="2">
        <v>0</v>
      </c>
      <c r="S327" s="2">
        <v>0</v>
      </c>
      <c r="T327" s="2">
        <v>200</v>
      </c>
      <c r="U327" s="2">
        <v>0</v>
      </c>
      <c r="V327" s="2">
        <v>0</v>
      </c>
      <c r="W327" s="2">
        <v>200</v>
      </c>
      <c r="X327" s="2">
        <v>0</v>
      </c>
      <c r="Y327" s="2">
        <v>0</v>
      </c>
      <c r="Z327" s="2">
        <v>200</v>
      </c>
      <c r="AA327" s="2">
        <f t="shared" si="5"/>
        <v>800</v>
      </c>
    </row>
    <row r="328" spans="1:27" customFormat="1">
      <c r="A328" s="1" t="s">
        <v>34</v>
      </c>
      <c r="B328" s="13" t="s">
        <v>1291</v>
      </c>
      <c r="C328" s="13" t="s">
        <v>1311</v>
      </c>
      <c r="D328" s="1">
        <v>120206</v>
      </c>
      <c r="E328" s="13" t="s">
        <v>1081</v>
      </c>
      <c r="F328" s="13" t="s">
        <v>1059</v>
      </c>
      <c r="G328" s="1" t="s">
        <v>99</v>
      </c>
      <c r="H328" s="1">
        <v>52562000</v>
      </c>
      <c r="I328" s="13" t="s">
        <v>590</v>
      </c>
      <c r="J328" s="13">
        <v>19</v>
      </c>
      <c r="K328" s="13" t="s">
        <v>527</v>
      </c>
      <c r="L328" s="13" t="s">
        <v>528</v>
      </c>
      <c r="M328" s="13" t="s">
        <v>529</v>
      </c>
      <c r="N328" s="13" t="s">
        <v>506</v>
      </c>
      <c r="O328" s="2">
        <v>500</v>
      </c>
      <c r="P328" s="2">
        <v>500</v>
      </c>
      <c r="Q328" s="2">
        <v>1000</v>
      </c>
      <c r="R328" s="2">
        <v>1000</v>
      </c>
      <c r="S328" s="2">
        <v>1000</v>
      </c>
      <c r="T328" s="2">
        <v>1000</v>
      </c>
      <c r="U328" s="2">
        <v>1000</v>
      </c>
      <c r="V328" s="2">
        <v>1000</v>
      </c>
      <c r="W328" s="2">
        <v>1000</v>
      </c>
      <c r="X328" s="2">
        <v>1000</v>
      </c>
      <c r="Y328" s="2">
        <v>500</v>
      </c>
      <c r="Z328" s="2">
        <v>500</v>
      </c>
      <c r="AA328" s="2">
        <f t="shared" si="5"/>
        <v>10000</v>
      </c>
    </row>
    <row r="329" spans="1:27" customFormat="1">
      <c r="A329" s="1" t="s">
        <v>34</v>
      </c>
      <c r="B329" s="13" t="s">
        <v>1291</v>
      </c>
      <c r="C329" s="13" t="s">
        <v>1311</v>
      </c>
      <c r="D329" s="1">
        <v>120206</v>
      </c>
      <c r="E329" s="13" t="s">
        <v>1081</v>
      </c>
      <c r="F329" s="13" t="s">
        <v>1059</v>
      </c>
      <c r="G329" s="1" t="s">
        <v>156</v>
      </c>
      <c r="H329" s="1">
        <v>52582000</v>
      </c>
      <c r="I329" s="13" t="s">
        <v>633</v>
      </c>
      <c r="J329" s="13">
        <v>19</v>
      </c>
      <c r="K329" s="13" t="s">
        <v>527</v>
      </c>
      <c r="L329" s="13" t="s">
        <v>528</v>
      </c>
      <c r="M329" s="13" t="s">
        <v>529</v>
      </c>
      <c r="N329" s="13" t="s">
        <v>519</v>
      </c>
      <c r="O329" s="2">
        <v>1500</v>
      </c>
      <c r="P329" s="2">
        <v>1500</v>
      </c>
      <c r="Q329" s="2">
        <v>1500</v>
      </c>
      <c r="R329" s="2">
        <v>1500</v>
      </c>
      <c r="S329" s="2">
        <v>1500</v>
      </c>
      <c r="T329" s="2">
        <v>1500</v>
      </c>
      <c r="U329" s="2">
        <v>1500</v>
      </c>
      <c r="V329" s="2">
        <v>1500</v>
      </c>
      <c r="W329" s="2">
        <v>1500</v>
      </c>
      <c r="X329" s="2">
        <v>1500</v>
      </c>
      <c r="Y329" s="2">
        <v>1500</v>
      </c>
      <c r="Z329" s="2">
        <v>1500</v>
      </c>
      <c r="AA329" s="2">
        <f t="shared" si="5"/>
        <v>18000</v>
      </c>
    </row>
    <row r="330" spans="1:27" customFormat="1">
      <c r="A330" s="1" t="s">
        <v>34</v>
      </c>
      <c r="B330" s="13" t="s">
        <v>1291</v>
      </c>
      <c r="C330" s="13" t="s">
        <v>1311</v>
      </c>
      <c r="D330" s="1">
        <v>120206</v>
      </c>
      <c r="E330" s="13" t="s">
        <v>1081</v>
      </c>
      <c r="F330" s="13" t="s">
        <v>1059</v>
      </c>
      <c r="G330" s="1" t="s">
        <v>103</v>
      </c>
      <c r="H330" s="1">
        <v>52534000</v>
      </c>
      <c r="I330" s="13" t="s">
        <v>560</v>
      </c>
      <c r="J330" s="13">
        <v>21</v>
      </c>
      <c r="K330" s="13" t="s">
        <v>561</v>
      </c>
      <c r="L330" s="13" t="s">
        <v>562</v>
      </c>
      <c r="M330" s="13" t="s">
        <v>563</v>
      </c>
      <c r="N330" s="13" t="s">
        <v>506</v>
      </c>
      <c r="O330" s="2">
        <v>1000</v>
      </c>
      <c r="P330" s="2">
        <v>1500</v>
      </c>
      <c r="Q330" s="2">
        <v>1000</v>
      </c>
      <c r="R330" s="2">
        <v>2000</v>
      </c>
      <c r="S330" s="2">
        <v>1500</v>
      </c>
      <c r="T330" s="2">
        <v>1500</v>
      </c>
      <c r="U330" s="2">
        <v>1500</v>
      </c>
      <c r="V330" s="2">
        <v>1500</v>
      </c>
      <c r="W330" s="2">
        <v>1500</v>
      </c>
      <c r="X330" s="2">
        <v>1000</v>
      </c>
      <c r="Y330" s="2">
        <v>1000</v>
      </c>
      <c r="Z330" s="2">
        <v>1000</v>
      </c>
      <c r="AA330" s="2">
        <f t="shared" si="5"/>
        <v>16000</v>
      </c>
    </row>
    <row r="331" spans="1:27" customFormat="1">
      <c r="A331" s="1" t="s">
        <v>34</v>
      </c>
      <c r="B331" s="13" t="s">
        <v>1291</v>
      </c>
      <c r="C331" s="13" t="s">
        <v>1311</v>
      </c>
      <c r="D331" s="1">
        <v>120206</v>
      </c>
      <c r="E331" s="13" t="s">
        <v>1081</v>
      </c>
      <c r="F331" s="13" t="s">
        <v>1059</v>
      </c>
      <c r="G331" s="1" t="s">
        <v>104</v>
      </c>
      <c r="H331" s="1">
        <v>52534200</v>
      </c>
      <c r="I331" s="13" t="s">
        <v>565</v>
      </c>
      <c r="J331" s="13">
        <v>21</v>
      </c>
      <c r="K331" s="13" t="s">
        <v>561</v>
      </c>
      <c r="L331" s="13" t="s">
        <v>562</v>
      </c>
      <c r="M331" s="13" t="s">
        <v>563</v>
      </c>
      <c r="N331" s="13" t="s">
        <v>506</v>
      </c>
      <c r="O331" s="2">
        <v>0</v>
      </c>
      <c r="P331" s="2">
        <v>0</v>
      </c>
      <c r="Q331" s="2">
        <v>300</v>
      </c>
      <c r="R331" s="2">
        <v>0</v>
      </c>
      <c r="S331" s="2">
        <v>0</v>
      </c>
      <c r="T331" s="2">
        <v>300</v>
      </c>
      <c r="U331" s="2">
        <v>300</v>
      </c>
      <c r="V331" s="2">
        <v>0</v>
      </c>
      <c r="W331" s="2">
        <v>0</v>
      </c>
      <c r="X331" s="2">
        <v>300</v>
      </c>
      <c r="Y331" s="2">
        <v>300</v>
      </c>
      <c r="Z331" s="2">
        <v>0</v>
      </c>
      <c r="AA331" s="2">
        <f t="shared" si="5"/>
        <v>1500</v>
      </c>
    </row>
    <row r="332" spans="1:27" customFormat="1">
      <c r="A332" s="1" t="s">
        <v>34</v>
      </c>
      <c r="B332" s="13" t="s">
        <v>1291</v>
      </c>
      <c r="C332" s="13" t="s">
        <v>1311</v>
      </c>
      <c r="D332" s="1">
        <v>120206</v>
      </c>
      <c r="E332" s="13" t="s">
        <v>1081</v>
      </c>
      <c r="F332" s="13" t="s">
        <v>1059</v>
      </c>
      <c r="G332" s="1" t="s">
        <v>163</v>
      </c>
      <c r="H332" s="1">
        <v>52535000</v>
      </c>
      <c r="I332" s="13" t="s">
        <v>566</v>
      </c>
      <c r="J332" s="13">
        <v>21</v>
      </c>
      <c r="K332" s="13" t="s">
        <v>561</v>
      </c>
      <c r="L332" s="13" t="s">
        <v>562</v>
      </c>
      <c r="M332" s="13" t="s">
        <v>563</v>
      </c>
      <c r="N332" s="13" t="s">
        <v>506</v>
      </c>
      <c r="O332" s="2">
        <v>1500</v>
      </c>
      <c r="P332" s="2">
        <v>1500</v>
      </c>
      <c r="Q332" s="2">
        <v>1500</v>
      </c>
      <c r="R332" s="2">
        <v>1500</v>
      </c>
      <c r="S332" s="2">
        <v>1500</v>
      </c>
      <c r="T332" s="2">
        <v>1500</v>
      </c>
      <c r="U332" s="2">
        <v>1500</v>
      </c>
      <c r="V332" s="2">
        <v>1500</v>
      </c>
      <c r="W332" s="2">
        <v>1500</v>
      </c>
      <c r="X332" s="2">
        <v>1500</v>
      </c>
      <c r="Y332" s="2">
        <v>1500</v>
      </c>
      <c r="Z332" s="2">
        <v>1500</v>
      </c>
      <c r="AA332" s="2">
        <f t="shared" si="5"/>
        <v>18000</v>
      </c>
    </row>
    <row r="333" spans="1:27" customFormat="1">
      <c r="A333" s="1" t="s">
        <v>34</v>
      </c>
      <c r="B333" s="13" t="s">
        <v>1291</v>
      </c>
      <c r="C333" s="13" t="s">
        <v>1311</v>
      </c>
      <c r="D333" s="1">
        <v>120206</v>
      </c>
      <c r="E333" s="13" t="s">
        <v>1081</v>
      </c>
      <c r="F333" s="13" t="s">
        <v>1059</v>
      </c>
      <c r="G333" s="1" t="s">
        <v>222</v>
      </c>
      <c r="H333" s="1">
        <v>52000000</v>
      </c>
      <c r="I333" s="13" t="s">
        <v>488</v>
      </c>
      <c r="J333" s="13">
        <v>22</v>
      </c>
      <c r="K333" s="13" t="s">
        <v>489</v>
      </c>
      <c r="L333" s="13" t="s">
        <v>490</v>
      </c>
      <c r="M333" s="13" t="s">
        <v>489</v>
      </c>
      <c r="N333" s="13" t="s">
        <v>492</v>
      </c>
      <c r="O333" s="2">
        <v>10000</v>
      </c>
      <c r="P333" s="2">
        <v>10000</v>
      </c>
      <c r="Q333" s="2">
        <v>13000</v>
      </c>
      <c r="R333" s="2">
        <v>13000</v>
      </c>
      <c r="S333" s="2">
        <v>13000</v>
      </c>
      <c r="T333" s="2">
        <v>14000</v>
      </c>
      <c r="U333" s="2">
        <v>15000</v>
      </c>
      <c r="V333" s="2">
        <v>15000</v>
      </c>
      <c r="W333" s="2">
        <v>13000</v>
      </c>
      <c r="X333" s="2">
        <v>13000</v>
      </c>
      <c r="Y333" s="2">
        <v>10000</v>
      </c>
      <c r="Z333" s="2">
        <v>11000</v>
      </c>
      <c r="AA333" s="2">
        <f t="shared" si="5"/>
        <v>150000</v>
      </c>
    </row>
    <row r="334" spans="1:27" customFormat="1">
      <c r="A334" s="1" t="s">
        <v>34</v>
      </c>
      <c r="B334" s="13" t="s">
        <v>1291</v>
      </c>
      <c r="C334" s="13" t="s">
        <v>1311</v>
      </c>
      <c r="D334" s="1">
        <v>120206</v>
      </c>
      <c r="E334" s="13" t="s">
        <v>1081</v>
      </c>
      <c r="F334" s="13" t="s">
        <v>1059</v>
      </c>
      <c r="G334" s="1" t="s">
        <v>105</v>
      </c>
      <c r="H334" s="1">
        <v>52001000</v>
      </c>
      <c r="I334" s="13" t="s">
        <v>488</v>
      </c>
      <c r="J334" s="13">
        <v>22</v>
      </c>
      <c r="K334" s="13" t="s">
        <v>489</v>
      </c>
      <c r="L334" s="13" t="s">
        <v>490</v>
      </c>
      <c r="M334" s="13" t="s">
        <v>489</v>
      </c>
      <c r="N334" s="13" t="s">
        <v>492</v>
      </c>
      <c r="O334" s="2">
        <v>500</v>
      </c>
      <c r="P334" s="2">
        <v>0</v>
      </c>
      <c r="Q334" s="2">
        <v>500</v>
      </c>
      <c r="R334" s="2">
        <v>0</v>
      </c>
      <c r="S334" s="2">
        <v>500</v>
      </c>
      <c r="T334" s="2">
        <v>500</v>
      </c>
      <c r="U334" s="2">
        <v>500</v>
      </c>
      <c r="V334" s="2">
        <v>500</v>
      </c>
      <c r="W334" s="2">
        <v>500</v>
      </c>
      <c r="X334" s="2">
        <v>0</v>
      </c>
      <c r="Y334" s="2">
        <v>500</v>
      </c>
      <c r="Z334" s="2">
        <v>500</v>
      </c>
      <c r="AA334" s="2">
        <f t="shared" si="5"/>
        <v>4500</v>
      </c>
    </row>
    <row r="335" spans="1:27" customFormat="1">
      <c r="A335" s="1" t="s">
        <v>34</v>
      </c>
      <c r="B335" s="13" t="s">
        <v>1291</v>
      </c>
      <c r="C335" s="13" t="s">
        <v>1311</v>
      </c>
      <c r="D335" s="1">
        <v>120206</v>
      </c>
      <c r="E335" s="13" t="s">
        <v>1081</v>
      </c>
      <c r="F335" s="13" t="s">
        <v>1059</v>
      </c>
      <c r="G335" s="1" t="s">
        <v>157</v>
      </c>
      <c r="H335" s="1">
        <v>52554500</v>
      </c>
      <c r="I335" s="13" t="s">
        <v>588</v>
      </c>
      <c r="J335" s="13">
        <v>22</v>
      </c>
      <c r="K335" s="13" t="s">
        <v>489</v>
      </c>
      <c r="L335" s="13" t="s">
        <v>490</v>
      </c>
      <c r="M335" s="13" t="s">
        <v>489</v>
      </c>
      <c r="N335" s="13" t="s">
        <v>463</v>
      </c>
      <c r="O335" s="2">
        <v>200</v>
      </c>
      <c r="P335" s="2">
        <v>0</v>
      </c>
      <c r="Q335" s="2">
        <v>300</v>
      </c>
      <c r="R335" s="2">
        <v>0</v>
      </c>
      <c r="S335" s="2">
        <v>350</v>
      </c>
      <c r="T335" s="2">
        <v>0</v>
      </c>
      <c r="U335" s="2">
        <v>350</v>
      </c>
      <c r="V335" s="2">
        <v>0</v>
      </c>
      <c r="W335" s="2">
        <v>350</v>
      </c>
      <c r="X335" s="2">
        <v>0</v>
      </c>
      <c r="Y335" s="2">
        <v>400</v>
      </c>
      <c r="Z335" s="2">
        <v>450</v>
      </c>
      <c r="AA335" s="2">
        <f t="shared" si="5"/>
        <v>2400</v>
      </c>
    </row>
    <row r="336" spans="1:27" customFormat="1">
      <c r="A336" s="1" t="s">
        <v>34</v>
      </c>
      <c r="B336" s="13" t="s">
        <v>1291</v>
      </c>
      <c r="C336" s="13" t="s">
        <v>1311</v>
      </c>
      <c r="D336" s="1">
        <v>120206</v>
      </c>
      <c r="E336" s="13" t="s">
        <v>1081</v>
      </c>
      <c r="F336" s="13" t="s">
        <v>1059</v>
      </c>
      <c r="G336" s="1" t="s">
        <v>223</v>
      </c>
      <c r="H336" s="1">
        <v>54110000</v>
      </c>
      <c r="I336" s="13" t="s">
        <v>721</v>
      </c>
      <c r="J336" s="13">
        <v>23</v>
      </c>
      <c r="K336" s="13" t="s">
        <v>722</v>
      </c>
      <c r="L336" s="13" t="s">
        <v>723</v>
      </c>
      <c r="M336" s="13" t="s">
        <v>722</v>
      </c>
      <c r="N336" s="13" t="s">
        <v>725</v>
      </c>
      <c r="O336" s="2">
        <v>269</v>
      </c>
      <c r="P336" s="2">
        <v>269</v>
      </c>
      <c r="Q336" s="2">
        <v>269</v>
      </c>
      <c r="R336" s="2">
        <v>269</v>
      </c>
      <c r="S336" s="2">
        <v>269</v>
      </c>
      <c r="T336" s="2">
        <v>269</v>
      </c>
      <c r="U336" s="2">
        <v>269</v>
      </c>
      <c r="V336" s="2">
        <v>269</v>
      </c>
      <c r="W336" s="2">
        <v>269</v>
      </c>
      <c r="X336" s="2">
        <v>269</v>
      </c>
      <c r="Y336" s="2">
        <v>269</v>
      </c>
      <c r="Z336" s="2">
        <v>869</v>
      </c>
      <c r="AA336" s="2">
        <f t="shared" si="5"/>
        <v>3828</v>
      </c>
    </row>
    <row r="337" spans="1:27" customFormat="1">
      <c r="A337" s="1" t="s">
        <v>34</v>
      </c>
      <c r="B337" s="13" t="s">
        <v>1291</v>
      </c>
      <c r="C337" s="13" t="s">
        <v>1311</v>
      </c>
      <c r="D337" s="1">
        <v>120206</v>
      </c>
      <c r="E337" s="13" t="s">
        <v>1081</v>
      </c>
      <c r="F337" s="13" t="s">
        <v>1059</v>
      </c>
      <c r="G337" s="1" t="s">
        <v>111</v>
      </c>
      <c r="H337" s="1">
        <v>54140000</v>
      </c>
      <c r="I337" s="13" t="s">
        <v>732</v>
      </c>
      <c r="J337" s="13">
        <v>23</v>
      </c>
      <c r="K337" s="13" t="s">
        <v>722</v>
      </c>
      <c r="L337" s="13" t="s">
        <v>723</v>
      </c>
      <c r="M337" s="13" t="s">
        <v>722</v>
      </c>
      <c r="N337" s="13" t="s">
        <v>734</v>
      </c>
      <c r="O337" s="2">
        <v>0</v>
      </c>
      <c r="P337" s="2">
        <v>0</v>
      </c>
      <c r="Q337" s="2">
        <v>1000</v>
      </c>
      <c r="R337" s="2">
        <v>750</v>
      </c>
      <c r="S337" s="2">
        <v>750</v>
      </c>
      <c r="T337" s="2">
        <v>1000</v>
      </c>
      <c r="U337" s="2">
        <v>750</v>
      </c>
      <c r="V337" s="2">
        <v>750</v>
      </c>
      <c r="W337" s="2">
        <v>1000</v>
      </c>
      <c r="X337" s="2">
        <v>750</v>
      </c>
      <c r="Y337" s="2">
        <v>750</v>
      </c>
      <c r="Z337" s="2">
        <v>1000</v>
      </c>
      <c r="AA337" s="2">
        <f t="shared" si="5"/>
        <v>8500</v>
      </c>
    </row>
    <row r="338" spans="1:27" customFormat="1">
      <c r="A338" s="1" t="s">
        <v>34</v>
      </c>
      <c r="B338" s="13" t="s">
        <v>1291</v>
      </c>
      <c r="C338" s="13" t="s">
        <v>1311</v>
      </c>
      <c r="D338" s="1">
        <v>120206</v>
      </c>
      <c r="E338" s="13" t="s">
        <v>1081</v>
      </c>
      <c r="F338" s="13" t="s">
        <v>1059</v>
      </c>
      <c r="G338" s="1" t="s">
        <v>190</v>
      </c>
      <c r="H338" s="1">
        <v>62002400</v>
      </c>
      <c r="I338" s="13" t="s">
        <v>822</v>
      </c>
      <c r="J338" s="13">
        <v>29</v>
      </c>
      <c r="K338" s="13" t="s">
        <v>814</v>
      </c>
      <c r="L338" s="13" t="s">
        <v>815</v>
      </c>
      <c r="M338" s="13" t="s">
        <v>816</v>
      </c>
      <c r="N338" s="13" t="s">
        <v>824</v>
      </c>
      <c r="O338" s="2">
        <v>2300</v>
      </c>
      <c r="P338" s="2">
        <v>20000</v>
      </c>
      <c r="Q338" s="2">
        <v>20000</v>
      </c>
      <c r="R338" s="2">
        <v>20000</v>
      </c>
      <c r="S338" s="2">
        <v>17000</v>
      </c>
      <c r="T338" s="2">
        <v>20000</v>
      </c>
      <c r="U338" s="2">
        <v>20000</v>
      </c>
      <c r="V338" s="2">
        <v>20000</v>
      </c>
      <c r="W338" s="2">
        <v>20000</v>
      </c>
      <c r="X338" s="2">
        <v>15000</v>
      </c>
      <c r="Y338" s="2">
        <v>15000</v>
      </c>
      <c r="Z338" s="2">
        <v>15000</v>
      </c>
      <c r="AA338" s="2">
        <f t="shared" si="5"/>
        <v>204300</v>
      </c>
    </row>
    <row r="339" spans="1:27" customFormat="1">
      <c r="A339" s="1" t="s">
        <v>34</v>
      </c>
      <c r="B339" s="13" t="s">
        <v>1291</v>
      </c>
      <c r="C339" s="13" t="s">
        <v>1311</v>
      </c>
      <c r="D339" s="1">
        <v>120206</v>
      </c>
      <c r="E339" s="13" t="s">
        <v>1081</v>
      </c>
      <c r="F339" s="13" t="s">
        <v>1059</v>
      </c>
      <c r="G339" s="1" t="s">
        <v>224</v>
      </c>
      <c r="H339" s="1">
        <v>62502400</v>
      </c>
      <c r="I339" s="13" t="s">
        <v>832</v>
      </c>
      <c r="J339" s="13">
        <v>29</v>
      </c>
      <c r="K339" s="13" t="s">
        <v>814</v>
      </c>
      <c r="L339" s="13" t="s">
        <v>815</v>
      </c>
      <c r="M339" s="13" t="s">
        <v>816</v>
      </c>
      <c r="N339" s="13" t="s">
        <v>834</v>
      </c>
      <c r="O339" s="2">
        <v>2300</v>
      </c>
      <c r="P339" s="2">
        <v>2300</v>
      </c>
      <c r="Q339" s="2">
        <v>2300</v>
      </c>
      <c r="R339" s="2">
        <v>2300</v>
      </c>
      <c r="S339" s="2">
        <v>2300</v>
      </c>
      <c r="T339" s="2">
        <v>2300</v>
      </c>
      <c r="U339" s="2">
        <v>2300</v>
      </c>
      <c r="V339" s="2">
        <v>2300</v>
      </c>
      <c r="W339" s="2">
        <v>2300</v>
      </c>
      <c r="X339" s="2">
        <v>2300</v>
      </c>
      <c r="Y339" s="2">
        <v>2300</v>
      </c>
      <c r="Z339" s="2">
        <v>2300</v>
      </c>
      <c r="AA339" s="2">
        <f t="shared" si="5"/>
        <v>27600</v>
      </c>
    </row>
    <row r="340" spans="1:27" customFormat="1">
      <c r="A340" s="1" t="s">
        <v>34</v>
      </c>
      <c r="B340" s="13" t="s">
        <v>1291</v>
      </c>
      <c r="C340" s="13" t="s">
        <v>1311</v>
      </c>
      <c r="D340" s="1">
        <v>120206</v>
      </c>
      <c r="E340" s="13" t="s">
        <v>1081</v>
      </c>
      <c r="F340" s="13" t="s">
        <v>1059</v>
      </c>
      <c r="G340" s="1" t="s">
        <v>191</v>
      </c>
      <c r="H340" s="1">
        <v>62510000</v>
      </c>
      <c r="I340" s="13" t="s">
        <v>839</v>
      </c>
      <c r="J340" s="13">
        <v>29</v>
      </c>
      <c r="K340" s="13" t="s">
        <v>814</v>
      </c>
      <c r="L340" s="13" t="s">
        <v>815</v>
      </c>
      <c r="M340" s="13" t="s">
        <v>816</v>
      </c>
      <c r="N340" s="13" t="s">
        <v>834</v>
      </c>
      <c r="O340" s="2">
        <v>18152</v>
      </c>
      <c r="P340" s="2">
        <v>18152</v>
      </c>
      <c r="Q340" s="2">
        <v>18152</v>
      </c>
      <c r="R340" s="2">
        <v>18152</v>
      </c>
      <c r="S340" s="2">
        <v>18152</v>
      </c>
      <c r="T340" s="2">
        <v>26080</v>
      </c>
      <c r="U340" s="2">
        <v>26080</v>
      </c>
      <c r="V340" s="2">
        <v>26080</v>
      </c>
      <c r="W340" s="2">
        <v>26080</v>
      </c>
      <c r="X340" s="2">
        <v>26080</v>
      </c>
      <c r="Y340" s="2">
        <v>26080</v>
      </c>
      <c r="Z340" s="2">
        <v>27300</v>
      </c>
      <c r="AA340" s="2">
        <f t="shared" si="5"/>
        <v>274540</v>
      </c>
    </row>
    <row r="341" spans="1:27" customFormat="1">
      <c r="A341" s="1" t="s">
        <v>34</v>
      </c>
      <c r="B341" s="13" t="s">
        <v>1291</v>
      </c>
      <c r="C341" s="13" t="s">
        <v>1311</v>
      </c>
      <c r="D341" s="1">
        <v>120206</v>
      </c>
      <c r="E341" s="13" t="s">
        <v>1081</v>
      </c>
      <c r="F341" s="13" t="s">
        <v>1059</v>
      </c>
      <c r="G341" s="1" t="s">
        <v>225</v>
      </c>
      <c r="H341" s="1">
        <v>62520700</v>
      </c>
      <c r="I341" s="13" t="s">
        <v>842</v>
      </c>
      <c r="J341" s="13">
        <v>29</v>
      </c>
      <c r="K341" s="13" t="s">
        <v>814</v>
      </c>
      <c r="L341" s="13" t="s">
        <v>815</v>
      </c>
      <c r="M341" s="13" t="s">
        <v>816</v>
      </c>
      <c r="N341" s="13" t="s">
        <v>834</v>
      </c>
      <c r="O341" s="2">
        <v>16000</v>
      </c>
      <c r="P341" s="2">
        <v>16000</v>
      </c>
      <c r="Q341" s="2">
        <v>16000</v>
      </c>
      <c r="R341" s="2">
        <v>16000</v>
      </c>
      <c r="S341" s="2">
        <v>16000</v>
      </c>
      <c r="T341" s="2">
        <v>16000</v>
      </c>
      <c r="U341" s="2">
        <v>16000</v>
      </c>
      <c r="V341" s="2">
        <v>16000</v>
      </c>
      <c r="W341" s="2">
        <v>16000</v>
      </c>
      <c r="X341" s="2">
        <v>16000</v>
      </c>
      <c r="Y341" s="2">
        <v>16000</v>
      </c>
      <c r="Z341" s="2">
        <v>16000</v>
      </c>
      <c r="AA341" s="2">
        <f t="shared" si="5"/>
        <v>192000</v>
      </c>
    </row>
    <row r="342" spans="1:27" customFormat="1">
      <c r="A342" s="1" t="s">
        <v>34</v>
      </c>
      <c r="B342" s="13" t="s">
        <v>1291</v>
      </c>
      <c r="C342" s="13" t="s">
        <v>1311</v>
      </c>
      <c r="D342" s="1">
        <v>120206</v>
      </c>
      <c r="E342" s="13" t="s">
        <v>1081</v>
      </c>
      <c r="F342" s="13" t="s">
        <v>1059</v>
      </c>
      <c r="G342" s="1" t="s">
        <v>192</v>
      </c>
      <c r="H342" s="1">
        <v>63110000</v>
      </c>
      <c r="I342" s="13" t="s">
        <v>844</v>
      </c>
      <c r="J342" s="13">
        <v>29</v>
      </c>
      <c r="K342" s="13" t="s">
        <v>814</v>
      </c>
      <c r="L342" s="13" t="s">
        <v>815</v>
      </c>
      <c r="M342" s="13" t="s">
        <v>816</v>
      </c>
      <c r="N342" s="13" t="s">
        <v>846</v>
      </c>
      <c r="O342" s="2">
        <v>4500</v>
      </c>
      <c r="P342" s="2">
        <v>4500</v>
      </c>
      <c r="Q342" s="2">
        <v>4500</v>
      </c>
      <c r="R342" s="2">
        <v>4500</v>
      </c>
      <c r="S342" s="2">
        <v>4500</v>
      </c>
      <c r="T342" s="2">
        <v>4500</v>
      </c>
      <c r="U342" s="2">
        <v>4500</v>
      </c>
      <c r="V342" s="2">
        <v>4500</v>
      </c>
      <c r="W342" s="2">
        <v>4500</v>
      </c>
      <c r="X342" s="2">
        <v>4500</v>
      </c>
      <c r="Y342" s="2">
        <v>4500</v>
      </c>
      <c r="Z342" s="2">
        <v>4500</v>
      </c>
      <c r="AA342" s="2">
        <f t="shared" si="5"/>
        <v>54000</v>
      </c>
    </row>
    <row r="343" spans="1:27" customFormat="1">
      <c r="A343" s="1" t="s">
        <v>34</v>
      </c>
      <c r="B343" s="13" t="s">
        <v>1291</v>
      </c>
      <c r="C343" s="13" t="s">
        <v>1311</v>
      </c>
      <c r="D343" s="1">
        <v>120206</v>
      </c>
      <c r="E343" s="13" t="s">
        <v>1081</v>
      </c>
      <c r="F343" s="13" t="s">
        <v>1059</v>
      </c>
      <c r="G343" s="1" t="s">
        <v>69</v>
      </c>
      <c r="H343" s="1">
        <v>68532000</v>
      </c>
      <c r="I343" s="13" t="s">
        <v>892</v>
      </c>
      <c r="J343" s="13">
        <v>34</v>
      </c>
      <c r="K343" s="13" t="s">
        <v>887</v>
      </c>
      <c r="L343" s="13" t="s">
        <v>888</v>
      </c>
      <c r="M343" s="13" t="s">
        <v>887</v>
      </c>
      <c r="N343" s="13" t="s">
        <v>894</v>
      </c>
      <c r="O343" s="2">
        <v>1145.7528201116172</v>
      </c>
      <c r="P343" s="2">
        <v>510.61107419958296</v>
      </c>
      <c r="Q343" s="2">
        <v>1.166105592799999</v>
      </c>
      <c r="R343" s="2">
        <v>0</v>
      </c>
      <c r="S343" s="2">
        <v>0</v>
      </c>
      <c r="T343" s="2">
        <v>0</v>
      </c>
      <c r="U343" s="2">
        <v>0</v>
      </c>
      <c r="V343" s="2">
        <v>0</v>
      </c>
      <c r="W343" s="2">
        <v>0</v>
      </c>
      <c r="X343" s="2">
        <v>0</v>
      </c>
      <c r="Y343" s="2">
        <v>0</v>
      </c>
      <c r="Z343" s="2">
        <v>0</v>
      </c>
      <c r="AA343" s="2">
        <f t="shared" si="5"/>
        <v>1657.5299999040001</v>
      </c>
    </row>
    <row r="344" spans="1:27" customFormat="1">
      <c r="A344" s="1" t="s">
        <v>34</v>
      </c>
      <c r="B344" s="13" t="s">
        <v>1291</v>
      </c>
      <c r="C344" s="13" t="s">
        <v>1311</v>
      </c>
      <c r="D344" s="1">
        <v>120206</v>
      </c>
      <c r="E344" s="13" t="s">
        <v>1081</v>
      </c>
      <c r="F344" s="13" t="s">
        <v>1059</v>
      </c>
      <c r="G344" s="1" t="s">
        <v>70</v>
      </c>
      <c r="H344" s="1">
        <v>68533000</v>
      </c>
      <c r="I344" s="13" t="s">
        <v>896</v>
      </c>
      <c r="J344" s="13">
        <v>34</v>
      </c>
      <c r="K344" s="13" t="s">
        <v>887</v>
      </c>
      <c r="L344" s="13" t="s">
        <v>888</v>
      </c>
      <c r="M344" s="13" t="s">
        <v>887</v>
      </c>
      <c r="N344" s="13" t="s">
        <v>894</v>
      </c>
      <c r="O344" s="2">
        <v>14770.932769988358</v>
      </c>
      <c r="P344" s="2">
        <v>14770.932769988358</v>
      </c>
      <c r="Q344" s="2">
        <v>16026.725085782637</v>
      </c>
      <c r="R344" s="2">
        <v>14898.631860660495</v>
      </c>
      <c r="S344" s="2">
        <v>15532.361410052972</v>
      </c>
      <c r="T344" s="2">
        <v>15532.361410052972</v>
      </c>
      <c r="U344" s="2">
        <v>14898.631860660495</v>
      </c>
      <c r="V344" s="2">
        <v>16166.080959445451</v>
      </c>
      <c r="W344" s="2">
        <v>15532.361410052972</v>
      </c>
      <c r="X344" s="2">
        <v>14898.631860660495</v>
      </c>
      <c r="Y344" s="2">
        <v>15740.27611338048</v>
      </c>
      <c r="Z344" s="2">
        <v>15740.27611338048</v>
      </c>
      <c r="AA344" s="2">
        <f t="shared" si="5"/>
        <v>184508.20362410616</v>
      </c>
    </row>
    <row r="345" spans="1:27" customFormat="1">
      <c r="A345" s="1" t="s">
        <v>34</v>
      </c>
      <c r="B345" s="13" t="s">
        <v>1291</v>
      </c>
      <c r="C345" s="13" t="s">
        <v>1311</v>
      </c>
      <c r="D345" s="1">
        <v>120206</v>
      </c>
      <c r="E345" s="13" t="s">
        <v>1081</v>
      </c>
      <c r="F345" s="13" t="s">
        <v>1059</v>
      </c>
      <c r="G345" s="1" t="s">
        <v>71</v>
      </c>
      <c r="H345" s="1">
        <v>68535000</v>
      </c>
      <c r="I345" s="13" t="s">
        <v>898</v>
      </c>
      <c r="J345" s="13">
        <v>34</v>
      </c>
      <c r="K345" s="13" t="s">
        <v>887</v>
      </c>
      <c r="L345" s="13" t="s">
        <v>888</v>
      </c>
      <c r="M345" s="13" t="s">
        <v>887</v>
      </c>
      <c r="N345" s="13" t="s">
        <v>894</v>
      </c>
      <c r="O345" s="2">
        <v>2703.1780232658439</v>
      </c>
      <c r="P345" s="2">
        <v>2261.5851669341569</v>
      </c>
      <c r="Q345" s="2">
        <v>173.59680979999987</v>
      </c>
      <c r="R345" s="2">
        <v>0</v>
      </c>
      <c r="S345" s="2">
        <v>0</v>
      </c>
      <c r="T345" s="2">
        <v>0</v>
      </c>
      <c r="U345" s="2">
        <v>0</v>
      </c>
      <c r="V345" s="2">
        <v>0</v>
      </c>
      <c r="W345" s="2">
        <v>0</v>
      </c>
      <c r="X345" s="2">
        <v>0</v>
      </c>
      <c r="Y345" s="2">
        <v>0</v>
      </c>
      <c r="Z345" s="2">
        <v>0</v>
      </c>
      <c r="AA345" s="2">
        <f t="shared" si="5"/>
        <v>5138.3600000000015</v>
      </c>
    </row>
    <row r="346" spans="1:27" customFormat="1">
      <c r="A346" s="1" t="s">
        <v>34</v>
      </c>
      <c r="B346" s="13" t="s">
        <v>1291</v>
      </c>
      <c r="C346" s="13" t="s">
        <v>1311</v>
      </c>
      <c r="D346" s="1">
        <v>120206</v>
      </c>
      <c r="E346" s="13" t="s">
        <v>1081</v>
      </c>
      <c r="F346" s="13" t="s">
        <v>1059</v>
      </c>
      <c r="G346" s="1" t="s">
        <v>128</v>
      </c>
      <c r="H346" s="1">
        <v>68532100</v>
      </c>
      <c r="I346" s="13" t="s">
        <v>895</v>
      </c>
      <c r="J346" s="13">
        <v>34</v>
      </c>
      <c r="K346" s="13" t="s">
        <v>887</v>
      </c>
      <c r="L346" s="13" t="s">
        <v>888</v>
      </c>
      <c r="M346" s="13" t="s">
        <v>887</v>
      </c>
      <c r="N346" s="13" t="s">
        <v>894</v>
      </c>
      <c r="O346" s="2">
        <v>-381.32810650638015</v>
      </c>
      <c r="P346" s="2">
        <v>-174.64755618347766</v>
      </c>
      <c r="Q346" s="2">
        <v>-0.77633727832799804</v>
      </c>
      <c r="R346" s="2">
        <v>0</v>
      </c>
      <c r="S346" s="2">
        <v>0</v>
      </c>
      <c r="T346" s="2">
        <v>0</v>
      </c>
      <c r="U346" s="2">
        <v>0</v>
      </c>
      <c r="V346" s="2">
        <v>0</v>
      </c>
      <c r="W346" s="2">
        <v>0</v>
      </c>
      <c r="X346" s="2">
        <v>0</v>
      </c>
      <c r="Y346" s="2">
        <v>0</v>
      </c>
      <c r="Z346" s="2">
        <v>0</v>
      </c>
      <c r="AA346" s="2">
        <f t="shared" si="5"/>
        <v>-556.75199996818583</v>
      </c>
    </row>
    <row r="347" spans="1:27" customFormat="1">
      <c r="A347" s="1" t="s">
        <v>34</v>
      </c>
      <c r="B347" s="13" t="s">
        <v>1291</v>
      </c>
      <c r="C347" s="13" t="s">
        <v>1311</v>
      </c>
      <c r="D347" s="1">
        <v>120206</v>
      </c>
      <c r="E347" s="13" t="s">
        <v>1081</v>
      </c>
      <c r="F347" s="13" t="s">
        <v>1059</v>
      </c>
      <c r="G347" s="1" t="s">
        <v>129</v>
      </c>
      <c r="H347" s="1">
        <v>68533100</v>
      </c>
      <c r="I347" s="13" t="s">
        <v>897</v>
      </c>
      <c r="J347" s="13">
        <v>34</v>
      </c>
      <c r="K347" s="13" t="s">
        <v>887</v>
      </c>
      <c r="L347" s="13" t="s">
        <v>888</v>
      </c>
      <c r="M347" s="13" t="s">
        <v>887</v>
      </c>
      <c r="N347" s="13" t="s">
        <v>894</v>
      </c>
      <c r="O347" s="2">
        <v>-4917.6270759413947</v>
      </c>
      <c r="P347" s="2">
        <v>-4917.6270759413947</v>
      </c>
      <c r="Q347" s="2">
        <v>-5342.7926033544818</v>
      </c>
      <c r="R347" s="2">
        <v>-4977.8139929403833</v>
      </c>
      <c r="S347" s="2">
        <v>-5193.1894184749654</v>
      </c>
      <c r="T347" s="2">
        <v>-5193.1894184749654</v>
      </c>
      <c r="U347" s="2">
        <v>-4977.8139929403833</v>
      </c>
      <c r="V347" s="2">
        <v>-5408.5648440095456</v>
      </c>
      <c r="W347" s="2">
        <v>-5193.1894184749654</v>
      </c>
      <c r="X347" s="2">
        <v>-4977.8139929403833</v>
      </c>
      <c r="Y347" s="2">
        <v>-5249.5403068320156</v>
      </c>
      <c r="Z347" s="2">
        <v>-5249.5403068320156</v>
      </c>
      <c r="AA347" s="2">
        <f t="shared" si="5"/>
        <v>-61598.702447156902</v>
      </c>
    </row>
    <row r="348" spans="1:27" customFormat="1">
      <c r="A348" s="1" t="s">
        <v>34</v>
      </c>
      <c r="B348" s="13" t="s">
        <v>1291</v>
      </c>
      <c r="C348" s="13" t="s">
        <v>1311</v>
      </c>
      <c r="D348" s="1">
        <v>120206</v>
      </c>
      <c r="E348" s="13" t="s">
        <v>1081</v>
      </c>
      <c r="F348" s="13" t="s">
        <v>1059</v>
      </c>
      <c r="G348" s="1" t="s">
        <v>130</v>
      </c>
      <c r="H348" s="1">
        <v>68535100</v>
      </c>
      <c r="I348" s="13" t="s">
        <v>899</v>
      </c>
      <c r="J348" s="13">
        <v>34</v>
      </c>
      <c r="K348" s="13" t="s">
        <v>887</v>
      </c>
      <c r="L348" s="13" t="s">
        <v>888</v>
      </c>
      <c r="M348" s="13" t="s">
        <v>887</v>
      </c>
      <c r="N348" s="13" t="s">
        <v>894</v>
      </c>
      <c r="O348" s="2">
        <v>-899.95789625071325</v>
      </c>
      <c r="P348" s="2">
        <v>-742.33946859448702</v>
      </c>
      <c r="Q348" s="2">
        <v>-83.633835154799968</v>
      </c>
      <c r="R348" s="2">
        <v>0</v>
      </c>
      <c r="S348" s="2">
        <v>0</v>
      </c>
      <c r="T348" s="2">
        <v>0</v>
      </c>
      <c r="U348" s="2">
        <v>0</v>
      </c>
      <c r="V348" s="2">
        <v>0</v>
      </c>
      <c r="W348" s="2">
        <v>0</v>
      </c>
      <c r="X348" s="2">
        <v>0</v>
      </c>
      <c r="Y348" s="2">
        <v>0</v>
      </c>
      <c r="Z348" s="2">
        <v>0</v>
      </c>
      <c r="AA348" s="2">
        <f t="shared" si="5"/>
        <v>-1725.9312000000002</v>
      </c>
    </row>
    <row r="349" spans="1:27" customFormat="1">
      <c r="A349" s="1" t="s">
        <v>35</v>
      </c>
      <c r="B349" s="13" t="s">
        <v>1291</v>
      </c>
      <c r="C349" s="13" t="s">
        <v>1311</v>
      </c>
      <c r="D349" s="1">
        <v>120214</v>
      </c>
      <c r="E349" s="13" t="s">
        <v>1082</v>
      </c>
      <c r="F349" s="13" t="s">
        <v>1059</v>
      </c>
      <c r="G349" s="1" t="s">
        <v>96</v>
      </c>
      <c r="H349" s="1">
        <v>52574000</v>
      </c>
      <c r="I349" s="13" t="s">
        <v>616</v>
      </c>
      <c r="J349" s="13">
        <v>17</v>
      </c>
      <c r="K349" s="13" t="s">
        <v>617</v>
      </c>
      <c r="L349" s="13" t="s">
        <v>618</v>
      </c>
      <c r="M349" s="13" t="s">
        <v>617</v>
      </c>
      <c r="N349" s="13" t="s">
        <v>506</v>
      </c>
      <c r="O349" s="2">
        <v>45</v>
      </c>
      <c r="P349" s="2">
        <v>45</v>
      </c>
      <c r="Q349" s="2">
        <v>45</v>
      </c>
      <c r="R349" s="2">
        <v>55</v>
      </c>
      <c r="S349" s="2">
        <v>55</v>
      </c>
      <c r="T349" s="2">
        <v>55</v>
      </c>
      <c r="U349" s="2">
        <v>55</v>
      </c>
      <c r="V349" s="2">
        <v>55</v>
      </c>
      <c r="W349" s="2">
        <v>55</v>
      </c>
      <c r="X349" s="2">
        <v>45</v>
      </c>
      <c r="Y349" s="2">
        <v>45</v>
      </c>
      <c r="Z349" s="2">
        <v>45</v>
      </c>
      <c r="AA349" s="2">
        <f t="shared" si="5"/>
        <v>600</v>
      </c>
    </row>
    <row r="350" spans="1:27" customFormat="1">
      <c r="A350" s="1" t="s">
        <v>36</v>
      </c>
      <c r="B350" s="13" t="s">
        <v>1291</v>
      </c>
      <c r="C350" s="13" t="s">
        <v>1311</v>
      </c>
      <c r="D350" s="1">
        <v>120217</v>
      </c>
      <c r="E350" s="13" t="s">
        <v>1084</v>
      </c>
      <c r="F350" s="13" t="s">
        <v>1059</v>
      </c>
      <c r="G350" s="1" t="s">
        <v>80</v>
      </c>
      <c r="H350" s="1">
        <v>50109900</v>
      </c>
      <c r="I350" s="13" t="s">
        <v>388</v>
      </c>
      <c r="J350" s="13">
        <v>10</v>
      </c>
      <c r="K350" s="13" t="s">
        <v>347</v>
      </c>
      <c r="L350" s="13" t="s">
        <v>348</v>
      </c>
      <c r="M350" s="13" t="s">
        <v>349</v>
      </c>
      <c r="N350" s="13" t="s">
        <v>351</v>
      </c>
      <c r="O350" s="2">
        <v>-602.70033599999999</v>
      </c>
      <c r="P350" s="2">
        <v>-602.70033599999999</v>
      </c>
      <c r="Q350" s="2">
        <v>-660.100368</v>
      </c>
      <c r="R350" s="2">
        <v>-619.57594540800005</v>
      </c>
      <c r="S350" s="2">
        <v>-649.07956185600005</v>
      </c>
      <c r="T350" s="2">
        <v>-649.07956185600005</v>
      </c>
      <c r="U350" s="2">
        <v>-619.57594540800005</v>
      </c>
      <c r="V350" s="2">
        <v>-678.58317830400006</v>
      </c>
      <c r="W350" s="2">
        <v>-649.07956185600005</v>
      </c>
      <c r="X350" s="2">
        <v>-619.57594540800005</v>
      </c>
      <c r="Y350" s="2">
        <v>-649.07956185600005</v>
      </c>
      <c r="Z350" s="2">
        <v>-649.07956185600005</v>
      </c>
      <c r="AA350" s="2">
        <f t="shared" si="5"/>
        <v>-7648.2098638080006</v>
      </c>
    </row>
    <row r="351" spans="1:27" customFormat="1">
      <c r="A351" s="1" t="s">
        <v>36</v>
      </c>
      <c r="B351" s="13" t="s">
        <v>1291</v>
      </c>
      <c r="C351" s="13" t="s">
        <v>1311</v>
      </c>
      <c r="D351" s="1">
        <v>120217</v>
      </c>
      <c r="E351" s="13" t="s">
        <v>1084</v>
      </c>
      <c r="F351" s="13" t="s">
        <v>1059</v>
      </c>
      <c r="G351" s="1" t="s">
        <v>152</v>
      </c>
      <c r="H351" s="1">
        <v>50110000</v>
      </c>
      <c r="I351" s="13" t="s">
        <v>389</v>
      </c>
      <c r="J351" s="13">
        <v>10</v>
      </c>
      <c r="K351" s="13" t="s">
        <v>347</v>
      </c>
      <c r="L351" s="13" t="s">
        <v>348</v>
      </c>
      <c r="M351" s="13" t="s">
        <v>349</v>
      </c>
      <c r="N351" s="13" t="s">
        <v>351</v>
      </c>
      <c r="O351" s="2">
        <v>745.39</v>
      </c>
      <c r="P351" s="2">
        <v>745.39</v>
      </c>
      <c r="Q351" s="2">
        <v>745.39</v>
      </c>
      <c r="R351" s="2">
        <v>766.26184000000001</v>
      </c>
      <c r="S351" s="2">
        <v>766.26184000000001</v>
      </c>
      <c r="T351" s="2">
        <v>766.26184000000001</v>
      </c>
      <c r="U351" s="2">
        <v>766.26184000000001</v>
      </c>
      <c r="V351" s="2">
        <v>766.26183999999989</v>
      </c>
      <c r="W351" s="2">
        <v>649.06984</v>
      </c>
      <c r="X351" s="2">
        <v>649.06984</v>
      </c>
      <c r="Y351" s="2">
        <v>649.06984</v>
      </c>
      <c r="Z351" s="2">
        <v>649.06984</v>
      </c>
      <c r="AA351" s="2">
        <f t="shared" si="5"/>
        <v>8663.7585600000002</v>
      </c>
    </row>
    <row r="352" spans="1:27" customFormat="1">
      <c r="A352" s="1" t="s">
        <v>36</v>
      </c>
      <c r="B352" s="13" t="s">
        <v>1291</v>
      </c>
      <c r="C352" s="13" t="s">
        <v>1311</v>
      </c>
      <c r="D352" s="1">
        <v>120217</v>
      </c>
      <c r="E352" s="13" t="s">
        <v>1084</v>
      </c>
      <c r="F352" s="13" t="s">
        <v>1059</v>
      </c>
      <c r="G352" s="1" t="s">
        <v>153</v>
      </c>
      <c r="H352" s="1">
        <v>50119900</v>
      </c>
      <c r="I352" s="13" t="s">
        <v>406</v>
      </c>
      <c r="J352" s="13">
        <v>10</v>
      </c>
      <c r="K352" s="13" t="s">
        <v>347</v>
      </c>
      <c r="L352" s="13" t="s">
        <v>348</v>
      </c>
      <c r="M352" s="13" t="s">
        <v>349</v>
      </c>
      <c r="N352" s="13" t="s">
        <v>351</v>
      </c>
      <c r="O352" s="2">
        <v>-114</v>
      </c>
      <c r="P352" s="2">
        <v>-114</v>
      </c>
      <c r="Q352" s="2">
        <v>-114</v>
      </c>
      <c r="R352" s="2">
        <v>-117.19200000000001</v>
      </c>
      <c r="S352" s="2">
        <v>-117.19200000000001</v>
      </c>
      <c r="T352" s="2">
        <v>-117.19200000000001</v>
      </c>
      <c r="U352" s="2">
        <v>-117.19200000000001</v>
      </c>
      <c r="V352" s="2">
        <v>-117.19200000000001</v>
      </c>
      <c r="W352" s="2">
        <v>0</v>
      </c>
      <c r="X352" s="2">
        <v>0</v>
      </c>
      <c r="Y352" s="2">
        <v>0</v>
      </c>
      <c r="Z352" s="2">
        <v>0</v>
      </c>
      <c r="AA352" s="2">
        <f t="shared" si="5"/>
        <v>-927.96</v>
      </c>
    </row>
    <row r="353" spans="1:27" customFormat="1">
      <c r="A353" s="1" t="s">
        <v>36</v>
      </c>
      <c r="B353" s="13" t="s">
        <v>1291</v>
      </c>
      <c r="C353" s="13" t="s">
        <v>1311</v>
      </c>
      <c r="D353" s="1">
        <v>120217</v>
      </c>
      <c r="E353" s="13" t="s">
        <v>1084</v>
      </c>
      <c r="F353" s="13" t="s">
        <v>1059</v>
      </c>
      <c r="G353" s="1" t="s">
        <v>52</v>
      </c>
      <c r="H353" s="1">
        <v>50100000</v>
      </c>
      <c r="I353" s="13" t="s">
        <v>346</v>
      </c>
      <c r="J353" s="13">
        <v>10</v>
      </c>
      <c r="K353" s="13" t="s">
        <v>347</v>
      </c>
      <c r="L353" s="13" t="s">
        <v>348</v>
      </c>
      <c r="M353" s="13" t="s">
        <v>349</v>
      </c>
      <c r="N353" s="13" t="s">
        <v>351</v>
      </c>
      <c r="O353" s="2">
        <v>24058.348399999999</v>
      </c>
      <c r="P353" s="2">
        <v>24058.348399999999</v>
      </c>
      <c r="Q353" s="2">
        <v>26349.619200000001</v>
      </c>
      <c r="R353" s="2">
        <v>24731.985475199999</v>
      </c>
      <c r="S353" s="2">
        <v>25909.701926400001</v>
      </c>
      <c r="T353" s="2">
        <v>25909.701926400001</v>
      </c>
      <c r="U353" s="2">
        <v>24731.985475199999</v>
      </c>
      <c r="V353" s="2">
        <v>27087.408377600004</v>
      </c>
      <c r="W353" s="2">
        <v>25909.701926400001</v>
      </c>
      <c r="X353" s="2">
        <v>24731.985475199999</v>
      </c>
      <c r="Y353" s="2">
        <v>25909.701926400001</v>
      </c>
      <c r="Z353" s="2">
        <v>25909.701926400001</v>
      </c>
      <c r="AA353" s="2">
        <f t="shared" si="5"/>
        <v>305298.1904352</v>
      </c>
    </row>
    <row r="354" spans="1:27" customFormat="1">
      <c r="A354" s="1" t="s">
        <v>36</v>
      </c>
      <c r="B354" s="13" t="s">
        <v>1291</v>
      </c>
      <c r="C354" s="13" t="s">
        <v>1311</v>
      </c>
      <c r="D354" s="1">
        <v>120217</v>
      </c>
      <c r="E354" s="13" t="s">
        <v>1084</v>
      </c>
      <c r="F354" s="13" t="s">
        <v>1059</v>
      </c>
      <c r="G354" s="1" t="s">
        <v>81</v>
      </c>
      <c r="H354" s="1">
        <v>50171000</v>
      </c>
      <c r="I354" s="13" t="s">
        <v>409</v>
      </c>
      <c r="J354" s="13">
        <v>10</v>
      </c>
      <c r="K354" s="13" t="s">
        <v>347</v>
      </c>
      <c r="L354" s="13" t="s">
        <v>348</v>
      </c>
      <c r="M354" s="13" t="s">
        <v>349</v>
      </c>
      <c r="N354" s="13" t="s">
        <v>351</v>
      </c>
      <c r="O354" s="2">
        <v>1141.3943657408656</v>
      </c>
      <c r="P354" s="2">
        <v>1141.3943657408656</v>
      </c>
      <c r="Q354" s="2">
        <v>1250.0966862876148</v>
      </c>
      <c r="R354" s="2">
        <v>1173.3455279816098</v>
      </c>
      <c r="S354" s="2">
        <v>1229.2196007426389</v>
      </c>
      <c r="T354" s="2">
        <v>1229.2196007426389</v>
      </c>
      <c r="U354" s="2">
        <v>1173.3455279816098</v>
      </c>
      <c r="V354" s="2">
        <v>1285.093673503668</v>
      </c>
      <c r="W354" s="2">
        <v>1229.2196007426389</v>
      </c>
      <c r="X354" s="2">
        <v>1173.3455279816098</v>
      </c>
      <c r="Y354" s="2">
        <v>1229.2196007426389</v>
      </c>
      <c r="Z354" s="2">
        <v>1229.2196007426389</v>
      </c>
      <c r="AA354" s="2">
        <f t="shared" si="5"/>
        <v>14484.11367893104</v>
      </c>
    </row>
    <row r="355" spans="1:27" customFormat="1">
      <c r="A355" s="1" t="s">
        <v>36</v>
      </c>
      <c r="B355" s="13" t="s">
        <v>1291</v>
      </c>
      <c r="C355" s="13" t="s">
        <v>1311</v>
      </c>
      <c r="D355" s="1">
        <v>120217</v>
      </c>
      <c r="E355" s="13" t="s">
        <v>1084</v>
      </c>
      <c r="F355" s="13" t="s">
        <v>1059</v>
      </c>
      <c r="G355" s="1" t="s">
        <v>84</v>
      </c>
      <c r="H355" s="1">
        <v>50550000</v>
      </c>
      <c r="I355" s="13" t="s">
        <v>446</v>
      </c>
      <c r="J355" s="13">
        <v>12</v>
      </c>
      <c r="K355" s="13" t="s">
        <v>442</v>
      </c>
      <c r="L355" s="13" t="s">
        <v>443</v>
      </c>
      <c r="M355" s="13" t="s">
        <v>444</v>
      </c>
      <c r="N355" s="13" t="s">
        <v>417</v>
      </c>
      <c r="O355" s="2">
        <v>4551.28</v>
      </c>
      <c r="P355" s="2">
        <v>4551.28</v>
      </c>
      <c r="Q355" s="2">
        <v>4551.28</v>
      </c>
      <c r="R355" s="2">
        <v>4551.28</v>
      </c>
      <c r="S355" s="2">
        <v>4551.28</v>
      </c>
      <c r="T355" s="2">
        <v>4551.28</v>
      </c>
      <c r="U355" s="2">
        <v>4551.28</v>
      </c>
      <c r="V355" s="2">
        <v>4551.28</v>
      </c>
      <c r="W355" s="2">
        <v>4551.28</v>
      </c>
      <c r="X355" s="2">
        <v>4551.28</v>
      </c>
      <c r="Y355" s="2">
        <v>4551.28</v>
      </c>
      <c r="Z355" s="2">
        <v>4551.28</v>
      </c>
      <c r="AA355" s="2">
        <f t="shared" si="5"/>
        <v>54615.359999999993</v>
      </c>
    </row>
    <row r="356" spans="1:27" customFormat="1">
      <c r="A356" s="1" t="s">
        <v>36</v>
      </c>
      <c r="B356" s="13" t="s">
        <v>1291</v>
      </c>
      <c r="C356" s="13" t="s">
        <v>1311</v>
      </c>
      <c r="D356" s="1">
        <v>120217</v>
      </c>
      <c r="E356" s="13" t="s">
        <v>1084</v>
      </c>
      <c r="F356" s="13" t="s">
        <v>1059</v>
      </c>
      <c r="G356" s="1" t="s">
        <v>85</v>
      </c>
      <c r="H356" s="1">
        <v>50550100</v>
      </c>
      <c r="I356" s="13" t="s">
        <v>447</v>
      </c>
      <c r="J356" s="13">
        <v>12</v>
      </c>
      <c r="K356" s="13" t="s">
        <v>442</v>
      </c>
      <c r="L356" s="13" t="s">
        <v>443</v>
      </c>
      <c r="M356" s="13" t="s">
        <v>444</v>
      </c>
      <c r="N356" s="13" t="s">
        <v>417</v>
      </c>
      <c r="O356" s="2">
        <v>-102.08000000000001</v>
      </c>
      <c r="P356" s="2">
        <v>-102.08000000000001</v>
      </c>
      <c r="Q356" s="2">
        <v>-102.08000000000001</v>
      </c>
      <c r="R356" s="2">
        <v>-102.08000000000001</v>
      </c>
      <c r="S356" s="2">
        <v>-102.08000000000001</v>
      </c>
      <c r="T356" s="2">
        <v>-102.08000000000001</v>
      </c>
      <c r="U356" s="2">
        <v>-102.08000000000001</v>
      </c>
      <c r="V356" s="2">
        <v>-102.08000000000001</v>
      </c>
      <c r="W356" s="2">
        <v>-102.08000000000001</v>
      </c>
      <c r="X356" s="2">
        <v>-102.08000000000001</v>
      </c>
      <c r="Y356" s="2">
        <v>-102.08000000000001</v>
      </c>
      <c r="Z356" s="2">
        <v>-102.08000000000001</v>
      </c>
      <c r="AA356" s="2">
        <f t="shared" si="5"/>
        <v>-1224.9600000000003</v>
      </c>
    </row>
    <row r="357" spans="1:27" customFormat="1">
      <c r="A357" s="1" t="s">
        <v>36</v>
      </c>
      <c r="B357" s="13" t="s">
        <v>1291</v>
      </c>
      <c r="C357" s="13" t="s">
        <v>1311</v>
      </c>
      <c r="D357" s="1">
        <v>120217</v>
      </c>
      <c r="E357" s="13" t="s">
        <v>1084</v>
      </c>
      <c r="F357" s="13" t="s">
        <v>1059</v>
      </c>
      <c r="G357" s="1" t="s">
        <v>53</v>
      </c>
      <c r="H357" s="1">
        <v>50421000</v>
      </c>
      <c r="I357" s="13" t="s">
        <v>413</v>
      </c>
      <c r="J357" s="13">
        <v>13</v>
      </c>
      <c r="K357" s="13" t="s">
        <v>414</v>
      </c>
      <c r="L357" s="13" t="s">
        <v>415</v>
      </c>
      <c r="M357" s="13" t="s">
        <v>414</v>
      </c>
      <c r="N357" s="13" t="s">
        <v>417</v>
      </c>
      <c r="O357" s="2">
        <v>506.76819560510876</v>
      </c>
      <c r="P357" s="2">
        <v>506.76819560510876</v>
      </c>
      <c r="Q357" s="2">
        <v>553.5870391822798</v>
      </c>
      <c r="R357" s="2">
        <v>520.96078508205187</v>
      </c>
      <c r="S357" s="2">
        <v>545.02369068071778</v>
      </c>
      <c r="T357" s="2">
        <v>545.02369068071778</v>
      </c>
      <c r="U357" s="2">
        <v>520.96078508205187</v>
      </c>
      <c r="V357" s="2">
        <v>569.08659627938368</v>
      </c>
      <c r="W357" s="2">
        <v>541.34354703698148</v>
      </c>
      <c r="X357" s="2">
        <v>517.28064143831557</v>
      </c>
      <c r="Y357" s="2">
        <v>541.34354703698148</v>
      </c>
      <c r="Z357" s="2">
        <v>541.34354703698148</v>
      </c>
      <c r="AA357" s="2">
        <f t="shared" si="5"/>
        <v>6409.4902607466802</v>
      </c>
    </row>
    <row r="358" spans="1:27" customFormat="1">
      <c r="A358" s="1" t="s">
        <v>36</v>
      </c>
      <c r="B358" s="13" t="s">
        <v>1291</v>
      </c>
      <c r="C358" s="13" t="s">
        <v>1311</v>
      </c>
      <c r="D358" s="1">
        <v>120217</v>
      </c>
      <c r="E358" s="13" t="s">
        <v>1084</v>
      </c>
      <c r="F358" s="13" t="s">
        <v>1059</v>
      </c>
      <c r="G358" s="1" t="s">
        <v>54</v>
      </c>
      <c r="H358" s="1">
        <v>50422000</v>
      </c>
      <c r="I358" s="13" t="s">
        <v>419</v>
      </c>
      <c r="J358" s="13">
        <v>13</v>
      </c>
      <c r="K358" s="13" t="s">
        <v>414</v>
      </c>
      <c r="L358" s="13" t="s">
        <v>415</v>
      </c>
      <c r="M358" s="13" t="s">
        <v>414</v>
      </c>
      <c r="N358" s="13" t="s">
        <v>417</v>
      </c>
      <c r="O358" s="2">
        <v>377.53353445950603</v>
      </c>
      <c r="P358" s="2">
        <v>377.53353445950603</v>
      </c>
      <c r="Q358" s="2">
        <v>413.49196631279227</v>
      </c>
      <c r="R358" s="2">
        <v>388.10699342437221</v>
      </c>
      <c r="S358" s="2">
        <v>406.57970739696134</v>
      </c>
      <c r="T358" s="2">
        <v>406.57970739696134</v>
      </c>
      <c r="U358" s="2">
        <v>388.10699342437221</v>
      </c>
      <c r="V358" s="2">
        <v>425.06242136955046</v>
      </c>
      <c r="W358" s="2">
        <v>406.57970739696134</v>
      </c>
      <c r="X358" s="2">
        <v>388.10699342437221</v>
      </c>
      <c r="Y358" s="2">
        <v>406.57970739696134</v>
      </c>
      <c r="Z358" s="2">
        <v>406.57970739696134</v>
      </c>
      <c r="AA358" s="2">
        <f t="shared" si="5"/>
        <v>4790.8409738592791</v>
      </c>
    </row>
    <row r="359" spans="1:27" customFormat="1">
      <c r="A359" s="1" t="s">
        <v>36</v>
      </c>
      <c r="B359" s="13" t="s">
        <v>1291</v>
      </c>
      <c r="C359" s="13" t="s">
        <v>1311</v>
      </c>
      <c r="D359" s="1">
        <v>120217</v>
      </c>
      <c r="E359" s="13" t="s">
        <v>1084</v>
      </c>
      <c r="F359" s="13" t="s">
        <v>1059</v>
      </c>
      <c r="G359" s="1" t="s">
        <v>185</v>
      </c>
      <c r="H359" s="1">
        <v>50454000</v>
      </c>
      <c r="I359" s="13" t="s">
        <v>437</v>
      </c>
      <c r="J359" s="13">
        <v>13</v>
      </c>
      <c r="K359" s="13" t="s">
        <v>414</v>
      </c>
      <c r="L359" s="13" t="s">
        <v>415</v>
      </c>
      <c r="M359" s="13" t="s">
        <v>414</v>
      </c>
      <c r="N359" s="13" t="s">
        <v>417</v>
      </c>
      <c r="O359" s="2">
        <v>500</v>
      </c>
      <c r="P359" s="2">
        <v>0</v>
      </c>
      <c r="Q359" s="2">
        <v>0</v>
      </c>
      <c r="R359" s="2">
        <v>0</v>
      </c>
      <c r="S359" s="2">
        <v>0</v>
      </c>
      <c r="T359" s="2">
        <v>0</v>
      </c>
      <c r="U359" s="2">
        <v>0</v>
      </c>
      <c r="V359" s="2">
        <v>0</v>
      </c>
      <c r="W359" s="2">
        <v>0</v>
      </c>
      <c r="X359" s="2">
        <v>0</v>
      </c>
      <c r="Y359" s="2">
        <v>0</v>
      </c>
      <c r="Z359" s="2">
        <v>500</v>
      </c>
      <c r="AA359" s="2">
        <f t="shared" si="5"/>
        <v>1000</v>
      </c>
    </row>
    <row r="360" spans="1:27" customFormat="1">
      <c r="A360" s="1" t="s">
        <v>36</v>
      </c>
      <c r="B360" s="13" t="s">
        <v>1291</v>
      </c>
      <c r="C360" s="13" t="s">
        <v>1311</v>
      </c>
      <c r="D360" s="1">
        <v>120217</v>
      </c>
      <c r="E360" s="13" t="s">
        <v>1084</v>
      </c>
      <c r="F360" s="13" t="s">
        <v>1059</v>
      </c>
      <c r="G360" s="1" t="s">
        <v>90</v>
      </c>
      <c r="H360" s="1">
        <v>50421100</v>
      </c>
      <c r="I360" s="13" t="s">
        <v>418</v>
      </c>
      <c r="J360" s="13">
        <v>13</v>
      </c>
      <c r="K360" s="13" t="s">
        <v>414</v>
      </c>
      <c r="L360" s="13" t="s">
        <v>415</v>
      </c>
      <c r="M360" s="13" t="s">
        <v>414</v>
      </c>
      <c r="N360" s="13" t="s">
        <v>417</v>
      </c>
      <c r="O360" s="2">
        <v>-11.389228720986734</v>
      </c>
      <c r="P360" s="2">
        <v>-11.389228720986734</v>
      </c>
      <c r="Q360" s="2">
        <v>-12.444364145757255</v>
      </c>
      <c r="R360" s="2">
        <v>-11.708127125174363</v>
      </c>
      <c r="S360" s="2">
        <v>-12.250466733506409</v>
      </c>
      <c r="T360" s="2">
        <v>-12.250466733506409</v>
      </c>
      <c r="U360" s="2">
        <v>-11.708127125174363</v>
      </c>
      <c r="V360" s="2">
        <v>-12.792806341838459</v>
      </c>
      <c r="W360" s="2">
        <v>-12.175463860631684</v>
      </c>
      <c r="X360" s="2">
        <v>-11.633124252299636</v>
      </c>
      <c r="Y360" s="2">
        <v>-12.175463860631684</v>
      </c>
      <c r="Z360" s="2">
        <v>-12.175463860631684</v>
      </c>
      <c r="AA360" s="2">
        <f t="shared" si="5"/>
        <v>-144.0923314811254</v>
      </c>
    </row>
    <row r="361" spans="1:27" customFormat="1">
      <c r="A361" s="1" t="s">
        <v>36</v>
      </c>
      <c r="B361" s="13" t="s">
        <v>1291</v>
      </c>
      <c r="C361" s="13" t="s">
        <v>1311</v>
      </c>
      <c r="D361" s="1">
        <v>120217</v>
      </c>
      <c r="E361" s="13" t="s">
        <v>1084</v>
      </c>
      <c r="F361" s="13" t="s">
        <v>1059</v>
      </c>
      <c r="G361" s="1" t="s">
        <v>91</v>
      </c>
      <c r="H361" s="1">
        <v>50422100</v>
      </c>
      <c r="I361" s="13" t="s">
        <v>420</v>
      </c>
      <c r="J361" s="13">
        <v>13</v>
      </c>
      <c r="K361" s="13" t="s">
        <v>414</v>
      </c>
      <c r="L361" s="13" t="s">
        <v>415</v>
      </c>
      <c r="M361" s="13" t="s">
        <v>414</v>
      </c>
      <c r="N361" s="13" t="s">
        <v>417</v>
      </c>
      <c r="O361" s="2">
        <v>-5.5270353378918609</v>
      </c>
      <c r="P361" s="2">
        <v>-5.5270353378918609</v>
      </c>
      <c r="Q361" s="2">
        <v>-6.0534196557863229</v>
      </c>
      <c r="R361" s="2">
        <v>-5.6817923273528326</v>
      </c>
      <c r="S361" s="2">
        <v>-5.9523538667505873</v>
      </c>
      <c r="T361" s="2">
        <v>-5.9523538667505873</v>
      </c>
      <c r="U361" s="2">
        <v>-5.6817923273528326</v>
      </c>
      <c r="V361" s="2">
        <v>-6.2229154061483412</v>
      </c>
      <c r="W361" s="2">
        <v>-5.9523538667505873</v>
      </c>
      <c r="X361" s="2">
        <v>-5.6817923273528326</v>
      </c>
      <c r="Y361" s="2">
        <v>-5.9523538667505873</v>
      </c>
      <c r="Z361" s="2">
        <v>-5.9523538667505873</v>
      </c>
      <c r="AA361" s="2">
        <f t="shared" si="5"/>
        <v>-70.137552053529816</v>
      </c>
    </row>
    <row r="362" spans="1:27" customFormat="1">
      <c r="A362" s="1" t="s">
        <v>36</v>
      </c>
      <c r="B362" s="13" t="s">
        <v>1291</v>
      </c>
      <c r="C362" s="13" t="s">
        <v>1311</v>
      </c>
      <c r="D362" s="1">
        <v>120217</v>
      </c>
      <c r="E362" s="13" t="s">
        <v>1084</v>
      </c>
      <c r="F362" s="13" t="s">
        <v>1059</v>
      </c>
      <c r="G362" s="1" t="s">
        <v>92</v>
      </c>
      <c r="H362" s="1">
        <v>53150000</v>
      </c>
      <c r="I362" s="13" t="s">
        <v>658</v>
      </c>
      <c r="J362" s="13">
        <v>15</v>
      </c>
      <c r="K362" s="13" t="s">
        <v>650</v>
      </c>
      <c r="L362" s="13" t="s">
        <v>651</v>
      </c>
      <c r="M362" s="13" t="s">
        <v>650</v>
      </c>
      <c r="N362" s="13" t="s">
        <v>660</v>
      </c>
      <c r="O362" s="2">
        <v>3000</v>
      </c>
      <c r="P362" s="2">
        <v>3000</v>
      </c>
      <c r="Q362" s="2">
        <v>3000</v>
      </c>
      <c r="R362" s="2">
        <v>3000</v>
      </c>
      <c r="S362" s="2">
        <v>3000</v>
      </c>
      <c r="T362" s="2">
        <v>3000</v>
      </c>
      <c r="U362" s="2">
        <v>3000</v>
      </c>
      <c r="V362" s="2">
        <v>3000</v>
      </c>
      <c r="W362" s="2">
        <v>3000</v>
      </c>
      <c r="X362" s="2">
        <v>3000</v>
      </c>
      <c r="Y362" s="2">
        <v>3000</v>
      </c>
      <c r="Z362" s="2">
        <v>3000</v>
      </c>
      <c r="AA362" s="2">
        <f t="shared" si="5"/>
        <v>36000</v>
      </c>
    </row>
    <row r="363" spans="1:27" customFormat="1">
      <c r="A363" s="1" t="s">
        <v>36</v>
      </c>
      <c r="B363" s="13" t="s">
        <v>1291</v>
      </c>
      <c r="C363" s="13" t="s">
        <v>1311</v>
      </c>
      <c r="D363" s="1">
        <v>120217</v>
      </c>
      <c r="E363" s="13" t="s">
        <v>1084</v>
      </c>
      <c r="F363" s="13" t="s">
        <v>1059</v>
      </c>
      <c r="G363" s="1" t="s">
        <v>187</v>
      </c>
      <c r="H363" s="1">
        <v>53152000</v>
      </c>
      <c r="I363" s="13" t="s">
        <v>676</v>
      </c>
      <c r="J363" s="13">
        <v>15</v>
      </c>
      <c r="K363" s="13" t="s">
        <v>650</v>
      </c>
      <c r="L363" s="13" t="s">
        <v>651</v>
      </c>
      <c r="M363" s="13" t="s">
        <v>650</v>
      </c>
      <c r="N363" s="13" t="s">
        <v>678</v>
      </c>
      <c r="O363" s="2">
        <v>2000</v>
      </c>
      <c r="P363" s="2">
        <v>2000</v>
      </c>
      <c r="Q363" s="2">
        <v>4000</v>
      </c>
      <c r="R363" s="2">
        <v>5000</v>
      </c>
      <c r="S363" s="2">
        <v>2000</v>
      </c>
      <c r="T363" s="2">
        <v>2000</v>
      </c>
      <c r="U363" s="2">
        <v>5000</v>
      </c>
      <c r="V363" s="2">
        <v>2000</v>
      </c>
      <c r="W363" s="2">
        <v>2000</v>
      </c>
      <c r="X363" s="2">
        <v>2000</v>
      </c>
      <c r="Y363" s="2">
        <v>2000</v>
      </c>
      <c r="Z363" s="2">
        <v>2000</v>
      </c>
      <c r="AA363" s="2">
        <f t="shared" si="5"/>
        <v>32000</v>
      </c>
    </row>
    <row r="364" spans="1:27" customFormat="1">
      <c r="A364" s="1" t="s">
        <v>36</v>
      </c>
      <c r="B364" s="13" t="s">
        <v>1291</v>
      </c>
      <c r="C364" s="13" t="s">
        <v>1311</v>
      </c>
      <c r="D364" s="1">
        <v>120217</v>
      </c>
      <c r="E364" s="13" t="s">
        <v>1084</v>
      </c>
      <c r="F364" s="13" t="s">
        <v>1059</v>
      </c>
      <c r="G364" s="1" t="s">
        <v>97</v>
      </c>
      <c r="H364" s="1">
        <v>52574100</v>
      </c>
      <c r="I364" s="13" t="s">
        <v>623</v>
      </c>
      <c r="J364" s="13">
        <v>17</v>
      </c>
      <c r="K364" s="13" t="s">
        <v>617</v>
      </c>
      <c r="L364" s="13" t="s">
        <v>618</v>
      </c>
      <c r="M364" s="13" t="s">
        <v>617</v>
      </c>
      <c r="N364" s="13" t="s">
        <v>506</v>
      </c>
      <c r="O364" s="2">
        <v>500</v>
      </c>
      <c r="P364" s="2">
        <v>500</v>
      </c>
      <c r="Q364" s="2">
        <v>500</v>
      </c>
      <c r="R364" s="2">
        <v>500</v>
      </c>
      <c r="S364" s="2">
        <v>500</v>
      </c>
      <c r="T364" s="2">
        <v>500</v>
      </c>
      <c r="U364" s="2">
        <v>500</v>
      </c>
      <c r="V364" s="2">
        <v>500</v>
      </c>
      <c r="W364" s="2">
        <v>500</v>
      </c>
      <c r="X364" s="2">
        <v>500</v>
      </c>
      <c r="Y364" s="2">
        <v>500</v>
      </c>
      <c r="Z364" s="2">
        <v>500</v>
      </c>
      <c r="AA364" s="2">
        <f t="shared" si="5"/>
        <v>6000</v>
      </c>
    </row>
    <row r="365" spans="1:27" customFormat="1">
      <c r="A365" s="1" t="s">
        <v>36</v>
      </c>
      <c r="B365" s="13" t="s">
        <v>1291</v>
      </c>
      <c r="C365" s="13" t="s">
        <v>1311</v>
      </c>
      <c r="D365" s="1">
        <v>120217</v>
      </c>
      <c r="E365" s="13" t="s">
        <v>1084</v>
      </c>
      <c r="F365" s="13" t="s">
        <v>1059</v>
      </c>
      <c r="G365" s="1" t="s">
        <v>155</v>
      </c>
      <c r="H365" s="1">
        <v>52562500</v>
      </c>
      <c r="I365" s="13" t="s">
        <v>595</v>
      </c>
      <c r="J365" s="13">
        <v>18</v>
      </c>
      <c r="K365" s="13" t="s">
        <v>596</v>
      </c>
      <c r="L365" s="13" t="s">
        <v>597</v>
      </c>
      <c r="M365" s="13" t="s">
        <v>598</v>
      </c>
      <c r="N365" s="13" t="s">
        <v>506</v>
      </c>
      <c r="O365" s="2">
        <v>1300</v>
      </c>
      <c r="P365" s="2">
        <v>1300</v>
      </c>
      <c r="Q365" s="2">
        <v>1300</v>
      </c>
      <c r="R365" s="2">
        <v>1300</v>
      </c>
      <c r="S365" s="2">
        <v>1300</v>
      </c>
      <c r="T365" s="2">
        <v>1300</v>
      </c>
      <c r="U365" s="2">
        <v>1300</v>
      </c>
      <c r="V365" s="2">
        <v>1300</v>
      </c>
      <c r="W365" s="2">
        <v>1300</v>
      </c>
      <c r="X365" s="2">
        <v>1300</v>
      </c>
      <c r="Y365" s="2">
        <v>1300</v>
      </c>
      <c r="Z365" s="2">
        <v>1300</v>
      </c>
      <c r="AA365" s="2">
        <f t="shared" si="5"/>
        <v>15600</v>
      </c>
    </row>
    <row r="366" spans="1:27" customFormat="1">
      <c r="A366" s="1" t="s">
        <v>36</v>
      </c>
      <c r="B366" s="13" t="s">
        <v>1291</v>
      </c>
      <c r="C366" s="13" t="s">
        <v>1311</v>
      </c>
      <c r="D366" s="1">
        <v>120217</v>
      </c>
      <c r="E366" s="13" t="s">
        <v>1084</v>
      </c>
      <c r="F366" s="13" t="s">
        <v>1059</v>
      </c>
      <c r="G366" s="1" t="s">
        <v>156</v>
      </c>
      <c r="H366" s="1">
        <v>52582000</v>
      </c>
      <c r="I366" s="13" t="s">
        <v>633</v>
      </c>
      <c r="J366" s="13">
        <v>19</v>
      </c>
      <c r="K366" s="13" t="s">
        <v>527</v>
      </c>
      <c r="L366" s="13" t="s">
        <v>528</v>
      </c>
      <c r="M366" s="13" t="s">
        <v>529</v>
      </c>
      <c r="N366" s="13" t="s">
        <v>519</v>
      </c>
      <c r="O366" s="2">
        <v>0</v>
      </c>
      <c r="P366" s="2">
        <v>0</v>
      </c>
      <c r="Q366" s="2">
        <v>750</v>
      </c>
      <c r="R366" s="2">
        <v>0</v>
      </c>
      <c r="S366" s="2">
        <v>0</v>
      </c>
      <c r="T366" s="2">
        <v>0</v>
      </c>
      <c r="U366" s="2">
        <v>0</v>
      </c>
      <c r="V366" s="2">
        <v>0</v>
      </c>
      <c r="W366" s="2">
        <v>750</v>
      </c>
      <c r="X366" s="2">
        <v>0</v>
      </c>
      <c r="Y366" s="2">
        <v>0</v>
      </c>
      <c r="Z366" s="2">
        <v>0</v>
      </c>
      <c r="AA366" s="2">
        <f t="shared" si="5"/>
        <v>1500</v>
      </c>
    </row>
    <row r="367" spans="1:27" customFormat="1">
      <c r="A367" s="1" t="s">
        <v>36</v>
      </c>
      <c r="B367" s="13" t="s">
        <v>1291</v>
      </c>
      <c r="C367" s="13" t="s">
        <v>1311</v>
      </c>
      <c r="D367" s="1">
        <v>120217</v>
      </c>
      <c r="E367" s="13" t="s">
        <v>1084</v>
      </c>
      <c r="F367" s="13" t="s">
        <v>1059</v>
      </c>
      <c r="G367" s="1" t="s">
        <v>102</v>
      </c>
      <c r="H367" s="1">
        <v>52534021</v>
      </c>
      <c r="I367" s="13" t="s">
        <v>564</v>
      </c>
      <c r="J367" s="13">
        <v>21</v>
      </c>
      <c r="K367" s="13" t="s">
        <v>561</v>
      </c>
      <c r="L367" s="13" t="s">
        <v>562</v>
      </c>
      <c r="M367" s="13" t="s">
        <v>563</v>
      </c>
      <c r="N367" s="13" t="s">
        <v>506</v>
      </c>
      <c r="O367" s="2">
        <v>50</v>
      </c>
      <c r="P367" s="2">
        <v>100</v>
      </c>
      <c r="Q367" s="2">
        <v>300</v>
      </c>
      <c r="R367" s="2">
        <v>300</v>
      </c>
      <c r="S367" s="2">
        <v>250</v>
      </c>
      <c r="T367" s="2">
        <v>250</v>
      </c>
      <c r="U367" s="2">
        <v>325</v>
      </c>
      <c r="V367" s="2">
        <v>50</v>
      </c>
      <c r="W367" s="2">
        <v>162.5</v>
      </c>
      <c r="X367" s="2">
        <v>312.5</v>
      </c>
      <c r="Y367" s="2">
        <v>50</v>
      </c>
      <c r="Z367" s="2">
        <v>50</v>
      </c>
      <c r="AA367" s="2">
        <f t="shared" si="5"/>
        <v>2200</v>
      </c>
    </row>
    <row r="368" spans="1:27" customFormat="1">
      <c r="A368" s="1" t="s">
        <v>36</v>
      </c>
      <c r="B368" s="13" t="s">
        <v>1291</v>
      </c>
      <c r="C368" s="13" t="s">
        <v>1311</v>
      </c>
      <c r="D368" s="1">
        <v>120217</v>
      </c>
      <c r="E368" s="13" t="s">
        <v>1084</v>
      </c>
      <c r="F368" s="13" t="s">
        <v>1059</v>
      </c>
      <c r="G368" s="1" t="s">
        <v>103</v>
      </c>
      <c r="H368" s="1">
        <v>52534000</v>
      </c>
      <c r="I368" s="13" t="s">
        <v>560</v>
      </c>
      <c r="J368" s="13">
        <v>21</v>
      </c>
      <c r="K368" s="13" t="s">
        <v>561</v>
      </c>
      <c r="L368" s="13" t="s">
        <v>562</v>
      </c>
      <c r="M368" s="13" t="s">
        <v>563</v>
      </c>
      <c r="N368" s="13" t="s">
        <v>506</v>
      </c>
      <c r="O368" s="2">
        <v>0</v>
      </c>
      <c r="P368" s="2">
        <v>0</v>
      </c>
      <c r="Q368" s="2">
        <v>2145</v>
      </c>
      <c r="R368" s="2">
        <v>2170</v>
      </c>
      <c r="S368" s="2">
        <v>0</v>
      </c>
      <c r="T368" s="2">
        <v>0</v>
      </c>
      <c r="U368" s="2">
        <v>2750</v>
      </c>
      <c r="V368" s="2">
        <v>0</v>
      </c>
      <c r="W368" s="2">
        <v>0</v>
      </c>
      <c r="X368" s="2">
        <v>2170</v>
      </c>
      <c r="Y368" s="2">
        <v>0</v>
      </c>
      <c r="Z368" s="2">
        <v>0</v>
      </c>
      <c r="AA368" s="2">
        <f t="shared" si="5"/>
        <v>9235</v>
      </c>
    </row>
    <row r="369" spans="1:27" customFormat="1">
      <c r="A369" s="1" t="s">
        <v>36</v>
      </c>
      <c r="B369" s="13" t="s">
        <v>1291</v>
      </c>
      <c r="C369" s="13" t="s">
        <v>1311</v>
      </c>
      <c r="D369" s="1">
        <v>120217</v>
      </c>
      <c r="E369" s="13" t="s">
        <v>1084</v>
      </c>
      <c r="F369" s="13" t="s">
        <v>1059</v>
      </c>
      <c r="G369" s="1" t="s">
        <v>104</v>
      </c>
      <c r="H369" s="1">
        <v>52534200</v>
      </c>
      <c r="I369" s="13" t="s">
        <v>565</v>
      </c>
      <c r="J369" s="13">
        <v>21</v>
      </c>
      <c r="K369" s="13" t="s">
        <v>561</v>
      </c>
      <c r="L369" s="13" t="s">
        <v>562</v>
      </c>
      <c r="M369" s="13" t="s">
        <v>563</v>
      </c>
      <c r="N369" s="13" t="s">
        <v>506</v>
      </c>
      <c r="O369" s="2">
        <v>0</v>
      </c>
      <c r="P369" s="2">
        <v>0</v>
      </c>
      <c r="Q369" s="2">
        <v>0</v>
      </c>
      <c r="R369" s="2">
        <v>1500</v>
      </c>
      <c r="S369" s="2">
        <v>1000</v>
      </c>
      <c r="T369" s="2">
        <v>525</v>
      </c>
      <c r="U369" s="2">
        <v>1500</v>
      </c>
      <c r="V369" s="2">
        <v>0</v>
      </c>
      <c r="W369" s="2">
        <v>200</v>
      </c>
      <c r="X369" s="2">
        <v>0</v>
      </c>
      <c r="Y369" s="2">
        <v>0</v>
      </c>
      <c r="Z369" s="2">
        <v>0</v>
      </c>
      <c r="AA369" s="2">
        <f t="shared" si="5"/>
        <v>4725</v>
      </c>
    </row>
    <row r="370" spans="1:27" customFormat="1">
      <c r="A370" s="1" t="s">
        <v>36</v>
      </c>
      <c r="B370" s="13" t="s">
        <v>1291</v>
      </c>
      <c r="C370" s="13" t="s">
        <v>1311</v>
      </c>
      <c r="D370" s="1">
        <v>120217</v>
      </c>
      <c r="E370" s="13" t="s">
        <v>1084</v>
      </c>
      <c r="F370" s="13" t="s">
        <v>1059</v>
      </c>
      <c r="G370" s="1" t="s">
        <v>222</v>
      </c>
      <c r="H370" s="1">
        <v>52000000</v>
      </c>
      <c r="I370" s="13" t="s">
        <v>488</v>
      </c>
      <c r="J370" s="13">
        <v>22</v>
      </c>
      <c r="K370" s="13" t="s">
        <v>489</v>
      </c>
      <c r="L370" s="13" t="s">
        <v>490</v>
      </c>
      <c r="M370" s="13" t="s">
        <v>489</v>
      </c>
      <c r="N370" s="13" t="s">
        <v>492</v>
      </c>
      <c r="O370" s="2">
        <v>3150</v>
      </c>
      <c r="P370" s="2">
        <v>1450</v>
      </c>
      <c r="Q370" s="2">
        <v>1650</v>
      </c>
      <c r="R370" s="2">
        <v>1450</v>
      </c>
      <c r="S370" s="2">
        <v>1450</v>
      </c>
      <c r="T370" s="2">
        <v>1450</v>
      </c>
      <c r="U370" s="2">
        <v>1450</v>
      </c>
      <c r="V370" s="2">
        <v>1450</v>
      </c>
      <c r="W370" s="2">
        <v>1450</v>
      </c>
      <c r="X370" s="2">
        <v>1450</v>
      </c>
      <c r="Y370" s="2">
        <v>1450</v>
      </c>
      <c r="Z370" s="2">
        <v>2150</v>
      </c>
      <c r="AA370" s="2">
        <f t="shared" si="5"/>
        <v>20000</v>
      </c>
    </row>
    <row r="371" spans="1:27" customFormat="1">
      <c r="A371" s="1" t="s">
        <v>36</v>
      </c>
      <c r="B371" s="13" t="s">
        <v>1291</v>
      </c>
      <c r="C371" s="13" t="s">
        <v>1311</v>
      </c>
      <c r="D371" s="1">
        <v>120217</v>
      </c>
      <c r="E371" s="13" t="s">
        <v>1084</v>
      </c>
      <c r="F371" s="13" t="s">
        <v>1059</v>
      </c>
      <c r="G371" s="1" t="s">
        <v>157</v>
      </c>
      <c r="H371" s="1">
        <v>52554500</v>
      </c>
      <c r="I371" s="13" t="s">
        <v>588</v>
      </c>
      <c r="J371" s="13">
        <v>22</v>
      </c>
      <c r="K371" s="13" t="s">
        <v>489</v>
      </c>
      <c r="L371" s="13" t="s">
        <v>490</v>
      </c>
      <c r="M371" s="13" t="s">
        <v>489</v>
      </c>
      <c r="N371" s="13" t="s">
        <v>463</v>
      </c>
      <c r="O371" s="2">
        <v>6500</v>
      </c>
      <c r="P371" s="2">
        <v>6500</v>
      </c>
      <c r="Q371" s="2">
        <v>6500</v>
      </c>
      <c r="R371" s="2">
        <v>6500</v>
      </c>
      <c r="S371" s="2">
        <v>6500</v>
      </c>
      <c r="T371" s="2">
        <v>6500</v>
      </c>
      <c r="U371" s="2">
        <v>6500</v>
      </c>
      <c r="V371" s="2">
        <v>6500</v>
      </c>
      <c r="W371" s="2">
        <v>6500</v>
      </c>
      <c r="X371" s="2">
        <v>6500</v>
      </c>
      <c r="Y371" s="2">
        <v>6500</v>
      </c>
      <c r="Z371" s="2">
        <v>6500</v>
      </c>
      <c r="AA371" s="2">
        <f t="shared" si="5"/>
        <v>78000</v>
      </c>
    </row>
    <row r="372" spans="1:27" customFormat="1">
      <c r="A372" s="1" t="s">
        <v>36</v>
      </c>
      <c r="B372" s="13" t="s">
        <v>1291</v>
      </c>
      <c r="C372" s="13" t="s">
        <v>1311</v>
      </c>
      <c r="D372" s="1">
        <v>120217</v>
      </c>
      <c r="E372" s="13" t="s">
        <v>1084</v>
      </c>
      <c r="F372" s="13" t="s">
        <v>1059</v>
      </c>
      <c r="G372" s="1" t="s">
        <v>189</v>
      </c>
      <c r="H372" s="1">
        <v>62002300</v>
      </c>
      <c r="I372" s="13" t="s">
        <v>819</v>
      </c>
      <c r="J372" s="13">
        <v>29</v>
      </c>
      <c r="K372" s="13" t="s">
        <v>814</v>
      </c>
      <c r="L372" s="13" t="s">
        <v>815</v>
      </c>
      <c r="M372" s="13" t="s">
        <v>816</v>
      </c>
      <c r="N372" s="13" t="s">
        <v>821</v>
      </c>
      <c r="O372" s="2">
        <v>1300</v>
      </c>
      <c r="P372" s="2">
        <v>1300</v>
      </c>
      <c r="Q372" s="2">
        <v>1300</v>
      </c>
      <c r="R372" s="2">
        <v>1300</v>
      </c>
      <c r="S372" s="2">
        <v>1300</v>
      </c>
      <c r="T372" s="2">
        <v>1300</v>
      </c>
      <c r="U372" s="2">
        <v>1300</v>
      </c>
      <c r="V372" s="2">
        <v>1300</v>
      </c>
      <c r="W372" s="2">
        <v>1300</v>
      </c>
      <c r="X372" s="2">
        <v>1300</v>
      </c>
      <c r="Y372" s="2">
        <v>1300</v>
      </c>
      <c r="Z372" s="2">
        <v>1300</v>
      </c>
      <c r="AA372" s="2">
        <f t="shared" si="5"/>
        <v>15600</v>
      </c>
    </row>
    <row r="373" spans="1:27" customFormat="1">
      <c r="A373" s="1" t="s">
        <v>36</v>
      </c>
      <c r="B373" s="13" t="s">
        <v>1291</v>
      </c>
      <c r="C373" s="13" t="s">
        <v>1311</v>
      </c>
      <c r="D373" s="1">
        <v>120217</v>
      </c>
      <c r="E373" s="13" t="s">
        <v>1084</v>
      </c>
      <c r="F373" s="13" t="s">
        <v>1059</v>
      </c>
      <c r="G373" s="1" t="s">
        <v>192</v>
      </c>
      <c r="H373" s="1">
        <v>63110000</v>
      </c>
      <c r="I373" s="13" t="s">
        <v>844</v>
      </c>
      <c r="J373" s="13">
        <v>29</v>
      </c>
      <c r="K373" s="13" t="s">
        <v>814</v>
      </c>
      <c r="L373" s="13" t="s">
        <v>815</v>
      </c>
      <c r="M373" s="13" t="s">
        <v>816</v>
      </c>
      <c r="N373" s="13" t="s">
        <v>846</v>
      </c>
      <c r="O373" s="2">
        <v>150</v>
      </c>
      <c r="P373" s="2">
        <v>150</v>
      </c>
      <c r="Q373" s="2">
        <v>150</v>
      </c>
      <c r="R373" s="2">
        <v>150</v>
      </c>
      <c r="S373" s="2">
        <v>150</v>
      </c>
      <c r="T373" s="2">
        <v>150</v>
      </c>
      <c r="U373" s="2">
        <v>150</v>
      </c>
      <c r="V373" s="2">
        <v>150</v>
      </c>
      <c r="W373" s="2">
        <v>150</v>
      </c>
      <c r="X373" s="2">
        <v>150</v>
      </c>
      <c r="Y373" s="2">
        <v>150</v>
      </c>
      <c r="Z373" s="2">
        <v>150</v>
      </c>
      <c r="AA373" s="2">
        <f t="shared" si="5"/>
        <v>1800</v>
      </c>
    </row>
    <row r="374" spans="1:27" customFormat="1">
      <c r="A374" s="1" t="s">
        <v>36</v>
      </c>
      <c r="B374" s="13" t="s">
        <v>1291</v>
      </c>
      <c r="C374" s="13" t="s">
        <v>1311</v>
      </c>
      <c r="D374" s="1">
        <v>120217</v>
      </c>
      <c r="E374" s="13" t="s">
        <v>1084</v>
      </c>
      <c r="F374" s="13" t="s">
        <v>1059</v>
      </c>
      <c r="G374" s="1" t="s">
        <v>69</v>
      </c>
      <c r="H374" s="1">
        <v>68532000</v>
      </c>
      <c r="I374" s="13" t="s">
        <v>892</v>
      </c>
      <c r="J374" s="13">
        <v>34</v>
      </c>
      <c r="K374" s="13" t="s">
        <v>887</v>
      </c>
      <c r="L374" s="13" t="s">
        <v>888</v>
      </c>
      <c r="M374" s="13" t="s">
        <v>887</v>
      </c>
      <c r="N374" s="13" t="s">
        <v>894</v>
      </c>
      <c r="O374" s="2">
        <v>152.20368669415058</v>
      </c>
      <c r="P374" s="2">
        <v>52.746313296249511</v>
      </c>
      <c r="Q374" s="2">
        <v>0.93999999760000064</v>
      </c>
      <c r="R374" s="2">
        <v>0</v>
      </c>
      <c r="S374" s="2">
        <v>0</v>
      </c>
      <c r="T374" s="2">
        <v>0</v>
      </c>
      <c r="U374" s="2">
        <v>0</v>
      </c>
      <c r="V374" s="2">
        <v>0</v>
      </c>
      <c r="W374" s="2">
        <v>0</v>
      </c>
      <c r="X374" s="2">
        <v>0</v>
      </c>
      <c r="Y374" s="2">
        <v>0</v>
      </c>
      <c r="Z374" s="2">
        <v>0</v>
      </c>
      <c r="AA374" s="2">
        <f t="shared" si="5"/>
        <v>205.88999998800011</v>
      </c>
    </row>
    <row r="375" spans="1:27" customFormat="1">
      <c r="A375" s="1" t="s">
        <v>36</v>
      </c>
      <c r="B375" s="13" t="s">
        <v>1291</v>
      </c>
      <c r="C375" s="13" t="s">
        <v>1311</v>
      </c>
      <c r="D375" s="1">
        <v>120217</v>
      </c>
      <c r="E375" s="13" t="s">
        <v>1084</v>
      </c>
      <c r="F375" s="13" t="s">
        <v>1059</v>
      </c>
      <c r="G375" s="1" t="s">
        <v>70</v>
      </c>
      <c r="H375" s="1">
        <v>68533000</v>
      </c>
      <c r="I375" s="13" t="s">
        <v>896</v>
      </c>
      <c r="J375" s="13">
        <v>34</v>
      </c>
      <c r="K375" s="13" t="s">
        <v>887</v>
      </c>
      <c r="L375" s="13" t="s">
        <v>888</v>
      </c>
      <c r="M375" s="13" t="s">
        <v>887</v>
      </c>
      <c r="N375" s="13" t="s">
        <v>894</v>
      </c>
      <c r="O375" s="2">
        <v>1984.7102115791758</v>
      </c>
      <c r="P375" s="2">
        <v>1984.7102115791758</v>
      </c>
      <c r="Q375" s="2">
        <v>2168.3156203010026</v>
      </c>
      <c r="R375" s="2">
        <v>2040.2875375033932</v>
      </c>
      <c r="S375" s="2">
        <v>2134.6568175864118</v>
      </c>
      <c r="T375" s="2">
        <v>2134.6568175864118</v>
      </c>
      <c r="U375" s="2">
        <v>2040.2875375033932</v>
      </c>
      <c r="V375" s="2">
        <v>2229.0260976694303</v>
      </c>
      <c r="W375" s="2">
        <v>2125.8616295864117</v>
      </c>
      <c r="X375" s="2">
        <v>2031.4923495033929</v>
      </c>
      <c r="Y375" s="2">
        <v>2125.8616295864117</v>
      </c>
      <c r="Z375" s="2">
        <v>2125.8616295864117</v>
      </c>
      <c r="AA375" s="2">
        <f t="shared" si="5"/>
        <v>25125.728089571025</v>
      </c>
    </row>
    <row r="376" spans="1:27" customFormat="1">
      <c r="A376" s="1" t="s">
        <v>36</v>
      </c>
      <c r="B376" s="13" t="s">
        <v>1291</v>
      </c>
      <c r="C376" s="13" t="s">
        <v>1311</v>
      </c>
      <c r="D376" s="1">
        <v>120217</v>
      </c>
      <c r="E376" s="13" t="s">
        <v>1084</v>
      </c>
      <c r="F376" s="13" t="s">
        <v>1059</v>
      </c>
      <c r="G376" s="1" t="s">
        <v>71</v>
      </c>
      <c r="H376" s="1">
        <v>68535000</v>
      </c>
      <c r="I376" s="13" t="s">
        <v>898</v>
      </c>
      <c r="J376" s="13">
        <v>34</v>
      </c>
      <c r="K376" s="13" t="s">
        <v>887</v>
      </c>
      <c r="L376" s="13" t="s">
        <v>888</v>
      </c>
      <c r="M376" s="13" t="s">
        <v>887</v>
      </c>
      <c r="N376" s="13" t="s">
        <v>894</v>
      </c>
      <c r="O376" s="2">
        <v>363.22003872037209</v>
      </c>
      <c r="P376" s="2">
        <v>233.0743418805161</v>
      </c>
      <c r="Q376" s="2">
        <v>41.975619399111736</v>
      </c>
      <c r="R376" s="2">
        <v>0</v>
      </c>
      <c r="S376" s="2">
        <v>0</v>
      </c>
      <c r="T376" s="2">
        <v>0</v>
      </c>
      <c r="U376" s="2">
        <v>0</v>
      </c>
      <c r="V376" s="2">
        <v>0</v>
      </c>
      <c r="W376" s="2">
        <v>0</v>
      </c>
      <c r="X376" s="2">
        <v>0</v>
      </c>
      <c r="Y376" s="2">
        <v>0</v>
      </c>
      <c r="Z376" s="2">
        <v>0</v>
      </c>
      <c r="AA376" s="2">
        <f t="shared" si="5"/>
        <v>638.27</v>
      </c>
    </row>
    <row r="377" spans="1:27" customFormat="1">
      <c r="A377" s="1" t="s">
        <v>36</v>
      </c>
      <c r="B377" s="13" t="s">
        <v>1291</v>
      </c>
      <c r="C377" s="13" t="s">
        <v>1311</v>
      </c>
      <c r="D377" s="1">
        <v>120217</v>
      </c>
      <c r="E377" s="13" t="s">
        <v>1084</v>
      </c>
      <c r="F377" s="13" t="s">
        <v>1059</v>
      </c>
      <c r="G377" s="1" t="s">
        <v>128</v>
      </c>
      <c r="H377" s="1">
        <v>68532100</v>
      </c>
      <c r="I377" s="13" t="s">
        <v>895</v>
      </c>
      <c r="J377" s="13">
        <v>34</v>
      </c>
      <c r="K377" s="13" t="s">
        <v>887</v>
      </c>
      <c r="L377" s="13" t="s">
        <v>888</v>
      </c>
      <c r="M377" s="13" t="s">
        <v>887</v>
      </c>
      <c r="N377" s="13" t="s">
        <v>894</v>
      </c>
      <c r="O377" s="2">
        <v>-3.766310466845507</v>
      </c>
      <c r="P377" s="2">
        <v>-0.83448953293849526</v>
      </c>
      <c r="Q377" s="2">
        <v>-1.9199999952000012E-2</v>
      </c>
      <c r="R377" s="2">
        <v>0</v>
      </c>
      <c r="S377" s="2">
        <v>0</v>
      </c>
      <c r="T377" s="2">
        <v>0</v>
      </c>
      <c r="U377" s="2">
        <v>0</v>
      </c>
      <c r="V377" s="2">
        <v>0</v>
      </c>
      <c r="W377" s="2">
        <v>0</v>
      </c>
      <c r="X377" s="2">
        <v>0</v>
      </c>
      <c r="Y377" s="2">
        <v>0</v>
      </c>
      <c r="Z377" s="2">
        <v>0</v>
      </c>
      <c r="AA377" s="2">
        <f t="shared" si="5"/>
        <v>-4.6199999997360024</v>
      </c>
    </row>
    <row r="378" spans="1:27" customFormat="1">
      <c r="A378" s="1" t="s">
        <v>36</v>
      </c>
      <c r="B378" s="13" t="s">
        <v>1291</v>
      </c>
      <c r="C378" s="13" t="s">
        <v>1311</v>
      </c>
      <c r="D378" s="1">
        <v>120217</v>
      </c>
      <c r="E378" s="13" t="s">
        <v>1084</v>
      </c>
      <c r="F378" s="13" t="s">
        <v>1059</v>
      </c>
      <c r="G378" s="1" t="s">
        <v>129</v>
      </c>
      <c r="H378" s="1">
        <v>68533100</v>
      </c>
      <c r="I378" s="13" t="s">
        <v>897</v>
      </c>
      <c r="J378" s="13">
        <v>34</v>
      </c>
      <c r="K378" s="13" t="s">
        <v>887</v>
      </c>
      <c r="L378" s="13" t="s">
        <v>888</v>
      </c>
      <c r="M378" s="13" t="s">
        <v>887</v>
      </c>
      <c r="N378" s="13" t="s">
        <v>894</v>
      </c>
      <c r="O378" s="2">
        <v>-50.268493763718041</v>
      </c>
      <c r="P378" s="2">
        <v>-50.268493763718041</v>
      </c>
      <c r="Q378" s="2">
        <v>-54.945477131691206</v>
      </c>
      <c r="R378" s="2">
        <v>-51.67601158910216</v>
      </c>
      <c r="S378" s="2">
        <v>-54.079981040240355</v>
      </c>
      <c r="T378" s="2">
        <v>-54.079981040240355</v>
      </c>
      <c r="U378" s="2">
        <v>-51.67601158910216</v>
      </c>
      <c r="V378" s="2">
        <v>-56.48395049137855</v>
      </c>
      <c r="W378" s="2">
        <v>-53.900677280240352</v>
      </c>
      <c r="X378" s="2">
        <v>-51.496707829102156</v>
      </c>
      <c r="Y378" s="2">
        <v>-53.900677280240352</v>
      </c>
      <c r="Z378" s="2">
        <v>-53.900677280240352</v>
      </c>
      <c r="AA378" s="2">
        <f t="shared" si="5"/>
        <v>-636.67714007901395</v>
      </c>
    </row>
    <row r="379" spans="1:27" customFormat="1">
      <c r="A379" s="1" t="s">
        <v>36</v>
      </c>
      <c r="B379" s="13" t="s">
        <v>1291</v>
      </c>
      <c r="C379" s="13" t="s">
        <v>1311</v>
      </c>
      <c r="D379" s="1">
        <v>120217</v>
      </c>
      <c r="E379" s="13" t="s">
        <v>1084</v>
      </c>
      <c r="F379" s="13" t="s">
        <v>1059</v>
      </c>
      <c r="G379" s="1" t="s">
        <v>130</v>
      </c>
      <c r="H379" s="1">
        <v>68535100</v>
      </c>
      <c r="I379" s="13" t="s">
        <v>899</v>
      </c>
      <c r="J379" s="13">
        <v>34</v>
      </c>
      <c r="K379" s="13" t="s">
        <v>887</v>
      </c>
      <c r="L379" s="13" t="s">
        <v>888</v>
      </c>
      <c r="M379" s="13" t="s">
        <v>887</v>
      </c>
      <c r="N379" s="13" t="s">
        <v>894</v>
      </c>
      <c r="O379" s="2">
        <v>-9.1994629110072239</v>
      </c>
      <c r="P379" s="2">
        <v>-4.3499808950016581</v>
      </c>
      <c r="Q379" s="2">
        <v>-0.77255619399111719</v>
      </c>
      <c r="R379" s="2">
        <v>0</v>
      </c>
      <c r="S379" s="2">
        <v>0</v>
      </c>
      <c r="T379" s="2">
        <v>0</v>
      </c>
      <c r="U379" s="2">
        <v>0</v>
      </c>
      <c r="V379" s="2">
        <v>0</v>
      </c>
      <c r="W379" s="2">
        <v>0</v>
      </c>
      <c r="X379" s="2">
        <v>0</v>
      </c>
      <c r="Y379" s="2">
        <v>0</v>
      </c>
      <c r="Z379" s="2">
        <v>0</v>
      </c>
      <c r="AA379" s="2">
        <f t="shared" si="5"/>
        <v>-14.321999999999999</v>
      </c>
    </row>
    <row r="380" spans="1:27" customFormat="1">
      <c r="A380" s="1" t="s">
        <v>37</v>
      </c>
      <c r="B380" s="13" t="s">
        <v>1291</v>
      </c>
      <c r="C380" s="13" t="s">
        <v>1311</v>
      </c>
      <c r="D380" s="1">
        <v>120250</v>
      </c>
      <c r="E380" s="13" t="s">
        <v>1085</v>
      </c>
      <c r="F380" s="13" t="s">
        <v>1059</v>
      </c>
      <c r="G380" s="1" t="s">
        <v>182</v>
      </c>
      <c r="H380" s="1">
        <v>51510000</v>
      </c>
      <c r="I380" s="13" t="s">
        <v>465</v>
      </c>
      <c r="J380" s="13">
        <v>7</v>
      </c>
      <c r="K380" s="13" t="s">
        <v>466</v>
      </c>
      <c r="L380" s="13" t="s">
        <v>467</v>
      </c>
      <c r="M380" s="13" t="s">
        <v>468</v>
      </c>
      <c r="N380" s="13" t="s">
        <v>470</v>
      </c>
      <c r="O380" s="2">
        <v>118225</v>
      </c>
      <c r="P380" s="2">
        <v>140368</v>
      </c>
      <c r="Q380" s="2">
        <v>135139</v>
      </c>
      <c r="R380" s="2">
        <v>136811</v>
      </c>
      <c r="S380" s="2">
        <v>203490</v>
      </c>
      <c r="T380" s="2">
        <v>232232</v>
      </c>
      <c r="U380" s="2">
        <v>229579</v>
      </c>
      <c r="V380" s="2">
        <v>244448</v>
      </c>
      <c r="W380" s="2">
        <v>238666</v>
      </c>
      <c r="X380" s="2">
        <v>162053</v>
      </c>
      <c r="Y380" s="2">
        <v>145676</v>
      </c>
      <c r="Z380" s="2">
        <v>124838</v>
      </c>
      <c r="AA380" s="2">
        <f t="shared" si="5"/>
        <v>2111525</v>
      </c>
    </row>
    <row r="381" spans="1:27" customFormat="1">
      <c r="A381" s="1" t="s">
        <v>37</v>
      </c>
      <c r="B381" s="13" t="s">
        <v>1291</v>
      </c>
      <c r="C381" s="13" t="s">
        <v>1311</v>
      </c>
      <c r="D381" s="1">
        <v>120250</v>
      </c>
      <c r="E381" s="13" t="s">
        <v>1085</v>
      </c>
      <c r="F381" s="13" t="s">
        <v>1059</v>
      </c>
      <c r="G381" s="1" t="s">
        <v>226</v>
      </c>
      <c r="H381" s="1">
        <v>51800000</v>
      </c>
      <c r="I381" s="13" t="s">
        <v>484</v>
      </c>
      <c r="J381" s="13">
        <v>8</v>
      </c>
      <c r="K381" s="13" t="s">
        <v>484</v>
      </c>
      <c r="L381" s="13" t="s">
        <v>485</v>
      </c>
      <c r="M381" s="13" t="s">
        <v>484</v>
      </c>
      <c r="N381" s="13" t="s">
        <v>487</v>
      </c>
      <c r="O381" s="2">
        <v>66411.869377487892</v>
      </c>
      <c r="P381" s="2">
        <v>63379.809644565634</v>
      </c>
      <c r="Q381" s="2">
        <v>56327.3452418261</v>
      </c>
      <c r="R381" s="2">
        <v>59956.647550120135</v>
      </c>
      <c r="S381" s="2">
        <v>61823.057317069673</v>
      </c>
      <c r="T381" s="2">
        <v>92365.555336580146</v>
      </c>
      <c r="U381" s="2">
        <v>106509.96393282026</v>
      </c>
      <c r="V381" s="2">
        <v>117671.58895226917</v>
      </c>
      <c r="W381" s="2">
        <v>95441.270227811765</v>
      </c>
      <c r="X381" s="2">
        <v>84724.677690251701</v>
      </c>
      <c r="Y381" s="2">
        <v>64361.863142900875</v>
      </c>
      <c r="Z381" s="2">
        <v>61690.019732957364</v>
      </c>
      <c r="AA381" s="2">
        <f t="shared" si="5"/>
        <v>930663.66814666067</v>
      </c>
    </row>
    <row r="382" spans="1:27" customFormat="1">
      <c r="A382" s="1" t="s">
        <v>37</v>
      </c>
      <c r="B382" s="13" t="s">
        <v>1291</v>
      </c>
      <c r="C382" s="13" t="s">
        <v>1311</v>
      </c>
      <c r="D382" s="1">
        <v>120250</v>
      </c>
      <c r="E382" s="13" t="s">
        <v>1085</v>
      </c>
      <c r="F382" s="13" t="s">
        <v>1059</v>
      </c>
      <c r="G382" s="1" t="s">
        <v>183</v>
      </c>
      <c r="H382" s="1">
        <v>51110000</v>
      </c>
      <c r="I382" s="13" t="s">
        <v>459</v>
      </c>
      <c r="J382" s="13">
        <v>9</v>
      </c>
      <c r="K382" s="13" t="s">
        <v>460</v>
      </c>
      <c r="L382" s="13" t="s">
        <v>461</v>
      </c>
      <c r="M382" s="13" t="s">
        <v>460</v>
      </c>
      <c r="N382" s="13" t="s">
        <v>463</v>
      </c>
      <c r="O382" s="2">
        <v>5000</v>
      </c>
      <c r="P382" s="2">
        <v>5000</v>
      </c>
      <c r="Q382" s="2">
        <v>5000</v>
      </c>
      <c r="R382" s="2">
        <v>5000</v>
      </c>
      <c r="S382" s="2">
        <v>5000</v>
      </c>
      <c r="T382" s="2">
        <v>5000</v>
      </c>
      <c r="U382" s="2">
        <v>5000</v>
      </c>
      <c r="V382" s="2">
        <v>5000</v>
      </c>
      <c r="W382" s="2">
        <v>5000</v>
      </c>
      <c r="X382" s="2">
        <v>5000</v>
      </c>
      <c r="Y382" s="2">
        <v>5000</v>
      </c>
      <c r="Z382" s="2">
        <v>5000</v>
      </c>
      <c r="AA382" s="2">
        <f t="shared" si="5"/>
        <v>60000</v>
      </c>
    </row>
    <row r="383" spans="1:27" customFormat="1">
      <c r="A383" s="1" t="s">
        <v>37</v>
      </c>
      <c r="B383" s="13" t="s">
        <v>1291</v>
      </c>
      <c r="C383" s="13" t="s">
        <v>1311</v>
      </c>
      <c r="D383" s="1">
        <v>120250</v>
      </c>
      <c r="E383" s="13" t="s">
        <v>1085</v>
      </c>
      <c r="F383" s="13" t="s">
        <v>1059</v>
      </c>
      <c r="G383" s="1" t="s">
        <v>80</v>
      </c>
      <c r="H383" s="1">
        <v>50109900</v>
      </c>
      <c r="I383" s="13" t="s">
        <v>388</v>
      </c>
      <c r="J383" s="13">
        <v>10</v>
      </c>
      <c r="K383" s="13" t="s">
        <v>347</v>
      </c>
      <c r="L383" s="13" t="s">
        <v>348</v>
      </c>
      <c r="M383" s="13" t="s">
        <v>349</v>
      </c>
      <c r="N383" s="13" t="s">
        <v>351</v>
      </c>
      <c r="O383" s="2">
        <v>-1284.0878400000001</v>
      </c>
      <c r="P383" s="2">
        <v>-1284.0878400000001</v>
      </c>
      <c r="Q383" s="2">
        <v>-1406.3819200000003</v>
      </c>
      <c r="R383" s="2">
        <v>-1320.0422995200004</v>
      </c>
      <c r="S383" s="2">
        <v>-1382.9014566400001</v>
      </c>
      <c r="T383" s="2">
        <v>-1382.9014566400001</v>
      </c>
      <c r="U383" s="2">
        <v>-1320.0422995200004</v>
      </c>
      <c r="V383" s="2">
        <v>-1445.7606137600003</v>
      </c>
      <c r="W383" s="2">
        <v>-1382.9014566400001</v>
      </c>
      <c r="X383" s="2">
        <v>-1320.0422995200004</v>
      </c>
      <c r="Y383" s="2">
        <v>-1382.9014566400001</v>
      </c>
      <c r="Z383" s="2">
        <v>-1382.9014566400001</v>
      </c>
      <c r="AA383" s="2">
        <f t="shared" si="5"/>
        <v>-16294.952395520002</v>
      </c>
    </row>
    <row r="384" spans="1:27" customFormat="1">
      <c r="A384" s="1" t="s">
        <v>37</v>
      </c>
      <c r="B384" s="13" t="s">
        <v>1291</v>
      </c>
      <c r="C384" s="13" t="s">
        <v>1311</v>
      </c>
      <c r="D384" s="1">
        <v>120250</v>
      </c>
      <c r="E384" s="13" t="s">
        <v>1085</v>
      </c>
      <c r="F384" s="13" t="s">
        <v>1059</v>
      </c>
      <c r="G384" s="1" t="s">
        <v>152</v>
      </c>
      <c r="H384" s="1">
        <v>50110000</v>
      </c>
      <c r="I384" s="13" t="s">
        <v>389</v>
      </c>
      <c r="J384" s="13">
        <v>10</v>
      </c>
      <c r="K384" s="13" t="s">
        <v>347</v>
      </c>
      <c r="L384" s="13" t="s">
        <v>348</v>
      </c>
      <c r="M384" s="13" t="s">
        <v>349</v>
      </c>
      <c r="N384" s="13" t="s">
        <v>351</v>
      </c>
      <c r="O384" s="2">
        <v>5149.332762779999</v>
      </c>
      <c r="P384" s="2">
        <v>5149.332762779999</v>
      </c>
      <c r="Q384" s="2">
        <v>5149.332762779999</v>
      </c>
      <c r="R384" s="2">
        <v>5149.332762779999</v>
      </c>
      <c r="S384" s="2">
        <v>5149.332762779999</v>
      </c>
      <c r="T384" s="2">
        <v>5149.332762779999</v>
      </c>
      <c r="U384" s="2">
        <v>5149.332762779999</v>
      </c>
      <c r="V384" s="2">
        <v>5149.332762779999</v>
      </c>
      <c r="W384" s="2">
        <v>5149.332762779999</v>
      </c>
      <c r="X384" s="2">
        <v>5149.332762779999</v>
      </c>
      <c r="Y384" s="2">
        <v>5250.0587581399996</v>
      </c>
      <c r="Z384" s="2">
        <v>5250.0587581399996</v>
      </c>
      <c r="AA384" s="2">
        <f t="shared" si="5"/>
        <v>61993.445144080004</v>
      </c>
    </row>
    <row r="385" spans="1:27" customFormat="1">
      <c r="A385" s="1" t="s">
        <v>37</v>
      </c>
      <c r="B385" s="13" t="s">
        <v>1291</v>
      </c>
      <c r="C385" s="13" t="s">
        <v>1311</v>
      </c>
      <c r="D385" s="1">
        <v>120250</v>
      </c>
      <c r="E385" s="13" t="s">
        <v>1085</v>
      </c>
      <c r="F385" s="13" t="s">
        <v>1059</v>
      </c>
      <c r="G385" s="1" t="s">
        <v>52</v>
      </c>
      <c r="H385" s="1">
        <v>50100000</v>
      </c>
      <c r="I385" s="13" t="s">
        <v>346</v>
      </c>
      <c r="J385" s="13">
        <v>10</v>
      </c>
      <c r="K385" s="13" t="s">
        <v>347</v>
      </c>
      <c r="L385" s="13" t="s">
        <v>348</v>
      </c>
      <c r="M385" s="13" t="s">
        <v>349</v>
      </c>
      <c r="N385" s="13" t="s">
        <v>351</v>
      </c>
      <c r="O385" s="2">
        <v>42183.718692000002</v>
      </c>
      <c r="P385" s="2">
        <v>42183.718692000002</v>
      </c>
      <c r="Q385" s="2">
        <v>46201.219996</v>
      </c>
      <c r="R385" s="2">
        <v>42360.6209896</v>
      </c>
      <c r="S385" s="2">
        <v>44377.78722720001</v>
      </c>
      <c r="T385" s="2">
        <v>44377.78722720001</v>
      </c>
      <c r="U385" s="2">
        <v>42360.6209896</v>
      </c>
      <c r="V385" s="2">
        <v>46394.963464799999</v>
      </c>
      <c r="W385" s="2">
        <v>44377.78722720001</v>
      </c>
      <c r="X385" s="2">
        <v>42360.6209896</v>
      </c>
      <c r="Y385" s="2">
        <v>45112.728155200013</v>
      </c>
      <c r="Z385" s="2">
        <v>45112.728155200013</v>
      </c>
      <c r="AA385" s="2">
        <f t="shared" si="5"/>
        <v>527404.30180560006</v>
      </c>
    </row>
    <row r="386" spans="1:27" customFormat="1">
      <c r="A386" s="1" t="s">
        <v>37</v>
      </c>
      <c r="B386" s="13" t="s">
        <v>1291</v>
      </c>
      <c r="C386" s="13" t="s">
        <v>1311</v>
      </c>
      <c r="D386" s="1">
        <v>120250</v>
      </c>
      <c r="E386" s="13" t="s">
        <v>1085</v>
      </c>
      <c r="F386" s="13" t="s">
        <v>1059</v>
      </c>
      <c r="G386" s="1" t="s">
        <v>81</v>
      </c>
      <c r="H386" s="1">
        <v>50171000</v>
      </c>
      <c r="I386" s="13" t="s">
        <v>409</v>
      </c>
      <c r="J386" s="13">
        <v>10</v>
      </c>
      <c r="K386" s="13" t="s">
        <v>347</v>
      </c>
      <c r="L386" s="13" t="s">
        <v>348</v>
      </c>
      <c r="M386" s="13" t="s">
        <v>349</v>
      </c>
      <c r="N386" s="13" t="s">
        <v>351</v>
      </c>
      <c r="O386" s="2">
        <v>629.20389175006767</v>
      </c>
      <c r="P386" s="2">
        <v>629.20389175006767</v>
      </c>
      <c r="Q386" s="2">
        <v>689.13092905959797</v>
      </c>
      <c r="R386" s="2">
        <v>646.82112071906954</v>
      </c>
      <c r="S386" s="2">
        <v>677.62069789616805</v>
      </c>
      <c r="T386" s="2">
        <v>677.62069789616805</v>
      </c>
      <c r="U386" s="2">
        <v>646.82112071906954</v>
      </c>
      <c r="V386" s="2">
        <v>708.42027507326657</v>
      </c>
      <c r="W386" s="2">
        <v>677.62069789616805</v>
      </c>
      <c r="X386" s="2">
        <v>646.82112071906954</v>
      </c>
      <c r="Y386" s="2">
        <v>677.62069789616805</v>
      </c>
      <c r="Z386" s="2">
        <v>677.62069789616805</v>
      </c>
      <c r="AA386" s="2">
        <f t="shared" si="5"/>
        <v>7984.5258392710493</v>
      </c>
    </row>
    <row r="387" spans="1:27" customFormat="1">
      <c r="A387" s="1" t="s">
        <v>37</v>
      </c>
      <c r="B387" s="13" t="s">
        <v>1291</v>
      </c>
      <c r="C387" s="13" t="s">
        <v>1311</v>
      </c>
      <c r="D387" s="1">
        <v>120250</v>
      </c>
      <c r="E387" s="13" t="s">
        <v>1085</v>
      </c>
      <c r="F387" s="13" t="s">
        <v>1059</v>
      </c>
      <c r="G387" s="1" t="s">
        <v>84</v>
      </c>
      <c r="H387" s="1">
        <v>50550000</v>
      </c>
      <c r="I387" s="13" t="s">
        <v>446</v>
      </c>
      <c r="J387" s="13">
        <v>12</v>
      </c>
      <c r="K387" s="13" t="s">
        <v>442</v>
      </c>
      <c r="L387" s="13" t="s">
        <v>443</v>
      </c>
      <c r="M387" s="13" t="s">
        <v>444</v>
      </c>
      <c r="N387" s="13" t="s">
        <v>417</v>
      </c>
      <c r="O387" s="2">
        <v>8192.3799999999992</v>
      </c>
      <c r="P387" s="2">
        <v>8192.3799999999992</v>
      </c>
      <c r="Q387" s="2">
        <v>8192.3799999999992</v>
      </c>
      <c r="R387" s="2">
        <v>8192.3799999999992</v>
      </c>
      <c r="S387" s="2">
        <v>8192.3799999999992</v>
      </c>
      <c r="T387" s="2">
        <v>8192.3799999999992</v>
      </c>
      <c r="U387" s="2">
        <v>8192.3799999999992</v>
      </c>
      <c r="V387" s="2">
        <v>8192.3799999999992</v>
      </c>
      <c r="W387" s="2">
        <v>8192.3799999999992</v>
      </c>
      <c r="X387" s="2">
        <v>8192.3799999999992</v>
      </c>
      <c r="Y387" s="2">
        <v>8192.3799999999992</v>
      </c>
      <c r="Z387" s="2">
        <v>8192.3799999999992</v>
      </c>
      <c r="AA387" s="2">
        <f t="shared" ref="AA387:AA450" si="6">SUM(O387:Z387)</f>
        <v>98308.560000000012</v>
      </c>
    </row>
    <row r="388" spans="1:27" customFormat="1">
      <c r="A388" s="1" t="s">
        <v>37</v>
      </c>
      <c r="B388" s="13" t="s">
        <v>1291</v>
      </c>
      <c r="C388" s="13" t="s">
        <v>1311</v>
      </c>
      <c r="D388" s="1">
        <v>120250</v>
      </c>
      <c r="E388" s="13" t="s">
        <v>1085</v>
      </c>
      <c r="F388" s="13" t="s">
        <v>1059</v>
      </c>
      <c r="G388" s="1" t="s">
        <v>85</v>
      </c>
      <c r="H388" s="1">
        <v>50550100</v>
      </c>
      <c r="I388" s="13" t="s">
        <v>447</v>
      </c>
      <c r="J388" s="13">
        <v>12</v>
      </c>
      <c r="K388" s="13" t="s">
        <v>442</v>
      </c>
      <c r="L388" s="13" t="s">
        <v>443</v>
      </c>
      <c r="M388" s="13" t="s">
        <v>444</v>
      </c>
      <c r="N388" s="13" t="s">
        <v>417</v>
      </c>
      <c r="O388" s="2">
        <v>-185.60000000000002</v>
      </c>
      <c r="P388" s="2">
        <v>-185.60000000000002</v>
      </c>
      <c r="Q388" s="2">
        <v>-185.60000000000002</v>
      </c>
      <c r="R388" s="2">
        <v>-185.60000000000002</v>
      </c>
      <c r="S388" s="2">
        <v>-185.60000000000002</v>
      </c>
      <c r="T388" s="2">
        <v>-185.60000000000002</v>
      </c>
      <c r="U388" s="2">
        <v>-185.60000000000002</v>
      </c>
      <c r="V388" s="2">
        <v>-185.60000000000002</v>
      </c>
      <c r="W388" s="2">
        <v>-185.60000000000002</v>
      </c>
      <c r="X388" s="2">
        <v>-185.60000000000002</v>
      </c>
      <c r="Y388" s="2">
        <v>-185.60000000000002</v>
      </c>
      <c r="Z388" s="2">
        <v>-185.60000000000002</v>
      </c>
      <c r="AA388" s="2">
        <f t="shared" si="6"/>
        <v>-2227.1999999999998</v>
      </c>
    </row>
    <row r="389" spans="1:27" customFormat="1">
      <c r="A389" s="1" t="s">
        <v>37</v>
      </c>
      <c r="B389" s="13" t="s">
        <v>1291</v>
      </c>
      <c r="C389" s="13" t="s">
        <v>1311</v>
      </c>
      <c r="D389" s="1">
        <v>120250</v>
      </c>
      <c r="E389" s="13" t="s">
        <v>1085</v>
      </c>
      <c r="F389" s="13" t="s">
        <v>1059</v>
      </c>
      <c r="G389" s="1" t="s">
        <v>53</v>
      </c>
      <c r="H389" s="1">
        <v>50421000</v>
      </c>
      <c r="I389" s="13" t="s">
        <v>413</v>
      </c>
      <c r="J389" s="13">
        <v>13</v>
      </c>
      <c r="K389" s="13" t="s">
        <v>414</v>
      </c>
      <c r="L389" s="13" t="s">
        <v>415</v>
      </c>
      <c r="M389" s="13" t="s">
        <v>414</v>
      </c>
      <c r="N389" s="13" t="s">
        <v>417</v>
      </c>
      <c r="O389" s="2">
        <v>989.87692503119388</v>
      </c>
      <c r="P389" s="2">
        <v>989.87692503119388</v>
      </c>
      <c r="Q389" s="2">
        <v>1073.494017937405</v>
      </c>
      <c r="R389" s="2">
        <v>992.62339521613592</v>
      </c>
      <c r="S389" s="2">
        <v>1034.5546307256673</v>
      </c>
      <c r="T389" s="2">
        <v>1034.5546307256673</v>
      </c>
      <c r="U389" s="2">
        <v>992.62339521613592</v>
      </c>
      <c r="V389" s="2">
        <v>1076.4958662351985</v>
      </c>
      <c r="W389" s="2">
        <v>1034.5546307256673</v>
      </c>
      <c r="X389" s="2">
        <v>992.62339521613592</v>
      </c>
      <c r="Y389" s="2">
        <v>1052.728587386647</v>
      </c>
      <c r="Z389" s="2">
        <v>1052.728587386647</v>
      </c>
      <c r="AA389" s="2">
        <f t="shared" si="6"/>
        <v>12316.734986833695</v>
      </c>
    </row>
    <row r="390" spans="1:27" customFormat="1">
      <c r="A390" s="1" t="s">
        <v>37</v>
      </c>
      <c r="B390" s="13" t="s">
        <v>1291</v>
      </c>
      <c r="C390" s="13" t="s">
        <v>1311</v>
      </c>
      <c r="D390" s="1">
        <v>120250</v>
      </c>
      <c r="E390" s="13" t="s">
        <v>1085</v>
      </c>
      <c r="F390" s="13" t="s">
        <v>1059</v>
      </c>
      <c r="G390" s="1" t="s">
        <v>54</v>
      </c>
      <c r="H390" s="1">
        <v>50422000</v>
      </c>
      <c r="I390" s="13" t="s">
        <v>419</v>
      </c>
      <c r="J390" s="13">
        <v>13</v>
      </c>
      <c r="K390" s="13" t="s">
        <v>414</v>
      </c>
      <c r="L390" s="13" t="s">
        <v>415</v>
      </c>
      <c r="M390" s="13" t="s">
        <v>414</v>
      </c>
      <c r="N390" s="13" t="s">
        <v>417</v>
      </c>
      <c r="O390" s="2">
        <v>712.8907999202371</v>
      </c>
      <c r="P390" s="2">
        <v>712.8907999202371</v>
      </c>
      <c r="Q390" s="2">
        <v>780.79087610311683</v>
      </c>
      <c r="R390" s="2">
        <v>712.8907999202371</v>
      </c>
      <c r="S390" s="2">
        <v>746.84083801167708</v>
      </c>
      <c r="T390" s="2">
        <v>746.84083801167708</v>
      </c>
      <c r="U390" s="2">
        <v>712.8907999202371</v>
      </c>
      <c r="V390" s="2">
        <v>780.79087610311683</v>
      </c>
      <c r="W390" s="2">
        <v>746.84083801167708</v>
      </c>
      <c r="X390" s="2">
        <v>712.8907999202371</v>
      </c>
      <c r="Y390" s="2">
        <v>761.44706467205208</v>
      </c>
      <c r="Z390" s="2">
        <v>761.44706467205208</v>
      </c>
      <c r="AA390" s="2">
        <f t="shared" si="6"/>
        <v>8889.4523951865558</v>
      </c>
    </row>
    <row r="391" spans="1:27" customFormat="1">
      <c r="A391" s="1" t="s">
        <v>37</v>
      </c>
      <c r="B391" s="13" t="s">
        <v>1291</v>
      </c>
      <c r="C391" s="13" t="s">
        <v>1311</v>
      </c>
      <c r="D391" s="1">
        <v>120250</v>
      </c>
      <c r="E391" s="13" t="s">
        <v>1085</v>
      </c>
      <c r="F391" s="13" t="s">
        <v>1059</v>
      </c>
      <c r="G391" s="1" t="s">
        <v>185</v>
      </c>
      <c r="H391" s="1">
        <v>50454000</v>
      </c>
      <c r="I391" s="13" t="s">
        <v>437</v>
      </c>
      <c r="J391" s="13">
        <v>13</v>
      </c>
      <c r="K391" s="13" t="s">
        <v>414</v>
      </c>
      <c r="L391" s="13" t="s">
        <v>415</v>
      </c>
      <c r="M391" s="13" t="s">
        <v>414</v>
      </c>
      <c r="N391" s="13" t="s">
        <v>417</v>
      </c>
      <c r="O391" s="2">
        <v>500</v>
      </c>
      <c r="P391" s="2">
        <v>0</v>
      </c>
      <c r="Q391" s="2">
        <v>0</v>
      </c>
      <c r="R391" s="2">
        <v>0</v>
      </c>
      <c r="S391" s="2">
        <v>0</v>
      </c>
      <c r="T391" s="2">
        <v>0</v>
      </c>
      <c r="U391" s="2">
        <v>0</v>
      </c>
      <c r="V391" s="2">
        <v>0</v>
      </c>
      <c r="W391" s="2">
        <v>0</v>
      </c>
      <c r="X391" s="2">
        <v>0</v>
      </c>
      <c r="Y391" s="2">
        <v>0</v>
      </c>
      <c r="Z391" s="2">
        <v>500</v>
      </c>
      <c r="AA391" s="2">
        <f t="shared" si="6"/>
        <v>1000</v>
      </c>
    </row>
    <row r="392" spans="1:27" customFormat="1">
      <c r="A392" s="1" t="s">
        <v>37</v>
      </c>
      <c r="B392" s="13" t="s">
        <v>1291</v>
      </c>
      <c r="C392" s="13" t="s">
        <v>1311</v>
      </c>
      <c r="D392" s="1">
        <v>120250</v>
      </c>
      <c r="E392" s="13" t="s">
        <v>1085</v>
      </c>
      <c r="F392" s="13" t="s">
        <v>1059</v>
      </c>
      <c r="G392" s="1" t="s">
        <v>90</v>
      </c>
      <c r="H392" s="1">
        <v>50421100</v>
      </c>
      <c r="I392" s="13" t="s">
        <v>418</v>
      </c>
      <c r="J392" s="13">
        <v>13</v>
      </c>
      <c r="K392" s="13" t="s">
        <v>414</v>
      </c>
      <c r="L392" s="13" t="s">
        <v>415</v>
      </c>
      <c r="M392" s="13" t="s">
        <v>414</v>
      </c>
      <c r="N392" s="13" t="s">
        <v>417</v>
      </c>
      <c r="O392" s="2">
        <v>-19.903358463870923</v>
      </c>
      <c r="P392" s="2">
        <v>-19.903358463870923</v>
      </c>
      <c r="Q392" s="2">
        <v>-21.79891641281101</v>
      </c>
      <c r="R392" s="2">
        <v>-20.460652500859311</v>
      </c>
      <c r="S392" s="2">
        <v>-21.434969286614518</v>
      </c>
      <c r="T392" s="2">
        <v>-21.434969286614518</v>
      </c>
      <c r="U392" s="2">
        <v>-20.460652500859311</v>
      </c>
      <c r="V392" s="2">
        <v>-22.409286072369721</v>
      </c>
      <c r="W392" s="2">
        <v>-21.434969286614518</v>
      </c>
      <c r="X392" s="2">
        <v>-20.460652500859311</v>
      </c>
      <c r="Y392" s="2">
        <v>-21.434969286614518</v>
      </c>
      <c r="Z392" s="2">
        <v>-21.434969286614518</v>
      </c>
      <c r="AA392" s="2">
        <f t="shared" si="6"/>
        <v>-252.5717233485731</v>
      </c>
    </row>
    <row r="393" spans="1:27" customFormat="1">
      <c r="A393" s="1" t="s">
        <v>37</v>
      </c>
      <c r="B393" s="13" t="s">
        <v>1291</v>
      </c>
      <c r="C393" s="13" t="s">
        <v>1311</v>
      </c>
      <c r="D393" s="1">
        <v>120250</v>
      </c>
      <c r="E393" s="13" t="s">
        <v>1085</v>
      </c>
      <c r="F393" s="13" t="s">
        <v>1059</v>
      </c>
      <c r="G393" s="1" t="s">
        <v>92</v>
      </c>
      <c r="H393" s="1">
        <v>53150000</v>
      </c>
      <c r="I393" s="13" t="s">
        <v>658</v>
      </c>
      <c r="J393" s="13">
        <v>15</v>
      </c>
      <c r="K393" s="13" t="s">
        <v>650</v>
      </c>
      <c r="L393" s="13" t="s">
        <v>651</v>
      </c>
      <c r="M393" s="13" t="s">
        <v>650</v>
      </c>
      <c r="N393" s="13" t="s">
        <v>660</v>
      </c>
      <c r="O393" s="2">
        <v>500</v>
      </c>
      <c r="P393" s="2">
        <v>500</v>
      </c>
      <c r="Q393" s="2">
        <v>3220</v>
      </c>
      <c r="R393" s="2">
        <v>1000</v>
      </c>
      <c r="S393" s="2">
        <v>4655</v>
      </c>
      <c r="T393" s="2">
        <v>500</v>
      </c>
      <c r="U393" s="2">
        <v>500</v>
      </c>
      <c r="V393" s="2">
        <v>500</v>
      </c>
      <c r="W393" s="2">
        <v>500</v>
      </c>
      <c r="X393" s="2">
        <v>7695</v>
      </c>
      <c r="Y393" s="2">
        <v>500</v>
      </c>
      <c r="Z393" s="2">
        <v>500</v>
      </c>
      <c r="AA393" s="2">
        <f t="shared" si="6"/>
        <v>20570</v>
      </c>
    </row>
    <row r="394" spans="1:27" customFormat="1">
      <c r="A394" s="1" t="s">
        <v>37</v>
      </c>
      <c r="B394" s="13" t="s">
        <v>1291</v>
      </c>
      <c r="C394" s="13" t="s">
        <v>1311</v>
      </c>
      <c r="D394" s="1">
        <v>120250</v>
      </c>
      <c r="E394" s="13" t="s">
        <v>1085</v>
      </c>
      <c r="F394" s="13" t="s">
        <v>1059</v>
      </c>
      <c r="G394" s="1" t="s">
        <v>188</v>
      </c>
      <c r="H394" s="1">
        <v>52532000</v>
      </c>
      <c r="I394" s="13" t="s">
        <v>552</v>
      </c>
      <c r="J394" s="13">
        <v>16</v>
      </c>
      <c r="K394" s="13" t="s">
        <v>553</v>
      </c>
      <c r="L394" s="13" t="s">
        <v>554</v>
      </c>
      <c r="M394" s="13" t="s">
        <v>555</v>
      </c>
      <c r="N394" s="13" t="s">
        <v>506</v>
      </c>
      <c r="O394" s="2">
        <v>90</v>
      </c>
      <c r="P394" s="2">
        <v>90</v>
      </c>
      <c r="Q394" s="2">
        <v>90</v>
      </c>
      <c r="R394" s="2">
        <v>90</v>
      </c>
      <c r="S394" s="2">
        <v>90</v>
      </c>
      <c r="T394" s="2">
        <v>90</v>
      </c>
      <c r="U394" s="2">
        <v>90</v>
      </c>
      <c r="V394" s="2">
        <v>90</v>
      </c>
      <c r="W394" s="2">
        <v>90</v>
      </c>
      <c r="X394" s="2">
        <v>90</v>
      </c>
      <c r="Y394" s="2">
        <v>90</v>
      </c>
      <c r="Z394" s="2">
        <v>90</v>
      </c>
      <c r="AA394" s="2">
        <f t="shared" si="6"/>
        <v>1080</v>
      </c>
    </row>
    <row r="395" spans="1:27" customFormat="1">
      <c r="A395" s="1" t="s">
        <v>37</v>
      </c>
      <c r="B395" s="13" t="s">
        <v>1291</v>
      </c>
      <c r="C395" s="13" t="s">
        <v>1311</v>
      </c>
      <c r="D395" s="1">
        <v>120250</v>
      </c>
      <c r="E395" s="13" t="s">
        <v>1085</v>
      </c>
      <c r="F395" s="13" t="s">
        <v>1059</v>
      </c>
      <c r="G395" s="1" t="s">
        <v>207</v>
      </c>
      <c r="H395" s="1">
        <v>52578000</v>
      </c>
      <c r="I395" s="13" t="s">
        <v>628</v>
      </c>
      <c r="J395" s="13">
        <v>16</v>
      </c>
      <c r="K395" s="13" t="s">
        <v>553</v>
      </c>
      <c r="L395" s="13" t="s">
        <v>554</v>
      </c>
      <c r="M395" s="13" t="s">
        <v>555</v>
      </c>
      <c r="N395" s="13" t="s">
        <v>506</v>
      </c>
      <c r="O395" s="2">
        <v>575</v>
      </c>
      <c r="P395" s="2">
        <v>575</v>
      </c>
      <c r="Q395" s="2">
        <v>575</v>
      </c>
      <c r="R395" s="2">
        <v>575</v>
      </c>
      <c r="S395" s="2">
        <v>575</v>
      </c>
      <c r="T395" s="2">
        <v>575</v>
      </c>
      <c r="U395" s="2">
        <v>575</v>
      </c>
      <c r="V395" s="2">
        <v>575</v>
      </c>
      <c r="W395" s="2">
        <v>575</v>
      </c>
      <c r="X395" s="2">
        <v>575</v>
      </c>
      <c r="Y395" s="2">
        <v>575</v>
      </c>
      <c r="Z395" s="2">
        <v>575</v>
      </c>
      <c r="AA395" s="2">
        <f t="shared" si="6"/>
        <v>6900</v>
      </c>
    </row>
    <row r="396" spans="1:27" customFormat="1">
      <c r="A396" s="1" t="s">
        <v>37</v>
      </c>
      <c r="B396" s="13" t="s">
        <v>1291</v>
      </c>
      <c r="C396" s="13" t="s">
        <v>1311</v>
      </c>
      <c r="D396" s="1">
        <v>120250</v>
      </c>
      <c r="E396" s="13" t="s">
        <v>1085</v>
      </c>
      <c r="F396" s="13" t="s">
        <v>1059</v>
      </c>
      <c r="G396" s="1" t="s">
        <v>97</v>
      </c>
      <c r="H396" s="1">
        <v>52574100</v>
      </c>
      <c r="I396" s="13" t="s">
        <v>623</v>
      </c>
      <c r="J396" s="13">
        <v>17</v>
      </c>
      <c r="K396" s="13" t="s">
        <v>617</v>
      </c>
      <c r="L396" s="13" t="s">
        <v>618</v>
      </c>
      <c r="M396" s="13" t="s">
        <v>617</v>
      </c>
      <c r="N396" s="13" t="s">
        <v>506</v>
      </c>
      <c r="O396" s="2">
        <v>230</v>
      </c>
      <c r="P396" s="2">
        <v>230</v>
      </c>
      <c r="Q396" s="2">
        <v>230</v>
      </c>
      <c r="R396" s="2">
        <v>230</v>
      </c>
      <c r="S396" s="2">
        <v>230</v>
      </c>
      <c r="T396" s="2">
        <v>230</v>
      </c>
      <c r="U396" s="2">
        <v>230</v>
      </c>
      <c r="V396" s="2">
        <v>230</v>
      </c>
      <c r="W396" s="2">
        <v>230</v>
      </c>
      <c r="X396" s="2">
        <v>230</v>
      </c>
      <c r="Y396" s="2">
        <v>230</v>
      </c>
      <c r="Z396" s="2">
        <v>230</v>
      </c>
      <c r="AA396" s="2">
        <f t="shared" si="6"/>
        <v>2760</v>
      </c>
    </row>
    <row r="397" spans="1:27" customFormat="1">
      <c r="A397" s="1" t="s">
        <v>37</v>
      </c>
      <c r="B397" s="13" t="s">
        <v>1291</v>
      </c>
      <c r="C397" s="13" t="s">
        <v>1311</v>
      </c>
      <c r="D397" s="1">
        <v>120250</v>
      </c>
      <c r="E397" s="13" t="s">
        <v>1085</v>
      </c>
      <c r="F397" s="13" t="s">
        <v>1059</v>
      </c>
      <c r="G397" s="1" t="s">
        <v>99</v>
      </c>
      <c r="H397" s="1">
        <v>52562000</v>
      </c>
      <c r="I397" s="13" t="s">
        <v>590</v>
      </c>
      <c r="J397" s="13">
        <v>19</v>
      </c>
      <c r="K397" s="13" t="s">
        <v>527</v>
      </c>
      <c r="L397" s="13" t="s">
        <v>528</v>
      </c>
      <c r="M397" s="13" t="s">
        <v>529</v>
      </c>
      <c r="N397" s="13" t="s">
        <v>506</v>
      </c>
      <c r="O397" s="2">
        <v>500</v>
      </c>
      <c r="P397" s="2">
        <v>500</v>
      </c>
      <c r="Q397" s="2">
        <v>500</v>
      </c>
      <c r="R397" s="2">
        <v>500</v>
      </c>
      <c r="S397" s="2">
        <v>500</v>
      </c>
      <c r="T397" s="2">
        <v>500</v>
      </c>
      <c r="U397" s="2">
        <v>500</v>
      </c>
      <c r="V397" s="2">
        <v>500</v>
      </c>
      <c r="W397" s="2">
        <v>500</v>
      </c>
      <c r="X397" s="2">
        <v>500</v>
      </c>
      <c r="Y397" s="2">
        <v>500</v>
      </c>
      <c r="Z397" s="2">
        <v>500</v>
      </c>
      <c r="AA397" s="2">
        <f t="shared" si="6"/>
        <v>6000</v>
      </c>
    </row>
    <row r="398" spans="1:27" customFormat="1">
      <c r="A398" s="1" t="s">
        <v>37</v>
      </c>
      <c r="B398" s="13" t="s">
        <v>1291</v>
      </c>
      <c r="C398" s="13" t="s">
        <v>1311</v>
      </c>
      <c r="D398" s="1">
        <v>120250</v>
      </c>
      <c r="E398" s="13" t="s">
        <v>1085</v>
      </c>
      <c r="F398" s="13" t="s">
        <v>1059</v>
      </c>
      <c r="G398" s="1" t="s">
        <v>156</v>
      </c>
      <c r="H398" s="1">
        <v>52582000</v>
      </c>
      <c r="I398" s="13" t="s">
        <v>633</v>
      </c>
      <c r="J398" s="13">
        <v>19</v>
      </c>
      <c r="K398" s="13" t="s">
        <v>527</v>
      </c>
      <c r="L398" s="13" t="s">
        <v>528</v>
      </c>
      <c r="M398" s="13" t="s">
        <v>529</v>
      </c>
      <c r="N398" s="13" t="s">
        <v>519</v>
      </c>
      <c r="O398" s="2">
        <v>445</v>
      </c>
      <c r="P398" s="2">
        <v>320</v>
      </c>
      <c r="Q398" s="2">
        <v>445</v>
      </c>
      <c r="R398" s="2">
        <v>570</v>
      </c>
      <c r="S398" s="2">
        <v>320</v>
      </c>
      <c r="T398" s="2">
        <v>320</v>
      </c>
      <c r="U398" s="2">
        <v>445</v>
      </c>
      <c r="V398" s="2">
        <v>320</v>
      </c>
      <c r="W398" s="2">
        <v>445</v>
      </c>
      <c r="X398" s="2">
        <v>745</v>
      </c>
      <c r="Y398" s="2">
        <v>620</v>
      </c>
      <c r="Z398" s="2">
        <v>620</v>
      </c>
      <c r="AA398" s="2">
        <f t="shared" si="6"/>
        <v>5615</v>
      </c>
    </row>
    <row r="399" spans="1:27" customFormat="1">
      <c r="A399" s="1" t="s">
        <v>37</v>
      </c>
      <c r="B399" s="13" t="s">
        <v>1291</v>
      </c>
      <c r="C399" s="13" t="s">
        <v>1311</v>
      </c>
      <c r="D399" s="1">
        <v>120250</v>
      </c>
      <c r="E399" s="13" t="s">
        <v>1085</v>
      </c>
      <c r="F399" s="13" t="s">
        <v>1059</v>
      </c>
      <c r="G399" s="1" t="s">
        <v>105</v>
      </c>
      <c r="H399" s="1">
        <v>52001000</v>
      </c>
      <c r="I399" s="13" t="s">
        <v>488</v>
      </c>
      <c r="J399" s="13">
        <v>22</v>
      </c>
      <c r="K399" s="13" t="s">
        <v>489</v>
      </c>
      <c r="L399" s="13" t="s">
        <v>490</v>
      </c>
      <c r="M399" s="13" t="s">
        <v>489</v>
      </c>
      <c r="N399" s="13" t="s">
        <v>492</v>
      </c>
      <c r="O399" s="2">
        <v>1600</v>
      </c>
      <c r="P399" s="2">
        <v>3250</v>
      </c>
      <c r="Q399" s="2">
        <v>1550</v>
      </c>
      <c r="R399" s="2">
        <v>936.03</v>
      </c>
      <c r="S399" s="2">
        <v>750</v>
      </c>
      <c r="T399" s="2">
        <v>950</v>
      </c>
      <c r="U399" s="2">
        <v>1793.89</v>
      </c>
      <c r="V399" s="2">
        <v>2699.18</v>
      </c>
      <c r="W399" s="2">
        <v>1189.8800000000001</v>
      </c>
      <c r="X399" s="2">
        <v>883.36</v>
      </c>
      <c r="Y399" s="2">
        <v>2017.55</v>
      </c>
      <c r="Z399" s="2">
        <v>1871.16</v>
      </c>
      <c r="AA399" s="2">
        <f t="shared" si="6"/>
        <v>19491.05</v>
      </c>
    </row>
    <row r="400" spans="1:27" customFormat="1">
      <c r="A400" s="1" t="s">
        <v>37</v>
      </c>
      <c r="B400" s="13" t="s">
        <v>1291</v>
      </c>
      <c r="C400" s="13" t="s">
        <v>1311</v>
      </c>
      <c r="D400" s="1">
        <v>120250</v>
      </c>
      <c r="E400" s="13" t="s">
        <v>1085</v>
      </c>
      <c r="F400" s="13" t="s">
        <v>1059</v>
      </c>
      <c r="G400" s="1" t="s">
        <v>227</v>
      </c>
      <c r="H400" s="1">
        <v>62002100</v>
      </c>
      <c r="I400" s="13" t="s">
        <v>813</v>
      </c>
      <c r="J400" s="13">
        <v>29</v>
      </c>
      <c r="K400" s="13" t="s">
        <v>814</v>
      </c>
      <c r="L400" s="13" t="s">
        <v>815</v>
      </c>
      <c r="M400" s="13" t="s">
        <v>816</v>
      </c>
      <c r="N400" s="13" t="s">
        <v>818</v>
      </c>
      <c r="O400" s="2">
        <v>3000</v>
      </c>
      <c r="P400" s="2">
        <v>3000</v>
      </c>
      <c r="Q400" s="2">
        <v>3000</v>
      </c>
      <c r="R400" s="2">
        <v>3000</v>
      </c>
      <c r="S400" s="2">
        <v>3000</v>
      </c>
      <c r="T400" s="2">
        <v>3000</v>
      </c>
      <c r="U400" s="2">
        <v>3000</v>
      </c>
      <c r="V400" s="2">
        <v>3000</v>
      </c>
      <c r="W400" s="2">
        <v>3000</v>
      </c>
      <c r="X400" s="2">
        <v>3000</v>
      </c>
      <c r="Y400" s="2">
        <v>3000</v>
      </c>
      <c r="Z400" s="2">
        <v>3000</v>
      </c>
      <c r="AA400" s="2">
        <f t="shared" si="6"/>
        <v>36000</v>
      </c>
    </row>
    <row r="401" spans="1:27" customFormat="1">
      <c r="A401" s="1" t="s">
        <v>37</v>
      </c>
      <c r="B401" s="13" t="s">
        <v>1291</v>
      </c>
      <c r="C401" s="13" t="s">
        <v>1311</v>
      </c>
      <c r="D401" s="1">
        <v>120250</v>
      </c>
      <c r="E401" s="13" t="s">
        <v>1085</v>
      </c>
      <c r="F401" s="13" t="s">
        <v>1059</v>
      </c>
      <c r="G401" s="1" t="s">
        <v>189</v>
      </c>
      <c r="H401" s="1">
        <v>62002300</v>
      </c>
      <c r="I401" s="13" t="s">
        <v>819</v>
      </c>
      <c r="J401" s="13">
        <v>29</v>
      </c>
      <c r="K401" s="13" t="s">
        <v>814</v>
      </c>
      <c r="L401" s="13" t="s">
        <v>815</v>
      </c>
      <c r="M401" s="13" t="s">
        <v>816</v>
      </c>
      <c r="N401" s="13" t="s">
        <v>821</v>
      </c>
      <c r="O401" s="2">
        <v>6238</v>
      </c>
      <c r="P401" s="2">
        <v>6238</v>
      </c>
      <c r="Q401" s="2">
        <v>28238</v>
      </c>
      <c r="R401" s="2">
        <v>8738</v>
      </c>
      <c r="S401" s="2">
        <v>16738</v>
      </c>
      <c r="T401" s="2">
        <v>5738</v>
      </c>
      <c r="U401" s="2">
        <v>11238</v>
      </c>
      <c r="V401" s="2">
        <v>11238</v>
      </c>
      <c r="W401" s="2">
        <v>3238</v>
      </c>
      <c r="X401" s="2">
        <v>5738</v>
      </c>
      <c r="Y401" s="2">
        <v>4438</v>
      </c>
      <c r="Z401" s="2">
        <v>5238</v>
      </c>
      <c r="AA401" s="2">
        <f t="shared" si="6"/>
        <v>113056</v>
      </c>
    </row>
    <row r="402" spans="1:27" customFormat="1">
      <c r="A402" s="1" t="s">
        <v>37</v>
      </c>
      <c r="B402" s="13" t="s">
        <v>1291</v>
      </c>
      <c r="C402" s="13" t="s">
        <v>1311</v>
      </c>
      <c r="D402" s="1">
        <v>120250</v>
      </c>
      <c r="E402" s="13" t="s">
        <v>1085</v>
      </c>
      <c r="F402" s="13" t="s">
        <v>1059</v>
      </c>
      <c r="G402" s="1" t="s">
        <v>192</v>
      </c>
      <c r="H402" s="1">
        <v>63110000</v>
      </c>
      <c r="I402" s="13" t="s">
        <v>844</v>
      </c>
      <c r="J402" s="13">
        <v>29</v>
      </c>
      <c r="K402" s="13" t="s">
        <v>814</v>
      </c>
      <c r="L402" s="13" t="s">
        <v>815</v>
      </c>
      <c r="M402" s="13" t="s">
        <v>816</v>
      </c>
      <c r="N402" s="13" t="s">
        <v>846</v>
      </c>
      <c r="O402" s="2">
        <v>6200</v>
      </c>
      <c r="P402" s="2">
        <v>6200</v>
      </c>
      <c r="Q402" s="2">
        <v>6200</v>
      </c>
      <c r="R402" s="2">
        <v>6200</v>
      </c>
      <c r="S402" s="2">
        <v>6200</v>
      </c>
      <c r="T402" s="2">
        <v>6200</v>
      </c>
      <c r="U402" s="2">
        <v>6200</v>
      </c>
      <c r="V402" s="2">
        <v>6200</v>
      </c>
      <c r="W402" s="2">
        <v>6200</v>
      </c>
      <c r="X402" s="2">
        <v>6200</v>
      </c>
      <c r="Y402" s="2">
        <v>6200</v>
      </c>
      <c r="Z402" s="2">
        <v>6200</v>
      </c>
      <c r="AA402" s="2">
        <f t="shared" si="6"/>
        <v>74400</v>
      </c>
    </row>
    <row r="403" spans="1:27" customFormat="1">
      <c r="A403" s="1" t="s">
        <v>37</v>
      </c>
      <c r="B403" s="13" t="s">
        <v>1291</v>
      </c>
      <c r="C403" s="13" t="s">
        <v>1311</v>
      </c>
      <c r="D403" s="1">
        <v>120250</v>
      </c>
      <c r="E403" s="13" t="s">
        <v>1085</v>
      </c>
      <c r="F403" s="13" t="s">
        <v>1059</v>
      </c>
      <c r="G403" s="1" t="s">
        <v>69</v>
      </c>
      <c r="H403" s="1">
        <v>68532000</v>
      </c>
      <c r="I403" s="13" t="s">
        <v>892</v>
      </c>
      <c r="J403" s="13">
        <v>34</v>
      </c>
      <c r="K403" s="13" t="s">
        <v>887</v>
      </c>
      <c r="L403" s="13" t="s">
        <v>888</v>
      </c>
      <c r="M403" s="13" t="s">
        <v>887</v>
      </c>
      <c r="N403" s="13" t="s">
        <v>894</v>
      </c>
      <c r="O403" s="2">
        <v>287.42435352628007</v>
      </c>
      <c r="P403" s="2">
        <v>83.185646452120039</v>
      </c>
      <c r="Q403" s="2">
        <v>0</v>
      </c>
      <c r="R403" s="2">
        <v>0</v>
      </c>
      <c r="S403" s="2">
        <v>0</v>
      </c>
      <c r="T403" s="2">
        <v>0</v>
      </c>
      <c r="U403" s="2">
        <v>0</v>
      </c>
      <c r="V403" s="2">
        <v>0</v>
      </c>
      <c r="W403" s="2">
        <v>0</v>
      </c>
      <c r="X403" s="2">
        <v>0</v>
      </c>
      <c r="Y403" s="2">
        <v>0</v>
      </c>
      <c r="Z403" s="2">
        <v>0</v>
      </c>
      <c r="AA403" s="2">
        <f t="shared" si="6"/>
        <v>370.60999997840008</v>
      </c>
    </row>
    <row r="404" spans="1:27" customFormat="1">
      <c r="A404" s="1" t="s">
        <v>37</v>
      </c>
      <c r="B404" s="13" t="s">
        <v>1291</v>
      </c>
      <c r="C404" s="13" t="s">
        <v>1311</v>
      </c>
      <c r="D404" s="1">
        <v>120250</v>
      </c>
      <c r="E404" s="13" t="s">
        <v>1085</v>
      </c>
      <c r="F404" s="13" t="s">
        <v>1059</v>
      </c>
      <c r="G404" s="1" t="s">
        <v>70</v>
      </c>
      <c r="H404" s="1">
        <v>68533000</v>
      </c>
      <c r="I404" s="13" t="s">
        <v>896</v>
      </c>
      <c r="J404" s="13">
        <v>34</v>
      </c>
      <c r="K404" s="13" t="s">
        <v>887</v>
      </c>
      <c r="L404" s="13" t="s">
        <v>888</v>
      </c>
      <c r="M404" s="13" t="s">
        <v>887</v>
      </c>
      <c r="N404" s="13" t="s">
        <v>894</v>
      </c>
      <c r="O404" s="2">
        <v>3669.3079640095498</v>
      </c>
      <c r="P404" s="2">
        <v>3669.3079640095498</v>
      </c>
      <c r="Q404" s="2">
        <v>3981.2555471197293</v>
      </c>
      <c r="R404" s="2">
        <v>3684.1958027920782</v>
      </c>
      <c r="S404" s="2">
        <v>3840.8749676225266</v>
      </c>
      <c r="T404" s="2">
        <v>3840.8749676225266</v>
      </c>
      <c r="U404" s="2">
        <v>3684.1958027920782</v>
      </c>
      <c r="V404" s="2">
        <v>3997.554132452975</v>
      </c>
      <c r="W404" s="2">
        <v>3840.8749676225266</v>
      </c>
      <c r="X404" s="2">
        <v>3684.1958027920782</v>
      </c>
      <c r="Y404" s="2">
        <v>3904.8078122595675</v>
      </c>
      <c r="Z404" s="2">
        <v>3904.8078122595675</v>
      </c>
      <c r="AA404" s="2">
        <f t="shared" si="6"/>
        <v>45702.253543354753</v>
      </c>
    </row>
    <row r="405" spans="1:27" customFormat="1">
      <c r="A405" s="1" t="s">
        <v>37</v>
      </c>
      <c r="B405" s="13" t="s">
        <v>1291</v>
      </c>
      <c r="C405" s="13" t="s">
        <v>1311</v>
      </c>
      <c r="D405" s="1">
        <v>120250</v>
      </c>
      <c r="E405" s="13" t="s">
        <v>1085</v>
      </c>
      <c r="F405" s="13" t="s">
        <v>1059</v>
      </c>
      <c r="G405" s="1" t="s">
        <v>71</v>
      </c>
      <c r="H405" s="1">
        <v>68535000</v>
      </c>
      <c r="I405" s="13" t="s">
        <v>898</v>
      </c>
      <c r="J405" s="13">
        <v>34</v>
      </c>
      <c r="K405" s="13" t="s">
        <v>887</v>
      </c>
      <c r="L405" s="13" t="s">
        <v>888</v>
      </c>
      <c r="M405" s="13" t="s">
        <v>887</v>
      </c>
      <c r="N405" s="13" t="s">
        <v>894</v>
      </c>
      <c r="O405" s="2">
        <v>671.50825485142104</v>
      </c>
      <c r="P405" s="2">
        <v>477.38174514857889</v>
      </c>
      <c r="Q405" s="2">
        <v>0</v>
      </c>
      <c r="R405" s="2">
        <v>0</v>
      </c>
      <c r="S405" s="2">
        <v>0</v>
      </c>
      <c r="T405" s="2">
        <v>0</v>
      </c>
      <c r="U405" s="2">
        <v>0</v>
      </c>
      <c r="V405" s="2">
        <v>0</v>
      </c>
      <c r="W405" s="2">
        <v>0</v>
      </c>
      <c r="X405" s="2">
        <v>0</v>
      </c>
      <c r="Y405" s="2">
        <v>0</v>
      </c>
      <c r="Z405" s="2">
        <v>0</v>
      </c>
      <c r="AA405" s="2">
        <f t="shared" si="6"/>
        <v>1148.8899999999999</v>
      </c>
    </row>
    <row r="406" spans="1:27" customFormat="1">
      <c r="A406" s="1" t="s">
        <v>37</v>
      </c>
      <c r="B406" s="13" t="s">
        <v>1291</v>
      </c>
      <c r="C406" s="13" t="s">
        <v>1311</v>
      </c>
      <c r="D406" s="1">
        <v>120250</v>
      </c>
      <c r="E406" s="13" t="s">
        <v>1085</v>
      </c>
      <c r="F406" s="13" t="s">
        <v>1059</v>
      </c>
      <c r="G406" s="1" t="s">
        <v>128</v>
      </c>
      <c r="H406" s="1">
        <v>68532100</v>
      </c>
      <c r="I406" s="13" t="s">
        <v>895</v>
      </c>
      <c r="J406" s="13">
        <v>34</v>
      </c>
      <c r="K406" s="13" t="s">
        <v>887</v>
      </c>
      <c r="L406" s="13" t="s">
        <v>888</v>
      </c>
      <c r="M406" s="13" t="s">
        <v>887</v>
      </c>
      <c r="N406" s="13" t="s">
        <v>894</v>
      </c>
      <c r="O406" s="2">
        <v>-8.3999999995200039</v>
      </c>
      <c r="P406" s="2">
        <v>0</v>
      </c>
      <c r="Q406" s="2">
        <v>0</v>
      </c>
      <c r="R406" s="2">
        <v>0</v>
      </c>
      <c r="S406" s="2">
        <v>0</v>
      </c>
      <c r="T406" s="2">
        <v>0</v>
      </c>
      <c r="U406" s="2">
        <v>0</v>
      </c>
      <c r="V406" s="2">
        <v>0</v>
      </c>
      <c r="W406" s="2">
        <v>0</v>
      </c>
      <c r="X406" s="2">
        <v>0</v>
      </c>
      <c r="Y406" s="2">
        <v>0</v>
      </c>
      <c r="Z406" s="2">
        <v>0</v>
      </c>
      <c r="AA406" s="2">
        <f t="shared" si="6"/>
        <v>-8.3999999995200039</v>
      </c>
    </row>
    <row r="407" spans="1:27" customFormat="1">
      <c r="A407" s="1" t="s">
        <v>37</v>
      </c>
      <c r="B407" s="13" t="s">
        <v>1291</v>
      </c>
      <c r="C407" s="13" t="s">
        <v>1311</v>
      </c>
      <c r="D407" s="1">
        <v>120250</v>
      </c>
      <c r="E407" s="13" t="s">
        <v>1085</v>
      </c>
      <c r="F407" s="13" t="s">
        <v>1059</v>
      </c>
      <c r="G407" s="1" t="s">
        <v>129</v>
      </c>
      <c r="H407" s="1">
        <v>68533100</v>
      </c>
      <c r="I407" s="13" t="s">
        <v>897</v>
      </c>
      <c r="J407" s="13">
        <v>34</v>
      </c>
      <c r="K407" s="13" t="s">
        <v>887</v>
      </c>
      <c r="L407" s="13" t="s">
        <v>888</v>
      </c>
      <c r="M407" s="13" t="s">
        <v>887</v>
      </c>
      <c r="N407" s="13" t="s">
        <v>894</v>
      </c>
      <c r="O407" s="2">
        <v>-108.05599130377605</v>
      </c>
      <c r="P407" s="2">
        <v>-108.05599130377605</v>
      </c>
      <c r="Q407" s="2">
        <v>-118.34703809461185</v>
      </c>
      <c r="R407" s="2">
        <v>-111.08155906028179</v>
      </c>
      <c r="S407" s="2">
        <v>-116.37115711077138</v>
      </c>
      <c r="T407" s="2">
        <v>-116.37115711077138</v>
      </c>
      <c r="U407" s="2">
        <v>-111.08155906028179</v>
      </c>
      <c r="V407" s="2">
        <v>-121.66075516126098</v>
      </c>
      <c r="W407" s="2">
        <v>-116.37115711077138</v>
      </c>
      <c r="X407" s="2">
        <v>-111.08155906028179</v>
      </c>
      <c r="Y407" s="2">
        <v>-116.37115711077138</v>
      </c>
      <c r="Z407" s="2">
        <v>-116.37115711077138</v>
      </c>
      <c r="AA407" s="2">
        <f t="shared" si="6"/>
        <v>-1371.2202385981273</v>
      </c>
    </row>
    <row r="408" spans="1:27" customFormat="1">
      <c r="A408" s="1" t="s">
        <v>37</v>
      </c>
      <c r="B408" s="13" t="s">
        <v>1291</v>
      </c>
      <c r="C408" s="13" t="s">
        <v>1311</v>
      </c>
      <c r="D408" s="1">
        <v>120250</v>
      </c>
      <c r="E408" s="13" t="s">
        <v>1085</v>
      </c>
      <c r="F408" s="13" t="s">
        <v>1059</v>
      </c>
      <c r="G408" s="1" t="s">
        <v>130</v>
      </c>
      <c r="H408" s="1">
        <v>68535100</v>
      </c>
      <c r="I408" s="13" t="s">
        <v>899</v>
      </c>
      <c r="J408" s="13">
        <v>34</v>
      </c>
      <c r="K408" s="13" t="s">
        <v>887</v>
      </c>
      <c r="L408" s="13" t="s">
        <v>888</v>
      </c>
      <c r="M408" s="13" t="s">
        <v>887</v>
      </c>
      <c r="N408" s="13" t="s">
        <v>894</v>
      </c>
      <c r="O408" s="2">
        <v>-19.774952656900194</v>
      </c>
      <c r="P408" s="2">
        <v>-6.2650473430998064</v>
      </c>
      <c r="Q408" s="2">
        <v>0</v>
      </c>
      <c r="R408" s="2">
        <v>0</v>
      </c>
      <c r="S408" s="2">
        <v>0</v>
      </c>
      <c r="T408" s="2">
        <v>0</v>
      </c>
      <c r="U408" s="2">
        <v>0</v>
      </c>
      <c r="V408" s="2">
        <v>0</v>
      </c>
      <c r="W408" s="2">
        <v>0</v>
      </c>
      <c r="X408" s="2">
        <v>0</v>
      </c>
      <c r="Y408" s="2">
        <v>0</v>
      </c>
      <c r="Z408" s="2">
        <v>0</v>
      </c>
      <c r="AA408" s="2">
        <f t="shared" si="6"/>
        <v>-26.04</v>
      </c>
    </row>
    <row r="409" spans="1:27" customFormat="1">
      <c r="A409" s="1" t="s">
        <v>38</v>
      </c>
      <c r="B409" s="13" t="s">
        <v>1291</v>
      </c>
      <c r="C409" s="13" t="s">
        <v>1311</v>
      </c>
      <c r="D409" s="1">
        <v>120251</v>
      </c>
      <c r="E409" s="13" t="s">
        <v>1086</v>
      </c>
      <c r="F409" s="13" t="s">
        <v>1059</v>
      </c>
      <c r="G409" s="1" t="s">
        <v>182</v>
      </c>
      <c r="H409" s="1">
        <v>51510000</v>
      </c>
      <c r="I409" s="13" t="s">
        <v>465</v>
      </c>
      <c r="J409" s="13">
        <v>7</v>
      </c>
      <c r="K409" s="13" t="s">
        <v>466</v>
      </c>
      <c r="L409" s="13" t="s">
        <v>467</v>
      </c>
      <c r="M409" s="13" t="s">
        <v>468</v>
      </c>
      <c r="N409" s="13" t="s">
        <v>470</v>
      </c>
      <c r="O409" s="2">
        <v>28032</v>
      </c>
      <c r="P409" s="2">
        <v>37323</v>
      </c>
      <c r="Q409" s="2">
        <v>44066</v>
      </c>
      <c r="R409" s="2">
        <v>40756</v>
      </c>
      <c r="S409" s="2">
        <v>41008</v>
      </c>
      <c r="T409" s="2">
        <v>44145</v>
      </c>
      <c r="U409" s="2">
        <v>43577</v>
      </c>
      <c r="V409" s="2">
        <v>46353</v>
      </c>
      <c r="W409" s="2">
        <v>42292</v>
      </c>
      <c r="X409" s="2">
        <v>43536</v>
      </c>
      <c r="Y409" s="2">
        <v>40684</v>
      </c>
      <c r="Z409" s="2">
        <v>29890</v>
      </c>
      <c r="AA409" s="2">
        <f t="shared" si="6"/>
        <v>481662</v>
      </c>
    </row>
    <row r="410" spans="1:27" customFormat="1">
      <c r="A410" s="1" t="s">
        <v>38</v>
      </c>
      <c r="B410" s="13" t="s">
        <v>1291</v>
      </c>
      <c r="C410" s="13" t="s">
        <v>1311</v>
      </c>
      <c r="D410" s="1">
        <v>120251</v>
      </c>
      <c r="E410" s="13" t="s">
        <v>1086</v>
      </c>
      <c r="F410" s="13" t="s">
        <v>1059</v>
      </c>
      <c r="G410" s="1" t="s">
        <v>226</v>
      </c>
      <c r="H410" s="1">
        <v>51800000</v>
      </c>
      <c r="I410" s="13" t="s">
        <v>484</v>
      </c>
      <c r="J410" s="13">
        <v>8</v>
      </c>
      <c r="K410" s="13" t="s">
        <v>484</v>
      </c>
      <c r="L410" s="13" t="s">
        <v>485</v>
      </c>
      <c r="M410" s="13" t="s">
        <v>484</v>
      </c>
      <c r="N410" s="13" t="s">
        <v>487</v>
      </c>
      <c r="O410" s="2">
        <v>37652.759344072998</v>
      </c>
      <c r="P410" s="2">
        <v>41612.129569137738</v>
      </c>
      <c r="Q410" s="2">
        <v>36346.474361179295</v>
      </c>
      <c r="R410" s="2">
        <v>43839.093156895819</v>
      </c>
      <c r="S410" s="2">
        <v>42113.425015542474</v>
      </c>
      <c r="T410" s="2">
        <v>48403.450645406279</v>
      </c>
      <c r="U410" s="2">
        <v>52611.725076969415</v>
      </c>
      <c r="V410" s="2">
        <v>65151.377485195007</v>
      </c>
      <c r="W410" s="2">
        <v>61417.936279672649</v>
      </c>
      <c r="X410" s="2">
        <v>57941.280081285884</v>
      </c>
      <c r="Y410" s="2">
        <v>39785.810576603202</v>
      </c>
      <c r="Z410" s="2">
        <v>58408.757433168743</v>
      </c>
      <c r="AA410" s="2">
        <f t="shared" si="6"/>
        <v>585284.21902512945</v>
      </c>
    </row>
    <row r="411" spans="1:27" customFormat="1">
      <c r="A411" s="1" t="s">
        <v>38</v>
      </c>
      <c r="B411" s="13" t="s">
        <v>1291</v>
      </c>
      <c r="C411" s="13" t="s">
        <v>1311</v>
      </c>
      <c r="D411" s="1">
        <v>120251</v>
      </c>
      <c r="E411" s="13" t="s">
        <v>1086</v>
      </c>
      <c r="F411" s="13" t="s">
        <v>1059</v>
      </c>
      <c r="G411" s="1" t="s">
        <v>183</v>
      </c>
      <c r="H411" s="1">
        <v>51110000</v>
      </c>
      <c r="I411" s="13" t="s">
        <v>459</v>
      </c>
      <c r="J411" s="13">
        <v>9</v>
      </c>
      <c r="K411" s="13" t="s">
        <v>460</v>
      </c>
      <c r="L411" s="13" t="s">
        <v>461</v>
      </c>
      <c r="M411" s="13" t="s">
        <v>460</v>
      </c>
      <c r="N411" s="13" t="s">
        <v>463</v>
      </c>
      <c r="O411" s="2">
        <v>4850</v>
      </c>
      <c r="P411" s="2">
        <v>4850</v>
      </c>
      <c r="Q411" s="2">
        <v>4850</v>
      </c>
      <c r="R411" s="2">
        <v>4850</v>
      </c>
      <c r="S411" s="2">
        <v>4850</v>
      </c>
      <c r="T411" s="2">
        <v>4850</v>
      </c>
      <c r="U411" s="2">
        <v>4850</v>
      </c>
      <c r="V411" s="2">
        <v>4850</v>
      </c>
      <c r="W411" s="2">
        <v>4850</v>
      </c>
      <c r="X411" s="2">
        <v>4850</v>
      </c>
      <c r="Y411" s="2">
        <v>4850</v>
      </c>
      <c r="Z411" s="2">
        <v>4850</v>
      </c>
      <c r="AA411" s="2">
        <f t="shared" si="6"/>
        <v>58200</v>
      </c>
    </row>
    <row r="412" spans="1:27" customFormat="1">
      <c r="A412" s="1" t="s">
        <v>38</v>
      </c>
      <c r="B412" s="13" t="s">
        <v>1291</v>
      </c>
      <c r="C412" s="13" t="s">
        <v>1311</v>
      </c>
      <c r="D412" s="1">
        <v>120251</v>
      </c>
      <c r="E412" s="13" t="s">
        <v>1086</v>
      </c>
      <c r="F412" s="13" t="s">
        <v>1059</v>
      </c>
      <c r="G412" s="1" t="s">
        <v>80</v>
      </c>
      <c r="H412" s="1">
        <v>50109900</v>
      </c>
      <c r="I412" s="13" t="s">
        <v>388</v>
      </c>
      <c r="J412" s="13">
        <v>10</v>
      </c>
      <c r="K412" s="13" t="s">
        <v>347</v>
      </c>
      <c r="L412" s="13" t="s">
        <v>348</v>
      </c>
      <c r="M412" s="13" t="s">
        <v>349</v>
      </c>
      <c r="N412" s="13" t="s">
        <v>351</v>
      </c>
      <c r="O412" s="2">
        <v>-1061.8440000000001</v>
      </c>
      <c r="P412" s="2">
        <v>-1061.8440000000001</v>
      </c>
      <c r="Q412" s="2">
        <v>-1162.972</v>
      </c>
      <c r="R412" s="2">
        <v>-1091.575632</v>
      </c>
      <c r="S412" s="2">
        <v>-1143.5554239999999</v>
      </c>
      <c r="T412" s="2">
        <v>-1143.5554239999999</v>
      </c>
      <c r="U412" s="2">
        <v>-1091.575632</v>
      </c>
      <c r="V412" s="2">
        <v>-1195.535216</v>
      </c>
      <c r="W412" s="2">
        <v>-1143.5554239999999</v>
      </c>
      <c r="X412" s="2">
        <v>-1091.575632</v>
      </c>
      <c r="Y412" s="2">
        <v>-1143.5554239999999</v>
      </c>
      <c r="Z412" s="2">
        <v>-1143.5554239999999</v>
      </c>
      <c r="AA412" s="2">
        <f t="shared" si="6"/>
        <v>-13474.699232000001</v>
      </c>
    </row>
    <row r="413" spans="1:27" customFormat="1">
      <c r="A413" s="1" t="s">
        <v>38</v>
      </c>
      <c r="B413" s="13" t="s">
        <v>1291</v>
      </c>
      <c r="C413" s="13" t="s">
        <v>1311</v>
      </c>
      <c r="D413" s="1">
        <v>120251</v>
      </c>
      <c r="E413" s="13" t="s">
        <v>1086</v>
      </c>
      <c r="F413" s="13" t="s">
        <v>1059</v>
      </c>
      <c r="G413" s="1" t="s">
        <v>152</v>
      </c>
      <c r="H413" s="1">
        <v>50110000</v>
      </c>
      <c r="I413" s="13" t="s">
        <v>389</v>
      </c>
      <c r="J413" s="13">
        <v>10</v>
      </c>
      <c r="K413" s="13" t="s">
        <v>347</v>
      </c>
      <c r="L413" s="13" t="s">
        <v>348</v>
      </c>
      <c r="M413" s="13" t="s">
        <v>349</v>
      </c>
      <c r="N413" s="13" t="s">
        <v>351</v>
      </c>
      <c r="O413" s="2">
        <v>4247.4316949900003</v>
      </c>
      <c r="P413" s="2">
        <v>4247.4316949900003</v>
      </c>
      <c r="Q413" s="2">
        <v>4247.4316949900003</v>
      </c>
      <c r="R413" s="2">
        <v>4247.4316949900003</v>
      </c>
      <c r="S413" s="2">
        <v>4247.4316949900003</v>
      </c>
      <c r="T413" s="2">
        <v>4247.4316949900003</v>
      </c>
      <c r="U413" s="2">
        <v>4247.4316949900003</v>
      </c>
      <c r="V413" s="2">
        <v>4247.4316949900003</v>
      </c>
      <c r="W413" s="2">
        <v>4247.4316949900003</v>
      </c>
      <c r="X413" s="2">
        <v>4247.4316949900003</v>
      </c>
      <c r="Y413" s="2">
        <v>4330.5064958700004</v>
      </c>
      <c r="Z413" s="2">
        <v>4330.5064958700004</v>
      </c>
      <c r="AA413" s="2">
        <f t="shared" si="6"/>
        <v>51135.329941640019</v>
      </c>
    </row>
    <row r="414" spans="1:27" customFormat="1">
      <c r="A414" s="1" t="s">
        <v>38</v>
      </c>
      <c r="B414" s="13" t="s">
        <v>1291</v>
      </c>
      <c r="C414" s="13" t="s">
        <v>1311</v>
      </c>
      <c r="D414" s="1">
        <v>120251</v>
      </c>
      <c r="E414" s="13" t="s">
        <v>1086</v>
      </c>
      <c r="F414" s="13" t="s">
        <v>1059</v>
      </c>
      <c r="G414" s="1" t="s">
        <v>52</v>
      </c>
      <c r="H414" s="1">
        <v>50100000</v>
      </c>
      <c r="I414" s="13" t="s">
        <v>346</v>
      </c>
      <c r="J414" s="13">
        <v>10</v>
      </c>
      <c r="K414" s="13" t="s">
        <v>347</v>
      </c>
      <c r="L414" s="13" t="s">
        <v>348</v>
      </c>
      <c r="M414" s="13" t="s">
        <v>349</v>
      </c>
      <c r="N414" s="13" t="s">
        <v>351</v>
      </c>
      <c r="O414" s="2">
        <v>36686.711073999999</v>
      </c>
      <c r="P414" s="2">
        <v>36686.711073999999</v>
      </c>
      <c r="Q414" s="2">
        <v>40180.685462000001</v>
      </c>
      <c r="R414" s="2">
        <v>36832.989234000008</v>
      </c>
      <c r="S414" s="2">
        <v>38586.945388</v>
      </c>
      <c r="T414" s="2">
        <v>38586.945388</v>
      </c>
      <c r="U414" s="2">
        <v>36832.989234000008</v>
      </c>
      <c r="V414" s="2">
        <v>40340.901542000007</v>
      </c>
      <c r="W414" s="2">
        <v>38586.945388</v>
      </c>
      <c r="X414" s="2">
        <v>36832.989234000008</v>
      </c>
      <c r="Y414" s="2">
        <v>39231.649804000001</v>
      </c>
      <c r="Z414" s="2">
        <v>39231.649804000001</v>
      </c>
      <c r="AA414" s="2">
        <f t="shared" si="6"/>
        <v>458618.11262599996</v>
      </c>
    </row>
    <row r="415" spans="1:27" customFormat="1">
      <c r="A415" s="1" t="s">
        <v>38</v>
      </c>
      <c r="B415" s="13" t="s">
        <v>1291</v>
      </c>
      <c r="C415" s="13" t="s">
        <v>1311</v>
      </c>
      <c r="D415" s="1">
        <v>120251</v>
      </c>
      <c r="E415" s="13" t="s">
        <v>1086</v>
      </c>
      <c r="F415" s="13" t="s">
        <v>1059</v>
      </c>
      <c r="G415" s="1" t="s">
        <v>81</v>
      </c>
      <c r="H415" s="1">
        <v>50171000</v>
      </c>
      <c r="I415" s="13" t="s">
        <v>409</v>
      </c>
      <c r="J415" s="13">
        <v>10</v>
      </c>
      <c r="K415" s="13" t="s">
        <v>347</v>
      </c>
      <c r="L415" s="13" t="s">
        <v>348</v>
      </c>
      <c r="M415" s="13" t="s">
        <v>349</v>
      </c>
      <c r="N415" s="13" t="s">
        <v>351</v>
      </c>
      <c r="O415" s="2">
        <v>520.30197663943216</v>
      </c>
      <c r="P415" s="2">
        <v>520.30197663943216</v>
      </c>
      <c r="Q415" s="2">
        <v>569.85597441461607</v>
      </c>
      <c r="R415" s="2">
        <v>534.86779198533623</v>
      </c>
      <c r="S415" s="2">
        <v>560.33768684178062</v>
      </c>
      <c r="T415" s="2">
        <v>560.33768684178062</v>
      </c>
      <c r="U415" s="2">
        <v>534.86779198533623</v>
      </c>
      <c r="V415" s="2">
        <v>585.80758169822525</v>
      </c>
      <c r="W415" s="2">
        <v>560.33768684178062</v>
      </c>
      <c r="X415" s="2">
        <v>534.86779198533623</v>
      </c>
      <c r="Y415" s="2">
        <v>560.33768684178062</v>
      </c>
      <c r="Z415" s="2">
        <v>560.33768684178062</v>
      </c>
      <c r="AA415" s="2">
        <f t="shared" si="6"/>
        <v>6602.5593195566189</v>
      </c>
    </row>
    <row r="416" spans="1:27" customFormat="1">
      <c r="A416" s="1" t="s">
        <v>38</v>
      </c>
      <c r="B416" s="13" t="s">
        <v>1291</v>
      </c>
      <c r="C416" s="13" t="s">
        <v>1311</v>
      </c>
      <c r="D416" s="1">
        <v>120251</v>
      </c>
      <c r="E416" s="13" t="s">
        <v>1086</v>
      </c>
      <c r="F416" s="13" t="s">
        <v>1059</v>
      </c>
      <c r="G416" s="1" t="s">
        <v>84</v>
      </c>
      <c r="H416" s="1">
        <v>50550000</v>
      </c>
      <c r="I416" s="13" t="s">
        <v>446</v>
      </c>
      <c r="J416" s="13">
        <v>12</v>
      </c>
      <c r="K416" s="13" t="s">
        <v>442</v>
      </c>
      <c r="L416" s="13" t="s">
        <v>443</v>
      </c>
      <c r="M416" s="13" t="s">
        <v>444</v>
      </c>
      <c r="N416" s="13" t="s">
        <v>417</v>
      </c>
      <c r="O416" s="2">
        <v>7282.94</v>
      </c>
      <c r="P416" s="2">
        <v>7282.94</v>
      </c>
      <c r="Q416" s="2">
        <v>7282.94</v>
      </c>
      <c r="R416" s="2">
        <v>7282.94</v>
      </c>
      <c r="S416" s="2">
        <v>7282.94</v>
      </c>
      <c r="T416" s="2">
        <v>7282.94</v>
      </c>
      <c r="U416" s="2">
        <v>7282.94</v>
      </c>
      <c r="V416" s="2">
        <v>7282.94</v>
      </c>
      <c r="W416" s="2">
        <v>7282.94</v>
      </c>
      <c r="X416" s="2">
        <v>7282.94</v>
      </c>
      <c r="Y416" s="2">
        <v>7282.94</v>
      </c>
      <c r="Z416" s="2">
        <v>7282.94</v>
      </c>
      <c r="AA416" s="2">
        <f t="shared" si="6"/>
        <v>87395.280000000013</v>
      </c>
    </row>
    <row r="417" spans="1:27" customFormat="1">
      <c r="A417" s="1" t="s">
        <v>38</v>
      </c>
      <c r="B417" s="13" t="s">
        <v>1291</v>
      </c>
      <c r="C417" s="13" t="s">
        <v>1311</v>
      </c>
      <c r="D417" s="1">
        <v>120251</v>
      </c>
      <c r="E417" s="13" t="s">
        <v>1086</v>
      </c>
      <c r="F417" s="13" t="s">
        <v>1059</v>
      </c>
      <c r="G417" s="1" t="s">
        <v>85</v>
      </c>
      <c r="H417" s="1">
        <v>50550100</v>
      </c>
      <c r="I417" s="13" t="s">
        <v>447</v>
      </c>
      <c r="J417" s="13">
        <v>12</v>
      </c>
      <c r="K417" s="13" t="s">
        <v>442</v>
      </c>
      <c r="L417" s="13" t="s">
        <v>443</v>
      </c>
      <c r="M417" s="13" t="s">
        <v>444</v>
      </c>
      <c r="N417" s="13" t="s">
        <v>417</v>
      </c>
      <c r="O417" s="2">
        <v>-185.60000000000002</v>
      </c>
      <c r="P417" s="2">
        <v>-185.60000000000002</v>
      </c>
      <c r="Q417" s="2">
        <v>-185.60000000000002</v>
      </c>
      <c r="R417" s="2">
        <v>-185.60000000000002</v>
      </c>
      <c r="S417" s="2">
        <v>-185.60000000000002</v>
      </c>
      <c r="T417" s="2">
        <v>-185.60000000000002</v>
      </c>
      <c r="U417" s="2">
        <v>-185.60000000000002</v>
      </c>
      <c r="V417" s="2">
        <v>-185.60000000000002</v>
      </c>
      <c r="W417" s="2">
        <v>-185.60000000000002</v>
      </c>
      <c r="X417" s="2">
        <v>-185.60000000000002</v>
      </c>
      <c r="Y417" s="2">
        <v>-185.60000000000002</v>
      </c>
      <c r="Z417" s="2">
        <v>-185.60000000000002</v>
      </c>
      <c r="AA417" s="2">
        <f t="shared" si="6"/>
        <v>-2227.1999999999998</v>
      </c>
    </row>
    <row r="418" spans="1:27" customFormat="1">
      <c r="A418" s="1" t="s">
        <v>38</v>
      </c>
      <c r="B418" s="13" t="s">
        <v>1291</v>
      </c>
      <c r="C418" s="13" t="s">
        <v>1311</v>
      </c>
      <c r="D418" s="1">
        <v>120251</v>
      </c>
      <c r="E418" s="13" t="s">
        <v>1086</v>
      </c>
      <c r="F418" s="13" t="s">
        <v>1059</v>
      </c>
      <c r="G418" s="1" t="s">
        <v>53</v>
      </c>
      <c r="H418" s="1">
        <v>50421000</v>
      </c>
      <c r="I418" s="13" t="s">
        <v>413</v>
      </c>
      <c r="J418" s="13">
        <v>13</v>
      </c>
      <c r="K418" s="13" t="s">
        <v>414</v>
      </c>
      <c r="L418" s="13" t="s">
        <v>415</v>
      </c>
      <c r="M418" s="13" t="s">
        <v>414</v>
      </c>
      <c r="N418" s="13" t="s">
        <v>417</v>
      </c>
      <c r="O418" s="2">
        <v>969.60991756570468</v>
      </c>
      <c r="P418" s="2">
        <v>969.60991756570468</v>
      </c>
      <c r="Q418" s="2">
        <v>1051.8843529514697</v>
      </c>
      <c r="R418" s="2">
        <v>971.87411869189827</v>
      </c>
      <c r="S418" s="2">
        <v>1013.1260602479329</v>
      </c>
      <c r="T418" s="2">
        <v>1013.1260602479329</v>
      </c>
      <c r="U418" s="2">
        <v>971.87411869189827</v>
      </c>
      <c r="V418" s="2">
        <v>1054.3680018039672</v>
      </c>
      <c r="W418" s="2">
        <v>1013.1260602479329</v>
      </c>
      <c r="X418" s="2">
        <v>971.87411869189827</v>
      </c>
      <c r="Y418" s="2">
        <v>1031.2364617833116</v>
      </c>
      <c r="Z418" s="2">
        <v>1031.2364617833116</v>
      </c>
      <c r="AA418" s="2">
        <f t="shared" si="6"/>
        <v>12062.945650272961</v>
      </c>
    </row>
    <row r="419" spans="1:27" customFormat="1">
      <c r="A419" s="1" t="s">
        <v>38</v>
      </c>
      <c r="B419" s="13" t="s">
        <v>1291</v>
      </c>
      <c r="C419" s="13" t="s">
        <v>1311</v>
      </c>
      <c r="D419" s="1">
        <v>120251</v>
      </c>
      <c r="E419" s="13" t="s">
        <v>1086</v>
      </c>
      <c r="F419" s="13" t="s">
        <v>1059</v>
      </c>
      <c r="G419" s="1" t="s">
        <v>54</v>
      </c>
      <c r="H419" s="1">
        <v>50422000</v>
      </c>
      <c r="I419" s="13" t="s">
        <v>419</v>
      </c>
      <c r="J419" s="13">
        <v>13</v>
      </c>
      <c r="K419" s="13" t="s">
        <v>414</v>
      </c>
      <c r="L419" s="13" t="s">
        <v>415</v>
      </c>
      <c r="M419" s="13" t="s">
        <v>414</v>
      </c>
      <c r="N419" s="13" t="s">
        <v>417</v>
      </c>
      <c r="O419" s="2">
        <v>939.49123116535554</v>
      </c>
      <c r="P419" s="2">
        <v>939.49123116535554</v>
      </c>
      <c r="Q419" s="2">
        <v>1028.9623008001513</v>
      </c>
      <c r="R419" s="2">
        <v>939.49123116535554</v>
      </c>
      <c r="S419" s="2">
        <v>984.22176598275337</v>
      </c>
      <c r="T419" s="2">
        <v>984.22176598275337</v>
      </c>
      <c r="U419" s="2">
        <v>939.49123116535554</v>
      </c>
      <c r="V419" s="2">
        <v>1028.9623008001513</v>
      </c>
      <c r="W419" s="2">
        <v>984.22176598275337</v>
      </c>
      <c r="X419" s="2">
        <v>939.49123116535554</v>
      </c>
      <c r="Y419" s="2">
        <v>1003.4760059041764</v>
      </c>
      <c r="Z419" s="2">
        <v>1003.4760059041764</v>
      </c>
      <c r="AA419" s="2">
        <f t="shared" si="6"/>
        <v>11714.998067183691</v>
      </c>
    </row>
    <row r="420" spans="1:27" customFormat="1">
      <c r="A420" s="1" t="s">
        <v>38</v>
      </c>
      <c r="B420" s="13" t="s">
        <v>1291</v>
      </c>
      <c r="C420" s="13" t="s">
        <v>1311</v>
      </c>
      <c r="D420" s="1">
        <v>120251</v>
      </c>
      <c r="E420" s="13" t="s">
        <v>1086</v>
      </c>
      <c r="F420" s="13" t="s">
        <v>1059</v>
      </c>
      <c r="G420" s="1" t="s">
        <v>185</v>
      </c>
      <c r="H420" s="1">
        <v>50454000</v>
      </c>
      <c r="I420" s="13" t="s">
        <v>437</v>
      </c>
      <c r="J420" s="13">
        <v>13</v>
      </c>
      <c r="K420" s="13" t="s">
        <v>414</v>
      </c>
      <c r="L420" s="13" t="s">
        <v>415</v>
      </c>
      <c r="M420" s="13" t="s">
        <v>414</v>
      </c>
      <c r="N420" s="13" t="s">
        <v>417</v>
      </c>
      <c r="O420" s="2">
        <v>500</v>
      </c>
      <c r="P420" s="2">
        <v>0</v>
      </c>
      <c r="Q420" s="2">
        <v>0</v>
      </c>
      <c r="R420" s="2">
        <v>0</v>
      </c>
      <c r="S420" s="2">
        <v>0</v>
      </c>
      <c r="T420" s="2">
        <v>0</v>
      </c>
      <c r="U420" s="2">
        <v>0</v>
      </c>
      <c r="V420" s="2">
        <v>0</v>
      </c>
      <c r="W420" s="2">
        <v>0</v>
      </c>
      <c r="X420" s="2">
        <v>0</v>
      </c>
      <c r="Y420" s="2">
        <v>0</v>
      </c>
      <c r="Z420" s="2">
        <v>500</v>
      </c>
      <c r="AA420" s="2">
        <f t="shared" si="6"/>
        <v>1000</v>
      </c>
    </row>
    <row r="421" spans="1:27" customFormat="1">
      <c r="A421" s="1" t="s">
        <v>38</v>
      </c>
      <c r="B421" s="13" t="s">
        <v>1291</v>
      </c>
      <c r="C421" s="13" t="s">
        <v>1311</v>
      </c>
      <c r="D421" s="1">
        <v>120251</v>
      </c>
      <c r="E421" s="13" t="s">
        <v>1086</v>
      </c>
      <c r="F421" s="13" t="s">
        <v>1059</v>
      </c>
      <c r="G421" s="1" t="s">
        <v>90</v>
      </c>
      <c r="H421" s="1">
        <v>50421100</v>
      </c>
      <c r="I421" s="13" t="s">
        <v>418</v>
      </c>
      <c r="J421" s="13">
        <v>13</v>
      </c>
      <c r="K421" s="13" t="s">
        <v>414</v>
      </c>
      <c r="L421" s="13" t="s">
        <v>415</v>
      </c>
      <c r="M421" s="13" t="s">
        <v>414</v>
      </c>
      <c r="N421" s="13" t="s">
        <v>417</v>
      </c>
      <c r="O421" s="2">
        <v>-16.458579472811262</v>
      </c>
      <c r="P421" s="2">
        <v>-16.458579472811262</v>
      </c>
      <c r="Q421" s="2">
        <v>-18.026063232126621</v>
      </c>
      <c r="R421" s="2">
        <v>-16.919419698049978</v>
      </c>
      <c r="S421" s="2">
        <v>-17.72510635033807</v>
      </c>
      <c r="T421" s="2">
        <v>-17.72510635033807</v>
      </c>
      <c r="U421" s="2">
        <v>-16.919419698049978</v>
      </c>
      <c r="V421" s="2">
        <v>-18.530793002626169</v>
      </c>
      <c r="W421" s="2">
        <v>-17.72510635033807</v>
      </c>
      <c r="X421" s="2">
        <v>-16.919419698049978</v>
      </c>
      <c r="Y421" s="2">
        <v>-17.72510635033807</v>
      </c>
      <c r="Z421" s="2">
        <v>-17.72510635033807</v>
      </c>
      <c r="AA421" s="2">
        <f t="shared" si="6"/>
        <v>-208.85780602621563</v>
      </c>
    </row>
    <row r="422" spans="1:27" customFormat="1">
      <c r="A422" s="1" t="s">
        <v>38</v>
      </c>
      <c r="B422" s="13" t="s">
        <v>1291</v>
      </c>
      <c r="C422" s="13" t="s">
        <v>1311</v>
      </c>
      <c r="D422" s="1">
        <v>120251</v>
      </c>
      <c r="E422" s="13" t="s">
        <v>1086</v>
      </c>
      <c r="F422" s="13" t="s">
        <v>1059</v>
      </c>
      <c r="G422" s="1" t="s">
        <v>92</v>
      </c>
      <c r="H422" s="1">
        <v>53150000</v>
      </c>
      <c r="I422" s="13" t="s">
        <v>658</v>
      </c>
      <c r="J422" s="13">
        <v>15</v>
      </c>
      <c r="K422" s="13" t="s">
        <v>650</v>
      </c>
      <c r="L422" s="13" t="s">
        <v>651</v>
      </c>
      <c r="M422" s="13" t="s">
        <v>650</v>
      </c>
      <c r="N422" s="13" t="s">
        <v>660</v>
      </c>
      <c r="O422" s="2">
        <v>2000</v>
      </c>
      <c r="P422" s="2">
        <v>2000</v>
      </c>
      <c r="Q422" s="2">
        <v>6100</v>
      </c>
      <c r="R422" s="2">
        <v>3000</v>
      </c>
      <c r="S422" s="2">
        <v>6500</v>
      </c>
      <c r="T422" s="2">
        <v>6500</v>
      </c>
      <c r="U422" s="2">
        <v>6500</v>
      </c>
      <c r="V422" s="2">
        <v>3000</v>
      </c>
      <c r="W422" s="2">
        <v>2000</v>
      </c>
      <c r="X422" s="2">
        <v>3100</v>
      </c>
      <c r="Y422" s="2">
        <v>2000</v>
      </c>
      <c r="Z422" s="2">
        <v>2000</v>
      </c>
      <c r="AA422" s="2">
        <f t="shared" si="6"/>
        <v>44700</v>
      </c>
    </row>
    <row r="423" spans="1:27" customFormat="1">
      <c r="A423" s="1" t="s">
        <v>38</v>
      </c>
      <c r="B423" s="13" t="s">
        <v>1291</v>
      </c>
      <c r="C423" s="13" t="s">
        <v>1311</v>
      </c>
      <c r="D423" s="1">
        <v>120251</v>
      </c>
      <c r="E423" s="13" t="s">
        <v>1086</v>
      </c>
      <c r="F423" s="13" t="s">
        <v>1059</v>
      </c>
      <c r="G423" s="1" t="s">
        <v>188</v>
      </c>
      <c r="H423" s="1">
        <v>52532000</v>
      </c>
      <c r="I423" s="13" t="s">
        <v>552</v>
      </c>
      <c r="J423" s="13">
        <v>16</v>
      </c>
      <c r="K423" s="13" t="s">
        <v>553</v>
      </c>
      <c r="L423" s="13" t="s">
        <v>554</v>
      </c>
      <c r="M423" s="13" t="s">
        <v>555</v>
      </c>
      <c r="N423" s="13" t="s">
        <v>506</v>
      </c>
      <c r="O423" s="2">
        <v>2750</v>
      </c>
      <c r="P423" s="2">
        <v>2750</v>
      </c>
      <c r="Q423" s="2">
        <v>2750</v>
      </c>
      <c r="R423" s="2">
        <v>2750</v>
      </c>
      <c r="S423" s="2">
        <v>2750</v>
      </c>
      <c r="T423" s="2">
        <v>2750</v>
      </c>
      <c r="U423" s="2">
        <v>2750</v>
      </c>
      <c r="V423" s="2">
        <v>2750</v>
      </c>
      <c r="W423" s="2">
        <v>2750</v>
      </c>
      <c r="X423" s="2">
        <v>2750</v>
      </c>
      <c r="Y423" s="2">
        <v>2750</v>
      </c>
      <c r="Z423" s="2">
        <v>2750</v>
      </c>
      <c r="AA423" s="2">
        <f t="shared" si="6"/>
        <v>33000</v>
      </c>
    </row>
    <row r="424" spans="1:27" customFormat="1">
      <c r="A424" s="1" t="s">
        <v>38</v>
      </c>
      <c r="B424" s="13" t="s">
        <v>1291</v>
      </c>
      <c r="C424" s="13" t="s">
        <v>1311</v>
      </c>
      <c r="D424" s="1">
        <v>120251</v>
      </c>
      <c r="E424" s="13" t="s">
        <v>1086</v>
      </c>
      <c r="F424" s="13" t="s">
        <v>1059</v>
      </c>
      <c r="G424" s="1" t="s">
        <v>208</v>
      </c>
      <c r="H424" s="1">
        <v>52583000</v>
      </c>
      <c r="I424" s="13" t="s">
        <v>639</v>
      </c>
      <c r="J424" s="13">
        <v>16</v>
      </c>
      <c r="K424" s="13" t="s">
        <v>553</v>
      </c>
      <c r="L424" s="13" t="s">
        <v>554</v>
      </c>
      <c r="M424" s="13" t="s">
        <v>555</v>
      </c>
      <c r="N424" s="13" t="s">
        <v>506</v>
      </c>
      <c r="O424" s="2">
        <v>4416.666666666667</v>
      </c>
      <c r="P424" s="2">
        <v>4416.666666666667</v>
      </c>
      <c r="Q424" s="2">
        <v>4416.666666666667</v>
      </c>
      <c r="R424" s="2">
        <v>4416.666666666667</v>
      </c>
      <c r="S424" s="2">
        <v>4416.666666666667</v>
      </c>
      <c r="T424" s="2">
        <v>4416.666666666667</v>
      </c>
      <c r="U424" s="2">
        <v>4416.666666666667</v>
      </c>
      <c r="V424" s="2">
        <v>4416.666666666667</v>
      </c>
      <c r="W424" s="2">
        <v>4416.666666666667</v>
      </c>
      <c r="X424" s="2">
        <v>4416.666666666667</v>
      </c>
      <c r="Y424" s="2">
        <v>4416.666666666667</v>
      </c>
      <c r="Z424" s="2">
        <v>4416.666666666667</v>
      </c>
      <c r="AA424" s="2">
        <f t="shared" si="6"/>
        <v>52999.999999999993</v>
      </c>
    </row>
    <row r="425" spans="1:27" customFormat="1">
      <c r="A425" s="1" t="s">
        <v>38</v>
      </c>
      <c r="B425" s="13" t="s">
        <v>1291</v>
      </c>
      <c r="C425" s="13" t="s">
        <v>1311</v>
      </c>
      <c r="D425" s="1">
        <v>120251</v>
      </c>
      <c r="E425" s="13" t="s">
        <v>1086</v>
      </c>
      <c r="F425" s="13" t="s">
        <v>1059</v>
      </c>
      <c r="G425" s="1" t="s">
        <v>97</v>
      </c>
      <c r="H425" s="1">
        <v>52574100</v>
      </c>
      <c r="I425" s="13" t="s">
        <v>623</v>
      </c>
      <c r="J425" s="13">
        <v>17</v>
      </c>
      <c r="K425" s="13" t="s">
        <v>617</v>
      </c>
      <c r="L425" s="13" t="s">
        <v>618</v>
      </c>
      <c r="M425" s="13" t="s">
        <v>617</v>
      </c>
      <c r="N425" s="13" t="s">
        <v>506</v>
      </c>
      <c r="O425" s="2">
        <v>275</v>
      </c>
      <c r="P425" s="2">
        <v>275</v>
      </c>
      <c r="Q425" s="2">
        <v>275</v>
      </c>
      <c r="R425" s="2">
        <v>275</v>
      </c>
      <c r="S425" s="2">
        <v>275</v>
      </c>
      <c r="T425" s="2">
        <v>275</v>
      </c>
      <c r="U425" s="2">
        <v>275</v>
      </c>
      <c r="V425" s="2">
        <v>275</v>
      </c>
      <c r="W425" s="2">
        <v>275</v>
      </c>
      <c r="X425" s="2">
        <v>275</v>
      </c>
      <c r="Y425" s="2">
        <v>275</v>
      </c>
      <c r="Z425" s="2">
        <v>275</v>
      </c>
      <c r="AA425" s="2">
        <f t="shared" si="6"/>
        <v>3300</v>
      </c>
    </row>
    <row r="426" spans="1:27" customFormat="1">
      <c r="A426" s="1" t="s">
        <v>38</v>
      </c>
      <c r="B426" s="13" t="s">
        <v>1291</v>
      </c>
      <c r="C426" s="13" t="s">
        <v>1311</v>
      </c>
      <c r="D426" s="1">
        <v>120251</v>
      </c>
      <c r="E426" s="13" t="s">
        <v>1086</v>
      </c>
      <c r="F426" s="13" t="s">
        <v>1059</v>
      </c>
      <c r="G426" s="1" t="s">
        <v>228</v>
      </c>
      <c r="H426" s="1">
        <v>52542016</v>
      </c>
      <c r="I426" s="13" t="s">
        <v>571</v>
      </c>
      <c r="J426" s="13">
        <v>19</v>
      </c>
      <c r="K426" s="13" t="s">
        <v>527</v>
      </c>
      <c r="L426" s="13" t="s">
        <v>528</v>
      </c>
      <c r="M426" s="13" t="s">
        <v>529</v>
      </c>
      <c r="N426" s="13" t="s">
        <v>506</v>
      </c>
      <c r="O426" s="2">
        <v>0</v>
      </c>
      <c r="P426" s="2">
        <v>0</v>
      </c>
      <c r="Q426" s="2">
        <v>0</v>
      </c>
      <c r="R426" s="2">
        <v>318</v>
      </c>
      <c r="S426" s="2">
        <v>0</v>
      </c>
      <c r="T426" s="2">
        <v>0</v>
      </c>
      <c r="U426" s="2">
        <v>0</v>
      </c>
      <c r="V426" s="2">
        <v>318</v>
      </c>
      <c r="W426" s="2">
        <v>0</v>
      </c>
      <c r="X426" s="2">
        <v>0</v>
      </c>
      <c r="Y426" s="2">
        <v>0</v>
      </c>
      <c r="Z426" s="2">
        <v>0</v>
      </c>
      <c r="AA426" s="2">
        <f t="shared" si="6"/>
        <v>636</v>
      </c>
    </row>
    <row r="427" spans="1:27" customFormat="1">
      <c r="A427" s="1" t="s">
        <v>38</v>
      </c>
      <c r="B427" s="13" t="s">
        <v>1291</v>
      </c>
      <c r="C427" s="13" t="s">
        <v>1311</v>
      </c>
      <c r="D427" s="1">
        <v>120251</v>
      </c>
      <c r="E427" s="13" t="s">
        <v>1086</v>
      </c>
      <c r="F427" s="13" t="s">
        <v>1059</v>
      </c>
      <c r="G427" s="1" t="s">
        <v>99</v>
      </c>
      <c r="H427" s="1">
        <v>52562000</v>
      </c>
      <c r="I427" s="13" t="s">
        <v>590</v>
      </c>
      <c r="J427" s="13">
        <v>19</v>
      </c>
      <c r="K427" s="13" t="s">
        <v>527</v>
      </c>
      <c r="L427" s="13" t="s">
        <v>528</v>
      </c>
      <c r="M427" s="13" t="s">
        <v>529</v>
      </c>
      <c r="N427" s="13" t="s">
        <v>506</v>
      </c>
      <c r="O427" s="2">
        <v>100</v>
      </c>
      <c r="P427" s="2">
        <v>100</v>
      </c>
      <c r="Q427" s="2">
        <v>100</v>
      </c>
      <c r="R427" s="2">
        <v>100</v>
      </c>
      <c r="S427" s="2">
        <v>100</v>
      </c>
      <c r="T427" s="2">
        <v>100</v>
      </c>
      <c r="U427" s="2">
        <v>100</v>
      </c>
      <c r="V427" s="2">
        <v>100</v>
      </c>
      <c r="W427" s="2">
        <v>100</v>
      </c>
      <c r="X427" s="2">
        <v>100</v>
      </c>
      <c r="Y427" s="2">
        <v>100</v>
      </c>
      <c r="Z427" s="2">
        <v>100</v>
      </c>
      <c r="AA427" s="2">
        <f t="shared" si="6"/>
        <v>1200</v>
      </c>
    </row>
    <row r="428" spans="1:27" customFormat="1">
      <c r="A428" s="1" t="s">
        <v>38</v>
      </c>
      <c r="B428" s="13" t="s">
        <v>1291</v>
      </c>
      <c r="C428" s="13" t="s">
        <v>1311</v>
      </c>
      <c r="D428" s="1">
        <v>120251</v>
      </c>
      <c r="E428" s="13" t="s">
        <v>1086</v>
      </c>
      <c r="F428" s="13" t="s">
        <v>1059</v>
      </c>
      <c r="G428" s="1" t="s">
        <v>156</v>
      </c>
      <c r="H428" s="1">
        <v>52582000</v>
      </c>
      <c r="I428" s="13" t="s">
        <v>633</v>
      </c>
      <c r="J428" s="13">
        <v>19</v>
      </c>
      <c r="K428" s="13" t="s">
        <v>527</v>
      </c>
      <c r="L428" s="13" t="s">
        <v>528</v>
      </c>
      <c r="M428" s="13" t="s">
        <v>529</v>
      </c>
      <c r="N428" s="13" t="s">
        <v>519</v>
      </c>
      <c r="O428" s="2">
        <v>350</v>
      </c>
      <c r="P428" s="2">
        <v>350</v>
      </c>
      <c r="Q428" s="2">
        <v>475</v>
      </c>
      <c r="R428" s="2">
        <v>350</v>
      </c>
      <c r="S428" s="2">
        <v>350</v>
      </c>
      <c r="T428" s="2">
        <v>350</v>
      </c>
      <c r="U428" s="2">
        <v>350</v>
      </c>
      <c r="V428" s="2">
        <v>350</v>
      </c>
      <c r="W428" s="2">
        <v>475</v>
      </c>
      <c r="X428" s="2">
        <v>650</v>
      </c>
      <c r="Y428" s="2">
        <v>650</v>
      </c>
      <c r="Z428" s="2">
        <v>650</v>
      </c>
      <c r="AA428" s="2">
        <f t="shared" si="6"/>
        <v>5350</v>
      </c>
    </row>
    <row r="429" spans="1:27" customFormat="1">
      <c r="A429" s="1" t="s">
        <v>38</v>
      </c>
      <c r="B429" s="13" t="s">
        <v>1291</v>
      </c>
      <c r="C429" s="13" t="s">
        <v>1311</v>
      </c>
      <c r="D429" s="1">
        <v>120251</v>
      </c>
      <c r="E429" s="13" t="s">
        <v>1086</v>
      </c>
      <c r="F429" s="13" t="s">
        <v>1059</v>
      </c>
      <c r="G429" s="1" t="s">
        <v>105</v>
      </c>
      <c r="H429" s="1">
        <v>52001000</v>
      </c>
      <c r="I429" s="13" t="s">
        <v>488</v>
      </c>
      <c r="J429" s="13">
        <v>22</v>
      </c>
      <c r="K429" s="13" t="s">
        <v>489</v>
      </c>
      <c r="L429" s="13" t="s">
        <v>490</v>
      </c>
      <c r="M429" s="13" t="s">
        <v>489</v>
      </c>
      <c r="N429" s="13" t="s">
        <v>492</v>
      </c>
      <c r="O429" s="2">
        <v>1800</v>
      </c>
      <c r="P429" s="2">
        <v>2174.7399999999998</v>
      </c>
      <c r="Q429" s="2">
        <v>2326.0100000000002</v>
      </c>
      <c r="R429" s="2">
        <v>2475</v>
      </c>
      <c r="S429" s="2">
        <v>1800</v>
      </c>
      <c r="T429" s="2">
        <v>1800</v>
      </c>
      <c r="U429" s="2">
        <v>2270.86</v>
      </c>
      <c r="V429" s="2">
        <v>3451.04</v>
      </c>
      <c r="W429" s="2">
        <v>2288.0700000000002</v>
      </c>
      <c r="X429" s="2">
        <v>1832.11</v>
      </c>
      <c r="Y429" s="2">
        <v>1800</v>
      </c>
      <c r="Z429" s="2">
        <v>2283.94</v>
      </c>
      <c r="AA429" s="2">
        <f t="shared" si="6"/>
        <v>26301.77</v>
      </c>
    </row>
    <row r="430" spans="1:27" customFormat="1">
      <c r="A430" s="1" t="s">
        <v>38</v>
      </c>
      <c r="B430" s="13" t="s">
        <v>1291</v>
      </c>
      <c r="C430" s="13" t="s">
        <v>1311</v>
      </c>
      <c r="D430" s="1">
        <v>120251</v>
      </c>
      <c r="E430" s="13" t="s">
        <v>1086</v>
      </c>
      <c r="F430" s="13" t="s">
        <v>1059</v>
      </c>
      <c r="G430" s="1" t="s">
        <v>227</v>
      </c>
      <c r="H430" s="1">
        <v>62002100</v>
      </c>
      <c r="I430" s="13" t="s">
        <v>813</v>
      </c>
      <c r="J430" s="13">
        <v>29</v>
      </c>
      <c r="K430" s="13" t="s">
        <v>814</v>
      </c>
      <c r="L430" s="13" t="s">
        <v>815</v>
      </c>
      <c r="M430" s="13" t="s">
        <v>816</v>
      </c>
      <c r="N430" s="13" t="s">
        <v>818</v>
      </c>
      <c r="O430" s="2">
        <v>1000</v>
      </c>
      <c r="P430" s="2">
        <v>1000</v>
      </c>
      <c r="Q430" s="2">
        <v>1000</v>
      </c>
      <c r="R430" s="2">
        <v>1000</v>
      </c>
      <c r="S430" s="2">
        <v>1000</v>
      </c>
      <c r="T430" s="2">
        <v>1000</v>
      </c>
      <c r="U430" s="2">
        <v>1000</v>
      </c>
      <c r="V430" s="2">
        <v>1000</v>
      </c>
      <c r="W430" s="2">
        <v>1000</v>
      </c>
      <c r="X430" s="2">
        <v>1000</v>
      </c>
      <c r="Y430" s="2">
        <v>1000</v>
      </c>
      <c r="Z430" s="2">
        <v>1000</v>
      </c>
      <c r="AA430" s="2">
        <f t="shared" si="6"/>
        <v>12000</v>
      </c>
    </row>
    <row r="431" spans="1:27" customFormat="1">
      <c r="A431" s="1" t="s">
        <v>38</v>
      </c>
      <c r="B431" s="13" t="s">
        <v>1291</v>
      </c>
      <c r="C431" s="13" t="s">
        <v>1311</v>
      </c>
      <c r="D431" s="1">
        <v>120251</v>
      </c>
      <c r="E431" s="13" t="s">
        <v>1086</v>
      </c>
      <c r="F431" s="13" t="s">
        <v>1059</v>
      </c>
      <c r="G431" s="1" t="s">
        <v>189</v>
      </c>
      <c r="H431" s="1">
        <v>62002300</v>
      </c>
      <c r="I431" s="13" t="s">
        <v>819</v>
      </c>
      <c r="J431" s="13">
        <v>29</v>
      </c>
      <c r="K431" s="13" t="s">
        <v>814</v>
      </c>
      <c r="L431" s="13" t="s">
        <v>815</v>
      </c>
      <c r="M431" s="13" t="s">
        <v>816</v>
      </c>
      <c r="N431" s="13" t="s">
        <v>821</v>
      </c>
      <c r="O431" s="2">
        <v>8453</v>
      </c>
      <c r="P431" s="2">
        <v>8453</v>
      </c>
      <c r="Q431" s="2">
        <v>8453</v>
      </c>
      <c r="R431" s="2">
        <v>11453</v>
      </c>
      <c r="S431" s="2">
        <v>11453</v>
      </c>
      <c r="T431" s="2">
        <v>8453</v>
      </c>
      <c r="U431" s="2">
        <v>8453</v>
      </c>
      <c r="V431" s="2">
        <v>8453</v>
      </c>
      <c r="W431" s="2">
        <v>8453</v>
      </c>
      <c r="X431" s="2">
        <v>8453</v>
      </c>
      <c r="Y431" s="2">
        <v>18453</v>
      </c>
      <c r="Z431" s="2">
        <v>8453</v>
      </c>
      <c r="AA431" s="2">
        <f t="shared" si="6"/>
        <v>117436</v>
      </c>
    </row>
    <row r="432" spans="1:27" customFormat="1">
      <c r="A432" s="1" t="s">
        <v>38</v>
      </c>
      <c r="B432" s="13" t="s">
        <v>1291</v>
      </c>
      <c r="C432" s="13" t="s">
        <v>1311</v>
      </c>
      <c r="D432" s="1">
        <v>120251</v>
      </c>
      <c r="E432" s="13" t="s">
        <v>1086</v>
      </c>
      <c r="F432" s="13" t="s">
        <v>1059</v>
      </c>
      <c r="G432" s="1" t="s">
        <v>192</v>
      </c>
      <c r="H432" s="1">
        <v>63110000</v>
      </c>
      <c r="I432" s="13" t="s">
        <v>844</v>
      </c>
      <c r="J432" s="13">
        <v>29</v>
      </c>
      <c r="K432" s="13" t="s">
        <v>814</v>
      </c>
      <c r="L432" s="13" t="s">
        <v>815</v>
      </c>
      <c r="M432" s="13" t="s">
        <v>816</v>
      </c>
      <c r="N432" s="13" t="s">
        <v>846</v>
      </c>
      <c r="O432" s="2">
        <v>3200</v>
      </c>
      <c r="P432" s="2">
        <v>3200</v>
      </c>
      <c r="Q432" s="2">
        <v>3200</v>
      </c>
      <c r="R432" s="2">
        <v>3200</v>
      </c>
      <c r="S432" s="2">
        <v>3200</v>
      </c>
      <c r="T432" s="2">
        <v>3200</v>
      </c>
      <c r="U432" s="2">
        <v>3200</v>
      </c>
      <c r="V432" s="2">
        <v>3200</v>
      </c>
      <c r="W432" s="2">
        <v>3200</v>
      </c>
      <c r="X432" s="2">
        <v>3200</v>
      </c>
      <c r="Y432" s="2">
        <v>3200</v>
      </c>
      <c r="Z432" s="2">
        <v>3200</v>
      </c>
      <c r="AA432" s="2">
        <f t="shared" si="6"/>
        <v>38400</v>
      </c>
    </row>
    <row r="433" spans="1:27" customFormat="1">
      <c r="A433" s="1" t="s">
        <v>38</v>
      </c>
      <c r="B433" s="13" t="s">
        <v>1291</v>
      </c>
      <c r="C433" s="13" t="s">
        <v>1311</v>
      </c>
      <c r="D433" s="1">
        <v>120251</v>
      </c>
      <c r="E433" s="13" t="s">
        <v>1086</v>
      </c>
      <c r="F433" s="13" t="s">
        <v>1059</v>
      </c>
      <c r="G433" s="1" t="s">
        <v>69</v>
      </c>
      <c r="H433" s="1">
        <v>68532000</v>
      </c>
      <c r="I433" s="13" t="s">
        <v>892</v>
      </c>
      <c r="J433" s="13">
        <v>34</v>
      </c>
      <c r="K433" s="13" t="s">
        <v>887</v>
      </c>
      <c r="L433" s="13" t="s">
        <v>888</v>
      </c>
      <c r="M433" s="13" t="s">
        <v>887</v>
      </c>
      <c r="N433" s="13" t="s">
        <v>894</v>
      </c>
      <c r="O433" s="2">
        <v>248.74270847377664</v>
      </c>
      <c r="P433" s="2">
        <v>80.707291507023442</v>
      </c>
      <c r="Q433" s="2">
        <v>0</v>
      </c>
      <c r="R433" s="2">
        <v>0</v>
      </c>
      <c r="S433" s="2">
        <v>0</v>
      </c>
      <c r="T433" s="2">
        <v>0</v>
      </c>
      <c r="U433" s="2">
        <v>0</v>
      </c>
      <c r="V433" s="2">
        <v>0</v>
      </c>
      <c r="W433" s="2">
        <v>0</v>
      </c>
      <c r="X433" s="2">
        <v>0</v>
      </c>
      <c r="Y433" s="2">
        <v>0</v>
      </c>
      <c r="Z433" s="2">
        <v>0</v>
      </c>
      <c r="AA433" s="2">
        <f t="shared" si="6"/>
        <v>329.4499999808001</v>
      </c>
    </row>
    <row r="434" spans="1:27" customFormat="1">
      <c r="A434" s="1" t="s">
        <v>38</v>
      </c>
      <c r="B434" s="13" t="s">
        <v>1291</v>
      </c>
      <c r="C434" s="13" t="s">
        <v>1311</v>
      </c>
      <c r="D434" s="1">
        <v>120251</v>
      </c>
      <c r="E434" s="13" t="s">
        <v>1086</v>
      </c>
      <c r="F434" s="13" t="s">
        <v>1059</v>
      </c>
      <c r="G434" s="1" t="s">
        <v>70</v>
      </c>
      <c r="H434" s="1">
        <v>68533000</v>
      </c>
      <c r="I434" s="13" t="s">
        <v>896</v>
      </c>
      <c r="J434" s="13">
        <v>34</v>
      </c>
      <c r="K434" s="13" t="s">
        <v>887</v>
      </c>
      <c r="L434" s="13" t="s">
        <v>888</v>
      </c>
      <c r="M434" s="13" t="s">
        <v>887</v>
      </c>
      <c r="N434" s="13" t="s">
        <v>894</v>
      </c>
      <c r="O434" s="2">
        <v>3171.4270330406507</v>
      </c>
      <c r="P434" s="2">
        <v>3171.4270330406507</v>
      </c>
      <c r="Q434" s="2">
        <v>3442.5210795524536</v>
      </c>
      <c r="R434" s="2">
        <v>3183.7366171546128</v>
      </c>
      <c r="S434" s="2">
        <v>3319.8693348921315</v>
      </c>
      <c r="T434" s="2">
        <v>3319.8693348921315</v>
      </c>
      <c r="U434" s="2">
        <v>3183.7366171546128</v>
      </c>
      <c r="V434" s="2">
        <v>3456.0020526296498</v>
      </c>
      <c r="W434" s="2">
        <v>3319.8693348921315</v>
      </c>
      <c r="X434" s="2">
        <v>3183.7366171546128</v>
      </c>
      <c r="Y434" s="2">
        <v>3375.5512349834507</v>
      </c>
      <c r="Z434" s="2">
        <v>3375.5512349834507</v>
      </c>
      <c r="AA434" s="2">
        <f t="shared" si="6"/>
        <v>39503.297524370544</v>
      </c>
    </row>
    <row r="435" spans="1:27" customFormat="1">
      <c r="A435" s="1" t="s">
        <v>38</v>
      </c>
      <c r="B435" s="13" t="s">
        <v>1291</v>
      </c>
      <c r="C435" s="13" t="s">
        <v>1311</v>
      </c>
      <c r="D435" s="1">
        <v>120251</v>
      </c>
      <c r="E435" s="13" t="s">
        <v>1086</v>
      </c>
      <c r="F435" s="13" t="s">
        <v>1059</v>
      </c>
      <c r="G435" s="1" t="s">
        <v>71</v>
      </c>
      <c r="H435" s="1">
        <v>68535000</v>
      </c>
      <c r="I435" s="13" t="s">
        <v>898</v>
      </c>
      <c r="J435" s="13">
        <v>34</v>
      </c>
      <c r="K435" s="13" t="s">
        <v>887</v>
      </c>
      <c r="L435" s="13" t="s">
        <v>888</v>
      </c>
      <c r="M435" s="13" t="s">
        <v>887</v>
      </c>
      <c r="N435" s="13" t="s">
        <v>894</v>
      </c>
      <c r="O435" s="2">
        <v>580.39298643881204</v>
      </c>
      <c r="P435" s="2">
        <v>440.89701356118786</v>
      </c>
      <c r="Q435" s="2">
        <v>0</v>
      </c>
      <c r="R435" s="2">
        <v>0</v>
      </c>
      <c r="S435" s="2">
        <v>0</v>
      </c>
      <c r="T435" s="2">
        <v>0</v>
      </c>
      <c r="U435" s="2">
        <v>0</v>
      </c>
      <c r="V435" s="2">
        <v>0</v>
      </c>
      <c r="W435" s="2">
        <v>0</v>
      </c>
      <c r="X435" s="2">
        <v>0</v>
      </c>
      <c r="Y435" s="2">
        <v>0</v>
      </c>
      <c r="Z435" s="2">
        <v>0</v>
      </c>
      <c r="AA435" s="2">
        <f t="shared" si="6"/>
        <v>1021.29</v>
      </c>
    </row>
    <row r="436" spans="1:27" customFormat="1">
      <c r="A436" s="1" t="s">
        <v>38</v>
      </c>
      <c r="B436" s="13" t="s">
        <v>1291</v>
      </c>
      <c r="C436" s="13" t="s">
        <v>1311</v>
      </c>
      <c r="D436" s="1">
        <v>120251</v>
      </c>
      <c r="E436" s="13" t="s">
        <v>1086</v>
      </c>
      <c r="F436" s="13" t="s">
        <v>1059</v>
      </c>
      <c r="G436" s="1" t="s">
        <v>128</v>
      </c>
      <c r="H436" s="1">
        <v>68532100</v>
      </c>
      <c r="I436" s="13" t="s">
        <v>895</v>
      </c>
      <c r="J436" s="13">
        <v>34</v>
      </c>
      <c r="K436" s="13" t="s">
        <v>887</v>
      </c>
      <c r="L436" s="13" t="s">
        <v>888</v>
      </c>
      <c r="M436" s="13" t="s">
        <v>887</v>
      </c>
      <c r="N436" s="13" t="s">
        <v>894</v>
      </c>
      <c r="O436" s="2">
        <v>-7.0081703719673207</v>
      </c>
      <c r="P436" s="2">
        <v>-1.3918296275526829</v>
      </c>
      <c r="Q436" s="2">
        <v>0</v>
      </c>
      <c r="R436" s="2">
        <v>0</v>
      </c>
      <c r="S436" s="2">
        <v>0</v>
      </c>
      <c r="T436" s="2">
        <v>0</v>
      </c>
      <c r="U436" s="2">
        <v>0</v>
      </c>
      <c r="V436" s="2">
        <v>0</v>
      </c>
      <c r="W436" s="2">
        <v>0</v>
      </c>
      <c r="X436" s="2">
        <v>0</v>
      </c>
      <c r="Y436" s="2">
        <v>0</v>
      </c>
      <c r="Z436" s="2">
        <v>0</v>
      </c>
      <c r="AA436" s="2">
        <f t="shared" si="6"/>
        <v>-8.3999999995200039</v>
      </c>
    </row>
    <row r="437" spans="1:27" customFormat="1">
      <c r="A437" s="1" t="s">
        <v>38</v>
      </c>
      <c r="B437" s="13" t="s">
        <v>1291</v>
      </c>
      <c r="C437" s="13" t="s">
        <v>1311</v>
      </c>
      <c r="D437" s="1">
        <v>120251</v>
      </c>
      <c r="E437" s="13" t="s">
        <v>1086</v>
      </c>
      <c r="F437" s="13" t="s">
        <v>1059</v>
      </c>
      <c r="G437" s="1" t="s">
        <v>129</v>
      </c>
      <c r="H437" s="1">
        <v>68533100</v>
      </c>
      <c r="I437" s="13" t="s">
        <v>897</v>
      </c>
      <c r="J437" s="13">
        <v>34</v>
      </c>
      <c r="K437" s="13" t="s">
        <v>887</v>
      </c>
      <c r="L437" s="13" t="s">
        <v>888</v>
      </c>
      <c r="M437" s="13" t="s">
        <v>887</v>
      </c>
      <c r="N437" s="13" t="s">
        <v>894</v>
      </c>
      <c r="O437" s="2">
        <v>-89.354172242583317</v>
      </c>
      <c r="P437" s="2">
        <v>-89.354172242583317</v>
      </c>
      <c r="Q437" s="2">
        <v>-97.864093408543624</v>
      </c>
      <c r="R437" s="2">
        <v>-91.856089065375656</v>
      </c>
      <c r="S437" s="2">
        <v>-96.230188544679237</v>
      </c>
      <c r="T437" s="2">
        <v>-96.230188544679237</v>
      </c>
      <c r="U437" s="2">
        <v>-91.856089065375656</v>
      </c>
      <c r="V437" s="2">
        <v>-100.60428802398286</v>
      </c>
      <c r="W437" s="2">
        <v>-96.230188544679237</v>
      </c>
      <c r="X437" s="2">
        <v>-91.856089065375656</v>
      </c>
      <c r="Y437" s="2">
        <v>-96.230188544679237</v>
      </c>
      <c r="Z437" s="2">
        <v>-96.230188544679237</v>
      </c>
      <c r="AA437" s="2">
        <f t="shared" si="6"/>
        <v>-1133.8959358372163</v>
      </c>
    </row>
    <row r="438" spans="1:27" customFormat="1">
      <c r="A438" s="1" t="s">
        <v>38</v>
      </c>
      <c r="B438" s="13" t="s">
        <v>1291</v>
      </c>
      <c r="C438" s="13" t="s">
        <v>1311</v>
      </c>
      <c r="D438" s="1">
        <v>120251</v>
      </c>
      <c r="E438" s="13" t="s">
        <v>1086</v>
      </c>
      <c r="F438" s="13" t="s">
        <v>1059</v>
      </c>
      <c r="G438" s="1" t="s">
        <v>130</v>
      </c>
      <c r="H438" s="1">
        <v>68535100</v>
      </c>
      <c r="I438" s="13" t="s">
        <v>899</v>
      </c>
      <c r="J438" s="13">
        <v>34</v>
      </c>
      <c r="K438" s="13" t="s">
        <v>887</v>
      </c>
      <c r="L438" s="13" t="s">
        <v>888</v>
      </c>
      <c r="M438" s="13" t="s">
        <v>887</v>
      </c>
      <c r="N438" s="13" t="s">
        <v>894</v>
      </c>
      <c r="O438" s="2">
        <v>-16.352397534590409</v>
      </c>
      <c r="P438" s="2">
        <v>-9.68760246540959</v>
      </c>
      <c r="Q438" s="2">
        <v>0</v>
      </c>
      <c r="R438" s="2">
        <v>0</v>
      </c>
      <c r="S438" s="2">
        <v>0</v>
      </c>
      <c r="T438" s="2">
        <v>0</v>
      </c>
      <c r="U438" s="2">
        <v>0</v>
      </c>
      <c r="V438" s="2">
        <v>0</v>
      </c>
      <c r="W438" s="2">
        <v>0</v>
      </c>
      <c r="X438" s="2">
        <v>0</v>
      </c>
      <c r="Y438" s="2">
        <v>0</v>
      </c>
      <c r="Z438" s="2">
        <v>0</v>
      </c>
      <c r="AA438" s="2">
        <f t="shared" si="6"/>
        <v>-26.04</v>
      </c>
    </row>
    <row r="439" spans="1:27" customFormat="1">
      <c r="A439" s="1" t="s">
        <v>39</v>
      </c>
      <c r="B439" s="13" t="s">
        <v>1291</v>
      </c>
      <c r="C439" s="13" t="s">
        <v>1311</v>
      </c>
      <c r="D439" s="1">
        <v>120252</v>
      </c>
      <c r="E439" s="13" t="s">
        <v>1087</v>
      </c>
      <c r="F439" s="13" t="s">
        <v>1059</v>
      </c>
      <c r="G439" s="1" t="s">
        <v>182</v>
      </c>
      <c r="H439" s="1">
        <v>51510000</v>
      </c>
      <c r="I439" s="13" t="s">
        <v>465</v>
      </c>
      <c r="J439" s="13">
        <v>7</v>
      </c>
      <c r="K439" s="13" t="s">
        <v>466</v>
      </c>
      <c r="L439" s="13" t="s">
        <v>467</v>
      </c>
      <c r="M439" s="13" t="s">
        <v>468</v>
      </c>
      <c r="N439" s="13" t="s">
        <v>470</v>
      </c>
      <c r="O439" s="2">
        <v>55243</v>
      </c>
      <c r="P439" s="2">
        <v>56661</v>
      </c>
      <c r="Q439" s="2">
        <v>60814</v>
      </c>
      <c r="R439" s="2">
        <v>60621</v>
      </c>
      <c r="S439" s="2">
        <v>22005</v>
      </c>
      <c r="T439" s="2">
        <v>83312</v>
      </c>
      <c r="U439" s="2">
        <v>82125</v>
      </c>
      <c r="V439" s="2">
        <v>86296</v>
      </c>
      <c r="W439" s="2">
        <v>64541</v>
      </c>
      <c r="X439" s="2">
        <v>48527</v>
      </c>
      <c r="Y439" s="2">
        <v>45130</v>
      </c>
      <c r="Z439" s="2">
        <v>54731</v>
      </c>
      <c r="AA439" s="2">
        <f t="shared" si="6"/>
        <v>720006</v>
      </c>
    </row>
    <row r="440" spans="1:27" customFormat="1">
      <c r="A440" s="1" t="s">
        <v>39</v>
      </c>
      <c r="B440" s="13" t="s">
        <v>1291</v>
      </c>
      <c r="C440" s="13" t="s">
        <v>1311</v>
      </c>
      <c r="D440" s="1">
        <v>120252</v>
      </c>
      <c r="E440" s="13" t="s">
        <v>1087</v>
      </c>
      <c r="F440" s="13" t="s">
        <v>1059</v>
      </c>
      <c r="G440" s="1" t="s">
        <v>226</v>
      </c>
      <c r="H440" s="1">
        <v>51800000</v>
      </c>
      <c r="I440" s="13" t="s">
        <v>484</v>
      </c>
      <c r="J440" s="13">
        <v>8</v>
      </c>
      <c r="K440" s="13" t="s">
        <v>484</v>
      </c>
      <c r="L440" s="13" t="s">
        <v>485</v>
      </c>
      <c r="M440" s="13" t="s">
        <v>484</v>
      </c>
      <c r="N440" s="13" t="s">
        <v>487</v>
      </c>
      <c r="O440" s="2">
        <v>27970.827602810878</v>
      </c>
      <c r="P440" s="2">
        <v>26969.692360158198</v>
      </c>
      <c r="Q440" s="2">
        <v>20353.661237376647</v>
      </c>
      <c r="R440" s="2">
        <v>18580.81926935447</v>
      </c>
      <c r="S440" s="2">
        <v>19186.170641251898</v>
      </c>
      <c r="T440" s="2">
        <v>20256.123698061168</v>
      </c>
      <c r="U440" s="2">
        <v>33899.694089473203</v>
      </c>
      <c r="V440" s="2">
        <v>36156.483933839467</v>
      </c>
      <c r="W440" s="2">
        <v>39698.214124919388</v>
      </c>
      <c r="X440" s="2">
        <v>25862.453888958276</v>
      </c>
      <c r="Y440" s="2">
        <v>20927.929736018938</v>
      </c>
      <c r="Z440" s="2">
        <v>23632.887427093014</v>
      </c>
      <c r="AA440" s="2">
        <f t="shared" si="6"/>
        <v>313494.95800931548</v>
      </c>
    </row>
    <row r="441" spans="1:27" customFormat="1">
      <c r="A441" s="1" t="s">
        <v>39</v>
      </c>
      <c r="B441" s="13" t="s">
        <v>1291</v>
      </c>
      <c r="C441" s="13" t="s">
        <v>1311</v>
      </c>
      <c r="D441" s="1">
        <v>120252</v>
      </c>
      <c r="E441" s="13" t="s">
        <v>1087</v>
      </c>
      <c r="F441" s="13" t="s">
        <v>1059</v>
      </c>
      <c r="G441" s="1" t="s">
        <v>183</v>
      </c>
      <c r="H441" s="1">
        <v>51110000</v>
      </c>
      <c r="I441" s="13" t="s">
        <v>459</v>
      </c>
      <c r="J441" s="13">
        <v>9</v>
      </c>
      <c r="K441" s="13" t="s">
        <v>460</v>
      </c>
      <c r="L441" s="13" t="s">
        <v>461</v>
      </c>
      <c r="M441" s="13" t="s">
        <v>460</v>
      </c>
      <c r="N441" s="13" t="s">
        <v>463</v>
      </c>
      <c r="O441" s="2">
        <v>2250</v>
      </c>
      <c r="P441" s="2">
        <v>2250</v>
      </c>
      <c r="Q441" s="2">
        <v>2250</v>
      </c>
      <c r="R441" s="2">
        <v>2250</v>
      </c>
      <c r="S441" s="2">
        <v>2250</v>
      </c>
      <c r="T441" s="2">
        <v>2250</v>
      </c>
      <c r="U441" s="2">
        <v>2250</v>
      </c>
      <c r="V441" s="2">
        <v>2250</v>
      </c>
      <c r="W441" s="2">
        <v>2250</v>
      </c>
      <c r="X441" s="2">
        <v>2250</v>
      </c>
      <c r="Y441" s="2">
        <v>2250</v>
      </c>
      <c r="Z441" s="2">
        <v>2250</v>
      </c>
      <c r="AA441" s="2">
        <f t="shared" si="6"/>
        <v>27000</v>
      </c>
    </row>
    <row r="442" spans="1:27" customFormat="1">
      <c r="A442" s="1" t="s">
        <v>39</v>
      </c>
      <c r="B442" s="13" t="s">
        <v>1291</v>
      </c>
      <c r="C442" s="13" t="s">
        <v>1311</v>
      </c>
      <c r="D442" s="1">
        <v>120252</v>
      </c>
      <c r="E442" s="13" t="s">
        <v>1087</v>
      </c>
      <c r="F442" s="13" t="s">
        <v>1059</v>
      </c>
      <c r="G442" s="1" t="s">
        <v>80</v>
      </c>
      <c r="H442" s="1">
        <v>50109900</v>
      </c>
      <c r="I442" s="13" t="s">
        <v>388</v>
      </c>
      <c r="J442" s="13">
        <v>10</v>
      </c>
      <c r="K442" s="13" t="s">
        <v>347</v>
      </c>
      <c r="L442" s="13" t="s">
        <v>348</v>
      </c>
      <c r="M442" s="13" t="s">
        <v>349</v>
      </c>
      <c r="N442" s="13" t="s">
        <v>351</v>
      </c>
      <c r="O442" s="2">
        <v>-508.36800000000005</v>
      </c>
      <c r="P442" s="2">
        <v>-508.36800000000005</v>
      </c>
      <c r="Q442" s="2">
        <v>-556.78399999999999</v>
      </c>
      <c r="R442" s="2">
        <v>-522.602304</v>
      </c>
      <c r="S442" s="2">
        <v>-547.48812800000007</v>
      </c>
      <c r="T442" s="2">
        <v>-547.48812800000007</v>
      </c>
      <c r="U442" s="2">
        <v>-522.602304</v>
      </c>
      <c r="V442" s="2">
        <v>-572.37395200000014</v>
      </c>
      <c r="W442" s="2">
        <v>-547.48812800000007</v>
      </c>
      <c r="X442" s="2">
        <v>-522.602304</v>
      </c>
      <c r="Y442" s="2">
        <v>-547.48812800000007</v>
      </c>
      <c r="Z442" s="2">
        <v>-547.48812800000007</v>
      </c>
      <c r="AA442" s="2">
        <f t="shared" si="6"/>
        <v>-6451.1415040000002</v>
      </c>
    </row>
    <row r="443" spans="1:27" customFormat="1">
      <c r="A443" s="1" t="s">
        <v>39</v>
      </c>
      <c r="B443" s="13" t="s">
        <v>1291</v>
      </c>
      <c r="C443" s="13" t="s">
        <v>1311</v>
      </c>
      <c r="D443" s="1">
        <v>120252</v>
      </c>
      <c r="E443" s="13" t="s">
        <v>1087</v>
      </c>
      <c r="F443" s="13" t="s">
        <v>1059</v>
      </c>
      <c r="G443" s="1" t="s">
        <v>152</v>
      </c>
      <c r="H443" s="1">
        <v>50110000</v>
      </c>
      <c r="I443" s="13" t="s">
        <v>389</v>
      </c>
      <c r="J443" s="13">
        <v>10</v>
      </c>
      <c r="K443" s="13" t="s">
        <v>347</v>
      </c>
      <c r="L443" s="13" t="s">
        <v>348</v>
      </c>
      <c r="M443" s="13" t="s">
        <v>349</v>
      </c>
      <c r="N443" s="13" t="s">
        <v>351</v>
      </c>
      <c r="O443" s="2">
        <v>3775.087125</v>
      </c>
      <c r="P443" s="2">
        <v>3775.087125</v>
      </c>
      <c r="Q443" s="2">
        <v>3775.0871250000005</v>
      </c>
      <c r="R443" s="2">
        <v>3880.7866845000008</v>
      </c>
      <c r="S443" s="2">
        <v>3880.7866845000003</v>
      </c>
      <c r="T443" s="2">
        <v>3880.7866845000003</v>
      </c>
      <c r="U443" s="2">
        <v>3880.7866845000008</v>
      </c>
      <c r="V443" s="2">
        <v>3880.7866845000003</v>
      </c>
      <c r="W443" s="2">
        <v>3880.7866845000003</v>
      </c>
      <c r="X443" s="2">
        <v>3880.7866845000008</v>
      </c>
      <c r="Y443" s="2">
        <v>3880.7866845000003</v>
      </c>
      <c r="Z443" s="2">
        <v>3880.7866845000003</v>
      </c>
      <c r="AA443" s="2">
        <f t="shared" si="6"/>
        <v>46252.341535500003</v>
      </c>
    </row>
    <row r="444" spans="1:27" customFormat="1">
      <c r="A444" s="1" t="s">
        <v>39</v>
      </c>
      <c r="B444" s="13" t="s">
        <v>1291</v>
      </c>
      <c r="C444" s="13" t="s">
        <v>1311</v>
      </c>
      <c r="D444" s="1">
        <v>120252</v>
      </c>
      <c r="E444" s="13" t="s">
        <v>1087</v>
      </c>
      <c r="F444" s="13" t="s">
        <v>1059</v>
      </c>
      <c r="G444" s="1" t="s">
        <v>52</v>
      </c>
      <c r="H444" s="1">
        <v>50100000</v>
      </c>
      <c r="I444" s="13" t="s">
        <v>346</v>
      </c>
      <c r="J444" s="13">
        <v>10</v>
      </c>
      <c r="K444" s="13" t="s">
        <v>347</v>
      </c>
      <c r="L444" s="13" t="s">
        <v>348</v>
      </c>
      <c r="M444" s="13" t="s">
        <v>349</v>
      </c>
      <c r="N444" s="13" t="s">
        <v>351</v>
      </c>
      <c r="O444" s="2">
        <v>40480.33</v>
      </c>
      <c r="P444" s="2">
        <v>40480.33</v>
      </c>
      <c r="Q444" s="2">
        <v>44335.590000000004</v>
      </c>
      <c r="R444" s="2">
        <v>41613.770240000005</v>
      </c>
      <c r="S444" s="2">
        <v>43595.381679999999</v>
      </c>
      <c r="T444" s="2">
        <v>43595.381679999999</v>
      </c>
      <c r="U444" s="2">
        <v>41613.770240000005</v>
      </c>
      <c r="V444" s="2">
        <v>45576.993119999999</v>
      </c>
      <c r="W444" s="2">
        <v>43595.381679999999</v>
      </c>
      <c r="X444" s="2">
        <v>41613.770240000005</v>
      </c>
      <c r="Y444" s="2">
        <v>43595.381679999999</v>
      </c>
      <c r="Z444" s="2">
        <v>43595.381679999999</v>
      </c>
      <c r="AA444" s="2">
        <f t="shared" si="6"/>
        <v>513691.46223999996</v>
      </c>
    </row>
    <row r="445" spans="1:27" customFormat="1">
      <c r="A445" s="1" t="s">
        <v>39</v>
      </c>
      <c r="B445" s="13" t="s">
        <v>1291</v>
      </c>
      <c r="C445" s="13" t="s">
        <v>1311</v>
      </c>
      <c r="D445" s="1">
        <v>120252</v>
      </c>
      <c r="E445" s="13" t="s">
        <v>1087</v>
      </c>
      <c r="F445" s="13" t="s">
        <v>1059</v>
      </c>
      <c r="G445" s="1" t="s">
        <v>84</v>
      </c>
      <c r="H445" s="1">
        <v>50550000</v>
      </c>
      <c r="I445" s="13" t="s">
        <v>446</v>
      </c>
      <c r="J445" s="13">
        <v>12</v>
      </c>
      <c r="K445" s="13" t="s">
        <v>442</v>
      </c>
      <c r="L445" s="13" t="s">
        <v>443</v>
      </c>
      <c r="M445" s="13" t="s">
        <v>444</v>
      </c>
      <c r="N445" s="13" t="s">
        <v>417</v>
      </c>
      <c r="O445" s="2">
        <v>8188.670000000001</v>
      </c>
      <c r="P445" s="2">
        <v>8188.670000000001</v>
      </c>
      <c r="Q445" s="2">
        <v>8188.670000000001</v>
      </c>
      <c r="R445" s="2">
        <v>8188.670000000001</v>
      </c>
      <c r="S445" s="2">
        <v>8188.670000000001</v>
      </c>
      <c r="T445" s="2">
        <v>8188.670000000001</v>
      </c>
      <c r="U445" s="2">
        <v>8188.670000000001</v>
      </c>
      <c r="V445" s="2">
        <v>8188.670000000001</v>
      </c>
      <c r="W445" s="2">
        <v>8188.670000000001</v>
      </c>
      <c r="X445" s="2">
        <v>8188.670000000001</v>
      </c>
      <c r="Y445" s="2">
        <v>8188.670000000001</v>
      </c>
      <c r="Z445" s="2">
        <v>8188.670000000001</v>
      </c>
      <c r="AA445" s="2">
        <f t="shared" si="6"/>
        <v>98264.04</v>
      </c>
    </row>
    <row r="446" spans="1:27" customFormat="1">
      <c r="A446" s="1" t="s">
        <v>39</v>
      </c>
      <c r="B446" s="13" t="s">
        <v>1291</v>
      </c>
      <c r="C446" s="13" t="s">
        <v>1311</v>
      </c>
      <c r="D446" s="1">
        <v>120252</v>
      </c>
      <c r="E446" s="13" t="s">
        <v>1087</v>
      </c>
      <c r="F446" s="13" t="s">
        <v>1059</v>
      </c>
      <c r="G446" s="1" t="s">
        <v>85</v>
      </c>
      <c r="H446" s="1">
        <v>50550100</v>
      </c>
      <c r="I446" s="13" t="s">
        <v>447</v>
      </c>
      <c r="J446" s="13">
        <v>12</v>
      </c>
      <c r="K446" s="13" t="s">
        <v>442</v>
      </c>
      <c r="L446" s="13" t="s">
        <v>443</v>
      </c>
      <c r="M446" s="13" t="s">
        <v>444</v>
      </c>
      <c r="N446" s="13" t="s">
        <v>417</v>
      </c>
      <c r="O446" s="2">
        <v>-92.800000000000011</v>
      </c>
      <c r="P446" s="2">
        <v>-92.800000000000011</v>
      </c>
      <c r="Q446" s="2">
        <v>-92.800000000000011</v>
      </c>
      <c r="R446" s="2">
        <v>-92.800000000000011</v>
      </c>
      <c r="S446" s="2">
        <v>-92.800000000000011</v>
      </c>
      <c r="T446" s="2">
        <v>-92.800000000000011</v>
      </c>
      <c r="U446" s="2">
        <v>-92.800000000000011</v>
      </c>
      <c r="V446" s="2">
        <v>-92.800000000000011</v>
      </c>
      <c r="W446" s="2">
        <v>-92.800000000000011</v>
      </c>
      <c r="X446" s="2">
        <v>-92.800000000000011</v>
      </c>
      <c r="Y446" s="2">
        <v>-92.800000000000011</v>
      </c>
      <c r="Z446" s="2">
        <v>-92.800000000000011</v>
      </c>
      <c r="AA446" s="2">
        <f t="shared" si="6"/>
        <v>-1113.5999999999999</v>
      </c>
    </row>
    <row r="447" spans="1:27" customFormat="1">
      <c r="A447" s="1" t="s">
        <v>39</v>
      </c>
      <c r="B447" s="13" t="s">
        <v>1291</v>
      </c>
      <c r="C447" s="13" t="s">
        <v>1311</v>
      </c>
      <c r="D447" s="1">
        <v>120252</v>
      </c>
      <c r="E447" s="13" t="s">
        <v>1087</v>
      </c>
      <c r="F447" s="13" t="s">
        <v>1059</v>
      </c>
      <c r="G447" s="1" t="s">
        <v>53</v>
      </c>
      <c r="H447" s="1">
        <v>50421000</v>
      </c>
      <c r="I447" s="13" t="s">
        <v>413</v>
      </c>
      <c r="J447" s="13">
        <v>13</v>
      </c>
      <c r="K447" s="13" t="s">
        <v>414</v>
      </c>
      <c r="L447" s="13" t="s">
        <v>415</v>
      </c>
      <c r="M447" s="13" t="s">
        <v>414</v>
      </c>
      <c r="N447" s="13" t="s">
        <v>417</v>
      </c>
      <c r="O447" s="2">
        <v>1184.1283919220141</v>
      </c>
      <c r="P447" s="2">
        <v>1184.1283919220141</v>
      </c>
      <c r="Q447" s="2">
        <v>1287.091420798683</v>
      </c>
      <c r="R447" s="2">
        <v>1217.2803868958306</v>
      </c>
      <c r="S447" s="2">
        <v>1270.2073637384383</v>
      </c>
      <c r="T447" s="2">
        <v>1270.2073637384383</v>
      </c>
      <c r="U447" s="2">
        <v>1217.2803868958306</v>
      </c>
      <c r="V447" s="2">
        <v>1323.1343405810462</v>
      </c>
      <c r="W447" s="2">
        <v>1270.2073637384383</v>
      </c>
      <c r="X447" s="2">
        <v>1217.2803868958306</v>
      </c>
      <c r="Y447" s="2">
        <v>1270.2073637384383</v>
      </c>
      <c r="Z447" s="2">
        <v>1270.2073637384383</v>
      </c>
      <c r="AA447" s="2">
        <f t="shared" si="6"/>
        <v>14981.36052460344</v>
      </c>
    </row>
    <row r="448" spans="1:27" customFormat="1">
      <c r="A448" s="1" t="s">
        <v>39</v>
      </c>
      <c r="B448" s="13" t="s">
        <v>1291</v>
      </c>
      <c r="C448" s="13" t="s">
        <v>1311</v>
      </c>
      <c r="D448" s="1">
        <v>120252</v>
      </c>
      <c r="E448" s="13" t="s">
        <v>1087</v>
      </c>
      <c r="F448" s="13" t="s">
        <v>1059</v>
      </c>
      <c r="G448" s="1" t="s">
        <v>54</v>
      </c>
      <c r="H448" s="1">
        <v>50422000</v>
      </c>
      <c r="I448" s="13" t="s">
        <v>419</v>
      </c>
      <c r="J448" s="13">
        <v>13</v>
      </c>
      <c r="K448" s="13" t="s">
        <v>414</v>
      </c>
      <c r="L448" s="13" t="s">
        <v>415</v>
      </c>
      <c r="M448" s="13" t="s">
        <v>414</v>
      </c>
      <c r="N448" s="13" t="s">
        <v>417</v>
      </c>
      <c r="O448" s="2">
        <v>1443.5007941103574</v>
      </c>
      <c r="P448" s="2">
        <v>1443.5007941103574</v>
      </c>
      <c r="Q448" s="2">
        <v>1580.970393549439</v>
      </c>
      <c r="R448" s="2">
        <v>1483.9182963454475</v>
      </c>
      <c r="S448" s="2">
        <v>1554.5763104571354</v>
      </c>
      <c r="T448" s="2">
        <v>1554.5763104571354</v>
      </c>
      <c r="U448" s="2">
        <v>1483.9182963454475</v>
      </c>
      <c r="V448" s="2">
        <v>1625.2443245688235</v>
      </c>
      <c r="W448" s="2">
        <v>1554.5763104571354</v>
      </c>
      <c r="X448" s="2">
        <v>1483.9182963454475</v>
      </c>
      <c r="Y448" s="2">
        <v>1554.5763104571354</v>
      </c>
      <c r="Z448" s="2">
        <v>1554.5763104571354</v>
      </c>
      <c r="AA448" s="2">
        <f t="shared" si="6"/>
        <v>18317.852747660996</v>
      </c>
    </row>
    <row r="449" spans="1:27" customFormat="1">
      <c r="A449" s="1" t="s">
        <v>39</v>
      </c>
      <c r="B449" s="13" t="s">
        <v>1291</v>
      </c>
      <c r="C449" s="13" t="s">
        <v>1311</v>
      </c>
      <c r="D449" s="1">
        <v>120252</v>
      </c>
      <c r="E449" s="13" t="s">
        <v>1087</v>
      </c>
      <c r="F449" s="13" t="s">
        <v>1059</v>
      </c>
      <c r="G449" s="1" t="s">
        <v>185</v>
      </c>
      <c r="H449" s="1">
        <v>50454000</v>
      </c>
      <c r="I449" s="13" t="s">
        <v>437</v>
      </c>
      <c r="J449" s="13">
        <v>13</v>
      </c>
      <c r="K449" s="13" t="s">
        <v>414</v>
      </c>
      <c r="L449" s="13" t="s">
        <v>415</v>
      </c>
      <c r="M449" s="13" t="s">
        <v>414</v>
      </c>
      <c r="N449" s="13" t="s">
        <v>417</v>
      </c>
      <c r="O449" s="2">
        <v>500</v>
      </c>
      <c r="P449" s="2">
        <v>0</v>
      </c>
      <c r="Q449" s="2">
        <v>0</v>
      </c>
      <c r="R449" s="2">
        <v>0</v>
      </c>
      <c r="S449" s="2">
        <v>0</v>
      </c>
      <c r="T449" s="2">
        <v>0</v>
      </c>
      <c r="U449" s="2">
        <v>0</v>
      </c>
      <c r="V449" s="2">
        <v>0</v>
      </c>
      <c r="W449" s="2">
        <v>0</v>
      </c>
      <c r="X449" s="2">
        <v>0</v>
      </c>
      <c r="Y449" s="2">
        <v>0</v>
      </c>
      <c r="Z449" s="2">
        <v>500</v>
      </c>
      <c r="AA449" s="2">
        <f t="shared" si="6"/>
        <v>1000</v>
      </c>
    </row>
    <row r="450" spans="1:27" customFormat="1">
      <c r="A450" s="1" t="s">
        <v>39</v>
      </c>
      <c r="B450" s="13" t="s">
        <v>1291</v>
      </c>
      <c r="C450" s="13" t="s">
        <v>1311</v>
      </c>
      <c r="D450" s="1">
        <v>120252</v>
      </c>
      <c r="E450" s="13" t="s">
        <v>1087</v>
      </c>
      <c r="F450" s="13" t="s">
        <v>1059</v>
      </c>
      <c r="G450" s="1" t="s">
        <v>90</v>
      </c>
      <c r="H450" s="1">
        <v>50421100</v>
      </c>
      <c r="I450" s="13" t="s">
        <v>418</v>
      </c>
      <c r="J450" s="13">
        <v>13</v>
      </c>
      <c r="K450" s="13" t="s">
        <v>414</v>
      </c>
      <c r="L450" s="13" t="s">
        <v>415</v>
      </c>
      <c r="M450" s="13" t="s">
        <v>414</v>
      </c>
      <c r="N450" s="13" t="s">
        <v>417</v>
      </c>
      <c r="O450" s="2">
        <v>-17.914886618085603</v>
      </c>
      <c r="P450" s="2">
        <v>-17.914886618085603</v>
      </c>
      <c r="Q450" s="2">
        <v>-19.464198470900964</v>
      </c>
      <c r="R450" s="2">
        <v>-18.416503443392003</v>
      </c>
      <c r="S450" s="2">
        <v>-19.212849735739098</v>
      </c>
      <c r="T450" s="2">
        <v>-19.212849735739098</v>
      </c>
      <c r="U450" s="2">
        <v>-18.416503443392003</v>
      </c>
      <c r="V450" s="2">
        <v>-20.009196028086194</v>
      </c>
      <c r="W450" s="2">
        <v>-19.212849735739098</v>
      </c>
      <c r="X450" s="2">
        <v>-18.416503443392003</v>
      </c>
      <c r="Y450" s="2">
        <v>-19.212849735739098</v>
      </c>
      <c r="Z450" s="2">
        <v>-19.212849735739098</v>
      </c>
      <c r="AA450" s="2">
        <f t="shared" si="6"/>
        <v>-226.61692674402985</v>
      </c>
    </row>
    <row r="451" spans="1:27" customFormat="1">
      <c r="A451" s="1" t="s">
        <v>39</v>
      </c>
      <c r="B451" s="13" t="s">
        <v>1291</v>
      </c>
      <c r="C451" s="13" t="s">
        <v>1311</v>
      </c>
      <c r="D451" s="1">
        <v>120252</v>
      </c>
      <c r="E451" s="13" t="s">
        <v>1087</v>
      </c>
      <c r="F451" s="13" t="s">
        <v>1059</v>
      </c>
      <c r="G451" s="1" t="s">
        <v>91</v>
      </c>
      <c r="H451" s="1">
        <v>50422100</v>
      </c>
      <c r="I451" s="13" t="s">
        <v>420</v>
      </c>
      <c r="J451" s="13">
        <v>13</v>
      </c>
      <c r="K451" s="13" t="s">
        <v>414</v>
      </c>
      <c r="L451" s="13" t="s">
        <v>415</v>
      </c>
      <c r="M451" s="13" t="s">
        <v>414</v>
      </c>
      <c r="N451" s="13" t="s">
        <v>417</v>
      </c>
      <c r="O451" s="2">
        <v>-26.689319893242732</v>
      </c>
      <c r="P451" s="2">
        <v>-26.689319893242732</v>
      </c>
      <c r="Q451" s="2">
        <v>-29.231159883075374</v>
      </c>
      <c r="R451" s="2">
        <v>-27.436620850253533</v>
      </c>
      <c r="S451" s="2">
        <v>-28.743126605027513</v>
      </c>
      <c r="T451" s="2">
        <v>-28.743126605027513</v>
      </c>
      <c r="U451" s="2">
        <v>-27.436620850253533</v>
      </c>
      <c r="V451" s="2">
        <v>-30.049632359801492</v>
      </c>
      <c r="W451" s="2">
        <v>-28.743126605027513</v>
      </c>
      <c r="X451" s="2">
        <v>-27.436620850253533</v>
      </c>
      <c r="Y451" s="2">
        <v>-28.743126605027513</v>
      </c>
      <c r="Z451" s="2">
        <v>-28.743126605027513</v>
      </c>
      <c r="AA451" s="2">
        <f t="shared" ref="AA451:AA514" si="7">SUM(O451:Z451)</f>
        <v>-338.68492760526038</v>
      </c>
    </row>
    <row r="452" spans="1:27" customFormat="1">
      <c r="A452" s="1" t="s">
        <v>39</v>
      </c>
      <c r="B452" s="13" t="s">
        <v>1291</v>
      </c>
      <c r="C452" s="13" t="s">
        <v>1311</v>
      </c>
      <c r="D452" s="1">
        <v>120252</v>
      </c>
      <c r="E452" s="13" t="s">
        <v>1087</v>
      </c>
      <c r="F452" s="13" t="s">
        <v>1059</v>
      </c>
      <c r="G452" s="1" t="s">
        <v>92</v>
      </c>
      <c r="H452" s="1">
        <v>53150000</v>
      </c>
      <c r="I452" s="13" t="s">
        <v>658</v>
      </c>
      <c r="J452" s="13">
        <v>15</v>
      </c>
      <c r="K452" s="13" t="s">
        <v>650</v>
      </c>
      <c r="L452" s="13" t="s">
        <v>651</v>
      </c>
      <c r="M452" s="13" t="s">
        <v>650</v>
      </c>
      <c r="N452" s="13" t="s">
        <v>660</v>
      </c>
      <c r="O452" s="2">
        <v>2150</v>
      </c>
      <c r="P452" s="2">
        <v>2150</v>
      </c>
      <c r="Q452" s="2">
        <v>2150</v>
      </c>
      <c r="R452" s="2">
        <v>2150</v>
      </c>
      <c r="S452" s="2">
        <v>2150</v>
      </c>
      <c r="T452" s="2">
        <v>2150</v>
      </c>
      <c r="U452" s="2">
        <v>2150</v>
      </c>
      <c r="V452" s="2">
        <v>2150</v>
      </c>
      <c r="W452" s="2">
        <v>2150</v>
      </c>
      <c r="X452" s="2">
        <v>2150</v>
      </c>
      <c r="Y452" s="2">
        <v>2150</v>
      </c>
      <c r="Z452" s="2">
        <v>2150</v>
      </c>
      <c r="AA452" s="2">
        <f t="shared" si="7"/>
        <v>25800</v>
      </c>
    </row>
    <row r="453" spans="1:27" customFormat="1">
      <c r="A453" s="1" t="s">
        <v>39</v>
      </c>
      <c r="B453" s="13" t="s">
        <v>1291</v>
      </c>
      <c r="C453" s="13" t="s">
        <v>1311</v>
      </c>
      <c r="D453" s="1">
        <v>120252</v>
      </c>
      <c r="E453" s="13" t="s">
        <v>1087</v>
      </c>
      <c r="F453" s="13" t="s">
        <v>1059</v>
      </c>
      <c r="G453" s="1" t="s">
        <v>187</v>
      </c>
      <c r="H453" s="1">
        <v>53152000</v>
      </c>
      <c r="I453" s="13" t="s">
        <v>676</v>
      </c>
      <c r="J453" s="13">
        <v>15</v>
      </c>
      <c r="K453" s="13" t="s">
        <v>650</v>
      </c>
      <c r="L453" s="13" t="s">
        <v>651</v>
      </c>
      <c r="M453" s="13" t="s">
        <v>650</v>
      </c>
      <c r="N453" s="13" t="s">
        <v>678</v>
      </c>
      <c r="O453" s="2">
        <v>600</v>
      </c>
      <c r="P453" s="2">
        <v>600</v>
      </c>
      <c r="Q453" s="2">
        <v>600</v>
      </c>
      <c r="R453" s="2">
        <v>600</v>
      </c>
      <c r="S453" s="2">
        <v>600</v>
      </c>
      <c r="T453" s="2">
        <v>600</v>
      </c>
      <c r="U453" s="2">
        <v>600</v>
      </c>
      <c r="V453" s="2">
        <v>600</v>
      </c>
      <c r="W453" s="2">
        <v>600</v>
      </c>
      <c r="X453" s="2">
        <v>600</v>
      </c>
      <c r="Y453" s="2">
        <v>600</v>
      </c>
      <c r="Z453" s="2">
        <v>600</v>
      </c>
      <c r="AA453" s="2">
        <f t="shared" si="7"/>
        <v>7200</v>
      </c>
    </row>
    <row r="454" spans="1:27" customFormat="1">
      <c r="A454" s="1" t="s">
        <v>39</v>
      </c>
      <c r="B454" s="13" t="s">
        <v>1291</v>
      </c>
      <c r="C454" s="13" t="s">
        <v>1311</v>
      </c>
      <c r="D454" s="1">
        <v>120252</v>
      </c>
      <c r="E454" s="13" t="s">
        <v>1087</v>
      </c>
      <c r="F454" s="13" t="s">
        <v>1059</v>
      </c>
      <c r="G454" s="1" t="s">
        <v>207</v>
      </c>
      <c r="H454" s="1">
        <v>52578000</v>
      </c>
      <c r="I454" s="13" t="s">
        <v>628</v>
      </c>
      <c r="J454" s="13">
        <v>16</v>
      </c>
      <c r="K454" s="13" t="s">
        <v>553</v>
      </c>
      <c r="L454" s="13" t="s">
        <v>554</v>
      </c>
      <c r="M454" s="13" t="s">
        <v>555</v>
      </c>
      <c r="N454" s="13" t="s">
        <v>506</v>
      </c>
      <c r="O454" s="2">
        <v>110</v>
      </c>
      <c r="P454" s="2">
        <v>110</v>
      </c>
      <c r="Q454" s="2">
        <v>110</v>
      </c>
      <c r="R454" s="2">
        <v>110</v>
      </c>
      <c r="S454" s="2">
        <v>110</v>
      </c>
      <c r="T454" s="2">
        <v>110</v>
      </c>
      <c r="U454" s="2">
        <v>110</v>
      </c>
      <c r="V454" s="2">
        <v>110</v>
      </c>
      <c r="W454" s="2">
        <v>110</v>
      </c>
      <c r="X454" s="2">
        <v>110</v>
      </c>
      <c r="Y454" s="2">
        <v>110</v>
      </c>
      <c r="Z454" s="2">
        <v>110</v>
      </c>
      <c r="AA454" s="2">
        <f t="shared" si="7"/>
        <v>1320</v>
      </c>
    </row>
    <row r="455" spans="1:27" customFormat="1">
      <c r="A455" s="1" t="s">
        <v>39</v>
      </c>
      <c r="B455" s="13" t="s">
        <v>1291</v>
      </c>
      <c r="C455" s="13" t="s">
        <v>1311</v>
      </c>
      <c r="D455" s="1">
        <v>120252</v>
      </c>
      <c r="E455" s="13" t="s">
        <v>1087</v>
      </c>
      <c r="F455" s="13" t="s">
        <v>1059</v>
      </c>
      <c r="G455" s="1" t="s">
        <v>97</v>
      </c>
      <c r="H455" s="1">
        <v>52574100</v>
      </c>
      <c r="I455" s="13" t="s">
        <v>623</v>
      </c>
      <c r="J455" s="13">
        <v>17</v>
      </c>
      <c r="K455" s="13" t="s">
        <v>617</v>
      </c>
      <c r="L455" s="13" t="s">
        <v>618</v>
      </c>
      <c r="M455" s="13" t="s">
        <v>617</v>
      </c>
      <c r="N455" s="13" t="s">
        <v>506</v>
      </c>
      <c r="O455" s="2">
        <v>140</v>
      </c>
      <c r="P455" s="2">
        <v>140</v>
      </c>
      <c r="Q455" s="2">
        <v>140</v>
      </c>
      <c r="R455" s="2">
        <v>140</v>
      </c>
      <c r="S455" s="2">
        <v>140</v>
      </c>
      <c r="T455" s="2">
        <v>140</v>
      </c>
      <c r="U455" s="2">
        <v>140</v>
      </c>
      <c r="V455" s="2">
        <v>140</v>
      </c>
      <c r="W455" s="2">
        <v>140</v>
      </c>
      <c r="X455" s="2">
        <v>140</v>
      </c>
      <c r="Y455" s="2">
        <v>140</v>
      </c>
      <c r="Z455" s="2">
        <v>140</v>
      </c>
      <c r="AA455" s="2">
        <f t="shared" si="7"/>
        <v>1680</v>
      </c>
    </row>
    <row r="456" spans="1:27" customFormat="1">
      <c r="A456" s="1" t="s">
        <v>39</v>
      </c>
      <c r="B456" s="13" t="s">
        <v>1291</v>
      </c>
      <c r="C456" s="13" t="s">
        <v>1311</v>
      </c>
      <c r="D456" s="1">
        <v>120252</v>
      </c>
      <c r="E456" s="13" t="s">
        <v>1087</v>
      </c>
      <c r="F456" s="13" t="s">
        <v>1059</v>
      </c>
      <c r="G456" s="1" t="s">
        <v>99</v>
      </c>
      <c r="H456" s="1">
        <v>52562000</v>
      </c>
      <c r="I456" s="13" t="s">
        <v>590</v>
      </c>
      <c r="J456" s="13">
        <v>19</v>
      </c>
      <c r="K456" s="13" t="s">
        <v>527</v>
      </c>
      <c r="L456" s="13" t="s">
        <v>528</v>
      </c>
      <c r="M456" s="13" t="s">
        <v>529</v>
      </c>
      <c r="N456" s="13" t="s">
        <v>506</v>
      </c>
      <c r="O456" s="2">
        <v>500</v>
      </c>
      <c r="P456" s="2">
        <v>500</v>
      </c>
      <c r="Q456" s="2">
        <v>500</v>
      </c>
      <c r="R456" s="2">
        <v>500</v>
      </c>
      <c r="S456" s="2">
        <v>500</v>
      </c>
      <c r="T456" s="2">
        <v>500</v>
      </c>
      <c r="U456" s="2">
        <v>500</v>
      </c>
      <c r="V456" s="2">
        <v>500</v>
      </c>
      <c r="W456" s="2">
        <v>500</v>
      </c>
      <c r="X456" s="2">
        <v>500</v>
      </c>
      <c r="Y456" s="2">
        <v>500</v>
      </c>
      <c r="Z456" s="2">
        <v>500</v>
      </c>
      <c r="AA456" s="2">
        <f t="shared" si="7"/>
        <v>6000</v>
      </c>
    </row>
    <row r="457" spans="1:27" customFormat="1">
      <c r="A457" s="1" t="s">
        <v>39</v>
      </c>
      <c r="B457" s="13" t="s">
        <v>1291</v>
      </c>
      <c r="C457" s="13" t="s">
        <v>1311</v>
      </c>
      <c r="D457" s="1">
        <v>120252</v>
      </c>
      <c r="E457" s="13" t="s">
        <v>1087</v>
      </c>
      <c r="F457" s="13" t="s">
        <v>1059</v>
      </c>
      <c r="G457" s="1" t="s">
        <v>156</v>
      </c>
      <c r="H457" s="1">
        <v>52582000</v>
      </c>
      <c r="I457" s="13" t="s">
        <v>633</v>
      </c>
      <c r="J457" s="13">
        <v>19</v>
      </c>
      <c r="K457" s="13" t="s">
        <v>527</v>
      </c>
      <c r="L457" s="13" t="s">
        <v>528</v>
      </c>
      <c r="M457" s="13" t="s">
        <v>529</v>
      </c>
      <c r="N457" s="13" t="s">
        <v>519</v>
      </c>
      <c r="O457" s="2">
        <v>250</v>
      </c>
      <c r="P457" s="2">
        <v>250</v>
      </c>
      <c r="Q457" s="2">
        <v>1250</v>
      </c>
      <c r="R457" s="2">
        <v>250</v>
      </c>
      <c r="S457" s="2">
        <v>250</v>
      </c>
      <c r="T457" s="2">
        <v>250</v>
      </c>
      <c r="U457" s="2">
        <v>250</v>
      </c>
      <c r="V457" s="2">
        <v>250</v>
      </c>
      <c r="W457" s="2">
        <v>250</v>
      </c>
      <c r="X457" s="2">
        <v>1250</v>
      </c>
      <c r="Y457" s="2">
        <v>250</v>
      </c>
      <c r="Z457" s="2">
        <v>250</v>
      </c>
      <c r="AA457" s="2">
        <f t="shared" si="7"/>
        <v>5000</v>
      </c>
    </row>
    <row r="458" spans="1:27" customFormat="1">
      <c r="A458" s="1" t="s">
        <v>39</v>
      </c>
      <c r="B458" s="13" t="s">
        <v>1291</v>
      </c>
      <c r="C458" s="13" t="s">
        <v>1311</v>
      </c>
      <c r="D458" s="1">
        <v>120252</v>
      </c>
      <c r="E458" s="13" t="s">
        <v>1087</v>
      </c>
      <c r="F458" s="13" t="s">
        <v>1059</v>
      </c>
      <c r="G458" s="1" t="s">
        <v>103</v>
      </c>
      <c r="H458" s="1">
        <v>52534000</v>
      </c>
      <c r="I458" s="13" t="s">
        <v>560</v>
      </c>
      <c r="J458" s="13">
        <v>21</v>
      </c>
      <c r="K458" s="13" t="s">
        <v>561</v>
      </c>
      <c r="L458" s="13" t="s">
        <v>562</v>
      </c>
      <c r="M458" s="13" t="s">
        <v>563</v>
      </c>
      <c r="N458" s="13" t="s">
        <v>506</v>
      </c>
      <c r="O458" s="2">
        <v>0</v>
      </c>
      <c r="P458" s="2">
        <v>0</v>
      </c>
      <c r="Q458" s="2">
        <v>0</v>
      </c>
      <c r="R458" s="2">
        <v>230.5</v>
      </c>
      <c r="S458" s="2">
        <v>0</v>
      </c>
      <c r="T458" s="2">
        <v>0</v>
      </c>
      <c r="U458" s="2">
        <v>317.54000000000002</v>
      </c>
      <c r="V458" s="2">
        <v>112.29</v>
      </c>
      <c r="W458" s="2">
        <v>0</v>
      </c>
      <c r="X458" s="2">
        <v>0</v>
      </c>
      <c r="Y458" s="2">
        <v>0</v>
      </c>
      <c r="Z458" s="2">
        <v>0</v>
      </c>
      <c r="AA458" s="2">
        <f t="shared" si="7"/>
        <v>660.32999999999993</v>
      </c>
    </row>
    <row r="459" spans="1:27" customFormat="1">
      <c r="A459" s="1" t="s">
        <v>39</v>
      </c>
      <c r="B459" s="13" t="s">
        <v>1291</v>
      </c>
      <c r="C459" s="13" t="s">
        <v>1311</v>
      </c>
      <c r="D459" s="1">
        <v>120252</v>
      </c>
      <c r="E459" s="13" t="s">
        <v>1087</v>
      </c>
      <c r="F459" s="13" t="s">
        <v>1059</v>
      </c>
      <c r="G459" s="1" t="s">
        <v>104</v>
      </c>
      <c r="H459" s="1">
        <v>52534200</v>
      </c>
      <c r="I459" s="13" t="s">
        <v>565</v>
      </c>
      <c r="J459" s="13">
        <v>21</v>
      </c>
      <c r="K459" s="13" t="s">
        <v>561</v>
      </c>
      <c r="L459" s="13" t="s">
        <v>562</v>
      </c>
      <c r="M459" s="13" t="s">
        <v>563</v>
      </c>
      <c r="N459" s="13" t="s">
        <v>506</v>
      </c>
      <c r="O459" s="2">
        <v>0</v>
      </c>
      <c r="P459" s="2">
        <v>0</v>
      </c>
      <c r="Q459" s="2">
        <v>0</v>
      </c>
      <c r="R459" s="2">
        <v>0</v>
      </c>
      <c r="S459" s="2">
        <v>0</v>
      </c>
      <c r="T459" s="2">
        <v>650</v>
      </c>
      <c r="U459" s="2">
        <v>0</v>
      </c>
      <c r="V459" s="2">
        <v>0</v>
      </c>
      <c r="W459" s="2">
        <v>0</v>
      </c>
      <c r="X459" s="2">
        <v>0</v>
      </c>
      <c r="Y459" s="2">
        <v>0</v>
      </c>
      <c r="Z459" s="2">
        <v>0</v>
      </c>
      <c r="AA459" s="2">
        <f t="shared" si="7"/>
        <v>650</v>
      </c>
    </row>
    <row r="460" spans="1:27" customFormat="1">
      <c r="A460" s="1" t="s">
        <v>39</v>
      </c>
      <c r="B460" s="13" t="s">
        <v>1291</v>
      </c>
      <c r="C460" s="13" t="s">
        <v>1311</v>
      </c>
      <c r="D460" s="1">
        <v>120252</v>
      </c>
      <c r="E460" s="13" t="s">
        <v>1087</v>
      </c>
      <c r="F460" s="13" t="s">
        <v>1059</v>
      </c>
      <c r="G460" s="1" t="s">
        <v>222</v>
      </c>
      <c r="H460" s="1">
        <v>52000000</v>
      </c>
      <c r="I460" s="13" t="s">
        <v>488</v>
      </c>
      <c r="J460" s="13">
        <v>22</v>
      </c>
      <c r="K460" s="13" t="s">
        <v>489</v>
      </c>
      <c r="L460" s="13" t="s">
        <v>490</v>
      </c>
      <c r="M460" s="13" t="s">
        <v>489</v>
      </c>
      <c r="N460" s="13" t="s">
        <v>492</v>
      </c>
      <c r="O460" s="2">
        <v>3075</v>
      </c>
      <c r="P460" s="2">
        <v>2125</v>
      </c>
      <c r="Q460" s="2">
        <v>1575</v>
      </c>
      <c r="R460" s="2">
        <v>793.42</v>
      </c>
      <c r="S460" s="2">
        <v>1925</v>
      </c>
      <c r="T460" s="2">
        <v>375</v>
      </c>
      <c r="U460" s="2">
        <v>1184.78</v>
      </c>
      <c r="V460" s="2">
        <v>3432.2</v>
      </c>
      <c r="W460" s="2">
        <v>4675</v>
      </c>
      <c r="X460" s="2">
        <v>1628.63</v>
      </c>
      <c r="Y460" s="2">
        <v>1876.92</v>
      </c>
      <c r="Z460" s="2">
        <v>525</v>
      </c>
      <c r="AA460" s="2">
        <f t="shared" si="7"/>
        <v>23190.950000000004</v>
      </c>
    </row>
    <row r="461" spans="1:27" customFormat="1">
      <c r="A461" s="1" t="s">
        <v>39</v>
      </c>
      <c r="B461" s="13" t="s">
        <v>1291</v>
      </c>
      <c r="C461" s="13" t="s">
        <v>1311</v>
      </c>
      <c r="D461" s="1">
        <v>120252</v>
      </c>
      <c r="E461" s="13" t="s">
        <v>1087</v>
      </c>
      <c r="F461" s="13" t="s">
        <v>1059</v>
      </c>
      <c r="G461" s="1" t="s">
        <v>157</v>
      </c>
      <c r="H461" s="1">
        <v>52554500</v>
      </c>
      <c r="I461" s="13" t="s">
        <v>588</v>
      </c>
      <c r="J461" s="13">
        <v>22</v>
      </c>
      <c r="K461" s="13" t="s">
        <v>489</v>
      </c>
      <c r="L461" s="13" t="s">
        <v>490</v>
      </c>
      <c r="M461" s="13" t="s">
        <v>489</v>
      </c>
      <c r="N461" s="13" t="s">
        <v>463</v>
      </c>
      <c r="O461" s="2">
        <v>565</v>
      </c>
      <c r="P461" s="2">
        <v>565</v>
      </c>
      <c r="Q461" s="2">
        <v>565</v>
      </c>
      <c r="R461" s="2">
        <v>565</v>
      </c>
      <c r="S461" s="2">
        <v>565</v>
      </c>
      <c r="T461" s="2">
        <v>565</v>
      </c>
      <c r="U461" s="2">
        <v>565</v>
      </c>
      <c r="V461" s="2">
        <v>565</v>
      </c>
      <c r="W461" s="2">
        <v>565</v>
      </c>
      <c r="X461" s="2">
        <v>565</v>
      </c>
      <c r="Y461" s="2">
        <v>565</v>
      </c>
      <c r="Z461" s="2">
        <v>565</v>
      </c>
      <c r="AA461" s="2">
        <f t="shared" si="7"/>
        <v>6780</v>
      </c>
    </row>
    <row r="462" spans="1:27" customFormat="1">
      <c r="A462" s="1" t="s">
        <v>39</v>
      </c>
      <c r="B462" s="13" t="s">
        <v>1291</v>
      </c>
      <c r="C462" s="13" t="s">
        <v>1311</v>
      </c>
      <c r="D462" s="1">
        <v>120252</v>
      </c>
      <c r="E462" s="13" t="s">
        <v>1087</v>
      </c>
      <c r="F462" s="13" t="s">
        <v>1059</v>
      </c>
      <c r="G462" s="1" t="s">
        <v>189</v>
      </c>
      <c r="H462" s="1">
        <v>62002300</v>
      </c>
      <c r="I462" s="13" t="s">
        <v>819</v>
      </c>
      <c r="J462" s="13">
        <v>29</v>
      </c>
      <c r="K462" s="13" t="s">
        <v>814</v>
      </c>
      <c r="L462" s="13" t="s">
        <v>815</v>
      </c>
      <c r="M462" s="13" t="s">
        <v>816</v>
      </c>
      <c r="N462" s="13" t="s">
        <v>821</v>
      </c>
      <c r="O462" s="2">
        <v>725</v>
      </c>
      <c r="P462" s="2">
        <v>725</v>
      </c>
      <c r="Q462" s="2">
        <v>725</v>
      </c>
      <c r="R462" s="2">
        <v>10000</v>
      </c>
      <c r="S462" s="2">
        <v>725</v>
      </c>
      <c r="T462" s="2">
        <v>5000</v>
      </c>
      <c r="U462" s="2">
        <v>725</v>
      </c>
      <c r="V462" s="2">
        <v>725</v>
      </c>
      <c r="W462" s="2">
        <v>5000</v>
      </c>
      <c r="X462" s="2">
        <v>725</v>
      </c>
      <c r="Y462" s="2">
        <v>725</v>
      </c>
      <c r="Z462" s="2">
        <v>10000</v>
      </c>
      <c r="AA462" s="2">
        <f t="shared" si="7"/>
        <v>35800</v>
      </c>
    </row>
    <row r="463" spans="1:27" customFormat="1">
      <c r="A463" s="1" t="s">
        <v>39</v>
      </c>
      <c r="B463" s="13" t="s">
        <v>1291</v>
      </c>
      <c r="C463" s="13" t="s">
        <v>1311</v>
      </c>
      <c r="D463" s="1">
        <v>120252</v>
      </c>
      <c r="E463" s="13" t="s">
        <v>1087</v>
      </c>
      <c r="F463" s="13" t="s">
        <v>1059</v>
      </c>
      <c r="G463" s="1" t="s">
        <v>192</v>
      </c>
      <c r="H463" s="1">
        <v>63110000</v>
      </c>
      <c r="I463" s="13" t="s">
        <v>844</v>
      </c>
      <c r="J463" s="13">
        <v>29</v>
      </c>
      <c r="K463" s="13" t="s">
        <v>814</v>
      </c>
      <c r="L463" s="13" t="s">
        <v>815</v>
      </c>
      <c r="M463" s="13" t="s">
        <v>816</v>
      </c>
      <c r="N463" s="13" t="s">
        <v>846</v>
      </c>
      <c r="O463" s="2">
        <v>860</v>
      </c>
      <c r="P463" s="2">
        <v>860</v>
      </c>
      <c r="Q463" s="2">
        <v>860</v>
      </c>
      <c r="R463" s="2">
        <v>860</v>
      </c>
      <c r="S463" s="2">
        <v>860</v>
      </c>
      <c r="T463" s="2">
        <v>860</v>
      </c>
      <c r="U463" s="2">
        <v>860</v>
      </c>
      <c r="V463" s="2">
        <v>860</v>
      </c>
      <c r="W463" s="2">
        <v>860</v>
      </c>
      <c r="X463" s="2">
        <v>860</v>
      </c>
      <c r="Y463" s="2">
        <v>860</v>
      </c>
      <c r="Z463" s="2">
        <v>860</v>
      </c>
      <c r="AA463" s="2">
        <f t="shared" si="7"/>
        <v>10320</v>
      </c>
    </row>
    <row r="464" spans="1:27" customFormat="1">
      <c r="A464" s="1" t="s">
        <v>39</v>
      </c>
      <c r="B464" s="13" t="s">
        <v>1291</v>
      </c>
      <c r="C464" s="13" t="s">
        <v>1311</v>
      </c>
      <c r="D464" s="1">
        <v>120252</v>
      </c>
      <c r="E464" s="13" t="s">
        <v>1087</v>
      </c>
      <c r="F464" s="13" t="s">
        <v>1059</v>
      </c>
      <c r="G464" s="1" t="s">
        <v>69</v>
      </c>
      <c r="H464" s="1">
        <v>68532000</v>
      </c>
      <c r="I464" s="13" t="s">
        <v>892</v>
      </c>
      <c r="J464" s="13">
        <v>34</v>
      </c>
      <c r="K464" s="13" t="s">
        <v>887</v>
      </c>
      <c r="L464" s="13" t="s">
        <v>888</v>
      </c>
      <c r="M464" s="13" t="s">
        <v>887</v>
      </c>
      <c r="N464" s="13" t="s">
        <v>894</v>
      </c>
      <c r="O464" s="2">
        <v>265.53924275000008</v>
      </c>
      <c r="P464" s="2">
        <v>104.98075722840005</v>
      </c>
      <c r="Q464" s="2">
        <v>0</v>
      </c>
      <c r="R464" s="2">
        <v>0</v>
      </c>
      <c r="S464" s="2">
        <v>0</v>
      </c>
      <c r="T464" s="2">
        <v>0</v>
      </c>
      <c r="U464" s="2">
        <v>0</v>
      </c>
      <c r="V464" s="2">
        <v>0</v>
      </c>
      <c r="W464" s="2">
        <v>0</v>
      </c>
      <c r="X464" s="2">
        <v>0</v>
      </c>
      <c r="Y464" s="2">
        <v>0</v>
      </c>
      <c r="Z464" s="2">
        <v>0</v>
      </c>
      <c r="AA464" s="2">
        <f t="shared" si="7"/>
        <v>370.51999997840016</v>
      </c>
    </row>
    <row r="465" spans="1:27" customFormat="1">
      <c r="A465" s="1" t="s">
        <v>39</v>
      </c>
      <c r="B465" s="13" t="s">
        <v>1291</v>
      </c>
      <c r="C465" s="13" t="s">
        <v>1311</v>
      </c>
      <c r="D465" s="1">
        <v>120252</v>
      </c>
      <c r="E465" s="13" t="s">
        <v>1087</v>
      </c>
      <c r="F465" s="13" t="s">
        <v>1059</v>
      </c>
      <c r="G465" s="1" t="s">
        <v>70</v>
      </c>
      <c r="H465" s="1">
        <v>68533000</v>
      </c>
      <c r="I465" s="13" t="s">
        <v>896</v>
      </c>
      <c r="J465" s="13">
        <v>34</v>
      </c>
      <c r="K465" s="13" t="s">
        <v>887</v>
      </c>
      <c r="L465" s="13" t="s">
        <v>888</v>
      </c>
      <c r="M465" s="13" t="s">
        <v>887</v>
      </c>
      <c r="N465" s="13" t="s">
        <v>894</v>
      </c>
      <c r="O465" s="2">
        <v>3385.6178450625002</v>
      </c>
      <c r="P465" s="2">
        <v>3385.6178450625002</v>
      </c>
      <c r="Q465" s="2">
        <v>3680.5492850625005</v>
      </c>
      <c r="R465" s="2">
        <v>3480.4153047242494</v>
      </c>
      <c r="S465" s="2">
        <v>3632.0032248842499</v>
      </c>
      <c r="T465" s="2">
        <v>3632.0032248842499</v>
      </c>
      <c r="U465" s="2">
        <v>3480.4153047242494</v>
      </c>
      <c r="V465" s="2">
        <v>3783.6011450442497</v>
      </c>
      <c r="W465" s="2">
        <v>3632.0032248842499</v>
      </c>
      <c r="X465" s="2">
        <v>3480.4153047242494</v>
      </c>
      <c r="Y465" s="2">
        <v>3632.0032248842499</v>
      </c>
      <c r="Z465" s="2">
        <v>3632.0032248842499</v>
      </c>
      <c r="AA465" s="2">
        <f t="shared" si="7"/>
        <v>42836.648158825745</v>
      </c>
    </row>
    <row r="466" spans="1:27" customFormat="1">
      <c r="A466" s="1" t="s">
        <v>39</v>
      </c>
      <c r="B466" s="13" t="s">
        <v>1291</v>
      </c>
      <c r="C466" s="13" t="s">
        <v>1311</v>
      </c>
      <c r="D466" s="1">
        <v>120252</v>
      </c>
      <c r="E466" s="13" t="s">
        <v>1087</v>
      </c>
      <c r="F466" s="13" t="s">
        <v>1059</v>
      </c>
      <c r="G466" s="1" t="s">
        <v>71</v>
      </c>
      <c r="H466" s="1">
        <v>68535000</v>
      </c>
      <c r="I466" s="13" t="s">
        <v>898</v>
      </c>
      <c r="J466" s="13">
        <v>34</v>
      </c>
      <c r="K466" s="13" t="s">
        <v>887</v>
      </c>
      <c r="L466" s="13" t="s">
        <v>888</v>
      </c>
      <c r="M466" s="13" t="s">
        <v>887</v>
      </c>
      <c r="N466" s="13" t="s">
        <v>894</v>
      </c>
      <c r="O466" s="2">
        <v>619.59489974999997</v>
      </c>
      <c r="P466" s="2">
        <v>523.45927464999988</v>
      </c>
      <c r="Q466" s="2">
        <v>5.5758255999999866</v>
      </c>
      <c r="R466" s="2">
        <v>0</v>
      </c>
      <c r="S466" s="2">
        <v>0</v>
      </c>
      <c r="T466" s="2">
        <v>0</v>
      </c>
      <c r="U466" s="2">
        <v>0</v>
      </c>
      <c r="V466" s="2">
        <v>0</v>
      </c>
      <c r="W466" s="2">
        <v>0</v>
      </c>
      <c r="X466" s="2">
        <v>0</v>
      </c>
      <c r="Y466" s="2">
        <v>0</v>
      </c>
      <c r="Z466" s="2">
        <v>0</v>
      </c>
      <c r="AA466" s="2">
        <f t="shared" si="7"/>
        <v>1148.6299999999997</v>
      </c>
    </row>
    <row r="467" spans="1:27" customFormat="1">
      <c r="A467" s="1" t="s">
        <v>39</v>
      </c>
      <c r="B467" s="13" t="s">
        <v>1291</v>
      </c>
      <c r="C467" s="13" t="s">
        <v>1311</v>
      </c>
      <c r="D467" s="1">
        <v>120252</v>
      </c>
      <c r="E467" s="13" t="s">
        <v>1087</v>
      </c>
      <c r="F467" s="13" t="s">
        <v>1059</v>
      </c>
      <c r="G467" s="1" t="s">
        <v>128</v>
      </c>
      <c r="H467" s="1">
        <v>68532100</v>
      </c>
      <c r="I467" s="13" t="s">
        <v>895</v>
      </c>
      <c r="J467" s="13">
        <v>34</v>
      </c>
      <c r="K467" s="13" t="s">
        <v>887</v>
      </c>
      <c r="L467" s="13" t="s">
        <v>888</v>
      </c>
      <c r="M467" s="13" t="s">
        <v>887</v>
      </c>
      <c r="N467" s="13" t="s">
        <v>894</v>
      </c>
      <c r="O467" s="2">
        <v>-3.3590415600000014</v>
      </c>
      <c r="P467" s="2">
        <v>-0.84095843976000006</v>
      </c>
      <c r="Q467" s="2">
        <v>0</v>
      </c>
      <c r="R467" s="2">
        <v>0</v>
      </c>
      <c r="S467" s="2">
        <v>0</v>
      </c>
      <c r="T467" s="2">
        <v>0</v>
      </c>
      <c r="U467" s="2">
        <v>0</v>
      </c>
      <c r="V467" s="2">
        <v>0</v>
      </c>
      <c r="W467" s="2">
        <v>0</v>
      </c>
      <c r="X467" s="2">
        <v>0</v>
      </c>
      <c r="Y467" s="2">
        <v>0</v>
      </c>
      <c r="Z467" s="2">
        <v>0</v>
      </c>
      <c r="AA467" s="2">
        <f t="shared" si="7"/>
        <v>-4.199999999760001</v>
      </c>
    </row>
    <row r="468" spans="1:27" customFormat="1">
      <c r="A468" s="1" t="s">
        <v>39</v>
      </c>
      <c r="B468" s="13" t="s">
        <v>1291</v>
      </c>
      <c r="C468" s="13" t="s">
        <v>1311</v>
      </c>
      <c r="D468" s="1">
        <v>120252</v>
      </c>
      <c r="E468" s="13" t="s">
        <v>1087</v>
      </c>
      <c r="F468" s="13" t="s">
        <v>1059</v>
      </c>
      <c r="G468" s="1" t="s">
        <v>129</v>
      </c>
      <c r="H468" s="1">
        <v>68533100</v>
      </c>
      <c r="I468" s="13" t="s">
        <v>897</v>
      </c>
      <c r="J468" s="13">
        <v>34</v>
      </c>
      <c r="K468" s="13" t="s">
        <v>887</v>
      </c>
      <c r="L468" s="13" t="s">
        <v>888</v>
      </c>
      <c r="M468" s="13" t="s">
        <v>887</v>
      </c>
      <c r="N468" s="13" t="s">
        <v>894</v>
      </c>
      <c r="O468" s="2">
        <v>-42.827779890000009</v>
      </c>
      <c r="P468" s="2">
        <v>-42.827779890000009</v>
      </c>
      <c r="Q468" s="2">
        <v>-46.531603890000007</v>
      </c>
      <c r="R468" s="2">
        <v>-44.026957726920003</v>
      </c>
      <c r="S468" s="2">
        <v>-45.930723262920004</v>
      </c>
      <c r="T468" s="2">
        <v>-45.930723262920004</v>
      </c>
      <c r="U468" s="2">
        <v>-44.026957726920003</v>
      </c>
      <c r="V468" s="2">
        <v>-47.834488798920013</v>
      </c>
      <c r="W468" s="2">
        <v>-45.930723262920004</v>
      </c>
      <c r="X468" s="2">
        <v>-44.026957726920003</v>
      </c>
      <c r="Y468" s="2">
        <v>-45.930723262920004</v>
      </c>
      <c r="Z468" s="2">
        <v>-45.930723262920004</v>
      </c>
      <c r="AA468" s="2">
        <f t="shared" si="7"/>
        <v>-541.75614196428</v>
      </c>
    </row>
    <row r="469" spans="1:27" customFormat="1">
      <c r="A469" s="1" t="s">
        <v>39</v>
      </c>
      <c r="B469" s="13" t="s">
        <v>1291</v>
      </c>
      <c r="C469" s="13" t="s">
        <v>1311</v>
      </c>
      <c r="D469" s="1">
        <v>120252</v>
      </c>
      <c r="E469" s="13" t="s">
        <v>1087</v>
      </c>
      <c r="F469" s="13" t="s">
        <v>1059</v>
      </c>
      <c r="G469" s="1" t="s">
        <v>130</v>
      </c>
      <c r="H469" s="1">
        <v>68535100</v>
      </c>
      <c r="I469" s="13" t="s">
        <v>899</v>
      </c>
      <c r="J469" s="13">
        <v>34</v>
      </c>
      <c r="K469" s="13" t="s">
        <v>887</v>
      </c>
      <c r="L469" s="13" t="s">
        <v>888</v>
      </c>
      <c r="M469" s="13" t="s">
        <v>887</v>
      </c>
      <c r="N469" s="13" t="s">
        <v>894</v>
      </c>
      <c r="O469" s="2">
        <v>-7.8377636400000004</v>
      </c>
      <c r="P469" s="2">
        <v>-5.1822363599999992</v>
      </c>
      <c r="Q469" s="2">
        <v>0</v>
      </c>
      <c r="R469" s="2">
        <v>0</v>
      </c>
      <c r="S469" s="2">
        <v>0</v>
      </c>
      <c r="T469" s="2">
        <v>0</v>
      </c>
      <c r="U469" s="2">
        <v>0</v>
      </c>
      <c r="V469" s="2">
        <v>0</v>
      </c>
      <c r="W469" s="2">
        <v>0</v>
      </c>
      <c r="X469" s="2">
        <v>0</v>
      </c>
      <c r="Y469" s="2">
        <v>0</v>
      </c>
      <c r="Z469" s="2">
        <v>0</v>
      </c>
      <c r="AA469" s="2">
        <f t="shared" si="7"/>
        <v>-13.02</v>
      </c>
    </row>
    <row r="470" spans="1:27" customFormat="1">
      <c r="A470" s="1" t="s">
        <v>40</v>
      </c>
      <c r="B470" s="13" t="s">
        <v>1291</v>
      </c>
      <c r="C470" s="13" t="s">
        <v>1311</v>
      </c>
      <c r="D470" s="1">
        <v>120261</v>
      </c>
      <c r="E470" s="13" t="s">
        <v>1088</v>
      </c>
      <c r="F470" s="13" t="s">
        <v>1059</v>
      </c>
      <c r="G470" s="1" t="s">
        <v>185</v>
      </c>
      <c r="H470" s="1">
        <v>50454000</v>
      </c>
      <c r="I470" s="13" t="s">
        <v>437</v>
      </c>
      <c r="J470" s="13">
        <v>13</v>
      </c>
      <c r="K470" s="13" t="s">
        <v>414</v>
      </c>
      <c r="L470" s="13" t="s">
        <v>415</v>
      </c>
      <c r="M470" s="13" t="s">
        <v>414</v>
      </c>
      <c r="N470" s="13" t="s">
        <v>417</v>
      </c>
      <c r="O470" s="2">
        <v>200</v>
      </c>
      <c r="P470" s="2">
        <v>0</v>
      </c>
      <c r="Q470" s="2">
        <v>0</v>
      </c>
      <c r="R470" s="2">
        <v>0</v>
      </c>
      <c r="S470" s="2">
        <v>0</v>
      </c>
      <c r="T470" s="2">
        <v>0</v>
      </c>
      <c r="U470" s="2">
        <v>0</v>
      </c>
      <c r="V470" s="2">
        <v>0</v>
      </c>
      <c r="W470" s="2">
        <v>0</v>
      </c>
      <c r="X470" s="2">
        <v>0</v>
      </c>
      <c r="Y470" s="2">
        <v>0</v>
      </c>
      <c r="Z470" s="2">
        <v>200</v>
      </c>
      <c r="AA470" s="2">
        <f t="shared" si="7"/>
        <v>400</v>
      </c>
    </row>
    <row r="471" spans="1:27" customFormat="1">
      <c r="A471" s="1" t="s">
        <v>40</v>
      </c>
      <c r="B471" s="13" t="s">
        <v>1291</v>
      </c>
      <c r="C471" s="13" t="s">
        <v>1311</v>
      </c>
      <c r="D471" s="1">
        <v>120261</v>
      </c>
      <c r="E471" s="13" t="s">
        <v>1088</v>
      </c>
      <c r="F471" s="13" t="s">
        <v>1059</v>
      </c>
      <c r="G471" s="1" t="s">
        <v>92</v>
      </c>
      <c r="H471" s="1">
        <v>53150000</v>
      </c>
      <c r="I471" s="13" t="s">
        <v>658</v>
      </c>
      <c r="J471" s="13">
        <v>15</v>
      </c>
      <c r="K471" s="13" t="s">
        <v>650</v>
      </c>
      <c r="L471" s="13" t="s">
        <v>651</v>
      </c>
      <c r="M471" s="13" t="s">
        <v>650</v>
      </c>
      <c r="N471" s="13" t="s">
        <v>660</v>
      </c>
      <c r="O471" s="2">
        <v>308.97276640055168</v>
      </c>
      <c r="P471" s="2">
        <v>308.97276640055168</v>
      </c>
      <c r="Q471" s="2">
        <v>308.97276640055168</v>
      </c>
      <c r="R471" s="2">
        <v>308.97276640055168</v>
      </c>
      <c r="S471" s="2">
        <v>308.97276640055168</v>
      </c>
      <c r="T471" s="2">
        <v>308.97276640055168</v>
      </c>
      <c r="U471" s="2">
        <v>308.97276640055168</v>
      </c>
      <c r="V471" s="2">
        <v>308.97276640055168</v>
      </c>
      <c r="W471" s="2">
        <v>308.97276640055168</v>
      </c>
      <c r="X471" s="2">
        <v>308.97276640055168</v>
      </c>
      <c r="Y471" s="2">
        <v>308.97276640055168</v>
      </c>
      <c r="Z471" s="2">
        <v>308.97276640055168</v>
      </c>
      <c r="AA471" s="2">
        <f t="shared" si="7"/>
        <v>3707.673196806621</v>
      </c>
    </row>
    <row r="472" spans="1:27" customFormat="1">
      <c r="A472" s="1" t="s">
        <v>40</v>
      </c>
      <c r="B472" s="13" t="s">
        <v>1291</v>
      </c>
      <c r="C472" s="13" t="s">
        <v>1311</v>
      </c>
      <c r="D472" s="1">
        <v>120261</v>
      </c>
      <c r="E472" s="13" t="s">
        <v>1088</v>
      </c>
      <c r="F472" s="13" t="s">
        <v>1059</v>
      </c>
      <c r="G472" s="1" t="s">
        <v>155</v>
      </c>
      <c r="H472" s="1">
        <v>52562500</v>
      </c>
      <c r="I472" s="13" t="s">
        <v>595</v>
      </c>
      <c r="J472" s="13">
        <v>18</v>
      </c>
      <c r="K472" s="13" t="s">
        <v>596</v>
      </c>
      <c r="L472" s="13" t="s">
        <v>597</v>
      </c>
      <c r="M472" s="13" t="s">
        <v>598</v>
      </c>
      <c r="N472" s="13" t="s">
        <v>506</v>
      </c>
      <c r="O472" s="2">
        <v>0</v>
      </c>
      <c r="P472" s="2">
        <v>150</v>
      </c>
      <c r="Q472" s="2">
        <v>0</v>
      </c>
      <c r="R472" s="2">
        <v>0</v>
      </c>
      <c r="S472" s="2">
        <v>150</v>
      </c>
      <c r="T472" s="2">
        <v>0</v>
      </c>
      <c r="U472" s="2">
        <v>0</v>
      </c>
      <c r="V472" s="2">
        <v>150</v>
      </c>
      <c r="W472" s="2">
        <v>0</v>
      </c>
      <c r="X472" s="2">
        <v>150</v>
      </c>
      <c r="Y472" s="2">
        <v>0</v>
      </c>
      <c r="Z472" s="2">
        <v>0</v>
      </c>
      <c r="AA472" s="2">
        <f t="shared" si="7"/>
        <v>600</v>
      </c>
    </row>
    <row r="473" spans="1:27" customFormat="1">
      <c r="A473" s="1" t="s">
        <v>40</v>
      </c>
      <c r="B473" s="13" t="s">
        <v>1291</v>
      </c>
      <c r="C473" s="13" t="s">
        <v>1311</v>
      </c>
      <c r="D473" s="1">
        <v>120261</v>
      </c>
      <c r="E473" s="13" t="s">
        <v>1088</v>
      </c>
      <c r="F473" s="13" t="s">
        <v>1059</v>
      </c>
      <c r="G473" s="1" t="s">
        <v>222</v>
      </c>
      <c r="H473" s="1">
        <v>52000000</v>
      </c>
      <c r="I473" s="13" t="s">
        <v>488</v>
      </c>
      <c r="J473" s="13">
        <v>22</v>
      </c>
      <c r="K473" s="13" t="s">
        <v>489</v>
      </c>
      <c r="L473" s="13" t="s">
        <v>490</v>
      </c>
      <c r="M473" s="13" t="s">
        <v>489</v>
      </c>
      <c r="N473" s="13" t="s">
        <v>492</v>
      </c>
      <c r="O473" s="2">
        <v>100</v>
      </c>
      <c r="P473" s="2">
        <v>0</v>
      </c>
      <c r="Q473" s="2">
        <v>0</v>
      </c>
      <c r="R473" s="2">
        <v>0</v>
      </c>
      <c r="S473" s="2">
        <v>0</v>
      </c>
      <c r="T473" s="2">
        <v>0</v>
      </c>
      <c r="U473" s="2">
        <v>0</v>
      </c>
      <c r="V473" s="2">
        <v>0</v>
      </c>
      <c r="W473" s="2">
        <v>0</v>
      </c>
      <c r="X473" s="2">
        <v>0</v>
      </c>
      <c r="Y473" s="2">
        <v>0</v>
      </c>
      <c r="Z473" s="2">
        <v>0</v>
      </c>
      <c r="AA473" s="2">
        <f t="shared" si="7"/>
        <v>100</v>
      </c>
    </row>
    <row r="474" spans="1:27" customFormat="1">
      <c r="A474" s="1" t="s">
        <v>40</v>
      </c>
      <c r="B474" s="13" t="s">
        <v>1291</v>
      </c>
      <c r="C474" s="13" t="s">
        <v>1311</v>
      </c>
      <c r="D474" s="1">
        <v>120261</v>
      </c>
      <c r="E474" s="13" t="s">
        <v>1088</v>
      </c>
      <c r="F474" s="13" t="s">
        <v>1059</v>
      </c>
      <c r="G474" s="1" t="s">
        <v>157</v>
      </c>
      <c r="H474" s="1">
        <v>52554500</v>
      </c>
      <c r="I474" s="13" t="s">
        <v>588</v>
      </c>
      <c r="J474" s="13">
        <v>22</v>
      </c>
      <c r="K474" s="13" t="s">
        <v>489</v>
      </c>
      <c r="L474" s="13" t="s">
        <v>490</v>
      </c>
      <c r="M474" s="13" t="s">
        <v>489</v>
      </c>
      <c r="N474" s="13" t="s">
        <v>463</v>
      </c>
      <c r="O474" s="2">
        <v>250</v>
      </c>
      <c r="P474" s="2">
        <v>0</v>
      </c>
      <c r="Q474" s="2">
        <v>0</v>
      </c>
      <c r="R474" s="2">
        <v>250</v>
      </c>
      <c r="S474" s="2">
        <v>0</v>
      </c>
      <c r="T474" s="2">
        <v>0</v>
      </c>
      <c r="U474" s="2">
        <v>250</v>
      </c>
      <c r="V474" s="2">
        <v>0</v>
      </c>
      <c r="W474" s="2">
        <v>0</v>
      </c>
      <c r="X474" s="2">
        <v>250</v>
      </c>
      <c r="Y474" s="2">
        <v>0</v>
      </c>
      <c r="Z474" s="2">
        <v>0</v>
      </c>
      <c r="AA474" s="2">
        <f t="shared" si="7"/>
        <v>1000</v>
      </c>
    </row>
    <row r="475" spans="1:27" customFormat="1">
      <c r="A475" s="1" t="s">
        <v>40</v>
      </c>
      <c r="B475" s="13" t="s">
        <v>1291</v>
      </c>
      <c r="C475" s="13" t="s">
        <v>1311</v>
      </c>
      <c r="D475" s="1">
        <v>120261</v>
      </c>
      <c r="E475" s="13" t="s">
        <v>1088</v>
      </c>
      <c r="F475" s="13" t="s">
        <v>1059</v>
      </c>
      <c r="G475" s="1" t="s">
        <v>189</v>
      </c>
      <c r="H475" s="1">
        <v>62002300</v>
      </c>
      <c r="I475" s="13" t="s">
        <v>819</v>
      </c>
      <c r="J475" s="13">
        <v>29</v>
      </c>
      <c r="K475" s="13" t="s">
        <v>814</v>
      </c>
      <c r="L475" s="13" t="s">
        <v>815</v>
      </c>
      <c r="M475" s="13" t="s">
        <v>816</v>
      </c>
      <c r="N475" s="13" t="s">
        <v>821</v>
      </c>
      <c r="O475" s="2">
        <v>200</v>
      </c>
      <c r="P475" s="2">
        <v>200</v>
      </c>
      <c r="Q475" s="2">
        <v>200</v>
      </c>
      <c r="R475" s="2">
        <v>200</v>
      </c>
      <c r="S475" s="2">
        <v>200</v>
      </c>
      <c r="T475" s="2">
        <v>200</v>
      </c>
      <c r="U475" s="2">
        <v>200</v>
      </c>
      <c r="V475" s="2">
        <v>200</v>
      </c>
      <c r="W475" s="2">
        <v>200</v>
      </c>
      <c r="X475" s="2">
        <v>200</v>
      </c>
      <c r="Y475" s="2">
        <v>200</v>
      </c>
      <c r="Z475" s="2">
        <v>200</v>
      </c>
      <c r="AA475" s="2">
        <f t="shared" si="7"/>
        <v>2400</v>
      </c>
    </row>
    <row r="476" spans="1:27" customFormat="1">
      <c r="A476" s="1" t="s">
        <v>40</v>
      </c>
      <c r="B476" s="13" t="s">
        <v>1291</v>
      </c>
      <c r="C476" s="13" t="s">
        <v>1311</v>
      </c>
      <c r="D476" s="1">
        <v>120261</v>
      </c>
      <c r="E476" s="13" t="s">
        <v>1088</v>
      </c>
      <c r="F476" s="13" t="s">
        <v>1059</v>
      </c>
      <c r="G476" s="1" t="s">
        <v>158</v>
      </c>
      <c r="H476" s="1">
        <v>62002600</v>
      </c>
      <c r="I476" s="13" t="s">
        <v>825</v>
      </c>
      <c r="J476" s="13">
        <v>29</v>
      </c>
      <c r="K476" s="13" t="s">
        <v>814</v>
      </c>
      <c r="L476" s="13" t="s">
        <v>815</v>
      </c>
      <c r="M476" s="13" t="s">
        <v>816</v>
      </c>
      <c r="N476" s="13" t="s">
        <v>503</v>
      </c>
      <c r="O476" s="2">
        <v>1038.971880211524</v>
      </c>
      <c r="P476" s="2">
        <v>1038.971880211524</v>
      </c>
      <c r="Q476" s="2">
        <v>1038.971880211524</v>
      </c>
      <c r="R476" s="2">
        <v>1038.971880211524</v>
      </c>
      <c r="S476" s="2">
        <v>1038.971880211524</v>
      </c>
      <c r="T476" s="2">
        <v>1038.971880211524</v>
      </c>
      <c r="U476" s="2">
        <v>1038.971880211524</v>
      </c>
      <c r="V476" s="2">
        <v>1038.971880211524</v>
      </c>
      <c r="W476" s="2">
        <v>1038.971880211524</v>
      </c>
      <c r="X476" s="2">
        <v>1038.971880211524</v>
      </c>
      <c r="Y476" s="2">
        <v>1038.971880211524</v>
      </c>
      <c r="Z476" s="2">
        <v>1038.971880211524</v>
      </c>
      <c r="AA476" s="2">
        <f t="shared" si="7"/>
        <v>12467.662562538288</v>
      </c>
    </row>
    <row r="477" spans="1:27" customFormat="1">
      <c r="A477" s="1" t="s">
        <v>41</v>
      </c>
      <c r="B477" s="13" t="s">
        <v>1291</v>
      </c>
      <c r="C477" s="13" t="s">
        <v>1312</v>
      </c>
      <c r="D477" s="1">
        <v>123001</v>
      </c>
      <c r="E477" s="13" t="s">
        <v>1090</v>
      </c>
      <c r="F477" s="13" t="s">
        <v>1059</v>
      </c>
      <c r="G477" s="1" t="s">
        <v>181</v>
      </c>
      <c r="H477" s="1">
        <v>51010000</v>
      </c>
      <c r="I477" s="13" t="s">
        <v>453</v>
      </c>
      <c r="J477" s="13">
        <v>6</v>
      </c>
      <c r="K477" s="13" t="s">
        <v>454</v>
      </c>
      <c r="L477" s="13" t="s">
        <v>455</v>
      </c>
      <c r="M477" s="13" t="s">
        <v>454</v>
      </c>
      <c r="N477" s="13" t="s">
        <v>457</v>
      </c>
      <c r="O477" s="2">
        <v>36228</v>
      </c>
      <c r="P477" s="2">
        <v>13152</v>
      </c>
      <c r="Q477" s="2">
        <v>9675</v>
      </c>
      <c r="R477" s="2">
        <v>6674</v>
      </c>
      <c r="S477" s="2">
        <v>5339</v>
      </c>
      <c r="T477" s="2">
        <v>5259</v>
      </c>
      <c r="U477" s="2">
        <v>3661</v>
      </c>
      <c r="V477" s="2">
        <v>3951</v>
      </c>
      <c r="W477" s="2">
        <v>3360</v>
      </c>
      <c r="X477" s="2">
        <v>4297</v>
      </c>
      <c r="Y477" s="2">
        <v>3294</v>
      </c>
      <c r="Z477" s="2">
        <v>4470</v>
      </c>
      <c r="AA477" s="2">
        <f t="shared" si="7"/>
        <v>99360</v>
      </c>
    </row>
    <row r="478" spans="1:27" customFormat="1">
      <c r="A478" s="1" t="s">
        <v>41</v>
      </c>
      <c r="B478" s="13" t="s">
        <v>1291</v>
      </c>
      <c r="C478" s="13" t="s">
        <v>1312</v>
      </c>
      <c r="D478" s="1">
        <v>123001</v>
      </c>
      <c r="E478" s="13" t="s">
        <v>1090</v>
      </c>
      <c r="F478" s="13" t="s">
        <v>1059</v>
      </c>
      <c r="G478" s="1" t="s">
        <v>152</v>
      </c>
      <c r="H478" s="1">
        <v>50110000</v>
      </c>
      <c r="I478" s="13" t="s">
        <v>389</v>
      </c>
      <c r="J478" s="13">
        <v>10</v>
      </c>
      <c r="K478" s="13" t="s">
        <v>347</v>
      </c>
      <c r="L478" s="13" t="s">
        <v>348</v>
      </c>
      <c r="M478" s="13" t="s">
        <v>349</v>
      </c>
      <c r="N478" s="13" t="s">
        <v>351</v>
      </c>
      <c r="O478" s="2">
        <v>361.41900000000004</v>
      </c>
      <c r="P478" s="2">
        <v>361.41900000000004</v>
      </c>
      <c r="Q478" s="2">
        <v>361.41900000000004</v>
      </c>
      <c r="R478" s="2">
        <v>371.54537199999999</v>
      </c>
      <c r="S478" s="2">
        <v>371.54537200000004</v>
      </c>
      <c r="T478" s="2">
        <v>371.54537200000004</v>
      </c>
      <c r="U478" s="2">
        <v>371.54537199999999</v>
      </c>
      <c r="V478" s="2">
        <v>371.54537199999999</v>
      </c>
      <c r="W478" s="2">
        <v>371.54537200000004</v>
      </c>
      <c r="X478" s="2">
        <v>371.54537199999999</v>
      </c>
      <c r="Y478" s="2">
        <v>371.54537200000004</v>
      </c>
      <c r="Z478" s="2">
        <v>371.54537200000004</v>
      </c>
      <c r="AA478" s="2">
        <f t="shared" si="7"/>
        <v>4428.1653480000004</v>
      </c>
    </row>
    <row r="479" spans="1:27" customFormat="1">
      <c r="A479" s="1" t="s">
        <v>41</v>
      </c>
      <c r="B479" s="13" t="s">
        <v>1291</v>
      </c>
      <c r="C479" s="13" t="s">
        <v>1312</v>
      </c>
      <c r="D479" s="1">
        <v>123001</v>
      </c>
      <c r="E479" s="13" t="s">
        <v>1090</v>
      </c>
      <c r="F479" s="13" t="s">
        <v>1059</v>
      </c>
      <c r="G479" s="1" t="s">
        <v>52</v>
      </c>
      <c r="H479" s="1">
        <v>50100000</v>
      </c>
      <c r="I479" s="13" t="s">
        <v>346</v>
      </c>
      <c r="J479" s="13">
        <v>10</v>
      </c>
      <c r="K479" s="13" t="s">
        <v>347</v>
      </c>
      <c r="L479" s="13" t="s">
        <v>348</v>
      </c>
      <c r="M479" s="13" t="s">
        <v>349</v>
      </c>
      <c r="N479" s="13" t="s">
        <v>351</v>
      </c>
      <c r="O479" s="2">
        <v>4428.82</v>
      </c>
      <c r="P479" s="2">
        <v>4428.82</v>
      </c>
      <c r="Q479" s="2">
        <v>4850.6099999999997</v>
      </c>
      <c r="R479" s="2">
        <v>4552.8275999999996</v>
      </c>
      <c r="S479" s="2">
        <v>4769.6232</v>
      </c>
      <c r="T479" s="2">
        <v>4769.6232</v>
      </c>
      <c r="U479" s="2">
        <v>4552.8275999999996</v>
      </c>
      <c r="V479" s="2">
        <v>4986.4287999999997</v>
      </c>
      <c r="W479" s="2">
        <v>4769.6232</v>
      </c>
      <c r="X479" s="2">
        <v>4552.8275999999996</v>
      </c>
      <c r="Y479" s="2">
        <v>4769.6232</v>
      </c>
      <c r="Z479" s="2">
        <v>4769.6232</v>
      </c>
      <c r="AA479" s="2">
        <f t="shared" si="7"/>
        <v>56201.277600000001</v>
      </c>
    </row>
    <row r="480" spans="1:27" customFormat="1">
      <c r="A480" s="1" t="s">
        <v>41</v>
      </c>
      <c r="B480" s="13" t="s">
        <v>1291</v>
      </c>
      <c r="C480" s="13" t="s">
        <v>1312</v>
      </c>
      <c r="D480" s="1">
        <v>123001</v>
      </c>
      <c r="E480" s="13" t="s">
        <v>1090</v>
      </c>
      <c r="F480" s="13" t="s">
        <v>1059</v>
      </c>
      <c r="G480" s="1" t="s">
        <v>84</v>
      </c>
      <c r="H480" s="1">
        <v>50550000</v>
      </c>
      <c r="I480" s="13" t="s">
        <v>446</v>
      </c>
      <c r="J480" s="13">
        <v>12</v>
      </c>
      <c r="K480" s="13" t="s">
        <v>442</v>
      </c>
      <c r="L480" s="13" t="s">
        <v>443</v>
      </c>
      <c r="M480" s="13" t="s">
        <v>444</v>
      </c>
      <c r="N480" s="13" t="s">
        <v>417</v>
      </c>
      <c r="O480" s="2">
        <v>909.44</v>
      </c>
      <c r="P480" s="2">
        <v>909.44</v>
      </c>
      <c r="Q480" s="2">
        <v>909.44</v>
      </c>
      <c r="R480" s="2">
        <v>909.44</v>
      </c>
      <c r="S480" s="2">
        <v>909.44</v>
      </c>
      <c r="T480" s="2">
        <v>909.44</v>
      </c>
      <c r="U480" s="2">
        <v>909.44</v>
      </c>
      <c r="V480" s="2">
        <v>909.44</v>
      </c>
      <c r="W480" s="2">
        <v>909.44</v>
      </c>
      <c r="X480" s="2">
        <v>909.44</v>
      </c>
      <c r="Y480" s="2">
        <v>909.44</v>
      </c>
      <c r="Z480" s="2">
        <v>909.44</v>
      </c>
      <c r="AA480" s="2">
        <f t="shared" si="7"/>
        <v>10913.280000000004</v>
      </c>
    </row>
    <row r="481" spans="1:27" customFormat="1">
      <c r="A481" s="1" t="s">
        <v>41</v>
      </c>
      <c r="B481" s="13" t="s">
        <v>1291</v>
      </c>
      <c r="C481" s="13" t="s">
        <v>1312</v>
      </c>
      <c r="D481" s="1">
        <v>123001</v>
      </c>
      <c r="E481" s="13" t="s">
        <v>1090</v>
      </c>
      <c r="F481" s="13" t="s">
        <v>1059</v>
      </c>
      <c r="G481" s="1" t="s">
        <v>53</v>
      </c>
      <c r="H481" s="1">
        <v>50421000</v>
      </c>
      <c r="I481" s="13" t="s">
        <v>413</v>
      </c>
      <c r="J481" s="13">
        <v>13</v>
      </c>
      <c r="K481" s="13" t="s">
        <v>414</v>
      </c>
      <c r="L481" s="13" t="s">
        <v>415</v>
      </c>
      <c r="M481" s="13" t="s">
        <v>414</v>
      </c>
      <c r="N481" s="13" t="s">
        <v>417</v>
      </c>
      <c r="O481" s="2">
        <v>153.28595314048297</v>
      </c>
      <c r="P481" s="2">
        <v>153.28595314048297</v>
      </c>
      <c r="Q481" s="2">
        <v>166.78875183206694</v>
      </c>
      <c r="R481" s="2">
        <v>157.57559982841647</v>
      </c>
      <c r="S481" s="2">
        <v>164.5148183558907</v>
      </c>
      <c r="T481" s="2">
        <v>164.5148183558907</v>
      </c>
      <c r="U481" s="2">
        <v>157.57559982841647</v>
      </c>
      <c r="V481" s="2">
        <v>171.45403688336486</v>
      </c>
      <c r="W481" s="2">
        <v>164.5148183558907</v>
      </c>
      <c r="X481" s="2">
        <v>157.57559982841647</v>
      </c>
      <c r="Y481" s="2">
        <v>164.5148183558907</v>
      </c>
      <c r="Z481" s="2">
        <v>164.5148183558907</v>
      </c>
      <c r="AA481" s="2">
        <f t="shared" si="7"/>
        <v>1940.1155862611004</v>
      </c>
    </row>
    <row r="482" spans="1:27" customFormat="1">
      <c r="A482" s="1" t="s">
        <v>41</v>
      </c>
      <c r="B482" s="13" t="s">
        <v>1291</v>
      </c>
      <c r="C482" s="13" t="s">
        <v>1312</v>
      </c>
      <c r="D482" s="1">
        <v>123001</v>
      </c>
      <c r="E482" s="13" t="s">
        <v>1090</v>
      </c>
      <c r="F482" s="13" t="s">
        <v>1059</v>
      </c>
      <c r="G482" s="1" t="s">
        <v>54</v>
      </c>
      <c r="H482" s="1">
        <v>50422000</v>
      </c>
      <c r="I482" s="13" t="s">
        <v>419</v>
      </c>
      <c r="J482" s="13">
        <v>13</v>
      </c>
      <c r="K482" s="13" t="s">
        <v>414</v>
      </c>
      <c r="L482" s="13" t="s">
        <v>415</v>
      </c>
      <c r="M482" s="13" t="s">
        <v>414</v>
      </c>
      <c r="N482" s="13" t="s">
        <v>417</v>
      </c>
      <c r="O482" s="2">
        <v>232.5079990509681</v>
      </c>
      <c r="P482" s="2">
        <v>232.5079990509681</v>
      </c>
      <c r="Q482" s="2">
        <v>254.65399896058409</v>
      </c>
      <c r="R482" s="2">
        <v>239.0212230243952</v>
      </c>
      <c r="S482" s="2">
        <v>250.40556697793784</v>
      </c>
      <c r="T482" s="2">
        <v>250.40556697793784</v>
      </c>
      <c r="U482" s="2">
        <v>239.0212230243952</v>
      </c>
      <c r="V482" s="2">
        <v>261.78991093148051</v>
      </c>
      <c r="W482" s="2">
        <v>250.40556697793784</v>
      </c>
      <c r="X482" s="2">
        <v>239.0212230243952</v>
      </c>
      <c r="Y482" s="2">
        <v>250.40556697793784</v>
      </c>
      <c r="Z482" s="2">
        <v>250.40556697793784</v>
      </c>
      <c r="AA482" s="2">
        <f t="shared" si="7"/>
        <v>2950.5514119568752</v>
      </c>
    </row>
    <row r="483" spans="1:27" customFormat="1">
      <c r="A483" s="1" t="s">
        <v>41</v>
      </c>
      <c r="B483" s="13" t="s">
        <v>1291</v>
      </c>
      <c r="C483" s="13" t="s">
        <v>1312</v>
      </c>
      <c r="D483" s="1">
        <v>123001</v>
      </c>
      <c r="E483" s="13" t="s">
        <v>1090</v>
      </c>
      <c r="F483" s="13" t="s">
        <v>1059</v>
      </c>
      <c r="G483" s="1" t="s">
        <v>205</v>
      </c>
      <c r="H483" s="1">
        <v>52546000</v>
      </c>
      <c r="I483" s="13" t="s">
        <v>572</v>
      </c>
      <c r="J483" s="13">
        <v>16</v>
      </c>
      <c r="K483" s="13" t="s">
        <v>553</v>
      </c>
      <c r="L483" s="13" t="s">
        <v>554</v>
      </c>
      <c r="M483" s="13" t="s">
        <v>555</v>
      </c>
      <c r="N483" s="13" t="s">
        <v>506</v>
      </c>
      <c r="O483" s="2">
        <v>0</v>
      </c>
      <c r="P483" s="2">
        <v>0</v>
      </c>
      <c r="Q483" s="2">
        <v>0</v>
      </c>
      <c r="R483" s="2">
        <v>500</v>
      </c>
      <c r="S483" s="2">
        <v>500</v>
      </c>
      <c r="T483" s="2">
        <v>500</v>
      </c>
      <c r="U483" s="2">
        <v>500</v>
      </c>
      <c r="V483" s="2">
        <v>500</v>
      </c>
      <c r="W483" s="2">
        <v>500</v>
      </c>
      <c r="X483" s="2">
        <v>500</v>
      </c>
      <c r="Y483" s="2">
        <v>0</v>
      </c>
      <c r="Z483" s="2">
        <v>0</v>
      </c>
      <c r="AA483" s="2">
        <f t="shared" si="7"/>
        <v>3500</v>
      </c>
    </row>
    <row r="484" spans="1:27" customFormat="1">
      <c r="A484" s="1" t="s">
        <v>41</v>
      </c>
      <c r="B484" s="13" t="s">
        <v>1291</v>
      </c>
      <c r="C484" s="13" t="s">
        <v>1312</v>
      </c>
      <c r="D484" s="1">
        <v>123001</v>
      </c>
      <c r="E484" s="13" t="s">
        <v>1090</v>
      </c>
      <c r="F484" s="13" t="s">
        <v>1059</v>
      </c>
      <c r="G484" s="1" t="s">
        <v>97</v>
      </c>
      <c r="H484" s="1">
        <v>52574100</v>
      </c>
      <c r="I484" s="13" t="s">
        <v>623</v>
      </c>
      <c r="J484" s="13">
        <v>17</v>
      </c>
      <c r="K484" s="13" t="s">
        <v>617</v>
      </c>
      <c r="L484" s="13" t="s">
        <v>618</v>
      </c>
      <c r="M484" s="13" t="s">
        <v>617</v>
      </c>
      <c r="N484" s="13" t="s">
        <v>506</v>
      </c>
      <c r="O484" s="2">
        <v>100</v>
      </c>
      <c r="P484" s="2">
        <v>100</v>
      </c>
      <c r="Q484" s="2">
        <v>100</v>
      </c>
      <c r="R484" s="2">
        <v>100</v>
      </c>
      <c r="S484" s="2">
        <v>100</v>
      </c>
      <c r="T484" s="2">
        <v>100</v>
      </c>
      <c r="U484" s="2">
        <v>100</v>
      </c>
      <c r="V484" s="2">
        <v>100</v>
      </c>
      <c r="W484" s="2">
        <v>100</v>
      </c>
      <c r="X484" s="2">
        <v>100</v>
      </c>
      <c r="Y484" s="2">
        <v>100</v>
      </c>
      <c r="Z484" s="2">
        <v>100</v>
      </c>
      <c r="AA484" s="2">
        <f t="shared" si="7"/>
        <v>1200</v>
      </c>
    </row>
    <row r="485" spans="1:27" customFormat="1">
      <c r="A485" s="1" t="s">
        <v>41</v>
      </c>
      <c r="B485" s="13" t="s">
        <v>1291</v>
      </c>
      <c r="C485" s="13" t="s">
        <v>1312</v>
      </c>
      <c r="D485" s="1">
        <v>123001</v>
      </c>
      <c r="E485" s="13" t="s">
        <v>1090</v>
      </c>
      <c r="F485" s="13" t="s">
        <v>1059</v>
      </c>
      <c r="G485" s="1" t="s">
        <v>192</v>
      </c>
      <c r="H485" s="1">
        <v>63110000</v>
      </c>
      <c r="I485" s="13" t="s">
        <v>844</v>
      </c>
      <c r="J485" s="13">
        <v>29</v>
      </c>
      <c r="K485" s="13" t="s">
        <v>814</v>
      </c>
      <c r="L485" s="13" t="s">
        <v>815</v>
      </c>
      <c r="M485" s="13" t="s">
        <v>816</v>
      </c>
      <c r="N485" s="13" t="s">
        <v>846</v>
      </c>
      <c r="O485" s="2">
        <v>500</v>
      </c>
      <c r="P485" s="2">
        <v>500</v>
      </c>
      <c r="Q485" s="2">
        <v>500</v>
      </c>
      <c r="R485" s="2">
        <v>500</v>
      </c>
      <c r="S485" s="2">
        <v>500</v>
      </c>
      <c r="T485" s="2">
        <v>500</v>
      </c>
      <c r="U485" s="2">
        <v>500</v>
      </c>
      <c r="V485" s="2">
        <v>500</v>
      </c>
      <c r="W485" s="2">
        <v>500</v>
      </c>
      <c r="X485" s="2">
        <v>500</v>
      </c>
      <c r="Y485" s="2">
        <v>500</v>
      </c>
      <c r="Z485" s="2">
        <v>500</v>
      </c>
      <c r="AA485" s="2">
        <f t="shared" si="7"/>
        <v>6000</v>
      </c>
    </row>
    <row r="486" spans="1:27" customFormat="1">
      <c r="A486" s="1" t="s">
        <v>41</v>
      </c>
      <c r="B486" s="13" t="s">
        <v>1291</v>
      </c>
      <c r="C486" s="13" t="s">
        <v>1312</v>
      </c>
      <c r="D486" s="1">
        <v>123001</v>
      </c>
      <c r="E486" s="13" t="s">
        <v>1090</v>
      </c>
      <c r="F486" s="13" t="s">
        <v>1059</v>
      </c>
      <c r="G486" s="1" t="s">
        <v>69</v>
      </c>
      <c r="H486" s="1">
        <v>68532000</v>
      </c>
      <c r="I486" s="13" t="s">
        <v>892</v>
      </c>
      <c r="J486" s="13">
        <v>34</v>
      </c>
      <c r="K486" s="13" t="s">
        <v>887</v>
      </c>
      <c r="L486" s="13" t="s">
        <v>888</v>
      </c>
      <c r="M486" s="13" t="s">
        <v>887</v>
      </c>
      <c r="N486" s="13" t="s">
        <v>894</v>
      </c>
      <c r="O486" s="2">
        <v>28.737994000000008</v>
      </c>
      <c r="P486" s="2">
        <v>12.422005997600007</v>
      </c>
      <c r="Q486" s="2">
        <v>0</v>
      </c>
      <c r="R486" s="2">
        <v>0</v>
      </c>
      <c r="S486" s="2">
        <v>0</v>
      </c>
      <c r="T486" s="2">
        <v>0</v>
      </c>
      <c r="U486" s="2">
        <v>0</v>
      </c>
      <c r="V486" s="2">
        <v>0</v>
      </c>
      <c r="W486" s="2">
        <v>0</v>
      </c>
      <c r="X486" s="2">
        <v>0</v>
      </c>
      <c r="Y486" s="2">
        <v>0</v>
      </c>
      <c r="Z486" s="2">
        <v>0</v>
      </c>
      <c r="AA486" s="2">
        <f t="shared" si="7"/>
        <v>41.159999997600011</v>
      </c>
    </row>
    <row r="487" spans="1:27" customFormat="1">
      <c r="A487" s="1" t="s">
        <v>41</v>
      </c>
      <c r="B487" s="13" t="s">
        <v>1291</v>
      </c>
      <c r="C487" s="13" t="s">
        <v>1312</v>
      </c>
      <c r="D487" s="1">
        <v>123001</v>
      </c>
      <c r="E487" s="13" t="s">
        <v>1090</v>
      </c>
      <c r="F487" s="13" t="s">
        <v>1059</v>
      </c>
      <c r="G487" s="1" t="s">
        <v>70</v>
      </c>
      <c r="H487" s="1">
        <v>68533000</v>
      </c>
      <c r="I487" s="13" t="s">
        <v>896</v>
      </c>
      <c r="J487" s="13">
        <v>34</v>
      </c>
      <c r="K487" s="13" t="s">
        <v>887</v>
      </c>
      <c r="L487" s="13" t="s">
        <v>888</v>
      </c>
      <c r="M487" s="13" t="s">
        <v>887</v>
      </c>
      <c r="N487" s="13" t="s">
        <v>894</v>
      </c>
      <c r="O487" s="2">
        <v>366.45192349999996</v>
      </c>
      <c r="P487" s="2">
        <v>366.45192349999996</v>
      </c>
      <c r="Q487" s="2">
        <v>398.71752349999997</v>
      </c>
      <c r="R487" s="2">
        <v>376.71201735799991</v>
      </c>
      <c r="S487" s="2">
        <v>393.29577575800005</v>
      </c>
      <c r="T487" s="2">
        <v>393.29577575800005</v>
      </c>
      <c r="U487" s="2">
        <v>376.71201735799991</v>
      </c>
      <c r="V487" s="2">
        <v>409.889534158</v>
      </c>
      <c r="W487" s="2">
        <v>393.29577575800005</v>
      </c>
      <c r="X487" s="2">
        <v>376.71201735799991</v>
      </c>
      <c r="Y487" s="2">
        <v>393.29577575800005</v>
      </c>
      <c r="Z487" s="2">
        <v>393.29577575800005</v>
      </c>
      <c r="AA487" s="2">
        <f t="shared" si="7"/>
        <v>4638.1258355219998</v>
      </c>
    </row>
    <row r="488" spans="1:27" customFormat="1">
      <c r="A488" s="1" t="s">
        <v>41</v>
      </c>
      <c r="B488" s="13" t="s">
        <v>1291</v>
      </c>
      <c r="C488" s="13" t="s">
        <v>1312</v>
      </c>
      <c r="D488" s="1">
        <v>123001</v>
      </c>
      <c r="E488" s="13" t="s">
        <v>1090</v>
      </c>
      <c r="F488" s="13" t="s">
        <v>1059</v>
      </c>
      <c r="G488" s="1" t="s">
        <v>71</v>
      </c>
      <c r="H488" s="1">
        <v>68535000</v>
      </c>
      <c r="I488" s="13" t="s">
        <v>898</v>
      </c>
      <c r="J488" s="13">
        <v>34</v>
      </c>
      <c r="K488" s="13" t="s">
        <v>887</v>
      </c>
      <c r="L488" s="13" t="s">
        <v>888</v>
      </c>
      <c r="M488" s="13" t="s">
        <v>887</v>
      </c>
      <c r="N488" s="13" t="s">
        <v>894</v>
      </c>
      <c r="O488" s="2">
        <v>67.06198599999999</v>
      </c>
      <c r="P488" s="2">
        <v>60.528013999999992</v>
      </c>
      <c r="Q488" s="2">
        <v>0</v>
      </c>
      <c r="R488" s="2">
        <v>0</v>
      </c>
      <c r="S488" s="2">
        <v>0</v>
      </c>
      <c r="T488" s="2">
        <v>0</v>
      </c>
      <c r="U488" s="2">
        <v>0</v>
      </c>
      <c r="V488" s="2">
        <v>0</v>
      </c>
      <c r="W488" s="2">
        <v>0</v>
      </c>
      <c r="X488" s="2">
        <v>0</v>
      </c>
      <c r="Y488" s="2">
        <v>0</v>
      </c>
      <c r="Z488" s="2">
        <v>0</v>
      </c>
      <c r="AA488" s="2">
        <f t="shared" si="7"/>
        <v>127.58999999999997</v>
      </c>
    </row>
    <row r="489" spans="1:27" customFormat="1">
      <c r="A489" s="1" t="s">
        <v>42</v>
      </c>
      <c r="B489" s="13" t="s">
        <v>1291</v>
      </c>
      <c r="C489" s="13" t="s">
        <v>1312</v>
      </c>
      <c r="D489" s="1">
        <v>123005</v>
      </c>
      <c r="E489" s="13" t="s">
        <v>1093</v>
      </c>
      <c r="F489" s="13" t="s">
        <v>1059</v>
      </c>
      <c r="G489" s="1" t="s">
        <v>80</v>
      </c>
      <c r="H489" s="1">
        <v>50109900</v>
      </c>
      <c r="I489" s="13" t="s">
        <v>388</v>
      </c>
      <c r="J489" s="13">
        <v>10</v>
      </c>
      <c r="K489" s="13" t="s">
        <v>347</v>
      </c>
      <c r="L489" s="13" t="s">
        <v>348</v>
      </c>
      <c r="M489" s="13" t="s">
        <v>349</v>
      </c>
      <c r="N489" s="13" t="s">
        <v>351</v>
      </c>
      <c r="O489" s="2">
        <v>-1329.1924800000002</v>
      </c>
      <c r="P489" s="2">
        <v>-1329.1924800000002</v>
      </c>
      <c r="Q489" s="2">
        <v>-1455.7822400000002</v>
      </c>
      <c r="R489" s="2">
        <v>-1366.4098694400002</v>
      </c>
      <c r="S489" s="2">
        <v>-1431.4770060800001</v>
      </c>
      <c r="T489" s="2">
        <v>-1431.4770060800001</v>
      </c>
      <c r="U489" s="2">
        <v>-1366.4098694400002</v>
      </c>
      <c r="V489" s="2">
        <v>-1496.5441427200003</v>
      </c>
      <c r="W489" s="2">
        <v>-1431.4770060800001</v>
      </c>
      <c r="X489" s="2">
        <v>-1366.4098694400002</v>
      </c>
      <c r="Y489" s="2">
        <v>-1431.4770060800001</v>
      </c>
      <c r="Z489" s="2">
        <v>-1431.4770060800001</v>
      </c>
      <c r="AA489" s="2">
        <f t="shared" si="7"/>
        <v>-16867.325981440001</v>
      </c>
    </row>
    <row r="490" spans="1:27" customFormat="1">
      <c r="A490" s="1" t="s">
        <v>42</v>
      </c>
      <c r="B490" s="13" t="s">
        <v>1291</v>
      </c>
      <c r="C490" s="13" t="s">
        <v>1312</v>
      </c>
      <c r="D490" s="1">
        <v>123005</v>
      </c>
      <c r="E490" s="13" t="s">
        <v>1093</v>
      </c>
      <c r="F490" s="13" t="s">
        <v>1059</v>
      </c>
      <c r="G490" s="1" t="s">
        <v>152</v>
      </c>
      <c r="H490" s="1">
        <v>50110000</v>
      </c>
      <c r="I490" s="13" t="s">
        <v>389</v>
      </c>
      <c r="J490" s="13">
        <v>10</v>
      </c>
      <c r="K490" s="13" t="s">
        <v>347</v>
      </c>
      <c r="L490" s="13" t="s">
        <v>348</v>
      </c>
      <c r="M490" s="13" t="s">
        <v>349</v>
      </c>
      <c r="N490" s="13" t="s">
        <v>351</v>
      </c>
      <c r="O490" s="2">
        <v>441.35</v>
      </c>
      <c r="P490" s="2">
        <v>441.35</v>
      </c>
      <c r="Q490" s="2">
        <v>441.35</v>
      </c>
      <c r="R490" s="2">
        <v>453.71008</v>
      </c>
      <c r="S490" s="2">
        <v>453.71008</v>
      </c>
      <c r="T490" s="2">
        <v>453.71008</v>
      </c>
      <c r="U490" s="2">
        <v>453.71008</v>
      </c>
      <c r="V490" s="2">
        <v>453.71008</v>
      </c>
      <c r="W490" s="2">
        <v>453.71008</v>
      </c>
      <c r="X490" s="2">
        <v>453.71008</v>
      </c>
      <c r="Y490" s="2">
        <v>453.71008</v>
      </c>
      <c r="Z490" s="2">
        <v>453.71008</v>
      </c>
      <c r="AA490" s="2">
        <f t="shared" si="7"/>
        <v>5407.4407199999996</v>
      </c>
    </row>
    <row r="491" spans="1:27" customFormat="1">
      <c r="A491" s="1" t="s">
        <v>42</v>
      </c>
      <c r="B491" s="13" t="s">
        <v>1291</v>
      </c>
      <c r="C491" s="13" t="s">
        <v>1312</v>
      </c>
      <c r="D491" s="1">
        <v>123005</v>
      </c>
      <c r="E491" s="13" t="s">
        <v>1093</v>
      </c>
      <c r="F491" s="13" t="s">
        <v>1059</v>
      </c>
      <c r="G491" s="1" t="s">
        <v>52</v>
      </c>
      <c r="H491" s="1">
        <v>50100000</v>
      </c>
      <c r="I491" s="13" t="s">
        <v>346</v>
      </c>
      <c r="J491" s="13">
        <v>10</v>
      </c>
      <c r="K491" s="13" t="s">
        <v>347</v>
      </c>
      <c r="L491" s="13" t="s">
        <v>348</v>
      </c>
      <c r="M491" s="13" t="s">
        <v>349</v>
      </c>
      <c r="N491" s="13" t="s">
        <v>351</v>
      </c>
      <c r="O491" s="2">
        <v>12718.562400000001</v>
      </c>
      <c r="P491" s="2">
        <v>12718.562400000001</v>
      </c>
      <c r="Q491" s="2">
        <v>13929.861200000001</v>
      </c>
      <c r="R491" s="2">
        <v>13074.6904672</v>
      </c>
      <c r="S491" s="2">
        <v>13697.292870400001</v>
      </c>
      <c r="T491" s="2">
        <v>13697.292870400001</v>
      </c>
      <c r="U491" s="2">
        <v>13074.6904672</v>
      </c>
      <c r="V491" s="2">
        <v>14319.895273599999</v>
      </c>
      <c r="W491" s="2">
        <v>13697.292870400001</v>
      </c>
      <c r="X491" s="2">
        <v>13074.6904672</v>
      </c>
      <c r="Y491" s="2">
        <v>13697.292870400001</v>
      </c>
      <c r="Z491" s="2">
        <v>13697.292870400001</v>
      </c>
      <c r="AA491" s="2">
        <f t="shared" si="7"/>
        <v>161397.41702720002</v>
      </c>
    </row>
    <row r="492" spans="1:27" customFormat="1">
      <c r="A492" s="1" t="s">
        <v>42</v>
      </c>
      <c r="B492" s="13" t="s">
        <v>1291</v>
      </c>
      <c r="C492" s="13" t="s">
        <v>1312</v>
      </c>
      <c r="D492" s="1">
        <v>123005</v>
      </c>
      <c r="E492" s="13" t="s">
        <v>1093</v>
      </c>
      <c r="F492" s="13" t="s">
        <v>1059</v>
      </c>
      <c r="G492" s="1" t="s">
        <v>81</v>
      </c>
      <c r="H492" s="1">
        <v>50171000</v>
      </c>
      <c r="I492" s="13" t="s">
        <v>409</v>
      </c>
      <c r="J492" s="13">
        <v>10</v>
      </c>
      <c r="K492" s="13" t="s">
        <v>347</v>
      </c>
      <c r="L492" s="13" t="s">
        <v>348</v>
      </c>
      <c r="M492" s="13" t="s">
        <v>349</v>
      </c>
      <c r="N492" s="13" t="s">
        <v>351</v>
      </c>
      <c r="O492" s="2">
        <v>651.3062107577656</v>
      </c>
      <c r="P492" s="2">
        <v>651.3062107577656</v>
      </c>
      <c r="Q492" s="2">
        <v>713.3310879727909</v>
      </c>
      <c r="R492" s="2">
        <v>669.544904658983</v>
      </c>
      <c r="S492" s="2">
        <v>701.42847154750609</v>
      </c>
      <c r="T492" s="2">
        <v>701.42847154750609</v>
      </c>
      <c r="U492" s="2">
        <v>669.544904658983</v>
      </c>
      <c r="V492" s="2">
        <v>733.30203843602897</v>
      </c>
      <c r="W492" s="2">
        <v>701.42847154750609</v>
      </c>
      <c r="X492" s="2">
        <v>669.544904658983</v>
      </c>
      <c r="Y492" s="2">
        <v>701.42847154750609</v>
      </c>
      <c r="Z492" s="2">
        <v>701.42847154750609</v>
      </c>
      <c r="AA492" s="2">
        <f t="shared" si="7"/>
        <v>8265.0226196388303</v>
      </c>
    </row>
    <row r="493" spans="1:27" customFormat="1">
      <c r="A493" s="1" t="s">
        <v>42</v>
      </c>
      <c r="B493" s="13" t="s">
        <v>1291</v>
      </c>
      <c r="C493" s="13" t="s">
        <v>1312</v>
      </c>
      <c r="D493" s="1">
        <v>123005</v>
      </c>
      <c r="E493" s="13" t="s">
        <v>1093</v>
      </c>
      <c r="F493" s="13" t="s">
        <v>1059</v>
      </c>
      <c r="G493" s="1" t="s">
        <v>84</v>
      </c>
      <c r="H493" s="1">
        <v>50550000</v>
      </c>
      <c r="I493" s="13" t="s">
        <v>446</v>
      </c>
      <c r="J493" s="13">
        <v>12</v>
      </c>
      <c r="K493" s="13" t="s">
        <v>442</v>
      </c>
      <c r="L493" s="13" t="s">
        <v>443</v>
      </c>
      <c r="M493" s="13" t="s">
        <v>444</v>
      </c>
      <c r="N493" s="13" t="s">
        <v>417</v>
      </c>
      <c r="O493" s="2">
        <v>2735.74</v>
      </c>
      <c r="P493" s="2">
        <v>2735.74</v>
      </c>
      <c r="Q493" s="2">
        <v>2735.74</v>
      </c>
      <c r="R493" s="2">
        <v>2735.74</v>
      </c>
      <c r="S493" s="2">
        <v>2735.74</v>
      </c>
      <c r="T493" s="2">
        <v>2735.74</v>
      </c>
      <c r="U493" s="2">
        <v>2735.74</v>
      </c>
      <c r="V493" s="2">
        <v>2735.74</v>
      </c>
      <c r="W493" s="2">
        <v>2735.74</v>
      </c>
      <c r="X493" s="2">
        <v>2735.74</v>
      </c>
      <c r="Y493" s="2">
        <v>2735.74</v>
      </c>
      <c r="Z493" s="2">
        <v>2735.74</v>
      </c>
      <c r="AA493" s="2">
        <f t="shared" si="7"/>
        <v>32828.87999999999</v>
      </c>
    </row>
    <row r="494" spans="1:27" customFormat="1">
      <c r="A494" s="1" t="s">
        <v>42</v>
      </c>
      <c r="B494" s="13" t="s">
        <v>1291</v>
      </c>
      <c r="C494" s="13" t="s">
        <v>1312</v>
      </c>
      <c r="D494" s="1">
        <v>123005</v>
      </c>
      <c r="E494" s="13" t="s">
        <v>1093</v>
      </c>
      <c r="F494" s="13" t="s">
        <v>1059</v>
      </c>
      <c r="G494" s="1" t="s">
        <v>85</v>
      </c>
      <c r="H494" s="1">
        <v>50550100</v>
      </c>
      <c r="I494" s="13" t="s">
        <v>447</v>
      </c>
      <c r="J494" s="13">
        <v>12</v>
      </c>
      <c r="K494" s="13" t="s">
        <v>442</v>
      </c>
      <c r="L494" s="13" t="s">
        <v>443</v>
      </c>
      <c r="M494" s="13" t="s">
        <v>444</v>
      </c>
      <c r="N494" s="13" t="s">
        <v>417</v>
      </c>
      <c r="O494" s="2">
        <v>-185.60000000000002</v>
      </c>
      <c r="P494" s="2">
        <v>-185.60000000000002</v>
      </c>
      <c r="Q494" s="2">
        <v>-185.60000000000002</v>
      </c>
      <c r="R494" s="2">
        <v>-185.60000000000002</v>
      </c>
      <c r="S494" s="2">
        <v>-185.60000000000002</v>
      </c>
      <c r="T494" s="2">
        <v>-185.60000000000002</v>
      </c>
      <c r="U494" s="2">
        <v>-185.60000000000002</v>
      </c>
      <c r="V494" s="2">
        <v>-185.60000000000002</v>
      </c>
      <c r="W494" s="2">
        <v>-185.60000000000002</v>
      </c>
      <c r="X494" s="2">
        <v>-185.60000000000002</v>
      </c>
      <c r="Y494" s="2">
        <v>-185.60000000000002</v>
      </c>
      <c r="Z494" s="2">
        <v>-185.60000000000002</v>
      </c>
      <c r="AA494" s="2">
        <f t="shared" si="7"/>
        <v>-2227.1999999999998</v>
      </c>
    </row>
    <row r="495" spans="1:27" customFormat="1">
      <c r="A495" s="1" t="s">
        <v>42</v>
      </c>
      <c r="B495" s="13" t="s">
        <v>1291</v>
      </c>
      <c r="C495" s="13" t="s">
        <v>1312</v>
      </c>
      <c r="D495" s="1">
        <v>123005</v>
      </c>
      <c r="E495" s="13" t="s">
        <v>1093</v>
      </c>
      <c r="F495" s="13" t="s">
        <v>1059</v>
      </c>
      <c r="G495" s="1" t="s">
        <v>53</v>
      </c>
      <c r="H495" s="1">
        <v>50421000</v>
      </c>
      <c r="I495" s="13" t="s">
        <v>413</v>
      </c>
      <c r="J495" s="13">
        <v>13</v>
      </c>
      <c r="K495" s="13" t="s">
        <v>414</v>
      </c>
      <c r="L495" s="13" t="s">
        <v>415</v>
      </c>
      <c r="M495" s="13" t="s">
        <v>414</v>
      </c>
      <c r="N495" s="13" t="s">
        <v>417</v>
      </c>
      <c r="O495" s="2">
        <v>311.87946051842209</v>
      </c>
      <c r="P495" s="2">
        <v>311.87946051842209</v>
      </c>
      <c r="Q495" s="2">
        <v>340.93125876511533</v>
      </c>
      <c r="R495" s="2">
        <v>320.61608541293799</v>
      </c>
      <c r="S495" s="2">
        <v>335.55084971173824</v>
      </c>
      <c r="T495" s="2">
        <v>335.55084971173824</v>
      </c>
      <c r="U495" s="2">
        <v>320.61608541293799</v>
      </c>
      <c r="V495" s="2">
        <v>350.47561401053855</v>
      </c>
      <c r="W495" s="2">
        <v>335.55084971173824</v>
      </c>
      <c r="X495" s="2">
        <v>320.61608541293799</v>
      </c>
      <c r="Y495" s="2">
        <v>335.55084971173824</v>
      </c>
      <c r="Z495" s="2">
        <v>335.55084971173824</v>
      </c>
      <c r="AA495" s="2">
        <f t="shared" si="7"/>
        <v>3954.7682986100035</v>
      </c>
    </row>
    <row r="496" spans="1:27" customFormat="1">
      <c r="A496" s="1" t="s">
        <v>42</v>
      </c>
      <c r="B496" s="13" t="s">
        <v>1291</v>
      </c>
      <c r="C496" s="13" t="s">
        <v>1312</v>
      </c>
      <c r="D496" s="1">
        <v>123005</v>
      </c>
      <c r="E496" s="13" t="s">
        <v>1093</v>
      </c>
      <c r="F496" s="13" t="s">
        <v>1059</v>
      </c>
      <c r="G496" s="1" t="s">
        <v>54</v>
      </c>
      <c r="H496" s="1">
        <v>50422000</v>
      </c>
      <c r="I496" s="13" t="s">
        <v>419</v>
      </c>
      <c r="J496" s="13">
        <v>13</v>
      </c>
      <c r="K496" s="13" t="s">
        <v>414</v>
      </c>
      <c r="L496" s="13" t="s">
        <v>415</v>
      </c>
      <c r="M496" s="13" t="s">
        <v>414</v>
      </c>
      <c r="N496" s="13" t="s">
        <v>417</v>
      </c>
      <c r="O496" s="2">
        <v>343.33302460434805</v>
      </c>
      <c r="P496" s="2">
        <v>343.33302460434805</v>
      </c>
      <c r="Q496" s="2">
        <v>376.03283647142882</v>
      </c>
      <c r="R496" s="2">
        <v>352.94258929326986</v>
      </c>
      <c r="S496" s="2">
        <v>369.75271259294936</v>
      </c>
      <c r="T496" s="2">
        <v>369.75271259294936</v>
      </c>
      <c r="U496" s="2">
        <v>352.94258929326986</v>
      </c>
      <c r="V496" s="2">
        <v>386.55283589262882</v>
      </c>
      <c r="W496" s="2">
        <v>369.75271259294936</v>
      </c>
      <c r="X496" s="2">
        <v>352.94258929326986</v>
      </c>
      <c r="Y496" s="2">
        <v>369.75271259294936</v>
      </c>
      <c r="Z496" s="2">
        <v>369.75271259294936</v>
      </c>
      <c r="AA496" s="2">
        <f t="shared" si="7"/>
        <v>4356.8430524173109</v>
      </c>
    </row>
    <row r="497" spans="1:27" customFormat="1">
      <c r="A497" s="1" t="s">
        <v>42</v>
      </c>
      <c r="B497" s="13" t="s">
        <v>1291</v>
      </c>
      <c r="C497" s="13" t="s">
        <v>1312</v>
      </c>
      <c r="D497" s="1">
        <v>123005</v>
      </c>
      <c r="E497" s="13" t="s">
        <v>1093</v>
      </c>
      <c r="F497" s="13" t="s">
        <v>1059</v>
      </c>
      <c r="G497" s="1" t="s">
        <v>186</v>
      </c>
      <c r="H497" s="1">
        <v>50456000</v>
      </c>
      <c r="I497" s="13" t="s">
        <v>438</v>
      </c>
      <c r="J497" s="13">
        <v>13</v>
      </c>
      <c r="K497" s="13" t="s">
        <v>414</v>
      </c>
      <c r="L497" s="13" t="s">
        <v>415</v>
      </c>
      <c r="M497" s="13" t="s">
        <v>414</v>
      </c>
      <c r="N497" s="13" t="s">
        <v>417</v>
      </c>
      <c r="O497" s="2">
        <v>0</v>
      </c>
      <c r="P497" s="2">
        <v>0</v>
      </c>
      <c r="Q497" s="2">
        <v>0</v>
      </c>
      <c r="R497" s="2">
        <v>0</v>
      </c>
      <c r="S497" s="2">
        <v>0</v>
      </c>
      <c r="T497" s="2">
        <v>0</v>
      </c>
      <c r="U497" s="2">
        <v>0</v>
      </c>
      <c r="V497" s="2">
        <v>0</v>
      </c>
      <c r="W497" s="2">
        <v>0</v>
      </c>
      <c r="X497" s="2">
        <v>0</v>
      </c>
      <c r="Y497" s="2">
        <v>2500</v>
      </c>
      <c r="Z497" s="2">
        <v>2500</v>
      </c>
      <c r="AA497" s="2">
        <f t="shared" si="7"/>
        <v>5000</v>
      </c>
    </row>
    <row r="498" spans="1:27" customFormat="1">
      <c r="A498" s="1" t="s">
        <v>42</v>
      </c>
      <c r="B498" s="13" t="s">
        <v>1291</v>
      </c>
      <c r="C498" s="13" t="s">
        <v>1312</v>
      </c>
      <c r="D498" s="1">
        <v>123005</v>
      </c>
      <c r="E498" s="13" t="s">
        <v>1093</v>
      </c>
      <c r="F498" s="13" t="s">
        <v>1059</v>
      </c>
      <c r="G498" s="1" t="s">
        <v>90</v>
      </c>
      <c r="H498" s="1">
        <v>50421100</v>
      </c>
      <c r="I498" s="13" t="s">
        <v>418</v>
      </c>
      <c r="J498" s="13">
        <v>13</v>
      </c>
      <c r="K498" s="13" t="s">
        <v>414</v>
      </c>
      <c r="L498" s="13" t="s">
        <v>415</v>
      </c>
      <c r="M498" s="13" t="s">
        <v>414</v>
      </c>
      <c r="N498" s="13" t="s">
        <v>417</v>
      </c>
      <c r="O498" s="2">
        <v>-42.534155319254843</v>
      </c>
      <c r="P498" s="2">
        <v>-42.534155319254843</v>
      </c>
      <c r="Q498" s="2">
        <v>-46.585027254421973</v>
      </c>
      <c r="R498" s="2">
        <v>-43.725111668193989</v>
      </c>
      <c r="S498" s="2">
        <v>-45.807259842869883</v>
      </c>
      <c r="T498" s="2">
        <v>-45.807259842869883</v>
      </c>
      <c r="U498" s="2">
        <v>-43.725111668193989</v>
      </c>
      <c r="V498" s="2">
        <v>-47.88940801754579</v>
      </c>
      <c r="W498" s="2">
        <v>-45.807259842869883</v>
      </c>
      <c r="X498" s="2">
        <v>-43.725111668193989</v>
      </c>
      <c r="Y498" s="2">
        <v>-45.807259842869883</v>
      </c>
      <c r="Z498" s="2">
        <v>-45.807259842869883</v>
      </c>
      <c r="AA498" s="2">
        <f t="shared" si="7"/>
        <v>-539.7543801294089</v>
      </c>
    </row>
    <row r="499" spans="1:27" customFormat="1">
      <c r="A499" s="1" t="s">
        <v>42</v>
      </c>
      <c r="B499" s="13" t="s">
        <v>1291</v>
      </c>
      <c r="C499" s="13" t="s">
        <v>1312</v>
      </c>
      <c r="D499" s="1">
        <v>123005</v>
      </c>
      <c r="E499" s="13" t="s">
        <v>1093</v>
      </c>
      <c r="F499" s="13" t="s">
        <v>1059</v>
      </c>
      <c r="G499" s="1" t="s">
        <v>91</v>
      </c>
      <c r="H499" s="1">
        <v>50422100</v>
      </c>
      <c r="I499" s="13" t="s">
        <v>420</v>
      </c>
      <c r="J499" s="13">
        <v>13</v>
      </c>
      <c r="K499" s="13" t="s">
        <v>414</v>
      </c>
      <c r="L499" s="13" t="s">
        <v>415</v>
      </c>
      <c r="M499" s="13" t="s">
        <v>414</v>
      </c>
      <c r="N499" s="13" t="s">
        <v>417</v>
      </c>
      <c r="O499" s="2">
        <v>-69.782604920869616</v>
      </c>
      <c r="P499" s="2">
        <v>-69.782604920869616</v>
      </c>
      <c r="Q499" s="2">
        <v>-76.42856729428577</v>
      </c>
      <c r="R499" s="2">
        <v>-71.736517858653968</v>
      </c>
      <c r="S499" s="2">
        <v>-75.152542518589868</v>
      </c>
      <c r="T499" s="2">
        <v>-75.152542518589868</v>
      </c>
      <c r="U499" s="2">
        <v>-71.736517858653968</v>
      </c>
      <c r="V499" s="2">
        <v>-78.568567178525768</v>
      </c>
      <c r="W499" s="2">
        <v>-75.152542518589868</v>
      </c>
      <c r="X499" s="2">
        <v>-71.736517858653968</v>
      </c>
      <c r="Y499" s="2">
        <v>-75.152542518589868</v>
      </c>
      <c r="Z499" s="2">
        <v>-75.152542518589868</v>
      </c>
      <c r="AA499" s="2">
        <f t="shared" si="7"/>
        <v>-885.53461048346196</v>
      </c>
    </row>
    <row r="500" spans="1:27" customFormat="1">
      <c r="A500" s="1" t="s">
        <v>42</v>
      </c>
      <c r="B500" s="13" t="s">
        <v>1291</v>
      </c>
      <c r="C500" s="13" t="s">
        <v>1312</v>
      </c>
      <c r="D500" s="1">
        <v>123005</v>
      </c>
      <c r="E500" s="13" t="s">
        <v>1093</v>
      </c>
      <c r="F500" s="13" t="s">
        <v>1059</v>
      </c>
      <c r="G500" s="1" t="s">
        <v>92</v>
      </c>
      <c r="H500" s="1">
        <v>53150000</v>
      </c>
      <c r="I500" s="13" t="s">
        <v>658</v>
      </c>
      <c r="J500" s="13">
        <v>15</v>
      </c>
      <c r="K500" s="13" t="s">
        <v>650</v>
      </c>
      <c r="L500" s="13" t="s">
        <v>651</v>
      </c>
      <c r="M500" s="13" t="s">
        <v>650</v>
      </c>
      <c r="N500" s="13" t="s">
        <v>660</v>
      </c>
      <c r="O500" s="2">
        <v>100</v>
      </c>
      <c r="P500" s="2">
        <v>100</v>
      </c>
      <c r="Q500" s="2">
        <v>100</v>
      </c>
      <c r="R500" s="2">
        <v>100</v>
      </c>
      <c r="S500" s="2">
        <v>100</v>
      </c>
      <c r="T500" s="2">
        <v>100</v>
      </c>
      <c r="U500" s="2">
        <v>100</v>
      </c>
      <c r="V500" s="2">
        <v>100</v>
      </c>
      <c r="W500" s="2">
        <v>100</v>
      </c>
      <c r="X500" s="2">
        <v>100</v>
      </c>
      <c r="Y500" s="2">
        <v>100</v>
      </c>
      <c r="Z500" s="2">
        <v>100</v>
      </c>
      <c r="AA500" s="2">
        <f t="shared" si="7"/>
        <v>1200</v>
      </c>
    </row>
    <row r="501" spans="1:27" customFormat="1">
      <c r="A501" s="1" t="s">
        <v>42</v>
      </c>
      <c r="B501" s="13" t="s">
        <v>1291</v>
      </c>
      <c r="C501" s="13" t="s">
        <v>1312</v>
      </c>
      <c r="D501" s="1">
        <v>123005</v>
      </c>
      <c r="E501" s="13" t="s">
        <v>1093</v>
      </c>
      <c r="F501" s="13" t="s">
        <v>1059</v>
      </c>
      <c r="G501" s="1" t="s">
        <v>188</v>
      </c>
      <c r="H501" s="1">
        <v>52532000</v>
      </c>
      <c r="I501" s="13" t="s">
        <v>552</v>
      </c>
      <c r="J501" s="13">
        <v>16</v>
      </c>
      <c r="K501" s="13" t="s">
        <v>553</v>
      </c>
      <c r="L501" s="13" t="s">
        <v>554</v>
      </c>
      <c r="M501" s="13" t="s">
        <v>555</v>
      </c>
      <c r="N501" s="13" t="s">
        <v>506</v>
      </c>
      <c r="O501" s="2">
        <v>350</v>
      </c>
      <c r="P501" s="2">
        <v>350</v>
      </c>
      <c r="Q501" s="2">
        <v>350</v>
      </c>
      <c r="R501" s="2">
        <v>350</v>
      </c>
      <c r="S501" s="2">
        <v>350</v>
      </c>
      <c r="T501" s="2">
        <v>350</v>
      </c>
      <c r="U501" s="2">
        <v>350</v>
      </c>
      <c r="V501" s="2">
        <v>350</v>
      </c>
      <c r="W501" s="2">
        <v>350</v>
      </c>
      <c r="X501" s="2">
        <v>350</v>
      </c>
      <c r="Y501" s="2">
        <v>350</v>
      </c>
      <c r="Z501" s="2">
        <v>350</v>
      </c>
      <c r="AA501" s="2">
        <f t="shared" si="7"/>
        <v>4200</v>
      </c>
    </row>
    <row r="502" spans="1:27" customFormat="1">
      <c r="A502" s="1" t="s">
        <v>42</v>
      </c>
      <c r="B502" s="13" t="s">
        <v>1291</v>
      </c>
      <c r="C502" s="13" t="s">
        <v>1312</v>
      </c>
      <c r="D502" s="1">
        <v>123005</v>
      </c>
      <c r="E502" s="13" t="s">
        <v>1093</v>
      </c>
      <c r="F502" s="13" t="s">
        <v>1059</v>
      </c>
      <c r="G502" s="1" t="s">
        <v>205</v>
      </c>
      <c r="H502" s="1">
        <v>52546000</v>
      </c>
      <c r="I502" s="13" t="s">
        <v>572</v>
      </c>
      <c r="J502" s="13">
        <v>16</v>
      </c>
      <c r="K502" s="13" t="s">
        <v>553</v>
      </c>
      <c r="L502" s="13" t="s">
        <v>554</v>
      </c>
      <c r="M502" s="13" t="s">
        <v>555</v>
      </c>
      <c r="N502" s="13" t="s">
        <v>506</v>
      </c>
      <c r="O502" s="2">
        <v>100</v>
      </c>
      <c r="P502" s="2">
        <v>100</v>
      </c>
      <c r="Q502" s="2">
        <v>100</v>
      </c>
      <c r="R502" s="2">
        <v>100</v>
      </c>
      <c r="S502" s="2">
        <v>100</v>
      </c>
      <c r="T502" s="2">
        <v>100</v>
      </c>
      <c r="U502" s="2">
        <v>100</v>
      </c>
      <c r="V502" s="2">
        <v>100</v>
      </c>
      <c r="W502" s="2">
        <v>100</v>
      </c>
      <c r="X502" s="2">
        <v>100</v>
      </c>
      <c r="Y502" s="2">
        <v>100</v>
      </c>
      <c r="Z502" s="2">
        <v>100</v>
      </c>
      <c r="AA502" s="2">
        <f t="shared" si="7"/>
        <v>1200</v>
      </c>
    </row>
    <row r="503" spans="1:27" customFormat="1">
      <c r="A503" s="1" t="s">
        <v>42</v>
      </c>
      <c r="B503" s="13" t="s">
        <v>1291</v>
      </c>
      <c r="C503" s="13" t="s">
        <v>1312</v>
      </c>
      <c r="D503" s="1">
        <v>123005</v>
      </c>
      <c r="E503" s="13" t="s">
        <v>1093</v>
      </c>
      <c r="F503" s="13" t="s">
        <v>1059</v>
      </c>
      <c r="G503" s="1" t="s">
        <v>94</v>
      </c>
      <c r="H503" s="1">
        <v>52550000</v>
      </c>
      <c r="I503" s="13" t="s">
        <v>584</v>
      </c>
      <c r="J503" s="13">
        <v>16</v>
      </c>
      <c r="K503" s="13" t="s">
        <v>553</v>
      </c>
      <c r="L503" s="13" t="s">
        <v>554</v>
      </c>
      <c r="M503" s="13" t="s">
        <v>555</v>
      </c>
      <c r="N503" s="13" t="s">
        <v>506</v>
      </c>
      <c r="O503" s="2">
        <v>100</v>
      </c>
      <c r="P503" s="2">
        <v>100</v>
      </c>
      <c r="Q503" s="2">
        <v>100</v>
      </c>
      <c r="R503" s="2">
        <v>100</v>
      </c>
      <c r="S503" s="2">
        <v>100</v>
      </c>
      <c r="T503" s="2">
        <v>100</v>
      </c>
      <c r="U503" s="2">
        <v>100</v>
      </c>
      <c r="V503" s="2">
        <v>100</v>
      </c>
      <c r="W503" s="2">
        <v>100</v>
      </c>
      <c r="X503" s="2">
        <v>100</v>
      </c>
      <c r="Y503" s="2">
        <v>100</v>
      </c>
      <c r="Z503" s="2">
        <v>100</v>
      </c>
      <c r="AA503" s="2">
        <f t="shared" si="7"/>
        <v>1200</v>
      </c>
    </row>
    <row r="504" spans="1:27" customFormat="1">
      <c r="A504" s="1" t="s">
        <v>42</v>
      </c>
      <c r="B504" s="13" t="s">
        <v>1291</v>
      </c>
      <c r="C504" s="13" t="s">
        <v>1312</v>
      </c>
      <c r="D504" s="1">
        <v>123005</v>
      </c>
      <c r="E504" s="13" t="s">
        <v>1093</v>
      </c>
      <c r="F504" s="13" t="s">
        <v>1059</v>
      </c>
      <c r="G504" s="1" t="s">
        <v>96</v>
      </c>
      <c r="H504" s="1">
        <v>52574000</v>
      </c>
      <c r="I504" s="13" t="s">
        <v>616</v>
      </c>
      <c r="J504" s="13">
        <v>17</v>
      </c>
      <c r="K504" s="13" t="s">
        <v>617</v>
      </c>
      <c r="L504" s="13" t="s">
        <v>618</v>
      </c>
      <c r="M504" s="13" t="s">
        <v>617</v>
      </c>
      <c r="N504" s="13" t="s">
        <v>506</v>
      </c>
      <c r="O504" s="2">
        <v>2400</v>
      </c>
      <c r="P504" s="2">
        <v>2400</v>
      </c>
      <c r="Q504" s="2">
        <v>2400</v>
      </c>
      <c r="R504" s="2">
        <v>2400</v>
      </c>
      <c r="S504" s="2">
        <v>2400</v>
      </c>
      <c r="T504" s="2">
        <v>2400</v>
      </c>
      <c r="U504" s="2">
        <v>2400</v>
      </c>
      <c r="V504" s="2">
        <v>2400</v>
      </c>
      <c r="W504" s="2">
        <v>2400</v>
      </c>
      <c r="X504" s="2">
        <v>2400</v>
      </c>
      <c r="Y504" s="2">
        <v>2400</v>
      </c>
      <c r="Z504" s="2">
        <v>2400</v>
      </c>
      <c r="AA504" s="2">
        <f t="shared" si="7"/>
        <v>28800</v>
      </c>
    </row>
    <row r="505" spans="1:27" customFormat="1">
      <c r="A505" s="1" t="s">
        <v>42</v>
      </c>
      <c r="B505" s="13" t="s">
        <v>1291</v>
      </c>
      <c r="C505" s="13" t="s">
        <v>1312</v>
      </c>
      <c r="D505" s="1">
        <v>123005</v>
      </c>
      <c r="E505" s="13" t="s">
        <v>1093</v>
      </c>
      <c r="F505" s="13" t="s">
        <v>1059</v>
      </c>
      <c r="G505" s="1" t="s">
        <v>97</v>
      </c>
      <c r="H505" s="1">
        <v>52574100</v>
      </c>
      <c r="I505" s="13" t="s">
        <v>623</v>
      </c>
      <c r="J505" s="13">
        <v>17</v>
      </c>
      <c r="K505" s="13" t="s">
        <v>617</v>
      </c>
      <c r="L505" s="13" t="s">
        <v>618</v>
      </c>
      <c r="M505" s="13" t="s">
        <v>617</v>
      </c>
      <c r="N505" s="13" t="s">
        <v>506</v>
      </c>
      <c r="O505" s="2">
        <v>150</v>
      </c>
      <c r="P505" s="2">
        <v>150</v>
      </c>
      <c r="Q505" s="2">
        <v>150</v>
      </c>
      <c r="R505" s="2">
        <v>150</v>
      </c>
      <c r="S505" s="2">
        <v>150</v>
      </c>
      <c r="T505" s="2">
        <v>150</v>
      </c>
      <c r="U505" s="2">
        <v>150</v>
      </c>
      <c r="V505" s="2">
        <v>150</v>
      </c>
      <c r="W505" s="2">
        <v>150</v>
      </c>
      <c r="X505" s="2">
        <v>150</v>
      </c>
      <c r="Y505" s="2">
        <v>150</v>
      </c>
      <c r="Z505" s="2">
        <v>150</v>
      </c>
      <c r="AA505" s="2">
        <f t="shared" si="7"/>
        <v>1800</v>
      </c>
    </row>
    <row r="506" spans="1:27" customFormat="1">
      <c r="A506" s="1" t="s">
        <v>42</v>
      </c>
      <c r="B506" s="13" t="s">
        <v>1291</v>
      </c>
      <c r="C506" s="13" t="s">
        <v>1312</v>
      </c>
      <c r="D506" s="1">
        <v>123005</v>
      </c>
      <c r="E506" s="13" t="s">
        <v>1093</v>
      </c>
      <c r="F506" s="13" t="s">
        <v>1059</v>
      </c>
      <c r="G506" s="1" t="s">
        <v>99</v>
      </c>
      <c r="H506" s="1">
        <v>52562000</v>
      </c>
      <c r="I506" s="13" t="s">
        <v>590</v>
      </c>
      <c r="J506" s="13">
        <v>19</v>
      </c>
      <c r="K506" s="13" t="s">
        <v>527</v>
      </c>
      <c r="L506" s="13" t="s">
        <v>528</v>
      </c>
      <c r="M506" s="13" t="s">
        <v>529</v>
      </c>
      <c r="N506" s="13" t="s">
        <v>506</v>
      </c>
      <c r="O506" s="2">
        <v>300</v>
      </c>
      <c r="P506" s="2">
        <v>300</v>
      </c>
      <c r="Q506" s="2">
        <v>300</v>
      </c>
      <c r="R506" s="2">
        <v>300</v>
      </c>
      <c r="S506" s="2">
        <v>300</v>
      </c>
      <c r="T506" s="2">
        <v>300</v>
      </c>
      <c r="U506" s="2">
        <v>300</v>
      </c>
      <c r="V506" s="2">
        <v>300</v>
      </c>
      <c r="W506" s="2">
        <v>300</v>
      </c>
      <c r="X506" s="2">
        <v>300</v>
      </c>
      <c r="Y506" s="2">
        <v>300</v>
      </c>
      <c r="Z506" s="2">
        <v>300</v>
      </c>
      <c r="AA506" s="2">
        <f t="shared" si="7"/>
        <v>3600</v>
      </c>
    </row>
    <row r="507" spans="1:27" customFormat="1">
      <c r="A507" s="1" t="s">
        <v>42</v>
      </c>
      <c r="B507" s="13" t="s">
        <v>1291</v>
      </c>
      <c r="C507" s="13" t="s">
        <v>1312</v>
      </c>
      <c r="D507" s="1">
        <v>123005</v>
      </c>
      <c r="E507" s="13" t="s">
        <v>1093</v>
      </c>
      <c r="F507" s="13" t="s">
        <v>1059</v>
      </c>
      <c r="G507" s="1" t="s">
        <v>102</v>
      </c>
      <c r="H507" s="1">
        <v>52534021</v>
      </c>
      <c r="I507" s="13" t="s">
        <v>564</v>
      </c>
      <c r="J507" s="13">
        <v>21</v>
      </c>
      <c r="K507" s="13" t="s">
        <v>561</v>
      </c>
      <c r="L507" s="13" t="s">
        <v>562</v>
      </c>
      <c r="M507" s="13" t="s">
        <v>563</v>
      </c>
      <c r="N507" s="13" t="s">
        <v>506</v>
      </c>
      <c r="O507" s="2">
        <v>100</v>
      </c>
      <c r="P507" s="2">
        <v>100</v>
      </c>
      <c r="Q507" s="2">
        <v>100</v>
      </c>
      <c r="R507" s="2">
        <v>100</v>
      </c>
      <c r="S507" s="2">
        <v>100</v>
      </c>
      <c r="T507" s="2">
        <v>100</v>
      </c>
      <c r="U507" s="2">
        <v>100</v>
      </c>
      <c r="V507" s="2">
        <v>100</v>
      </c>
      <c r="W507" s="2">
        <v>100</v>
      </c>
      <c r="X507" s="2">
        <v>100</v>
      </c>
      <c r="Y507" s="2">
        <v>100</v>
      </c>
      <c r="Z507" s="2">
        <v>100</v>
      </c>
      <c r="AA507" s="2">
        <f t="shared" si="7"/>
        <v>1200</v>
      </c>
    </row>
    <row r="508" spans="1:27" customFormat="1">
      <c r="A508" s="1" t="s">
        <v>42</v>
      </c>
      <c r="B508" s="13" t="s">
        <v>1291</v>
      </c>
      <c r="C508" s="13" t="s">
        <v>1312</v>
      </c>
      <c r="D508" s="1">
        <v>123005</v>
      </c>
      <c r="E508" s="13" t="s">
        <v>1093</v>
      </c>
      <c r="F508" s="13" t="s">
        <v>1059</v>
      </c>
      <c r="G508" s="1" t="s">
        <v>106</v>
      </c>
      <c r="H508" s="1">
        <v>52527000</v>
      </c>
      <c r="I508" s="13" t="s">
        <v>550</v>
      </c>
      <c r="J508" s="13">
        <v>22</v>
      </c>
      <c r="K508" s="13" t="s">
        <v>489</v>
      </c>
      <c r="L508" s="13" t="s">
        <v>490</v>
      </c>
      <c r="M508" s="13" t="s">
        <v>489</v>
      </c>
      <c r="N508" s="13" t="s">
        <v>506</v>
      </c>
      <c r="O508" s="2">
        <v>200</v>
      </c>
      <c r="P508" s="2">
        <v>200</v>
      </c>
      <c r="Q508" s="2">
        <v>200</v>
      </c>
      <c r="R508" s="2">
        <v>200</v>
      </c>
      <c r="S508" s="2">
        <v>200</v>
      </c>
      <c r="T508" s="2">
        <v>200</v>
      </c>
      <c r="U508" s="2">
        <v>200</v>
      </c>
      <c r="V508" s="2">
        <v>200</v>
      </c>
      <c r="W508" s="2">
        <v>200</v>
      </c>
      <c r="X508" s="2">
        <v>200</v>
      </c>
      <c r="Y508" s="2">
        <v>200</v>
      </c>
      <c r="Z508" s="2">
        <v>200</v>
      </c>
      <c r="AA508" s="2">
        <f t="shared" si="7"/>
        <v>2400</v>
      </c>
    </row>
    <row r="509" spans="1:27" customFormat="1">
      <c r="A509" s="1" t="s">
        <v>42</v>
      </c>
      <c r="B509" s="13" t="s">
        <v>1291</v>
      </c>
      <c r="C509" s="13" t="s">
        <v>1312</v>
      </c>
      <c r="D509" s="1">
        <v>123005</v>
      </c>
      <c r="E509" s="13" t="s">
        <v>1093</v>
      </c>
      <c r="F509" s="13" t="s">
        <v>1059</v>
      </c>
      <c r="G509" s="1" t="s">
        <v>229</v>
      </c>
      <c r="H509" s="1">
        <v>52540000</v>
      </c>
      <c r="I509" s="13" t="s">
        <v>568</v>
      </c>
      <c r="J509" s="13">
        <v>22</v>
      </c>
      <c r="K509" s="13" t="s">
        <v>489</v>
      </c>
      <c r="L509" s="13" t="s">
        <v>490</v>
      </c>
      <c r="M509" s="13" t="s">
        <v>489</v>
      </c>
      <c r="N509" s="13" t="s">
        <v>506</v>
      </c>
      <c r="O509" s="2">
        <v>0</v>
      </c>
      <c r="P509" s="2">
        <v>0</v>
      </c>
      <c r="Q509" s="2">
        <v>0</v>
      </c>
      <c r="R509" s="2">
        <v>0</v>
      </c>
      <c r="S509" s="2">
        <v>0</v>
      </c>
      <c r="T509" s="2">
        <v>0</v>
      </c>
      <c r="U509" s="2">
        <v>0</v>
      </c>
      <c r="V509" s="2">
        <v>0</v>
      </c>
      <c r="W509" s="2">
        <v>0</v>
      </c>
      <c r="X509" s="2">
        <v>600</v>
      </c>
      <c r="Y509" s="2">
        <v>0</v>
      </c>
      <c r="Z509" s="2">
        <v>0</v>
      </c>
      <c r="AA509" s="2">
        <f t="shared" si="7"/>
        <v>600</v>
      </c>
    </row>
    <row r="510" spans="1:27" customFormat="1">
      <c r="A510" s="1" t="s">
        <v>42</v>
      </c>
      <c r="B510" s="13" t="s">
        <v>1291</v>
      </c>
      <c r="C510" s="13" t="s">
        <v>1312</v>
      </c>
      <c r="D510" s="1">
        <v>123005</v>
      </c>
      <c r="E510" s="13" t="s">
        <v>1093</v>
      </c>
      <c r="F510" s="13" t="s">
        <v>1059</v>
      </c>
      <c r="G510" s="1" t="s">
        <v>127</v>
      </c>
      <c r="H510" s="1">
        <v>68011000</v>
      </c>
      <c r="I510" s="13" t="s">
        <v>858</v>
      </c>
      <c r="J510" s="13">
        <v>30</v>
      </c>
      <c r="K510" s="13" t="s">
        <v>859</v>
      </c>
      <c r="L510" s="13" t="s">
        <v>860</v>
      </c>
      <c r="M510" s="13" t="s">
        <v>859</v>
      </c>
      <c r="N510" s="13" t="s">
        <v>862</v>
      </c>
      <c r="O510" s="2">
        <v>46697.676130807544</v>
      </c>
      <c r="P510" s="2">
        <v>46696.36335696905</v>
      </c>
      <c r="Q510" s="2">
        <v>46695.050583130564</v>
      </c>
      <c r="R510" s="2">
        <v>46693.73780929207</v>
      </c>
      <c r="S510" s="2">
        <v>46692.425035453576</v>
      </c>
      <c r="T510" s="2">
        <v>46691.11226161509</v>
      </c>
      <c r="U510" s="2">
        <v>46689.799487776596</v>
      </c>
      <c r="V510" s="2">
        <v>46688.486713938102</v>
      </c>
      <c r="W510" s="2">
        <v>46687.173940099616</v>
      </c>
      <c r="X510" s="2">
        <v>46685.861166261122</v>
      </c>
      <c r="Y510" s="2">
        <v>46684.548392422636</v>
      </c>
      <c r="Z510" s="2">
        <v>46683.235618584142</v>
      </c>
      <c r="AA510" s="2">
        <f t="shared" si="7"/>
        <v>560285.47049635008</v>
      </c>
    </row>
    <row r="511" spans="1:27" customFormat="1">
      <c r="A511" s="1" t="s">
        <v>42</v>
      </c>
      <c r="B511" s="13" t="s">
        <v>1291</v>
      </c>
      <c r="C511" s="13" t="s">
        <v>1312</v>
      </c>
      <c r="D511" s="1">
        <v>123005</v>
      </c>
      <c r="E511" s="13" t="s">
        <v>1093</v>
      </c>
      <c r="F511" s="13" t="s">
        <v>1059</v>
      </c>
      <c r="G511" s="1" t="s">
        <v>211</v>
      </c>
      <c r="H511" s="1">
        <v>68012000</v>
      </c>
      <c r="I511" s="13" t="s">
        <v>864</v>
      </c>
      <c r="J511" s="13">
        <v>30</v>
      </c>
      <c r="K511" s="13" t="s">
        <v>859</v>
      </c>
      <c r="L511" s="13" t="s">
        <v>860</v>
      </c>
      <c r="M511" s="13" t="s">
        <v>859</v>
      </c>
      <c r="N511" s="13" t="s">
        <v>862</v>
      </c>
      <c r="O511" s="2">
        <v>-75.06</v>
      </c>
      <c r="P511" s="2">
        <v>-75.06</v>
      </c>
      <c r="Q511" s="2">
        <v>-75.06</v>
      </c>
      <c r="R511" s="2">
        <v>-75.06</v>
      </c>
      <c r="S511" s="2">
        <v>-75.06</v>
      </c>
      <c r="T511" s="2">
        <v>-75.06</v>
      </c>
      <c r="U511" s="2">
        <v>-75.06</v>
      </c>
      <c r="V511" s="2">
        <v>-75.06</v>
      </c>
      <c r="W511" s="2">
        <v>-75.06</v>
      </c>
      <c r="X511" s="2">
        <v>-75.06</v>
      </c>
      <c r="Y511" s="2">
        <v>-75.06</v>
      </c>
      <c r="Z511" s="2">
        <v>-75.06</v>
      </c>
      <c r="AA511" s="2">
        <f t="shared" si="7"/>
        <v>-900.7199999999998</v>
      </c>
    </row>
    <row r="512" spans="1:27" customFormat="1">
      <c r="A512" s="1" t="s">
        <v>42</v>
      </c>
      <c r="B512" s="13" t="s">
        <v>1291</v>
      </c>
      <c r="C512" s="13" t="s">
        <v>1312</v>
      </c>
      <c r="D512" s="1">
        <v>123005</v>
      </c>
      <c r="E512" s="13" t="s">
        <v>1093</v>
      </c>
      <c r="F512" s="13" t="s">
        <v>1059</v>
      </c>
      <c r="G512" s="1" t="s">
        <v>212</v>
      </c>
      <c r="H512" s="1">
        <v>68012500</v>
      </c>
      <c r="I512" s="13" t="s">
        <v>865</v>
      </c>
      <c r="J512" s="13">
        <v>30</v>
      </c>
      <c r="K512" s="13" t="s">
        <v>859</v>
      </c>
      <c r="L512" s="13" t="s">
        <v>860</v>
      </c>
      <c r="M512" s="13" t="s">
        <v>859</v>
      </c>
      <c r="N512" s="13" t="s">
        <v>862</v>
      </c>
      <c r="O512" s="2">
        <v>-9585.5499999999993</v>
      </c>
      <c r="P512" s="2">
        <v>-9585.5499999999993</v>
      </c>
      <c r="Q512" s="2">
        <v>-9585.5499999999993</v>
      </c>
      <c r="R512" s="2">
        <v>-9585.5499999999993</v>
      </c>
      <c r="S512" s="2">
        <v>-9585.5499999999993</v>
      </c>
      <c r="T512" s="2">
        <v>-9585.5499999999993</v>
      </c>
      <c r="U512" s="2">
        <v>-9585.5499999999993</v>
      </c>
      <c r="V512" s="2">
        <v>-9585.5499999999993</v>
      </c>
      <c r="W512" s="2">
        <v>-9585.5499999999993</v>
      </c>
      <c r="X512" s="2">
        <v>-9585.5499999999993</v>
      </c>
      <c r="Y512" s="2">
        <v>-9585.5499999999993</v>
      </c>
      <c r="Z512" s="2">
        <v>-9585.5499999999993</v>
      </c>
      <c r="AA512" s="2">
        <f t="shared" si="7"/>
        <v>-115026.60000000002</v>
      </c>
    </row>
    <row r="513" spans="1:27" customFormat="1">
      <c r="A513" s="1" t="s">
        <v>42</v>
      </c>
      <c r="B513" s="13" t="s">
        <v>1291</v>
      </c>
      <c r="C513" s="13" t="s">
        <v>1312</v>
      </c>
      <c r="D513" s="1">
        <v>123005</v>
      </c>
      <c r="E513" s="13" t="s">
        <v>1093</v>
      </c>
      <c r="F513" s="13" t="s">
        <v>1059</v>
      </c>
      <c r="G513" s="1" t="s">
        <v>217</v>
      </c>
      <c r="H513" s="1">
        <v>68311000</v>
      </c>
      <c r="I513" s="13" t="s">
        <v>880</v>
      </c>
      <c r="J513" s="13">
        <v>32</v>
      </c>
      <c r="K513" s="13" t="s">
        <v>881</v>
      </c>
      <c r="L513" s="13" t="s">
        <v>882</v>
      </c>
      <c r="M513" s="13" t="s">
        <v>883</v>
      </c>
      <c r="N513" s="13" t="s">
        <v>862</v>
      </c>
      <c r="O513" s="2">
        <v>7812.0684997404333</v>
      </c>
      <c r="P513" s="2">
        <v>7811.86019968852</v>
      </c>
      <c r="Q513" s="2">
        <v>7811.6518996366067</v>
      </c>
      <c r="R513" s="2">
        <v>7811.4435995846934</v>
      </c>
      <c r="S513" s="2">
        <v>7811.2352995327801</v>
      </c>
      <c r="T513" s="2">
        <v>7811.0269994808668</v>
      </c>
      <c r="U513" s="2">
        <v>7810.8186994289536</v>
      </c>
      <c r="V513" s="2">
        <v>7810.6103993770403</v>
      </c>
      <c r="W513" s="2">
        <v>7810.4020993251279</v>
      </c>
      <c r="X513" s="2">
        <v>7810.1937992732146</v>
      </c>
      <c r="Y513" s="2">
        <v>7809.9854992213013</v>
      </c>
      <c r="Z513" s="2">
        <v>7809.777199169388</v>
      </c>
      <c r="AA513" s="2">
        <f t="shared" si="7"/>
        <v>93731.074193458931</v>
      </c>
    </row>
    <row r="514" spans="1:27" customFormat="1">
      <c r="A514" s="1" t="s">
        <v>42</v>
      </c>
      <c r="B514" s="13" t="s">
        <v>1291</v>
      </c>
      <c r="C514" s="13" t="s">
        <v>1312</v>
      </c>
      <c r="D514" s="1">
        <v>123005</v>
      </c>
      <c r="E514" s="13" t="s">
        <v>1093</v>
      </c>
      <c r="F514" s="13" t="s">
        <v>1059</v>
      </c>
      <c r="G514" s="1" t="s">
        <v>218</v>
      </c>
      <c r="H514" s="1">
        <v>68312000</v>
      </c>
      <c r="I514" s="13" t="s">
        <v>884</v>
      </c>
      <c r="J514" s="13">
        <v>32</v>
      </c>
      <c r="K514" s="13" t="s">
        <v>881</v>
      </c>
      <c r="L514" s="13" t="s">
        <v>882</v>
      </c>
      <c r="M514" s="13" t="s">
        <v>883</v>
      </c>
      <c r="N514" s="13" t="s">
        <v>862</v>
      </c>
      <c r="O514" s="2">
        <v>-29.94</v>
      </c>
      <c r="P514" s="2">
        <v>-29.94</v>
      </c>
      <c r="Q514" s="2">
        <v>-29.94</v>
      </c>
      <c r="R514" s="2">
        <v>-29.94</v>
      </c>
      <c r="S514" s="2">
        <v>-29.94</v>
      </c>
      <c r="T514" s="2">
        <v>-29.94</v>
      </c>
      <c r="U514" s="2">
        <v>-29.94</v>
      </c>
      <c r="V514" s="2">
        <v>-29.94</v>
      </c>
      <c r="W514" s="2">
        <v>-29.94</v>
      </c>
      <c r="X514" s="2">
        <v>-29.94</v>
      </c>
      <c r="Y514" s="2">
        <v>-29.94</v>
      </c>
      <c r="Z514" s="2">
        <v>-29.94</v>
      </c>
      <c r="AA514" s="2">
        <f t="shared" si="7"/>
        <v>-359.28000000000003</v>
      </c>
    </row>
    <row r="515" spans="1:27" customFormat="1">
      <c r="A515" s="1" t="s">
        <v>42</v>
      </c>
      <c r="B515" s="13" t="s">
        <v>1291</v>
      </c>
      <c r="C515" s="13" t="s">
        <v>1312</v>
      </c>
      <c r="D515" s="1">
        <v>123005</v>
      </c>
      <c r="E515" s="13" t="s">
        <v>1093</v>
      </c>
      <c r="F515" s="13" t="s">
        <v>1059</v>
      </c>
      <c r="G515" s="1" t="s">
        <v>219</v>
      </c>
      <c r="H515" s="1">
        <v>68312500</v>
      </c>
      <c r="I515" s="13" t="s">
        <v>885</v>
      </c>
      <c r="J515" s="13">
        <v>32</v>
      </c>
      <c r="K515" s="13" t="s">
        <v>881</v>
      </c>
      <c r="L515" s="13" t="s">
        <v>882</v>
      </c>
      <c r="M515" s="13" t="s">
        <v>883</v>
      </c>
      <c r="N515" s="13" t="s">
        <v>862</v>
      </c>
      <c r="O515" s="2">
        <v>-1366.65</v>
      </c>
      <c r="P515" s="2">
        <v>-1366.65</v>
      </c>
      <c r="Q515" s="2">
        <v>-1366.65</v>
      </c>
      <c r="R515" s="2">
        <v>-1366.65</v>
      </c>
      <c r="S515" s="2">
        <v>-1366.65</v>
      </c>
      <c r="T515" s="2">
        <v>-1366.65</v>
      </c>
      <c r="U515" s="2">
        <v>-1366.65</v>
      </c>
      <c r="V515" s="2">
        <v>-1366.65</v>
      </c>
      <c r="W515" s="2">
        <v>-1366.65</v>
      </c>
      <c r="X515" s="2">
        <v>-1366.65</v>
      </c>
      <c r="Y515" s="2">
        <v>-1366.65</v>
      </c>
      <c r="Z515" s="2">
        <v>-1366.65</v>
      </c>
      <c r="AA515" s="2">
        <f t="shared" ref="AA515:AA578" si="8">SUM(O515:Z515)</f>
        <v>-16399.8</v>
      </c>
    </row>
    <row r="516" spans="1:27" customFormat="1">
      <c r="A516" s="1" t="s">
        <v>42</v>
      </c>
      <c r="B516" s="13" t="s">
        <v>1291</v>
      </c>
      <c r="C516" s="13" t="s">
        <v>1312</v>
      </c>
      <c r="D516" s="1">
        <v>123005</v>
      </c>
      <c r="E516" s="13" t="s">
        <v>1093</v>
      </c>
      <c r="F516" s="13" t="s">
        <v>1059</v>
      </c>
      <c r="G516" s="1" t="s">
        <v>69</v>
      </c>
      <c r="H516" s="1">
        <v>68532000</v>
      </c>
      <c r="I516" s="13" t="s">
        <v>892</v>
      </c>
      <c r="J516" s="13">
        <v>34</v>
      </c>
      <c r="K516" s="13" t="s">
        <v>887</v>
      </c>
      <c r="L516" s="13" t="s">
        <v>888</v>
      </c>
      <c r="M516" s="13" t="s">
        <v>887</v>
      </c>
      <c r="N516" s="13" t="s">
        <v>894</v>
      </c>
      <c r="O516" s="2">
        <v>81.05239999760002</v>
      </c>
      <c r="P516" s="2">
        <v>39.722400000000007</v>
      </c>
      <c r="Q516" s="2">
        <v>2.8751999952000014</v>
      </c>
      <c r="R516" s="2">
        <v>0</v>
      </c>
      <c r="S516" s="2">
        <v>0</v>
      </c>
      <c r="T516" s="2">
        <v>0</v>
      </c>
      <c r="U516" s="2">
        <v>0</v>
      </c>
      <c r="V516" s="2">
        <v>0</v>
      </c>
      <c r="W516" s="2">
        <v>0</v>
      </c>
      <c r="X516" s="2">
        <v>0</v>
      </c>
      <c r="Y516" s="2">
        <v>0</v>
      </c>
      <c r="Z516" s="2">
        <v>0</v>
      </c>
      <c r="AA516" s="2">
        <f t="shared" si="8"/>
        <v>123.64999999280003</v>
      </c>
    </row>
    <row r="517" spans="1:27" customFormat="1">
      <c r="A517" s="1" t="s">
        <v>42</v>
      </c>
      <c r="B517" s="13" t="s">
        <v>1291</v>
      </c>
      <c r="C517" s="13" t="s">
        <v>1312</v>
      </c>
      <c r="D517" s="1">
        <v>123005</v>
      </c>
      <c r="E517" s="13" t="s">
        <v>1093</v>
      </c>
      <c r="F517" s="13" t="s">
        <v>1059</v>
      </c>
      <c r="G517" s="1" t="s">
        <v>70</v>
      </c>
      <c r="H517" s="1">
        <v>68533000</v>
      </c>
      <c r="I517" s="13" t="s">
        <v>896</v>
      </c>
      <c r="J517" s="13">
        <v>34</v>
      </c>
      <c r="K517" s="13" t="s">
        <v>887</v>
      </c>
      <c r="L517" s="13" t="s">
        <v>888</v>
      </c>
      <c r="M517" s="13" t="s">
        <v>887</v>
      </c>
      <c r="N517" s="13" t="s">
        <v>894</v>
      </c>
      <c r="O517" s="2">
        <v>1056.7658337229691</v>
      </c>
      <c r="P517" s="2">
        <v>1056.7658337229691</v>
      </c>
      <c r="Q517" s="2">
        <v>1154.1951950299188</v>
      </c>
      <c r="R517" s="2">
        <v>1086.3551170672122</v>
      </c>
      <c r="S517" s="2">
        <v>1136.4335887789844</v>
      </c>
      <c r="T517" s="2">
        <v>1136.4335887789844</v>
      </c>
      <c r="U517" s="2">
        <v>1086.3551170672122</v>
      </c>
      <c r="V517" s="2">
        <v>1186.5120604907561</v>
      </c>
      <c r="W517" s="2">
        <v>1136.4335887789844</v>
      </c>
      <c r="X517" s="2">
        <v>1086.3551170672122</v>
      </c>
      <c r="Y517" s="2">
        <v>1136.4335887789844</v>
      </c>
      <c r="Z517" s="2">
        <v>1136.4335887789844</v>
      </c>
      <c r="AA517" s="2">
        <f t="shared" si="8"/>
        <v>13395.472218063169</v>
      </c>
    </row>
    <row r="518" spans="1:27" customFormat="1">
      <c r="A518" s="1" t="s">
        <v>42</v>
      </c>
      <c r="B518" s="13" t="s">
        <v>1291</v>
      </c>
      <c r="C518" s="13" t="s">
        <v>1312</v>
      </c>
      <c r="D518" s="1">
        <v>123005</v>
      </c>
      <c r="E518" s="13" t="s">
        <v>1093</v>
      </c>
      <c r="F518" s="13" t="s">
        <v>1059</v>
      </c>
      <c r="G518" s="1" t="s">
        <v>71</v>
      </c>
      <c r="H518" s="1">
        <v>68535000</v>
      </c>
      <c r="I518" s="13" t="s">
        <v>898</v>
      </c>
      <c r="J518" s="13">
        <v>34</v>
      </c>
      <c r="K518" s="13" t="s">
        <v>887</v>
      </c>
      <c r="L518" s="13" t="s">
        <v>888</v>
      </c>
      <c r="M518" s="13" t="s">
        <v>887</v>
      </c>
      <c r="N518" s="13" t="s">
        <v>894</v>
      </c>
      <c r="O518" s="2">
        <v>193.39342055060874</v>
      </c>
      <c r="P518" s="2">
        <v>120.08777944939128</v>
      </c>
      <c r="Q518" s="2">
        <v>69.828799999999973</v>
      </c>
      <c r="R518" s="2">
        <v>0</v>
      </c>
      <c r="S518" s="2">
        <v>0</v>
      </c>
      <c r="T518" s="2">
        <v>0</v>
      </c>
      <c r="U518" s="2">
        <v>0</v>
      </c>
      <c r="V518" s="2">
        <v>0</v>
      </c>
      <c r="W518" s="2">
        <v>0</v>
      </c>
      <c r="X518" s="2">
        <v>0</v>
      </c>
      <c r="Y518" s="2">
        <v>0</v>
      </c>
      <c r="Z518" s="2">
        <v>0</v>
      </c>
      <c r="AA518" s="2">
        <f t="shared" si="8"/>
        <v>383.30999999999995</v>
      </c>
    </row>
    <row r="519" spans="1:27" customFormat="1">
      <c r="A519" s="1" t="s">
        <v>42</v>
      </c>
      <c r="B519" s="13" t="s">
        <v>1291</v>
      </c>
      <c r="C519" s="13" t="s">
        <v>1312</v>
      </c>
      <c r="D519" s="1">
        <v>123005</v>
      </c>
      <c r="E519" s="13" t="s">
        <v>1093</v>
      </c>
      <c r="F519" s="13" t="s">
        <v>1059</v>
      </c>
      <c r="G519" s="1" t="s">
        <v>128</v>
      </c>
      <c r="H519" s="1">
        <v>68532100</v>
      </c>
      <c r="I519" s="13" t="s">
        <v>895</v>
      </c>
      <c r="J519" s="13">
        <v>34</v>
      </c>
      <c r="K519" s="13" t="s">
        <v>887</v>
      </c>
      <c r="L519" s="13" t="s">
        <v>888</v>
      </c>
      <c r="M519" s="13" t="s">
        <v>887</v>
      </c>
      <c r="N519" s="13" t="s">
        <v>894</v>
      </c>
      <c r="O519" s="2">
        <v>-8.3999999995200039</v>
      </c>
      <c r="P519" s="2">
        <v>0</v>
      </c>
      <c r="Q519" s="2">
        <v>0</v>
      </c>
      <c r="R519" s="2">
        <v>0</v>
      </c>
      <c r="S519" s="2">
        <v>0</v>
      </c>
      <c r="T519" s="2">
        <v>0</v>
      </c>
      <c r="U519" s="2">
        <v>0</v>
      </c>
      <c r="V519" s="2">
        <v>0</v>
      </c>
      <c r="W519" s="2">
        <v>0</v>
      </c>
      <c r="X519" s="2">
        <v>0</v>
      </c>
      <c r="Y519" s="2">
        <v>0</v>
      </c>
      <c r="Z519" s="2">
        <v>0</v>
      </c>
      <c r="AA519" s="2">
        <f t="shared" si="8"/>
        <v>-8.3999999995200039</v>
      </c>
    </row>
    <row r="520" spans="1:27" customFormat="1">
      <c r="A520" s="1" t="s">
        <v>42</v>
      </c>
      <c r="B520" s="13" t="s">
        <v>1291</v>
      </c>
      <c r="C520" s="13" t="s">
        <v>1312</v>
      </c>
      <c r="D520" s="1">
        <v>123005</v>
      </c>
      <c r="E520" s="13" t="s">
        <v>1093</v>
      </c>
      <c r="F520" s="13" t="s">
        <v>1059</v>
      </c>
      <c r="G520" s="1" t="s">
        <v>129</v>
      </c>
      <c r="H520" s="1">
        <v>68533100</v>
      </c>
      <c r="I520" s="13" t="s">
        <v>897</v>
      </c>
      <c r="J520" s="13">
        <v>34</v>
      </c>
      <c r="K520" s="13" t="s">
        <v>887</v>
      </c>
      <c r="L520" s="13" t="s">
        <v>888</v>
      </c>
      <c r="M520" s="13" t="s">
        <v>887</v>
      </c>
      <c r="N520" s="13" t="s">
        <v>894</v>
      </c>
      <c r="O520" s="2">
        <v>-111.85154674459382</v>
      </c>
      <c r="P520" s="2">
        <v>-111.85154674459382</v>
      </c>
      <c r="Q520" s="2">
        <v>-122.50407500598372</v>
      </c>
      <c r="R520" s="2">
        <v>-114.98339005344246</v>
      </c>
      <c r="S520" s="2">
        <v>-120.45878957979686</v>
      </c>
      <c r="T520" s="2">
        <v>-120.45878957979686</v>
      </c>
      <c r="U520" s="2">
        <v>-114.98339005344246</v>
      </c>
      <c r="V520" s="2">
        <v>-125.93418910615124</v>
      </c>
      <c r="W520" s="2">
        <v>-120.45878957979686</v>
      </c>
      <c r="X520" s="2">
        <v>-114.98339005344246</v>
      </c>
      <c r="Y520" s="2">
        <v>-120.45878957979686</v>
      </c>
      <c r="Z520" s="2">
        <v>-120.45878957979686</v>
      </c>
      <c r="AA520" s="2">
        <f t="shared" si="8"/>
        <v>-1419.385475660634</v>
      </c>
    </row>
    <row r="521" spans="1:27" customFormat="1">
      <c r="A521" s="1" t="s">
        <v>42</v>
      </c>
      <c r="B521" s="13" t="s">
        <v>1291</v>
      </c>
      <c r="C521" s="13" t="s">
        <v>1312</v>
      </c>
      <c r="D521" s="1">
        <v>123005</v>
      </c>
      <c r="E521" s="13" t="s">
        <v>1093</v>
      </c>
      <c r="F521" s="13" t="s">
        <v>1059</v>
      </c>
      <c r="G521" s="1" t="s">
        <v>130</v>
      </c>
      <c r="H521" s="1">
        <v>68535100</v>
      </c>
      <c r="I521" s="13" t="s">
        <v>899</v>
      </c>
      <c r="J521" s="13">
        <v>34</v>
      </c>
      <c r="K521" s="13" t="s">
        <v>887</v>
      </c>
      <c r="L521" s="13" t="s">
        <v>888</v>
      </c>
      <c r="M521" s="13" t="s">
        <v>887</v>
      </c>
      <c r="N521" s="13" t="s">
        <v>894</v>
      </c>
      <c r="O521" s="2">
        <v>-20.469564110121745</v>
      </c>
      <c r="P521" s="2">
        <v>-5.5704358898782544</v>
      </c>
      <c r="Q521" s="2">
        <v>0</v>
      </c>
      <c r="R521" s="2">
        <v>0</v>
      </c>
      <c r="S521" s="2">
        <v>0</v>
      </c>
      <c r="T521" s="2">
        <v>0</v>
      </c>
      <c r="U521" s="2">
        <v>0</v>
      </c>
      <c r="V521" s="2">
        <v>0</v>
      </c>
      <c r="W521" s="2">
        <v>0</v>
      </c>
      <c r="X521" s="2">
        <v>0</v>
      </c>
      <c r="Y521" s="2">
        <v>0</v>
      </c>
      <c r="Z521" s="2">
        <v>0</v>
      </c>
      <c r="AA521" s="2">
        <f t="shared" si="8"/>
        <v>-26.04</v>
      </c>
    </row>
    <row r="522" spans="1:27" customFormat="1">
      <c r="A522" s="1" t="s">
        <v>42</v>
      </c>
      <c r="B522" s="13" t="s">
        <v>1291</v>
      </c>
      <c r="C522" s="13" t="s">
        <v>1312</v>
      </c>
      <c r="D522" s="1">
        <v>123005</v>
      </c>
      <c r="E522" s="13" t="s">
        <v>1093</v>
      </c>
      <c r="F522" s="13" t="s">
        <v>1059</v>
      </c>
      <c r="G522" s="1" t="s">
        <v>133</v>
      </c>
      <c r="H522" s="1">
        <v>70510000</v>
      </c>
      <c r="I522" s="13" t="s">
        <v>954</v>
      </c>
      <c r="J522" s="13">
        <v>41</v>
      </c>
      <c r="K522" s="13" t="s">
        <v>955</v>
      </c>
      <c r="L522" s="13" t="s">
        <v>956</v>
      </c>
      <c r="M522" s="13" t="s">
        <v>957</v>
      </c>
      <c r="N522" s="13" t="s">
        <v>959</v>
      </c>
      <c r="O522" s="2">
        <v>-2050.0561600210299</v>
      </c>
      <c r="P522" s="2">
        <v>-2050.0561600210299</v>
      </c>
      <c r="Q522" s="2">
        <v>-2050.0561600210299</v>
      </c>
      <c r="R522" s="2">
        <v>-2050.0561600210299</v>
      </c>
      <c r="S522" s="2">
        <v>-2050.0561600210299</v>
      </c>
      <c r="T522" s="2">
        <v>-2050.0561600210299</v>
      </c>
      <c r="U522" s="2">
        <v>-2050.0561600210299</v>
      </c>
      <c r="V522" s="2">
        <v>-2050.0561600210299</v>
      </c>
      <c r="W522" s="2">
        <v>-2050.0561600210299</v>
      </c>
      <c r="X522" s="2">
        <v>-2050.0561600210299</v>
      </c>
      <c r="Y522" s="2">
        <v>-2050.0561600210299</v>
      </c>
      <c r="Z522" s="2">
        <v>-2050.0561600210299</v>
      </c>
      <c r="AA522" s="2">
        <f t="shared" si="8"/>
        <v>-24600.673920252364</v>
      </c>
    </row>
    <row r="523" spans="1:27" customFormat="1">
      <c r="A523" s="1" t="s">
        <v>42</v>
      </c>
      <c r="B523" s="13" t="s">
        <v>1291</v>
      </c>
      <c r="C523" s="13" t="s">
        <v>1312</v>
      </c>
      <c r="D523" s="1">
        <v>123005</v>
      </c>
      <c r="E523" s="13" t="s">
        <v>1093</v>
      </c>
      <c r="F523" s="13" t="s">
        <v>1059</v>
      </c>
      <c r="G523" s="1" t="s">
        <v>134</v>
      </c>
      <c r="H523" s="1">
        <v>85000000</v>
      </c>
      <c r="I523" s="13" t="s">
        <v>1015</v>
      </c>
      <c r="J523" s="13">
        <v>42</v>
      </c>
      <c r="K523" s="13" t="s">
        <v>1016</v>
      </c>
      <c r="L523" s="13" t="s">
        <v>1017</v>
      </c>
      <c r="M523" s="13" t="s">
        <v>1018</v>
      </c>
      <c r="N523" s="13" t="s">
        <v>959</v>
      </c>
      <c r="O523" s="2">
        <v>-941.564538438505</v>
      </c>
      <c r="P523" s="2">
        <v>-941.564538438505</v>
      </c>
      <c r="Q523" s="2">
        <v>-941.564538438505</v>
      </c>
      <c r="R523" s="2">
        <v>-941.564538438505</v>
      </c>
      <c r="S523" s="2">
        <v>-941.564538438505</v>
      </c>
      <c r="T523" s="2">
        <v>-941.564538438505</v>
      </c>
      <c r="U523" s="2">
        <v>-941.564538438505</v>
      </c>
      <c r="V523" s="2">
        <v>-941.564538438505</v>
      </c>
      <c r="W523" s="2">
        <v>-941.564538438505</v>
      </c>
      <c r="X523" s="2">
        <v>-941.564538438505</v>
      </c>
      <c r="Y523" s="2">
        <v>-941.564538438505</v>
      </c>
      <c r="Z523" s="2">
        <v>-941.564538438505</v>
      </c>
      <c r="AA523" s="2">
        <f t="shared" si="8"/>
        <v>-11298.774461262059</v>
      </c>
    </row>
    <row r="524" spans="1:27" customFormat="1">
      <c r="A524" s="1" t="s">
        <v>43</v>
      </c>
      <c r="B524" s="13" t="s">
        <v>1291</v>
      </c>
      <c r="C524" s="13" t="s">
        <v>1312</v>
      </c>
      <c r="D524" s="1">
        <v>123006</v>
      </c>
      <c r="E524" s="13" t="s">
        <v>1094</v>
      </c>
      <c r="F524" s="13" t="s">
        <v>1059</v>
      </c>
      <c r="G524" s="1" t="s">
        <v>80</v>
      </c>
      <c r="H524" s="1">
        <v>50109900</v>
      </c>
      <c r="I524" s="13" t="s">
        <v>388</v>
      </c>
      <c r="J524" s="13">
        <v>10</v>
      </c>
      <c r="K524" s="13" t="s">
        <v>347</v>
      </c>
      <c r="L524" s="13" t="s">
        <v>348</v>
      </c>
      <c r="M524" s="13" t="s">
        <v>349</v>
      </c>
      <c r="N524" s="13" t="s">
        <v>351</v>
      </c>
      <c r="O524" s="2">
        <v>-2899.596</v>
      </c>
      <c r="P524" s="2">
        <v>-2899.596</v>
      </c>
      <c r="Q524" s="2">
        <v>-3175.748</v>
      </c>
      <c r="R524" s="2">
        <v>-2980.7846879999997</v>
      </c>
      <c r="S524" s="2">
        <v>-3122.7268160000003</v>
      </c>
      <c r="T524" s="2">
        <v>-3122.7268160000003</v>
      </c>
      <c r="U524" s="2">
        <v>-2980.7846879999997</v>
      </c>
      <c r="V524" s="2">
        <v>-3264.668944</v>
      </c>
      <c r="W524" s="2">
        <v>-3122.7268160000003</v>
      </c>
      <c r="X524" s="2">
        <v>-2980.7846879999997</v>
      </c>
      <c r="Y524" s="2">
        <v>-3122.7268160000003</v>
      </c>
      <c r="Z524" s="2">
        <v>-3122.7268160000003</v>
      </c>
      <c r="AA524" s="2">
        <f t="shared" si="8"/>
        <v>-36795.597088000002</v>
      </c>
    </row>
    <row r="525" spans="1:27" customFormat="1">
      <c r="A525" s="1" t="s">
        <v>43</v>
      </c>
      <c r="B525" s="13" t="s">
        <v>1291</v>
      </c>
      <c r="C525" s="13" t="s">
        <v>1312</v>
      </c>
      <c r="D525" s="1">
        <v>123006</v>
      </c>
      <c r="E525" s="13" t="s">
        <v>1094</v>
      </c>
      <c r="F525" s="13" t="s">
        <v>1059</v>
      </c>
      <c r="G525" s="1" t="s">
        <v>152</v>
      </c>
      <c r="H525" s="1">
        <v>50110000</v>
      </c>
      <c r="I525" s="13" t="s">
        <v>389</v>
      </c>
      <c r="J525" s="13">
        <v>10</v>
      </c>
      <c r="K525" s="13" t="s">
        <v>347</v>
      </c>
      <c r="L525" s="13" t="s">
        <v>348</v>
      </c>
      <c r="M525" s="13" t="s">
        <v>349</v>
      </c>
      <c r="N525" s="13" t="s">
        <v>351</v>
      </c>
      <c r="O525" s="2">
        <v>3279.0811189999999</v>
      </c>
      <c r="P525" s="2">
        <v>3279.0811189999999</v>
      </c>
      <c r="Q525" s="2">
        <v>3279.0811189999999</v>
      </c>
      <c r="R525" s="2">
        <v>3370.8896303319998</v>
      </c>
      <c r="S525" s="2">
        <v>3370.8896303319998</v>
      </c>
      <c r="T525" s="2">
        <v>3370.8896303319998</v>
      </c>
      <c r="U525" s="2">
        <v>3370.8896303319998</v>
      </c>
      <c r="V525" s="2">
        <v>3370.8896303319998</v>
      </c>
      <c r="W525" s="2">
        <v>3370.8896303319998</v>
      </c>
      <c r="X525" s="2">
        <v>3370.8896303319998</v>
      </c>
      <c r="Y525" s="2">
        <v>3370.8896303319998</v>
      </c>
      <c r="Z525" s="2">
        <v>3370.8896303319998</v>
      </c>
      <c r="AA525" s="2">
        <f t="shared" si="8"/>
        <v>40175.250029987998</v>
      </c>
    </row>
    <row r="526" spans="1:27" customFormat="1">
      <c r="A526" s="1" t="s">
        <v>43</v>
      </c>
      <c r="B526" s="13" t="s">
        <v>1291</v>
      </c>
      <c r="C526" s="13" t="s">
        <v>1312</v>
      </c>
      <c r="D526" s="1">
        <v>123006</v>
      </c>
      <c r="E526" s="13" t="s">
        <v>1094</v>
      </c>
      <c r="F526" s="13" t="s">
        <v>1059</v>
      </c>
      <c r="G526" s="1" t="s">
        <v>153</v>
      </c>
      <c r="H526" s="1">
        <v>50119900</v>
      </c>
      <c r="I526" s="13" t="s">
        <v>406</v>
      </c>
      <c r="J526" s="13">
        <v>10</v>
      </c>
      <c r="K526" s="13" t="s">
        <v>347</v>
      </c>
      <c r="L526" s="13" t="s">
        <v>348</v>
      </c>
      <c r="M526" s="13" t="s">
        <v>349</v>
      </c>
      <c r="N526" s="13" t="s">
        <v>351</v>
      </c>
      <c r="O526" s="2">
        <v>-384.08013299999999</v>
      </c>
      <c r="P526" s="2">
        <v>-384.08013299999999</v>
      </c>
      <c r="Q526" s="2">
        <v>-384.08013299999993</v>
      </c>
      <c r="R526" s="2">
        <v>-394.83437672399998</v>
      </c>
      <c r="S526" s="2">
        <v>-394.83437672399998</v>
      </c>
      <c r="T526" s="2">
        <v>-394.83437672399998</v>
      </c>
      <c r="U526" s="2">
        <v>-394.83437672399998</v>
      </c>
      <c r="V526" s="2">
        <v>-394.83437672399998</v>
      </c>
      <c r="W526" s="2">
        <v>-394.83437672399998</v>
      </c>
      <c r="X526" s="2">
        <v>-394.83437672399998</v>
      </c>
      <c r="Y526" s="2">
        <v>-394.83437672399998</v>
      </c>
      <c r="Z526" s="2">
        <v>-394.83437672399998</v>
      </c>
      <c r="AA526" s="2">
        <f t="shared" si="8"/>
        <v>-4705.7497895159995</v>
      </c>
    </row>
    <row r="527" spans="1:27" customFormat="1">
      <c r="A527" s="1" t="s">
        <v>43</v>
      </c>
      <c r="B527" s="13" t="s">
        <v>1291</v>
      </c>
      <c r="C527" s="13" t="s">
        <v>1312</v>
      </c>
      <c r="D527" s="1">
        <v>123006</v>
      </c>
      <c r="E527" s="13" t="s">
        <v>1094</v>
      </c>
      <c r="F527" s="13" t="s">
        <v>1059</v>
      </c>
      <c r="G527" s="1" t="s">
        <v>52</v>
      </c>
      <c r="H527" s="1">
        <v>50100000</v>
      </c>
      <c r="I527" s="13" t="s">
        <v>346</v>
      </c>
      <c r="J527" s="13">
        <v>10</v>
      </c>
      <c r="K527" s="13" t="s">
        <v>347</v>
      </c>
      <c r="L527" s="13" t="s">
        <v>348</v>
      </c>
      <c r="M527" s="13" t="s">
        <v>349</v>
      </c>
      <c r="N527" s="13" t="s">
        <v>351</v>
      </c>
      <c r="O527" s="2">
        <v>20164.986000000001</v>
      </c>
      <c r="P527" s="2">
        <v>20164.986000000001</v>
      </c>
      <c r="Q527" s="2">
        <v>22085.458000000002</v>
      </c>
      <c r="R527" s="2">
        <v>20729.601407999999</v>
      </c>
      <c r="S527" s="2">
        <v>21716.723856000004</v>
      </c>
      <c r="T527" s="2">
        <v>21716.723856000004</v>
      </c>
      <c r="U527" s="2">
        <v>20729.601407999999</v>
      </c>
      <c r="V527" s="2">
        <v>22703.846304000002</v>
      </c>
      <c r="W527" s="2">
        <v>21716.723856000004</v>
      </c>
      <c r="X527" s="2">
        <v>20729.601407999999</v>
      </c>
      <c r="Y527" s="2">
        <v>21716.723856000004</v>
      </c>
      <c r="Z527" s="2">
        <v>21716.723856000004</v>
      </c>
      <c r="AA527" s="2">
        <f t="shared" si="8"/>
        <v>255891.69980799998</v>
      </c>
    </row>
    <row r="528" spans="1:27" customFormat="1">
      <c r="A528" s="1" t="s">
        <v>43</v>
      </c>
      <c r="B528" s="13" t="s">
        <v>1291</v>
      </c>
      <c r="C528" s="13" t="s">
        <v>1312</v>
      </c>
      <c r="D528" s="1">
        <v>123006</v>
      </c>
      <c r="E528" s="13" t="s">
        <v>1094</v>
      </c>
      <c r="F528" s="13" t="s">
        <v>1059</v>
      </c>
      <c r="G528" s="1" t="s">
        <v>81</v>
      </c>
      <c r="H528" s="1">
        <v>50171000</v>
      </c>
      <c r="I528" s="13" t="s">
        <v>409</v>
      </c>
      <c r="J528" s="13">
        <v>10</v>
      </c>
      <c r="K528" s="13" t="s">
        <v>347</v>
      </c>
      <c r="L528" s="13" t="s">
        <v>348</v>
      </c>
      <c r="M528" s="13" t="s">
        <v>349</v>
      </c>
      <c r="N528" s="13" t="s">
        <v>351</v>
      </c>
      <c r="O528" s="2">
        <v>536.18557592647358</v>
      </c>
      <c r="P528" s="2">
        <v>536.18557592647358</v>
      </c>
      <c r="Q528" s="2">
        <v>587.25277363375687</v>
      </c>
      <c r="R528" s="2">
        <v>551.19509205241502</v>
      </c>
      <c r="S528" s="2">
        <v>577.4481916739586</v>
      </c>
      <c r="T528" s="2">
        <v>577.4481916739586</v>
      </c>
      <c r="U528" s="2">
        <v>551.19509205241502</v>
      </c>
      <c r="V528" s="2">
        <v>603.69129129550197</v>
      </c>
      <c r="W528" s="2">
        <v>577.4481916739586</v>
      </c>
      <c r="X528" s="2">
        <v>551.19509205241502</v>
      </c>
      <c r="Y528" s="2">
        <v>577.4481916739586</v>
      </c>
      <c r="Z528" s="2">
        <v>577.4481916739586</v>
      </c>
      <c r="AA528" s="2">
        <f t="shared" si="8"/>
        <v>6804.141451309245</v>
      </c>
    </row>
    <row r="529" spans="1:27" customFormat="1">
      <c r="A529" s="1" t="s">
        <v>43</v>
      </c>
      <c r="B529" s="13" t="s">
        <v>1291</v>
      </c>
      <c r="C529" s="13" t="s">
        <v>1312</v>
      </c>
      <c r="D529" s="1">
        <v>123006</v>
      </c>
      <c r="E529" s="13" t="s">
        <v>1094</v>
      </c>
      <c r="F529" s="13" t="s">
        <v>1059</v>
      </c>
      <c r="G529" s="1" t="s">
        <v>84</v>
      </c>
      <c r="H529" s="1">
        <v>50550000</v>
      </c>
      <c r="I529" s="13" t="s">
        <v>446</v>
      </c>
      <c r="J529" s="13">
        <v>12</v>
      </c>
      <c r="K529" s="13" t="s">
        <v>442</v>
      </c>
      <c r="L529" s="13" t="s">
        <v>443</v>
      </c>
      <c r="M529" s="13" t="s">
        <v>444</v>
      </c>
      <c r="N529" s="13" t="s">
        <v>417</v>
      </c>
      <c r="O529" s="2">
        <v>4572.37</v>
      </c>
      <c r="P529" s="2">
        <v>4572.37</v>
      </c>
      <c r="Q529" s="2">
        <v>4572.37</v>
      </c>
      <c r="R529" s="2">
        <v>4572.37</v>
      </c>
      <c r="S529" s="2">
        <v>4572.37</v>
      </c>
      <c r="T529" s="2">
        <v>4572.37</v>
      </c>
      <c r="U529" s="2">
        <v>4572.37</v>
      </c>
      <c r="V529" s="2">
        <v>4572.37</v>
      </c>
      <c r="W529" s="2">
        <v>4572.37</v>
      </c>
      <c r="X529" s="2">
        <v>4572.37</v>
      </c>
      <c r="Y529" s="2">
        <v>4572.37</v>
      </c>
      <c r="Z529" s="2">
        <v>4572.37</v>
      </c>
      <c r="AA529" s="2">
        <f t="shared" si="8"/>
        <v>54868.44000000001</v>
      </c>
    </row>
    <row r="530" spans="1:27" customFormat="1">
      <c r="A530" s="1" t="s">
        <v>43</v>
      </c>
      <c r="B530" s="13" t="s">
        <v>1291</v>
      </c>
      <c r="C530" s="13" t="s">
        <v>1312</v>
      </c>
      <c r="D530" s="1">
        <v>123006</v>
      </c>
      <c r="E530" s="13" t="s">
        <v>1094</v>
      </c>
      <c r="F530" s="13" t="s">
        <v>1059</v>
      </c>
      <c r="G530" s="1" t="s">
        <v>85</v>
      </c>
      <c r="H530" s="1">
        <v>50550100</v>
      </c>
      <c r="I530" s="13" t="s">
        <v>447</v>
      </c>
      <c r="J530" s="13">
        <v>12</v>
      </c>
      <c r="K530" s="13" t="s">
        <v>442</v>
      </c>
      <c r="L530" s="13" t="s">
        <v>443</v>
      </c>
      <c r="M530" s="13" t="s">
        <v>444</v>
      </c>
      <c r="N530" s="13" t="s">
        <v>417</v>
      </c>
      <c r="O530" s="2">
        <v>-629.18399999999997</v>
      </c>
      <c r="P530" s="2">
        <v>-629.18399999999997</v>
      </c>
      <c r="Q530" s="2">
        <v>-629.18399999999997</v>
      </c>
      <c r="R530" s="2">
        <v>-629.18399999999997</v>
      </c>
      <c r="S530" s="2">
        <v>-629.18399999999997</v>
      </c>
      <c r="T530" s="2">
        <v>-629.18399999999997</v>
      </c>
      <c r="U530" s="2">
        <v>-629.18399999999997</v>
      </c>
      <c r="V530" s="2">
        <v>-629.18399999999997</v>
      </c>
      <c r="W530" s="2">
        <v>-629.18399999999997</v>
      </c>
      <c r="X530" s="2">
        <v>-629.18399999999997</v>
      </c>
      <c r="Y530" s="2">
        <v>-629.18399999999997</v>
      </c>
      <c r="Z530" s="2">
        <v>-629.18399999999997</v>
      </c>
      <c r="AA530" s="2">
        <f t="shared" si="8"/>
        <v>-7550.2080000000014</v>
      </c>
    </row>
    <row r="531" spans="1:27" customFormat="1">
      <c r="A531" s="1" t="s">
        <v>43</v>
      </c>
      <c r="B531" s="13" t="s">
        <v>1291</v>
      </c>
      <c r="C531" s="13" t="s">
        <v>1312</v>
      </c>
      <c r="D531" s="1">
        <v>123006</v>
      </c>
      <c r="E531" s="13" t="s">
        <v>1094</v>
      </c>
      <c r="F531" s="13" t="s">
        <v>1059</v>
      </c>
      <c r="G531" s="1" t="s">
        <v>53</v>
      </c>
      <c r="H531" s="1">
        <v>50421000</v>
      </c>
      <c r="I531" s="13" t="s">
        <v>413</v>
      </c>
      <c r="J531" s="13">
        <v>13</v>
      </c>
      <c r="K531" s="13" t="s">
        <v>414</v>
      </c>
      <c r="L531" s="13" t="s">
        <v>415</v>
      </c>
      <c r="M531" s="13" t="s">
        <v>414</v>
      </c>
      <c r="N531" s="13" t="s">
        <v>417</v>
      </c>
      <c r="O531" s="2">
        <v>596.82173913855252</v>
      </c>
      <c r="P531" s="2">
        <v>596.82173913855252</v>
      </c>
      <c r="Q531" s="2">
        <v>646.32035768511128</v>
      </c>
      <c r="R531" s="2">
        <v>613.53422783443193</v>
      </c>
      <c r="S531" s="2">
        <v>638.97855776736321</v>
      </c>
      <c r="T531" s="2">
        <v>638.97855776736321</v>
      </c>
      <c r="U531" s="2">
        <v>613.53422783443193</v>
      </c>
      <c r="V531" s="2">
        <v>664.42288770029427</v>
      </c>
      <c r="W531" s="2">
        <v>638.97855776736321</v>
      </c>
      <c r="X531" s="2">
        <v>613.53422783443193</v>
      </c>
      <c r="Y531" s="2">
        <v>638.97855776736321</v>
      </c>
      <c r="Z531" s="2">
        <v>638.97855776736321</v>
      </c>
      <c r="AA531" s="2">
        <f t="shared" si="8"/>
        <v>7539.8821960026216</v>
      </c>
    </row>
    <row r="532" spans="1:27" customFormat="1">
      <c r="A532" s="1" t="s">
        <v>43</v>
      </c>
      <c r="B532" s="13" t="s">
        <v>1291</v>
      </c>
      <c r="C532" s="13" t="s">
        <v>1312</v>
      </c>
      <c r="D532" s="1">
        <v>123006</v>
      </c>
      <c r="E532" s="13" t="s">
        <v>1094</v>
      </c>
      <c r="F532" s="13" t="s">
        <v>1059</v>
      </c>
      <c r="G532" s="1" t="s">
        <v>54</v>
      </c>
      <c r="H532" s="1">
        <v>50422000</v>
      </c>
      <c r="I532" s="13" t="s">
        <v>419</v>
      </c>
      <c r="J532" s="13">
        <v>13</v>
      </c>
      <c r="K532" s="13" t="s">
        <v>414</v>
      </c>
      <c r="L532" s="13" t="s">
        <v>415</v>
      </c>
      <c r="M532" s="13" t="s">
        <v>414</v>
      </c>
      <c r="N532" s="13" t="s">
        <v>417</v>
      </c>
      <c r="O532" s="2">
        <v>659.21813731776774</v>
      </c>
      <c r="P532" s="2">
        <v>659.21813731776774</v>
      </c>
      <c r="Q532" s="2">
        <v>722.00081706231708</v>
      </c>
      <c r="R532" s="2">
        <v>677.67376516266529</v>
      </c>
      <c r="S532" s="2">
        <v>709.93918255136361</v>
      </c>
      <c r="T532" s="2">
        <v>709.93918255136361</v>
      </c>
      <c r="U532" s="2">
        <v>677.67376516266529</v>
      </c>
      <c r="V532" s="2">
        <v>742.21459994006204</v>
      </c>
      <c r="W532" s="2">
        <v>709.93918255136361</v>
      </c>
      <c r="X532" s="2">
        <v>677.67376516266529</v>
      </c>
      <c r="Y532" s="2">
        <v>709.93918255136361</v>
      </c>
      <c r="Z532" s="2">
        <v>709.93918255136361</v>
      </c>
      <c r="AA532" s="2">
        <f t="shared" si="8"/>
        <v>8365.3688998827292</v>
      </c>
    </row>
    <row r="533" spans="1:27" customFormat="1">
      <c r="A533" s="1" t="s">
        <v>43</v>
      </c>
      <c r="B533" s="13" t="s">
        <v>1291</v>
      </c>
      <c r="C533" s="13" t="s">
        <v>1312</v>
      </c>
      <c r="D533" s="1">
        <v>123006</v>
      </c>
      <c r="E533" s="13" t="s">
        <v>1094</v>
      </c>
      <c r="F533" s="13" t="s">
        <v>1059</v>
      </c>
      <c r="G533" s="1" t="s">
        <v>90</v>
      </c>
      <c r="H533" s="1">
        <v>50421100</v>
      </c>
      <c r="I533" s="13" t="s">
        <v>418</v>
      </c>
      <c r="J533" s="13">
        <v>13</v>
      </c>
      <c r="K533" s="13" t="s">
        <v>414</v>
      </c>
      <c r="L533" s="13" t="s">
        <v>415</v>
      </c>
      <c r="M533" s="13" t="s">
        <v>414</v>
      </c>
      <c r="N533" s="13" t="s">
        <v>417</v>
      </c>
      <c r="O533" s="2">
        <v>-86.913659282673976</v>
      </c>
      <c r="P533" s="2">
        <v>-86.913659282673976</v>
      </c>
      <c r="Q533" s="2">
        <v>-94.288939301635224</v>
      </c>
      <c r="R533" s="2">
        <v>-89.347241742588864</v>
      </c>
      <c r="S533" s="2">
        <v>-93.138135672334926</v>
      </c>
      <c r="T533" s="2">
        <v>-93.138135672334926</v>
      </c>
      <c r="U533" s="2">
        <v>-89.347241742588864</v>
      </c>
      <c r="V533" s="2">
        <v>-96.929029602081016</v>
      </c>
      <c r="W533" s="2">
        <v>-93.138135672334926</v>
      </c>
      <c r="X533" s="2">
        <v>-89.347241742588864</v>
      </c>
      <c r="Y533" s="2">
        <v>-93.138135672334926</v>
      </c>
      <c r="Z533" s="2">
        <v>-93.138135672334926</v>
      </c>
      <c r="AA533" s="2">
        <f t="shared" si="8"/>
        <v>-1098.7776910585053</v>
      </c>
    </row>
    <row r="534" spans="1:27" customFormat="1">
      <c r="A534" s="1" t="s">
        <v>43</v>
      </c>
      <c r="B534" s="13" t="s">
        <v>1291</v>
      </c>
      <c r="C534" s="13" t="s">
        <v>1312</v>
      </c>
      <c r="D534" s="1">
        <v>123006</v>
      </c>
      <c r="E534" s="13" t="s">
        <v>1094</v>
      </c>
      <c r="F534" s="13" t="s">
        <v>1059</v>
      </c>
      <c r="G534" s="1" t="s">
        <v>91</v>
      </c>
      <c r="H534" s="1">
        <v>50422100</v>
      </c>
      <c r="I534" s="13" t="s">
        <v>420</v>
      </c>
      <c r="J534" s="13">
        <v>13</v>
      </c>
      <c r="K534" s="13" t="s">
        <v>414</v>
      </c>
      <c r="L534" s="13" t="s">
        <v>415</v>
      </c>
      <c r="M534" s="13" t="s">
        <v>414</v>
      </c>
      <c r="N534" s="13" t="s">
        <v>417</v>
      </c>
      <c r="O534" s="2">
        <v>-103.39862358640556</v>
      </c>
      <c r="P534" s="2">
        <v>-103.39862358640556</v>
      </c>
      <c r="Q534" s="2">
        <v>-113.2461115470156</v>
      </c>
      <c r="R534" s="2">
        <v>-106.29378504682492</v>
      </c>
      <c r="S534" s="2">
        <v>-111.35539385857848</v>
      </c>
      <c r="T534" s="2">
        <v>-111.35539385857848</v>
      </c>
      <c r="U534" s="2">
        <v>-106.29378504682492</v>
      </c>
      <c r="V534" s="2">
        <v>-116.41700267033205</v>
      </c>
      <c r="W534" s="2">
        <v>-111.35539385857848</v>
      </c>
      <c r="X534" s="2">
        <v>-106.29378504682492</v>
      </c>
      <c r="Y534" s="2">
        <v>-111.35539385857848</v>
      </c>
      <c r="Z534" s="2">
        <v>-111.35539385857848</v>
      </c>
      <c r="AA534" s="2">
        <f t="shared" si="8"/>
        <v>-1312.1186858235262</v>
      </c>
    </row>
    <row r="535" spans="1:27" customFormat="1">
      <c r="A535" s="1" t="s">
        <v>43</v>
      </c>
      <c r="B535" s="13" t="s">
        <v>1291</v>
      </c>
      <c r="C535" s="13" t="s">
        <v>1312</v>
      </c>
      <c r="D535" s="1">
        <v>123006</v>
      </c>
      <c r="E535" s="13" t="s">
        <v>1094</v>
      </c>
      <c r="F535" s="13" t="s">
        <v>1059</v>
      </c>
      <c r="G535" s="1" t="s">
        <v>92</v>
      </c>
      <c r="H535" s="1">
        <v>53150000</v>
      </c>
      <c r="I535" s="13" t="s">
        <v>658</v>
      </c>
      <c r="J535" s="13">
        <v>15</v>
      </c>
      <c r="K535" s="13" t="s">
        <v>650</v>
      </c>
      <c r="L535" s="13" t="s">
        <v>651</v>
      </c>
      <c r="M535" s="13" t="s">
        <v>650</v>
      </c>
      <c r="N535" s="13" t="s">
        <v>660</v>
      </c>
      <c r="O535" s="2">
        <v>640</v>
      </c>
      <c r="P535" s="2">
        <v>640</v>
      </c>
      <c r="Q535" s="2">
        <v>640</v>
      </c>
      <c r="R535" s="2">
        <v>640</v>
      </c>
      <c r="S535" s="2">
        <v>640</v>
      </c>
      <c r="T535" s="2">
        <v>640</v>
      </c>
      <c r="U535" s="2">
        <v>640</v>
      </c>
      <c r="V535" s="2">
        <v>640</v>
      </c>
      <c r="W535" s="2">
        <v>640</v>
      </c>
      <c r="X535" s="2">
        <v>640</v>
      </c>
      <c r="Y535" s="2">
        <v>640</v>
      </c>
      <c r="Z535" s="2">
        <v>640</v>
      </c>
      <c r="AA535" s="2">
        <f t="shared" si="8"/>
        <v>7680</v>
      </c>
    </row>
    <row r="536" spans="1:27" customFormat="1">
      <c r="A536" s="1" t="s">
        <v>43</v>
      </c>
      <c r="B536" s="13" t="s">
        <v>1291</v>
      </c>
      <c r="C536" s="13" t="s">
        <v>1312</v>
      </c>
      <c r="D536" s="1">
        <v>123006</v>
      </c>
      <c r="E536" s="13" t="s">
        <v>1094</v>
      </c>
      <c r="F536" s="13" t="s">
        <v>1059</v>
      </c>
      <c r="G536" s="1" t="s">
        <v>188</v>
      </c>
      <c r="H536" s="1">
        <v>52532000</v>
      </c>
      <c r="I536" s="13" t="s">
        <v>552</v>
      </c>
      <c r="J536" s="13">
        <v>16</v>
      </c>
      <c r="K536" s="13" t="s">
        <v>553</v>
      </c>
      <c r="L536" s="13" t="s">
        <v>554</v>
      </c>
      <c r="M536" s="13" t="s">
        <v>555</v>
      </c>
      <c r="N536" s="13" t="s">
        <v>506</v>
      </c>
      <c r="O536" s="2">
        <v>1000</v>
      </c>
      <c r="P536" s="2">
        <v>1000</v>
      </c>
      <c r="Q536" s="2">
        <v>1000</v>
      </c>
      <c r="R536" s="2">
        <v>1000</v>
      </c>
      <c r="S536" s="2">
        <v>1000</v>
      </c>
      <c r="T536" s="2">
        <v>1000</v>
      </c>
      <c r="U536" s="2">
        <v>1000</v>
      </c>
      <c r="V536" s="2">
        <v>1000</v>
      </c>
      <c r="W536" s="2">
        <v>1000</v>
      </c>
      <c r="X536" s="2">
        <v>1000</v>
      </c>
      <c r="Y536" s="2">
        <v>1000</v>
      </c>
      <c r="Z536" s="2">
        <v>1000</v>
      </c>
      <c r="AA536" s="2">
        <f t="shared" si="8"/>
        <v>12000</v>
      </c>
    </row>
    <row r="537" spans="1:27" customFormat="1">
      <c r="A537" s="1" t="s">
        <v>43</v>
      </c>
      <c r="B537" s="13" t="s">
        <v>1291</v>
      </c>
      <c r="C537" s="13" t="s">
        <v>1312</v>
      </c>
      <c r="D537" s="1">
        <v>123006</v>
      </c>
      <c r="E537" s="13" t="s">
        <v>1094</v>
      </c>
      <c r="F537" s="13" t="s">
        <v>1059</v>
      </c>
      <c r="G537" s="1" t="s">
        <v>205</v>
      </c>
      <c r="H537" s="1">
        <v>52546000</v>
      </c>
      <c r="I537" s="13" t="s">
        <v>572</v>
      </c>
      <c r="J537" s="13">
        <v>16</v>
      </c>
      <c r="K537" s="13" t="s">
        <v>553</v>
      </c>
      <c r="L537" s="13" t="s">
        <v>554</v>
      </c>
      <c r="M537" s="13" t="s">
        <v>555</v>
      </c>
      <c r="N537" s="13" t="s">
        <v>506</v>
      </c>
      <c r="O537" s="2">
        <v>0</v>
      </c>
      <c r="P537" s="2">
        <v>0</v>
      </c>
      <c r="Q537" s="2">
        <v>0</v>
      </c>
      <c r="R537" s="2">
        <v>500</v>
      </c>
      <c r="S537" s="2">
        <v>500</v>
      </c>
      <c r="T537" s="2">
        <v>500</v>
      </c>
      <c r="U537" s="2">
        <v>500</v>
      </c>
      <c r="V537" s="2">
        <v>500</v>
      </c>
      <c r="W537" s="2">
        <v>500</v>
      </c>
      <c r="X537" s="2">
        <v>500</v>
      </c>
      <c r="Y537" s="2">
        <v>0</v>
      </c>
      <c r="Z537" s="2">
        <v>0</v>
      </c>
      <c r="AA537" s="2">
        <f t="shared" si="8"/>
        <v>3500</v>
      </c>
    </row>
    <row r="538" spans="1:27" customFormat="1">
      <c r="A538" s="1" t="s">
        <v>43</v>
      </c>
      <c r="B538" s="13" t="s">
        <v>1291</v>
      </c>
      <c r="C538" s="13" t="s">
        <v>1312</v>
      </c>
      <c r="D538" s="1">
        <v>123006</v>
      </c>
      <c r="E538" s="13" t="s">
        <v>1094</v>
      </c>
      <c r="F538" s="13" t="s">
        <v>1059</v>
      </c>
      <c r="G538" s="1" t="s">
        <v>97</v>
      </c>
      <c r="H538" s="1">
        <v>52574100</v>
      </c>
      <c r="I538" s="13" t="s">
        <v>623</v>
      </c>
      <c r="J538" s="13">
        <v>17</v>
      </c>
      <c r="K538" s="13" t="s">
        <v>617</v>
      </c>
      <c r="L538" s="13" t="s">
        <v>618</v>
      </c>
      <c r="M538" s="13" t="s">
        <v>617</v>
      </c>
      <c r="N538" s="13" t="s">
        <v>506</v>
      </c>
      <c r="O538" s="2">
        <v>300</v>
      </c>
      <c r="P538" s="2">
        <v>300</v>
      </c>
      <c r="Q538" s="2">
        <v>300</v>
      </c>
      <c r="R538" s="2">
        <v>300</v>
      </c>
      <c r="S538" s="2">
        <v>300</v>
      </c>
      <c r="T538" s="2">
        <v>300</v>
      </c>
      <c r="U538" s="2">
        <v>300</v>
      </c>
      <c r="V538" s="2">
        <v>300</v>
      </c>
      <c r="W538" s="2">
        <v>300</v>
      </c>
      <c r="X538" s="2">
        <v>300</v>
      </c>
      <c r="Y538" s="2">
        <v>300</v>
      </c>
      <c r="Z538" s="2">
        <v>300</v>
      </c>
      <c r="AA538" s="2">
        <f t="shared" si="8"/>
        <v>3600</v>
      </c>
    </row>
    <row r="539" spans="1:27" customFormat="1">
      <c r="A539" s="1" t="s">
        <v>43</v>
      </c>
      <c r="B539" s="13" t="s">
        <v>1291</v>
      </c>
      <c r="C539" s="13" t="s">
        <v>1312</v>
      </c>
      <c r="D539" s="1">
        <v>123006</v>
      </c>
      <c r="E539" s="13" t="s">
        <v>1094</v>
      </c>
      <c r="F539" s="13" t="s">
        <v>1059</v>
      </c>
      <c r="G539" s="1" t="s">
        <v>156</v>
      </c>
      <c r="H539" s="1">
        <v>52582000</v>
      </c>
      <c r="I539" s="13" t="s">
        <v>633</v>
      </c>
      <c r="J539" s="13">
        <v>19</v>
      </c>
      <c r="K539" s="13" t="s">
        <v>527</v>
      </c>
      <c r="L539" s="13" t="s">
        <v>528</v>
      </c>
      <c r="M539" s="13" t="s">
        <v>529</v>
      </c>
      <c r="N539" s="13" t="s">
        <v>519</v>
      </c>
      <c r="O539" s="2">
        <v>225</v>
      </c>
      <c r="P539" s="2">
        <v>225</v>
      </c>
      <c r="Q539" s="2">
        <v>225</v>
      </c>
      <c r="R539" s="2">
        <v>225</v>
      </c>
      <c r="S539" s="2">
        <v>225</v>
      </c>
      <c r="T539" s="2">
        <v>225</v>
      </c>
      <c r="U539" s="2">
        <v>225</v>
      </c>
      <c r="V539" s="2">
        <v>225</v>
      </c>
      <c r="W539" s="2">
        <v>225</v>
      </c>
      <c r="X539" s="2">
        <v>225</v>
      </c>
      <c r="Y539" s="2">
        <v>225</v>
      </c>
      <c r="Z539" s="2">
        <v>225</v>
      </c>
      <c r="AA539" s="2">
        <f t="shared" si="8"/>
        <v>2700</v>
      </c>
    </row>
    <row r="540" spans="1:27" customFormat="1">
      <c r="A540" s="1" t="s">
        <v>43</v>
      </c>
      <c r="B540" s="13" t="s">
        <v>1291</v>
      </c>
      <c r="C540" s="13" t="s">
        <v>1312</v>
      </c>
      <c r="D540" s="1">
        <v>123006</v>
      </c>
      <c r="E540" s="13" t="s">
        <v>1094</v>
      </c>
      <c r="F540" s="13" t="s">
        <v>1059</v>
      </c>
      <c r="G540" s="1" t="s">
        <v>102</v>
      </c>
      <c r="H540" s="1">
        <v>52534021</v>
      </c>
      <c r="I540" s="13" t="s">
        <v>564</v>
      </c>
      <c r="J540" s="13">
        <v>21</v>
      </c>
      <c r="K540" s="13" t="s">
        <v>561</v>
      </c>
      <c r="L540" s="13" t="s">
        <v>562</v>
      </c>
      <c r="M540" s="13" t="s">
        <v>563</v>
      </c>
      <c r="N540" s="13" t="s">
        <v>506</v>
      </c>
      <c r="O540" s="2">
        <v>100</v>
      </c>
      <c r="P540" s="2">
        <v>100</v>
      </c>
      <c r="Q540" s="2">
        <v>100</v>
      </c>
      <c r="R540" s="2">
        <v>100</v>
      </c>
      <c r="S540" s="2">
        <v>100</v>
      </c>
      <c r="T540" s="2">
        <v>100</v>
      </c>
      <c r="U540" s="2">
        <v>100</v>
      </c>
      <c r="V540" s="2">
        <v>100</v>
      </c>
      <c r="W540" s="2">
        <v>100</v>
      </c>
      <c r="X540" s="2">
        <v>100</v>
      </c>
      <c r="Y540" s="2">
        <v>100</v>
      </c>
      <c r="Z540" s="2">
        <v>100</v>
      </c>
      <c r="AA540" s="2">
        <f t="shared" si="8"/>
        <v>1200</v>
      </c>
    </row>
    <row r="541" spans="1:27" customFormat="1">
      <c r="A541" s="1" t="s">
        <v>43</v>
      </c>
      <c r="B541" s="13" t="s">
        <v>1291</v>
      </c>
      <c r="C541" s="13" t="s">
        <v>1312</v>
      </c>
      <c r="D541" s="1">
        <v>123006</v>
      </c>
      <c r="E541" s="13" t="s">
        <v>1094</v>
      </c>
      <c r="F541" s="13" t="s">
        <v>1059</v>
      </c>
      <c r="G541" s="1" t="s">
        <v>222</v>
      </c>
      <c r="H541" s="1">
        <v>52000000</v>
      </c>
      <c r="I541" s="13" t="s">
        <v>488</v>
      </c>
      <c r="J541" s="13">
        <v>22</v>
      </c>
      <c r="K541" s="13" t="s">
        <v>489</v>
      </c>
      <c r="L541" s="13" t="s">
        <v>490</v>
      </c>
      <c r="M541" s="13" t="s">
        <v>489</v>
      </c>
      <c r="N541" s="13" t="s">
        <v>492</v>
      </c>
      <c r="O541" s="2">
        <v>1000</v>
      </c>
      <c r="P541" s="2">
        <v>1000</v>
      </c>
      <c r="Q541" s="2">
        <v>1000</v>
      </c>
      <c r="R541" s="2">
        <v>1000</v>
      </c>
      <c r="S541" s="2">
        <v>1000</v>
      </c>
      <c r="T541" s="2">
        <v>1000</v>
      </c>
      <c r="U541" s="2">
        <v>1000</v>
      </c>
      <c r="V541" s="2">
        <v>1000</v>
      </c>
      <c r="W541" s="2">
        <v>1000</v>
      </c>
      <c r="X541" s="2">
        <v>1000</v>
      </c>
      <c r="Y541" s="2">
        <v>1000</v>
      </c>
      <c r="Z541" s="2">
        <v>1000</v>
      </c>
      <c r="AA541" s="2">
        <f t="shared" si="8"/>
        <v>12000</v>
      </c>
    </row>
    <row r="542" spans="1:27" customFormat="1">
      <c r="A542" s="1" t="s">
        <v>43</v>
      </c>
      <c r="B542" s="13" t="s">
        <v>1291</v>
      </c>
      <c r="C542" s="13" t="s">
        <v>1312</v>
      </c>
      <c r="D542" s="1">
        <v>123006</v>
      </c>
      <c r="E542" s="13" t="s">
        <v>1094</v>
      </c>
      <c r="F542" s="13" t="s">
        <v>1059</v>
      </c>
      <c r="G542" s="1" t="s">
        <v>223</v>
      </c>
      <c r="H542" s="1">
        <v>54110000</v>
      </c>
      <c r="I542" s="13" t="s">
        <v>721</v>
      </c>
      <c r="J542" s="13">
        <v>23</v>
      </c>
      <c r="K542" s="13" t="s">
        <v>722</v>
      </c>
      <c r="L542" s="13" t="s">
        <v>723</v>
      </c>
      <c r="M542" s="13" t="s">
        <v>722</v>
      </c>
      <c r="N542" s="13" t="s">
        <v>725</v>
      </c>
      <c r="O542" s="2">
        <v>0</v>
      </c>
      <c r="P542" s="2">
        <v>0</v>
      </c>
      <c r="Q542" s="2">
        <v>3000</v>
      </c>
      <c r="R542" s="2">
        <v>0</v>
      </c>
      <c r="S542" s="2">
        <v>0</v>
      </c>
      <c r="T542" s="2">
        <v>0</v>
      </c>
      <c r="U542" s="2">
        <v>0</v>
      </c>
      <c r="V542" s="2">
        <v>0</v>
      </c>
      <c r="W542" s="2">
        <v>0</v>
      </c>
      <c r="X542" s="2">
        <v>0</v>
      </c>
      <c r="Y542" s="2">
        <v>0</v>
      </c>
      <c r="Z542" s="2">
        <v>0</v>
      </c>
      <c r="AA542" s="2">
        <f t="shared" si="8"/>
        <v>3000</v>
      </c>
    </row>
    <row r="543" spans="1:27" customFormat="1">
      <c r="A543" s="1" t="s">
        <v>43</v>
      </c>
      <c r="B543" s="13" t="s">
        <v>1291</v>
      </c>
      <c r="C543" s="13" t="s">
        <v>1312</v>
      </c>
      <c r="D543" s="1">
        <v>123006</v>
      </c>
      <c r="E543" s="13" t="s">
        <v>1094</v>
      </c>
      <c r="F543" s="13" t="s">
        <v>1059</v>
      </c>
      <c r="G543" s="1" t="s">
        <v>111</v>
      </c>
      <c r="H543" s="1">
        <v>54140000</v>
      </c>
      <c r="I543" s="13" t="s">
        <v>732</v>
      </c>
      <c r="J543" s="13">
        <v>23</v>
      </c>
      <c r="K543" s="13" t="s">
        <v>722</v>
      </c>
      <c r="L543" s="13" t="s">
        <v>723</v>
      </c>
      <c r="M543" s="13" t="s">
        <v>722</v>
      </c>
      <c r="N543" s="13" t="s">
        <v>734</v>
      </c>
      <c r="O543" s="2">
        <v>0</v>
      </c>
      <c r="P543" s="2">
        <v>0</v>
      </c>
      <c r="Q543" s="2">
        <v>1000</v>
      </c>
      <c r="R543" s="2">
        <v>0</v>
      </c>
      <c r="S543" s="2">
        <v>0</v>
      </c>
      <c r="T543" s="2">
        <v>1000</v>
      </c>
      <c r="U543" s="2">
        <v>0</v>
      </c>
      <c r="V543" s="2">
        <v>0</v>
      </c>
      <c r="W543" s="2">
        <v>1000</v>
      </c>
      <c r="X543" s="2">
        <v>0</v>
      </c>
      <c r="Y543" s="2">
        <v>0</v>
      </c>
      <c r="Z543" s="2">
        <v>1000</v>
      </c>
      <c r="AA543" s="2">
        <f t="shared" si="8"/>
        <v>4000</v>
      </c>
    </row>
    <row r="544" spans="1:27" customFormat="1">
      <c r="A544" s="1" t="s">
        <v>43</v>
      </c>
      <c r="B544" s="13" t="s">
        <v>1291</v>
      </c>
      <c r="C544" s="13" t="s">
        <v>1312</v>
      </c>
      <c r="D544" s="1">
        <v>123006</v>
      </c>
      <c r="E544" s="13" t="s">
        <v>1094</v>
      </c>
      <c r="F544" s="13" t="s">
        <v>1059</v>
      </c>
      <c r="G544" s="1" t="s">
        <v>190</v>
      </c>
      <c r="H544" s="1">
        <v>62002400</v>
      </c>
      <c r="I544" s="13" t="s">
        <v>822</v>
      </c>
      <c r="J544" s="13">
        <v>29</v>
      </c>
      <c r="K544" s="13" t="s">
        <v>814</v>
      </c>
      <c r="L544" s="13" t="s">
        <v>815</v>
      </c>
      <c r="M544" s="13" t="s">
        <v>816</v>
      </c>
      <c r="N544" s="13" t="s">
        <v>824</v>
      </c>
      <c r="O544" s="2">
        <v>4473</v>
      </c>
      <c r="P544" s="2">
        <v>4473</v>
      </c>
      <c r="Q544" s="2">
        <v>4473</v>
      </c>
      <c r="R544" s="2">
        <v>4473</v>
      </c>
      <c r="S544" s="2">
        <v>4473</v>
      </c>
      <c r="T544" s="2">
        <v>4473</v>
      </c>
      <c r="U544" s="2">
        <v>4473</v>
      </c>
      <c r="V544" s="2">
        <v>4473</v>
      </c>
      <c r="W544" s="2">
        <v>4473</v>
      </c>
      <c r="X544" s="2">
        <v>4473</v>
      </c>
      <c r="Y544" s="2">
        <v>4473</v>
      </c>
      <c r="Z544" s="2">
        <v>4473</v>
      </c>
      <c r="AA544" s="2">
        <f t="shared" si="8"/>
        <v>53676</v>
      </c>
    </row>
    <row r="545" spans="1:27" customFormat="1">
      <c r="A545" s="1" t="s">
        <v>43</v>
      </c>
      <c r="B545" s="13" t="s">
        <v>1291</v>
      </c>
      <c r="C545" s="13" t="s">
        <v>1312</v>
      </c>
      <c r="D545" s="1">
        <v>123006</v>
      </c>
      <c r="E545" s="13" t="s">
        <v>1094</v>
      </c>
      <c r="F545" s="13" t="s">
        <v>1059</v>
      </c>
      <c r="G545" s="1" t="s">
        <v>224</v>
      </c>
      <c r="H545" s="1">
        <v>62502400</v>
      </c>
      <c r="I545" s="13" t="s">
        <v>832</v>
      </c>
      <c r="J545" s="13">
        <v>29</v>
      </c>
      <c r="K545" s="13" t="s">
        <v>814</v>
      </c>
      <c r="L545" s="13" t="s">
        <v>815</v>
      </c>
      <c r="M545" s="13" t="s">
        <v>816</v>
      </c>
      <c r="N545" s="13" t="s">
        <v>834</v>
      </c>
      <c r="O545" s="2">
        <v>0</v>
      </c>
      <c r="P545" s="2">
        <v>0</v>
      </c>
      <c r="Q545" s="2">
        <v>0</v>
      </c>
      <c r="R545" s="2">
        <v>0</v>
      </c>
      <c r="S545" s="2">
        <v>0</v>
      </c>
      <c r="T545" s="2">
        <v>0</v>
      </c>
      <c r="U545" s="2">
        <v>0</v>
      </c>
      <c r="V545" s="2">
        <v>0</v>
      </c>
      <c r="W545" s="2">
        <v>0</v>
      </c>
      <c r="X545" s="2">
        <v>0</v>
      </c>
      <c r="Y545" s="2">
        <v>0</v>
      </c>
      <c r="Z545" s="2">
        <v>2000</v>
      </c>
      <c r="AA545" s="2">
        <f t="shared" si="8"/>
        <v>2000</v>
      </c>
    </row>
    <row r="546" spans="1:27" customFormat="1">
      <c r="A546" s="1" t="s">
        <v>43</v>
      </c>
      <c r="B546" s="13" t="s">
        <v>1291</v>
      </c>
      <c r="C546" s="13" t="s">
        <v>1312</v>
      </c>
      <c r="D546" s="1">
        <v>123006</v>
      </c>
      <c r="E546" s="13" t="s">
        <v>1094</v>
      </c>
      <c r="F546" s="13" t="s">
        <v>1059</v>
      </c>
      <c r="G546" s="1" t="s">
        <v>191</v>
      </c>
      <c r="H546" s="1">
        <v>62510000</v>
      </c>
      <c r="I546" s="13" t="s">
        <v>839</v>
      </c>
      <c r="J546" s="13">
        <v>29</v>
      </c>
      <c r="K546" s="13" t="s">
        <v>814</v>
      </c>
      <c r="L546" s="13" t="s">
        <v>815</v>
      </c>
      <c r="M546" s="13" t="s">
        <v>816</v>
      </c>
      <c r="N546" s="13" t="s">
        <v>834</v>
      </c>
      <c r="O546" s="2">
        <v>810</v>
      </c>
      <c r="P546" s="2">
        <v>810</v>
      </c>
      <c r="Q546" s="2">
        <v>810</v>
      </c>
      <c r="R546" s="2">
        <v>3102</v>
      </c>
      <c r="S546" s="2">
        <v>3102</v>
      </c>
      <c r="T546" s="2">
        <v>3102</v>
      </c>
      <c r="U546" s="2">
        <v>3102</v>
      </c>
      <c r="V546" s="2">
        <v>3102</v>
      </c>
      <c r="W546" s="2">
        <v>3102</v>
      </c>
      <c r="X546" s="2">
        <v>3102</v>
      </c>
      <c r="Y546" s="2">
        <v>3102</v>
      </c>
      <c r="Z546" s="2">
        <v>3102</v>
      </c>
      <c r="AA546" s="2">
        <f t="shared" si="8"/>
        <v>30348</v>
      </c>
    </row>
    <row r="547" spans="1:27" customFormat="1">
      <c r="A547" s="1" t="s">
        <v>43</v>
      </c>
      <c r="B547" s="13" t="s">
        <v>1291</v>
      </c>
      <c r="C547" s="13" t="s">
        <v>1312</v>
      </c>
      <c r="D547" s="1">
        <v>123006</v>
      </c>
      <c r="E547" s="13" t="s">
        <v>1094</v>
      </c>
      <c r="F547" s="13" t="s">
        <v>1059</v>
      </c>
      <c r="G547" s="1" t="s">
        <v>225</v>
      </c>
      <c r="H547" s="1">
        <v>62520700</v>
      </c>
      <c r="I547" s="13" t="s">
        <v>842</v>
      </c>
      <c r="J547" s="13">
        <v>29</v>
      </c>
      <c r="K547" s="13" t="s">
        <v>814</v>
      </c>
      <c r="L547" s="13" t="s">
        <v>815</v>
      </c>
      <c r="M547" s="13" t="s">
        <v>816</v>
      </c>
      <c r="N547" s="13" t="s">
        <v>834</v>
      </c>
      <c r="O547" s="2">
        <v>2438</v>
      </c>
      <c r="P547" s="2">
        <v>2438</v>
      </c>
      <c r="Q547" s="2">
        <v>2438</v>
      </c>
      <c r="R547" s="2">
        <v>2438</v>
      </c>
      <c r="S547" s="2">
        <v>2438</v>
      </c>
      <c r="T547" s="2">
        <v>2438</v>
      </c>
      <c r="U547" s="2">
        <v>2438</v>
      </c>
      <c r="V547" s="2">
        <v>2438</v>
      </c>
      <c r="W547" s="2">
        <v>2438</v>
      </c>
      <c r="X547" s="2">
        <v>2438</v>
      </c>
      <c r="Y547" s="2">
        <v>2438</v>
      </c>
      <c r="Z547" s="2">
        <v>2438</v>
      </c>
      <c r="AA547" s="2">
        <f t="shared" si="8"/>
        <v>29256</v>
      </c>
    </row>
    <row r="548" spans="1:27" customFormat="1">
      <c r="A548" s="1" t="s">
        <v>43</v>
      </c>
      <c r="B548" s="13" t="s">
        <v>1291</v>
      </c>
      <c r="C548" s="13" t="s">
        <v>1312</v>
      </c>
      <c r="D548" s="1">
        <v>123006</v>
      </c>
      <c r="E548" s="13" t="s">
        <v>1094</v>
      </c>
      <c r="F548" s="13" t="s">
        <v>1059</v>
      </c>
      <c r="G548" s="1" t="s">
        <v>192</v>
      </c>
      <c r="H548" s="1">
        <v>63110000</v>
      </c>
      <c r="I548" s="13" t="s">
        <v>844</v>
      </c>
      <c r="J548" s="13">
        <v>29</v>
      </c>
      <c r="K548" s="13" t="s">
        <v>814</v>
      </c>
      <c r="L548" s="13" t="s">
        <v>815</v>
      </c>
      <c r="M548" s="13" t="s">
        <v>816</v>
      </c>
      <c r="N548" s="13" t="s">
        <v>846</v>
      </c>
      <c r="O548" s="2">
        <v>2000</v>
      </c>
      <c r="P548" s="2">
        <v>2000</v>
      </c>
      <c r="Q548" s="2">
        <v>2000</v>
      </c>
      <c r="R548" s="2">
        <v>2000</v>
      </c>
      <c r="S548" s="2">
        <v>2000</v>
      </c>
      <c r="T548" s="2">
        <v>2000</v>
      </c>
      <c r="U548" s="2">
        <v>2000</v>
      </c>
      <c r="V548" s="2">
        <v>2000</v>
      </c>
      <c r="W548" s="2">
        <v>2000</v>
      </c>
      <c r="X548" s="2">
        <v>2000</v>
      </c>
      <c r="Y548" s="2">
        <v>2000</v>
      </c>
      <c r="Z548" s="2">
        <v>2000</v>
      </c>
      <c r="AA548" s="2">
        <f t="shared" si="8"/>
        <v>24000</v>
      </c>
    </row>
    <row r="549" spans="1:27" customFormat="1">
      <c r="A549" s="1" t="s">
        <v>43</v>
      </c>
      <c r="B549" s="13" t="s">
        <v>1291</v>
      </c>
      <c r="C549" s="13" t="s">
        <v>1312</v>
      </c>
      <c r="D549" s="1">
        <v>123006</v>
      </c>
      <c r="E549" s="13" t="s">
        <v>1094</v>
      </c>
      <c r="F549" s="13" t="s">
        <v>1059</v>
      </c>
      <c r="G549" s="1" t="s">
        <v>69</v>
      </c>
      <c r="H549" s="1">
        <v>68532000</v>
      </c>
      <c r="I549" s="13" t="s">
        <v>892</v>
      </c>
      <c r="J549" s="13">
        <v>34</v>
      </c>
      <c r="K549" s="13" t="s">
        <v>887</v>
      </c>
      <c r="L549" s="13" t="s">
        <v>888</v>
      </c>
      <c r="M549" s="13" t="s">
        <v>887</v>
      </c>
      <c r="N549" s="13" t="s">
        <v>894</v>
      </c>
      <c r="O549" s="2">
        <v>143.89573616955892</v>
      </c>
      <c r="P549" s="2">
        <v>62.474263818441187</v>
      </c>
      <c r="Q549" s="2">
        <v>0</v>
      </c>
      <c r="R549" s="2">
        <v>0</v>
      </c>
      <c r="S549" s="2">
        <v>0</v>
      </c>
      <c r="T549" s="2">
        <v>0</v>
      </c>
      <c r="U549" s="2">
        <v>0</v>
      </c>
      <c r="V549" s="2">
        <v>0</v>
      </c>
      <c r="W549" s="2">
        <v>0</v>
      </c>
      <c r="X549" s="2">
        <v>0</v>
      </c>
      <c r="Y549" s="2">
        <v>0</v>
      </c>
      <c r="Z549" s="2">
        <v>0</v>
      </c>
      <c r="AA549" s="2">
        <f t="shared" si="8"/>
        <v>206.3699999880001</v>
      </c>
    </row>
    <row r="550" spans="1:27" customFormat="1">
      <c r="A550" s="1" t="s">
        <v>43</v>
      </c>
      <c r="B550" s="13" t="s">
        <v>1291</v>
      </c>
      <c r="C550" s="13" t="s">
        <v>1312</v>
      </c>
      <c r="D550" s="1">
        <v>123006</v>
      </c>
      <c r="E550" s="13" t="s">
        <v>1094</v>
      </c>
      <c r="F550" s="13" t="s">
        <v>1059</v>
      </c>
      <c r="G550" s="1" t="s">
        <v>70</v>
      </c>
      <c r="H550" s="1">
        <v>68533000</v>
      </c>
      <c r="I550" s="13" t="s">
        <v>896</v>
      </c>
      <c r="J550" s="13">
        <v>34</v>
      </c>
      <c r="K550" s="13" t="s">
        <v>887</v>
      </c>
      <c r="L550" s="13" t="s">
        <v>888</v>
      </c>
      <c r="M550" s="13" t="s">
        <v>887</v>
      </c>
      <c r="N550" s="13" t="s">
        <v>894</v>
      </c>
      <c r="O550" s="2">
        <v>1834.6806361618753</v>
      </c>
      <c r="P550" s="2">
        <v>1834.6806361618753</v>
      </c>
      <c r="Q550" s="2">
        <v>1985.5202847864825</v>
      </c>
      <c r="R550" s="2">
        <v>1886.0610539744077</v>
      </c>
      <c r="S550" s="2">
        <v>1963.5844533674563</v>
      </c>
      <c r="T550" s="2">
        <v>1963.5844533674563</v>
      </c>
      <c r="U550" s="2">
        <v>1886.0610539744077</v>
      </c>
      <c r="V550" s="2">
        <v>2041.1178527605041</v>
      </c>
      <c r="W550" s="2">
        <v>1963.5844533674563</v>
      </c>
      <c r="X550" s="2">
        <v>1886.0610539744077</v>
      </c>
      <c r="Y550" s="2">
        <v>1963.5844533674563</v>
      </c>
      <c r="Z550" s="2">
        <v>1963.5844533674563</v>
      </c>
      <c r="AA550" s="2">
        <f t="shared" si="8"/>
        <v>23172.104838631247</v>
      </c>
    </row>
    <row r="551" spans="1:27" customFormat="1">
      <c r="A551" s="1" t="s">
        <v>43</v>
      </c>
      <c r="B551" s="13" t="s">
        <v>1291</v>
      </c>
      <c r="C551" s="13" t="s">
        <v>1312</v>
      </c>
      <c r="D551" s="1">
        <v>123006</v>
      </c>
      <c r="E551" s="13" t="s">
        <v>1094</v>
      </c>
      <c r="F551" s="13" t="s">
        <v>1059</v>
      </c>
      <c r="G551" s="1" t="s">
        <v>71</v>
      </c>
      <c r="H551" s="1">
        <v>68535000</v>
      </c>
      <c r="I551" s="13" t="s">
        <v>898</v>
      </c>
      <c r="J551" s="13">
        <v>34</v>
      </c>
      <c r="K551" s="13" t="s">
        <v>887</v>
      </c>
      <c r="L551" s="13" t="s">
        <v>888</v>
      </c>
      <c r="M551" s="13" t="s">
        <v>887</v>
      </c>
      <c r="N551" s="13" t="s">
        <v>894</v>
      </c>
      <c r="O551" s="2">
        <v>335.75671772897061</v>
      </c>
      <c r="P551" s="2">
        <v>293.56022347902933</v>
      </c>
      <c r="Q551" s="2">
        <v>10.423058791999978</v>
      </c>
      <c r="R551" s="2">
        <v>0</v>
      </c>
      <c r="S551" s="2">
        <v>0</v>
      </c>
      <c r="T551" s="2">
        <v>0</v>
      </c>
      <c r="U551" s="2">
        <v>0</v>
      </c>
      <c r="V551" s="2">
        <v>0</v>
      </c>
      <c r="W551" s="2">
        <v>0</v>
      </c>
      <c r="X551" s="2">
        <v>0</v>
      </c>
      <c r="Y551" s="2">
        <v>0</v>
      </c>
      <c r="Z551" s="2">
        <v>0</v>
      </c>
      <c r="AA551" s="2">
        <f t="shared" si="8"/>
        <v>639.7399999999999</v>
      </c>
    </row>
    <row r="552" spans="1:27" customFormat="1">
      <c r="A552" s="1" t="s">
        <v>43</v>
      </c>
      <c r="B552" s="13" t="s">
        <v>1291</v>
      </c>
      <c r="C552" s="13" t="s">
        <v>1312</v>
      </c>
      <c r="D552" s="1">
        <v>123006</v>
      </c>
      <c r="E552" s="13" t="s">
        <v>1094</v>
      </c>
      <c r="F552" s="13" t="s">
        <v>1059</v>
      </c>
      <c r="G552" s="1" t="s">
        <v>128</v>
      </c>
      <c r="H552" s="1">
        <v>68532100</v>
      </c>
      <c r="I552" s="13" t="s">
        <v>895</v>
      </c>
      <c r="J552" s="13">
        <v>34</v>
      </c>
      <c r="K552" s="13" t="s">
        <v>887</v>
      </c>
      <c r="L552" s="13" t="s">
        <v>888</v>
      </c>
      <c r="M552" s="13" t="s">
        <v>887</v>
      </c>
      <c r="N552" s="13" t="s">
        <v>894</v>
      </c>
      <c r="O552" s="2">
        <v>-20.472967969129773</v>
      </c>
      <c r="P552" s="2">
        <v>-8.0030320292430339</v>
      </c>
      <c r="Q552" s="2">
        <v>0</v>
      </c>
      <c r="R552" s="2">
        <v>0</v>
      </c>
      <c r="S552" s="2">
        <v>0</v>
      </c>
      <c r="T552" s="2">
        <v>0</v>
      </c>
      <c r="U552" s="2">
        <v>0</v>
      </c>
      <c r="V552" s="2">
        <v>0</v>
      </c>
      <c r="W552" s="2">
        <v>0</v>
      </c>
      <c r="X552" s="2">
        <v>0</v>
      </c>
      <c r="Y552" s="2">
        <v>0</v>
      </c>
      <c r="Z552" s="2">
        <v>0</v>
      </c>
      <c r="AA552" s="2">
        <f t="shared" si="8"/>
        <v>-28.475999998372806</v>
      </c>
    </row>
    <row r="553" spans="1:27" customFormat="1">
      <c r="A553" s="1" t="s">
        <v>43</v>
      </c>
      <c r="B553" s="13" t="s">
        <v>1291</v>
      </c>
      <c r="C553" s="13" t="s">
        <v>1312</v>
      </c>
      <c r="D553" s="1">
        <v>123006</v>
      </c>
      <c r="E553" s="13" t="s">
        <v>1094</v>
      </c>
      <c r="F553" s="13" t="s">
        <v>1059</v>
      </c>
      <c r="G553" s="1" t="s">
        <v>129</v>
      </c>
      <c r="H553" s="1">
        <v>68533100</v>
      </c>
      <c r="I553" s="13" t="s">
        <v>897</v>
      </c>
      <c r="J553" s="13">
        <v>34</v>
      </c>
      <c r="K553" s="13" t="s">
        <v>887</v>
      </c>
      <c r="L553" s="13" t="s">
        <v>888</v>
      </c>
      <c r="M553" s="13" t="s">
        <v>887</v>
      </c>
      <c r="N553" s="13" t="s">
        <v>894</v>
      </c>
      <c r="O553" s="2">
        <v>-261.03034160640453</v>
      </c>
      <c r="P553" s="2">
        <v>-261.03034160640453</v>
      </c>
      <c r="Q553" s="2">
        <v>-282.95320973132601</v>
      </c>
      <c r="R553" s="2">
        <v>-268.3391911713839</v>
      </c>
      <c r="S553" s="2">
        <v>-279.60754538759346</v>
      </c>
      <c r="T553" s="2">
        <v>-279.60754538759346</v>
      </c>
      <c r="U553" s="2">
        <v>-268.3391911713839</v>
      </c>
      <c r="V553" s="2">
        <v>-290.87589960380313</v>
      </c>
      <c r="W553" s="2">
        <v>-279.60754538759346</v>
      </c>
      <c r="X553" s="2">
        <v>-268.3391911713839</v>
      </c>
      <c r="Y553" s="2">
        <v>-279.60754538759346</v>
      </c>
      <c r="Z553" s="2">
        <v>-279.60754538759346</v>
      </c>
      <c r="AA553" s="2">
        <f t="shared" si="8"/>
        <v>-3298.9450930000567</v>
      </c>
    </row>
    <row r="554" spans="1:27" customFormat="1">
      <c r="A554" s="1" t="s">
        <v>43</v>
      </c>
      <c r="B554" s="13" t="s">
        <v>1291</v>
      </c>
      <c r="C554" s="13" t="s">
        <v>1312</v>
      </c>
      <c r="D554" s="1">
        <v>123006</v>
      </c>
      <c r="E554" s="13" t="s">
        <v>1094</v>
      </c>
      <c r="F554" s="13" t="s">
        <v>1059</v>
      </c>
      <c r="G554" s="1" t="s">
        <v>130</v>
      </c>
      <c r="H554" s="1">
        <v>68535100</v>
      </c>
      <c r="I554" s="13" t="s">
        <v>899</v>
      </c>
      <c r="J554" s="13">
        <v>34</v>
      </c>
      <c r="K554" s="13" t="s">
        <v>887</v>
      </c>
      <c r="L554" s="13" t="s">
        <v>888</v>
      </c>
      <c r="M554" s="13" t="s">
        <v>887</v>
      </c>
      <c r="N554" s="13" t="s">
        <v>894</v>
      </c>
      <c r="O554" s="2">
        <v>-47.770258594636118</v>
      </c>
      <c r="P554" s="2">
        <v>-39.236198931043866</v>
      </c>
      <c r="Q554" s="2">
        <v>-1.2691424743199997</v>
      </c>
      <c r="R554" s="2">
        <v>0</v>
      </c>
      <c r="S554" s="2">
        <v>0</v>
      </c>
      <c r="T554" s="2">
        <v>0</v>
      </c>
      <c r="U554" s="2">
        <v>0</v>
      </c>
      <c r="V554" s="2">
        <v>0</v>
      </c>
      <c r="W554" s="2">
        <v>0</v>
      </c>
      <c r="X554" s="2">
        <v>0</v>
      </c>
      <c r="Y554" s="2">
        <v>0</v>
      </c>
      <c r="Z554" s="2">
        <v>0</v>
      </c>
      <c r="AA554" s="2">
        <f t="shared" si="8"/>
        <v>-88.275599999999997</v>
      </c>
    </row>
    <row r="555" spans="1:27" customFormat="1">
      <c r="A555" s="1" t="s">
        <v>44</v>
      </c>
      <c r="B555" s="13" t="s">
        <v>1291</v>
      </c>
      <c r="C555" s="13" t="s">
        <v>1312</v>
      </c>
      <c r="D555" s="19">
        <v>123005</v>
      </c>
      <c r="E555" s="13" t="s">
        <v>1093</v>
      </c>
      <c r="F555" s="13" t="s">
        <v>1059</v>
      </c>
      <c r="G555" s="1" t="s">
        <v>127</v>
      </c>
      <c r="H555" s="1">
        <v>68011000</v>
      </c>
      <c r="I555" s="13" t="s">
        <v>858</v>
      </c>
      <c r="J555" s="13">
        <v>30</v>
      </c>
      <c r="K555" s="13" t="s">
        <v>859</v>
      </c>
      <c r="L555" s="13" t="s">
        <v>860</v>
      </c>
      <c r="M555" s="13" t="s">
        <v>859</v>
      </c>
      <c r="N555" s="13" t="s">
        <v>862</v>
      </c>
      <c r="O555" s="2">
        <v>-3.8342390511236117</v>
      </c>
      <c r="P555" s="2">
        <v>-4.6010868613483353</v>
      </c>
      <c r="Q555" s="2">
        <v>-5.3679346715730567</v>
      </c>
      <c r="R555" s="2">
        <v>-6.1347824817977799</v>
      </c>
      <c r="S555" s="2">
        <v>-6.9016302920225012</v>
      </c>
      <c r="T555" s="2">
        <v>-7.6684781022472244</v>
      </c>
      <c r="U555" s="2">
        <v>-8.4353259124719457</v>
      </c>
      <c r="V555" s="2">
        <v>-9.2021737226966707</v>
      </c>
      <c r="W555" s="2">
        <v>-9.9690215329213885</v>
      </c>
      <c r="X555" s="2">
        <v>-10.735869343146113</v>
      </c>
      <c r="Y555" s="2">
        <v>-11.502717153370835</v>
      </c>
      <c r="Z555" s="2">
        <v>-12.26956496359556</v>
      </c>
      <c r="AA555" s="2">
        <f t="shared" si="8"/>
        <v>-96.622824088315028</v>
      </c>
    </row>
    <row r="556" spans="1:27" customFormat="1">
      <c r="A556" s="1" t="s">
        <v>44</v>
      </c>
      <c r="B556" s="13" t="s">
        <v>1291</v>
      </c>
      <c r="C556" s="13" t="s">
        <v>1312</v>
      </c>
      <c r="D556" s="19">
        <v>123005</v>
      </c>
      <c r="E556" s="13" t="s">
        <v>1093</v>
      </c>
      <c r="F556" s="13" t="s">
        <v>1059</v>
      </c>
      <c r="G556" s="1" t="s">
        <v>217</v>
      </c>
      <c r="H556" s="1">
        <v>68311000</v>
      </c>
      <c r="I556" s="13" t="s">
        <v>880</v>
      </c>
      <c r="J556" s="13">
        <v>32</v>
      </c>
      <c r="K556" s="13" t="s">
        <v>881</v>
      </c>
      <c r="L556" s="13" t="s">
        <v>882</v>
      </c>
      <c r="M556" s="13" t="s">
        <v>883</v>
      </c>
      <c r="N556" s="13" t="s">
        <v>862</v>
      </c>
      <c r="O556" s="2">
        <v>-0.60838521455827399</v>
      </c>
      <c r="P556" s="2">
        <v>-0.7300622574699287</v>
      </c>
      <c r="Q556" s="2">
        <v>-0.85173930038158341</v>
      </c>
      <c r="R556" s="2">
        <v>-0.97341634329323801</v>
      </c>
      <c r="S556" s="2">
        <v>-1.0950933862048928</v>
      </c>
      <c r="T556" s="2">
        <v>-1.2167704291165478</v>
      </c>
      <c r="U556" s="2">
        <v>-1.3384474720282022</v>
      </c>
      <c r="V556" s="2">
        <v>-1.4601245149398574</v>
      </c>
      <c r="W556" s="2">
        <v>-1.5818015578515119</v>
      </c>
      <c r="X556" s="2">
        <v>-1.7034786007631668</v>
      </c>
      <c r="Y556" s="2">
        <v>-1.8251556436748217</v>
      </c>
      <c r="Z556" s="2">
        <v>-1.946832686586476</v>
      </c>
      <c r="AA556" s="2">
        <f t="shared" si="8"/>
        <v>-15.3313074068685</v>
      </c>
    </row>
    <row r="557" spans="1:27" customFormat="1">
      <c r="A557" s="1" t="s">
        <v>45</v>
      </c>
      <c r="B557" s="13" t="s">
        <v>1291</v>
      </c>
      <c r="C557" s="13" t="s">
        <v>1313</v>
      </c>
      <c r="D557" s="1">
        <v>123301</v>
      </c>
      <c r="E557" s="13" t="s">
        <v>1097</v>
      </c>
      <c r="F557" s="13" t="s">
        <v>1099</v>
      </c>
      <c r="G557" s="1" t="s">
        <v>182</v>
      </c>
      <c r="H557" s="1">
        <v>51510000</v>
      </c>
      <c r="I557" s="13" t="s">
        <v>465</v>
      </c>
      <c r="J557" s="13">
        <v>7</v>
      </c>
      <c r="K557" s="13" t="s">
        <v>466</v>
      </c>
      <c r="L557" s="13" t="s">
        <v>467</v>
      </c>
      <c r="M557" s="13" t="s">
        <v>468</v>
      </c>
      <c r="N557" s="13" t="s">
        <v>470</v>
      </c>
      <c r="O557" s="2">
        <v>4643</v>
      </c>
      <c r="P557" s="2">
        <v>4602</v>
      </c>
      <c r="Q557" s="2">
        <v>4700</v>
      </c>
      <c r="R557" s="2">
        <v>4644</v>
      </c>
      <c r="S557" s="2">
        <v>4644</v>
      </c>
      <c r="T557" s="2">
        <v>4643</v>
      </c>
      <c r="U557" s="2">
        <v>4643</v>
      </c>
      <c r="V557" s="2">
        <v>4645</v>
      </c>
      <c r="W557" s="2">
        <v>4644</v>
      </c>
      <c r="X557" s="2">
        <v>4644</v>
      </c>
      <c r="Y557" s="2">
        <v>4644</v>
      </c>
      <c r="Z557" s="2">
        <v>4643</v>
      </c>
      <c r="AA557" s="2">
        <f t="shared" si="8"/>
        <v>55739</v>
      </c>
    </row>
    <row r="558" spans="1:27" customFormat="1">
      <c r="A558" s="1" t="s">
        <v>45</v>
      </c>
      <c r="B558" s="13" t="s">
        <v>1291</v>
      </c>
      <c r="C558" s="13" t="s">
        <v>1313</v>
      </c>
      <c r="D558" s="1">
        <v>123301</v>
      </c>
      <c r="E558" s="13" t="s">
        <v>1097</v>
      </c>
      <c r="F558" s="13" t="s">
        <v>1099</v>
      </c>
      <c r="G558" s="1" t="s">
        <v>226</v>
      </c>
      <c r="H558" s="1">
        <v>51800000</v>
      </c>
      <c r="I558" s="13" t="s">
        <v>484</v>
      </c>
      <c r="J558" s="13">
        <v>8</v>
      </c>
      <c r="K558" s="13" t="s">
        <v>484</v>
      </c>
      <c r="L558" s="13" t="s">
        <v>485</v>
      </c>
      <c r="M558" s="13" t="s">
        <v>484</v>
      </c>
      <c r="N558" s="13" t="s">
        <v>487</v>
      </c>
      <c r="O558" s="2">
        <v>566.22424037006181</v>
      </c>
      <c r="P558" s="2">
        <v>101.51039384045983</v>
      </c>
      <c r="Q558" s="2">
        <v>349.70146560032651</v>
      </c>
      <c r="R558" s="2">
        <v>1508.2947031578842</v>
      </c>
      <c r="S558" s="2">
        <v>1142.2681077138079</v>
      </c>
      <c r="T558" s="2">
        <v>756.60225832236313</v>
      </c>
      <c r="U558" s="2">
        <v>729.23004813321859</v>
      </c>
      <c r="V558" s="2">
        <v>1004.4250940707167</v>
      </c>
      <c r="W558" s="2">
        <v>1630.0580776315676</v>
      </c>
      <c r="X558" s="2">
        <v>398.43136445723405</v>
      </c>
      <c r="Y558" s="2">
        <v>549.03989316611467</v>
      </c>
      <c r="Z558" s="2">
        <v>804.10470380756021</v>
      </c>
      <c r="AA558" s="2">
        <f t="shared" si="8"/>
        <v>9539.8903502713147</v>
      </c>
    </row>
    <row r="559" spans="1:27" customFormat="1">
      <c r="A559" s="1" t="s">
        <v>45</v>
      </c>
      <c r="B559" s="13" t="s">
        <v>1291</v>
      </c>
      <c r="C559" s="13" t="s">
        <v>1313</v>
      </c>
      <c r="D559" s="1">
        <v>123301</v>
      </c>
      <c r="E559" s="13" t="s">
        <v>1097</v>
      </c>
      <c r="F559" s="13" t="s">
        <v>1099</v>
      </c>
      <c r="G559" s="1" t="s">
        <v>92</v>
      </c>
      <c r="H559" s="1">
        <v>53150000</v>
      </c>
      <c r="I559" s="13" t="s">
        <v>658</v>
      </c>
      <c r="J559" s="13">
        <v>15</v>
      </c>
      <c r="K559" s="13" t="s">
        <v>650</v>
      </c>
      <c r="L559" s="13" t="s">
        <v>651</v>
      </c>
      <c r="M559" s="13" t="s">
        <v>650</v>
      </c>
      <c r="N559" s="13" t="s">
        <v>660</v>
      </c>
      <c r="O559" s="2">
        <v>533</v>
      </c>
      <c r="P559" s="2">
        <v>533</v>
      </c>
      <c r="Q559" s="2">
        <v>533</v>
      </c>
      <c r="R559" s="2">
        <v>533</v>
      </c>
      <c r="S559" s="2">
        <v>533</v>
      </c>
      <c r="T559" s="2">
        <v>533</v>
      </c>
      <c r="U559" s="2">
        <v>533</v>
      </c>
      <c r="V559" s="2">
        <v>533</v>
      </c>
      <c r="W559" s="2">
        <v>533</v>
      </c>
      <c r="X559" s="2">
        <v>533</v>
      </c>
      <c r="Y559" s="2">
        <v>533</v>
      </c>
      <c r="Z559" s="2">
        <v>533</v>
      </c>
      <c r="AA559" s="2">
        <f t="shared" si="8"/>
        <v>6396</v>
      </c>
    </row>
    <row r="560" spans="1:27" customFormat="1">
      <c r="A560" s="1" t="s">
        <v>45</v>
      </c>
      <c r="B560" s="13" t="s">
        <v>1291</v>
      </c>
      <c r="C560" s="13" t="s">
        <v>1313</v>
      </c>
      <c r="D560" s="1">
        <v>123301</v>
      </c>
      <c r="E560" s="13" t="s">
        <v>1097</v>
      </c>
      <c r="F560" s="13" t="s">
        <v>1099</v>
      </c>
      <c r="G560" s="1" t="s">
        <v>187</v>
      </c>
      <c r="H560" s="1">
        <v>53152000</v>
      </c>
      <c r="I560" s="13" t="s">
        <v>676</v>
      </c>
      <c r="J560" s="13">
        <v>15</v>
      </c>
      <c r="K560" s="13" t="s">
        <v>650</v>
      </c>
      <c r="L560" s="13" t="s">
        <v>651</v>
      </c>
      <c r="M560" s="13" t="s">
        <v>650</v>
      </c>
      <c r="N560" s="13" t="s">
        <v>678</v>
      </c>
      <c r="O560" s="2">
        <v>2000</v>
      </c>
      <c r="P560" s="2">
        <v>2000</v>
      </c>
      <c r="Q560" s="2">
        <v>2000</v>
      </c>
      <c r="R560" s="2">
        <v>2000</v>
      </c>
      <c r="S560" s="2">
        <v>3000</v>
      </c>
      <c r="T560" s="2">
        <v>2000</v>
      </c>
      <c r="U560" s="2">
        <v>2000</v>
      </c>
      <c r="V560" s="2">
        <v>3000</v>
      </c>
      <c r="W560" s="2">
        <v>2000</v>
      </c>
      <c r="X560" s="2">
        <v>3000</v>
      </c>
      <c r="Y560" s="2">
        <v>3000</v>
      </c>
      <c r="Z560" s="2">
        <v>2000</v>
      </c>
      <c r="AA560" s="2">
        <f t="shared" si="8"/>
        <v>28000</v>
      </c>
    </row>
    <row r="561" spans="1:27" customFormat="1">
      <c r="A561" s="1" t="s">
        <v>45</v>
      </c>
      <c r="B561" s="13" t="s">
        <v>1291</v>
      </c>
      <c r="C561" s="13" t="s">
        <v>1313</v>
      </c>
      <c r="D561" s="1">
        <v>123301</v>
      </c>
      <c r="E561" s="13" t="s">
        <v>1097</v>
      </c>
      <c r="F561" s="13" t="s">
        <v>1099</v>
      </c>
      <c r="G561" s="1" t="s">
        <v>205</v>
      </c>
      <c r="H561" s="1">
        <v>52546000</v>
      </c>
      <c r="I561" s="13" t="s">
        <v>572</v>
      </c>
      <c r="J561" s="13">
        <v>16</v>
      </c>
      <c r="K561" s="13" t="s">
        <v>553</v>
      </c>
      <c r="L561" s="13" t="s">
        <v>554</v>
      </c>
      <c r="M561" s="13" t="s">
        <v>555</v>
      </c>
      <c r="N561" s="13" t="s">
        <v>506</v>
      </c>
      <c r="O561" s="2">
        <v>1000</v>
      </c>
      <c r="P561" s="2">
        <v>1000</v>
      </c>
      <c r="Q561" s="2">
        <v>1000</v>
      </c>
      <c r="R561" s="2">
        <v>1000</v>
      </c>
      <c r="S561" s="2">
        <v>1000</v>
      </c>
      <c r="T561" s="2">
        <v>1000</v>
      </c>
      <c r="U561" s="2">
        <v>1000</v>
      </c>
      <c r="V561" s="2">
        <v>1000</v>
      </c>
      <c r="W561" s="2">
        <v>1000</v>
      </c>
      <c r="X561" s="2">
        <v>1000</v>
      </c>
      <c r="Y561" s="2">
        <v>1000</v>
      </c>
      <c r="Z561" s="2">
        <v>1000</v>
      </c>
      <c r="AA561" s="2">
        <f t="shared" si="8"/>
        <v>12000</v>
      </c>
    </row>
    <row r="562" spans="1:27" customFormat="1">
      <c r="A562" s="1" t="s">
        <v>45</v>
      </c>
      <c r="B562" s="13" t="s">
        <v>1291</v>
      </c>
      <c r="C562" s="13" t="s">
        <v>1313</v>
      </c>
      <c r="D562" s="1">
        <v>123301</v>
      </c>
      <c r="E562" s="13" t="s">
        <v>1097</v>
      </c>
      <c r="F562" s="13" t="s">
        <v>1099</v>
      </c>
      <c r="G562" s="1" t="s">
        <v>207</v>
      </c>
      <c r="H562" s="1">
        <v>52578000</v>
      </c>
      <c r="I562" s="13" t="s">
        <v>628</v>
      </c>
      <c r="J562" s="13">
        <v>16</v>
      </c>
      <c r="K562" s="13" t="s">
        <v>553</v>
      </c>
      <c r="L562" s="13" t="s">
        <v>554</v>
      </c>
      <c r="M562" s="13" t="s">
        <v>555</v>
      </c>
      <c r="N562" s="13" t="s">
        <v>506</v>
      </c>
      <c r="O562" s="2">
        <v>147</v>
      </c>
      <c r="P562" s="2">
        <v>147</v>
      </c>
      <c r="Q562" s="2">
        <v>147</v>
      </c>
      <c r="R562" s="2">
        <v>147</v>
      </c>
      <c r="S562" s="2">
        <v>147</v>
      </c>
      <c r="T562" s="2">
        <v>147</v>
      </c>
      <c r="U562" s="2">
        <v>147</v>
      </c>
      <c r="V562" s="2">
        <v>147</v>
      </c>
      <c r="W562" s="2">
        <v>147</v>
      </c>
      <c r="X562" s="2">
        <v>147</v>
      </c>
      <c r="Y562" s="2">
        <v>147</v>
      </c>
      <c r="Z562" s="2">
        <v>147</v>
      </c>
      <c r="AA562" s="2">
        <f t="shared" si="8"/>
        <v>1764</v>
      </c>
    </row>
    <row r="563" spans="1:27" customFormat="1">
      <c r="A563" s="1" t="s">
        <v>45</v>
      </c>
      <c r="B563" s="13" t="s">
        <v>1291</v>
      </c>
      <c r="C563" s="13" t="s">
        <v>1313</v>
      </c>
      <c r="D563" s="1">
        <v>123301</v>
      </c>
      <c r="E563" s="13" t="s">
        <v>1097</v>
      </c>
      <c r="F563" s="13" t="s">
        <v>1099</v>
      </c>
      <c r="G563" s="1" t="s">
        <v>96</v>
      </c>
      <c r="H563" s="1">
        <v>52574000</v>
      </c>
      <c r="I563" s="13" t="s">
        <v>616</v>
      </c>
      <c r="J563" s="13">
        <v>17</v>
      </c>
      <c r="K563" s="13" t="s">
        <v>617</v>
      </c>
      <c r="L563" s="13" t="s">
        <v>618</v>
      </c>
      <c r="M563" s="13" t="s">
        <v>617</v>
      </c>
      <c r="N563" s="13" t="s">
        <v>506</v>
      </c>
      <c r="O563" s="2">
        <v>250</v>
      </c>
      <c r="P563" s="2">
        <v>250</v>
      </c>
      <c r="Q563" s="2">
        <v>250</v>
      </c>
      <c r="R563" s="2">
        <v>250</v>
      </c>
      <c r="S563" s="2">
        <v>250</v>
      </c>
      <c r="T563" s="2">
        <v>250</v>
      </c>
      <c r="U563" s="2">
        <v>250</v>
      </c>
      <c r="V563" s="2">
        <v>250</v>
      </c>
      <c r="W563" s="2">
        <v>250</v>
      </c>
      <c r="X563" s="2">
        <v>250</v>
      </c>
      <c r="Y563" s="2">
        <v>250</v>
      </c>
      <c r="Z563" s="2">
        <v>250</v>
      </c>
      <c r="AA563" s="2">
        <f t="shared" si="8"/>
        <v>3000</v>
      </c>
    </row>
    <row r="564" spans="1:27" customFormat="1">
      <c r="A564" s="1" t="s">
        <v>45</v>
      </c>
      <c r="B564" s="13" t="s">
        <v>1291</v>
      </c>
      <c r="C564" s="13" t="s">
        <v>1313</v>
      </c>
      <c r="D564" s="1">
        <v>123301</v>
      </c>
      <c r="E564" s="13" t="s">
        <v>1097</v>
      </c>
      <c r="F564" s="13" t="s">
        <v>1099</v>
      </c>
      <c r="G564" s="1" t="s">
        <v>97</v>
      </c>
      <c r="H564" s="1">
        <v>52574100</v>
      </c>
      <c r="I564" s="13" t="s">
        <v>623</v>
      </c>
      <c r="J564" s="13">
        <v>17</v>
      </c>
      <c r="K564" s="13" t="s">
        <v>617</v>
      </c>
      <c r="L564" s="13" t="s">
        <v>618</v>
      </c>
      <c r="M564" s="13" t="s">
        <v>617</v>
      </c>
      <c r="N564" s="13" t="s">
        <v>506</v>
      </c>
      <c r="O564" s="2">
        <v>50</v>
      </c>
      <c r="P564" s="2">
        <v>50</v>
      </c>
      <c r="Q564" s="2">
        <v>50</v>
      </c>
      <c r="R564" s="2">
        <v>50</v>
      </c>
      <c r="S564" s="2">
        <v>50</v>
      </c>
      <c r="T564" s="2">
        <v>50</v>
      </c>
      <c r="U564" s="2">
        <v>50</v>
      </c>
      <c r="V564" s="2">
        <v>50</v>
      </c>
      <c r="W564" s="2">
        <v>50</v>
      </c>
      <c r="X564" s="2">
        <v>50</v>
      </c>
      <c r="Y564" s="2">
        <v>50</v>
      </c>
      <c r="Z564" s="2">
        <v>50</v>
      </c>
      <c r="AA564" s="2">
        <f t="shared" si="8"/>
        <v>600</v>
      </c>
    </row>
    <row r="565" spans="1:27" customFormat="1">
      <c r="A565" s="1" t="s">
        <v>45</v>
      </c>
      <c r="B565" s="13" t="s">
        <v>1291</v>
      </c>
      <c r="C565" s="13" t="s">
        <v>1313</v>
      </c>
      <c r="D565" s="1">
        <v>123301</v>
      </c>
      <c r="E565" s="13" t="s">
        <v>1097</v>
      </c>
      <c r="F565" s="13" t="s">
        <v>1099</v>
      </c>
      <c r="G565" s="1" t="s">
        <v>156</v>
      </c>
      <c r="H565" s="1">
        <v>52582000</v>
      </c>
      <c r="I565" s="13" t="s">
        <v>633</v>
      </c>
      <c r="J565" s="13">
        <v>19</v>
      </c>
      <c r="K565" s="13" t="s">
        <v>527</v>
      </c>
      <c r="L565" s="13" t="s">
        <v>528</v>
      </c>
      <c r="M565" s="13" t="s">
        <v>529</v>
      </c>
      <c r="N565" s="13" t="s">
        <v>519</v>
      </c>
      <c r="O565" s="2">
        <v>30</v>
      </c>
      <c r="P565" s="2">
        <v>30</v>
      </c>
      <c r="Q565" s="2">
        <v>30</v>
      </c>
      <c r="R565" s="2">
        <v>30</v>
      </c>
      <c r="S565" s="2">
        <v>30</v>
      </c>
      <c r="T565" s="2">
        <v>30</v>
      </c>
      <c r="U565" s="2">
        <v>30</v>
      </c>
      <c r="V565" s="2">
        <v>30</v>
      </c>
      <c r="W565" s="2">
        <v>30</v>
      </c>
      <c r="X565" s="2">
        <v>30</v>
      </c>
      <c r="Y565" s="2">
        <v>30</v>
      </c>
      <c r="Z565" s="2">
        <v>30</v>
      </c>
      <c r="AA565" s="2">
        <f t="shared" si="8"/>
        <v>360</v>
      </c>
    </row>
    <row r="566" spans="1:27" customFormat="1">
      <c r="A566" s="1" t="s">
        <v>45</v>
      </c>
      <c r="B566" s="13" t="s">
        <v>1291</v>
      </c>
      <c r="C566" s="13" t="s">
        <v>1313</v>
      </c>
      <c r="D566" s="1">
        <v>123301</v>
      </c>
      <c r="E566" s="13" t="s">
        <v>1097</v>
      </c>
      <c r="F566" s="13" t="s">
        <v>1099</v>
      </c>
      <c r="G566" s="1" t="s">
        <v>105</v>
      </c>
      <c r="H566" s="1">
        <v>52001000</v>
      </c>
      <c r="I566" s="13" t="s">
        <v>488</v>
      </c>
      <c r="J566" s="13">
        <v>22</v>
      </c>
      <c r="K566" s="13" t="s">
        <v>489</v>
      </c>
      <c r="L566" s="13" t="s">
        <v>490</v>
      </c>
      <c r="M566" s="13" t="s">
        <v>489</v>
      </c>
      <c r="N566" s="13" t="s">
        <v>492</v>
      </c>
      <c r="O566" s="2">
        <v>200</v>
      </c>
      <c r="P566" s="2">
        <v>200</v>
      </c>
      <c r="Q566" s="2">
        <v>200</v>
      </c>
      <c r="R566" s="2">
        <v>200</v>
      </c>
      <c r="S566" s="2">
        <v>200</v>
      </c>
      <c r="T566" s="2">
        <v>200</v>
      </c>
      <c r="U566" s="2">
        <v>200</v>
      </c>
      <c r="V566" s="2">
        <v>200</v>
      </c>
      <c r="W566" s="2">
        <v>200</v>
      </c>
      <c r="X566" s="2">
        <v>200</v>
      </c>
      <c r="Y566" s="2">
        <v>200</v>
      </c>
      <c r="Z566" s="2">
        <v>200</v>
      </c>
      <c r="AA566" s="2">
        <f t="shared" si="8"/>
        <v>2400</v>
      </c>
    </row>
    <row r="567" spans="1:27" customFormat="1">
      <c r="A567" s="1" t="s">
        <v>45</v>
      </c>
      <c r="B567" s="13" t="s">
        <v>1291</v>
      </c>
      <c r="C567" s="13" t="s">
        <v>1313</v>
      </c>
      <c r="D567" s="1">
        <v>123301</v>
      </c>
      <c r="E567" s="13" t="s">
        <v>1097</v>
      </c>
      <c r="F567" s="13" t="s">
        <v>1099</v>
      </c>
      <c r="G567" s="1" t="s">
        <v>157</v>
      </c>
      <c r="H567" s="1">
        <v>52554500</v>
      </c>
      <c r="I567" s="13" t="s">
        <v>588</v>
      </c>
      <c r="J567" s="13">
        <v>22</v>
      </c>
      <c r="K567" s="13" t="s">
        <v>489</v>
      </c>
      <c r="L567" s="13" t="s">
        <v>490</v>
      </c>
      <c r="M567" s="13" t="s">
        <v>489</v>
      </c>
      <c r="N567" s="13" t="s">
        <v>463</v>
      </c>
      <c r="O567" s="2">
        <v>325</v>
      </c>
      <c r="P567" s="2">
        <v>325</v>
      </c>
      <c r="Q567" s="2">
        <v>325</v>
      </c>
      <c r="R567" s="2">
        <v>325</v>
      </c>
      <c r="S567" s="2">
        <v>325</v>
      </c>
      <c r="T567" s="2">
        <v>325</v>
      </c>
      <c r="U567" s="2">
        <v>325</v>
      </c>
      <c r="V567" s="2">
        <v>325</v>
      </c>
      <c r="W567" s="2">
        <v>325</v>
      </c>
      <c r="X567" s="2">
        <v>325</v>
      </c>
      <c r="Y567" s="2">
        <v>325</v>
      </c>
      <c r="Z567" s="2">
        <v>325</v>
      </c>
      <c r="AA567" s="2">
        <f t="shared" si="8"/>
        <v>3900</v>
      </c>
    </row>
    <row r="568" spans="1:27" customFormat="1">
      <c r="A568" s="1" t="s">
        <v>45</v>
      </c>
      <c r="B568" s="13" t="s">
        <v>1291</v>
      </c>
      <c r="C568" s="13" t="s">
        <v>1313</v>
      </c>
      <c r="D568" s="1">
        <v>123301</v>
      </c>
      <c r="E568" s="13" t="s">
        <v>1097</v>
      </c>
      <c r="F568" s="13" t="s">
        <v>1099</v>
      </c>
      <c r="G568" s="1" t="s">
        <v>190</v>
      </c>
      <c r="H568" s="1">
        <v>62002400</v>
      </c>
      <c r="I568" s="13" t="s">
        <v>822</v>
      </c>
      <c r="J568" s="13">
        <v>29</v>
      </c>
      <c r="K568" s="13" t="s">
        <v>814</v>
      </c>
      <c r="L568" s="13" t="s">
        <v>815</v>
      </c>
      <c r="M568" s="13" t="s">
        <v>816</v>
      </c>
      <c r="N568" s="13" t="s">
        <v>824</v>
      </c>
      <c r="O568" s="2">
        <v>792</v>
      </c>
      <c r="P568" s="2">
        <v>792</v>
      </c>
      <c r="Q568" s="2">
        <v>792</v>
      </c>
      <c r="R568" s="2">
        <v>792</v>
      </c>
      <c r="S568" s="2">
        <v>792</v>
      </c>
      <c r="T568" s="2">
        <v>792</v>
      </c>
      <c r="U568" s="2">
        <v>792</v>
      </c>
      <c r="V568" s="2">
        <v>792</v>
      </c>
      <c r="W568" s="2">
        <v>792</v>
      </c>
      <c r="X568" s="2">
        <v>792</v>
      </c>
      <c r="Y568" s="2">
        <v>792</v>
      </c>
      <c r="Z568" s="2">
        <v>792</v>
      </c>
      <c r="AA568" s="2">
        <f t="shared" si="8"/>
        <v>9504</v>
      </c>
    </row>
    <row r="569" spans="1:27" customFormat="1">
      <c r="A569" s="1" t="s">
        <v>45</v>
      </c>
      <c r="B569" s="13" t="s">
        <v>1291</v>
      </c>
      <c r="C569" s="13" t="s">
        <v>1313</v>
      </c>
      <c r="D569" s="1">
        <v>123301</v>
      </c>
      <c r="E569" s="13" t="s">
        <v>1097</v>
      </c>
      <c r="F569" s="13" t="s">
        <v>1099</v>
      </c>
      <c r="G569" s="1" t="s">
        <v>192</v>
      </c>
      <c r="H569" s="1">
        <v>63110000</v>
      </c>
      <c r="I569" s="13" t="s">
        <v>844</v>
      </c>
      <c r="J569" s="13">
        <v>29</v>
      </c>
      <c r="K569" s="13" t="s">
        <v>814</v>
      </c>
      <c r="L569" s="13" t="s">
        <v>815</v>
      </c>
      <c r="M569" s="13" t="s">
        <v>816</v>
      </c>
      <c r="N569" s="13" t="s">
        <v>846</v>
      </c>
      <c r="O569" s="2">
        <v>900</v>
      </c>
      <c r="P569" s="2">
        <v>900</v>
      </c>
      <c r="Q569" s="2">
        <v>900</v>
      </c>
      <c r="R569" s="2">
        <v>900</v>
      </c>
      <c r="S569" s="2">
        <v>900</v>
      </c>
      <c r="T569" s="2">
        <v>900</v>
      </c>
      <c r="U569" s="2">
        <v>900</v>
      </c>
      <c r="V569" s="2">
        <v>900</v>
      </c>
      <c r="W569" s="2">
        <v>900</v>
      </c>
      <c r="X569" s="2">
        <v>900</v>
      </c>
      <c r="Y569" s="2">
        <v>900</v>
      </c>
      <c r="Z569" s="2">
        <v>900</v>
      </c>
      <c r="AA569" s="2">
        <f t="shared" si="8"/>
        <v>10800</v>
      </c>
    </row>
    <row r="570" spans="1:27" customFormat="1">
      <c r="A570" s="1" t="s">
        <v>46</v>
      </c>
      <c r="B570" s="13" t="s">
        <v>1291</v>
      </c>
      <c r="C570" s="13" t="s">
        <v>1313</v>
      </c>
      <c r="D570" s="1">
        <v>123305</v>
      </c>
      <c r="E570" s="13" t="s">
        <v>1101</v>
      </c>
      <c r="F570" s="13" t="s">
        <v>1099</v>
      </c>
      <c r="G570" s="1" t="s">
        <v>127</v>
      </c>
      <c r="H570" s="1">
        <v>68011000</v>
      </c>
      <c r="I570" s="13" t="s">
        <v>858</v>
      </c>
      <c r="J570" s="13">
        <v>30</v>
      </c>
      <c r="K570" s="13" t="s">
        <v>859</v>
      </c>
      <c r="L570" s="13" t="s">
        <v>860</v>
      </c>
      <c r="M570" s="13" t="s">
        <v>859</v>
      </c>
      <c r="N570" s="13" t="s">
        <v>862</v>
      </c>
      <c r="O570" s="2">
        <v>8166.4712022034537</v>
      </c>
      <c r="P570" s="2">
        <v>8165.2714426441444</v>
      </c>
      <c r="Q570" s="2">
        <v>8164.0716830848351</v>
      </c>
      <c r="R570" s="2">
        <v>8162.8719235255257</v>
      </c>
      <c r="S570" s="2">
        <v>8161.6721639662164</v>
      </c>
      <c r="T570" s="2">
        <v>8160.4724044069062</v>
      </c>
      <c r="U570" s="2">
        <v>8159.2726448475969</v>
      </c>
      <c r="V570" s="2">
        <v>8158.0728852882876</v>
      </c>
      <c r="W570" s="2">
        <v>8156.8731257289783</v>
      </c>
      <c r="X570" s="2">
        <v>8155.673366169669</v>
      </c>
      <c r="Y570" s="2">
        <v>8154.4736066103596</v>
      </c>
      <c r="Z570" s="2">
        <v>8153.2738470510503</v>
      </c>
      <c r="AA570" s="2">
        <f t="shared" si="8"/>
        <v>97918.470295527033</v>
      </c>
    </row>
    <row r="571" spans="1:27" customFormat="1">
      <c r="A571" s="1" t="s">
        <v>46</v>
      </c>
      <c r="B571" s="13" t="s">
        <v>1291</v>
      </c>
      <c r="C571" s="13" t="s">
        <v>1313</v>
      </c>
      <c r="D571" s="1">
        <v>123305</v>
      </c>
      <c r="E571" s="13" t="s">
        <v>1101</v>
      </c>
      <c r="F571" s="13" t="s">
        <v>1099</v>
      </c>
      <c r="G571" s="1" t="s">
        <v>212</v>
      </c>
      <c r="H571" s="1">
        <v>68012500</v>
      </c>
      <c r="I571" s="13" t="s">
        <v>865</v>
      </c>
      <c r="J571" s="13">
        <v>30</v>
      </c>
      <c r="K571" s="13" t="s">
        <v>859</v>
      </c>
      <c r="L571" s="13" t="s">
        <v>860</v>
      </c>
      <c r="M571" s="13" t="s">
        <v>859</v>
      </c>
      <c r="N571" s="13" t="s">
        <v>862</v>
      </c>
      <c r="O571" s="2">
        <v>-2153.11</v>
      </c>
      <c r="P571" s="2">
        <v>-2153.11</v>
      </c>
      <c r="Q571" s="2">
        <v>-2153.11</v>
      </c>
      <c r="R571" s="2">
        <v>-2153.11</v>
      </c>
      <c r="S571" s="2">
        <v>-2153.11</v>
      </c>
      <c r="T571" s="2">
        <v>-2153.11</v>
      </c>
      <c r="U571" s="2">
        <v>-2153.11</v>
      </c>
      <c r="V571" s="2">
        <v>-2153.11</v>
      </c>
      <c r="W571" s="2">
        <v>-2153.11</v>
      </c>
      <c r="X571" s="2">
        <v>-2153.11</v>
      </c>
      <c r="Y571" s="2">
        <v>-2153.11</v>
      </c>
      <c r="Z571" s="2">
        <v>-2153.11</v>
      </c>
      <c r="AA571" s="2">
        <f t="shared" si="8"/>
        <v>-25837.320000000003</v>
      </c>
    </row>
    <row r="572" spans="1:27" customFormat="1">
      <c r="A572" s="1" t="s">
        <v>46</v>
      </c>
      <c r="B572" s="13" t="s">
        <v>1291</v>
      </c>
      <c r="C572" s="13" t="s">
        <v>1313</v>
      </c>
      <c r="D572" s="1">
        <v>123305</v>
      </c>
      <c r="E572" s="13" t="s">
        <v>1101</v>
      </c>
      <c r="F572" s="13" t="s">
        <v>1099</v>
      </c>
      <c r="G572" s="1" t="s">
        <v>217</v>
      </c>
      <c r="H572" s="1">
        <v>68311000</v>
      </c>
      <c r="I572" s="13" t="s">
        <v>880</v>
      </c>
      <c r="J572" s="13">
        <v>32</v>
      </c>
      <c r="K572" s="13" t="s">
        <v>881</v>
      </c>
      <c r="L572" s="13" t="s">
        <v>882</v>
      </c>
      <c r="M572" s="13" t="s">
        <v>883</v>
      </c>
      <c r="N572" s="13" t="s">
        <v>862</v>
      </c>
      <c r="O572" s="2">
        <v>-0.95183942260311782</v>
      </c>
      <c r="P572" s="2">
        <v>-1.1422073071237413</v>
      </c>
      <c r="Q572" s="2">
        <v>-1.3325751916443647</v>
      </c>
      <c r="R572" s="2">
        <v>-1.5229430761649885</v>
      </c>
      <c r="S572" s="2">
        <v>-1.7133109606856118</v>
      </c>
      <c r="T572" s="2">
        <v>-1.9036788452062354</v>
      </c>
      <c r="U572" s="2">
        <v>-2.094046729726859</v>
      </c>
      <c r="V572" s="2">
        <v>-2.2844146142474826</v>
      </c>
      <c r="W572" s="2">
        <v>-2.4747824987681057</v>
      </c>
      <c r="X572" s="2">
        <v>-2.6651503832887293</v>
      </c>
      <c r="Y572" s="2">
        <v>-2.8555182678093534</v>
      </c>
      <c r="Z572" s="2">
        <v>-3.0458861523299769</v>
      </c>
      <c r="AA572" s="2">
        <f t="shared" si="8"/>
        <v>-23.986353449598568</v>
      </c>
    </row>
    <row r="573" spans="1:27" customFormat="1">
      <c r="A573" s="1" t="s">
        <v>46</v>
      </c>
      <c r="B573" s="13" t="s">
        <v>1291</v>
      </c>
      <c r="C573" s="13" t="s">
        <v>1313</v>
      </c>
      <c r="D573" s="1">
        <v>123305</v>
      </c>
      <c r="E573" s="13" t="s">
        <v>1101</v>
      </c>
      <c r="F573" s="13" t="s">
        <v>1099</v>
      </c>
      <c r="G573" s="1" t="s">
        <v>133</v>
      </c>
      <c r="H573" s="1">
        <v>70510000</v>
      </c>
      <c r="I573" s="13" t="s">
        <v>954</v>
      </c>
      <c r="J573" s="13">
        <v>41</v>
      </c>
      <c r="K573" s="13" t="s">
        <v>955</v>
      </c>
      <c r="L573" s="13" t="s">
        <v>956</v>
      </c>
      <c r="M573" s="13" t="s">
        <v>957</v>
      </c>
      <c r="N573" s="13" t="s">
        <v>959</v>
      </c>
      <c r="O573" s="2">
        <v>-776.73349712233903</v>
      </c>
      <c r="P573" s="2">
        <v>-776.73349712233903</v>
      </c>
      <c r="Q573" s="2">
        <v>-776.73349712233903</v>
      </c>
      <c r="R573" s="2">
        <v>-776.73349712233903</v>
      </c>
      <c r="S573" s="2">
        <v>-776.73349712233903</v>
      </c>
      <c r="T573" s="2">
        <v>-776.73349712233903</v>
      </c>
      <c r="U573" s="2">
        <v>-776.73349712233903</v>
      </c>
      <c r="V573" s="2">
        <v>-776.73349712233903</v>
      </c>
      <c r="W573" s="2">
        <v>-776.73349712233903</v>
      </c>
      <c r="X573" s="2">
        <v>-776.73349712233903</v>
      </c>
      <c r="Y573" s="2">
        <v>-776.73349712233903</v>
      </c>
      <c r="Z573" s="2">
        <v>-776.73349712233903</v>
      </c>
      <c r="AA573" s="2">
        <f t="shared" si="8"/>
        <v>-9320.8019654680684</v>
      </c>
    </row>
    <row r="574" spans="1:27" customFormat="1">
      <c r="A574" s="1" t="s">
        <v>46</v>
      </c>
      <c r="B574" s="13" t="s">
        <v>1291</v>
      </c>
      <c r="C574" s="13" t="s">
        <v>1313</v>
      </c>
      <c r="D574" s="1">
        <v>123305</v>
      </c>
      <c r="E574" s="13" t="s">
        <v>1101</v>
      </c>
      <c r="F574" s="13" t="s">
        <v>1099</v>
      </c>
      <c r="G574" s="1" t="s">
        <v>134</v>
      </c>
      <c r="H574" s="1">
        <v>85000000</v>
      </c>
      <c r="I574" s="13" t="s">
        <v>1015</v>
      </c>
      <c r="J574" s="13">
        <v>42</v>
      </c>
      <c r="K574" s="13" t="s">
        <v>1016</v>
      </c>
      <c r="L574" s="13" t="s">
        <v>1017</v>
      </c>
      <c r="M574" s="13" t="s">
        <v>1018</v>
      </c>
      <c r="N574" s="13" t="s">
        <v>959</v>
      </c>
      <c r="O574" s="2">
        <v>-356.74374730310598</v>
      </c>
      <c r="P574" s="2">
        <v>-356.74374730310598</v>
      </c>
      <c r="Q574" s="2">
        <v>-356.74374730310598</v>
      </c>
      <c r="R574" s="2">
        <v>-356.74374730310598</v>
      </c>
      <c r="S574" s="2">
        <v>-356.74374730310598</v>
      </c>
      <c r="T574" s="2">
        <v>-356.74374730310598</v>
      </c>
      <c r="U574" s="2">
        <v>-356.74374730310598</v>
      </c>
      <c r="V574" s="2">
        <v>-356.74374730310598</v>
      </c>
      <c r="W574" s="2">
        <v>-356.74374730310598</v>
      </c>
      <c r="X574" s="2">
        <v>-356.74374730310598</v>
      </c>
      <c r="Y574" s="2">
        <v>-356.74374730310598</v>
      </c>
      <c r="Z574" s="2">
        <v>-356.74374730310598</v>
      </c>
      <c r="AA574" s="2">
        <f t="shared" si="8"/>
        <v>-4280.9249676372719</v>
      </c>
    </row>
    <row r="575" spans="1:27" customFormat="1">
      <c r="A575" s="1" t="s">
        <v>47</v>
      </c>
      <c r="B575" s="13" t="s">
        <v>1291</v>
      </c>
      <c r="C575" s="13" t="s">
        <v>1313</v>
      </c>
      <c r="D575" s="1">
        <v>123306</v>
      </c>
      <c r="E575" s="13" t="s">
        <v>1102</v>
      </c>
      <c r="F575" s="13" t="s">
        <v>1099</v>
      </c>
      <c r="G575" s="1" t="s">
        <v>205</v>
      </c>
      <c r="H575" s="1">
        <v>52546000</v>
      </c>
      <c r="I575" s="13" t="s">
        <v>572</v>
      </c>
      <c r="J575" s="13">
        <v>16</v>
      </c>
      <c r="K575" s="13" t="s">
        <v>553</v>
      </c>
      <c r="L575" s="13" t="s">
        <v>554</v>
      </c>
      <c r="M575" s="13" t="s">
        <v>555</v>
      </c>
      <c r="N575" s="13" t="s">
        <v>506</v>
      </c>
      <c r="O575" s="2">
        <v>55</v>
      </c>
      <c r="P575" s="2">
        <v>55</v>
      </c>
      <c r="Q575" s="2">
        <v>55</v>
      </c>
      <c r="R575" s="2">
        <v>55</v>
      </c>
      <c r="S575" s="2">
        <v>55</v>
      </c>
      <c r="T575" s="2">
        <v>55</v>
      </c>
      <c r="U575" s="2">
        <v>55</v>
      </c>
      <c r="V575" s="2">
        <v>55</v>
      </c>
      <c r="W575" s="2">
        <v>55</v>
      </c>
      <c r="X575" s="2">
        <v>55</v>
      </c>
      <c r="Y575" s="2">
        <v>55</v>
      </c>
      <c r="Z575" s="2">
        <v>55</v>
      </c>
      <c r="AA575" s="2">
        <f t="shared" si="8"/>
        <v>660</v>
      </c>
    </row>
    <row r="576" spans="1:27" customFormat="1">
      <c r="A576" s="1" t="s">
        <v>47</v>
      </c>
      <c r="B576" s="13" t="s">
        <v>1291</v>
      </c>
      <c r="C576" s="13" t="s">
        <v>1313</v>
      </c>
      <c r="D576" s="1">
        <v>123306</v>
      </c>
      <c r="E576" s="13" t="s">
        <v>1102</v>
      </c>
      <c r="F576" s="13" t="s">
        <v>1099</v>
      </c>
      <c r="G576" s="1" t="s">
        <v>192</v>
      </c>
      <c r="H576" s="1">
        <v>63110000</v>
      </c>
      <c r="I576" s="13" t="s">
        <v>844</v>
      </c>
      <c r="J576" s="13">
        <v>29</v>
      </c>
      <c r="K576" s="13" t="s">
        <v>814</v>
      </c>
      <c r="L576" s="13" t="s">
        <v>815</v>
      </c>
      <c r="M576" s="13" t="s">
        <v>816</v>
      </c>
      <c r="N576" s="13" t="s">
        <v>846</v>
      </c>
      <c r="O576" s="2">
        <v>500</v>
      </c>
      <c r="P576" s="2">
        <v>500</v>
      </c>
      <c r="Q576" s="2">
        <v>500</v>
      </c>
      <c r="R576" s="2">
        <v>500</v>
      </c>
      <c r="S576" s="2">
        <v>500</v>
      </c>
      <c r="T576" s="2">
        <v>500</v>
      </c>
      <c r="U576" s="2">
        <v>500</v>
      </c>
      <c r="V576" s="2">
        <v>500</v>
      </c>
      <c r="W576" s="2">
        <v>500</v>
      </c>
      <c r="X576" s="2">
        <v>500</v>
      </c>
      <c r="Y576" s="2">
        <v>500</v>
      </c>
      <c r="Z576" s="2">
        <v>500</v>
      </c>
      <c r="AA576" s="2">
        <f t="shared" si="8"/>
        <v>6000</v>
      </c>
    </row>
    <row r="577" spans="1:27" customFormat="1">
      <c r="A577" s="1" t="s">
        <v>48</v>
      </c>
      <c r="B577" s="13" t="s">
        <v>1291</v>
      </c>
      <c r="C577" s="13" t="s">
        <v>1314</v>
      </c>
      <c r="D577" s="1">
        <v>125001</v>
      </c>
      <c r="E577" s="13" t="s">
        <v>1103</v>
      </c>
      <c r="F577" s="13" t="s">
        <v>1099</v>
      </c>
      <c r="G577" s="1" t="s">
        <v>182</v>
      </c>
      <c r="H577" s="1">
        <v>51510000</v>
      </c>
      <c r="I577" s="13" t="s">
        <v>465</v>
      </c>
      <c r="J577" s="13">
        <v>7</v>
      </c>
      <c r="K577" s="13" t="s">
        <v>466</v>
      </c>
      <c r="L577" s="13" t="s">
        <v>467</v>
      </c>
      <c r="M577" s="13" t="s">
        <v>468</v>
      </c>
      <c r="N577" s="13" t="s">
        <v>470</v>
      </c>
      <c r="O577" s="2">
        <v>987</v>
      </c>
      <c r="P577" s="2">
        <v>446</v>
      </c>
      <c r="Q577" s="2">
        <v>740</v>
      </c>
      <c r="R577" s="2">
        <v>919</v>
      </c>
      <c r="S577" s="2">
        <v>626</v>
      </c>
      <c r="T577" s="2">
        <v>535</v>
      </c>
      <c r="U577" s="2">
        <v>910</v>
      </c>
      <c r="V577" s="2">
        <v>669</v>
      </c>
      <c r="W577" s="2">
        <v>982</v>
      </c>
      <c r="X577" s="2">
        <v>655</v>
      </c>
      <c r="Y577" s="2">
        <v>750</v>
      </c>
      <c r="Z577" s="2">
        <v>1066</v>
      </c>
      <c r="AA577" s="2">
        <f t="shared" si="8"/>
        <v>9285</v>
      </c>
    </row>
    <row r="578" spans="1:27" customFormat="1">
      <c r="A578" s="1" t="s">
        <v>48</v>
      </c>
      <c r="B578" s="13" t="s">
        <v>1291</v>
      </c>
      <c r="C578" s="13" t="s">
        <v>1314</v>
      </c>
      <c r="D578" s="1">
        <v>125001</v>
      </c>
      <c r="E578" s="13" t="s">
        <v>1103</v>
      </c>
      <c r="F578" s="13" t="s">
        <v>1099</v>
      </c>
      <c r="G578" s="1" t="s">
        <v>226</v>
      </c>
      <c r="H578" s="1">
        <v>51800000</v>
      </c>
      <c r="I578" s="13" t="s">
        <v>484</v>
      </c>
      <c r="J578" s="13">
        <v>8</v>
      </c>
      <c r="K578" s="13" t="s">
        <v>484</v>
      </c>
      <c r="L578" s="13" t="s">
        <v>485</v>
      </c>
      <c r="M578" s="13" t="s">
        <v>484</v>
      </c>
      <c r="N578" s="13" t="s">
        <v>487</v>
      </c>
      <c r="O578" s="2">
        <v>728.44045851393048</v>
      </c>
      <c r="P578" s="2">
        <v>562.29724922600542</v>
      </c>
      <c r="Q578" s="2">
        <v>512.97638482972047</v>
      </c>
      <c r="R578" s="2">
        <v>461.70274566563364</v>
      </c>
      <c r="S578" s="2">
        <v>722.86401300309421</v>
      </c>
      <c r="T578" s="2">
        <v>627.75199535603588</v>
      </c>
      <c r="U578" s="2">
        <v>887.88989551083398</v>
      </c>
      <c r="V578" s="2">
        <v>507.2120201238381</v>
      </c>
      <c r="W578" s="2">
        <v>744.99206424148406</v>
      </c>
      <c r="X578" s="2">
        <v>625.38149659442581</v>
      </c>
      <c r="Y578" s="2">
        <v>483.054592518059</v>
      </c>
      <c r="Z578" s="2">
        <v>374.06070469556153</v>
      </c>
      <c r="AA578" s="2">
        <f t="shared" si="8"/>
        <v>7238.6236202786222</v>
      </c>
    </row>
    <row r="579" spans="1:27" customFormat="1">
      <c r="A579" s="1" t="s">
        <v>48</v>
      </c>
      <c r="B579" s="13" t="s">
        <v>1291</v>
      </c>
      <c r="C579" s="13" t="s">
        <v>1314</v>
      </c>
      <c r="D579" s="1">
        <v>125001</v>
      </c>
      <c r="E579" s="13" t="s">
        <v>1103</v>
      </c>
      <c r="F579" s="13" t="s">
        <v>1099</v>
      </c>
      <c r="G579" s="1" t="s">
        <v>92</v>
      </c>
      <c r="H579" s="1">
        <v>53150000</v>
      </c>
      <c r="I579" s="13" t="s">
        <v>658</v>
      </c>
      <c r="J579" s="13">
        <v>15</v>
      </c>
      <c r="K579" s="13" t="s">
        <v>650</v>
      </c>
      <c r="L579" s="13" t="s">
        <v>651</v>
      </c>
      <c r="M579" s="13" t="s">
        <v>650</v>
      </c>
      <c r="N579" s="13" t="s">
        <v>660</v>
      </c>
      <c r="O579" s="2">
        <v>1005</v>
      </c>
      <c r="P579" s="2">
        <v>1005</v>
      </c>
      <c r="Q579" s="2">
        <v>1005</v>
      </c>
      <c r="R579" s="2">
        <v>2005</v>
      </c>
      <c r="S579" s="2">
        <v>2005</v>
      </c>
      <c r="T579" s="2">
        <v>1005</v>
      </c>
      <c r="U579" s="2">
        <v>1005</v>
      </c>
      <c r="V579" s="2">
        <v>2005</v>
      </c>
      <c r="W579" s="2">
        <v>2005</v>
      </c>
      <c r="X579" s="2">
        <v>1005</v>
      </c>
      <c r="Y579" s="2">
        <v>1005</v>
      </c>
      <c r="Z579" s="2">
        <v>1005</v>
      </c>
      <c r="AA579" s="2">
        <f t="shared" ref="AA579:AA656" si="9">SUM(O579:Z579)</f>
        <v>16060</v>
      </c>
    </row>
    <row r="580" spans="1:27" customFormat="1">
      <c r="A580" s="1" t="s">
        <v>48</v>
      </c>
      <c r="B580" s="13" t="s">
        <v>1291</v>
      </c>
      <c r="C580" s="13" t="s">
        <v>1314</v>
      </c>
      <c r="D580" s="1">
        <v>125001</v>
      </c>
      <c r="E580" s="13" t="s">
        <v>1103</v>
      </c>
      <c r="F580" s="13" t="s">
        <v>1099</v>
      </c>
      <c r="G580" s="1" t="s">
        <v>187</v>
      </c>
      <c r="H580" s="1">
        <v>53152000</v>
      </c>
      <c r="I580" s="13" t="s">
        <v>676</v>
      </c>
      <c r="J580" s="13">
        <v>15</v>
      </c>
      <c r="K580" s="13" t="s">
        <v>650</v>
      </c>
      <c r="L580" s="13" t="s">
        <v>651</v>
      </c>
      <c r="M580" s="13" t="s">
        <v>650</v>
      </c>
      <c r="N580" s="13" t="s">
        <v>678</v>
      </c>
      <c r="O580" s="2">
        <v>100</v>
      </c>
      <c r="P580" s="2">
        <v>100</v>
      </c>
      <c r="Q580" s="2">
        <v>100</v>
      </c>
      <c r="R580" s="2">
        <v>100</v>
      </c>
      <c r="S580" s="2">
        <v>100</v>
      </c>
      <c r="T580" s="2">
        <v>100</v>
      </c>
      <c r="U580" s="2">
        <v>100</v>
      </c>
      <c r="V580" s="2">
        <v>100</v>
      </c>
      <c r="W580" s="2">
        <v>100</v>
      </c>
      <c r="X580" s="2">
        <v>100</v>
      </c>
      <c r="Y580" s="2">
        <v>100</v>
      </c>
      <c r="Z580" s="2">
        <v>100</v>
      </c>
      <c r="AA580" s="2">
        <f t="shared" si="9"/>
        <v>1200</v>
      </c>
    </row>
    <row r="581" spans="1:27" customFormat="1">
      <c r="A581" s="1" t="s">
        <v>48</v>
      </c>
      <c r="B581" s="13" t="s">
        <v>1291</v>
      </c>
      <c r="C581" s="13" t="s">
        <v>1314</v>
      </c>
      <c r="D581" s="1">
        <v>125001</v>
      </c>
      <c r="E581" s="13" t="s">
        <v>1103</v>
      </c>
      <c r="F581" s="13" t="s">
        <v>1099</v>
      </c>
      <c r="G581" s="1" t="s">
        <v>188</v>
      </c>
      <c r="H581" s="1">
        <v>52532000</v>
      </c>
      <c r="I581" s="13" t="s">
        <v>552</v>
      </c>
      <c r="J581" s="13">
        <v>16</v>
      </c>
      <c r="K581" s="13" t="s">
        <v>553</v>
      </c>
      <c r="L581" s="13" t="s">
        <v>554</v>
      </c>
      <c r="M581" s="13" t="s">
        <v>555</v>
      </c>
      <c r="N581" s="13" t="s">
        <v>506</v>
      </c>
      <c r="O581" s="2">
        <v>30</v>
      </c>
      <c r="P581" s="2">
        <v>30</v>
      </c>
      <c r="Q581" s="2">
        <v>30</v>
      </c>
      <c r="R581" s="2">
        <v>30</v>
      </c>
      <c r="S581" s="2">
        <v>30</v>
      </c>
      <c r="T581" s="2">
        <v>30</v>
      </c>
      <c r="U581" s="2">
        <v>30</v>
      </c>
      <c r="V581" s="2">
        <v>30</v>
      </c>
      <c r="W581" s="2">
        <v>30</v>
      </c>
      <c r="X581" s="2">
        <v>30</v>
      </c>
      <c r="Y581" s="2">
        <v>30</v>
      </c>
      <c r="Z581" s="2">
        <v>30</v>
      </c>
      <c r="AA581" s="2">
        <f t="shared" si="9"/>
        <v>360</v>
      </c>
    </row>
    <row r="582" spans="1:27" customFormat="1">
      <c r="A582" s="1" t="s">
        <v>48</v>
      </c>
      <c r="B582" s="13" t="s">
        <v>1291</v>
      </c>
      <c r="C582" s="13" t="s">
        <v>1314</v>
      </c>
      <c r="D582" s="1">
        <v>125001</v>
      </c>
      <c r="E582" s="13" t="s">
        <v>1103</v>
      </c>
      <c r="F582" s="13" t="s">
        <v>1099</v>
      </c>
      <c r="G582" s="1" t="s">
        <v>222</v>
      </c>
      <c r="H582" s="1">
        <v>52000000</v>
      </c>
      <c r="I582" s="13" t="s">
        <v>488</v>
      </c>
      <c r="J582" s="13">
        <v>22</v>
      </c>
      <c r="K582" s="13" t="s">
        <v>489</v>
      </c>
      <c r="L582" s="13" t="s">
        <v>490</v>
      </c>
      <c r="M582" s="13" t="s">
        <v>489</v>
      </c>
      <c r="N582" s="13" t="s">
        <v>492</v>
      </c>
      <c r="O582" s="2">
        <v>0</v>
      </c>
      <c r="P582" s="2">
        <v>0</v>
      </c>
      <c r="Q582" s="2">
        <v>0</v>
      </c>
      <c r="R582" s="2">
        <v>0</v>
      </c>
      <c r="S582" s="2">
        <v>0</v>
      </c>
      <c r="T582" s="2">
        <v>0</v>
      </c>
      <c r="U582" s="2">
        <v>0</v>
      </c>
      <c r="V582" s="2">
        <v>0</v>
      </c>
      <c r="W582" s="2">
        <v>0</v>
      </c>
      <c r="X582" s="2">
        <v>0</v>
      </c>
      <c r="Y582" s="2">
        <v>0</v>
      </c>
      <c r="Z582" s="2">
        <v>400</v>
      </c>
      <c r="AA582" s="2">
        <f t="shared" si="9"/>
        <v>400</v>
      </c>
    </row>
    <row r="583" spans="1:27" customFormat="1">
      <c r="A583" s="1" t="s">
        <v>48</v>
      </c>
      <c r="B583" s="13" t="s">
        <v>1291</v>
      </c>
      <c r="C583" s="13" t="s">
        <v>1314</v>
      </c>
      <c r="D583" s="1">
        <v>125001</v>
      </c>
      <c r="E583" s="13" t="s">
        <v>1103</v>
      </c>
      <c r="F583" s="13" t="s">
        <v>1099</v>
      </c>
      <c r="G583" s="1" t="s">
        <v>157</v>
      </c>
      <c r="H583" s="1">
        <v>52554500</v>
      </c>
      <c r="I583" s="13" t="s">
        <v>588</v>
      </c>
      <c r="J583" s="13">
        <v>22</v>
      </c>
      <c r="K583" s="13" t="s">
        <v>489</v>
      </c>
      <c r="L583" s="13" t="s">
        <v>490</v>
      </c>
      <c r="M583" s="13" t="s">
        <v>489</v>
      </c>
      <c r="N583" s="13" t="s">
        <v>463</v>
      </c>
      <c r="O583" s="2">
        <v>0</v>
      </c>
      <c r="P583" s="2">
        <v>0</v>
      </c>
      <c r="Q583" s="2">
        <v>100</v>
      </c>
      <c r="R583" s="2">
        <v>0</v>
      </c>
      <c r="S583" s="2">
        <v>0</v>
      </c>
      <c r="T583" s="2">
        <v>100</v>
      </c>
      <c r="U583" s="2">
        <v>0</v>
      </c>
      <c r="V583" s="2">
        <v>0</v>
      </c>
      <c r="W583" s="2">
        <v>100</v>
      </c>
      <c r="X583" s="2">
        <v>0</v>
      </c>
      <c r="Y583" s="2">
        <v>0</v>
      </c>
      <c r="Z583" s="2">
        <v>100</v>
      </c>
      <c r="AA583" s="2">
        <f t="shared" si="9"/>
        <v>400</v>
      </c>
    </row>
    <row r="584" spans="1:27" customFormat="1">
      <c r="A584" s="1" t="s">
        <v>48</v>
      </c>
      <c r="B584" s="13" t="s">
        <v>1291</v>
      </c>
      <c r="C584" s="13" t="s">
        <v>1314</v>
      </c>
      <c r="D584" s="1">
        <v>125001</v>
      </c>
      <c r="E584" s="13" t="s">
        <v>1103</v>
      </c>
      <c r="F584" s="13" t="s">
        <v>1099</v>
      </c>
      <c r="G584" s="1" t="s">
        <v>192</v>
      </c>
      <c r="H584" s="1">
        <v>63110000</v>
      </c>
      <c r="I584" s="13" t="s">
        <v>844</v>
      </c>
      <c r="J584" s="13">
        <v>29</v>
      </c>
      <c r="K584" s="13" t="s">
        <v>814</v>
      </c>
      <c r="L584" s="13" t="s">
        <v>815</v>
      </c>
      <c r="M584" s="13" t="s">
        <v>816</v>
      </c>
      <c r="N584" s="13" t="s">
        <v>846</v>
      </c>
      <c r="O584" s="2">
        <v>400</v>
      </c>
      <c r="P584" s="2">
        <v>400</v>
      </c>
      <c r="Q584" s="2">
        <v>400</v>
      </c>
      <c r="R584" s="2">
        <v>400</v>
      </c>
      <c r="S584" s="2">
        <v>400</v>
      </c>
      <c r="T584" s="2">
        <v>400</v>
      </c>
      <c r="U584" s="2">
        <v>400</v>
      </c>
      <c r="V584" s="2">
        <v>400</v>
      </c>
      <c r="W584" s="2">
        <v>400</v>
      </c>
      <c r="X584" s="2">
        <v>400</v>
      </c>
      <c r="Y584" s="2">
        <v>400</v>
      </c>
      <c r="Z584" s="2">
        <v>400</v>
      </c>
      <c r="AA584" s="2">
        <f t="shared" si="9"/>
        <v>4800</v>
      </c>
    </row>
    <row r="585" spans="1:27" customFormat="1">
      <c r="A585" s="1" t="s">
        <v>49</v>
      </c>
      <c r="B585" s="13" t="s">
        <v>1291</v>
      </c>
      <c r="C585" s="13" t="s">
        <v>1314</v>
      </c>
      <c r="D585" s="1">
        <v>125005</v>
      </c>
      <c r="E585" s="13" t="s">
        <v>1106</v>
      </c>
      <c r="F585" s="13" t="s">
        <v>1099</v>
      </c>
      <c r="G585" s="1" t="s">
        <v>127</v>
      </c>
      <c r="H585" s="1">
        <v>68011000</v>
      </c>
      <c r="I585" s="13" t="s">
        <v>858</v>
      </c>
      <c r="J585" s="13">
        <v>30</v>
      </c>
      <c r="K585" s="13" t="s">
        <v>859</v>
      </c>
      <c r="L585" s="13" t="s">
        <v>860</v>
      </c>
      <c r="M585" s="13" t="s">
        <v>859</v>
      </c>
      <c r="N585" s="13" t="s">
        <v>862</v>
      </c>
      <c r="O585" s="2">
        <v>719.06099267694037</v>
      </c>
      <c r="P585" s="2">
        <v>718.84919121232849</v>
      </c>
      <c r="Q585" s="2">
        <v>718.63738974771661</v>
      </c>
      <c r="R585" s="2">
        <v>718.42558828310462</v>
      </c>
      <c r="S585" s="2">
        <v>718.21378681849274</v>
      </c>
      <c r="T585" s="2">
        <v>718.00198535388085</v>
      </c>
      <c r="U585" s="2">
        <v>717.79018388926886</v>
      </c>
      <c r="V585" s="2">
        <v>717.57838242465698</v>
      </c>
      <c r="W585" s="2">
        <v>717.3665809600451</v>
      </c>
      <c r="X585" s="2">
        <v>717.1547794954331</v>
      </c>
      <c r="Y585" s="2">
        <v>716.94297803082122</v>
      </c>
      <c r="Z585" s="2">
        <v>716.73117656620934</v>
      </c>
      <c r="AA585" s="2">
        <f t="shared" si="9"/>
        <v>8614.7530154588985</v>
      </c>
    </row>
    <row r="586" spans="1:27" customFormat="1">
      <c r="A586" s="1" t="s">
        <v>49</v>
      </c>
      <c r="B586" s="13" t="s">
        <v>1291</v>
      </c>
      <c r="C586" s="13" t="s">
        <v>1314</v>
      </c>
      <c r="D586" s="1">
        <v>125005</v>
      </c>
      <c r="E586" s="13" t="s">
        <v>1106</v>
      </c>
      <c r="F586" s="13" t="s">
        <v>1099</v>
      </c>
      <c r="G586" s="1" t="s">
        <v>217</v>
      </c>
      <c r="H586" s="1">
        <v>68311000</v>
      </c>
      <c r="I586" s="13" t="s">
        <v>880</v>
      </c>
      <c r="J586" s="13">
        <v>32</v>
      </c>
      <c r="K586" s="13" t="s">
        <v>881</v>
      </c>
      <c r="L586" s="13" t="s">
        <v>882</v>
      </c>
      <c r="M586" s="13" t="s">
        <v>883</v>
      </c>
      <c r="N586" s="13" t="s">
        <v>862</v>
      </c>
      <c r="O586" s="2">
        <v>-0.16803448842595972</v>
      </c>
      <c r="P586" s="2">
        <v>-0.20164138611115168</v>
      </c>
      <c r="Q586" s="2">
        <v>-0.23524828379634363</v>
      </c>
      <c r="R586" s="2">
        <v>-0.26885518148153559</v>
      </c>
      <c r="S586" s="2">
        <v>-0.30246207916672752</v>
      </c>
      <c r="T586" s="2">
        <v>-0.33606897685191944</v>
      </c>
      <c r="U586" s="2">
        <v>-0.36967587453711137</v>
      </c>
      <c r="V586" s="2">
        <v>-0.4032827722223033</v>
      </c>
      <c r="W586" s="2">
        <v>-0.43688966990749523</v>
      </c>
      <c r="X586" s="2">
        <v>-0.47049656759268715</v>
      </c>
      <c r="Y586" s="2">
        <v>-0.50410346527787908</v>
      </c>
      <c r="Z586" s="2">
        <v>-0.53771036296307106</v>
      </c>
      <c r="AA586" s="2">
        <f t="shared" si="9"/>
        <v>-4.234469108334185</v>
      </c>
    </row>
    <row r="587" spans="1:27" customFormat="1">
      <c r="A587" s="1" t="s">
        <v>50</v>
      </c>
      <c r="B587" s="13" t="s">
        <v>1291</v>
      </c>
      <c r="C587" s="13" t="s">
        <v>1315</v>
      </c>
      <c r="D587" s="1">
        <v>126001</v>
      </c>
      <c r="E587" s="13" t="s">
        <v>1110</v>
      </c>
      <c r="F587" s="13" t="s">
        <v>1099</v>
      </c>
      <c r="G587" s="1" t="s">
        <v>182</v>
      </c>
      <c r="H587" s="1">
        <v>51510000</v>
      </c>
      <c r="I587" s="13" t="s">
        <v>465</v>
      </c>
      <c r="J587" s="13">
        <v>7</v>
      </c>
      <c r="K587" s="13" t="s">
        <v>466</v>
      </c>
      <c r="L587" s="13" t="s">
        <v>467</v>
      </c>
      <c r="M587" s="13" t="s">
        <v>468</v>
      </c>
      <c r="N587" s="13" t="s">
        <v>470</v>
      </c>
      <c r="O587" s="2">
        <v>3056</v>
      </c>
      <c r="P587" s="2">
        <v>3056</v>
      </c>
      <c r="Q587" s="2">
        <v>3056</v>
      </c>
      <c r="R587" s="2">
        <v>3056</v>
      </c>
      <c r="S587" s="2">
        <v>3056</v>
      </c>
      <c r="T587" s="2">
        <v>3056</v>
      </c>
      <c r="U587" s="2">
        <v>3056</v>
      </c>
      <c r="V587" s="2">
        <v>3056</v>
      </c>
      <c r="W587" s="2">
        <v>3991</v>
      </c>
      <c r="X587" s="2">
        <v>2561</v>
      </c>
      <c r="Y587" s="2">
        <v>2720</v>
      </c>
      <c r="Z587" s="2">
        <v>2955</v>
      </c>
      <c r="AA587" s="2">
        <f t="shared" si="9"/>
        <v>36675</v>
      </c>
    </row>
    <row r="588" spans="1:27" customFormat="1">
      <c r="A588" s="1" t="s">
        <v>50</v>
      </c>
      <c r="B588" s="13" t="s">
        <v>1291</v>
      </c>
      <c r="C588" s="13" t="s">
        <v>1315</v>
      </c>
      <c r="D588" s="1">
        <v>126001</v>
      </c>
      <c r="E588" s="13" t="s">
        <v>1110</v>
      </c>
      <c r="F588" s="13" t="s">
        <v>1099</v>
      </c>
      <c r="G588" s="1" t="s">
        <v>226</v>
      </c>
      <c r="H588" s="1">
        <v>51800000</v>
      </c>
      <c r="I588" s="13" t="s">
        <v>484</v>
      </c>
      <c r="J588" s="13">
        <v>8</v>
      </c>
      <c r="K588" s="13" t="s">
        <v>484</v>
      </c>
      <c r="L588" s="13" t="s">
        <v>485</v>
      </c>
      <c r="M588" s="13" t="s">
        <v>484</v>
      </c>
      <c r="N588" s="13" t="s">
        <v>487</v>
      </c>
      <c r="O588" s="2">
        <v>151.60609615384516</v>
      </c>
      <c r="P588" s="2">
        <v>151.60609615384516</v>
      </c>
      <c r="Q588" s="2">
        <v>151.60609615384516</v>
      </c>
      <c r="R588" s="2">
        <v>151.60609615384516</v>
      </c>
      <c r="S588" s="2">
        <v>151.60609615384516</v>
      </c>
      <c r="T588" s="2">
        <v>151.60609615384516</v>
      </c>
      <c r="U588" s="2">
        <v>151.60609615384516</v>
      </c>
      <c r="V588" s="2">
        <v>151.60609615384516</v>
      </c>
      <c r="W588" s="2">
        <v>151.60609615384516</v>
      </c>
      <c r="X588" s="2">
        <v>151.60609615384516</v>
      </c>
      <c r="Y588" s="2">
        <v>151.60609615384516</v>
      </c>
      <c r="Z588" s="2">
        <v>151.60609615384516</v>
      </c>
      <c r="AA588" s="2">
        <f t="shared" si="9"/>
        <v>1819.2731538461414</v>
      </c>
    </row>
    <row r="589" spans="1:27" customFormat="1">
      <c r="A589" s="1" t="s">
        <v>50</v>
      </c>
      <c r="B589" s="13" t="s">
        <v>1291</v>
      </c>
      <c r="C589" s="13" t="s">
        <v>1315</v>
      </c>
      <c r="D589" s="1">
        <v>126001</v>
      </c>
      <c r="E589" s="13" t="s">
        <v>1110</v>
      </c>
      <c r="F589" s="13" t="s">
        <v>1099</v>
      </c>
      <c r="G589" s="1" t="s">
        <v>52</v>
      </c>
      <c r="H589" s="1">
        <v>50100000</v>
      </c>
      <c r="I589" s="13" t="s">
        <v>346</v>
      </c>
      <c r="J589" s="13">
        <v>10</v>
      </c>
      <c r="K589" s="13" t="s">
        <v>347</v>
      </c>
      <c r="L589" s="13" t="s">
        <v>348</v>
      </c>
      <c r="M589" s="13" t="s">
        <v>349</v>
      </c>
      <c r="N589" s="13" t="s">
        <v>351</v>
      </c>
      <c r="O589" s="2">
        <v>4353.4563999999991</v>
      </c>
      <c r="P589" s="2">
        <v>4353.4563999999991</v>
      </c>
      <c r="Q589" s="2">
        <v>4768.0731999999998</v>
      </c>
      <c r="R589" s="2">
        <v>4475.3609791999997</v>
      </c>
      <c r="S589" s="2">
        <v>4688.4724544000001</v>
      </c>
      <c r="T589" s="2">
        <v>4688.4724544000001</v>
      </c>
      <c r="U589" s="2">
        <v>4475.3609791999997</v>
      </c>
      <c r="V589" s="2">
        <v>4901.5839296000004</v>
      </c>
      <c r="W589" s="2">
        <v>4688.4724544000001</v>
      </c>
      <c r="X589" s="2">
        <v>4475.3609791999997</v>
      </c>
      <c r="Y589" s="2">
        <v>4688.4724544000001</v>
      </c>
      <c r="Z589" s="2">
        <v>4688.4724544000001</v>
      </c>
      <c r="AA589" s="2">
        <f t="shared" si="9"/>
        <v>55245.015139199983</v>
      </c>
    </row>
    <row r="590" spans="1:27" customFormat="1">
      <c r="A590" s="1" t="s">
        <v>50</v>
      </c>
      <c r="B590" s="13" t="s">
        <v>1291</v>
      </c>
      <c r="C590" s="13" t="s">
        <v>1315</v>
      </c>
      <c r="D590" s="1">
        <v>126001</v>
      </c>
      <c r="E590" s="13" t="s">
        <v>1110</v>
      </c>
      <c r="F590" s="13" t="s">
        <v>1099</v>
      </c>
      <c r="G590" s="1" t="s">
        <v>84</v>
      </c>
      <c r="H590" s="1">
        <v>50550000</v>
      </c>
      <c r="I590" s="13" t="s">
        <v>446</v>
      </c>
      <c r="J590" s="13">
        <v>12</v>
      </c>
      <c r="K590" s="13" t="s">
        <v>442</v>
      </c>
      <c r="L590" s="13" t="s">
        <v>443</v>
      </c>
      <c r="M590" s="13" t="s">
        <v>444</v>
      </c>
      <c r="N590" s="13" t="s">
        <v>417</v>
      </c>
      <c r="O590" s="2">
        <v>909.44</v>
      </c>
      <c r="P590" s="2">
        <v>909.44</v>
      </c>
      <c r="Q590" s="2">
        <v>909.44</v>
      </c>
      <c r="R590" s="2">
        <v>909.44</v>
      </c>
      <c r="S590" s="2">
        <v>909.44</v>
      </c>
      <c r="T590" s="2">
        <v>909.44</v>
      </c>
      <c r="U590" s="2">
        <v>909.44</v>
      </c>
      <c r="V590" s="2">
        <v>909.44</v>
      </c>
      <c r="W590" s="2">
        <v>909.44</v>
      </c>
      <c r="X590" s="2">
        <v>909.44</v>
      </c>
      <c r="Y590" s="2">
        <v>909.44</v>
      </c>
      <c r="Z590" s="2">
        <v>909.44</v>
      </c>
      <c r="AA590" s="2">
        <f t="shared" si="9"/>
        <v>10913.280000000004</v>
      </c>
    </row>
    <row r="591" spans="1:27" customFormat="1">
      <c r="A591" s="1" t="s">
        <v>50</v>
      </c>
      <c r="B591" s="13" t="s">
        <v>1291</v>
      </c>
      <c r="C591" s="13" t="s">
        <v>1315</v>
      </c>
      <c r="D591" s="1">
        <v>126001</v>
      </c>
      <c r="E591" s="13" t="s">
        <v>1110</v>
      </c>
      <c r="F591" s="13" t="s">
        <v>1099</v>
      </c>
      <c r="G591" s="1" t="s">
        <v>53</v>
      </c>
      <c r="H591" s="1">
        <v>50421000</v>
      </c>
      <c r="I591" s="13" t="s">
        <v>413</v>
      </c>
      <c r="J591" s="13">
        <v>13</v>
      </c>
      <c r="K591" s="13" t="s">
        <v>414</v>
      </c>
      <c r="L591" s="13" t="s">
        <v>415</v>
      </c>
      <c r="M591" s="13" t="s">
        <v>414</v>
      </c>
      <c r="N591" s="13" t="s">
        <v>417</v>
      </c>
      <c r="O591" s="2">
        <v>139.31379129538848</v>
      </c>
      <c r="P591" s="2">
        <v>139.31379129538848</v>
      </c>
      <c r="Q591" s="2">
        <v>152.582247609235</v>
      </c>
      <c r="R591" s="2">
        <v>143.21409745165937</v>
      </c>
      <c r="S591" s="2">
        <v>150.03286399697649</v>
      </c>
      <c r="T591" s="2">
        <v>150.03286399697649</v>
      </c>
      <c r="U591" s="2">
        <v>143.21409745165937</v>
      </c>
      <c r="V591" s="2">
        <v>156.85163054229361</v>
      </c>
      <c r="W591" s="2">
        <v>150.03286399697649</v>
      </c>
      <c r="X591" s="2">
        <v>143.21409745165937</v>
      </c>
      <c r="Y591" s="2">
        <v>150.03286399697649</v>
      </c>
      <c r="Z591" s="2">
        <v>150.03286399697649</v>
      </c>
      <c r="AA591" s="2">
        <f t="shared" si="9"/>
        <v>1767.8680730821661</v>
      </c>
    </row>
    <row r="592" spans="1:27" customFormat="1">
      <c r="A592" s="1" t="s">
        <v>50</v>
      </c>
      <c r="B592" s="13" t="s">
        <v>1291</v>
      </c>
      <c r="C592" s="13" t="s">
        <v>1315</v>
      </c>
      <c r="D592" s="1">
        <v>126001</v>
      </c>
      <c r="E592" s="13" t="s">
        <v>1110</v>
      </c>
      <c r="F592" s="13" t="s">
        <v>1099</v>
      </c>
      <c r="G592" s="1" t="s">
        <v>54</v>
      </c>
      <c r="H592" s="1">
        <v>50422000</v>
      </c>
      <c r="I592" s="13" t="s">
        <v>419</v>
      </c>
      <c r="J592" s="13">
        <v>13</v>
      </c>
      <c r="K592" s="13" t="s">
        <v>414</v>
      </c>
      <c r="L592" s="13" t="s">
        <v>415</v>
      </c>
      <c r="M592" s="13" t="s">
        <v>414</v>
      </c>
      <c r="N592" s="13" t="s">
        <v>417</v>
      </c>
      <c r="O592" s="2">
        <v>228.56108506711573</v>
      </c>
      <c r="P592" s="2">
        <v>228.56108506711573</v>
      </c>
      <c r="Q592" s="2">
        <v>250.32261697826962</v>
      </c>
      <c r="R592" s="2">
        <v>234.95127544899498</v>
      </c>
      <c r="S592" s="2">
        <v>246.1480028513281</v>
      </c>
      <c r="T592" s="2">
        <v>246.1480028513281</v>
      </c>
      <c r="U592" s="2">
        <v>234.95127544899498</v>
      </c>
      <c r="V592" s="2">
        <v>257.33473025366118</v>
      </c>
      <c r="W592" s="2">
        <v>246.1480028513281</v>
      </c>
      <c r="X592" s="2">
        <v>234.95127544899498</v>
      </c>
      <c r="Y592" s="2">
        <v>246.1480028513281</v>
      </c>
      <c r="Z592" s="2">
        <v>246.1480028513281</v>
      </c>
      <c r="AA592" s="2">
        <f t="shared" si="9"/>
        <v>2900.3733579697873</v>
      </c>
    </row>
    <row r="593" spans="1:27" customFormat="1">
      <c r="A593" s="1" t="s">
        <v>50</v>
      </c>
      <c r="B593" s="13" t="s">
        <v>1291</v>
      </c>
      <c r="C593" s="13" t="s">
        <v>1315</v>
      </c>
      <c r="D593" s="1">
        <v>126001</v>
      </c>
      <c r="E593" s="13" t="s">
        <v>1110</v>
      </c>
      <c r="F593" s="13" t="s">
        <v>1099</v>
      </c>
      <c r="G593" s="1" t="s">
        <v>185</v>
      </c>
      <c r="H593" s="1">
        <v>50454000</v>
      </c>
      <c r="I593" s="13" t="s">
        <v>437</v>
      </c>
      <c r="J593" s="13">
        <v>13</v>
      </c>
      <c r="K593" s="13" t="s">
        <v>414</v>
      </c>
      <c r="L593" s="13" t="s">
        <v>415</v>
      </c>
      <c r="M593" s="13" t="s">
        <v>414</v>
      </c>
      <c r="N593" s="13" t="s">
        <v>417</v>
      </c>
      <c r="O593" s="2">
        <v>100</v>
      </c>
      <c r="P593" s="2">
        <v>0</v>
      </c>
      <c r="Q593" s="2">
        <v>0</v>
      </c>
      <c r="R593" s="2">
        <v>0</v>
      </c>
      <c r="S593" s="2">
        <v>0</v>
      </c>
      <c r="T593" s="2">
        <v>0</v>
      </c>
      <c r="U593" s="2">
        <v>0</v>
      </c>
      <c r="V593" s="2">
        <v>0</v>
      </c>
      <c r="W593" s="2">
        <v>0</v>
      </c>
      <c r="X593" s="2">
        <v>0</v>
      </c>
      <c r="Y593" s="2">
        <v>0</v>
      </c>
      <c r="Z593" s="2">
        <v>100</v>
      </c>
      <c r="AA593" s="2">
        <f t="shared" si="9"/>
        <v>200</v>
      </c>
    </row>
    <row r="594" spans="1:27" customFormat="1">
      <c r="A594" s="1" t="s">
        <v>50</v>
      </c>
      <c r="B594" s="13" t="s">
        <v>1291</v>
      </c>
      <c r="C594" s="13" t="s">
        <v>1315</v>
      </c>
      <c r="D594" s="1">
        <v>126001</v>
      </c>
      <c r="E594" s="13" t="s">
        <v>1110</v>
      </c>
      <c r="F594" s="13" t="s">
        <v>1099</v>
      </c>
      <c r="G594" s="1" t="s">
        <v>92</v>
      </c>
      <c r="H594" s="1">
        <v>53150000</v>
      </c>
      <c r="I594" s="13" t="s">
        <v>658</v>
      </c>
      <c r="J594" s="13">
        <v>15</v>
      </c>
      <c r="K594" s="13" t="s">
        <v>650</v>
      </c>
      <c r="L594" s="13" t="s">
        <v>651</v>
      </c>
      <c r="M594" s="13" t="s">
        <v>650</v>
      </c>
      <c r="N594" s="13" t="s">
        <v>660</v>
      </c>
      <c r="O594" s="2">
        <v>650</v>
      </c>
      <c r="P594" s="2">
        <v>650</v>
      </c>
      <c r="Q594" s="2">
        <v>650</v>
      </c>
      <c r="R594" s="2">
        <v>650</v>
      </c>
      <c r="S594" s="2">
        <v>650</v>
      </c>
      <c r="T594" s="2">
        <v>650</v>
      </c>
      <c r="U594" s="2">
        <v>650</v>
      </c>
      <c r="V594" s="2">
        <v>650</v>
      </c>
      <c r="W594" s="2">
        <v>650</v>
      </c>
      <c r="X594" s="2">
        <v>650</v>
      </c>
      <c r="Y594" s="2">
        <v>650</v>
      </c>
      <c r="Z594" s="2">
        <v>650</v>
      </c>
      <c r="AA594" s="2">
        <f t="shared" si="9"/>
        <v>7800</v>
      </c>
    </row>
    <row r="595" spans="1:27" customFormat="1">
      <c r="A595" s="1" t="s">
        <v>50</v>
      </c>
      <c r="B595" s="13" t="s">
        <v>1291</v>
      </c>
      <c r="C595" s="13" t="s">
        <v>1315</v>
      </c>
      <c r="D595" s="1">
        <v>126001</v>
      </c>
      <c r="E595" s="13" t="s">
        <v>1110</v>
      </c>
      <c r="F595" s="13" t="s">
        <v>1099</v>
      </c>
      <c r="G595" s="1" t="s">
        <v>187</v>
      </c>
      <c r="H595" s="1">
        <v>53152000</v>
      </c>
      <c r="I595" s="13" t="s">
        <v>676</v>
      </c>
      <c r="J595" s="13">
        <v>15</v>
      </c>
      <c r="K595" s="13" t="s">
        <v>650</v>
      </c>
      <c r="L595" s="13" t="s">
        <v>651</v>
      </c>
      <c r="M595" s="13" t="s">
        <v>650</v>
      </c>
      <c r="N595" s="13" t="s">
        <v>678</v>
      </c>
      <c r="O595" s="2">
        <v>0</v>
      </c>
      <c r="P595" s="2">
        <v>300</v>
      </c>
      <c r="Q595" s="2">
        <v>0</v>
      </c>
      <c r="R595" s="2">
        <v>300</v>
      </c>
      <c r="S595" s="2">
        <v>0</v>
      </c>
      <c r="T595" s="2">
        <v>300</v>
      </c>
      <c r="U595" s="2">
        <v>0</v>
      </c>
      <c r="V595" s="2">
        <v>300</v>
      </c>
      <c r="W595" s="2">
        <v>0</v>
      </c>
      <c r="X595" s="2">
        <v>300</v>
      </c>
      <c r="Y595" s="2">
        <v>0</v>
      </c>
      <c r="Z595" s="2">
        <v>300</v>
      </c>
      <c r="AA595" s="2">
        <f t="shared" si="9"/>
        <v>1800</v>
      </c>
    </row>
    <row r="596" spans="1:27" customFormat="1">
      <c r="A596" s="1" t="s">
        <v>50</v>
      </c>
      <c r="B596" s="13" t="s">
        <v>1291</v>
      </c>
      <c r="C596" s="13" t="s">
        <v>1315</v>
      </c>
      <c r="D596" s="1">
        <v>126001</v>
      </c>
      <c r="E596" s="13" t="s">
        <v>1110</v>
      </c>
      <c r="F596" s="13" t="s">
        <v>1099</v>
      </c>
      <c r="G596" s="1" t="s">
        <v>222</v>
      </c>
      <c r="H596" s="1">
        <v>52000000</v>
      </c>
      <c r="I596" s="13" t="s">
        <v>488</v>
      </c>
      <c r="J596" s="13">
        <v>22</v>
      </c>
      <c r="K596" s="13" t="s">
        <v>489</v>
      </c>
      <c r="L596" s="13" t="s">
        <v>490</v>
      </c>
      <c r="M596" s="13" t="s">
        <v>489</v>
      </c>
      <c r="N596" s="13" t="s">
        <v>492</v>
      </c>
      <c r="O596" s="2">
        <v>250</v>
      </c>
      <c r="P596" s="2">
        <v>250</v>
      </c>
      <c r="Q596" s="2">
        <v>250</v>
      </c>
      <c r="R596" s="2">
        <v>250</v>
      </c>
      <c r="S596" s="2">
        <v>250</v>
      </c>
      <c r="T596" s="2">
        <v>250</v>
      </c>
      <c r="U596" s="2">
        <v>250</v>
      </c>
      <c r="V596" s="2">
        <v>250</v>
      </c>
      <c r="W596" s="2">
        <v>250</v>
      </c>
      <c r="X596" s="2">
        <v>250</v>
      </c>
      <c r="Y596" s="2">
        <v>250</v>
      </c>
      <c r="Z596" s="2">
        <v>250</v>
      </c>
      <c r="AA596" s="2">
        <f t="shared" si="9"/>
        <v>3000</v>
      </c>
    </row>
    <row r="597" spans="1:27" customFormat="1">
      <c r="A597" s="1" t="s">
        <v>50</v>
      </c>
      <c r="B597" s="13" t="s">
        <v>1291</v>
      </c>
      <c r="C597" s="13" t="s">
        <v>1315</v>
      </c>
      <c r="D597" s="1">
        <v>126001</v>
      </c>
      <c r="E597" s="13" t="s">
        <v>1110</v>
      </c>
      <c r="F597" s="13" t="s">
        <v>1099</v>
      </c>
      <c r="G597" s="1" t="s">
        <v>157</v>
      </c>
      <c r="H597" s="1">
        <v>52554500</v>
      </c>
      <c r="I597" s="13" t="s">
        <v>588</v>
      </c>
      <c r="J597" s="13">
        <v>22</v>
      </c>
      <c r="K597" s="13" t="s">
        <v>489</v>
      </c>
      <c r="L597" s="13" t="s">
        <v>490</v>
      </c>
      <c r="M597" s="13" t="s">
        <v>489</v>
      </c>
      <c r="N597" s="13" t="s">
        <v>463</v>
      </c>
      <c r="O597" s="2">
        <v>50</v>
      </c>
      <c r="P597" s="2">
        <v>50</v>
      </c>
      <c r="Q597" s="2">
        <v>50</v>
      </c>
      <c r="R597" s="2">
        <v>50</v>
      </c>
      <c r="S597" s="2">
        <v>50</v>
      </c>
      <c r="T597" s="2">
        <v>50</v>
      </c>
      <c r="U597" s="2">
        <v>50</v>
      </c>
      <c r="V597" s="2">
        <v>50</v>
      </c>
      <c r="W597" s="2">
        <v>50</v>
      </c>
      <c r="X597" s="2">
        <v>50</v>
      </c>
      <c r="Y597" s="2">
        <v>50</v>
      </c>
      <c r="Z597" s="2">
        <v>50</v>
      </c>
      <c r="AA597" s="2">
        <f t="shared" si="9"/>
        <v>600</v>
      </c>
    </row>
    <row r="598" spans="1:27" customFormat="1">
      <c r="A598" s="1" t="s">
        <v>50</v>
      </c>
      <c r="B598" s="13" t="s">
        <v>1291</v>
      </c>
      <c r="C598" s="13" t="s">
        <v>1315</v>
      </c>
      <c r="D598" s="1">
        <v>126001</v>
      </c>
      <c r="E598" s="13" t="s">
        <v>1110</v>
      </c>
      <c r="F598" s="13" t="s">
        <v>1099</v>
      </c>
      <c r="G598" s="1" t="s">
        <v>192</v>
      </c>
      <c r="H598" s="1">
        <v>63110000</v>
      </c>
      <c r="I598" s="13" t="s">
        <v>844</v>
      </c>
      <c r="J598" s="13">
        <v>29</v>
      </c>
      <c r="K598" s="13" t="s">
        <v>814</v>
      </c>
      <c r="L598" s="13" t="s">
        <v>815</v>
      </c>
      <c r="M598" s="13" t="s">
        <v>816</v>
      </c>
      <c r="N598" s="13" t="s">
        <v>846</v>
      </c>
      <c r="O598" s="2">
        <v>1500</v>
      </c>
      <c r="P598" s="2">
        <v>1500</v>
      </c>
      <c r="Q598" s="2">
        <v>1500</v>
      </c>
      <c r="R598" s="2">
        <v>1500</v>
      </c>
      <c r="S598" s="2">
        <v>1500</v>
      </c>
      <c r="T598" s="2">
        <v>1500</v>
      </c>
      <c r="U598" s="2">
        <v>1500</v>
      </c>
      <c r="V598" s="2">
        <v>1500</v>
      </c>
      <c r="W598" s="2">
        <v>1500</v>
      </c>
      <c r="X598" s="2">
        <v>1500</v>
      </c>
      <c r="Y598" s="2">
        <v>1500</v>
      </c>
      <c r="Z598" s="2">
        <v>1500</v>
      </c>
      <c r="AA598" s="2">
        <f t="shared" si="9"/>
        <v>18000</v>
      </c>
    </row>
    <row r="599" spans="1:27" customFormat="1">
      <c r="A599" s="1" t="s">
        <v>50</v>
      </c>
      <c r="B599" s="13" t="s">
        <v>1291</v>
      </c>
      <c r="C599" s="13" t="s">
        <v>1315</v>
      </c>
      <c r="D599" s="1">
        <v>126001</v>
      </c>
      <c r="E599" s="13" t="s">
        <v>1110</v>
      </c>
      <c r="F599" s="13" t="s">
        <v>1099</v>
      </c>
      <c r="G599" s="1" t="s">
        <v>69</v>
      </c>
      <c r="H599" s="1">
        <v>68532000</v>
      </c>
      <c r="I599" s="13" t="s">
        <v>892</v>
      </c>
      <c r="J599" s="13">
        <v>34</v>
      </c>
      <c r="K599" s="13" t="s">
        <v>887</v>
      </c>
      <c r="L599" s="13" t="s">
        <v>888</v>
      </c>
      <c r="M599" s="13" t="s">
        <v>887</v>
      </c>
      <c r="N599" s="13" t="s">
        <v>894</v>
      </c>
      <c r="O599" s="2">
        <v>26.123838400000004</v>
      </c>
      <c r="P599" s="2">
        <v>15.036161597600008</v>
      </c>
      <c r="Q599" s="2">
        <v>0</v>
      </c>
      <c r="R599" s="2">
        <v>0</v>
      </c>
      <c r="S599" s="2">
        <v>0</v>
      </c>
      <c r="T599" s="2">
        <v>0</v>
      </c>
      <c r="U599" s="2">
        <v>0</v>
      </c>
      <c r="V599" s="2">
        <v>0</v>
      </c>
      <c r="W599" s="2">
        <v>0</v>
      </c>
      <c r="X599" s="2">
        <v>0</v>
      </c>
      <c r="Y599" s="2">
        <v>0</v>
      </c>
      <c r="Z599" s="2">
        <v>0</v>
      </c>
      <c r="AA599" s="2">
        <f t="shared" si="9"/>
        <v>41.159999997600011</v>
      </c>
    </row>
    <row r="600" spans="1:27" customFormat="1">
      <c r="A600" s="1" t="s">
        <v>50</v>
      </c>
      <c r="B600" s="13" t="s">
        <v>1291</v>
      </c>
      <c r="C600" s="13" t="s">
        <v>1315</v>
      </c>
      <c r="D600" s="1">
        <v>126001</v>
      </c>
      <c r="E600" s="13" t="s">
        <v>1110</v>
      </c>
      <c r="F600" s="13" t="s">
        <v>1099</v>
      </c>
      <c r="G600" s="1" t="s">
        <v>70</v>
      </c>
      <c r="H600" s="1">
        <v>68533000</v>
      </c>
      <c r="I600" s="13" t="s">
        <v>896</v>
      </c>
      <c r="J600" s="13">
        <v>34</v>
      </c>
      <c r="K600" s="13" t="s">
        <v>887</v>
      </c>
      <c r="L600" s="13" t="s">
        <v>888</v>
      </c>
      <c r="M600" s="13" t="s">
        <v>887</v>
      </c>
      <c r="N600" s="13" t="s">
        <v>894</v>
      </c>
      <c r="O600" s="2">
        <v>333.03643959999994</v>
      </c>
      <c r="P600" s="2">
        <v>333.03643959999994</v>
      </c>
      <c r="Q600" s="2">
        <v>364.76181479999997</v>
      </c>
      <c r="R600" s="2">
        <v>342.3618599088</v>
      </c>
      <c r="S600" s="2">
        <v>358.66766276160007</v>
      </c>
      <c r="T600" s="2">
        <v>358.66766276160007</v>
      </c>
      <c r="U600" s="2">
        <v>342.3618599088</v>
      </c>
      <c r="V600" s="2">
        <v>374.97346561440003</v>
      </c>
      <c r="W600" s="2">
        <v>358.66766276160007</v>
      </c>
      <c r="X600" s="2">
        <v>342.3618599088</v>
      </c>
      <c r="Y600" s="2">
        <v>358.66766276160007</v>
      </c>
      <c r="Z600" s="2">
        <v>358.66766276160007</v>
      </c>
      <c r="AA600" s="2">
        <f t="shared" si="9"/>
        <v>4226.2320531488003</v>
      </c>
    </row>
    <row r="601" spans="1:27" customFormat="1">
      <c r="A601" s="1" t="s">
        <v>50</v>
      </c>
      <c r="B601" s="13" t="s">
        <v>1291</v>
      </c>
      <c r="C601" s="13" t="s">
        <v>1315</v>
      </c>
      <c r="D601" s="1">
        <v>126001</v>
      </c>
      <c r="E601" s="13" t="s">
        <v>1110</v>
      </c>
      <c r="F601" s="13" t="s">
        <v>1099</v>
      </c>
      <c r="G601" s="1" t="s">
        <v>71</v>
      </c>
      <c r="H601" s="1">
        <v>68535000</v>
      </c>
      <c r="I601" s="13" t="s">
        <v>898</v>
      </c>
      <c r="J601" s="13">
        <v>34</v>
      </c>
      <c r="K601" s="13" t="s">
        <v>887</v>
      </c>
      <c r="L601" s="13" t="s">
        <v>888</v>
      </c>
      <c r="M601" s="13" t="s">
        <v>887</v>
      </c>
      <c r="N601" s="13" t="s">
        <v>894</v>
      </c>
      <c r="O601" s="2">
        <v>-31.079137600000003</v>
      </c>
      <c r="P601" s="2">
        <v>95.097731199999998</v>
      </c>
      <c r="Q601" s="2">
        <v>43.093761600000008</v>
      </c>
      <c r="R601" s="2">
        <v>20.144309126399992</v>
      </c>
      <c r="S601" s="2">
        <v>-0.12183691520000001</v>
      </c>
      <c r="T601" s="2">
        <v>-0.12183691520000001</v>
      </c>
      <c r="U601" s="2">
        <v>-0.11629887359999999</v>
      </c>
      <c r="V601" s="2">
        <v>-0.12737495679999999</v>
      </c>
      <c r="W601" s="2">
        <v>-0.12183691520000001</v>
      </c>
      <c r="X601" s="2">
        <v>-0.11629887359999999</v>
      </c>
      <c r="Y601" s="2">
        <v>-0.12183691520000001</v>
      </c>
      <c r="Z601" s="2">
        <v>-0.12183691520000001</v>
      </c>
      <c r="AA601" s="2">
        <f t="shared" si="9"/>
        <v>126.28750704639997</v>
      </c>
    </row>
    <row r="602" spans="1:27" customFormat="1">
      <c r="A602" s="1" t="s">
        <v>51</v>
      </c>
      <c r="B602" s="13" t="s">
        <v>1291</v>
      </c>
      <c r="C602" s="13" t="s">
        <v>1315</v>
      </c>
      <c r="D602" s="1">
        <v>126005</v>
      </c>
      <c r="E602" s="13" t="s">
        <v>1113</v>
      </c>
      <c r="F602" s="13" t="s">
        <v>1099</v>
      </c>
      <c r="G602" s="1" t="s">
        <v>147</v>
      </c>
      <c r="H602" s="1">
        <v>40211000</v>
      </c>
      <c r="I602" s="13" t="s">
        <v>304</v>
      </c>
      <c r="J602" s="13">
        <v>2</v>
      </c>
      <c r="K602" s="13" t="s">
        <v>305</v>
      </c>
      <c r="L602" s="13" t="s">
        <v>306</v>
      </c>
      <c r="M602" s="13" t="s">
        <v>305</v>
      </c>
      <c r="N602" s="13" t="s">
        <v>308</v>
      </c>
      <c r="O602" s="2">
        <v>-12697.646875</v>
      </c>
      <c r="P602" s="2">
        <v>-12697.646875</v>
      </c>
      <c r="Q602" s="2">
        <v>-12697.646875</v>
      </c>
      <c r="R602" s="2">
        <v>-12697.646875</v>
      </c>
      <c r="S602" s="2">
        <v>-12697.646875</v>
      </c>
      <c r="T602" s="2">
        <v>-12697.646875</v>
      </c>
      <c r="U602" s="2">
        <v>-12697.646875</v>
      </c>
      <c r="V602" s="2">
        <v>-12697.646875</v>
      </c>
      <c r="W602" s="2">
        <v>-12697.646875</v>
      </c>
      <c r="X602" s="2">
        <v>-12697.646875</v>
      </c>
      <c r="Y602" s="2">
        <v>-12697.646875</v>
      </c>
      <c r="Z602" s="2">
        <v>-12697.646875</v>
      </c>
      <c r="AA602" s="2">
        <f t="shared" si="9"/>
        <v>-152371.76250000004</v>
      </c>
    </row>
    <row r="603" spans="1:27" customFormat="1">
      <c r="A603" s="1" t="s">
        <v>51</v>
      </c>
      <c r="B603" s="13" t="s">
        <v>1291</v>
      </c>
      <c r="C603" s="13" t="s">
        <v>1315</v>
      </c>
      <c r="D603" s="1">
        <v>126005</v>
      </c>
      <c r="E603" s="13" t="s">
        <v>1113</v>
      </c>
      <c r="F603" s="13" t="s">
        <v>1099</v>
      </c>
      <c r="G603" s="1" t="s">
        <v>193</v>
      </c>
      <c r="H603" s="1">
        <v>40221000</v>
      </c>
      <c r="I603" s="13" t="s">
        <v>310</v>
      </c>
      <c r="J603" s="13">
        <v>2</v>
      </c>
      <c r="K603" s="13" t="s">
        <v>305</v>
      </c>
      <c r="L603" s="13" t="s">
        <v>306</v>
      </c>
      <c r="M603" s="13" t="s">
        <v>305</v>
      </c>
      <c r="N603" s="13" t="s">
        <v>312</v>
      </c>
      <c r="O603" s="2">
        <v>-452.01979166666666</v>
      </c>
      <c r="P603" s="2">
        <v>-452.01979166666666</v>
      </c>
      <c r="Q603" s="2">
        <v>-452.01979166666666</v>
      </c>
      <c r="R603" s="2">
        <v>-452.01979166666666</v>
      </c>
      <c r="S603" s="2">
        <v>-452.01979166666666</v>
      </c>
      <c r="T603" s="2">
        <v>-452.01979166666666</v>
      </c>
      <c r="U603" s="2">
        <v>-452.01979166666666</v>
      </c>
      <c r="V603" s="2">
        <v>-452.01979166666666</v>
      </c>
      <c r="W603" s="2">
        <v>-452.01979166666666</v>
      </c>
      <c r="X603" s="2">
        <v>-452.01979166666666</v>
      </c>
      <c r="Y603" s="2">
        <v>-452.01979166666666</v>
      </c>
      <c r="Z603" s="2">
        <v>-452.01979166666666</v>
      </c>
      <c r="AA603" s="2">
        <f t="shared" si="9"/>
        <v>-5424.2375000000002</v>
      </c>
    </row>
    <row r="604" spans="1:27" customFormat="1">
      <c r="A604" s="1" t="s">
        <v>51</v>
      </c>
      <c r="B604" s="13" t="s">
        <v>1291</v>
      </c>
      <c r="C604" s="13" t="s">
        <v>1315</v>
      </c>
      <c r="D604" s="1">
        <v>126005</v>
      </c>
      <c r="E604" s="13" t="s">
        <v>1113</v>
      </c>
      <c r="F604" s="13" t="s">
        <v>1099</v>
      </c>
      <c r="G604" s="1" t="s">
        <v>201</v>
      </c>
      <c r="H604" s="1">
        <v>40310700</v>
      </c>
      <c r="I604" s="13" t="s">
        <v>340</v>
      </c>
      <c r="J604" s="13">
        <v>3</v>
      </c>
      <c r="K604" s="13" t="s">
        <v>323</v>
      </c>
      <c r="L604" s="13" t="s">
        <v>324</v>
      </c>
      <c r="M604" s="13" t="s">
        <v>325</v>
      </c>
      <c r="N604" s="13" t="s">
        <v>336</v>
      </c>
      <c r="O604" s="2">
        <v>-700.41666666666663</v>
      </c>
      <c r="P604" s="2">
        <v>-700.41666666666663</v>
      </c>
      <c r="Q604" s="2">
        <v>-700.41666666666663</v>
      </c>
      <c r="R604" s="2">
        <v>-700.41666666666663</v>
      </c>
      <c r="S604" s="2">
        <v>-700.41666666666663</v>
      </c>
      <c r="T604" s="2">
        <v>-700.41666666666663</v>
      </c>
      <c r="U604" s="2">
        <v>-700.41666666666663</v>
      </c>
      <c r="V604" s="2">
        <v>-700.41666666666663</v>
      </c>
      <c r="W604" s="2">
        <v>-700.41666666666663</v>
      </c>
      <c r="X604" s="2">
        <v>-700.41666666666663</v>
      </c>
      <c r="Y604" s="2">
        <v>-700.41666666666663</v>
      </c>
      <c r="Z604" s="2">
        <v>-700.41666666666663</v>
      </c>
      <c r="AA604" s="2">
        <f t="shared" si="9"/>
        <v>-8405.0000000000018</v>
      </c>
    </row>
    <row r="605" spans="1:27" customFormat="1">
      <c r="A605" s="1" t="s">
        <v>51</v>
      </c>
      <c r="B605" s="13" t="s">
        <v>1291</v>
      </c>
      <c r="C605" s="13" t="s">
        <v>1315</v>
      </c>
      <c r="D605" s="1">
        <v>126005</v>
      </c>
      <c r="E605" s="13" t="s">
        <v>1113</v>
      </c>
      <c r="F605" s="13" t="s">
        <v>1099</v>
      </c>
      <c r="G605" s="1" t="s">
        <v>127</v>
      </c>
      <c r="H605" s="1">
        <v>68011000</v>
      </c>
      <c r="I605" s="13" t="s">
        <v>858</v>
      </c>
      <c r="J605" s="13">
        <v>30</v>
      </c>
      <c r="K605" s="13" t="s">
        <v>859</v>
      </c>
      <c r="L605" s="13" t="s">
        <v>860</v>
      </c>
      <c r="M605" s="13" t="s">
        <v>859</v>
      </c>
      <c r="N605" s="13" t="s">
        <v>862</v>
      </c>
      <c r="O605" s="2">
        <v>8091</v>
      </c>
      <c r="P605" s="2">
        <v>8091</v>
      </c>
      <c r="Q605" s="2">
        <v>8091</v>
      </c>
      <c r="R605" s="2">
        <v>8091</v>
      </c>
      <c r="S605" s="2">
        <v>8091</v>
      </c>
      <c r="T605" s="2">
        <v>8091</v>
      </c>
      <c r="U605" s="2">
        <v>8091</v>
      </c>
      <c r="V605" s="2">
        <v>8091</v>
      </c>
      <c r="W605" s="2">
        <v>8091</v>
      </c>
      <c r="X605" s="2">
        <v>8091</v>
      </c>
      <c r="Y605" s="2">
        <v>8091</v>
      </c>
      <c r="Z605" s="2">
        <v>8091</v>
      </c>
      <c r="AA605" s="2">
        <f t="shared" si="9"/>
        <v>97092</v>
      </c>
    </row>
    <row r="606" spans="1:27" customFormat="1">
      <c r="A606" s="1" t="s">
        <v>51</v>
      </c>
      <c r="B606" s="13" t="s">
        <v>1291</v>
      </c>
      <c r="C606" s="13" t="s">
        <v>1315</v>
      </c>
      <c r="D606" s="1">
        <v>126005</v>
      </c>
      <c r="E606" s="13" t="s">
        <v>1113</v>
      </c>
      <c r="F606" s="13" t="s">
        <v>1099</v>
      </c>
      <c r="G606" s="1" t="s">
        <v>212</v>
      </c>
      <c r="H606" s="1">
        <v>68012500</v>
      </c>
      <c r="I606" s="13" t="s">
        <v>865</v>
      </c>
      <c r="J606" s="13">
        <v>30</v>
      </c>
      <c r="K606" s="13" t="s">
        <v>859</v>
      </c>
      <c r="L606" s="13" t="s">
        <v>860</v>
      </c>
      <c r="M606" s="13" t="s">
        <v>859</v>
      </c>
      <c r="N606" s="13" t="s">
        <v>862</v>
      </c>
      <c r="O606" s="2">
        <v>-1381.45</v>
      </c>
      <c r="P606" s="2">
        <v>-1381.45</v>
      </c>
      <c r="Q606" s="2">
        <v>-1381.45</v>
      </c>
      <c r="R606" s="2">
        <v>-1381.45</v>
      </c>
      <c r="S606" s="2">
        <v>-1381.45</v>
      </c>
      <c r="T606" s="2">
        <v>-1381.45</v>
      </c>
      <c r="U606" s="2">
        <v>-1381.45</v>
      </c>
      <c r="V606" s="2">
        <v>-1381.45</v>
      </c>
      <c r="W606" s="2">
        <v>-1381.45</v>
      </c>
      <c r="X606" s="2">
        <v>-1381.45</v>
      </c>
      <c r="Y606" s="2">
        <v>-1381.45</v>
      </c>
      <c r="Z606" s="2">
        <v>-1381.45</v>
      </c>
      <c r="AA606" s="2">
        <f t="shared" si="9"/>
        <v>-16577.400000000005</v>
      </c>
    </row>
    <row r="607" spans="1:27">
      <c r="A607" s="65" t="s">
        <v>22</v>
      </c>
      <c r="B607" s="13" t="s">
        <v>1292</v>
      </c>
      <c r="C607" s="13" t="s">
        <v>1310</v>
      </c>
      <c r="D607" s="65">
        <v>120105</v>
      </c>
      <c r="E607" s="66" t="s">
        <v>1064</v>
      </c>
      <c r="F607" s="66" t="s">
        <v>1059</v>
      </c>
      <c r="G607" s="65" t="s">
        <v>72</v>
      </c>
      <c r="H607" s="65">
        <v>40111000</v>
      </c>
      <c r="I607" s="66" t="s">
        <v>249</v>
      </c>
      <c r="J607" s="66">
        <v>1</v>
      </c>
      <c r="K607" s="66" t="s">
        <v>250</v>
      </c>
      <c r="L607" s="66" t="s">
        <v>251</v>
      </c>
      <c r="M607" s="66" t="s">
        <v>252</v>
      </c>
      <c r="N607" s="66" t="s">
        <v>254</v>
      </c>
      <c r="O607" s="26">
        <f>-O22</f>
        <v>-4062331.0934881656</v>
      </c>
      <c r="P607" s="26">
        <f t="shared" ref="P607:Z607" si="10">-P22</f>
        <v>-3844770.7386807837</v>
      </c>
      <c r="Q607" s="26">
        <f t="shared" si="10"/>
        <v>-3645420.7834285535</v>
      </c>
      <c r="R607" s="26">
        <f t="shared" si="10"/>
        <v>-3852889.8667692537</v>
      </c>
      <c r="S607" s="26">
        <f t="shared" si="10"/>
        <v>-3850362.607389865</v>
      </c>
      <c r="T607" s="26">
        <f t="shared" si="10"/>
        <v>-4400220.5275133206</v>
      </c>
      <c r="U607" s="26">
        <f t="shared" si="10"/>
        <v>-4720656.2588973735</v>
      </c>
      <c r="V607" s="26">
        <f t="shared" si="10"/>
        <v>-4606913.0405489774</v>
      </c>
      <c r="W607" s="26">
        <f t="shared" si="10"/>
        <v>-4731696.821428325</v>
      </c>
      <c r="X607" s="26">
        <f t="shared" si="10"/>
        <v>-4443731.0246104039</v>
      </c>
      <c r="Y607" s="26">
        <f t="shared" si="10"/>
        <v>-4091080.8841919419</v>
      </c>
      <c r="Z607" s="26">
        <f t="shared" si="10"/>
        <v>-3891982.1300211507</v>
      </c>
      <c r="AA607" s="67">
        <f t="shared" si="9"/>
        <v>-50142055.776968114</v>
      </c>
    </row>
    <row r="608" spans="1:27">
      <c r="A608" s="65" t="s">
        <v>22</v>
      </c>
      <c r="B608" s="13" t="s">
        <v>1292</v>
      </c>
      <c r="C608" s="13" t="s">
        <v>1310</v>
      </c>
      <c r="D608" s="65">
        <v>120105</v>
      </c>
      <c r="E608" s="66" t="s">
        <v>1064</v>
      </c>
      <c r="F608" s="66" t="s">
        <v>1059</v>
      </c>
      <c r="G608" s="65" t="s">
        <v>73</v>
      </c>
      <c r="H608" s="65">
        <v>40121000</v>
      </c>
      <c r="I608" s="66" t="s">
        <v>258</v>
      </c>
      <c r="J608" s="66">
        <v>1</v>
      </c>
      <c r="K608" s="66" t="s">
        <v>250</v>
      </c>
      <c r="L608" s="66" t="s">
        <v>259</v>
      </c>
      <c r="M608" s="66" t="s">
        <v>260</v>
      </c>
      <c r="N608" s="66" t="s">
        <v>262</v>
      </c>
      <c r="O608" s="26">
        <f t="shared" ref="O608:Z613" si="11">-O23</f>
        <v>-1613506.8947448391</v>
      </c>
      <c r="P608" s="26">
        <f t="shared" si="11"/>
        <v>-1651314.7660804093</v>
      </c>
      <c r="Q608" s="26">
        <f t="shared" si="11"/>
        <v>-1583615.0170160348</v>
      </c>
      <c r="R608" s="26">
        <f t="shared" si="11"/>
        <v>-1678722.5137551054</v>
      </c>
      <c r="S608" s="26">
        <f t="shared" si="11"/>
        <v>-1703515.3246072023</v>
      </c>
      <c r="T608" s="26">
        <f t="shared" si="11"/>
        <v>-1944097.7396232947</v>
      </c>
      <c r="U608" s="26">
        <f t="shared" si="11"/>
        <v>-2102327.9709114353</v>
      </c>
      <c r="V608" s="26">
        <f t="shared" si="11"/>
        <v>-2137823.0449848738</v>
      </c>
      <c r="W608" s="26">
        <f t="shared" si="11"/>
        <v>-2197914.6632440183</v>
      </c>
      <c r="X608" s="26">
        <f t="shared" si="11"/>
        <v>-2016839.1533285053</v>
      </c>
      <c r="Y608" s="26">
        <f t="shared" si="11"/>
        <v>-1795726.8535761551</v>
      </c>
      <c r="Z608" s="26">
        <f t="shared" si="11"/>
        <v>-1614288.227351411</v>
      </c>
      <c r="AA608" s="67">
        <f t="shared" si="9"/>
        <v>-22039692.169223286</v>
      </c>
    </row>
    <row r="609" spans="1:27">
      <c r="A609" s="65" t="s">
        <v>22</v>
      </c>
      <c r="B609" s="13" t="s">
        <v>1292</v>
      </c>
      <c r="C609" s="13" t="s">
        <v>1310</v>
      </c>
      <c r="D609" s="65">
        <v>120105</v>
      </c>
      <c r="E609" s="66" t="s">
        <v>1064</v>
      </c>
      <c r="F609" s="66" t="s">
        <v>1059</v>
      </c>
      <c r="G609" s="65" t="s">
        <v>74</v>
      </c>
      <c r="H609" s="65">
        <v>40131000</v>
      </c>
      <c r="I609" s="66" t="s">
        <v>264</v>
      </c>
      <c r="J609" s="66">
        <v>1</v>
      </c>
      <c r="K609" s="66" t="s">
        <v>250</v>
      </c>
      <c r="L609" s="66" t="s">
        <v>265</v>
      </c>
      <c r="M609" s="66" t="s">
        <v>266</v>
      </c>
      <c r="N609" s="66" t="s">
        <v>268</v>
      </c>
      <c r="O609" s="26">
        <f t="shared" si="11"/>
        <v>-210195.14995349225</v>
      </c>
      <c r="P609" s="26">
        <f t="shared" si="11"/>
        <v>-200516.51461107333</v>
      </c>
      <c r="Q609" s="26">
        <f t="shared" si="11"/>
        <v>-196342.79684127122</v>
      </c>
      <c r="R609" s="26">
        <f t="shared" si="11"/>
        <v>-199712.10943032656</v>
      </c>
      <c r="S609" s="26">
        <f t="shared" si="11"/>
        <v>-201288.27073426332</v>
      </c>
      <c r="T609" s="26">
        <f t="shared" si="11"/>
        <v>-236446.93718833028</v>
      </c>
      <c r="U609" s="26">
        <f t="shared" si="11"/>
        <v>-231572.15661890915</v>
      </c>
      <c r="V609" s="26">
        <f t="shared" si="11"/>
        <v>-247830.00954263331</v>
      </c>
      <c r="W609" s="26">
        <f t="shared" si="11"/>
        <v>-222276.07406883937</v>
      </c>
      <c r="X609" s="26">
        <f t="shared" si="11"/>
        <v>-206661.37803012089</v>
      </c>
      <c r="Y609" s="26">
        <f t="shared" si="11"/>
        <v>-196473.61222457889</v>
      </c>
      <c r="Z609" s="26">
        <f t="shared" si="11"/>
        <v>-189887.50894460708</v>
      </c>
      <c r="AA609" s="67">
        <f t="shared" si="9"/>
        <v>-2539202.5181884458</v>
      </c>
    </row>
    <row r="610" spans="1:27">
      <c r="A610" s="65" t="s">
        <v>22</v>
      </c>
      <c r="B610" s="13" t="s">
        <v>1292</v>
      </c>
      <c r="C610" s="13" t="s">
        <v>1310</v>
      </c>
      <c r="D610" s="65">
        <v>120105</v>
      </c>
      <c r="E610" s="66" t="s">
        <v>1064</v>
      </c>
      <c r="F610" s="66" t="s">
        <v>1059</v>
      </c>
      <c r="G610" s="65" t="s">
        <v>75</v>
      </c>
      <c r="H610" s="65">
        <v>40141000</v>
      </c>
      <c r="I610" s="66" t="s">
        <v>270</v>
      </c>
      <c r="J610" s="66">
        <v>1</v>
      </c>
      <c r="K610" s="66" t="s">
        <v>250</v>
      </c>
      <c r="L610" s="66" t="s">
        <v>271</v>
      </c>
      <c r="M610" s="66" t="s">
        <v>272</v>
      </c>
      <c r="N610" s="66" t="s">
        <v>274</v>
      </c>
      <c r="O610" s="26">
        <f t="shared" si="11"/>
        <v>-310868.04333333333</v>
      </c>
      <c r="P610" s="26">
        <f t="shared" si="11"/>
        <v>-310868.04333333333</v>
      </c>
      <c r="Q610" s="26">
        <f t="shared" si="11"/>
        <v>-310868.04333333333</v>
      </c>
      <c r="R610" s="26">
        <f t="shared" si="11"/>
        <v>-310868.04333333333</v>
      </c>
      <c r="S610" s="26">
        <f t="shared" si="11"/>
        <v>-310868.04333333333</v>
      </c>
      <c r="T610" s="26">
        <f t="shared" si="11"/>
        <v>-310868.04333333333</v>
      </c>
      <c r="U610" s="26">
        <f t="shared" si="11"/>
        <v>-310868.04333333333</v>
      </c>
      <c r="V610" s="26">
        <f t="shared" si="11"/>
        <v>-310868.04333333333</v>
      </c>
      <c r="W610" s="26">
        <f t="shared" si="11"/>
        <v>-310868.04333333333</v>
      </c>
      <c r="X610" s="26">
        <f t="shared" si="11"/>
        <v>-310868.04333333333</v>
      </c>
      <c r="Y610" s="26">
        <f t="shared" si="11"/>
        <v>-310868.04333333333</v>
      </c>
      <c r="Z610" s="26">
        <f t="shared" si="11"/>
        <v>-310868.04333333333</v>
      </c>
      <c r="AA610" s="67">
        <f t="shared" si="9"/>
        <v>-3730416.5200000009</v>
      </c>
    </row>
    <row r="611" spans="1:27">
      <c r="A611" s="65" t="s">
        <v>22</v>
      </c>
      <c r="B611" s="13" t="s">
        <v>1292</v>
      </c>
      <c r="C611" s="13" t="s">
        <v>1310</v>
      </c>
      <c r="D611" s="65">
        <v>120105</v>
      </c>
      <c r="E611" s="66" t="s">
        <v>1064</v>
      </c>
      <c r="F611" s="66" t="s">
        <v>1059</v>
      </c>
      <c r="G611" s="65" t="s">
        <v>76</v>
      </c>
      <c r="H611" s="65">
        <v>40145000</v>
      </c>
      <c r="I611" s="66" t="s">
        <v>276</v>
      </c>
      <c r="J611" s="66">
        <v>1</v>
      </c>
      <c r="K611" s="66" t="s">
        <v>250</v>
      </c>
      <c r="L611" s="66" t="s">
        <v>277</v>
      </c>
      <c r="M611" s="66" t="s">
        <v>278</v>
      </c>
      <c r="N611" s="66" t="s">
        <v>280</v>
      </c>
      <c r="O611" s="26">
        <f t="shared" si="11"/>
        <v>-227710.29791666663</v>
      </c>
      <c r="P611" s="26">
        <f t="shared" si="11"/>
        <v>-227710.29791666663</v>
      </c>
      <c r="Q611" s="26">
        <f t="shared" si="11"/>
        <v>-227710.29791666663</v>
      </c>
      <c r="R611" s="26">
        <f t="shared" si="11"/>
        <v>-227710.29791666663</v>
      </c>
      <c r="S611" s="26">
        <f t="shared" si="11"/>
        <v>-227710.29791666663</v>
      </c>
      <c r="T611" s="26">
        <f t="shared" si="11"/>
        <v>-227710.29791666663</v>
      </c>
      <c r="U611" s="26">
        <f t="shared" si="11"/>
        <v>-227710.29791666663</v>
      </c>
      <c r="V611" s="26">
        <f t="shared" si="11"/>
        <v>-227710.29791666663</v>
      </c>
      <c r="W611" s="26">
        <f t="shared" si="11"/>
        <v>-227710.29791666663</v>
      </c>
      <c r="X611" s="26">
        <f t="shared" si="11"/>
        <v>-227710.29791666663</v>
      </c>
      <c r="Y611" s="26">
        <f t="shared" si="11"/>
        <v>-227710.29791666663</v>
      </c>
      <c r="Z611" s="26">
        <f t="shared" si="11"/>
        <v>-227710.29791666663</v>
      </c>
      <c r="AA611" s="67">
        <f t="shared" si="9"/>
        <v>-2732523.5749999997</v>
      </c>
    </row>
    <row r="612" spans="1:27">
      <c r="A612" s="65" t="s">
        <v>22</v>
      </c>
      <c r="B612" s="13" t="s">
        <v>1292</v>
      </c>
      <c r="C612" s="13" t="s">
        <v>1310</v>
      </c>
      <c r="D612" s="65">
        <v>120105</v>
      </c>
      <c r="E612" s="66" t="s">
        <v>1064</v>
      </c>
      <c r="F612" s="66" t="s">
        <v>1059</v>
      </c>
      <c r="G612" s="65" t="s">
        <v>77</v>
      </c>
      <c r="H612" s="65">
        <v>40151000</v>
      </c>
      <c r="I612" s="66" t="s">
        <v>282</v>
      </c>
      <c r="J612" s="66">
        <v>1</v>
      </c>
      <c r="K612" s="66" t="s">
        <v>250</v>
      </c>
      <c r="L612" s="66" t="s">
        <v>283</v>
      </c>
      <c r="M612" s="66" t="s">
        <v>284</v>
      </c>
      <c r="N612" s="66" t="s">
        <v>286</v>
      </c>
      <c r="O612" s="26">
        <f t="shared" si="11"/>
        <v>-420910.15191238571</v>
      </c>
      <c r="P612" s="26">
        <f t="shared" si="11"/>
        <v>-417845.11751238612</v>
      </c>
      <c r="Q612" s="26">
        <f t="shared" si="11"/>
        <v>-388693.54137238552</v>
      </c>
      <c r="R612" s="26">
        <f t="shared" si="11"/>
        <v>-393346.0683123857</v>
      </c>
      <c r="S612" s="26">
        <f t="shared" si="11"/>
        <v>-480492.80747238424</v>
      </c>
      <c r="T612" s="26">
        <f t="shared" si="11"/>
        <v>-538227.73973238724</v>
      </c>
      <c r="U612" s="26">
        <f t="shared" si="11"/>
        <v>-551671.8636123871</v>
      </c>
      <c r="V612" s="26">
        <f t="shared" si="11"/>
        <v>-613884.42057238775</v>
      </c>
      <c r="W612" s="26">
        <f t="shared" si="11"/>
        <v>-607032.66777238669</v>
      </c>
      <c r="X612" s="26">
        <f t="shared" si="11"/>
        <v>-575454.32305238687</v>
      </c>
      <c r="Y612" s="26">
        <f t="shared" si="11"/>
        <v>-462093.89841238706</v>
      </c>
      <c r="Z612" s="26">
        <f t="shared" si="11"/>
        <v>-439375.92287238722</v>
      </c>
      <c r="AA612" s="67">
        <f t="shared" si="9"/>
        <v>-5889028.5226086378</v>
      </c>
    </row>
    <row r="613" spans="1:27">
      <c r="A613" s="65" t="s">
        <v>22</v>
      </c>
      <c r="B613" s="13" t="s">
        <v>1292</v>
      </c>
      <c r="C613" s="13" t="s">
        <v>1310</v>
      </c>
      <c r="D613" s="65">
        <v>120105</v>
      </c>
      <c r="E613" s="66" t="s">
        <v>1064</v>
      </c>
      <c r="F613" s="66" t="s">
        <v>1059</v>
      </c>
      <c r="G613" s="65" t="s">
        <v>78</v>
      </c>
      <c r="H613" s="65">
        <v>40161000</v>
      </c>
      <c r="I613" s="66" t="s">
        <v>288</v>
      </c>
      <c r="J613" s="66">
        <v>1</v>
      </c>
      <c r="K613" s="66" t="s">
        <v>250</v>
      </c>
      <c r="L613" s="66" t="s">
        <v>289</v>
      </c>
      <c r="M613" s="66" t="s">
        <v>290</v>
      </c>
      <c r="N613" s="66" t="s">
        <v>292</v>
      </c>
      <c r="O613" s="26">
        <f t="shared" si="11"/>
        <v>-133894.63992499994</v>
      </c>
      <c r="P613" s="26">
        <f t="shared" si="11"/>
        <v>-119860.80080649996</v>
      </c>
      <c r="Q613" s="26">
        <f t="shared" si="11"/>
        <v>-136801.88079099997</v>
      </c>
      <c r="R613" s="26">
        <f t="shared" si="11"/>
        <v>-132770.60544999994</v>
      </c>
      <c r="S613" s="26">
        <f t="shared" si="11"/>
        <v>-141485.39181549998</v>
      </c>
      <c r="T613" s="26">
        <f t="shared" si="11"/>
        <v>-157766.44885599994</v>
      </c>
      <c r="U613" s="26">
        <f t="shared" si="11"/>
        <v>-185513.19465024996</v>
      </c>
      <c r="V613" s="26">
        <f t="shared" si="11"/>
        <v>-178676.40086424991</v>
      </c>
      <c r="W613" s="26">
        <f t="shared" si="11"/>
        <v>-170468.73353049994</v>
      </c>
      <c r="X613" s="26">
        <f t="shared" si="11"/>
        <v>-165481.94027949998</v>
      </c>
      <c r="Y613" s="26">
        <f t="shared" si="11"/>
        <v>-133580.90147499996</v>
      </c>
      <c r="Z613" s="26">
        <f t="shared" si="11"/>
        <v>-118447.93919199998</v>
      </c>
      <c r="AA613" s="67">
        <f t="shared" si="9"/>
        <v>-1774748.8776354999</v>
      </c>
    </row>
    <row r="614" spans="1:27">
      <c r="A614" s="65" t="s">
        <v>23</v>
      </c>
      <c r="B614" s="13" t="s">
        <v>1292</v>
      </c>
      <c r="C614" s="13" t="s">
        <v>1310</v>
      </c>
      <c r="D614" s="65">
        <v>120107</v>
      </c>
      <c r="E614" s="66" t="s">
        <v>1065</v>
      </c>
      <c r="F614" s="66" t="s">
        <v>1059</v>
      </c>
      <c r="G614" s="65" t="s">
        <v>72</v>
      </c>
      <c r="H614" s="65">
        <v>40111000</v>
      </c>
      <c r="I614" s="66" t="s">
        <v>249</v>
      </c>
      <c r="J614" s="66">
        <v>1</v>
      </c>
      <c r="K614" s="66" t="s">
        <v>250</v>
      </c>
      <c r="L614" s="66" t="s">
        <v>251</v>
      </c>
      <c r="M614" s="66" t="s">
        <v>252</v>
      </c>
      <c r="N614" s="66" t="s">
        <v>254</v>
      </c>
      <c r="O614" s="26">
        <f>-O103</f>
        <v>0</v>
      </c>
      <c r="P614" s="26">
        <f t="shared" ref="P614:Z614" si="12">-P103</f>
        <v>0</v>
      </c>
      <c r="Q614" s="26">
        <f t="shared" si="12"/>
        <v>0</v>
      </c>
      <c r="R614" s="26">
        <f t="shared" si="12"/>
        <v>0</v>
      </c>
      <c r="S614" s="26">
        <f t="shared" si="12"/>
        <v>0</v>
      </c>
      <c r="T614" s="26">
        <f t="shared" si="12"/>
        <v>0</v>
      </c>
      <c r="U614" s="26">
        <f t="shared" si="12"/>
        <v>0</v>
      </c>
      <c r="V614" s="26">
        <f t="shared" si="12"/>
        <v>0</v>
      </c>
      <c r="W614" s="26">
        <f t="shared" si="12"/>
        <v>-60648</v>
      </c>
      <c r="X614" s="26">
        <f t="shared" si="12"/>
        <v>-352627</v>
      </c>
      <c r="Y614" s="26">
        <f t="shared" si="12"/>
        <v>-304891</v>
      </c>
      <c r="Z614" s="26">
        <f t="shared" si="12"/>
        <v>-305484</v>
      </c>
      <c r="AA614" s="67">
        <f t="shared" si="9"/>
        <v>-1023650</v>
      </c>
    </row>
    <row r="615" spans="1:27">
      <c r="A615" s="65" t="s">
        <v>23</v>
      </c>
      <c r="B615" s="13" t="s">
        <v>1292</v>
      </c>
      <c r="C615" s="13" t="s">
        <v>1310</v>
      </c>
      <c r="D615" s="65">
        <v>120107</v>
      </c>
      <c r="E615" s="66" t="s">
        <v>1065</v>
      </c>
      <c r="F615" s="66" t="s">
        <v>1059</v>
      </c>
      <c r="G615" s="65" t="s">
        <v>73</v>
      </c>
      <c r="H615" s="65">
        <v>40121000</v>
      </c>
      <c r="I615" s="66" t="s">
        <v>258</v>
      </c>
      <c r="J615" s="66">
        <v>1</v>
      </c>
      <c r="K615" s="66" t="s">
        <v>250</v>
      </c>
      <c r="L615" s="66" t="s">
        <v>259</v>
      </c>
      <c r="M615" s="66" t="s">
        <v>260</v>
      </c>
      <c r="N615" s="66" t="s">
        <v>262</v>
      </c>
      <c r="O615" s="26">
        <f t="shared" ref="O615:Z620" si="13">-O104</f>
        <v>0</v>
      </c>
      <c r="P615" s="26">
        <f t="shared" si="13"/>
        <v>0</v>
      </c>
      <c r="Q615" s="26">
        <f t="shared" si="13"/>
        <v>0</v>
      </c>
      <c r="R615" s="26">
        <f t="shared" si="13"/>
        <v>0</v>
      </c>
      <c r="S615" s="26">
        <f t="shared" si="13"/>
        <v>0</v>
      </c>
      <c r="T615" s="26">
        <f t="shared" si="13"/>
        <v>0</v>
      </c>
      <c r="U615" s="26">
        <f t="shared" si="13"/>
        <v>0</v>
      </c>
      <c r="V615" s="26">
        <f t="shared" si="13"/>
        <v>0</v>
      </c>
      <c r="W615" s="26">
        <f t="shared" si="13"/>
        <v>-28572</v>
      </c>
      <c r="X615" s="26">
        <f t="shared" si="13"/>
        <v>-166125</v>
      </c>
      <c r="Y615" s="26">
        <f t="shared" si="13"/>
        <v>-142634</v>
      </c>
      <c r="Z615" s="26">
        <f t="shared" si="13"/>
        <v>-138579</v>
      </c>
      <c r="AA615" s="67">
        <f t="shared" si="9"/>
        <v>-475910</v>
      </c>
    </row>
    <row r="616" spans="1:27">
      <c r="A616" s="65" t="s">
        <v>23</v>
      </c>
      <c r="B616" s="13" t="s">
        <v>1292</v>
      </c>
      <c r="C616" s="13" t="s">
        <v>1310</v>
      </c>
      <c r="D616" s="65">
        <v>120107</v>
      </c>
      <c r="E616" s="66" t="s">
        <v>1065</v>
      </c>
      <c r="F616" s="66" t="s">
        <v>1059</v>
      </c>
      <c r="G616" s="65" t="s">
        <v>74</v>
      </c>
      <c r="H616" s="65">
        <v>40131000</v>
      </c>
      <c r="I616" s="66" t="s">
        <v>264</v>
      </c>
      <c r="J616" s="66">
        <v>1</v>
      </c>
      <c r="K616" s="66" t="s">
        <v>250</v>
      </c>
      <c r="L616" s="66" t="s">
        <v>265</v>
      </c>
      <c r="M616" s="66" t="s">
        <v>266</v>
      </c>
      <c r="N616" s="66" t="s">
        <v>268</v>
      </c>
      <c r="O616" s="26">
        <f t="shared" si="13"/>
        <v>0</v>
      </c>
      <c r="P616" s="26">
        <f t="shared" si="13"/>
        <v>0</v>
      </c>
      <c r="Q616" s="26">
        <f t="shared" si="13"/>
        <v>0</v>
      </c>
      <c r="R616" s="26">
        <f t="shared" si="13"/>
        <v>0</v>
      </c>
      <c r="S616" s="26">
        <f t="shared" si="13"/>
        <v>0</v>
      </c>
      <c r="T616" s="26">
        <f t="shared" si="13"/>
        <v>0</v>
      </c>
      <c r="U616" s="26">
        <f t="shared" si="13"/>
        <v>0</v>
      </c>
      <c r="V616" s="26">
        <f t="shared" si="13"/>
        <v>0</v>
      </c>
      <c r="W616" s="26">
        <f t="shared" si="13"/>
        <v>-2889</v>
      </c>
      <c r="X616" s="26">
        <f t="shared" si="13"/>
        <v>-16800</v>
      </c>
      <c r="Y616" s="26">
        <f t="shared" si="13"/>
        <v>-14615</v>
      </c>
      <c r="Z616" s="26">
        <f t="shared" si="13"/>
        <v>-15162</v>
      </c>
      <c r="AA616" s="67">
        <f t="shared" si="9"/>
        <v>-49466</v>
      </c>
    </row>
    <row r="617" spans="1:27">
      <c r="A617" s="65" t="s">
        <v>23</v>
      </c>
      <c r="B617" s="13" t="s">
        <v>1292</v>
      </c>
      <c r="C617" s="13" t="s">
        <v>1310</v>
      </c>
      <c r="D617" s="65">
        <v>120107</v>
      </c>
      <c r="E617" s="66" t="s">
        <v>1065</v>
      </c>
      <c r="F617" s="66" t="s">
        <v>1059</v>
      </c>
      <c r="G617" s="65" t="s">
        <v>75</v>
      </c>
      <c r="H617" s="65">
        <v>40141000</v>
      </c>
      <c r="I617" s="66" t="s">
        <v>270</v>
      </c>
      <c r="J617" s="66">
        <v>1</v>
      </c>
      <c r="K617" s="66" t="s">
        <v>250</v>
      </c>
      <c r="L617" s="66" t="s">
        <v>271</v>
      </c>
      <c r="M617" s="66" t="s">
        <v>272</v>
      </c>
      <c r="N617" s="66" t="s">
        <v>274</v>
      </c>
      <c r="O617" s="26">
        <f t="shared" si="13"/>
        <v>0</v>
      </c>
      <c r="P617" s="26">
        <f t="shared" si="13"/>
        <v>0</v>
      </c>
      <c r="Q617" s="26">
        <f t="shared" si="13"/>
        <v>0</v>
      </c>
      <c r="R617" s="26">
        <f t="shared" si="13"/>
        <v>0</v>
      </c>
      <c r="S617" s="26">
        <f t="shared" si="13"/>
        <v>0</v>
      </c>
      <c r="T617" s="26">
        <f t="shared" si="13"/>
        <v>0</v>
      </c>
      <c r="U617" s="26">
        <f t="shared" si="13"/>
        <v>0</v>
      </c>
      <c r="V617" s="26">
        <f t="shared" si="13"/>
        <v>0</v>
      </c>
      <c r="W617" s="26">
        <f t="shared" si="13"/>
        <v>0</v>
      </c>
      <c r="X617" s="26">
        <f t="shared" si="13"/>
        <v>-18288.672525469225</v>
      </c>
      <c r="Y617" s="26">
        <f t="shared" si="13"/>
        <v>-17112.324374146938</v>
      </c>
      <c r="Z617" s="26">
        <f t="shared" si="13"/>
        <v>-18672.996335471151</v>
      </c>
      <c r="AA617" s="67">
        <f t="shared" si="9"/>
        <v>-54073.993235087313</v>
      </c>
    </row>
    <row r="618" spans="1:27">
      <c r="A618" s="65" t="s">
        <v>23</v>
      </c>
      <c r="B618" s="13" t="s">
        <v>1292</v>
      </c>
      <c r="C618" s="13" t="s">
        <v>1310</v>
      </c>
      <c r="D618" s="65">
        <v>120107</v>
      </c>
      <c r="E618" s="66" t="s">
        <v>1065</v>
      </c>
      <c r="F618" s="66" t="s">
        <v>1059</v>
      </c>
      <c r="G618" s="65" t="s">
        <v>76</v>
      </c>
      <c r="H618" s="65">
        <v>40145000</v>
      </c>
      <c r="I618" s="66" t="s">
        <v>276</v>
      </c>
      <c r="J618" s="66">
        <v>1</v>
      </c>
      <c r="K618" s="66" t="s">
        <v>250</v>
      </c>
      <c r="L618" s="66" t="s">
        <v>277</v>
      </c>
      <c r="M618" s="66" t="s">
        <v>278</v>
      </c>
      <c r="N618" s="66" t="s">
        <v>280</v>
      </c>
      <c r="O618" s="26">
        <f t="shared" si="13"/>
        <v>0</v>
      </c>
      <c r="P618" s="26">
        <f t="shared" si="13"/>
        <v>0</v>
      </c>
      <c r="Q618" s="26">
        <f t="shared" si="13"/>
        <v>0</v>
      </c>
      <c r="R618" s="26">
        <f t="shared" si="13"/>
        <v>0</v>
      </c>
      <c r="S618" s="26">
        <f t="shared" si="13"/>
        <v>0</v>
      </c>
      <c r="T618" s="26">
        <f t="shared" si="13"/>
        <v>0</v>
      </c>
      <c r="U618" s="26">
        <f t="shared" si="13"/>
        <v>0</v>
      </c>
      <c r="V618" s="26">
        <f t="shared" si="13"/>
        <v>0</v>
      </c>
      <c r="W618" s="26">
        <f t="shared" si="13"/>
        <v>0</v>
      </c>
      <c r="X618" s="26">
        <f t="shared" si="13"/>
        <v>-13396.420631146957</v>
      </c>
      <c r="Y618" s="26">
        <f t="shared" si="13"/>
        <v>-12534.747668178248</v>
      </c>
      <c r="Z618" s="26">
        <f t="shared" si="13"/>
        <v>-13677.937149646634</v>
      </c>
      <c r="AA618" s="67">
        <f t="shared" si="9"/>
        <v>-39609.105448971837</v>
      </c>
    </row>
    <row r="619" spans="1:27">
      <c r="A619" s="65" t="s">
        <v>23</v>
      </c>
      <c r="B619" s="13" t="s">
        <v>1292</v>
      </c>
      <c r="C619" s="13" t="s">
        <v>1310</v>
      </c>
      <c r="D619" s="65">
        <v>120107</v>
      </c>
      <c r="E619" s="66" t="s">
        <v>1065</v>
      </c>
      <c r="F619" s="66" t="s">
        <v>1059</v>
      </c>
      <c r="G619" s="65" t="s">
        <v>77</v>
      </c>
      <c r="H619" s="65">
        <v>40151000</v>
      </c>
      <c r="I619" s="66" t="s">
        <v>282</v>
      </c>
      <c r="J619" s="66">
        <v>1</v>
      </c>
      <c r="K619" s="66" t="s">
        <v>250</v>
      </c>
      <c r="L619" s="66" t="s">
        <v>283</v>
      </c>
      <c r="M619" s="66" t="s">
        <v>284</v>
      </c>
      <c r="N619" s="66" t="s">
        <v>286</v>
      </c>
      <c r="O619" s="26">
        <f t="shared" si="13"/>
        <v>0</v>
      </c>
      <c r="P619" s="26">
        <f t="shared" si="13"/>
        <v>0</v>
      </c>
      <c r="Q619" s="26">
        <f t="shared" si="13"/>
        <v>0</v>
      </c>
      <c r="R619" s="26">
        <f t="shared" si="13"/>
        <v>0</v>
      </c>
      <c r="S619" s="26">
        <f t="shared" si="13"/>
        <v>0</v>
      </c>
      <c r="T619" s="26">
        <f t="shared" si="13"/>
        <v>0</v>
      </c>
      <c r="U619" s="26">
        <f t="shared" si="13"/>
        <v>0</v>
      </c>
      <c r="V619" s="26">
        <f t="shared" si="13"/>
        <v>0</v>
      </c>
      <c r="W619" s="26">
        <f t="shared" si="13"/>
        <v>-7891</v>
      </c>
      <c r="X619" s="26">
        <f t="shared" si="13"/>
        <v>-45881</v>
      </c>
      <c r="Y619" s="26">
        <f t="shared" si="13"/>
        <v>-40697</v>
      </c>
      <c r="Z619" s="26">
        <f t="shared" si="13"/>
        <v>-35660</v>
      </c>
      <c r="AA619" s="67">
        <f t="shared" si="9"/>
        <v>-130129</v>
      </c>
    </row>
    <row r="620" spans="1:27">
      <c r="A620" s="65" t="s">
        <v>23</v>
      </c>
      <c r="B620" s="13" t="s">
        <v>1292</v>
      </c>
      <c r="C620" s="13" t="s">
        <v>1310</v>
      </c>
      <c r="D620" s="65">
        <v>120107</v>
      </c>
      <c r="E620" s="66" t="s">
        <v>1065</v>
      </c>
      <c r="F620" s="66" t="s">
        <v>1059</v>
      </c>
      <c r="G620" s="65" t="s">
        <v>78</v>
      </c>
      <c r="H620" s="65">
        <v>40161000</v>
      </c>
      <c r="I620" s="66" t="s">
        <v>288</v>
      </c>
      <c r="J620" s="66">
        <v>1</v>
      </c>
      <c r="K620" s="66" t="s">
        <v>250</v>
      </c>
      <c r="L620" s="66" t="s">
        <v>289</v>
      </c>
      <c r="M620" s="66" t="s">
        <v>290</v>
      </c>
      <c r="N620" s="66" t="s">
        <v>292</v>
      </c>
      <c r="O620" s="26">
        <f t="shared" si="13"/>
        <v>0</v>
      </c>
      <c r="P620" s="26">
        <f t="shared" si="13"/>
        <v>0</v>
      </c>
      <c r="Q620" s="26">
        <f t="shared" si="13"/>
        <v>0</v>
      </c>
      <c r="R620" s="26">
        <f t="shared" si="13"/>
        <v>0</v>
      </c>
      <c r="S620" s="26">
        <f t="shared" si="13"/>
        <v>0</v>
      </c>
      <c r="T620" s="26">
        <f t="shared" si="13"/>
        <v>0</v>
      </c>
      <c r="U620" s="26">
        <f t="shared" si="13"/>
        <v>0</v>
      </c>
      <c r="V620" s="26">
        <f t="shared" si="13"/>
        <v>0</v>
      </c>
      <c r="W620" s="26">
        <f t="shared" si="13"/>
        <v>0</v>
      </c>
      <c r="X620" s="26">
        <f t="shared" si="13"/>
        <v>-10028.843138526918</v>
      </c>
      <c r="Y620" s="26">
        <f t="shared" si="13"/>
        <v>-9109.2690318431723</v>
      </c>
      <c r="Z620" s="26">
        <f t="shared" si="13"/>
        <v>-8023.8407813986641</v>
      </c>
      <c r="AA620" s="67">
        <f t="shared" si="9"/>
        <v>-27161.952951768755</v>
      </c>
    </row>
    <row r="621" spans="1:27">
      <c r="A621" s="47" t="s">
        <v>22</v>
      </c>
      <c r="B621" s="13" t="s">
        <v>1292</v>
      </c>
      <c r="C621" s="13" t="s">
        <v>1316</v>
      </c>
      <c r="D621" s="19"/>
      <c r="E621" s="19"/>
      <c r="F621" s="13" t="s">
        <v>1059</v>
      </c>
      <c r="G621" s="1" t="s">
        <v>72</v>
      </c>
      <c r="H621" s="1">
        <v>40111000</v>
      </c>
      <c r="I621" s="13" t="s">
        <v>249</v>
      </c>
      <c r="J621" s="13">
        <v>1</v>
      </c>
      <c r="K621" s="13" t="s">
        <v>250</v>
      </c>
      <c r="L621" s="49" t="s">
        <v>251</v>
      </c>
      <c r="M621" s="49" t="s">
        <v>252</v>
      </c>
      <c r="N621" s="49" t="s">
        <v>254</v>
      </c>
      <c r="O621" s="26">
        <v>-3834457</v>
      </c>
      <c r="P621" s="26">
        <v>-3715409</v>
      </c>
      <c r="Q621" s="26">
        <v>-3838231</v>
      </c>
      <c r="R621" s="26">
        <v>-3713471</v>
      </c>
      <c r="S621" s="26">
        <v>-3800624</v>
      </c>
      <c r="T621" s="26">
        <v>-4093037</v>
      </c>
      <c r="U621" s="26">
        <v>-4695952</v>
      </c>
      <c r="V621" s="26">
        <v>-4102222</v>
      </c>
      <c r="W621" s="26">
        <v>-4186345</v>
      </c>
      <c r="X621" s="26">
        <v>-4173204</v>
      </c>
      <c r="Y621" s="26">
        <v>-3849042</v>
      </c>
      <c r="Z621" s="26">
        <v>-3787840</v>
      </c>
      <c r="AA621" s="67">
        <f t="shared" si="9"/>
        <v>-47789834</v>
      </c>
    </row>
    <row r="622" spans="1:27">
      <c r="A622" s="47" t="s">
        <v>22</v>
      </c>
      <c r="B622" s="13" t="s">
        <v>1292</v>
      </c>
      <c r="C622" s="13" t="s">
        <v>1316</v>
      </c>
      <c r="D622" s="19"/>
      <c r="E622" s="19"/>
      <c r="F622" s="13" t="s">
        <v>1059</v>
      </c>
      <c r="G622" s="1" t="s">
        <v>73</v>
      </c>
      <c r="H622" s="1">
        <v>40121000</v>
      </c>
      <c r="I622" s="13" t="s">
        <v>258</v>
      </c>
      <c r="J622" s="13">
        <v>1</v>
      </c>
      <c r="K622" s="13" t="s">
        <v>250</v>
      </c>
      <c r="L622" s="13" t="s">
        <v>259</v>
      </c>
      <c r="M622" s="13" t="s">
        <v>260</v>
      </c>
      <c r="N622" s="13" t="s">
        <v>262</v>
      </c>
      <c r="O622" s="26">
        <v>-1573324</v>
      </c>
      <c r="P622" s="26">
        <v>-1590809</v>
      </c>
      <c r="Q622" s="26">
        <v>-1629226</v>
      </c>
      <c r="R622" s="26">
        <v>-1681355</v>
      </c>
      <c r="S622" s="26">
        <v>-1525473</v>
      </c>
      <c r="T622" s="26">
        <v>-1834878</v>
      </c>
      <c r="U622" s="26">
        <v>-2086841</v>
      </c>
      <c r="V622" s="26">
        <v>-1991130</v>
      </c>
      <c r="W622" s="26">
        <v>-2071283</v>
      </c>
      <c r="X622" s="26">
        <v>-1982842</v>
      </c>
      <c r="Y622" s="26">
        <v>-1784396</v>
      </c>
      <c r="Z622" s="26">
        <v>-1578404</v>
      </c>
      <c r="AA622" s="67">
        <f t="shared" si="9"/>
        <v>-21329961</v>
      </c>
    </row>
    <row r="623" spans="1:27">
      <c r="A623" s="47" t="s">
        <v>22</v>
      </c>
      <c r="B623" s="13" t="s">
        <v>1292</v>
      </c>
      <c r="C623" s="13" t="s">
        <v>1316</v>
      </c>
      <c r="D623" s="19"/>
      <c r="E623" s="19"/>
      <c r="F623" s="13" t="s">
        <v>1059</v>
      </c>
      <c r="G623" s="1" t="s">
        <v>74</v>
      </c>
      <c r="H623" s="1">
        <v>40131000</v>
      </c>
      <c r="I623" s="13" t="s">
        <v>264</v>
      </c>
      <c r="J623" s="13">
        <v>1</v>
      </c>
      <c r="K623" s="13" t="s">
        <v>250</v>
      </c>
      <c r="L623" s="13" t="s">
        <v>265</v>
      </c>
      <c r="M623" s="13" t="s">
        <v>266</v>
      </c>
      <c r="N623" s="13" t="s">
        <v>268</v>
      </c>
      <c r="O623" s="26">
        <v>-210302</v>
      </c>
      <c r="P623" s="26">
        <v>-200623</v>
      </c>
      <c r="Q623" s="26">
        <v>-196449</v>
      </c>
      <c r="R623" s="26">
        <v>-199819</v>
      </c>
      <c r="S623" s="26">
        <v>-201395</v>
      </c>
      <c r="T623" s="26">
        <v>-236553</v>
      </c>
      <c r="U623" s="26">
        <v>-231679</v>
      </c>
      <c r="V623" s="26">
        <v>-247937</v>
      </c>
      <c r="W623" s="26">
        <v>-222383</v>
      </c>
      <c r="X623" s="26">
        <v>-206768</v>
      </c>
      <c r="Y623" s="26">
        <v>-196580</v>
      </c>
      <c r="Z623" s="26">
        <v>-189994</v>
      </c>
      <c r="AA623" s="67">
        <f t="shared" si="9"/>
        <v>-2540482</v>
      </c>
    </row>
    <row r="624" spans="1:27">
      <c r="A624" s="47" t="s">
        <v>22</v>
      </c>
      <c r="B624" s="13" t="s">
        <v>1292</v>
      </c>
      <c r="C624" s="13" t="s">
        <v>1316</v>
      </c>
      <c r="D624" s="19"/>
      <c r="E624" s="19"/>
      <c r="F624" s="13" t="s">
        <v>1059</v>
      </c>
      <c r="G624" s="1" t="s">
        <v>77</v>
      </c>
      <c r="H624" s="1">
        <v>40151000</v>
      </c>
      <c r="I624" s="13" t="s">
        <v>282</v>
      </c>
      <c r="J624" s="13">
        <v>1</v>
      </c>
      <c r="K624" s="13" t="s">
        <v>250</v>
      </c>
      <c r="L624" s="13" t="s">
        <v>283</v>
      </c>
      <c r="M624" s="13" t="s">
        <v>284</v>
      </c>
      <c r="N624" s="13" t="s">
        <v>286</v>
      </c>
      <c r="O624" s="26">
        <v>-422232</v>
      </c>
      <c r="P624" s="26">
        <v>-419167</v>
      </c>
      <c r="Q624" s="26">
        <v>-390015</v>
      </c>
      <c r="R624" s="26">
        <v>-394668</v>
      </c>
      <c r="S624" s="26">
        <v>-481815</v>
      </c>
      <c r="T624" s="26">
        <v>-539550</v>
      </c>
      <c r="U624" s="26">
        <v>-552994</v>
      </c>
      <c r="V624" s="26">
        <v>-615206</v>
      </c>
      <c r="W624" s="26">
        <v>-608355</v>
      </c>
      <c r="X624" s="26">
        <v>-576776</v>
      </c>
      <c r="Y624" s="26">
        <v>-463416</v>
      </c>
      <c r="Z624" s="26">
        <v>-440698</v>
      </c>
      <c r="AA624" s="67">
        <f t="shared" si="9"/>
        <v>-5904892</v>
      </c>
    </row>
    <row r="625" spans="1:27">
      <c r="A625" s="47" t="s">
        <v>22</v>
      </c>
      <c r="B625" s="13" t="s">
        <v>1292</v>
      </c>
      <c r="C625" s="13" t="s">
        <v>1316</v>
      </c>
      <c r="D625" s="19"/>
      <c r="E625" s="19"/>
      <c r="F625" s="13" t="s">
        <v>1059</v>
      </c>
      <c r="G625" s="1" t="s">
        <v>78</v>
      </c>
      <c r="H625" s="1">
        <v>40161000</v>
      </c>
      <c r="I625" s="13" t="s">
        <v>288</v>
      </c>
      <c r="J625" s="13">
        <v>1</v>
      </c>
      <c r="K625" s="13" t="s">
        <v>250</v>
      </c>
      <c r="L625" s="13" t="s">
        <v>289</v>
      </c>
      <c r="M625" s="13" t="s">
        <v>290</v>
      </c>
      <c r="N625" s="13" t="s">
        <v>292</v>
      </c>
      <c r="O625" s="26">
        <v>-133895</v>
      </c>
      <c r="P625" s="26">
        <v>-119861</v>
      </c>
      <c r="Q625" s="26">
        <v>-136802</v>
      </c>
      <c r="R625" s="26">
        <v>-132771</v>
      </c>
      <c r="S625" s="26">
        <v>-141485</v>
      </c>
      <c r="T625" s="26">
        <v>-157766</v>
      </c>
      <c r="U625" s="26">
        <v>-185513</v>
      </c>
      <c r="V625" s="26">
        <v>-178676</v>
      </c>
      <c r="W625" s="26">
        <v>-170469</v>
      </c>
      <c r="X625" s="26">
        <v>-165482</v>
      </c>
      <c r="Y625" s="26">
        <v>-133581</v>
      </c>
      <c r="Z625" s="26">
        <v>-118448</v>
      </c>
      <c r="AA625" s="67">
        <f t="shared" si="9"/>
        <v>-1774749</v>
      </c>
    </row>
    <row r="626" spans="1:27">
      <c r="A626" s="47" t="s">
        <v>22</v>
      </c>
      <c r="B626" s="13" t="s">
        <v>1292</v>
      </c>
      <c r="C626" s="13" t="s">
        <v>1316</v>
      </c>
      <c r="D626" s="19"/>
      <c r="E626" s="19"/>
      <c r="F626" s="13" t="s">
        <v>1059</v>
      </c>
      <c r="G626" s="1" t="s">
        <v>76</v>
      </c>
      <c r="H626" s="1">
        <v>40145000</v>
      </c>
      <c r="I626" s="13" t="s">
        <v>276</v>
      </c>
      <c r="J626" s="13">
        <v>1</v>
      </c>
      <c r="K626" s="13" t="s">
        <v>250</v>
      </c>
      <c r="L626" s="13" t="s">
        <v>277</v>
      </c>
      <c r="M626" s="13" t="s">
        <v>278</v>
      </c>
      <c r="N626" s="13" t="s">
        <v>280</v>
      </c>
      <c r="O626" s="26">
        <v>-224987</v>
      </c>
      <c r="P626" s="26">
        <v>-224987</v>
      </c>
      <c r="Q626" s="26">
        <v>-224987</v>
      </c>
      <c r="R626" s="26">
        <v>-224987</v>
      </c>
      <c r="S626" s="26">
        <v>-224987</v>
      </c>
      <c r="T626" s="26">
        <v>-224987</v>
      </c>
      <c r="U626" s="26">
        <v>-224987</v>
      </c>
      <c r="V626" s="26">
        <v>-224987</v>
      </c>
      <c r="W626" s="26">
        <v>-224987</v>
      </c>
      <c r="X626" s="26">
        <v>-224987</v>
      </c>
      <c r="Y626" s="26">
        <v>-224987</v>
      </c>
      <c r="Z626" s="26">
        <v>-224987</v>
      </c>
      <c r="AA626" s="67">
        <f t="shared" si="9"/>
        <v>-2699844</v>
      </c>
    </row>
    <row r="627" spans="1:27">
      <c r="A627" s="47" t="s">
        <v>22</v>
      </c>
      <c r="B627" s="13" t="s">
        <v>1292</v>
      </c>
      <c r="C627" s="13" t="s">
        <v>1316</v>
      </c>
      <c r="D627" s="19"/>
      <c r="E627" s="19"/>
      <c r="F627" s="13" t="s">
        <v>1059</v>
      </c>
      <c r="G627" s="1" t="s">
        <v>75</v>
      </c>
      <c r="H627" s="1">
        <v>40141000</v>
      </c>
      <c r="I627" s="13" t="s">
        <v>270</v>
      </c>
      <c r="J627" s="13">
        <v>1</v>
      </c>
      <c r="K627" s="13" t="s">
        <v>250</v>
      </c>
      <c r="L627" s="13" t="s">
        <v>271</v>
      </c>
      <c r="M627" s="13" t="s">
        <v>272</v>
      </c>
      <c r="N627" s="13" t="s">
        <v>274</v>
      </c>
      <c r="O627" s="26">
        <v>-311709</v>
      </c>
      <c r="P627" s="26">
        <v>-311709</v>
      </c>
      <c r="Q627" s="26">
        <v>-311709</v>
      </c>
      <c r="R627" s="26">
        <v>-311709</v>
      </c>
      <c r="S627" s="26">
        <v>-311709</v>
      </c>
      <c r="T627" s="26">
        <v>-311709</v>
      </c>
      <c r="U627" s="26">
        <v>-311709</v>
      </c>
      <c r="V627" s="26">
        <v>-311709</v>
      </c>
      <c r="W627" s="26">
        <v>-311709</v>
      </c>
      <c r="X627" s="26">
        <v>-311709</v>
      </c>
      <c r="Y627" s="26">
        <v>-311709</v>
      </c>
      <c r="Z627" s="26">
        <v>-311709</v>
      </c>
      <c r="AA627" s="67">
        <f t="shared" si="9"/>
        <v>-3740508</v>
      </c>
    </row>
    <row r="628" spans="1:27">
      <c r="A628" s="47" t="s">
        <v>22</v>
      </c>
      <c r="B628" s="13" t="s">
        <v>1292</v>
      </c>
      <c r="C628" s="13" t="s">
        <v>1316</v>
      </c>
      <c r="D628" s="19"/>
      <c r="E628" s="19"/>
      <c r="F628" s="13" t="s">
        <v>1059</v>
      </c>
      <c r="G628" s="1" t="s">
        <v>1285</v>
      </c>
      <c r="H628" s="1">
        <v>40171000</v>
      </c>
      <c r="I628" s="13" t="s">
        <v>297</v>
      </c>
      <c r="J628" s="13">
        <v>1</v>
      </c>
      <c r="K628" s="13" t="s">
        <v>250</v>
      </c>
      <c r="L628" s="5" t="s">
        <v>298</v>
      </c>
      <c r="M628" s="5" t="s">
        <v>299</v>
      </c>
      <c r="N628" s="5" t="s">
        <v>301</v>
      </c>
      <c r="O628" s="26">
        <v>-7053.666666666667</v>
      </c>
      <c r="P628" s="26">
        <v>-7053.666666666667</v>
      </c>
      <c r="Q628" s="26">
        <v>-7053.666666666667</v>
      </c>
      <c r="R628" s="26">
        <v>-7053.666666666667</v>
      </c>
      <c r="S628" s="26">
        <v>-7053.666666666667</v>
      </c>
      <c r="T628" s="26">
        <v>-7053.666666666667</v>
      </c>
      <c r="U628" s="26">
        <v>-7053.666666666667</v>
      </c>
      <c r="V628" s="26">
        <v>-7053.666666666667</v>
      </c>
      <c r="W628" s="26">
        <v>-7053.666666666667</v>
      </c>
      <c r="X628" s="26">
        <v>-7053.666666666667</v>
      </c>
      <c r="Y628" s="26">
        <v>-7053.666666666667</v>
      </c>
      <c r="Z628" s="26">
        <v>-7053.666666666667</v>
      </c>
      <c r="AA628" s="67">
        <f t="shared" si="9"/>
        <v>-84644</v>
      </c>
    </row>
    <row r="629" spans="1:27">
      <c r="A629" s="47" t="s">
        <v>22</v>
      </c>
      <c r="B629" s="13" t="s">
        <v>1293</v>
      </c>
      <c r="C629" s="13" t="s">
        <v>1316</v>
      </c>
      <c r="D629" s="47"/>
      <c r="E629" s="49"/>
      <c r="F629" s="49" t="s">
        <v>1059</v>
      </c>
      <c r="G629" s="47" t="s">
        <v>181</v>
      </c>
      <c r="H629" s="47">
        <v>51010000</v>
      </c>
      <c r="I629" s="49" t="s">
        <v>453</v>
      </c>
      <c r="J629" s="13">
        <v>6</v>
      </c>
      <c r="K629" s="13" t="s">
        <v>454</v>
      </c>
      <c r="L629" s="49" t="s">
        <v>455</v>
      </c>
      <c r="M629" s="49" t="s">
        <v>454</v>
      </c>
      <c r="N629" s="49" t="s">
        <v>457</v>
      </c>
      <c r="O629" s="2">
        <f>50000/12</f>
        <v>4166.666666666667</v>
      </c>
      <c r="P629" s="2">
        <f t="shared" ref="P629:Z629" si="14">50000/12</f>
        <v>4166.666666666667</v>
      </c>
      <c r="Q629" s="2">
        <f t="shared" si="14"/>
        <v>4166.666666666667</v>
      </c>
      <c r="R629" s="2">
        <f t="shared" si="14"/>
        <v>4166.666666666667</v>
      </c>
      <c r="S629" s="2">
        <f t="shared" si="14"/>
        <v>4166.666666666667</v>
      </c>
      <c r="T629" s="2">
        <f t="shared" si="14"/>
        <v>4166.666666666667</v>
      </c>
      <c r="U629" s="2">
        <f t="shared" si="14"/>
        <v>4166.666666666667</v>
      </c>
      <c r="V629" s="2">
        <f t="shared" si="14"/>
        <v>4166.666666666667</v>
      </c>
      <c r="W629" s="2">
        <f t="shared" si="14"/>
        <v>4166.666666666667</v>
      </c>
      <c r="X629" s="2">
        <f t="shared" si="14"/>
        <v>4166.666666666667</v>
      </c>
      <c r="Y629" s="2">
        <f t="shared" si="14"/>
        <v>4166.666666666667</v>
      </c>
      <c r="Z629" s="2">
        <f t="shared" si="14"/>
        <v>4166.666666666667</v>
      </c>
      <c r="AA629" s="2">
        <f t="shared" si="9"/>
        <v>49999.999999999993</v>
      </c>
    </row>
    <row r="630" spans="1:27">
      <c r="A630" s="47" t="s">
        <v>22</v>
      </c>
      <c r="B630" s="13" t="s">
        <v>1293</v>
      </c>
      <c r="C630" s="13" t="s">
        <v>1316</v>
      </c>
      <c r="D630" s="47"/>
      <c r="E630" s="49"/>
      <c r="F630" s="49" t="s">
        <v>1059</v>
      </c>
      <c r="G630" s="47" t="s">
        <v>183</v>
      </c>
      <c r="H630" s="47">
        <v>51110000</v>
      </c>
      <c r="I630" s="49" t="s">
        <v>459</v>
      </c>
      <c r="J630" s="13">
        <v>9</v>
      </c>
      <c r="K630" s="13" t="s">
        <v>460</v>
      </c>
      <c r="L630" s="49" t="s">
        <v>461</v>
      </c>
      <c r="M630" s="49" t="s">
        <v>460</v>
      </c>
      <c r="N630" s="49" t="s">
        <v>463</v>
      </c>
      <c r="O630" s="2">
        <v>5000</v>
      </c>
      <c r="P630" s="2">
        <v>5000</v>
      </c>
      <c r="Q630" s="2">
        <v>5000</v>
      </c>
      <c r="R630" s="2">
        <v>5000</v>
      </c>
      <c r="S630" s="2">
        <v>5000</v>
      </c>
      <c r="T630" s="2">
        <v>5000</v>
      </c>
      <c r="U630" s="2">
        <v>5000</v>
      </c>
      <c r="V630" s="2">
        <v>5000</v>
      </c>
      <c r="W630" s="2">
        <v>5000</v>
      </c>
      <c r="X630" s="2">
        <v>5000</v>
      </c>
      <c r="Y630" s="2">
        <v>5000</v>
      </c>
      <c r="Z630" s="2">
        <v>5000</v>
      </c>
      <c r="AA630" s="2">
        <f t="shared" si="9"/>
        <v>60000</v>
      </c>
    </row>
    <row r="631" spans="1:27">
      <c r="A631" s="1" t="s">
        <v>22</v>
      </c>
      <c r="B631" s="13" t="s">
        <v>1385</v>
      </c>
      <c r="C631" s="13" t="s">
        <v>1310</v>
      </c>
      <c r="D631" s="1">
        <v>120105</v>
      </c>
      <c r="E631" s="13" t="s">
        <v>1064</v>
      </c>
      <c r="F631" s="13" t="s">
        <v>1059</v>
      </c>
      <c r="G631" s="47" t="s">
        <v>233</v>
      </c>
      <c r="H631" s="47">
        <v>55710000</v>
      </c>
      <c r="I631" s="49" t="s">
        <v>780</v>
      </c>
      <c r="J631" s="13">
        <v>28</v>
      </c>
      <c r="K631" s="13" t="s">
        <v>776</v>
      </c>
      <c r="L631" s="13" t="s">
        <v>777</v>
      </c>
      <c r="M631" s="13" t="s">
        <v>776</v>
      </c>
      <c r="N631" s="13" t="s">
        <v>782</v>
      </c>
      <c r="O631" s="50">
        <v>-794</v>
      </c>
      <c r="P631" s="50">
        <v>-794</v>
      </c>
      <c r="Q631" s="50">
        <v>-794</v>
      </c>
      <c r="R631" s="50">
        <v>-794</v>
      </c>
      <c r="S631" s="50">
        <v>-794</v>
      </c>
      <c r="T631" s="50">
        <v>-794</v>
      </c>
      <c r="U631" s="50">
        <v>-794</v>
      </c>
      <c r="V631" s="50">
        <v>-794</v>
      </c>
      <c r="W631" s="50">
        <v>-794</v>
      </c>
      <c r="X631" s="50">
        <v>-794</v>
      </c>
      <c r="Y631" s="50">
        <v>-794</v>
      </c>
      <c r="Z631" s="50">
        <v>-794</v>
      </c>
      <c r="AA631" s="2">
        <f t="shared" si="9"/>
        <v>-9528</v>
      </c>
    </row>
    <row r="632" spans="1:27">
      <c r="A632" s="1" t="s">
        <v>21</v>
      </c>
      <c r="B632" s="13" t="s">
        <v>1385</v>
      </c>
      <c r="C632" s="13" t="s">
        <v>1310</v>
      </c>
      <c r="D632" s="1">
        <v>120105</v>
      </c>
      <c r="E632" s="13" t="s">
        <v>1064</v>
      </c>
      <c r="F632" s="13" t="s">
        <v>1059</v>
      </c>
      <c r="G632" s="1" t="s">
        <v>60</v>
      </c>
      <c r="H632" s="1">
        <v>53401500</v>
      </c>
      <c r="I632" s="13" t="s">
        <v>696</v>
      </c>
      <c r="J632" s="13">
        <v>14</v>
      </c>
      <c r="K632" s="13" t="s">
        <v>687</v>
      </c>
      <c r="L632" s="13" t="s">
        <v>688</v>
      </c>
      <c r="M632" s="13" t="s">
        <v>689</v>
      </c>
      <c r="N632" s="13" t="s">
        <v>691</v>
      </c>
      <c r="O632" s="50">
        <v>794</v>
      </c>
      <c r="P632" s="50">
        <v>794</v>
      </c>
      <c r="Q632" s="50">
        <v>794</v>
      </c>
      <c r="R632" s="50">
        <v>794</v>
      </c>
      <c r="S632" s="50">
        <v>794</v>
      </c>
      <c r="T632" s="50">
        <v>794</v>
      </c>
      <c r="U632" s="50">
        <v>794</v>
      </c>
      <c r="V632" s="50">
        <v>794</v>
      </c>
      <c r="W632" s="50">
        <v>794</v>
      </c>
      <c r="X632" s="50">
        <v>794</v>
      </c>
      <c r="Y632" s="50">
        <v>794</v>
      </c>
      <c r="Z632" s="50">
        <v>794</v>
      </c>
      <c r="AA632" s="2">
        <f t="shared" si="9"/>
        <v>9528</v>
      </c>
    </row>
    <row r="633" spans="1:27">
      <c r="A633" s="1" t="s">
        <v>22</v>
      </c>
      <c r="B633" s="13" t="s">
        <v>1385</v>
      </c>
      <c r="C633" s="13" t="s">
        <v>1310</v>
      </c>
      <c r="D633" s="1">
        <v>120105</v>
      </c>
      <c r="E633" s="13" t="s">
        <v>1064</v>
      </c>
      <c r="F633" s="13" t="s">
        <v>1059</v>
      </c>
      <c r="G633" s="1" t="s">
        <v>122</v>
      </c>
      <c r="H633" s="1">
        <v>55115000</v>
      </c>
      <c r="I633" s="13" t="s">
        <v>1043</v>
      </c>
      <c r="J633" s="13">
        <v>28</v>
      </c>
      <c r="K633" s="13" t="s">
        <v>776</v>
      </c>
      <c r="L633" s="13" t="s">
        <v>777</v>
      </c>
      <c r="M633" s="13" t="s">
        <v>776</v>
      </c>
      <c r="N633" s="13" t="s">
        <v>779</v>
      </c>
      <c r="O633" s="50">
        <f>-O75</f>
        <v>-2891.8458333333333</v>
      </c>
      <c r="P633" s="50">
        <f t="shared" ref="P633:Z633" si="15">-P75</f>
        <v>-2891.8458333333333</v>
      </c>
      <c r="Q633" s="50">
        <f t="shared" si="15"/>
        <v>-2891.8458333333333</v>
      </c>
      <c r="R633" s="50">
        <f t="shared" si="15"/>
        <v>-2891.8458333333333</v>
      </c>
      <c r="S633" s="50">
        <f t="shared" si="15"/>
        <v>-2891.8458333333333</v>
      </c>
      <c r="T633" s="50">
        <f t="shared" si="15"/>
        <v>-2891.8458333333333</v>
      </c>
      <c r="U633" s="50">
        <f t="shared" si="15"/>
        <v>-2891.8458333333333</v>
      </c>
      <c r="V633" s="50">
        <f t="shared" si="15"/>
        <v>-2891.8458333333333</v>
      </c>
      <c r="W633" s="50">
        <f t="shared" si="15"/>
        <v>-2891.8458333333333</v>
      </c>
      <c r="X633" s="50">
        <f t="shared" si="15"/>
        <v>-2891.8458333333333</v>
      </c>
      <c r="Y633" s="50">
        <f t="shared" si="15"/>
        <v>-2891.8458333333333</v>
      </c>
      <c r="Z633" s="50">
        <f t="shared" si="15"/>
        <v>-2891.8458333333333</v>
      </c>
      <c r="AA633" s="2">
        <f t="shared" si="9"/>
        <v>-34702.15</v>
      </c>
    </row>
    <row r="634" spans="1:27">
      <c r="A634" s="1" t="s">
        <v>22</v>
      </c>
      <c r="B634" s="13" t="s">
        <v>1385</v>
      </c>
      <c r="C634" s="13" t="s">
        <v>1310</v>
      </c>
      <c r="D634" s="1">
        <v>120105</v>
      </c>
      <c r="E634" s="13" t="s">
        <v>1064</v>
      </c>
      <c r="F634" s="13" t="s">
        <v>1059</v>
      </c>
      <c r="G634" s="1" t="s">
        <v>123</v>
      </c>
      <c r="H634" s="1">
        <v>55715000</v>
      </c>
      <c r="I634" s="13" t="s">
        <v>1045</v>
      </c>
      <c r="J634" s="13">
        <v>28</v>
      </c>
      <c r="K634" s="13" t="s">
        <v>776</v>
      </c>
      <c r="L634" s="13" t="s">
        <v>777</v>
      </c>
      <c r="M634" s="13" t="s">
        <v>776</v>
      </c>
      <c r="N634" s="13" t="s">
        <v>782</v>
      </c>
      <c r="O634" s="50">
        <f>-O76</f>
        <v>-32346</v>
      </c>
      <c r="P634" s="50">
        <f t="shared" ref="P634:Z634" si="16">-P76</f>
        <v>-32346</v>
      </c>
      <c r="Q634" s="50">
        <f t="shared" si="16"/>
        <v>-32346</v>
      </c>
      <c r="R634" s="50">
        <f t="shared" si="16"/>
        <v>-32346</v>
      </c>
      <c r="S634" s="50">
        <f t="shared" si="16"/>
        <v>-32346</v>
      </c>
      <c r="T634" s="50">
        <f t="shared" si="16"/>
        <v>-32346</v>
      </c>
      <c r="U634" s="50">
        <f t="shared" si="16"/>
        <v>-32346</v>
      </c>
      <c r="V634" s="50">
        <f t="shared" si="16"/>
        <v>-32346</v>
      </c>
      <c r="W634" s="50">
        <f t="shared" si="16"/>
        <v>-32346</v>
      </c>
      <c r="X634" s="50">
        <f t="shared" si="16"/>
        <v>-32346</v>
      </c>
      <c r="Y634" s="50">
        <f t="shared" si="16"/>
        <v>-32346</v>
      </c>
      <c r="Z634" s="50">
        <f t="shared" si="16"/>
        <v>-32346</v>
      </c>
      <c r="AA634" s="2">
        <f t="shared" si="9"/>
        <v>-388152</v>
      </c>
    </row>
    <row r="635" spans="1:27">
      <c r="A635" s="1" t="s">
        <v>22</v>
      </c>
      <c r="B635" s="13" t="s">
        <v>1385</v>
      </c>
      <c r="C635" s="13" t="s">
        <v>1310</v>
      </c>
      <c r="D635" s="1">
        <v>120105</v>
      </c>
      <c r="E635" s="13" t="s">
        <v>1064</v>
      </c>
      <c r="F635" s="13" t="s">
        <v>1059</v>
      </c>
      <c r="G635" s="1" t="s">
        <v>124</v>
      </c>
      <c r="H635" s="1">
        <v>55725000</v>
      </c>
      <c r="I635" s="13" t="s">
        <v>1044</v>
      </c>
      <c r="J635" s="13">
        <v>28</v>
      </c>
      <c r="K635" s="13" t="s">
        <v>776</v>
      </c>
      <c r="L635" s="13" t="s">
        <v>777</v>
      </c>
      <c r="M635" s="13" t="s">
        <v>776</v>
      </c>
      <c r="N635" s="13" t="s">
        <v>785</v>
      </c>
      <c r="O635" s="50">
        <f>-O77</f>
        <v>-12473.339166666667</v>
      </c>
      <c r="P635" s="50">
        <f t="shared" ref="P635:Z635" si="17">-P77</f>
        <v>-12473.339166666667</v>
      </c>
      <c r="Q635" s="50">
        <f t="shared" si="17"/>
        <v>-12473.339166666667</v>
      </c>
      <c r="R635" s="50">
        <f t="shared" si="17"/>
        <v>-12473.339166666667</v>
      </c>
      <c r="S635" s="50">
        <f t="shared" si="17"/>
        <v>-12473.339166666667</v>
      </c>
      <c r="T635" s="50">
        <f t="shared" si="17"/>
        <v>-12473.339166666667</v>
      </c>
      <c r="U635" s="50">
        <f t="shared" si="17"/>
        <v>-12473.339166666667</v>
      </c>
      <c r="V635" s="50">
        <f t="shared" si="17"/>
        <v>-12473.339166666667</v>
      </c>
      <c r="W635" s="50">
        <f t="shared" si="17"/>
        <v>-12473.339166666667</v>
      </c>
      <c r="X635" s="50">
        <f t="shared" si="17"/>
        <v>-12473.339166666667</v>
      </c>
      <c r="Y635" s="50">
        <f t="shared" si="17"/>
        <v>-12473.339166666667</v>
      </c>
      <c r="Z635" s="50">
        <f t="shared" si="17"/>
        <v>-12473.339166666667</v>
      </c>
      <c r="AA635" s="2">
        <f t="shared" si="9"/>
        <v>-149680.07000000004</v>
      </c>
    </row>
    <row r="636" spans="1:27">
      <c r="A636" s="1" t="s">
        <v>22</v>
      </c>
      <c r="B636" s="13" t="s">
        <v>1385</v>
      </c>
      <c r="C636" s="13" t="s">
        <v>1310</v>
      </c>
      <c r="D636" s="1">
        <v>120105</v>
      </c>
      <c r="E636" s="13" t="s">
        <v>1064</v>
      </c>
      <c r="F636" s="13" t="s">
        <v>1059</v>
      </c>
      <c r="G636" s="1" t="s">
        <v>125</v>
      </c>
      <c r="H636" s="1">
        <v>55735000</v>
      </c>
      <c r="I636" s="13" t="s">
        <v>1046</v>
      </c>
      <c r="J636" s="13">
        <v>28</v>
      </c>
      <c r="K636" s="13" t="s">
        <v>776</v>
      </c>
      <c r="L636" s="13" t="s">
        <v>777</v>
      </c>
      <c r="M636" s="13" t="s">
        <v>776</v>
      </c>
      <c r="N636" s="13" t="s">
        <v>789</v>
      </c>
      <c r="O636" s="50">
        <f>-O78</f>
        <v>-20119.095833333333</v>
      </c>
      <c r="P636" s="50">
        <f t="shared" ref="P636:Z636" si="18">-P78</f>
        <v>-20119.095833333333</v>
      </c>
      <c r="Q636" s="50">
        <f t="shared" si="18"/>
        <v>-20119.095833333333</v>
      </c>
      <c r="R636" s="50">
        <f t="shared" si="18"/>
        <v>-20119.095833333333</v>
      </c>
      <c r="S636" s="50">
        <f t="shared" si="18"/>
        <v>-20119.095833333333</v>
      </c>
      <c r="T636" s="50">
        <f t="shared" si="18"/>
        <v>-20119.095833333333</v>
      </c>
      <c r="U636" s="50">
        <f t="shared" si="18"/>
        <v>-20119.095833333333</v>
      </c>
      <c r="V636" s="50">
        <f t="shared" si="18"/>
        <v>-20119.095833333333</v>
      </c>
      <c r="W636" s="50">
        <f t="shared" si="18"/>
        <v>-20119.095833333333</v>
      </c>
      <c r="X636" s="50">
        <f t="shared" si="18"/>
        <v>-20119.095833333333</v>
      </c>
      <c r="Y636" s="50">
        <f t="shared" si="18"/>
        <v>-20119.095833333333</v>
      </c>
      <c r="Z636" s="50">
        <f t="shared" si="18"/>
        <v>-20119.095833333333</v>
      </c>
      <c r="AA636" s="2">
        <f t="shared" si="9"/>
        <v>-241429.14999999994</v>
      </c>
    </row>
    <row r="637" spans="1:27">
      <c r="A637" s="1" t="s">
        <v>22</v>
      </c>
      <c r="B637" s="13" t="s">
        <v>1385</v>
      </c>
      <c r="C637" s="13" t="s">
        <v>1310</v>
      </c>
      <c r="D637" s="1">
        <v>120105</v>
      </c>
      <c r="E637" s="13" t="s">
        <v>1064</v>
      </c>
      <c r="F637" s="13" t="s">
        <v>1059</v>
      </c>
      <c r="G637" s="47" t="s">
        <v>1388</v>
      </c>
      <c r="H637" s="47">
        <v>55110000</v>
      </c>
      <c r="I637" s="49" t="s">
        <v>775</v>
      </c>
      <c r="J637" s="13">
        <v>28</v>
      </c>
      <c r="K637" s="13" t="s">
        <v>776</v>
      </c>
      <c r="L637" s="13" t="s">
        <v>777</v>
      </c>
      <c r="M637" s="13" t="s">
        <v>776</v>
      </c>
      <c r="N637" s="13" t="s">
        <v>779</v>
      </c>
      <c r="O637" s="50">
        <f>O75</f>
        <v>2891.8458333333333</v>
      </c>
      <c r="P637" s="50">
        <f t="shared" ref="P637:Z637" si="19">P75</f>
        <v>2891.8458333333333</v>
      </c>
      <c r="Q637" s="50">
        <f t="shared" si="19"/>
        <v>2891.8458333333333</v>
      </c>
      <c r="R637" s="50">
        <f t="shared" si="19"/>
        <v>2891.8458333333333</v>
      </c>
      <c r="S637" s="50">
        <f t="shared" si="19"/>
        <v>2891.8458333333333</v>
      </c>
      <c r="T637" s="50">
        <f t="shared" si="19"/>
        <v>2891.8458333333333</v>
      </c>
      <c r="U637" s="50">
        <f t="shared" si="19"/>
        <v>2891.8458333333333</v>
      </c>
      <c r="V637" s="50">
        <f t="shared" si="19"/>
        <v>2891.8458333333333</v>
      </c>
      <c r="W637" s="50">
        <f t="shared" si="19"/>
        <v>2891.8458333333333</v>
      </c>
      <c r="X637" s="50">
        <f t="shared" si="19"/>
        <v>2891.8458333333333</v>
      </c>
      <c r="Y637" s="50">
        <f t="shared" si="19"/>
        <v>2891.8458333333333</v>
      </c>
      <c r="Z637" s="50">
        <f t="shared" si="19"/>
        <v>2891.8458333333333</v>
      </c>
      <c r="AA637" s="2">
        <f t="shared" si="9"/>
        <v>34702.15</v>
      </c>
    </row>
    <row r="638" spans="1:27">
      <c r="A638" s="1" t="s">
        <v>22</v>
      </c>
      <c r="B638" s="13" t="s">
        <v>1385</v>
      </c>
      <c r="C638" s="13" t="s">
        <v>1310</v>
      </c>
      <c r="D638" s="1">
        <v>120105</v>
      </c>
      <c r="E638" s="13" t="s">
        <v>1064</v>
      </c>
      <c r="F638" s="13" t="s">
        <v>1059</v>
      </c>
      <c r="G638" s="47" t="s">
        <v>233</v>
      </c>
      <c r="H638" s="47">
        <v>55710000</v>
      </c>
      <c r="I638" s="49" t="s">
        <v>780</v>
      </c>
      <c r="J638" s="13">
        <v>28</v>
      </c>
      <c r="K638" s="13" t="s">
        <v>776</v>
      </c>
      <c r="L638" s="13" t="s">
        <v>777</v>
      </c>
      <c r="M638" s="13" t="s">
        <v>776</v>
      </c>
      <c r="N638" s="13" t="s">
        <v>782</v>
      </c>
      <c r="O638" s="50">
        <f>O76</f>
        <v>32346</v>
      </c>
      <c r="P638" s="50">
        <f t="shared" ref="P638:Z638" si="20">P76</f>
        <v>32346</v>
      </c>
      <c r="Q638" s="50">
        <f t="shared" si="20"/>
        <v>32346</v>
      </c>
      <c r="R638" s="50">
        <f t="shared" si="20"/>
        <v>32346</v>
      </c>
      <c r="S638" s="50">
        <f t="shared" si="20"/>
        <v>32346</v>
      </c>
      <c r="T638" s="50">
        <f t="shared" si="20"/>
        <v>32346</v>
      </c>
      <c r="U638" s="50">
        <f t="shared" si="20"/>
        <v>32346</v>
      </c>
      <c r="V638" s="50">
        <f t="shared" si="20"/>
        <v>32346</v>
      </c>
      <c r="W638" s="50">
        <f t="shared" si="20"/>
        <v>32346</v>
      </c>
      <c r="X638" s="50">
        <f t="shared" si="20"/>
        <v>32346</v>
      </c>
      <c r="Y638" s="50">
        <f t="shared" si="20"/>
        <v>32346</v>
      </c>
      <c r="Z638" s="50">
        <f t="shared" si="20"/>
        <v>32346</v>
      </c>
      <c r="AA638" s="2">
        <f t="shared" si="9"/>
        <v>388152</v>
      </c>
    </row>
    <row r="639" spans="1:27">
      <c r="A639" s="1" t="s">
        <v>22</v>
      </c>
      <c r="B639" s="13" t="s">
        <v>1385</v>
      </c>
      <c r="C639" s="13" t="s">
        <v>1310</v>
      </c>
      <c r="D639" s="1">
        <v>120105</v>
      </c>
      <c r="E639" s="13" t="s">
        <v>1064</v>
      </c>
      <c r="F639" s="13" t="s">
        <v>1059</v>
      </c>
      <c r="G639" s="47" t="s">
        <v>123</v>
      </c>
      <c r="H639" s="47">
        <v>55715000</v>
      </c>
      <c r="I639" s="49" t="s">
        <v>1045</v>
      </c>
      <c r="J639" s="13">
        <v>28</v>
      </c>
      <c r="K639" s="13" t="s">
        <v>776</v>
      </c>
      <c r="L639" s="13" t="s">
        <v>777</v>
      </c>
      <c r="M639" s="13" t="s">
        <v>776</v>
      </c>
      <c r="N639" s="49" t="s">
        <v>782</v>
      </c>
      <c r="O639" s="50">
        <v>0</v>
      </c>
      <c r="P639" s="50">
        <v>0</v>
      </c>
      <c r="Q639" s="50">
        <v>0</v>
      </c>
      <c r="R639" s="50">
        <v>0</v>
      </c>
      <c r="S639" s="50">
        <v>0</v>
      </c>
      <c r="T639" s="50">
        <v>0</v>
      </c>
      <c r="U639" s="50">
        <v>0</v>
      </c>
      <c r="V639" s="50">
        <v>0</v>
      </c>
      <c r="W639" s="50">
        <v>0</v>
      </c>
      <c r="X639" s="50">
        <v>0</v>
      </c>
      <c r="Y639" s="50">
        <v>0</v>
      </c>
      <c r="Z639" s="50">
        <v>0</v>
      </c>
      <c r="AA639" s="2">
        <f t="shared" si="9"/>
        <v>0</v>
      </c>
    </row>
    <row r="640" spans="1:27">
      <c r="A640" s="1" t="s">
        <v>22</v>
      </c>
      <c r="B640" s="13" t="s">
        <v>1385</v>
      </c>
      <c r="C640" s="13" t="s">
        <v>1310</v>
      </c>
      <c r="D640" s="1">
        <v>120105</v>
      </c>
      <c r="E640" s="13" t="s">
        <v>1064</v>
      </c>
      <c r="F640" s="13" t="s">
        <v>1059</v>
      </c>
      <c r="G640" s="47" t="s">
        <v>1386</v>
      </c>
      <c r="H640" s="47">
        <v>55720000</v>
      </c>
      <c r="I640" s="49" t="s">
        <v>783</v>
      </c>
      <c r="J640" s="13">
        <v>28</v>
      </c>
      <c r="K640" s="13" t="s">
        <v>776</v>
      </c>
      <c r="L640" s="13" t="s">
        <v>777</v>
      </c>
      <c r="M640" s="13" t="s">
        <v>776</v>
      </c>
      <c r="N640" s="49" t="s">
        <v>785</v>
      </c>
      <c r="O640" s="50">
        <f>O77</f>
        <v>12473.339166666667</v>
      </c>
      <c r="P640" s="50">
        <f t="shared" ref="P640:Z640" si="21">P77</f>
        <v>12473.339166666667</v>
      </c>
      <c r="Q640" s="50">
        <f t="shared" si="21"/>
        <v>12473.339166666667</v>
      </c>
      <c r="R640" s="50">
        <f t="shared" si="21"/>
        <v>12473.339166666667</v>
      </c>
      <c r="S640" s="50">
        <f t="shared" si="21"/>
        <v>12473.339166666667</v>
      </c>
      <c r="T640" s="50">
        <f t="shared" si="21"/>
        <v>12473.339166666667</v>
      </c>
      <c r="U640" s="50">
        <f t="shared" si="21"/>
        <v>12473.339166666667</v>
      </c>
      <c r="V640" s="50">
        <f t="shared" si="21"/>
        <v>12473.339166666667</v>
      </c>
      <c r="W640" s="50">
        <f t="shared" si="21"/>
        <v>12473.339166666667</v>
      </c>
      <c r="X640" s="50">
        <f t="shared" si="21"/>
        <v>12473.339166666667</v>
      </c>
      <c r="Y640" s="50">
        <f t="shared" si="21"/>
        <v>12473.339166666667</v>
      </c>
      <c r="Z640" s="50">
        <f t="shared" si="21"/>
        <v>12473.339166666667</v>
      </c>
      <c r="AA640" s="2">
        <f t="shared" si="9"/>
        <v>149680.07000000004</v>
      </c>
    </row>
    <row r="641" spans="1:27">
      <c r="A641" s="1" t="s">
        <v>22</v>
      </c>
      <c r="B641" s="13" t="s">
        <v>1385</v>
      </c>
      <c r="C641" s="13" t="s">
        <v>1310</v>
      </c>
      <c r="D641" s="1">
        <v>120105</v>
      </c>
      <c r="E641" s="13" t="s">
        <v>1064</v>
      </c>
      <c r="F641" s="13" t="s">
        <v>1059</v>
      </c>
      <c r="G641" s="47" t="s">
        <v>1387</v>
      </c>
      <c r="H641" s="47">
        <v>55730000</v>
      </c>
      <c r="I641" s="49" t="s">
        <v>787</v>
      </c>
      <c r="J641" s="13">
        <v>28</v>
      </c>
      <c r="K641" s="13" t="s">
        <v>776</v>
      </c>
      <c r="L641" s="13" t="s">
        <v>777</v>
      </c>
      <c r="M641" s="13" t="s">
        <v>776</v>
      </c>
      <c r="N641" s="49" t="s">
        <v>789</v>
      </c>
      <c r="O641" s="50">
        <f>O78</f>
        <v>20119.095833333333</v>
      </c>
      <c r="P641" s="50">
        <f t="shared" ref="P641:Z641" si="22">P78</f>
        <v>20119.095833333333</v>
      </c>
      <c r="Q641" s="50">
        <f t="shared" si="22"/>
        <v>20119.095833333333</v>
      </c>
      <c r="R641" s="50">
        <f t="shared" si="22"/>
        <v>20119.095833333333</v>
      </c>
      <c r="S641" s="50">
        <f t="shared" si="22"/>
        <v>20119.095833333333</v>
      </c>
      <c r="T641" s="50">
        <f t="shared" si="22"/>
        <v>20119.095833333333</v>
      </c>
      <c r="U641" s="50">
        <f t="shared" si="22"/>
        <v>20119.095833333333</v>
      </c>
      <c r="V641" s="50">
        <f t="shared" si="22"/>
        <v>20119.095833333333</v>
      </c>
      <c r="W641" s="50">
        <f t="shared" si="22"/>
        <v>20119.095833333333</v>
      </c>
      <c r="X641" s="50">
        <f t="shared" si="22"/>
        <v>20119.095833333333</v>
      </c>
      <c r="Y641" s="50">
        <f t="shared" si="22"/>
        <v>20119.095833333333</v>
      </c>
      <c r="Z641" s="50">
        <f t="shared" si="22"/>
        <v>20119.095833333333</v>
      </c>
      <c r="AA641" s="2">
        <f t="shared" si="9"/>
        <v>241429.14999999994</v>
      </c>
    </row>
    <row r="642" spans="1:27">
      <c r="A642" s="1" t="s">
        <v>31</v>
      </c>
      <c r="B642" s="13" t="s">
        <v>1293</v>
      </c>
      <c r="C642" s="13" t="s">
        <v>1311</v>
      </c>
      <c r="D642" s="1">
        <v>120201</v>
      </c>
      <c r="E642" s="13" t="s">
        <v>1077</v>
      </c>
      <c r="F642" s="13" t="s">
        <v>1059</v>
      </c>
      <c r="G642" s="1" t="s">
        <v>182</v>
      </c>
      <c r="H642" s="1">
        <v>51510000</v>
      </c>
      <c r="I642" s="13" t="s">
        <v>465</v>
      </c>
      <c r="J642" s="13">
        <v>7</v>
      </c>
      <c r="K642" s="13" t="s">
        <v>466</v>
      </c>
      <c r="L642" s="13" t="s">
        <v>467</v>
      </c>
      <c r="M642" s="13" t="s">
        <v>468</v>
      </c>
      <c r="N642" s="13" t="s">
        <v>470</v>
      </c>
      <c r="O642" s="26">
        <f t="shared" ref="O642:Z642" si="23">-O214</f>
        <v>-45642</v>
      </c>
      <c r="P642" s="26">
        <f t="shared" si="23"/>
        <v>-51798</v>
      </c>
      <c r="Q642" s="26">
        <f t="shared" si="23"/>
        <v>-58426</v>
      </c>
      <c r="R642" s="26">
        <f t="shared" si="23"/>
        <v>-56521</v>
      </c>
      <c r="S642" s="26">
        <f t="shared" si="23"/>
        <v>-46184</v>
      </c>
      <c r="T642" s="26">
        <f t="shared" si="23"/>
        <v>-68615</v>
      </c>
      <c r="U642" s="26">
        <f t="shared" si="23"/>
        <v>-62154</v>
      </c>
      <c r="V642" s="26">
        <f t="shared" si="23"/>
        <v>-62188</v>
      </c>
      <c r="W642" s="26">
        <f t="shared" si="23"/>
        <v>-59237</v>
      </c>
      <c r="X642" s="26">
        <f t="shared" si="23"/>
        <v>-53422</v>
      </c>
      <c r="Y642" s="26">
        <f t="shared" si="23"/>
        <v>-62795</v>
      </c>
      <c r="Z642" s="26">
        <f t="shared" si="23"/>
        <v>-57160</v>
      </c>
      <c r="AA642" s="2">
        <f t="shared" si="9"/>
        <v>-684142</v>
      </c>
    </row>
    <row r="643" spans="1:27">
      <c r="A643" s="1" t="s">
        <v>37</v>
      </c>
      <c r="B643" s="13" t="s">
        <v>1293</v>
      </c>
      <c r="C643" s="13" t="s">
        <v>1311</v>
      </c>
      <c r="D643" s="1">
        <v>120250</v>
      </c>
      <c r="E643" s="13" t="s">
        <v>1085</v>
      </c>
      <c r="F643" s="13" t="s">
        <v>1059</v>
      </c>
      <c r="G643" s="1" t="s">
        <v>182</v>
      </c>
      <c r="H643" s="1">
        <v>51510000</v>
      </c>
      <c r="I643" s="13" t="s">
        <v>465</v>
      </c>
      <c r="J643" s="13">
        <v>7</v>
      </c>
      <c r="K643" s="13" t="s">
        <v>466</v>
      </c>
      <c r="L643" s="13" t="s">
        <v>467</v>
      </c>
      <c r="M643" s="13" t="s">
        <v>468</v>
      </c>
      <c r="N643" s="13" t="s">
        <v>470</v>
      </c>
      <c r="O643" s="26">
        <f t="shared" ref="O643:Z643" si="24">-O380</f>
        <v>-118225</v>
      </c>
      <c r="P643" s="26">
        <f t="shared" si="24"/>
        <v>-140368</v>
      </c>
      <c r="Q643" s="26">
        <f t="shared" si="24"/>
        <v>-135139</v>
      </c>
      <c r="R643" s="26">
        <f t="shared" si="24"/>
        <v>-136811</v>
      </c>
      <c r="S643" s="26">
        <f t="shared" si="24"/>
        <v>-203490</v>
      </c>
      <c r="T643" s="26">
        <f t="shared" si="24"/>
        <v>-232232</v>
      </c>
      <c r="U643" s="26">
        <f t="shared" si="24"/>
        <v>-229579</v>
      </c>
      <c r="V643" s="26">
        <f t="shared" si="24"/>
        <v>-244448</v>
      </c>
      <c r="W643" s="26">
        <f t="shared" si="24"/>
        <v>-238666</v>
      </c>
      <c r="X643" s="26">
        <f t="shared" si="24"/>
        <v>-162053</v>
      </c>
      <c r="Y643" s="26">
        <f t="shared" si="24"/>
        <v>-145676</v>
      </c>
      <c r="Z643" s="26">
        <f t="shared" si="24"/>
        <v>-124838</v>
      </c>
      <c r="AA643" s="2">
        <f t="shared" si="9"/>
        <v>-2111525</v>
      </c>
    </row>
    <row r="644" spans="1:27">
      <c r="A644" s="1" t="s">
        <v>38</v>
      </c>
      <c r="B644" s="13" t="s">
        <v>1293</v>
      </c>
      <c r="C644" s="13" t="s">
        <v>1311</v>
      </c>
      <c r="D644" s="1">
        <v>120251</v>
      </c>
      <c r="E644" s="13" t="s">
        <v>1086</v>
      </c>
      <c r="F644" s="13" t="s">
        <v>1059</v>
      </c>
      <c r="G644" s="1" t="s">
        <v>182</v>
      </c>
      <c r="H644" s="1">
        <v>51510000</v>
      </c>
      <c r="I644" s="13" t="s">
        <v>465</v>
      </c>
      <c r="J644" s="13">
        <v>7</v>
      </c>
      <c r="K644" s="13" t="s">
        <v>466</v>
      </c>
      <c r="L644" s="13" t="s">
        <v>467</v>
      </c>
      <c r="M644" s="13" t="s">
        <v>468</v>
      </c>
      <c r="N644" s="13" t="s">
        <v>470</v>
      </c>
      <c r="O644" s="26">
        <f t="shared" ref="O644:Z644" si="25">-O409</f>
        <v>-28032</v>
      </c>
      <c r="P644" s="26">
        <f t="shared" si="25"/>
        <v>-37323</v>
      </c>
      <c r="Q644" s="26">
        <f t="shared" si="25"/>
        <v>-44066</v>
      </c>
      <c r="R644" s="26">
        <f t="shared" si="25"/>
        <v>-40756</v>
      </c>
      <c r="S644" s="26">
        <f t="shared" si="25"/>
        <v>-41008</v>
      </c>
      <c r="T644" s="26">
        <f t="shared" si="25"/>
        <v>-44145</v>
      </c>
      <c r="U644" s="26">
        <f t="shared" si="25"/>
        <v>-43577</v>
      </c>
      <c r="V644" s="26">
        <f t="shared" si="25"/>
        <v>-46353</v>
      </c>
      <c r="W644" s="26">
        <f t="shared" si="25"/>
        <v>-42292</v>
      </c>
      <c r="X644" s="26">
        <f t="shared" si="25"/>
        <v>-43536</v>
      </c>
      <c r="Y644" s="26">
        <f t="shared" si="25"/>
        <v>-40684</v>
      </c>
      <c r="Z644" s="26">
        <f t="shared" si="25"/>
        <v>-29890</v>
      </c>
      <c r="AA644" s="2">
        <f t="shared" si="9"/>
        <v>-481662</v>
      </c>
    </row>
    <row r="645" spans="1:27">
      <c r="A645" s="1" t="s">
        <v>39</v>
      </c>
      <c r="B645" s="13" t="s">
        <v>1293</v>
      </c>
      <c r="C645" s="13" t="s">
        <v>1311</v>
      </c>
      <c r="D645" s="1">
        <v>120252</v>
      </c>
      <c r="E645" s="13" t="s">
        <v>1087</v>
      </c>
      <c r="F645" s="13" t="s">
        <v>1059</v>
      </c>
      <c r="G645" s="1" t="s">
        <v>182</v>
      </c>
      <c r="H645" s="1">
        <v>51510000</v>
      </c>
      <c r="I645" s="13" t="s">
        <v>465</v>
      </c>
      <c r="J645" s="13">
        <v>7</v>
      </c>
      <c r="K645" s="13" t="s">
        <v>466</v>
      </c>
      <c r="L645" s="13" t="s">
        <v>467</v>
      </c>
      <c r="M645" s="13" t="s">
        <v>468</v>
      </c>
      <c r="N645" s="13" t="s">
        <v>470</v>
      </c>
      <c r="O645" s="26">
        <f t="shared" ref="O645:Z645" si="26">-O439</f>
        <v>-55243</v>
      </c>
      <c r="P645" s="26">
        <f t="shared" si="26"/>
        <v>-56661</v>
      </c>
      <c r="Q645" s="26">
        <f t="shared" si="26"/>
        <v>-60814</v>
      </c>
      <c r="R645" s="26">
        <f t="shared" si="26"/>
        <v>-60621</v>
      </c>
      <c r="S645" s="26">
        <f t="shared" si="26"/>
        <v>-22005</v>
      </c>
      <c r="T645" s="26">
        <f t="shared" si="26"/>
        <v>-83312</v>
      </c>
      <c r="U645" s="26">
        <f t="shared" si="26"/>
        <v>-82125</v>
      </c>
      <c r="V645" s="26">
        <f t="shared" si="26"/>
        <v>-86296</v>
      </c>
      <c r="W645" s="26">
        <f t="shared" si="26"/>
        <v>-64541</v>
      </c>
      <c r="X645" s="26">
        <f t="shared" si="26"/>
        <v>-48527</v>
      </c>
      <c r="Y645" s="26">
        <f t="shared" si="26"/>
        <v>-45130</v>
      </c>
      <c r="Z645" s="26">
        <f t="shared" si="26"/>
        <v>-54731</v>
      </c>
      <c r="AA645" s="2">
        <f t="shared" si="9"/>
        <v>-720006</v>
      </c>
    </row>
    <row r="646" spans="1:27">
      <c r="A646" s="1" t="s">
        <v>45</v>
      </c>
      <c r="B646" s="13" t="s">
        <v>1293</v>
      </c>
      <c r="C646" s="13" t="s">
        <v>1313</v>
      </c>
      <c r="D646" s="1">
        <v>123301</v>
      </c>
      <c r="E646" s="13" t="s">
        <v>1097</v>
      </c>
      <c r="F646" s="13" t="s">
        <v>1099</v>
      </c>
      <c r="G646" s="1" t="s">
        <v>182</v>
      </c>
      <c r="H646" s="1">
        <v>51510000</v>
      </c>
      <c r="I646" s="13" t="s">
        <v>465</v>
      </c>
      <c r="J646" s="13">
        <v>7</v>
      </c>
      <c r="K646" s="13" t="s">
        <v>466</v>
      </c>
      <c r="L646" s="13" t="s">
        <v>467</v>
      </c>
      <c r="M646" s="13" t="s">
        <v>468</v>
      </c>
      <c r="N646" s="13" t="s">
        <v>470</v>
      </c>
      <c r="O646" s="26">
        <f t="shared" ref="O646:Z646" si="27">-O557</f>
        <v>-4643</v>
      </c>
      <c r="P646" s="26">
        <f t="shared" si="27"/>
        <v>-4602</v>
      </c>
      <c r="Q646" s="26">
        <f t="shared" si="27"/>
        <v>-4700</v>
      </c>
      <c r="R646" s="26">
        <f t="shared" si="27"/>
        <v>-4644</v>
      </c>
      <c r="S646" s="26">
        <f t="shared" si="27"/>
        <v>-4644</v>
      </c>
      <c r="T646" s="26">
        <f t="shared" si="27"/>
        <v>-4643</v>
      </c>
      <c r="U646" s="26">
        <f t="shared" si="27"/>
        <v>-4643</v>
      </c>
      <c r="V646" s="26">
        <f t="shared" si="27"/>
        <v>-4645</v>
      </c>
      <c r="W646" s="26">
        <f t="shared" si="27"/>
        <v>-4644</v>
      </c>
      <c r="X646" s="26">
        <f t="shared" si="27"/>
        <v>-4644</v>
      </c>
      <c r="Y646" s="26">
        <f t="shared" si="27"/>
        <v>-4644</v>
      </c>
      <c r="Z646" s="26">
        <f t="shared" si="27"/>
        <v>-4643</v>
      </c>
      <c r="AA646" s="2">
        <f t="shared" si="9"/>
        <v>-55739</v>
      </c>
    </row>
    <row r="647" spans="1:27">
      <c r="A647" s="1" t="s">
        <v>48</v>
      </c>
      <c r="B647" s="13" t="s">
        <v>1293</v>
      </c>
      <c r="C647" s="13" t="s">
        <v>1314</v>
      </c>
      <c r="D647" s="1">
        <v>125001</v>
      </c>
      <c r="E647" s="13" t="s">
        <v>1103</v>
      </c>
      <c r="F647" s="13" t="s">
        <v>1099</v>
      </c>
      <c r="G647" s="1" t="s">
        <v>182</v>
      </c>
      <c r="H647" s="1">
        <v>51510000</v>
      </c>
      <c r="I647" s="13" t="s">
        <v>465</v>
      </c>
      <c r="J647" s="13">
        <v>7</v>
      </c>
      <c r="K647" s="13" t="s">
        <v>466</v>
      </c>
      <c r="L647" s="13" t="s">
        <v>467</v>
      </c>
      <c r="M647" s="13" t="s">
        <v>468</v>
      </c>
      <c r="N647" s="13" t="s">
        <v>470</v>
      </c>
      <c r="O647" s="26">
        <f t="shared" ref="O647:Z647" si="28">-O577</f>
        <v>-987</v>
      </c>
      <c r="P647" s="26">
        <f t="shared" si="28"/>
        <v>-446</v>
      </c>
      <c r="Q647" s="26">
        <f t="shared" si="28"/>
        <v>-740</v>
      </c>
      <c r="R647" s="26">
        <f t="shared" si="28"/>
        <v>-919</v>
      </c>
      <c r="S647" s="26">
        <f t="shared" si="28"/>
        <v>-626</v>
      </c>
      <c r="T647" s="26">
        <f t="shared" si="28"/>
        <v>-535</v>
      </c>
      <c r="U647" s="26">
        <f t="shared" si="28"/>
        <v>-910</v>
      </c>
      <c r="V647" s="26">
        <f t="shared" si="28"/>
        <v>-669</v>
      </c>
      <c r="W647" s="26">
        <f t="shared" si="28"/>
        <v>-982</v>
      </c>
      <c r="X647" s="26">
        <f t="shared" si="28"/>
        <v>-655</v>
      </c>
      <c r="Y647" s="26">
        <f t="shared" si="28"/>
        <v>-750</v>
      </c>
      <c r="Z647" s="26">
        <f t="shared" si="28"/>
        <v>-1066</v>
      </c>
      <c r="AA647" s="2">
        <f t="shared" si="9"/>
        <v>-9285</v>
      </c>
    </row>
    <row r="648" spans="1:27">
      <c r="A648" s="1" t="s">
        <v>50</v>
      </c>
      <c r="B648" s="13" t="s">
        <v>1293</v>
      </c>
      <c r="C648" s="13" t="s">
        <v>1315</v>
      </c>
      <c r="D648" s="1">
        <v>126001</v>
      </c>
      <c r="E648" s="13" t="s">
        <v>1110</v>
      </c>
      <c r="F648" s="13" t="s">
        <v>1099</v>
      </c>
      <c r="G648" s="1" t="s">
        <v>182</v>
      </c>
      <c r="H648" s="1">
        <v>51510000</v>
      </c>
      <c r="I648" s="13" t="s">
        <v>465</v>
      </c>
      <c r="J648" s="13">
        <v>7</v>
      </c>
      <c r="K648" s="13" t="s">
        <v>466</v>
      </c>
      <c r="L648" s="13" t="s">
        <v>467</v>
      </c>
      <c r="M648" s="13" t="s">
        <v>468</v>
      </c>
      <c r="N648" s="13" t="s">
        <v>470</v>
      </c>
      <c r="O648" s="26">
        <f t="shared" ref="O648:Z648" si="29">-O587</f>
        <v>-3056</v>
      </c>
      <c r="P648" s="26">
        <f t="shared" si="29"/>
        <v>-3056</v>
      </c>
      <c r="Q648" s="26">
        <f t="shared" si="29"/>
        <v>-3056</v>
      </c>
      <c r="R648" s="26">
        <f t="shared" si="29"/>
        <v>-3056</v>
      </c>
      <c r="S648" s="26">
        <f t="shared" si="29"/>
        <v>-3056</v>
      </c>
      <c r="T648" s="26">
        <f t="shared" si="29"/>
        <v>-3056</v>
      </c>
      <c r="U648" s="26">
        <f t="shared" si="29"/>
        <v>-3056</v>
      </c>
      <c r="V648" s="26">
        <f t="shared" si="29"/>
        <v>-3056</v>
      </c>
      <c r="W648" s="26">
        <f t="shared" si="29"/>
        <v>-3991</v>
      </c>
      <c r="X648" s="26">
        <f t="shared" si="29"/>
        <v>-2561</v>
      </c>
      <c r="Y648" s="26">
        <f t="shared" si="29"/>
        <v>-2720</v>
      </c>
      <c r="Z648" s="26">
        <f t="shared" si="29"/>
        <v>-2955</v>
      </c>
      <c r="AA648" s="2">
        <f t="shared" si="9"/>
        <v>-36675</v>
      </c>
    </row>
    <row r="649" spans="1:27">
      <c r="A649" s="1" t="s">
        <v>31</v>
      </c>
      <c r="B649" s="13" t="s">
        <v>1293</v>
      </c>
      <c r="C649" s="13" t="s">
        <v>1311</v>
      </c>
      <c r="D649" s="1">
        <v>120201</v>
      </c>
      <c r="E649" s="13" t="s">
        <v>1077</v>
      </c>
      <c r="F649" s="49" t="s">
        <v>1059</v>
      </c>
      <c r="G649" s="47" t="s">
        <v>182</v>
      </c>
      <c r="H649" s="47">
        <v>51510000</v>
      </c>
      <c r="I649" s="49" t="s">
        <v>465</v>
      </c>
      <c r="J649" s="13">
        <v>7</v>
      </c>
      <c r="K649" s="13" t="s">
        <v>466</v>
      </c>
      <c r="L649" s="49" t="s">
        <v>467</v>
      </c>
      <c r="M649" s="49" t="s">
        <v>468</v>
      </c>
      <c r="N649" s="49" t="s">
        <v>470</v>
      </c>
      <c r="O649" s="26">
        <v>44125.858450000007</v>
      </c>
      <c r="P649" s="26">
        <v>52423.656149999995</v>
      </c>
      <c r="Q649" s="26">
        <v>61352.741200000011</v>
      </c>
      <c r="R649" s="26">
        <v>58090.17534999999</v>
      </c>
      <c r="S649" s="26">
        <v>43811.356350000031</v>
      </c>
      <c r="T649" s="26">
        <v>73351.996549999982</v>
      </c>
      <c r="U649" s="26">
        <v>64642.051349999994</v>
      </c>
      <c r="V649" s="26">
        <v>64687.312499999993</v>
      </c>
      <c r="W649" s="26">
        <v>61404.52154999999</v>
      </c>
      <c r="X649" s="26">
        <v>53567.740050000015</v>
      </c>
      <c r="Y649" s="26">
        <v>66201.026849999995</v>
      </c>
      <c r="Z649" s="26">
        <v>58605.383599999994</v>
      </c>
      <c r="AA649" s="2">
        <f t="shared" si="9"/>
        <v>702263.81994999992</v>
      </c>
    </row>
    <row r="650" spans="1:27">
      <c r="A650" s="1" t="s">
        <v>37</v>
      </c>
      <c r="B650" s="13" t="s">
        <v>1293</v>
      </c>
      <c r="C650" s="13" t="s">
        <v>1311</v>
      </c>
      <c r="D650" s="48">
        <v>120250</v>
      </c>
      <c r="E650" s="48" t="s">
        <v>1085</v>
      </c>
      <c r="F650" s="49" t="s">
        <v>1059</v>
      </c>
      <c r="G650" s="47" t="s">
        <v>182</v>
      </c>
      <c r="H650" s="47">
        <v>51510000</v>
      </c>
      <c r="I650" s="49" t="s">
        <v>465</v>
      </c>
      <c r="J650" s="13">
        <v>7</v>
      </c>
      <c r="K650" s="13" t="s">
        <v>466</v>
      </c>
      <c r="L650" s="49" t="s">
        <v>467</v>
      </c>
      <c r="M650" s="49" t="s">
        <v>468</v>
      </c>
      <c r="N650" s="49" t="s">
        <v>470</v>
      </c>
      <c r="O650" s="26">
        <v>116347.02294729817</v>
      </c>
      <c r="P650" s="26">
        <v>139221.37437409209</v>
      </c>
      <c r="Q650" s="26">
        <v>145128.36150563485</v>
      </c>
      <c r="R650" s="26">
        <v>137118.92177385534</v>
      </c>
      <c r="S650" s="26">
        <v>200466.85077797627</v>
      </c>
      <c r="T650" s="26">
        <v>225259.32844738485</v>
      </c>
      <c r="U650" s="26">
        <v>234632.09272112616</v>
      </c>
      <c r="V650" s="26">
        <v>229741.24015729132</v>
      </c>
      <c r="W650" s="26">
        <v>223013.07246700802</v>
      </c>
      <c r="X650" s="26">
        <v>162784.83613870977</v>
      </c>
      <c r="Y650" s="26">
        <v>146978.51712831805</v>
      </c>
      <c r="Z650" s="26">
        <v>127573.4453577837</v>
      </c>
      <c r="AA650" s="2">
        <f t="shared" si="9"/>
        <v>2088265.0637964786</v>
      </c>
    </row>
    <row r="651" spans="1:27">
      <c r="A651" s="1" t="s">
        <v>38</v>
      </c>
      <c r="B651" s="13" t="s">
        <v>1293</v>
      </c>
      <c r="C651" s="13" t="s">
        <v>1311</v>
      </c>
      <c r="D651" s="5">
        <v>120251</v>
      </c>
      <c r="E651" s="5" t="s">
        <v>1086</v>
      </c>
      <c r="F651" s="49" t="s">
        <v>1059</v>
      </c>
      <c r="G651" s="47" t="s">
        <v>182</v>
      </c>
      <c r="H651" s="47">
        <v>51510000</v>
      </c>
      <c r="I651" s="49" t="s">
        <v>465</v>
      </c>
      <c r="J651" s="13">
        <v>7</v>
      </c>
      <c r="K651" s="13" t="s">
        <v>466</v>
      </c>
      <c r="L651" s="49" t="s">
        <v>467</v>
      </c>
      <c r="M651" s="49" t="s">
        <v>468</v>
      </c>
      <c r="N651" s="49" t="s">
        <v>470</v>
      </c>
      <c r="O651" s="26">
        <v>27596.357506919616</v>
      </c>
      <c r="P651" s="26">
        <v>37017.887180934173</v>
      </c>
      <c r="Q651" s="26">
        <v>47323.65630893971</v>
      </c>
      <c r="R651" s="26">
        <v>40820.898262530216</v>
      </c>
      <c r="S651" s="26">
        <v>40398.736854566443</v>
      </c>
      <c r="T651" s="26">
        <v>42819.005122175113</v>
      </c>
      <c r="U651" s="26">
        <v>44536.467220724648</v>
      </c>
      <c r="V651" s="26">
        <v>43564.520164924783</v>
      </c>
      <c r="W651" s="26">
        <v>39518.449496790461</v>
      </c>
      <c r="X651" s="26">
        <v>43732.285758523918</v>
      </c>
      <c r="Y651" s="26">
        <v>41047.708022005507</v>
      </c>
      <c r="Z651" s="26">
        <v>31253.007968927806</v>
      </c>
      <c r="AA651" s="2">
        <f t="shared" si="9"/>
        <v>479628.97986796236</v>
      </c>
    </row>
    <row r="652" spans="1:27">
      <c r="A652" s="1" t="s">
        <v>39</v>
      </c>
      <c r="B652" s="13" t="s">
        <v>1293</v>
      </c>
      <c r="C652" s="13" t="s">
        <v>1311</v>
      </c>
      <c r="D652" s="5">
        <v>120252</v>
      </c>
      <c r="E652" s="5" t="s">
        <v>1087</v>
      </c>
      <c r="F652" s="49" t="s">
        <v>1059</v>
      </c>
      <c r="G652" s="47" t="s">
        <v>182</v>
      </c>
      <c r="H652" s="47">
        <v>51510000</v>
      </c>
      <c r="I652" s="49" t="s">
        <v>465</v>
      </c>
      <c r="J652" s="13">
        <v>7</v>
      </c>
      <c r="K652" s="13" t="s">
        <v>466</v>
      </c>
      <c r="L652" s="49" t="s">
        <v>467</v>
      </c>
      <c r="M652" s="49" t="s">
        <v>468</v>
      </c>
      <c r="N652" s="49" t="s">
        <v>470</v>
      </c>
      <c r="O652" s="26">
        <v>52501.339125608218</v>
      </c>
      <c r="P652" s="26">
        <v>54251.909644747597</v>
      </c>
      <c r="Q652" s="26">
        <v>63048.055987287429</v>
      </c>
      <c r="R652" s="26">
        <v>58653.265230284225</v>
      </c>
      <c r="S652" s="26">
        <v>20927.728883720745</v>
      </c>
      <c r="T652" s="26">
        <v>78011.672449340564</v>
      </c>
      <c r="U652" s="26">
        <v>81026.211924302523</v>
      </c>
      <c r="V652" s="26">
        <v>78295.275841632058</v>
      </c>
      <c r="W652" s="26">
        <v>58219.477687268547</v>
      </c>
      <c r="X652" s="26">
        <v>47057.609139598469</v>
      </c>
      <c r="Y652" s="26">
        <v>43956.82322159184</v>
      </c>
      <c r="Z652" s="26">
        <v>53993.671721431521</v>
      </c>
      <c r="AA652" s="2">
        <f t="shared" si="9"/>
        <v>689943.04085681378</v>
      </c>
    </row>
    <row r="653" spans="1:27">
      <c r="A653" s="1" t="s">
        <v>45</v>
      </c>
      <c r="B653" s="13" t="s">
        <v>1293</v>
      </c>
      <c r="C653" s="13" t="s">
        <v>1313</v>
      </c>
      <c r="D653" s="5">
        <v>123301</v>
      </c>
      <c r="E653" s="5" t="s">
        <v>1097</v>
      </c>
      <c r="F653" s="13" t="s">
        <v>1099</v>
      </c>
      <c r="G653" s="47" t="s">
        <v>182</v>
      </c>
      <c r="H653" s="47">
        <v>51510000</v>
      </c>
      <c r="I653" s="49" t="s">
        <v>465</v>
      </c>
      <c r="J653" s="13">
        <v>7</v>
      </c>
      <c r="K653" s="13" t="s">
        <v>466</v>
      </c>
      <c r="L653" s="49" t="s">
        <v>467</v>
      </c>
      <c r="M653" s="49" t="s">
        <v>468</v>
      </c>
      <c r="N653" s="49" t="s">
        <v>470</v>
      </c>
      <c r="O653" s="26">
        <v>4808.0159000000012</v>
      </c>
      <c r="P653" s="26">
        <v>4753.2749000000013</v>
      </c>
      <c r="Q653" s="26">
        <v>4868.1465499999995</v>
      </c>
      <c r="R653" s="26">
        <v>4809.0341000000008</v>
      </c>
      <c r="S653" s="26">
        <v>4809.6788500000002</v>
      </c>
      <c r="T653" s="26">
        <v>4808.5737500000005</v>
      </c>
      <c r="U653" s="26">
        <v>4808.7101999999995</v>
      </c>
      <c r="V653" s="26">
        <v>4810.4669999999996</v>
      </c>
      <c r="W653" s="26">
        <v>4810.0173500000019</v>
      </c>
      <c r="X653" s="26">
        <v>4809.7554</v>
      </c>
      <c r="Y653" s="26">
        <v>4810.01325</v>
      </c>
      <c r="Z653" s="26">
        <v>4808.3126000000002</v>
      </c>
      <c r="AA653" s="2">
        <f t="shared" si="9"/>
        <v>57713.99985</v>
      </c>
    </row>
    <row r="654" spans="1:27">
      <c r="A654" s="1" t="s">
        <v>48</v>
      </c>
      <c r="B654" s="13" t="s">
        <v>1293</v>
      </c>
      <c r="C654" s="13" t="s">
        <v>1314</v>
      </c>
      <c r="D654" s="5">
        <v>125001</v>
      </c>
      <c r="E654" s="5" t="s">
        <v>1103</v>
      </c>
      <c r="F654" s="13" t="s">
        <v>1099</v>
      </c>
      <c r="G654" s="47" t="s">
        <v>182</v>
      </c>
      <c r="H654" s="47">
        <v>51510000</v>
      </c>
      <c r="I654" s="49" t="s">
        <v>465</v>
      </c>
      <c r="J654" s="13">
        <v>7</v>
      </c>
      <c r="K654" s="13" t="s">
        <v>466</v>
      </c>
      <c r="L654" s="49" t="s">
        <v>467</v>
      </c>
      <c r="M654" s="49" t="s">
        <v>468</v>
      </c>
      <c r="N654" s="49" t="s">
        <v>470</v>
      </c>
      <c r="O654" s="26">
        <v>987.0172</v>
      </c>
      <c r="P654" s="26">
        <v>445.89920000000006</v>
      </c>
      <c r="Q654" s="26">
        <v>740.06939999999997</v>
      </c>
      <c r="R654" s="26">
        <v>919.12980000000005</v>
      </c>
      <c r="S654" s="26">
        <v>626.24059999999997</v>
      </c>
      <c r="T654" s="26">
        <v>535.2503999999999</v>
      </c>
      <c r="U654" s="26">
        <v>909.55179999999984</v>
      </c>
      <c r="V654" s="26">
        <v>668.52340000000004</v>
      </c>
      <c r="W654" s="26">
        <v>982.42819999999995</v>
      </c>
      <c r="X654" s="26">
        <v>655.02580000000012</v>
      </c>
      <c r="Y654" s="26">
        <v>749.79079999999999</v>
      </c>
      <c r="Z654" s="26">
        <v>1066.0451999999998</v>
      </c>
      <c r="AA654" s="2">
        <f t="shared" si="9"/>
        <v>9284.9718000000012</v>
      </c>
    </row>
    <row r="655" spans="1:27">
      <c r="A655" s="1" t="s">
        <v>50</v>
      </c>
      <c r="B655" s="13" t="s">
        <v>1293</v>
      </c>
      <c r="C655" s="13" t="s">
        <v>1315</v>
      </c>
      <c r="D655" s="5">
        <v>126001</v>
      </c>
      <c r="E655" s="5" t="s">
        <v>1110</v>
      </c>
      <c r="F655" s="13" t="s">
        <v>1099</v>
      </c>
      <c r="G655" s="47" t="s">
        <v>182</v>
      </c>
      <c r="H655" s="47">
        <v>51510000</v>
      </c>
      <c r="I655" s="49" t="s">
        <v>465</v>
      </c>
      <c r="J655" s="13">
        <v>7</v>
      </c>
      <c r="K655" s="13" t="s">
        <v>466</v>
      </c>
      <c r="L655" s="49" t="s">
        <v>467</v>
      </c>
      <c r="M655" s="49" t="s">
        <v>468</v>
      </c>
      <c r="N655" s="49" t="s">
        <v>470</v>
      </c>
      <c r="O655" s="26">
        <v>3166.0773374999999</v>
      </c>
      <c r="P655" s="26">
        <v>3166.0773374999999</v>
      </c>
      <c r="Q655" s="26">
        <v>3166.0773374999999</v>
      </c>
      <c r="R655" s="26">
        <v>3166.0773374999999</v>
      </c>
      <c r="S655" s="26">
        <v>3166.0773374999999</v>
      </c>
      <c r="T655" s="26">
        <v>3166.0773374999999</v>
      </c>
      <c r="U655" s="26">
        <v>3166.0773374999999</v>
      </c>
      <c r="V655" s="26">
        <v>3166.0773374999999</v>
      </c>
      <c r="W655" s="26">
        <v>4133.7681000000002</v>
      </c>
      <c r="X655" s="26">
        <v>2652.6307500000003</v>
      </c>
      <c r="Y655" s="26">
        <v>2817.0796499999997</v>
      </c>
      <c r="Z655" s="26">
        <v>3060.8308500000007</v>
      </c>
      <c r="AA655" s="2">
        <f t="shared" ref="AA655" si="30">SUM(O655:Z655)</f>
        <v>37992.928049999995</v>
      </c>
    </row>
    <row r="656" spans="1:27">
      <c r="A656" s="1" t="s">
        <v>37</v>
      </c>
      <c r="B656" s="13" t="s">
        <v>1293</v>
      </c>
      <c r="C656" s="13" t="s">
        <v>1311</v>
      </c>
      <c r="D656" s="1">
        <v>120250</v>
      </c>
      <c r="E656" s="13" t="s">
        <v>1085</v>
      </c>
      <c r="F656" s="13" t="s">
        <v>1059</v>
      </c>
      <c r="G656" s="1" t="s">
        <v>226</v>
      </c>
      <c r="H656" s="1">
        <v>51800000</v>
      </c>
      <c r="I656" s="13" t="s">
        <v>484</v>
      </c>
      <c r="J656" s="13">
        <v>8</v>
      </c>
      <c r="K656" s="13" t="s">
        <v>484</v>
      </c>
      <c r="L656" s="13" t="s">
        <v>485</v>
      </c>
      <c r="M656" s="13" t="s">
        <v>484</v>
      </c>
      <c r="N656" s="13" t="s">
        <v>487</v>
      </c>
      <c r="O656" s="26">
        <f t="shared" ref="O656:Z656" si="31">-O381</f>
        <v>-66411.869377487892</v>
      </c>
      <c r="P656" s="26">
        <f t="shared" si="31"/>
        <v>-63379.809644565634</v>
      </c>
      <c r="Q656" s="26">
        <f t="shared" si="31"/>
        <v>-56327.3452418261</v>
      </c>
      <c r="R656" s="26">
        <f t="shared" si="31"/>
        <v>-59956.647550120135</v>
      </c>
      <c r="S656" s="26">
        <f t="shared" si="31"/>
        <v>-61823.057317069673</v>
      </c>
      <c r="T656" s="26">
        <f t="shared" si="31"/>
        <v>-92365.555336580146</v>
      </c>
      <c r="U656" s="26">
        <f t="shared" si="31"/>
        <v>-106509.96393282026</v>
      </c>
      <c r="V656" s="26">
        <f t="shared" si="31"/>
        <v>-117671.58895226917</v>
      </c>
      <c r="W656" s="26">
        <f t="shared" si="31"/>
        <v>-95441.270227811765</v>
      </c>
      <c r="X656" s="26">
        <f t="shared" si="31"/>
        <v>-84724.677690251701</v>
      </c>
      <c r="Y656" s="26">
        <f t="shared" si="31"/>
        <v>-64361.863142900875</v>
      </c>
      <c r="Z656" s="26">
        <f t="shared" si="31"/>
        <v>-61690.019732957364</v>
      </c>
      <c r="AA656" s="2">
        <f t="shared" si="9"/>
        <v>-930663.66814666067</v>
      </c>
    </row>
    <row r="657" spans="1:27">
      <c r="A657" s="1" t="s">
        <v>38</v>
      </c>
      <c r="B657" s="13" t="s">
        <v>1293</v>
      </c>
      <c r="C657" s="13" t="s">
        <v>1311</v>
      </c>
      <c r="D657" s="1">
        <v>120251</v>
      </c>
      <c r="E657" s="13" t="s">
        <v>1086</v>
      </c>
      <c r="F657" s="13" t="s">
        <v>1059</v>
      </c>
      <c r="G657" s="1" t="s">
        <v>226</v>
      </c>
      <c r="H657" s="1">
        <v>51800000</v>
      </c>
      <c r="I657" s="13" t="s">
        <v>484</v>
      </c>
      <c r="J657" s="13">
        <v>8</v>
      </c>
      <c r="K657" s="13" t="s">
        <v>484</v>
      </c>
      <c r="L657" s="13" t="s">
        <v>485</v>
      </c>
      <c r="M657" s="13" t="s">
        <v>484</v>
      </c>
      <c r="N657" s="13" t="s">
        <v>487</v>
      </c>
      <c r="O657" s="26">
        <f t="shared" ref="O657:Z657" si="32">-O410</f>
        <v>-37652.759344072998</v>
      </c>
      <c r="P657" s="26">
        <f t="shared" si="32"/>
        <v>-41612.129569137738</v>
      </c>
      <c r="Q657" s="26">
        <f t="shared" si="32"/>
        <v>-36346.474361179295</v>
      </c>
      <c r="R657" s="26">
        <f t="shared" si="32"/>
        <v>-43839.093156895819</v>
      </c>
      <c r="S657" s="26">
        <f t="shared" si="32"/>
        <v>-42113.425015542474</v>
      </c>
      <c r="T657" s="26">
        <f t="shared" si="32"/>
        <v>-48403.450645406279</v>
      </c>
      <c r="U657" s="26">
        <f t="shared" si="32"/>
        <v>-52611.725076969415</v>
      </c>
      <c r="V657" s="26">
        <f t="shared" si="32"/>
        <v>-65151.377485195007</v>
      </c>
      <c r="W657" s="26">
        <f t="shared" si="32"/>
        <v>-61417.936279672649</v>
      </c>
      <c r="X657" s="26">
        <f t="shared" si="32"/>
        <v>-57941.280081285884</v>
      </c>
      <c r="Y657" s="26">
        <f t="shared" si="32"/>
        <v>-39785.810576603202</v>
      </c>
      <c r="Z657" s="26">
        <f t="shared" si="32"/>
        <v>-58408.757433168743</v>
      </c>
      <c r="AA657" s="2">
        <f t="shared" ref="AA657:AA670" si="33">SUM(O657:Z657)</f>
        <v>-585284.21902512945</v>
      </c>
    </row>
    <row r="658" spans="1:27">
      <c r="A658" s="1" t="s">
        <v>39</v>
      </c>
      <c r="B658" s="13" t="s">
        <v>1293</v>
      </c>
      <c r="C658" s="13" t="s">
        <v>1311</v>
      </c>
      <c r="D658" s="1">
        <v>120252</v>
      </c>
      <c r="E658" s="13" t="s">
        <v>1087</v>
      </c>
      <c r="F658" s="13" t="s">
        <v>1059</v>
      </c>
      <c r="G658" s="1" t="s">
        <v>226</v>
      </c>
      <c r="H658" s="1">
        <v>51800000</v>
      </c>
      <c r="I658" s="13" t="s">
        <v>484</v>
      </c>
      <c r="J658" s="13">
        <v>8</v>
      </c>
      <c r="K658" s="13" t="s">
        <v>484</v>
      </c>
      <c r="L658" s="13" t="s">
        <v>485</v>
      </c>
      <c r="M658" s="13" t="s">
        <v>484</v>
      </c>
      <c r="N658" s="13" t="s">
        <v>487</v>
      </c>
      <c r="O658" s="26">
        <f>-O440</f>
        <v>-27970.827602810878</v>
      </c>
      <c r="P658" s="26">
        <f t="shared" ref="P658:Z658" si="34">-P440</f>
        <v>-26969.692360158198</v>
      </c>
      <c r="Q658" s="26">
        <f t="shared" si="34"/>
        <v>-20353.661237376647</v>
      </c>
      <c r="R658" s="26">
        <f t="shared" si="34"/>
        <v>-18580.81926935447</v>
      </c>
      <c r="S658" s="26">
        <f t="shared" si="34"/>
        <v>-19186.170641251898</v>
      </c>
      <c r="T658" s="26">
        <f t="shared" si="34"/>
        <v>-20256.123698061168</v>
      </c>
      <c r="U658" s="26">
        <f t="shared" si="34"/>
        <v>-33899.694089473203</v>
      </c>
      <c r="V658" s="26">
        <f t="shared" si="34"/>
        <v>-36156.483933839467</v>
      </c>
      <c r="W658" s="26">
        <f t="shared" si="34"/>
        <v>-39698.214124919388</v>
      </c>
      <c r="X658" s="26">
        <f t="shared" si="34"/>
        <v>-25862.453888958276</v>
      </c>
      <c r="Y658" s="26">
        <f t="shared" si="34"/>
        <v>-20927.929736018938</v>
      </c>
      <c r="Z658" s="26">
        <f t="shared" si="34"/>
        <v>-23632.887427093014</v>
      </c>
      <c r="AA658" s="2">
        <f t="shared" si="33"/>
        <v>-313494.95800931548</v>
      </c>
    </row>
    <row r="659" spans="1:27">
      <c r="A659" s="1" t="s">
        <v>45</v>
      </c>
      <c r="B659" s="13" t="s">
        <v>1293</v>
      </c>
      <c r="C659" s="13" t="s">
        <v>1313</v>
      </c>
      <c r="D659" s="1">
        <v>123301</v>
      </c>
      <c r="E659" s="13" t="s">
        <v>1097</v>
      </c>
      <c r="F659" s="13" t="s">
        <v>1099</v>
      </c>
      <c r="G659" s="1" t="s">
        <v>226</v>
      </c>
      <c r="H659" s="1">
        <v>51800000</v>
      </c>
      <c r="I659" s="13" t="s">
        <v>484</v>
      </c>
      <c r="J659" s="13">
        <v>8</v>
      </c>
      <c r="K659" s="13" t="s">
        <v>484</v>
      </c>
      <c r="L659" s="13" t="s">
        <v>485</v>
      </c>
      <c r="M659" s="13" t="s">
        <v>484</v>
      </c>
      <c r="N659" s="13" t="s">
        <v>487</v>
      </c>
      <c r="O659" s="26">
        <f>-O558</f>
        <v>-566.22424037006181</v>
      </c>
      <c r="P659" s="26">
        <f t="shared" ref="P659:Z659" si="35">-P558</f>
        <v>-101.51039384045983</v>
      </c>
      <c r="Q659" s="26">
        <f t="shared" si="35"/>
        <v>-349.70146560032651</v>
      </c>
      <c r="R659" s="26">
        <f t="shared" si="35"/>
        <v>-1508.2947031578842</v>
      </c>
      <c r="S659" s="26">
        <f t="shared" si="35"/>
        <v>-1142.2681077138079</v>
      </c>
      <c r="T659" s="26">
        <f t="shared" si="35"/>
        <v>-756.60225832236313</v>
      </c>
      <c r="U659" s="26">
        <f t="shared" si="35"/>
        <v>-729.23004813321859</v>
      </c>
      <c r="V659" s="26">
        <f t="shared" si="35"/>
        <v>-1004.4250940707167</v>
      </c>
      <c r="W659" s="26">
        <f t="shared" si="35"/>
        <v>-1630.0580776315676</v>
      </c>
      <c r="X659" s="26">
        <f t="shared" si="35"/>
        <v>-398.43136445723405</v>
      </c>
      <c r="Y659" s="26">
        <f t="shared" si="35"/>
        <v>-549.03989316611467</v>
      </c>
      <c r="Z659" s="26">
        <f t="shared" si="35"/>
        <v>-804.10470380756021</v>
      </c>
      <c r="AA659" s="2">
        <f t="shared" si="33"/>
        <v>-9539.8903502713147</v>
      </c>
    </row>
    <row r="660" spans="1:27">
      <c r="A660" s="1" t="s">
        <v>48</v>
      </c>
      <c r="B660" s="13" t="s">
        <v>1293</v>
      </c>
      <c r="C660" s="13" t="s">
        <v>1314</v>
      </c>
      <c r="D660" s="1">
        <v>125001</v>
      </c>
      <c r="E660" s="13" t="s">
        <v>1103</v>
      </c>
      <c r="F660" s="13" t="s">
        <v>1099</v>
      </c>
      <c r="G660" s="1" t="s">
        <v>226</v>
      </c>
      <c r="H660" s="1">
        <v>51800000</v>
      </c>
      <c r="I660" s="13" t="s">
        <v>484</v>
      </c>
      <c r="J660" s="13">
        <v>8</v>
      </c>
      <c r="K660" s="13" t="s">
        <v>484</v>
      </c>
      <c r="L660" s="13" t="s">
        <v>485</v>
      </c>
      <c r="M660" s="13" t="s">
        <v>484</v>
      </c>
      <c r="N660" s="13" t="s">
        <v>487</v>
      </c>
      <c r="O660" s="26">
        <f>-O578</f>
        <v>-728.44045851393048</v>
      </c>
      <c r="P660" s="26">
        <f t="shared" ref="P660:Z660" si="36">-P578</f>
        <v>-562.29724922600542</v>
      </c>
      <c r="Q660" s="26">
        <f t="shared" si="36"/>
        <v>-512.97638482972047</v>
      </c>
      <c r="R660" s="26">
        <f t="shared" si="36"/>
        <v>-461.70274566563364</v>
      </c>
      <c r="S660" s="26">
        <f t="shared" si="36"/>
        <v>-722.86401300309421</v>
      </c>
      <c r="T660" s="26">
        <f t="shared" si="36"/>
        <v>-627.75199535603588</v>
      </c>
      <c r="U660" s="26">
        <f t="shared" si="36"/>
        <v>-887.88989551083398</v>
      </c>
      <c r="V660" s="26">
        <f t="shared" si="36"/>
        <v>-507.2120201238381</v>
      </c>
      <c r="W660" s="26">
        <f t="shared" si="36"/>
        <v>-744.99206424148406</v>
      </c>
      <c r="X660" s="26">
        <f t="shared" si="36"/>
        <v>-625.38149659442581</v>
      </c>
      <c r="Y660" s="26">
        <f t="shared" si="36"/>
        <v>-483.054592518059</v>
      </c>
      <c r="Z660" s="26">
        <f t="shared" si="36"/>
        <v>-374.06070469556153</v>
      </c>
      <c r="AA660" s="2">
        <f t="shared" si="33"/>
        <v>-7238.6236202786222</v>
      </c>
    </row>
    <row r="661" spans="1:27">
      <c r="A661" s="1" t="s">
        <v>50</v>
      </c>
      <c r="B661" s="13" t="s">
        <v>1293</v>
      </c>
      <c r="C661" s="13" t="s">
        <v>1315</v>
      </c>
      <c r="D661" s="1">
        <v>126001</v>
      </c>
      <c r="E661" s="13" t="s">
        <v>1110</v>
      </c>
      <c r="F661" s="13" t="s">
        <v>1099</v>
      </c>
      <c r="G661" s="1" t="s">
        <v>226</v>
      </c>
      <c r="H661" s="1">
        <v>51800000</v>
      </c>
      <c r="I661" s="13" t="s">
        <v>484</v>
      </c>
      <c r="J661" s="13">
        <v>8</v>
      </c>
      <c r="K661" s="13" t="s">
        <v>484</v>
      </c>
      <c r="L661" s="13" t="s">
        <v>485</v>
      </c>
      <c r="M661" s="13" t="s">
        <v>484</v>
      </c>
      <c r="N661" s="13" t="s">
        <v>487</v>
      </c>
      <c r="O661" s="26">
        <f>-O588</f>
        <v>-151.60609615384516</v>
      </c>
      <c r="P661" s="26">
        <f t="shared" ref="P661:Z661" si="37">-P588</f>
        <v>-151.60609615384516</v>
      </c>
      <c r="Q661" s="26">
        <f t="shared" si="37"/>
        <v>-151.60609615384516</v>
      </c>
      <c r="R661" s="26">
        <f t="shared" si="37"/>
        <v>-151.60609615384516</v>
      </c>
      <c r="S661" s="26">
        <f t="shared" si="37"/>
        <v>-151.60609615384516</v>
      </c>
      <c r="T661" s="26">
        <f t="shared" si="37"/>
        <v>-151.60609615384516</v>
      </c>
      <c r="U661" s="26">
        <f t="shared" si="37"/>
        <v>-151.60609615384516</v>
      </c>
      <c r="V661" s="26">
        <f t="shared" si="37"/>
        <v>-151.60609615384516</v>
      </c>
      <c r="W661" s="26">
        <f t="shared" si="37"/>
        <v>-151.60609615384516</v>
      </c>
      <c r="X661" s="26">
        <f t="shared" si="37"/>
        <v>-151.60609615384516</v>
      </c>
      <c r="Y661" s="26">
        <f t="shared" si="37"/>
        <v>-151.60609615384516</v>
      </c>
      <c r="Z661" s="26">
        <f t="shared" si="37"/>
        <v>-151.60609615384516</v>
      </c>
      <c r="AA661" s="2">
        <f t="shared" si="33"/>
        <v>-1819.2731538461414</v>
      </c>
    </row>
    <row r="662" spans="1:27">
      <c r="A662" s="19" t="s">
        <v>37</v>
      </c>
      <c r="B662" s="13" t="s">
        <v>1293</v>
      </c>
      <c r="C662" s="13" t="s">
        <v>1311</v>
      </c>
      <c r="D662" s="19">
        <v>120250</v>
      </c>
      <c r="E662" s="19" t="s">
        <v>1085</v>
      </c>
      <c r="F662" s="49" t="s">
        <v>1059</v>
      </c>
      <c r="G662" s="47" t="s">
        <v>226</v>
      </c>
      <c r="H662" s="47">
        <v>51800000</v>
      </c>
      <c r="I662" s="49" t="s">
        <v>484</v>
      </c>
      <c r="J662" s="13">
        <v>8</v>
      </c>
      <c r="K662" s="13" t="s">
        <v>484</v>
      </c>
      <c r="L662" s="49" t="s">
        <v>485</v>
      </c>
      <c r="M662" s="49" t="s">
        <v>484</v>
      </c>
      <c r="N662" s="49" t="s">
        <v>487</v>
      </c>
      <c r="O662" s="26">
        <v>63115.339530443161</v>
      </c>
      <c r="P662" s="26">
        <v>60685.062650182183</v>
      </c>
      <c r="Q662" s="26">
        <v>58396.289137535568</v>
      </c>
      <c r="R662" s="26">
        <v>58010.620849866551</v>
      </c>
      <c r="S662" s="26">
        <v>58795.286182214972</v>
      </c>
      <c r="T662" s="26">
        <v>86489.396391814545</v>
      </c>
      <c r="U662" s="26">
        <v>105084.46603148113</v>
      </c>
      <c r="V662" s="26">
        <v>106762.01668943602</v>
      </c>
      <c r="W662" s="26">
        <v>86093.358154052257</v>
      </c>
      <c r="X662" s="26">
        <v>82159.767666401051</v>
      </c>
      <c r="Y662" s="26">
        <v>62688.345519373615</v>
      </c>
      <c r="Z662" s="26">
        <v>60858.463419625645</v>
      </c>
      <c r="AA662" s="2">
        <f t="shared" si="33"/>
        <v>889138.41222242673</v>
      </c>
    </row>
    <row r="663" spans="1:27">
      <c r="A663" s="19" t="s">
        <v>38</v>
      </c>
      <c r="B663" s="13" t="s">
        <v>1293</v>
      </c>
      <c r="C663" s="13" t="s">
        <v>1311</v>
      </c>
      <c r="D663" s="19">
        <v>120251</v>
      </c>
      <c r="E663" s="19" t="s">
        <v>1086</v>
      </c>
      <c r="F663" s="49" t="s">
        <v>1059</v>
      </c>
      <c r="G663" s="47" t="s">
        <v>226</v>
      </c>
      <c r="H663" s="47">
        <v>51800000</v>
      </c>
      <c r="I663" s="49" t="s">
        <v>484</v>
      </c>
      <c r="J663" s="13">
        <v>8</v>
      </c>
      <c r="K663" s="13" t="s">
        <v>484</v>
      </c>
      <c r="L663" s="49" t="s">
        <v>485</v>
      </c>
      <c r="M663" s="49" t="s">
        <v>484</v>
      </c>
      <c r="N663" s="49" t="s">
        <v>487</v>
      </c>
      <c r="O663" s="26">
        <v>35783.764446552414</v>
      </c>
      <c r="P663" s="26">
        <v>39842.8885172132</v>
      </c>
      <c r="Q663" s="26">
        <v>37681.506501204305</v>
      </c>
      <c r="R663" s="26">
        <v>42416.197626806199</v>
      </c>
      <c r="S663" s="26">
        <v>40050.928947158594</v>
      </c>
      <c r="T663" s="26">
        <v>45324.095268490331</v>
      </c>
      <c r="U663" s="26">
        <v>51907.585286532958</v>
      </c>
      <c r="V663" s="26">
        <v>59111.060812101008</v>
      </c>
      <c r="W663" s="26">
        <v>55402.410011804095</v>
      </c>
      <c r="X663" s="26">
        <v>56187.196452681783</v>
      </c>
      <c r="Y663" s="26">
        <v>38751.312009984147</v>
      </c>
      <c r="Z663" s="26">
        <v>57621.431197779908</v>
      </c>
      <c r="AA663" s="2">
        <f t="shared" si="33"/>
        <v>560080.37707830896</v>
      </c>
    </row>
    <row r="664" spans="1:27">
      <c r="A664" s="19" t="s">
        <v>39</v>
      </c>
      <c r="B664" s="13" t="s">
        <v>1293</v>
      </c>
      <c r="C664" s="13" t="s">
        <v>1311</v>
      </c>
      <c r="D664" s="19">
        <v>120252</v>
      </c>
      <c r="E664" s="19" t="s">
        <v>1087</v>
      </c>
      <c r="F664" s="49" t="s">
        <v>1059</v>
      </c>
      <c r="G664" s="47" t="s">
        <v>226</v>
      </c>
      <c r="H664" s="47">
        <v>51800000</v>
      </c>
      <c r="I664" s="49" t="s">
        <v>484</v>
      </c>
      <c r="J664" s="13">
        <v>8</v>
      </c>
      <c r="K664" s="13" t="s">
        <v>484</v>
      </c>
      <c r="L664" s="49" t="s">
        <v>485</v>
      </c>
      <c r="M664" s="49" t="s">
        <v>484</v>
      </c>
      <c r="N664" s="49" t="s">
        <v>487</v>
      </c>
      <c r="O664" s="26">
        <v>26582.421149212925</v>
      </c>
      <c r="P664" s="26">
        <v>25823.010193793973</v>
      </c>
      <c r="Q664" s="26">
        <v>21101.26585093722</v>
      </c>
      <c r="R664" s="26">
        <v>17977.737344526638</v>
      </c>
      <c r="S664" s="26">
        <v>18246.531998697417</v>
      </c>
      <c r="T664" s="26">
        <v>18967.459303407748</v>
      </c>
      <c r="U664" s="26">
        <v>33445.990595487783</v>
      </c>
      <c r="V664" s="26">
        <v>32804.342794603312</v>
      </c>
      <c r="W664" s="26">
        <v>35810.007123490701</v>
      </c>
      <c r="X664" s="26">
        <v>25079.507656177302</v>
      </c>
      <c r="Y664" s="26">
        <v>20383.768061279865</v>
      </c>
      <c r="Z664" s="26">
        <v>23314.325740335149</v>
      </c>
      <c r="AA664" s="2">
        <f t="shared" si="33"/>
        <v>299536.3678119501</v>
      </c>
    </row>
    <row r="665" spans="1:27">
      <c r="A665" s="19" t="s">
        <v>45</v>
      </c>
      <c r="B665" s="13" t="s">
        <v>1293</v>
      </c>
      <c r="C665" s="13" t="s">
        <v>1313</v>
      </c>
      <c r="D665" s="19">
        <v>123301</v>
      </c>
      <c r="E665" s="19" t="s">
        <v>1097</v>
      </c>
      <c r="F665" s="13" t="s">
        <v>1099</v>
      </c>
      <c r="G665" s="47" t="s">
        <v>226</v>
      </c>
      <c r="H665" s="47">
        <v>51800000</v>
      </c>
      <c r="I665" s="49" t="s">
        <v>484</v>
      </c>
      <c r="J665" s="13">
        <v>8</v>
      </c>
      <c r="K665" s="13" t="s">
        <v>484</v>
      </c>
      <c r="L665" s="49" t="s">
        <v>485</v>
      </c>
      <c r="M665" s="49" t="s">
        <v>484</v>
      </c>
      <c r="N665" s="49" t="s">
        <v>487</v>
      </c>
      <c r="O665" s="26">
        <v>566.22424037006181</v>
      </c>
      <c r="P665" s="26">
        <v>101.51039384045983</v>
      </c>
      <c r="Q665" s="26">
        <v>349.70146560032651</v>
      </c>
      <c r="R665" s="26">
        <v>1508.2947031578842</v>
      </c>
      <c r="S665" s="26">
        <v>1142.2681077138079</v>
      </c>
      <c r="T665" s="26">
        <v>756.60225832236313</v>
      </c>
      <c r="U665" s="26">
        <v>729.23004813321859</v>
      </c>
      <c r="V665" s="26">
        <v>1004.4250940707167</v>
      </c>
      <c r="W665" s="26">
        <v>1630.0580776315676</v>
      </c>
      <c r="X665" s="26">
        <v>398.43136445723405</v>
      </c>
      <c r="Y665" s="26">
        <v>549.03989316611467</v>
      </c>
      <c r="Z665" s="26">
        <v>804.10470380756021</v>
      </c>
      <c r="AA665" s="2">
        <f t="shared" si="33"/>
        <v>9539.8903502713147</v>
      </c>
    </row>
    <row r="666" spans="1:27">
      <c r="A666" s="19" t="s">
        <v>48</v>
      </c>
      <c r="B666" s="13" t="s">
        <v>1293</v>
      </c>
      <c r="C666" s="13" t="s">
        <v>1314</v>
      </c>
      <c r="D666" s="19">
        <v>125001</v>
      </c>
      <c r="E666" s="19" t="s">
        <v>1103</v>
      </c>
      <c r="F666" s="13" t="s">
        <v>1099</v>
      </c>
      <c r="G666" s="47" t="s">
        <v>226</v>
      </c>
      <c r="H666" s="47">
        <v>51800000</v>
      </c>
      <c r="I666" s="49" t="s">
        <v>484</v>
      </c>
      <c r="J666" s="13">
        <v>8</v>
      </c>
      <c r="K666" s="13" t="s">
        <v>484</v>
      </c>
      <c r="L666" s="49" t="s">
        <v>485</v>
      </c>
      <c r="M666" s="49" t="s">
        <v>484</v>
      </c>
      <c r="N666" s="49" t="s">
        <v>487</v>
      </c>
      <c r="O666" s="26">
        <v>728.44045851393048</v>
      </c>
      <c r="P666" s="26">
        <v>562.29724922600542</v>
      </c>
      <c r="Q666" s="26">
        <v>512.97638482972047</v>
      </c>
      <c r="R666" s="26">
        <v>461.70274566563364</v>
      </c>
      <c r="S666" s="26">
        <v>722.86401300309421</v>
      </c>
      <c r="T666" s="26">
        <v>627.75199535603588</v>
      </c>
      <c r="U666" s="26">
        <v>887.88989551083398</v>
      </c>
      <c r="V666" s="26">
        <v>507.2120201238381</v>
      </c>
      <c r="W666" s="26">
        <v>744.99206424148406</v>
      </c>
      <c r="X666" s="26">
        <v>625.38149659442581</v>
      </c>
      <c r="Y666" s="26">
        <v>483.054592518059</v>
      </c>
      <c r="Z666" s="26">
        <v>374.06070469556153</v>
      </c>
      <c r="AA666" s="2">
        <f t="shared" si="33"/>
        <v>7238.6236202786222</v>
      </c>
    </row>
    <row r="667" spans="1:27">
      <c r="A667" s="19" t="s">
        <v>50</v>
      </c>
      <c r="B667" s="13" t="s">
        <v>1293</v>
      </c>
      <c r="C667" s="13" t="s">
        <v>1315</v>
      </c>
      <c r="D667" s="19">
        <v>126001</v>
      </c>
      <c r="E667" s="19" t="s">
        <v>1110</v>
      </c>
      <c r="F667" s="13" t="s">
        <v>1099</v>
      </c>
      <c r="G667" s="47" t="s">
        <v>226</v>
      </c>
      <c r="H667" s="47">
        <v>51800000</v>
      </c>
      <c r="I667" s="49" t="s">
        <v>484</v>
      </c>
      <c r="J667" s="13">
        <v>8</v>
      </c>
      <c r="K667" s="13" t="s">
        <v>484</v>
      </c>
      <c r="L667" s="49" t="s">
        <v>485</v>
      </c>
      <c r="M667" s="49" t="s">
        <v>484</v>
      </c>
      <c r="N667" s="49" t="s">
        <v>487</v>
      </c>
      <c r="O667" s="26">
        <v>151.60609615384516</v>
      </c>
      <c r="P667" s="26">
        <v>151.60609615384516</v>
      </c>
      <c r="Q667" s="26">
        <v>151.60609615384516</v>
      </c>
      <c r="R667" s="26">
        <v>151.60609615384516</v>
      </c>
      <c r="S667" s="26">
        <v>151.60609615384516</v>
      </c>
      <c r="T667" s="26">
        <v>151.60609615384516</v>
      </c>
      <c r="U667" s="26">
        <v>151.60609615384516</v>
      </c>
      <c r="V667" s="26">
        <v>151.60609615384516</v>
      </c>
      <c r="W667" s="26">
        <v>151.60609615384516</v>
      </c>
      <c r="X667" s="26">
        <v>151.60609615384516</v>
      </c>
      <c r="Y667" s="26">
        <v>151.60609615384516</v>
      </c>
      <c r="Z667" s="26">
        <v>151.60609615384516</v>
      </c>
      <c r="AA667" s="2">
        <f t="shared" si="33"/>
        <v>1819.2731538461414</v>
      </c>
    </row>
    <row r="668" spans="1:27">
      <c r="A668" s="1" t="s">
        <v>22</v>
      </c>
      <c r="B668" s="1" t="s">
        <v>1300</v>
      </c>
      <c r="C668" s="13" t="s">
        <v>1310</v>
      </c>
      <c r="D668" s="1">
        <v>120105</v>
      </c>
      <c r="E668" s="13" t="s">
        <v>1064</v>
      </c>
      <c r="F668" s="13" t="s">
        <v>1059</v>
      </c>
      <c r="G668" s="1" t="s">
        <v>137</v>
      </c>
      <c r="H668" s="1">
        <v>69011000</v>
      </c>
      <c r="I668" s="13" t="s">
        <v>907</v>
      </c>
      <c r="J668" s="5">
        <v>45</v>
      </c>
      <c r="K668" s="5" t="s">
        <v>908</v>
      </c>
      <c r="L668" s="13" t="s">
        <v>909</v>
      </c>
      <c r="M668" s="13" t="s">
        <v>910</v>
      </c>
      <c r="N668" s="13" t="s">
        <v>912</v>
      </c>
      <c r="O668" s="26">
        <v>-76738.97802901674</v>
      </c>
      <c r="P668" s="26">
        <v>-51987.717924649623</v>
      </c>
      <c r="Q668" s="26">
        <v>83583.675536623487</v>
      </c>
      <c r="R668" s="26">
        <v>-35332.305609944473</v>
      </c>
      <c r="S668" s="26">
        <v>-64179.319034445572</v>
      </c>
      <c r="T668" s="26">
        <v>-122292.92120986823</v>
      </c>
      <c r="U668" s="26">
        <v>2045.3550339603214</v>
      </c>
      <c r="V668" s="26">
        <v>-195006.42942014936</v>
      </c>
      <c r="W668" s="26">
        <v>-235738.11934912836</v>
      </c>
      <c r="X668" s="26">
        <v>-299568.35055227275</v>
      </c>
      <c r="Y668" s="26">
        <v>-261250.43880643515</v>
      </c>
      <c r="Z668" s="26">
        <v>-223164.05911620564</v>
      </c>
      <c r="AA668" s="2">
        <f t="shared" si="33"/>
        <v>-1479629.6084815322</v>
      </c>
    </row>
    <row r="669" spans="1:27">
      <c r="A669" s="1" t="s">
        <v>22</v>
      </c>
      <c r="B669" s="1" t="s">
        <v>1300</v>
      </c>
      <c r="C669" s="13" t="s">
        <v>1310</v>
      </c>
      <c r="D669" s="1">
        <v>120105</v>
      </c>
      <c r="E669" s="13" t="s">
        <v>1064</v>
      </c>
      <c r="F669" s="13" t="s">
        <v>1059</v>
      </c>
      <c r="G669" s="1" t="s">
        <v>138</v>
      </c>
      <c r="H669" s="1">
        <v>69021000</v>
      </c>
      <c r="I669" s="13" t="s">
        <v>914</v>
      </c>
      <c r="J669" s="5">
        <v>45</v>
      </c>
      <c r="K669" s="5" t="s">
        <v>908</v>
      </c>
      <c r="L669" s="13" t="s">
        <v>915</v>
      </c>
      <c r="M669" s="13" t="s">
        <v>916</v>
      </c>
      <c r="N669" s="13" t="s">
        <v>918</v>
      </c>
      <c r="O669" s="26">
        <v>-13542.172593355894</v>
      </c>
      <c r="P669" s="26">
        <v>-9174.303163173463</v>
      </c>
      <c r="Q669" s="26">
        <v>14750.060388815909</v>
      </c>
      <c r="R669" s="26">
        <v>-6235.1127546960834</v>
      </c>
      <c r="S669" s="26">
        <v>-11325.762182549219</v>
      </c>
      <c r="T669" s="26">
        <v>-21581.103742917923</v>
      </c>
      <c r="U669" s="26">
        <v>360.94500599299789</v>
      </c>
      <c r="V669" s="26">
        <v>-34412.899309438122</v>
      </c>
      <c r="W669" s="26">
        <v>-41600.844591022651</v>
      </c>
      <c r="X669" s="26">
        <v>-52865.003038636372</v>
      </c>
      <c r="Y669" s="26">
        <v>-46103.01861290032</v>
      </c>
      <c r="Z669" s="26">
        <v>-39381.89278521276</v>
      </c>
      <c r="AA669" s="2">
        <f t="shared" si="33"/>
        <v>-261111.10737909388</v>
      </c>
    </row>
    <row r="670" spans="1:27">
      <c r="A670" s="1" t="s">
        <v>22</v>
      </c>
      <c r="B670" s="5" t="s">
        <v>1301</v>
      </c>
      <c r="C670" s="13" t="s">
        <v>1310</v>
      </c>
      <c r="D670" s="48">
        <v>120105</v>
      </c>
      <c r="E670" s="48" t="s">
        <v>1064</v>
      </c>
      <c r="F670" s="48" t="s">
        <v>1059</v>
      </c>
      <c r="G670" s="48" t="s">
        <v>146</v>
      </c>
      <c r="H670" s="48">
        <v>86021500</v>
      </c>
      <c r="I670" s="48" t="s">
        <v>1019</v>
      </c>
      <c r="J670" s="13">
        <v>50</v>
      </c>
      <c r="K670" s="13" t="s">
        <v>1020</v>
      </c>
      <c r="L670" s="48" t="s">
        <v>1021</v>
      </c>
      <c r="M670" s="48" t="s">
        <v>1022</v>
      </c>
      <c r="N670" s="48" t="s">
        <v>1024</v>
      </c>
      <c r="Q670" s="26">
        <v>146951.78098294325</v>
      </c>
      <c r="T670" s="26">
        <v>-168522.99743395764</v>
      </c>
      <c r="W670" s="26">
        <v>-406151.58353417134</v>
      </c>
      <c r="Z670" s="26">
        <v>-672662.03261197358</v>
      </c>
      <c r="AA670" s="2">
        <f t="shared" si="33"/>
        <v>-1100384.8325971593</v>
      </c>
    </row>
    <row r="671" spans="1:27">
      <c r="AA671" s="5"/>
    </row>
  </sheetData>
  <autoFilter ref="A1:AA670"/>
  <pageMargins left="0.7" right="0.7" top="0.75" bottom="0.75" header="0.3" footer="0.3"/>
  <customProperties>
    <customPr name="_pios_id" r:id="rId1"/>
  </customPropertie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6"/>
  <sheetViews>
    <sheetView topLeftCell="A34" zoomScale="80" zoomScaleNormal="80" workbookViewId="0">
      <selection activeCell="C66" sqref="C66"/>
    </sheetView>
  </sheetViews>
  <sheetFormatPr defaultRowHeight="14.4"/>
  <cols>
    <col min="1" max="1" width="9" style="5" bestFit="1" customWidth="1"/>
    <col min="2" max="2" width="50.109375" style="5" bestFit="1" customWidth="1"/>
    <col min="3" max="14" width="13.21875" style="26" bestFit="1" customWidth="1"/>
    <col min="15" max="15" width="14.21875" style="26" bestFit="1" customWidth="1"/>
    <col min="16" max="16" width="2.109375" style="5" customWidth="1"/>
    <col min="17" max="16384" width="8.88671875" style="5"/>
  </cols>
  <sheetData>
    <row r="1" spans="1:15">
      <c r="A1" s="76" t="s">
        <v>1299</v>
      </c>
    </row>
    <row r="2" spans="1:15">
      <c r="A2" s="76" t="s">
        <v>1295</v>
      </c>
    </row>
    <row r="4" spans="1:15">
      <c r="A4" s="4" t="s">
        <v>243</v>
      </c>
      <c r="B4" s="4" t="s">
        <v>244</v>
      </c>
      <c r="C4" s="38" t="s">
        <v>1126</v>
      </c>
      <c r="D4" s="38" t="s">
        <v>1127</v>
      </c>
      <c r="E4" s="38" t="s">
        <v>1128</v>
      </c>
      <c r="F4" s="38" t="s">
        <v>1129</v>
      </c>
      <c r="G4" s="38" t="s">
        <v>1130</v>
      </c>
      <c r="H4" s="38" t="s">
        <v>1131</v>
      </c>
      <c r="I4" s="38" t="s">
        <v>1132</v>
      </c>
      <c r="J4" s="38" t="s">
        <v>1133</v>
      </c>
      <c r="K4" s="38" t="s">
        <v>1134</v>
      </c>
      <c r="L4" s="38" t="s">
        <v>1135</v>
      </c>
      <c r="M4" s="38" t="s">
        <v>1136</v>
      </c>
      <c r="N4" s="38" t="s">
        <v>1137</v>
      </c>
      <c r="O4" s="38" t="s">
        <v>1138</v>
      </c>
    </row>
    <row r="5" spans="1:15">
      <c r="A5" s="5">
        <v>1</v>
      </c>
      <c r="B5" s="5" t="s">
        <v>250</v>
      </c>
      <c r="C5" s="26">
        <v>-6717959.666666667</v>
      </c>
      <c r="D5" s="26">
        <v>-6589618.666666667</v>
      </c>
      <c r="E5" s="26">
        <v>-6734472.666666667</v>
      </c>
      <c r="F5" s="26">
        <v>-6665833.666666667</v>
      </c>
      <c r="G5" s="26">
        <v>-6694541.666666667</v>
      </c>
      <c r="H5" s="26">
        <v>-7405533.6666666679</v>
      </c>
      <c r="I5" s="26">
        <v>-8296728.666666667</v>
      </c>
      <c r="J5" s="26">
        <v>-7678920.666666667</v>
      </c>
      <c r="K5" s="26">
        <v>-7802584.6666666688</v>
      </c>
      <c r="L5" s="26">
        <v>-7648821.6666666688</v>
      </c>
      <c r="M5" s="26">
        <v>-6970764.6666666679</v>
      </c>
      <c r="N5" s="26">
        <v>-6659133.666666667</v>
      </c>
      <c r="O5" s="26">
        <v>-85864914</v>
      </c>
    </row>
    <row r="6" spans="1:15">
      <c r="A6" s="5">
        <v>2</v>
      </c>
      <c r="B6" s="5" t="s">
        <v>305</v>
      </c>
      <c r="C6" s="26">
        <v>-45394.837053926305</v>
      </c>
      <c r="D6" s="26">
        <v>-36407.247451103147</v>
      </c>
      <c r="E6" s="26">
        <v>-36958.748117517054</v>
      </c>
      <c r="F6" s="26">
        <v>-41485.769239966838</v>
      </c>
      <c r="G6" s="26">
        <v>-38785.143451499527</v>
      </c>
      <c r="H6" s="26">
        <v>-34462.866899360706</v>
      </c>
      <c r="I6" s="26">
        <v>-35029.037575188777</v>
      </c>
      <c r="J6" s="26">
        <v>-45799.19010619825</v>
      </c>
      <c r="K6" s="26">
        <v>-47400.459521755984</v>
      </c>
      <c r="L6" s="26">
        <v>-48908.108668057204</v>
      </c>
      <c r="M6" s="26">
        <v>-45922.882567417313</v>
      </c>
      <c r="N6" s="26">
        <v>-43009.86962425962</v>
      </c>
      <c r="O6" s="26">
        <v>-499564.16027625074</v>
      </c>
    </row>
    <row r="7" spans="1:15">
      <c r="A7" s="5">
        <v>3</v>
      </c>
      <c r="B7" s="5" t="s">
        <v>323</v>
      </c>
      <c r="C7" s="26">
        <v>-189819.01666666663</v>
      </c>
      <c r="D7" s="26">
        <v>-180107.25666666665</v>
      </c>
      <c r="E7" s="26">
        <v>-195626.92444444442</v>
      </c>
      <c r="F7" s="26">
        <v>-182981.85444444441</v>
      </c>
      <c r="G7" s="26">
        <v>-188854.74444444443</v>
      </c>
      <c r="H7" s="26">
        <v>-209516.00444444444</v>
      </c>
      <c r="I7" s="26">
        <v>-206932.53666666662</v>
      </c>
      <c r="J7" s="26">
        <v>-221902.75666666665</v>
      </c>
      <c r="K7" s="26">
        <v>-178931.70777777774</v>
      </c>
      <c r="L7" s="26">
        <v>-177703.74777777775</v>
      </c>
      <c r="M7" s="26">
        <v>-160709.6422222222</v>
      </c>
      <c r="N7" s="26">
        <v>-181562.08444444439</v>
      </c>
      <c r="O7" s="26">
        <v>-2274648.2766666664</v>
      </c>
    </row>
    <row r="8" spans="1:15">
      <c r="A8" s="5">
        <v>6</v>
      </c>
      <c r="B8" s="5" t="s">
        <v>454</v>
      </c>
      <c r="C8" s="26">
        <v>46695.666666666664</v>
      </c>
      <c r="D8" s="26">
        <v>24190.666666666668</v>
      </c>
      <c r="E8" s="26">
        <v>21574.666666666668</v>
      </c>
      <c r="F8" s="26">
        <v>16911.666666666668</v>
      </c>
      <c r="G8" s="26">
        <v>14245.666666666668</v>
      </c>
      <c r="H8" s="26">
        <v>16308.666666666668</v>
      </c>
      <c r="I8" s="26">
        <v>14631.666666666668</v>
      </c>
      <c r="J8" s="26">
        <v>15443.666666666668</v>
      </c>
      <c r="K8" s="26">
        <v>16096.666666666668</v>
      </c>
      <c r="L8" s="26">
        <v>18136.666666666668</v>
      </c>
      <c r="M8" s="26">
        <v>12746.666666666668</v>
      </c>
      <c r="N8" s="26">
        <v>15071.666666666668</v>
      </c>
      <c r="O8" s="26">
        <v>232054</v>
      </c>
    </row>
    <row r="9" spans="1:15">
      <c r="A9" s="5">
        <v>7</v>
      </c>
      <c r="B9" s="5" t="s">
        <v>466</v>
      </c>
      <c r="C9" s="26">
        <v>249531.68846732602</v>
      </c>
      <c r="D9" s="26">
        <v>291280.07878727384</v>
      </c>
      <c r="E9" s="26">
        <v>325627.10828936199</v>
      </c>
      <c r="F9" s="26">
        <v>303577.50185416976</v>
      </c>
      <c r="G9" s="26">
        <v>314206.66965376353</v>
      </c>
      <c r="H9" s="26">
        <v>427951.90405640047</v>
      </c>
      <c r="I9" s="26">
        <v>433721.1625536533</v>
      </c>
      <c r="J9" s="26">
        <v>424933.41640134813</v>
      </c>
      <c r="K9" s="26">
        <v>392081.73485106701</v>
      </c>
      <c r="L9" s="26">
        <v>315259.88303683221</v>
      </c>
      <c r="M9" s="26">
        <v>306560.95892191539</v>
      </c>
      <c r="N9" s="26">
        <v>280360.69729814306</v>
      </c>
      <c r="O9" s="26">
        <v>4065092.8041712549</v>
      </c>
    </row>
    <row r="10" spans="1:15">
      <c r="A10" s="5">
        <v>8</v>
      </c>
      <c r="B10" s="5" t="s">
        <v>484</v>
      </c>
      <c r="C10" s="26">
        <v>126927.79592124636</v>
      </c>
      <c r="D10" s="26">
        <v>127166.37510040971</v>
      </c>
      <c r="E10" s="26">
        <v>118193.34543626101</v>
      </c>
      <c r="F10" s="26">
        <v>120526.15936617675</v>
      </c>
      <c r="G10" s="26">
        <v>119109.48534494176</v>
      </c>
      <c r="H10" s="26">
        <v>152316.91131354481</v>
      </c>
      <c r="I10" s="26">
        <v>192206.76795329974</v>
      </c>
      <c r="J10" s="26">
        <v>200340.66350648878</v>
      </c>
      <c r="K10" s="26">
        <v>179832.43152737399</v>
      </c>
      <c r="L10" s="26">
        <v>164601.89073246566</v>
      </c>
      <c r="M10" s="26">
        <v>123007.12617247566</v>
      </c>
      <c r="N10" s="26">
        <v>143123.99186239767</v>
      </c>
      <c r="O10" s="26">
        <v>1767352.9442370818</v>
      </c>
    </row>
    <row r="11" spans="1:15">
      <c r="A11" s="5">
        <v>9</v>
      </c>
      <c r="B11" s="5" t="s">
        <v>460</v>
      </c>
      <c r="C11" s="26">
        <v>31683</v>
      </c>
      <c r="D11" s="26">
        <v>31683</v>
      </c>
      <c r="E11" s="26">
        <v>31683</v>
      </c>
      <c r="F11" s="26">
        <v>31683</v>
      </c>
      <c r="G11" s="26">
        <v>31683</v>
      </c>
      <c r="H11" s="26">
        <v>31683</v>
      </c>
      <c r="I11" s="26">
        <v>31683</v>
      </c>
      <c r="J11" s="26">
        <v>31683</v>
      </c>
      <c r="K11" s="26">
        <v>31683</v>
      </c>
      <c r="L11" s="26">
        <v>31683</v>
      </c>
      <c r="M11" s="26">
        <v>31683</v>
      </c>
      <c r="N11" s="26">
        <v>31683</v>
      </c>
      <c r="O11" s="26">
        <v>380196</v>
      </c>
    </row>
    <row r="12" spans="1:15">
      <c r="A12" s="5">
        <v>10</v>
      </c>
      <c r="B12" s="5" t="s">
        <v>347</v>
      </c>
      <c r="C12" s="26">
        <v>581979.8542549992</v>
      </c>
      <c r="D12" s="26">
        <v>582341.62125499919</v>
      </c>
      <c r="E12" s="26">
        <v>633115.49764906114</v>
      </c>
      <c r="F12" s="26">
        <v>590388.3163811327</v>
      </c>
      <c r="G12" s="26">
        <v>616341.56331434788</v>
      </c>
      <c r="H12" s="26">
        <v>616341.56331434788</v>
      </c>
      <c r="I12" s="26">
        <v>590388.3163811327</v>
      </c>
      <c r="J12" s="26">
        <v>642294.80024756282</v>
      </c>
      <c r="K12" s="26">
        <v>616341.56331434788</v>
      </c>
      <c r="L12" s="26">
        <v>590388.3163811327</v>
      </c>
      <c r="M12" s="26">
        <v>622082.01014238794</v>
      </c>
      <c r="N12" s="26">
        <v>622082.01014238794</v>
      </c>
      <c r="O12" s="26">
        <v>7304085.432777836</v>
      </c>
    </row>
    <row r="13" spans="1:15">
      <c r="A13" s="5">
        <v>11</v>
      </c>
      <c r="B13" s="5" t="s">
        <v>449</v>
      </c>
      <c r="C13" s="26">
        <v>54836.564700000003</v>
      </c>
      <c r="D13" s="26">
        <v>54836.564700000003</v>
      </c>
      <c r="E13" s="26">
        <v>54836.564700000003</v>
      </c>
      <c r="F13" s="26">
        <v>54836.564700000003</v>
      </c>
      <c r="G13" s="26">
        <v>54836.564700000003</v>
      </c>
      <c r="H13" s="26">
        <v>54836.564700000003</v>
      </c>
      <c r="I13" s="26">
        <v>54836.564700000003</v>
      </c>
      <c r="J13" s="26">
        <v>54836.564700000003</v>
      </c>
      <c r="K13" s="26">
        <v>54836.564700000003</v>
      </c>
      <c r="L13" s="26">
        <v>54836.564700000003</v>
      </c>
      <c r="M13" s="26">
        <v>54836.564700000003</v>
      </c>
      <c r="N13" s="26">
        <v>54836.564700000003</v>
      </c>
      <c r="O13" s="26">
        <v>658038.77639999997</v>
      </c>
    </row>
    <row r="14" spans="1:15">
      <c r="A14" s="5">
        <v>12</v>
      </c>
      <c r="B14" s="5" t="s">
        <v>442</v>
      </c>
      <c r="C14" s="26">
        <v>150230.14905000001</v>
      </c>
      <c r="D14" s="26">
        <v>150230.14905000001</v>
      </c>
      <c r="E14" s="26">
        <v>150230.14905000001</v>
      </c>
      <c r="F14" s="26">
        <v>150230.14905000001</v>
      </c>
      <c r="G14" s="26">
        <v>150230.14905000001</v>
      </c>
      <c r="H14" s="26">
        <v>150230.14905000001</v>
      </c>
      <c r="I14" s="26">
        <v>150230.14905000001</v>
      </c>
      <c r="J14" s="26">
        <v>150230.14905000001</v>
      </c>
      <c r="K14" s="26">
        <v>150230.14905000001</v>
      </c>
      <c r="L14" s="26">
        <v>150230.14905000001</v>
      </c>
      <c r="M14" s="26">
        <v>150230.14905000001</v>
      </c>
      <c r="N14" s="26">
        <v>150230.14905000001</v>
      </c>
      <c r="O14" s="26">
        <v>1802761.7886000006</v>
      </c>
    </row>
    <row r="15" spans="1:15">
      <c r="A15" s="5">
        <v>13</v>
      </c>
      <c r="B15" s="5" t="s">
        <v>414</v>
      </c>
      <c r="C15" s="26">
        <v>35906.735140056007</v>
      </c>
      <c r="D15" s="26">
        <v>37333.687938933792</v>
      </c>
      <c r="E15" s="26">
        <v>33164.249286176055</v>
      </c>
      <c r="F15" s="26">
        <v>33124.589373123497</v>
      </c>
      <c r="G15" s="26">
        <v>34709.71747792494</v>
      </c>
      <c r="H15" s="26">
        <v>31103.997477924935</v>
      </c>
      <c r="I15" s="26">
        <v>30569.519373123494</v>
      </c>
      <c r="J15" s="26">
        <v>35424.405582726395</v>
      </c>
      <c r="K15" s="26">
        <v>34281.392337154066</v>
      </c>
      <c r="L15" s="26">
        <v>34157.15423235263</v>
      </c>
      <c r="M15" s="26">
        <v>39288.517749070481</v>
      </c>
      <c r="N15" s="26">
        <v>65075.987749070504</v>
      </c>
      <c r="O15" s="26">
        <v>444139.95371763676</v>
      </c>
    </row>
    <row r="16" spans="1:15">
      <c r="A16" s="5">
        <v>14</v>
      </c>
      <c r="B16" s="5" t="s">
        <v>687</v>
      </c>
      <c r="C16" s="26">
        <v>669760.896890142</v>
      </c>
      <c r="D16" s="26">
        <v>677981.27655348263</v>
      </c>
      <c r="E16" s="26">
        <v>685753.00907656201</v>
      </c>
      <c r="F16" s="26">
        <v>657726.3740240297</v>
      </c>
      <c r="G16" s="26">
        <v>665008.66988530685</v>
      </c>
      <c r="H16" s="26">
        <v>670855.26886183501</v>
      </c>
      <c r="I16" s="26">
        <v>652749.99567797035</v>
      </c>
      <c r="J16" s="26">
        <v>687247.19984528865</v>
      </c>
      <c r="K16" s="26">
        <v>668113.95314247254</v>
      </c>
      <c r="L16" s="26">
        <v>648176.43993076682</v>
      </c>
      <c r="M16" s="26">
        <v>655379.90286505909</v>
      </c>
      <c r="N16" s="26">
        <v>648693.38392202521</v>
      </c>
      <c r="O16" s="26">
        <v>7987446.3706749408</v>
      </c>
    </row>
    <row r="17" spans="1:15">
      <c r="A17" s="5">
        <v>15</v>
      </c>
      <c r="B17" s="5" t="s">
        <v>650</v>
      </c>
      <c r="C17" s="26">
        <v>55897.943857483886</v>
      </c>
      <c r="D17" s="26">
        <v>54518.943857483886</v>
      </c>
      <c r="E17" s="26">
        <v>73958.943857483886</v>
      </c>
      <c r="F17" s="26">
        <v>69590.943857483886</v>
      </c>
      <c r="G17" s="26">
        <v>79493.943857483886</v>
      </c>
      <c r="H17" s="26">
        <v>74968.943857483886</v>
      </c>
      <c r="I17" s="26">
        <v>76030.943857483886</v>
      </c>
      <c r="J17" s="26">
        <v>72361.943857483886</v>
      </c>
      <c r="K17" s="26">
        <v>68753.943857483886</v>
      </c>
      <c r="L17" s="26">
        <v>71904.943857483886</v>
      </c>
      <c r="M17" s="26">
        <v>62468.943857483886</v>
      </c>
      <c r="N17" s="26">
        <v>61018.943857483886</v>
      </c>
      <c r="O17" s="26">
        <v>820969.32628980651</v>
      </c>
    </row>
    <row r="18" spans="1:15">
      <c r="A18" s="5">
        <v>16</v>
      </c>
      <c r="B18" s="5" t="s">
        <v>553</v>
      </c>
      <c r="C18" s="26">
        <v>51396.039999999994</v>
      </c>
      <c r="D18" s="26">
        <v>64600.859999999993</v>
      </c>
      <c r="E18" s="26">
        <v>56731.349999999991</v>
      </c>
      <c r="F18" s="26">
        <v>48610.93</v>
      </c>
      <c r="G18" s="26">
        <v>43888.93</v>
      </c>
      <c r="H18" s="26">
        <v>52872.359999999993</v>
      </c>
      <c r="I18" s="26">
        <v>47557.01</v>
      </c>
      <c r="J18" s="26">
        <v>48829.919999999998</v>
      </c>
      <c r="K18" s="26">
        <v>47525.979999999996</v>
      </c>
      <c r="L18" s="26">
        <v>46790.98</v>
      </c>
      <c r="M18" s="26">
        <v>43383.310000000005</v>
      </c>
      <c r="N18" s="26">
        <v>50520.7</v>
      </c>
      <c r="O18" s="26">
        <v>602708.37</v>
      </c>
    </row>
    <row r="19" spans="1:15">
      <c r="A19" s="5">
        <v>17</v>
      </c>
      <c r="B19" s="5" t="s">
        <v>617</v>
      </c>
      <c r="C19" s="26">
        <v>21036.570023</v>
      </c>
      <c r="D19" s="26">
        <v>20698.480023</v>
      </c>
      <c r="E19" s="26">
        <v>21143.590023000001</v>
      </c>
      <c r="F19" s="26">
        <v>20721.510023000003</v>
      </c>
      <c r="G19" s="26">
        <v>21081.720023000002</v>
      </c>
      <c r="H19" s="26">
        <v>20891.510023000003</v>
      </c>
      <c r="I19" s="26">
        <v>20903.840023000001</v>
      </c>
      <c r="J19" s="26">
        <v>23822.163356333334</v>
      </c>
      <c r="K19" s="26">
        <v>20806.840023000001</v>
      </c>
      <c r="L19" s="26">
        <v>20995.870022999999</v>
      </c>
      <c r="M19" s="26">
        <v>20931.330023000002</v>
      </c>
      <c r="N19" s="26">
        <v>21125.980023</v>
      </c>
      <c r="O19" s="26">
        <v>254159.40360933333</v>
      </c>
    </row>
    <row r="20" spans="1:15">
      <c r="A20" s="5">
        <v>18</v>
      </c>
      <c r="B20" s="5" t="s">
        <v>596</v>
      </c>
      <c r="C20" s="26">
        <v>1615</v>
      </c>
      <c r="D20" s="26">
        <v>1515</v>
      </c>
      <c r="E20" s="26">
        <v>1565</v>
      </c>
      <c r="F20" s="26">
        <v>1365</v>
      </c>
      <c r="G20" s="26">
        <v>1515</v>
      </c>
      <c r="H20" s="26">
        <v>1815</v>
      </c>
      <c r="I20" s="26">
        <v>1365</v>
      </c>
      <c r="J20" s="26">
        <v>5515</v>
      </c>
      <c r="K20" s="26">
        <v>1565</v>
      </c>
      <c r="L20" s="26">
        <v>1765</v>
      </c>
      <c r="M20" s="26">
        <v>1365</v>
      </c>
      <c r="N20" s="26">
        <v>1565</v>
      </c>
      <c r="O20" s="26">
        <v>22530</v>
      </c>
    </row>
    <row r="21" spans="1:15">
      <c r="A21" s="5">
        <v>19</v>
      </c>
      <c r="B21" s="5" t="s">
        <v>527</v>
      </c>
      <c r="C21" s="26">
        <v>22893.054500000002</v>
      </c>
      <c r="D21" s="26">
        <v>22657.054500000002</v>
      </c>
      <c r="E21" s="26">
        <v>25568.054500000002</v>
      </c>
      <c r="F21" s="26">
        <v>23725.054500000002</v>
      </c>
      <c r="G21" s="26">
        <v>23268.054500000002</v>
      </c>
      <c r="H21" s="26">
        <v>23157.054500000002</v>
      </c>
      <c r="I21" s="26">
        <v>23393.054500000002</v>
      </c>
      <c r="J21" s="26">
        <v>23475.054500000002</v>
      </c>
      <c r="K21" s="26">
        <v>24268.054500000002</v>
      </c>
      <c r="L21" s="26">
        <v>24882.054500000002</v>
      </c>
      <c r="M21" s="26">
        <v>23257.054500000002</v>
      </c>
      <c r="N21" s="26">
        <v>23257.054500000002</v>
      </c>
      <c r="O21" s="26">
        <v>283800.65399999998</v>
      </c>
    </row>
    <row r="22" spans="1:15">
      <c r="A22" s="5">
        <v>20</v>
      </c>
      <c r="B22" s="5" t="s">
        <v>522</v>
      </c>
      <c r="C22" s="26">
        <v>1000</v>
      </c>
      <c r="D22" s="26">
        <v>750</v>
      </c>
      <c r="E22" s="26">
        <v>1000</v>
      </c>
      <c r="F22" s="26">
        <v>1000</v>
      </c>
      <c r="G22" s="26">
        <v>750</v>
      </c>
      <c r="H22" s="26">
        <v>1000</v>
      </c>
      <c r="I22" s="26">
        <v>1000</v>
      </c>
      <c r="J22" s="26">
        <v>750</v>
      </c>
      <c r="K22" s="26">
        <v>1000</v>
      </c>
      <c r="L22" s="26">
        <v>1000</v>
      </c>
      <c r="M22" s="26">
        <v>750</v>
      </c>
      <c r="N22" s="26">
        <v>1000</v>
      </c>
      <c r="O22" s="26">
        <v>11000</v>
      </c>
    </row>
    <row r="23" spans="1:15">
      <c r="A23" s="5">
        <v>21</v>
      </c>
      <c r="B23" s="5" t="s">
        <v>561</v>
      </c>
      <c r="C23" s="26">
        <v>5570.26</v>
      </c>
      <c r="D23" s="26">
        <v>11845.09</v>
      </c>
      <c r="E23" s="26">
        <v>13318.21</v>
      </c>
      <c r="F23" s="26">
        <v>19919.689999999999</v>
      </c>
      <c r="G23" s="26">
        <v>13673.58</v>
      </c>
      <c r="H23" s="26">
        <v>15786.27</v>
      </c>
      <c r="I23" s="26">
        <v>22850.670000000002</v>
      </c>
      <c r="J23" s="26">
        <v>14354.27</v>
      </c>
      <c r="K23" s="26">
        <v>13030.26</v>
      </c>
      <c r="L23" s="26">
        <v>13785.130000000001</v>
      </c>
      <c r="M23" s="26">
        <v>9673.1500000000015</v>
      </c>
      <c r="N23" s="26">
        <v>8451.5400000000009</v>
      </c>
      <c r="O23" s="26">
        <v>162258.11999999997</v>
      </c>
    </row>
    <row r="24" spans="1:15">
      <c r="A24" s="5">
        <v>22</v>
      </c>
      <c r="B24" s="5" t="s">
        <v>489</v>
      </c>
      <c r="C24" s="26">
        <v>161652.96666666667</v>
      </c>
      <c r="D24" s="26">
        <v>75569.896666666667</v>
      </c>
      <c r="E24" s="26">
        <v>63621.656666666669</v>
      </c>
      <c r="F24" s="26">
        <v>85996.976666666669</v>
      </c>
      <c r="G24" s="26">
        <v>137228.35666666669</v>
      </c>
      <c r="H24" s="26">
        <v>94272.006666666653</v>
      </c>
      <c r="I24" s="26">
        <v>68426.156666666662</v>
      </c>
      <c r="J24" s="26">
        <v>67314.706666666665</v>
      </c>
      <c r="K24" s="26">
        <v>68027.246666666673</v>
      </c>
      <c r="L24" s="26">
        <v>61021.136666666665</v>
      </c>
      <c r="M24" s="26">
        <v>65344.216666666667</v>
      </c>
      <c r="N24" s="26">
        <v>70369.21666666666</v>
      </c>
      <c r="O24" s="26">
        <v>1018844.54</v>
      </c>
    </row>
    <row r="25" spans="1:15">
      <c r="A25" s="5">
        <v>23</v>
      </c>
      <c r="B25" s="5" t="s">
        <v>722</v>
      </c>
      <c r="C25" s="26">
        <v>369</v>
      </c>
      <c r="D25" s="26">
        <v>369</v>
      </c>
      <c r="E25" s="26">
        <v>5369</v>
      </c>
      <c r="F25" s="26">
        <v>1119</v>
      </c>
      <c r="G25" s="26">
        <v>1119</v>
      </c>
      <c r="H25" s="26">
        <v>2369</v>
      </c>
      <c r="I25" s="26">
        <v>1119</v>
      </c>
      <c r="J25" s="26">
        <v>1119</v>
      </c>
      <c r="K25" s="26">
        <v>2369</v>
      </c>
      <c r="L25" s="26">
        <v>1119</v>
      </c>
      <c r="M25" s="26">
        <v>1119</v>
      </c>
      <c r="N25" s="26">
        <v>2969</v>
      </c>
      <c r="O25" s="26">
        <v>20528</v>
      </c>
    </row>
    <row r="26" spans="1:15">
      <c r="A26" s="5">
        <v>24</v>
      </c>
      <c r="B26" s="5" t="s">
        <v>746</v>
      </c>
      <c r="C26" s="26">
        <v>24283</v>
      </c>
      <c r="D26" s="26">
        <v>25995.200000000001</v>
      </c>
      <c r="E26" s="26">
        <v>45341.599999999999</v>
      </c>
      <c r="F26" s="26">
        <v>36474.5</v>
      </c>
      <c r="G26" s="26">
        <v>37084.717700000001</v>
      </c>
      <c r="H26" s="26">
        <v>37313.599999999999</v>
      </c>
      <c r="I26" s="26">
        <v>37280.6</v>
      </c>
      <c r="J26" s="26">
        <v>36474.5</v>
      </c>
      <c r="K26" s="26">
        <v>36474.5</v>
      </c>
      <c r="L26" s="26">
        <v>40505</v>
      </c>
      <c r="M26" s="26">
        <v>36474.5</v>
      </c>
      <c r="N26" s="26">
        <v>31637.9</v>
      </c>
      <c r="O26" s="26">
        <v>425339.6177</v>
      </c>
    </row>
    <row r="27" spans="1:15">
      <c r="A27" s="5">
        <v>25</v>
      </c>
      <c r="B27" s="5" t="s">
        <v>800</v>
      </c>
      <c r="C27" s="26">
        <v>25086.600718436453</v>
      </c>
      <c r="D27" s="26">
        <v>-12256.019619153654</v>
      </c>
      <c r="E27" s="26">
        <v>27187.355901960374</v>
      </c>
      <c r="F27" s="26">
        <v>17870.483922475301</v>
      </c>
      <c r="G27" s="26">
        <v>87110.623376933654</v>
      </c>
      <c r="H27" s="26">
        <v>69389.979598556398</v>
      </c>
      <c r="I27" s="26">
        <v>49576.436099616156</v>
      </c>
      <c r="J27" s="26">
        <v>34926.58349202956</v>
      </c>
      <c r="K27" s="26">
        <v>116162.89955307971</v>
      </c>
      <c r="L27" s="26">
        <v>73143.587677877789</v>
      </c>
      <c r="M27" s="26">
        <v>101669.42501001655</v>
      </c>
      <c r="N27" s="26">
        <v>83524.908534666785</v>
      </c>
      <c r="O27" s="26">
        <v>673392.8642664951</v>
      </c>
    </row>
    <row r="28" spans="1:15">
      <c r="A28" s="5">
        <v>26</v>
      </c>
      <c r="B28" s="5" t="s">
        <v>515</v>
      </c>
      <c r="C28" s="26">
        <v>97305.228927095261</v>
      </c>
      <c r="D28" s="26">
        <v>92305.228927095261</v>
      </c>
      <c r="E28" s="26">
        <v>97305.228927095261</v>
      </c>
      <c r="F28" s="26">
        <v>92305.228927095261</v>
      </c>
      <c r="G28" s="26">
        <v>97305.228927095261</v>
      </c>
      <c r="H28" s="26">
        <v>92305.228927095261</v>
      </c>
      <c r="I28" s="26">
        <v>97305.228927095261</v>
      </c>
      <c r="J28" s="26">
        <v>92305.228927095261</v>
      </c>
      <c r="K28" s="26">
        <v>97305.228927095261</v>
      </c>
      <c r="L28" s="26">
        <v>92305.228927095261</v>
      </c>
      <c r="M28" s="26">
        <v>97305.228927095261</v>
      </c>
      <c r="N28" s="26">
        <v>97305.228927095261</v>
      </c>
      <c r="O28" s="26">
        <v>1142662.7471251432</v>
      </c>
    </row>
    <row r="29" spans="1:15">
      <c r="A29" s="5">
        <v>27</v>
      </c>
      <c r="B29" s="5" t="s">
        <v>791</v>
      </c>
      <c r="C29" s="26">
        <v>19448</v>
      </c>
      <c r="D29" s="26">
        <v>19448</v>
      </c>
      <c r="E29" s="26">
        <v>19448</v>
      </c>
      <c r="F29" s="26">
        <v>20115</v>
      </c>
      <c r="G29" s="26">
        <v>20115</v>
      </c>
      <c r="H29" s="26">
        <v>20115</v>
      </c>
      <c r="I29" s="26">
        <v>20115</v>
      </c>
      <c r="J29" s="26">
        <v>20115</v>
      </c>
      <c r="K29" s="26">
        <v>20115</v>
      </c>
      <c r="L29" s="26">
        <v>25667</v>
      </c>
      <c r="M29" s="26">
        <v>25667</v>
      </c>
      <c r="N29" s="26">
        <v>25667</v>
      </c>
      <c r="O29" s="26">
        <v>256035</v>
      </c>
    </row>
    <row r="30" spans="1:15">
      <c r="A30" s="5">
        <v>28</v>
      </c>
      <c r="B30" s="5" t="s">
        <v>776</v>
      </c>
      <c r="C30" s="26">
        <v>64617.700368916659</v>
      </c>
      <c r="D30" s="26">
        <v>64617.700368916659</v>
      </c>
      <c r="E30" s="26">
        <v>64617.700368916659</v>
      </c>
      <c r="F30" s="26">
        <v>64617.700368916659</v>
      </c>
      <c r="G30" s="26">
        <v>64617.700368916659</v>
      </c>
      <c r="H30" s="26">
        <v>64617.700368916659</v>
      </c>
      <c r="I30" s="26">
        <v>64617.700368916659</v>
      </c>
      <c r="J30" s="26">
        <v>64617.700368916659</v>
      </c>
      <c r="K30" s="26">
        <v>64617.700368916659</v>
      </c>
      <c r="L30" s="26">
        <v>64617.700368916659</v>
      </c>
      <c r="M30" s="26">
        <v>64617.700368916659</v>
      </c>
      <c r="N30" s="26">
        <v>64617.700368916659</v>
      </c>
      <c r="O30" s="26">
        <v>775412.40442699997</v>
      </c>
    </row>
    <row r="31" spans="1:15">
      <c r="A31" s="5">
        <v>29</v>
      </c>
      <c r="B31" s="5" t="s">
        <v>814</v>
      </c>
      <c r="C31" s="26">
        <v>134566.26188021153</v>
      </c>
      <c r="D31" s="26">
        <v>152266.26188021153</v>
      </c>
      <c r="E31" s="26">
        <v>174266.26188021153</v>
      </c>
      <c r="F31" s="26">
        <v>187738.02188021151</v>
      </c>
      <c r="G31" s="26">
        <v>188524.66188021153</v>
      </c>
      <c r="H31" s="26">
        <v>186327.66188021153</v>
      </c>
      <c r="I31" s="26">
        <v>194742.01188021153</v>
      </c>
      <c r="J31" s="26">
        <v>191742.01188021153</v>
      </c>
      <c r="K31" s="26">
        <v>183607.82188021153</v>
      </c>
      <c r="L31" s="26">
        <v>181276.82188021153</v>
      </c>
      <c r="M31" s="26">
        <v>197703.95188021151</v>
      </c>
      <c r="N31" s="26">
        <v>193848.95188021151</v>
      </c>
      <c r="O31" s="26">
        <v>2166610.7025625384</v>
      </c>
    </row>
    <row r="32" spans="1:15">
      <c r="A32" s="5">
        <v>30</v>
      </c>
      <c r="B32" s="5" t="s">
        <v>859</v>
      </c>
      <c r="C32" s="26">
        <v>1035448.8550328951</v>
      </c>
      <c r="D32" s="26">
        <v>1035420.2378985001</v>
      </c>
      <c r="E32" s="26">
        <v>1036246.1738253991</v>
      </c>
      <c r="F32" s="26">
        <v>1037435.5090334665</v>
      </c>
      <c r="G32" s="26">
        <v>1038594.4444185905</v>
      </c>
      <c r="H32" s="26">
        <v>1039728.750535361</v>
      </c>
      <c r="I32" s="26">
        <v>1069353.3923559228</v>
      </c>
      <c r="J32" s="26">
        <v>1071406.7762980647</v>
      </c>
      <c r="K32" s="26">
        <v>1074519.2492039637</v>
      </c>
      <c r="L32" s="26">
        <v>1075995.7440572076</v>
      </c>
      <c r="M32" s="26">
        <v>1077110.9028783969</v>
      </c>
      <c r="N32" s="26">
        <v>1077817.4017502707</v>
      </c>
      <c r="O32" s="26">
        <v>12669077.43728804</v>
      </c>
    </row>
    <row r="33" spans="1:15">
      <c r="A33" s="5">
        <v>31</v>
      </c>
      <c r="B33" s="5" t="s">
        <v>867</v>
      </c>
      <c r="C33" s="26">
        <v>20215</v>
      </c>
      <c r="D33" s="26">
        <v>20215</v>
      </c>
      <c r="E33" s="26">
        <v>20215</v>
      </c>
      <c r="F33" s="26">
        <v>20215</v>
      </c>
      <c r="G33" s="26">
        <v>20215</v>
      </c>
      <c r="H33" s="26">
        <v>20215</v>
      </c>
      <c r="I33" s="26">
        <v>20215</v>
      </c>
      <c r="J33" s="26">
        <v>20215</v>
      </c>
      <c r="K33" s="26">
        <v>20215</v>
      </c>
      <c r="L33" s="26">
        <v>20215</v>
      </c>
      <c r="M33" s="26">
        <v>20215</v>
      </c>
      <c r="N33" s="26">
        <v>20215</v>
      </c>
      <c r="O33" s="26">
        <v>242580</v>
      </c>
    </row>
    <row r="34" spans="1:15">
      <c r="A34" s="5">
        <v>32</v>
      </c>
      <c r="B34" s="5" t="s">
        <v>881</v>
      </c>
      <c r="C34" s="26">
        <v>155654.38443395644</v>
      </c>
      <c r="D34" s="26">
        <v>155633.35590375168</v>
      </c>
      <c r="E34" s="26">
        <v>155747.92075742697</v>
      </c>
      <c r="F34" s="26">
        <v>155915.12876513303</v>
      </c>
      <c r="G34" s="26">
        <v>156068.91085043538</v>
      </c>
      <c r="H34" s="26">
        <v>160475.77655694919</v>
      </c>
      <c r="I34" s="26">
        <v>160874.21490281852</v>
      </c>
      <c r="J34" s="26">
        <v>161163.4689097894</v>
      </c>
      <c r="K34" s="26">
        <v>161622.9209419862</v>
      </c>
      <c r="L34" s="26">
        <v>161821.35583951068</v>
      </c>
      <c r="M34" s="26">
        <v>161968.19182315195</v>
      </c>
      <c r="N34" s="26">
        <v>162052.3356221258</v>
      </c>
      <c r="O34" s="26">
        <v>1908997.9653070357</v>
      </c>
    </row>
    <row r="35" spans="1:15">
      <c r="A35" s="5">
        <v>34</v>
      </c>
      <c r="B35" s="5" t="s">
        <v>887</v>
      </c>
      <c r="C35" s="26">
        <v>516012.3734657272</v>
      </c>
      <c r="D35" s="26">
        <v>512379.68516485236</v>
      </c>
      <c r="E35" s="26">
        <v>509588.09302752442</v>
      </c>
      <c r="F35" s="26">
        <v>505904.00665643264</v>
      </c>
      <c r="G35" s="26">
        <v>507808.79450250365</v>
      </c>
      <c r="H35" s="26">
        <v>507571.65195298707</v>
      </c>
      <c r="I35" s="26">
        <v>505816.28011162748</v>
      </c>
      <c r="J35" s="26">
        <v>508807.30538447766</v>
      </c>
      <c r="K35" s="26">
        <v>506711.68122042017</v>
      </c>
      <c r="L35" s="26">
        <v>504867.0352218874</v>
      </c>
      <c r="M35" s="26">
        <v>507150.6707967121</v>
      </c>
      <c r="N35" s="26">
        <v>506797.19665809319</v>
      </c>
      <c r="O35" s="26">
        <v>6099414.7741632406</v>
      </c>
    </row>
    <row r="36" spans="1:15">
      <c r="A36" s="5">
        <v>38</v>
      </c>
      <c r="B36" s="5" t="s">
        <v>987</v>
      </c>
      <c r="C36" s="26">
        <v>1031803.7499999999</v>
      </c>
      <c r="D36" s="26">
        <v>1031803.7499999999</v>
      </c>
      <c r="E36" s="26">
        <v>1031803.7499999999</v>
      </c>
      <c r="F36" s="26">
        <v>1031803.7499999999</v>
      </c>
      <c r="G36" s="26">
        <v>1031803.7499999999</v>
      </c>
      <c r="H36" s="26">
        <v>1031803.7499999999</v>
      </c>
      <c r="I36" s="26">
        <v>1040433.8869863013</v>
      </c>
      <c r="J36" s="26">
        <v>1049639.366438356</v>
      </c>
      <c r="K36" s="26">
        <v>1049064.0239726026</v>
      </c>
      <c r="L36" s="26">
        <v>1049639.366438356</v>
      </c>
      <c r="M36" s="26">
        <v>1049064.0239726026</v>
      </c>
      <c r="N36" s="26">
        <v>1049639.366438356</v>
      </c>
      <c r="O36" s="26">
        <v>12478302.534246573</v>
      </c>
    </row>
    <row r="37" spans="1:15">
      <c r="A37" s="5">
        <v>39</v>
      </c>
      <c r="B37" s="5" t="s">
        <v>996</v>
      </c>
      <c r="C37" s="26">
        <v>10642.089858908916</v>
      </c>
      <c r="D37" s="26">
        <v>11833.189561464189</v>
      </c>
      <c r="E37" s="26">
        <v>14115.605575442836</v>
      </c>
      <c r="F37" s="26">
        <v>8559.0736389234025</v>
      </c>
      <c r="G37" s="26">
        <v>8556.2140405204827</v>
      </c>
      <c r="H37" s="26">
        <v>11413.614579743327</v>
      </c>
      <c r="I37" s="26">
        <v>6114.8762794765362</v>
      </c>
      <c r="J37" s="26">
        <v>3289.1475172640226</v>
      </c>
      <c r="K37" s="26">
        <v>6500.4646513328771</v>
      </c>
      <c r="L37" s="26">
        <v>1570.842547640211</v>
      </c>
      <c r="M37" s="26">
        <v>3961.9362263348812</v>
      </c>
      <c r="N37" s="26">
        <v>6522.4646654767002</v>
      </c>
      <c r="O37" s="26">
        <v>93079.519142528385</v>
      </c>
    </row>
    <row r="38" spans="1:15">
      <c r="A38" s="5">
        <v>41</v>
      </c>
      <c r="B38" s="5" t="s">
        <v>955</v>
      </c>
      <c r="C38" s="26">
        <v>-95318.419660605781</v>
      </c>
      <c r="D38" s="26">
        <v>-100427.91882160577</v>
      </c>
      <c r="E38" s="26">
        <v>-106022.09395360627</v>
      </c>
      <c r="F38" s="26">
        <v>-112020.91042660628</v>
      </c>
      <c r="G38" s="26">
        <v>-116819.55777938617</v>
      </c>
      <c r="H38" s="26">
        <v>-119464.94284975599</v>
      </c>
      <c r="I38" s="26">
        <v>-33178.845514605768</v>
      </c>
      <c r="J38" s="26">
        <v>-32856.121008605769</v>
      </c>
      <c r="K38" s="26">
        <v>-32870.556702605769</v>
      </c>
      <c r="L38" s="26">
        <v>-35900.693981605764</v>
      </c>
      <c r="M38" s="26">
        <v>-39429.648319605767</v>
      </c>
      <c r="N38" s="26">
        <v>-34970.180930605769</v>
      </c>
      <c r="O38" s="26">
        <v>-859279.88994920079</v>
      </c>
    </row>
    <row r="39" spans="1:15">
      <c r="A39" s="5">
        <v>42</v>
      </c>
      <c r="B39" s="5" t="s">
        <v>1016</v>
      </c>
      <c r="C39" s="26">
        <v>-43630.194600680967</v>
      </c>
      <c r="D39" s="26">
        <v>-45967.254600680964</v>
      </c>
      <c r="E39" s="26">
        <v>-48525.984600680968</v>
      </c>
      <c r="F39" s="26">
        <v>-51269.814600680969</v>
      </c>
      <c r="G39" s="26">
        <v>-53116.930700812765</v>
      </c>
      <c r="H39" s="26">
        <v>-53970.222308190867</v>
      </c>
      <c r="I39" s="26">
        <v>-15207.834600680962</v>
      </c>
      <c r="J39" s="26">
        <v>-15060.214600680963</v>
      </c>
      <c r="K39" s="26">
        <v>-15066.824600680962</v>
      </c>
      <c r="L39" s="26">
        <v>-16452.804600680964</v>
      </c>
      <c r="M39" s="26">
        <v>-18066.914600680964</v>
      </c>
      <c r="N39" s="26">
        <v>-16027.184600680963</v>
      </c>
      <c r="O39" s="26">
        <v>-392362.17901581328</v>
      </c>
    </row>
    <row r="40" spans="1:15">
      <c r="A40" s="5">
        <v>43</v>
      </c>
      <c r="B40" s="5" t="s">
        <v>1008</v>
      </c>
      <c r="C40" s="26">
        <v>7771.5140000000001</v>
      </c>
      <c r="D40" s="26">
        <v>7771.5140000000001</v>
      </c>
      <c r="E40" s="26">
        <v>7771.5140000000001</v>
      </c>
      <c r="F40" s="26">
        <v>7771.5140000000001</v>
      </c>
      <c r="G40" s="26">
        <v>7771.5140000000001</v>
      </c>
      <c r="H40" s="26">
        <v>7771.5140000000001</v>
      </c>
      <c r="I40" s="26">
        <v>7841.3770136986304</v>
      </c>
      <c r="J40" s="26">
        <v>7915.8975616438356</v>
      </c>
      <c r="K40" s="26">
        <v>7911.2400273972607</v>
      </c>
      <c r="L40" s="26">
        <v>7915.8975616438356</v>
      </c>
      <c r="M40" s="26">
        <v>7911.2400273972607</v>
      </c>
      <c r="N40" s="26">
        <v>7915.8975616438356</v>
      </c>
      <c r="O40" s="26">
        <v>94040.633753424641</v>
      </c>
    </row>
    <row r="41" spans="1:15">
      <c r="A41" s="5">
        <v>44</v>
      </c>
      <c r="B41" s="5" t="s">
        <v>961</v>
      </c>
      <c r="C41" s="26">
        <v>5500</v>
      </c>
      <c r="D41" s="26">
        <v>5500</v>
      </c>
      <c r="E41" s="26">
        <v>7000</v>
      </c>
      <c r="F41" s="26">
        <v>9500</v>
      </c>
      <c r="G41" s="26">
        <v>5500</v>
      </c>
      <c r="H41" s="26">
        <v>5500</v>
      </c>
      <c r="I41" s="26">
        <v>5500</v>
      </c>
      <c r="J41" s="26">
        <v>5500</v>
      </c>
      <c r="K41" s="26">
        <v>5500</v>
      </c>
      <c r="L41" s="26">
        <v>5500</v>
      </c>
      <c r="M41" s="26">
        <v>5500</v>
      </c>
      <c r="N41" s="26">
        <v>5500</v>
      </c>
      <c r="O41" s="26">
        <v>71500</v>
      </c>
    </row>
    <row r="42" spans="1:15">
      <c r="B42" s="19" t="s">
        <v>1262</v>
      </c>
      <c r="C42" s="26">
        <f>SUM(C5:C41)</f>
        <v>-1674784.1898248123</v>
      </c>
      <c r="D42" s="26">
        <f t="shared" ref="D42:N42" si="0">SUM(D5:D41)</f>
        <v>-1600027.4950221686</v>
      </c>
      <c r="E42" s="26">
        <f t="shared" si="0"/>
        <v>-1594498.8183177006</v>
      </c>
      <c r="F42" s="26">
        <f t="shared" si="0"/>
        <v>-1626313.6717232617</v>
      </c>
      <c r="G42" s="26">
        <f t="shared" si="0"/>
        <v>-1498651.4118375028</v>
      </c>
      <c r="H42" s="26">
        <f t="shared" si="0"/>
        <v>-2129638.30428073</v>
      </c>
      <c r="I42" s="26">
        <f t="shared" si="0"/>
        <v>-2893628.0986951296</v>
      </c>
      <c r="J42" s="26">
        <f t="shared" si="0"/>
        <v>-2226445.0378904054</v>
      </c>
      <c r="K42" s="26">
        <f t="shared" si="0"/>
        <v>-2335682.7038862505</v>
      </c>
      <c r="L42" s="26">
        <f t="shared" si="0"/>
        <v>-2372012.2613970782</v>
      </c>
      <c r="M42" s="26">
        <f t="shared" si="0"/>
        <v>-1654467.0811510326</v>
      </c>
      <c r="N42" s="26">
        <f t="shared" si="0"/>
        <v>-1350206.7474219594</v>
      </c>
      <c r="O42" s="26">
        <f>SUM(C42:N42)</f>
        <v>-22956355.821448028</v>
      </c>
    </row>
    <row r="43" spans="1:15">
      <c r="A43" s="5">
        <v>45</v>
      </c>
      <c r="B43" s="5" t="s">
        <v>908</v>
      </c>
      <c r="C43" s="26">
        <v>776942.66845054564</v>
      </c>
      <c r="D43" s="26">
        <v>717173.29404691223</v>
      </c>
      <c r="E43" s="26">
        <v>555410.77958481782</v>
      </c>
      <c r="F43" s="26">
        <v>708356.02377117786</v>
      </c>
      <c r="G43" s="26">
        <v>689952.16007037088</v>
      </c>
      <c r="H43" s="26">
        <v>1017025.7297078854</v>
      </c>
      <c r="I43" s="26">
        <v>1183981.2204250498</v>
      </c>
      <c r="J43" s="26">
        <v>1142261.7942646537</v>
      </c>
      <c r="K43" s="26">
        <v>1234968.8725335137</v>
      </c>
      <c r="L43" s="26">
        <v>1324958.3807637112</v>
      </c>
      <c r="M43" s="26">
        <v>985684.96069125878</v>
      </c>
      <c r="N43" s="26">
        <v>816130.71834442171</v>
      </c>
      <c r="O43" s="26">
        <v>11152846.602654319</v>
      </c>
    </row>
    <row r="44" spans="1:15">
      <c r="B44" s="5" t="s">
        <v>1228</v>
      </c>
      <c r="C44" s="26">
        <f>C42+C43</f>
        <v>-897841.52137426671</v>
      </c>
      <c r="D44" s="26">
        <f t="shared" ref="D44:N44" si="1">D42+D43</f>
        <v>-882854.20097525639</v>
      </c>
      <c r="E44" s="26">
        <f t="shared" si="1"/>
        <v>-1039088.0387328828</v>
      </c>
      <c r="F44" s="26">
        <f t="shared" si="1"/>
        <v>-917957.64795208385</v>
      </c>
      <c r="G44" s="26">
        <f t="shared" si="1"/>
        <v>-808699.25176713197</v>
      </c>
      <c r="H44" s="26">
        <f t="shared" si="1"/>
        <v>-1112612.5745728444</v>
      </c>
      <c r="I44" s="26">
        <f t="shared" si="1"/>
        <v>-1709646.8782700798</v>
      </c>
      <c r="J44" s="26">
        <f t="shared" si="1"/>
        <v>-1084183.2436257517</v>
      </c>
      <c r="K44" s="26">
        <f t="shared" si="1"/>
        <v>-1100713.8313527368</v>
      </c>
      <c r="L44" s="26">
        <f t="shared" si="1"/>
        <v>-1047053.880633367</v>
      </c>
      <c r="M44" s="26">
        <f t="shared" si="1"/>
        <v>-668782.12045977381</v>
      </c>
      <c r="N44" s="26">
        <f t="shared" si="1"/>
        <v>-534076.02907753771</v>
      </c>
      <c r="O44" s="26">
        <f>SUM(C44:N44)</f>
        <v>-11803509.218793713</v>
      </c>
    </row>
    <row r="46" spans="1:15">
      <c r="B46" s="63">
        <v>0.41</v>
      </c>
      <c r="C46" s="26">
        <f>-C42*$B$46</f>
        <v>686661.517828173</v>
      </c>
      <c r="D46" s="26">
        <f t="shared" ref="D46:N46" si="2">-D42*$B$46</f>
        <v>656011.27295908914</v>
      </c>
      <c r="E46" s="26">
        <f t="shared" si="2"/>
        <v>653744.51551025722</v>
      </c>
      <c r="F46" s="26">
        <f t="shared" si="2"/>
        <v>666788.6054065373</v>
      </c>
      <c r="G46" s="26">
        <f t="shared" si="2"/>
        <v>614447.07885337609</v>
      </c>
      <c r="H46" s="26">
        <f t="shared" si="2"/>
        <v>873151.70475509926</v>
      </c>
      <c r="I46" s="26">
        <f t="shared" si="2"/>
        <v>1186387.5204650031</v>
      </c>
      <c r="J46" s="26">
        <f t="shared" si="2"/>
        <v>912842.46553506621</v>
      </c>
      <c r="K46" s="26">
        <f t="shared" si="2"/>
        <v>957629.90859336266</v>
      </c>
      <c r="L46" s="26">
        <f t="shared" si="2"/>
        <v>972525.02717280202</v>
      </c>
      <c r="M46" s="26">
        <f t="shared" si="2"/>
        <v>678331.50327192328</v>
      </c>
      <c r="N46" s="26">
        <f t="shared" si="2"/>
        <v>553584.76644300332</v>
      </c>
      <c r="O46" s="26">
        <f>SUM(C46:N46)</f>
        <v>9412105.8867936917</v>
      </c>
    </row>
    <row r="47" spans="1:15">
      <c r="B47" s="21" t="s">
        <v>1229</v>
      </c>
      <c r="C47" s="71">
        <f>C46-C43</f>
        <v>-90281.150622372632</v>
      </c>
      <c r="D47" s="71">
        <f t="shared" ref="D47:N47" si="3">D46-D43</f>
        <v>-61162.021087823086</v>
      </c>
      <c r="E47" s="71">
        <f t="shared" si="3"/>
        <v>98333.735925439396</v>
      </c>
      <c r="F47" s="71">
        <f t="shared" si="3"/>
        <v>-41567.418364640558</v>
      </c>
      <c r="G47" s="71">
        <f t="shared" si="3"/>
        <v>-75505.081216994789</v>
      </c>
      <c r="H47" s="71">
        <f t="shared" si="3"/>
        <v>-143874.02495278616</v>
      </c>
      <c r="I47" s="71">
        <f t="shared" si="3"/>
        <v>2406.3000399533194</v>
      </c>
      <c r="J47" s="71">
        <f t="shared" si="3"/>
        <v>-229419.32872958749</v>
      </c>
      <c r="K47" s="71">
        <f t="shared" si="3"/>
        <v>-277338.96394015104</v>
      </c>
      <c r="L47" s="71">
        <f t="shared" si="3"/>
        <v>-352433.35359090916</v>
      </c>
      <c r="M47" s="71">
        <f t="shared" si="3"/>
        <v>-307353.45741933549</v>
      </c>
      <c r="N47" s="71">
        <f t="shared" si="3"/>
        <v>-262545.95190141839</v>
      </c>
      <c r="O47" s="26">
        <f>SUM(C47:N47)</f>
        <v>-1740740.715860626</v>
      </c>
    </row>
    <row r="48" spans="1:15">
      <c r="B48" s="21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</row>
    <row r="49" spans="1:15">
      <c r="B49" s="69" t="s">
        <v>1230</v>
      </c>
      <c r="C49" s="70">
        <f>C47*0.85</f>
        <v>-76738.97802901674</v>
      </c>
      <c r="D49" s="70">
        <f t="shared" ref="D49:N49" si="4">D47*0.85</f>
        <v>-51987.717924649623</v>
      </c>
      <c r="E49" s="70">
        <f t="shared" si="4"/>
        <v>83583.675536623487</v>
      </c>
      <c r="F49" s="70">
        <f t="shared" si="4"/>
        <v>-35332.305609944473</v>
      </c>
      <c r="G49" s="70">
        <f t="shared" si="4"/>
        <v>-64179.319034445572</v>
      </c>
      <c r="H49" s="70">
        <f t="shared" si="4"/>
        <v>-122292.92120986823</v>
      </c>
      <c r="I49" s="70">
        <f t="shared" si="4"/>
        <v>2045.3550339603214</v>
      </c>
      <c r="J49" s="70">
        <f t="shared" si="4"/>
        <v>-195006.42942014936</v>
      </c>
      <c r="K49" s="70">
        <f t="shared" si="4"/>
        <v>-235738.11934912836</v>
      </c>
      <c r="L49" s="70">
        <f t="shared" si="4"/>
        <v>-299568.35055227275</v>
      </c>
      <c r="M49" s="70">
        <f t="shared" si="4"/>
        <v>-261250.43880643515</v>
      </c>
      <c r="N49" s="70">
        <f t="shared" si="4"/>
        <v>-223164.05911620564</v>
      </c>
      <c r="O49" s="70">
        <f t="shared" ref="O49:O51" si="5">SUM(C49:N49)</f>
        <v>-1479629.6084815322</v>
      </c>
    </row>
    <row r="50" spans="1:15">
      <c r="B50" s="69" t="s">
        <v>1231</v>
      </c>
      <c r="C50" s="70">
        <f>C47*0.15</f>
        <v>-13542.172593355894</v>
      </c>
      <c r="D50" s="70">
        <f t="shared" ref="D50:N50" si="6">D47*0.15</f>
        <v>-9174.303163173463</v>
      </c>
      <c r="E50" s="70">
        <f t="shared" si="6"/>
        <v>14750.060388815909</v>
      </c>
      <c r="F50" s="70">
        <f t="shared" si="6"/>
        <v>-6235.1127546960834</v>
      </c>
      <c r="G50" s="70">
        <f t="shared" si="6"/>
        <v>-11325.762182549219</v>
      </c>
      <c r="H50" s="70">
        <f t="shared" si="6"/>
        <v>-21581.103742917923</v>
      </c>
      <c r="I50" s="70">
        <f t="shared" si="6"/>
        <v>360.94500599299789</v>
      </c>
      <c r="J50" s="70">
        <f t="shared" si="6"/>
        <v>-34412.899309438122</v>
      </c>
      <c r="K50" s="70">
        <f t="shared" si="6"/>
        <v>-41600.844591022651</v>
      </c>
      <c r="L50" s="70">
        <f t="shared" si="6"/>
        <v>-52865.003038636372</v>
      </c>
      <c r="M50" s="70">
        <f t="shared" si="6"/>
        <v>-46103.01861290032</v>
      </c>
      <c r="N50" s="70">
        <f t="shared" si="6"/>
        <v>-39381.89278521276</v>
      </c>
      <c r="O50" s="70">
        <f t="shared" si="5"/>
        <v>-261111.10737909388</v>
      </c>
    </row>
    <row r="51" spans="1:15">
      <c r="B51" s="69" t="s">
        <v>240</v>
      </c>
      <c r="C51" s="70">
        <f>SUM(C49:C50)</f>
        <v>-90281.150622372632</v>
      </c>
      <c r="D51" s="70">
        <f t="shared" ref="D51:N51" si="7">SUM(D49:D50)</f>
        <v>-61162.021087823086</v>
      </c>
      <c r="E51" s="70">
        <f t="shared" si="7"/>
        <v>98333.735925439396</v>
      </c>
      <c r="F51" s="70">
        <f t="shared" si="7"/>
        <v>-41567.418364640558</v>
      </c>
      <c r="G51" s="70">
        <f t="shared" si="7"/>
        <v>-75505.081216994789</v>
      </c>
      <c r="H51" s="70">
        <f t="shared" si="7"/>
        <v>-143874.02495278616</v>
      </c>
      <c r="I51" s="70">
        <f t="shared" si="7"/>
        <v>2406.3000399533194</v>
      </c>
      <c r="J51" s="70">
        <f t="shared" si="7"/>
        <v>-229419.32872958749</v>
      </c>
      <c r="K51" s="70">
        <f t="shared" si="7"/>
        <v>-277338.96394015104</v>
      </c>
      <c r="L51" s="70">
        <f t="shared" si="7"/>
        <v>-352433.3535909091</v>
      </c>
      <c r="M51" s="70">
        <f t="shared" si="7"/>
        <v>-307353.45741933549</v>
      </c>
      <c r="N51" s="70">
        <f t="shared" si="7"/>
        <v>-262545.95190141839</v>
      </c>
      <c r="O51" s="70">
        <f t="shared" si="5"/>
        <v>-1740740.715860626</v>
      </c>
    </row>
    <row r="54" spans="1:15">
      <c r="A54" s="5">
        <v>50</v>
      </c>
      <c r="B54" s="5" t="s">
        <v>1250</v>
      </c>
      <c r="C54" s="26">
        <v>0</v>
      </c>
      <c r="D54" s="26">
        <v>0</v>
      </c>
      <c r="E54" s="26">
        <v>2837012.1476027155</v>
      </c>
      <c r="F54" s="26">
        <v>0</v>
      </c>
      <c r="G54" s="26">
        <v>0</v>
      </c>
      <c r="H54" s="26">
        <v>2323192.8950843294</v>
      </c>
      <c r="I54" s="26">
        <v>0</v>
      </c>
      <c r="J54" s="26">
        <v>0</v>
      </c>
      <c r="K54" s="26">
        <v>2731313.5826540324</v>
      </c>
      <c r="L54" s="26">
        <v>0</v>
      </c>
      <c r="M54" s="26">
        <v>0</v>
      </c>
      <c r="N54" s="26">
        <v>3971833.9920207392</v>
      </c>
      <c r="O54" s="26">
        <v>11863352.617361818</v>
      </c>
    </row>
    <row r="55" spans="1:15">
      <c r="B55" s="19" t="s">
        <v>1264</v>
      </c>
      <c r="C55" s="26">
        <v>-850247.32361551572</v>
      </c>
      <c r="D55" s="26">
        <v>-836691.86597101798</v>
      </c>
      <c r="E55" s="26">
        <v>1818599.1886899078</v>
      </c>
      <c r="F55" s="26">
        <v>-861877.61795250548</v>
      </c>
      <c r="G55" s="26">
        <v>-873500.43849529838</v>
      </c>
      <c r="H55" s="26">
        <v>1233588.5848360271</v>
      </c>
      <c r="I55" s="26">
        <v>-1637390.4399282238</v>
      </c>
      <c r="J55" s="26">
        <v>-1232836.7359918058</v>
      </c>
      <c r="K55" s="26">
        <v>1539464.4170484315</v>
      </c>
      <c r="L55" s="26">
        <v>-998434.54242952517</v>
      </c>
      <c r="M55" s="26">
        <v>-607949.42049563699</v>
      </c>
      <c r="N55" s="26">
        <v>3461635.7916272529</v>
      </c>
      <c r="O55" s="26">
        <v>154359.59732206911</v>
      </c>
    </row>
    <row r="57" spans="1:15">
      <c r="B57" s="19" t="s">
        <v>1265</v>
      </c>
      <c r="C57" s="82">
        <f>C44+C47</f>
        <v>-988122.67199663934</v>
      </c>
      <c r="D57" s="82">
        <f t="shared" ref="D57:N57" si="8">D44+D47</f>
        <v>-944016.22206307948</v>
      </c>
      <c r="E57" s="82">
        <f t="shared" si="8"/>
        <v>-940754.30280744343</v>
      </c>
      <c r="F57" s="82">
        <f t="shared" si="8"/>
        <v>-959525.06631672441</v>
      </c>
      <c r="G57" s="82">
        <f t="shared" si="8"/>
        <v>-884204.33298412676</v>
      </c>
      <c r="H57" s="82">
        <f t="shared" si="8"/>
        <v>-1256486.5995256305</v>
      </c>
      <c r="I57" s="82">
        <f t="shared" si="8"/>
        <v>-1707240.5782301265</v>
      </c>
      <c r="J57" s="82">
        <f t="shared" si="8"/>
        <v>-1313602.5723553393</v>
      </c>
      <c r="K57" s="82">
        <f t="shared" si="8"/>
        <v>-1378052.7952928878</v>
      </c>
      <c r="L57" s="82">
        <f t="shared" si="8"/>
        <v>-1399487.2342242762</v>
      </c>
      <c r="M57" s="82">
        <f t="shared" si="8"/>
        <v>-976135.5778791093</v>
      </c>
      <c r="N57" s="82">
        <f t="shared" si="8"/>
        <v>-796621.9809789561</v>
      </c>
      <c r="O57" s="26">
        <f>SUM(C57:N57)</f>
        <v>-13544249.93465434</v>
      </c>
    </row>
    <row r="58" spans="1:15">
      <c r="E58" s="82">
        <f>-SUM(C57:E57)*0.75</f>
        <v>2154669.8976503718</v>
      </c>
      <c r="H58" s="82">
        <f>-SUM(F57:H57)*0.75</f>
        <v>2325161.9991198611</v>
      </c>
      <c r="K58" s="82">
        <f>-SUM(I57:K57)*0.75</f>
        <v>3299171.9594087657</v>
      </c>
      <c r="N58" s="82">
        <f>-SUM(L57:N57)*0.75</f>
        <v>2379183.5948117562</v>
      </c>
    </row>
    <row r="59" spans="1:15">
      <c r="E59" s="42" t="s">
        <v>1270</v>
      </c>
      <c r="H59" s="42" t="s">
        <v>1271</v>
      </c>
      <c r="K59" s="42" t="s">
        <v>1272</v>
      </c>
      <c r="N59" s="42" t="s">
        <v>1273</v>
      </c>
    </row>
    <row r="61" spans="1:15">
      <c r="D61" s="26" t="s">
        <v>1274</v>
      </c>
      <c r="E61" s="26">
        <f>'2015 tax &amp; div calc'!N60</f>
        <v>2983963.9285856588</v>
      </c>
      <c r="H61" s="26">
        <f>E58</f>
        <v>2154669.8976503718</v>
      </c>
      <c r="K61" s="26">
        <f>H58</f>
        <v>2325161.9991198611</v>
      </c>
      <c r="N61" s="26">
        <f>K58</f>
        <v>3299171.9594087657</v>
      </c>
    </row>
    <row r="62" spans="1:15">
      <c r="E62" s="42" t="s">
        <v>1267</v>
      </c>
      <c r="H62" s="42" t="s">
        <v>1270</v>
      </c>
      <c r="K62" s="42" t="s">
        <v>1271</v>
      </c>
      <c r="N62" s="42" t="s">
        <v>1272</v>
      </c>
    </row>
    <row r="64" spans="1:15">
      <c r="E64" s="26">
        <f>E61-E54</f>
        <v>146951.78098294325</v>
      </c>
      <c r="F64" s="26" t="s">
        <v>1269</v>
      </c>
      <c r="H64" s="26">
        <f>H61-H54</f>
        <v>-168522.99743395764</v>
      </c>
      <c r="I64" s="26" t="s">
        <v>1275</v>
      </c>
      <c r="K64" s="26">
        <f>K61-K54</f>
        <v>-406151.58353417134</v>
      </c>
      <c r="L64" s="26" t="s">
        <v>1276</v>
      </c>
      <c r="N64" s="26">
        <f>N61-N54</f>
        <v>-672662.03261197358</v>
      </c>
      <c r="O64" s="26" t="s">
        <v>1277</v>
      </c>
    </row>
    <row r="66" spans="2:15">
      <c r="B66" s="5" t="s">
        <v>1281</v>
      </c>
      <c r="C66" s="26">
        <f>C57</f>
        <v>-988122.67199663934</v>
      </c>
      <c r="D66" s="26">
        <f>D57</f>
        <v>-944016.22206307948</v>
      </c>
      <c r="E66" s="26">
        <f>E57+E61</f>
        <v>2043209.6257782155</v>
      </c>
      <c r="F66" s="26">
        <f>F57</f>
        <v>-959525.06631672441</v>
      </c>
      <c r="G66" s="26">
        <f>G57</f>
        <v>-884204.33298412676</v>
      </c>
      <c r="H66" s="26">
        <f>H57+H61</f>
        <v>898183.2981247413</v>
      </c>
      <c r="I66" s="26">
        <f>I57</f>
        <v>-1707240.5782301265</v>
      </c>
      <c r="J66" s="26">
        <f>J57</f>
        <v>-1313602.5723553393</v>
      </c>
      <c r="K66" s="26">
        <f>K57+K61</f>
        <v>947109.20382697321</v>
      </c>
      <c r="L66" s="26">
        <f>L57</f>
        <v>-1399487.2342242762</v>
      </c>
      <c r="M66" s="26">
        <f>M57</f>
        <v>-976135.5778791093</v>
      </c>
      <c r="N66" s="26">
        <f>N57+N61</f>
        <v>2502549.9784298097</v>
      </c>
      <c r="O66" s="26">
        <f>SUM(C66:N66)</f>
        <v>-2781282.149889682</v>
      </c>
    </row>
  </sheetData>
  <pageMargins left="0.7" right="0.7" top="0.75" bottom="0.75" header="0.3" footer="0.3"/>
  <customProperties>
    <customPr name="_pios_id" r:id="rId1"/>
  </customPropertie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3"/>
  <sheetViews>
    <sheetView topLeftCell="A34" zoomScale="80" zoomScaleNormal="80" workbookViewId="0">
      <selection activeCell="N60" sqref="N60"/>
    </sheetView>
  </sheetViews>
  <sheetFormatPr defaultRowHeight="14.4"/>
  <cols>
    <col min="1" max="1" width="8.88671875" style="19"/>
    <col min="2" max="2" width="47" style="19" bestFit="1" customWidth="1"/>
    <col min="3" max="6" width="13.5546875" style="45" bestFit="1" customWidth="1"/>
    <col min="7" max="7" width="14.6640625" style="45" customWidth="1"/>
    <col min="8" max="14" width="13.5546875" style="45" bestFit="1" customWidth="1"/>
    <col min="15" max="15" width="15.44140625" style="45" bestFit="1" customWidth="1"/>
    <col min="16" max="16384" width="8.88671875" style="19"/>
  </cols>
  <sheetData>
    <row r="1" spans="1:15">
      <c r="A1" s="76" t="s">
        <v>1294</v>
      </c>
    </row>
    <row r="2" spans="1:15">
      <c r="A2" s="76" t="s">
        <v>1295</v>
      </c>
    </row>
    <row r="4" spans="1:15" ht="28.8">
      <c r="A4" s="90" t="s">
        <v>1251</v>
      </c>
      <c r="B4" s="90" t="s">
        <v>244</v>
      </c>
      <c r="C4" s="91" t="s">
        <v>1296</v>
      </c>
      <c r="D4" s="91" t="s">
        <v>1297</v>
      </c>
      <c r="E4" s="91" t="s">
        <v>1252</v>
      </c>
      <c r="F4" s="91" t="s">
        <v>1253</v>
      </c>
      <c r="G4" s="91" t="s">
        <v>1254</v>
      </c>
      <c r="H4" s="91" t="s">
        <v>1255</v>
      </c>
      <c r="I4" s="91" t="s">
        <v>1256</v>
      </c>
      <c r="J4" s="91" t="s">
        <v>1257</v>
      </c>
      <c r="K4" s="91" t="s">
        <v>1258</v>
      </c>
      <c r="L4" s="91" t="s">
        <v>1259</v>
      </c>
      <c r="M4" s="91" t="s">
        <v>1260</v>
      </c>
      <c r="N4" s="91" t="s">
        <v>1261</v>
      </c>
      <c r="O4" s="91" t="s">
        <v>1298</v>
      </c>
    </row>
    <row r="5" spans="1:15">
      <c r="A5" s="19">
        <v>1</v>
      </c>
      <c r="B5" s="19" t="s">
        <v>250</v>
      </c>
      <c r="C5" s="45">
        <v>-6848143.9100000011</v>
      </c>
      <c r="D5" s="45">
        <v>-6467045.6399999987</v>
      </c>
      <c r="E5" s="45">
        <v>-7082163.96</v>
      </c>
      <c r="F5" s="45">
        <v>-6668667.5399999991</v>
      </c>
      <c r="G5" s="45">
        <v>-7132964.6800000006</v>
      </c>
      <c r="H5" s="45">
        <v>-8022442.9199999981</v>
      </c>
      <c r="I5" s="45">
        <v>-7902179.4099999992</v>
      </c>
      <c r="J5" s="45">
        <v>-8136605.7499999991</v>
      </c>
      <c r="K5" s="45">
        <v>-8621494.5600000005</v>
      </c>
      <c r="L5" s="45">
        <v>-8148660.870000001</v>
      </c>
      <c r="M5" s="45">
        <v>-6946988</v>
      </c>
      <c r="N5" s="45">
        <v>-6604306.9999999991</v>
      </c>
      <c r="O5" s="45">
        <v>-88581664.23999998</v>
      </c>
    </row>
    <row r="6" spans="1:15">
      <c r="A6" s="19">
        <v>2</v>
      </c>
      <c r="B6" s="19" t="s">
        <v>305</v>
      </c>
      <c r="C6" s="45">
        <v>-39197.900000000431</v>
      </c>
      <c r="D6" s="45">
        <v>-33830.590000000004</v>
      </c>
      <c r="E6" s="45">
        <v>-38815.910000000018</v>
      </c>
      <c r="F6" s="45">
        <v>-38670.85</v>
      </c>
      <c r="G6" s="45">
        <v>-33005.259999999995</v>
      </c>
      <c r="H6" s="45">
        <v>-34958.959999999999</v>
      </c>
      <c r="I6" s="45">
        <v>-37651.250000000007</v>
      </c>
      <c r="J6" s="45">
        <v>-38797.32</v>
      </c>
      <c r="K6" s="45">
        <v>-43353.759999999995</v>
      </c>
      <c r="L6" s="45">
        <v>-39355.780000000021</v>
      </c>
      <c r="M6" s="45">
        <v>-44336.076666666675</v>
      </c>
      <c r="N6" s="45">
        <v>-41999.636666666665</v>
      </c>
      <c r="O6" s="45">
        <v>-463973.29333333223</v>
      </c>
    </row>
    <row r="7" spans="1:15">
      <c r="A7" s="19">
        <v>3</v>
      </c>
      <c r="B7" s="19" t="s">
        <v>323</v>
      </c>
      <c r="C7" s="45">
        <v>-189146.15999999997</v>
      </c>
      <c r="D7" s="45">
        <v>-164493.61000000002</v>
      </c>
      <c r="E7" s="45">
        <v>-184973.81000000003</v>
      </c>
      <c r="F7" s="45">
        <v>-166442.54999999999</v>
      </c>
      <c r="G7" s="45">
        <v>-171064.50000000003</v>
      </c>
      <c r="H7" s="45">
        <v>-209722.57</v>
      </c>
      <c r="I7" s="45">
        <v>-212643.11000000004</v>
      </c>
      <c r="J7" s="45">
        <v>-220783.85</v>
      </c>
      <c r="K7" s="45">
        <v>-215506.40999999997</v>
      </c>
      <c r="L7" s="45">
        <v>-195839.4</v>
      </c>
      <c r="M7" s="45">
        <v>-179740.30888888886</v>
      </c>
      <c r="N7" s="45">
        <v>-176765.91111111105</v>
      </c>
      <c r="O7" s="45">
        <v>-2287122.1900000004</v>
      </c>
    </row>
    <row r="8" spans="1:15">
      <c r="A8" s="19">
        <v>6</v>
      </c>
      <c r="B8" s="19" t="s">
        <v>454</v>
      </c>
      <c r="C8" s="45">
        <v>15455.96</v>
      </c>
      <c r="D8" s="45">
        <v>16686.099999999999</v>
      </c>
      <c r="E8" s="45">
        <v>17582.04</v>
      </c>
      <c r="F8" s="45">
        <v>28786.149999999998</v>
      </c>
      <c r="G8" s="45">
        <v>15618.49</v>
      </c>
      <c r="H8" s="45">
        <v>17475.759999999998</v>
      </c>
      <c r="I8" s="45">
        <v>26074.54</v>
      </c>
      <c r="J8" s="45">
        <v>21585.850000000002</v>
      </c>
      <c r="K8" s="45">
        <v>32602.63</v>
      </c>
      <c r="L8" s="45">
        <v>26210.47</v>
      </c>
      <c r="M8" s="45">
        <v>21430</v>
      </c>
      <c r="N8" s="45">
        <v>21430</v>
      </c>
      <c r="O8" s="45">
        <v>260937.99</v>
      </c>
    </row>
    <row r="9" spans="1:15">
      <c r="A9" s="19">
        <v>7</v>
      </c>
      <c r="B9" s="19" t="s">
        <v>466</v>
      </c>
      <c r="C9" s="45">
        <v>285497.24000000005</v>
      </c>
      <c r="D9" s="45">
        <v>319858.93000000005</v>
      </c>
      <c r="E9" s="45">
        <v>304134.93000000005</v>
      </c>
      <c r="F9" s="45">
        <v>250058.50999999998</v>
      </c>
      <c r="G9" s="45">
        <v>395640.05999999994</v>
      </c>
      <c r="H9" s="45">
        <v>370183.18</v>
      </c>
      <c r="I9" s="45">
        <v>324413.77999999997</v>
      </c>
      <c r="J9" s="45">
        <v>399076.61000000004</v>
      </c>
      <c r="K9" s="45">
        <v>435981.99</v>
      </c>
      <c r="L9" s="45">
        <v>296676.98</v>
      </c>
      <c r="M9" s="45">
        <v>288409.51396804</v>
      </c>
      <c r="N9" s="45">
        <v>295827.78892728157</v>
      </c>
      <c r="O9" s="45">
        <v>3965759.512895321</v>
      </c>
    </row>
    <row r="10" spans="1:15">
      <c r="A10" s="19">
        <v>8</v>
      </c>
      <c r="B10" s="19" t="s">
        <v>484</v>
      </c>
      <c r="C10" s="45">
        <v>114535.85</v>
      </c>
      <c r="D10" s="45">
        <v>100568.79000000001</v>
      </c>
      <c r="E10" s="45">
        <v>132544.24</v>
      </c>
      <c r="F10" s="45">
        <v>103600.41999999998</v>
      </c>
      <c r="G10" s="45">
        <v>110255.03</v>
      </c>
      <c r="H10" s="45">
        <v>155827.18999999997</v>
      </c>
      <c r="I10" s="45">
        <v>220968.66</v>
      </c>
      <c r="J10" s="45">
        <v>169579.66</v>
      </c>
      <c r="K10" s="45">
        <v>135162.18</v>
      </c>
      <c r="L10" s="45">
        <v>118078.61</v>
      </c>
      <c r="M10" s="45">
        <v>120470.07874835886</v>
      </c>
      <c r="N10" s="45">
        <v>115496.24183290529</v>
      </c>
      <c r="O10" s="45">
        <v>1597086.9505812642</v>
      </c>
    </row>
    <row r="11" spans="1:15">
      <c r="A11" s="19">
        <v>9</v>
      </c>
      <c r="B11" s="19" t="s">
        <v>460</v>
      </c>
      <c r="C11" s="45">
        <v>23516.469999999998</v>
      </c>
      <c r="D11" s="45">
        <v>24847.589999999997</v>
      </c>
      <c r="E11" s="45">
        <v>24994.65</v>
      </c>
      <c r="F11" s="45">
        <v>20712.34</v>
      </c>
      <c r="G11" s="45">
        <v>20546.18</v>
      </c>
      <c r="H11" s="45">
        <v>23848.28</v>
      </c>
      <c r="I11" s="45">
        <v>21576.55</v>
      </c>
      <c r="J11" s="45">
        <v>14558.41</v>
      </c>
      <c r="K11" s="45">
        <v>12273.02</v>
      </c>
      <c r="L11" s="45">
        <v>12369.58</v>
      </c>
      <c r="M11" s="45">
        <v>21683</v>
      </c>
      <c r="N11" s="45">
        <v>21683</v>
      </c>
      <c r="O11" s="45">
        <v>242609.07</v>
      </c>
    </row>
    <row r="12" spans="1:15">
      <c r="A12" s="19">
        <v>10</v>
      </c>
      <c r="B12" s="19" t="s">
        <v>347</v>
      </c>
      <c r="C12" s="45">
        <v>611712.05999999994</v>
      </c>
      <c r="D12" s="45">
        <v>528415.41999999993</v>
      </c>
      <c r="E12" s="45">
        <v>623578.96</v>
      </c>
      <c r="F12" s="45">
        <v>594575.26</v>
      </c>
      <c r="G12" s="45">
        <v>574481.44000000029</v>
      </c>
      <c r="H12" s="45">
        <v>584101.35999999975</v>
      </c>
      <c r="I12" s="45">
        <v>635554.70000000007</v>
      </c>
      <c r="J12" s="45">
        <v>596040.9700000002</v>
      </c>
      <c r="K12" s="45">
        <v>649871.96</v>
      </c>
      <c r="L12" s="45">
        <v>569807.97000000032</v>
      </c>
      <c r="M12" s="45">
        <v>583946.22614294931</v>
      </c>
      <c r="N12" s="45">
        <v>623727.06616221194</v>
      </c>
      <c r="O12" s="45">
        <v>7175813.3923051618</v>
      </c>
    </row>
    <row r="13" spans="1:15">
      <c r="A13" s="19">
        <v>11</v>
      </c>
      <c r="B13" s="19" t="s">
        <v>449</v>
      </c>
      <c r="C13" s="45">
        <v>59193.279999999992</v>
      </c>
      <c r="D13" s="45">
        <v>58843.56</v>
      </c>
      <c r="E13" s="45">
        <v>42177.2</v>
      </c>
      <c r="F13" s="45">
        <v>48720.409999999989</v>
      </c>
      <c r="G13" s="45">
        <v>48910.570000000007</v>
      </c>
      <c r="H13" s="45">
        <v>46194.179999999986</v>
      </c>
      <c r="I13" s="45">
        <v>50153.860000000008</v>
      </c>
      <c r="J13" s="45">
        <v>50347.4</v>
      </c>
      <c r="K13" s="45">
        <v>51487.130000000005</v>
      </c>
      <c r="L13" s="45">
        <v>45273.8</v>
      </c>
      <c r="M13" s="45">
        <v>63243.427499999998</v>
      </c>
      <c r="N13" s="45">
        <v>63243.427499999998</v>
      </c>
      <c r="O13" s="45">
        <v>627788.245</v>
      </c>
    </row>
    <row r="14" spans="1:15">
      <c r="A14" s="19">
        <v>12</v>
      </c>
      <c r="B14" s="19" t="s">
        <v>442</v>
      </c>
      <c r="C14" s="45">
        <v>151043.43000000002</v>
      </c>
      <c r="D14" s="45">
        <v>138317.53999999995</v>
      </c>
      <c r="E14" s="45">
        <v>146483.47999999998</v>
      </c>
      <c r="F14" s="45">
        <v>135731.77000000002</v>
      </c>
      <c r="G14" s="45">
        <v>131357.60999999999</v>
      </c>
      <c r="H14" s="45">
        <v>127385.54</v>
      </c>
      <c r="I14" s="45">
        <v>146345.98999999996</v>
      </c>
      <c r="J14" s="45">
        <v>137074.21999999994</v>
      </c>
      <c r="K14" s="45">
        <v>143979.08000000005</v>
      </c>
      <c r="L14" s="45">
        <v>127843.04000000002</v>
      </c>
      <c r="M14" s="45">
        <v>134175.75624999998</v>
      </c>
      <c r="N14" s="45">
        <v>134175.75624999998</v>
      </c>
      <c r="O14" s="45">
        <v>1653913.2124999992</v>
      </c>
    </row>
    <row r="15" spans="1:15">
      <c r="A15" s="19">
        <v>13</v>
      </c>
      <c r="B15" s="19" t="s">
        <v>414</v>
      </c>
      <c r="C15" s="45">
        <v>71171.720000000016</v>
      </c>
      <c r="D15" s="45">
        <v>26924.699999999997</v>
      </c>
      <c r="E15" s="45">
        <v>45070.289999999986</v>
      </c>
      <c r="F15" s="45">
        <v>29988.21</v>
      </c>
      <c r="G15" s="45">
        <v>34732.449999999997</v>
      </c>
      <c r="H15" s="45">
        <v>33941.899999999987</v>
      </c>
      <c r="I15" s="45">
        <v>32022.919999999991</v>
      </c>
      <c r="J15" s="45">
        <v>30061.040000000001</v>
      </c>
      <c r="K15" s="45">
        <v>32466.98</v>
      </c>
      <c r="L15" s="45">
        <v>39016.740000000013</v>
      </c>
      <c r="M15" s="45">
        <v>33895.330021948233</v>
      </c>
      <c r="N15" s="45">
        <v>59944.407568146577</v>
      </c>
      <c r="O15" s="45">
        <v>469236.68759009492</v>
      </c>
    </row>
    <row r="16" spans="1:15">
      <c r="A16" s="19">
        <v>14</v>
      </c>
      <c r="B16" s="19" t="s">
        <v>687</v>
      </c>
      <c r="C16" s="45">
        <v>749955.92</v>
      </c>
      <c r="D16" s="45">
        <v>670310.55000000005</v>
      </c>
      <c r="E16" s="45">
        <v>624583.95999999985</v>
      </c>
      <c r="F16" s="45">
        <v>685300.4</v>
      </c>
      <c r="G16" s="45">
        <v>653911.03</v>
      </c>
      <c r="H16" s="45">
        <v>715994.29</v>
      </c>
      <c r="I16" s="45">
        <v>702439.54</v>
      </c>
      <c r="J16" s="45">
        <v>762978.17</v>
      </c>
      <c r="K16" s="45">
        <v>643210.39</v>
      </c>
      <c r="L16" s="45">
        <v>642890.09000000008</v>
      </c>
      <c r="M16" s="45">
        <v>663789.17196768639</v>
      </c>
      <c r="N16" s="45">
        <v>689187.60654179251</v>
      </c>
      <c r="O16" s="45">
        <v>8204551.1185094779</v>
      </c>
    </row>
    <row r="17" spans="1:15">
      <c r="A17" s="19">
        <v>15</v>
      </c>
      <c r="B17" s="19" t="s">
        <v>650</v>
      </c>
      <c r="C17" s="45">
        <v>39111.290000000015</v>
      </c>
      <c r="D17" s="45">
        <v>48517.72</v>
      </c>
      <c r="E17" s="45">
        <v>61547.91</v>
      </c>
      <c r="F17" s="45">
        <v>16218.629999999997</v>
      </c>
      <c r="G17" s="45">
        <v>36231.9</v>
      </c>
      <c r="H17" s="45">
        <v>155242.43999999994</v>
      </c>
      <c r="I17" s="45">
        <v>68610.540000000008</v>
      </c>
      <c r="J17" s="45">
        <v>78077.660000000018</v>
      </c>
      <c r="K17" s="45">
        <v>333139.23999999993</v>
      </c>
      <c r="L17" s="45">
        <v>36890.329999999994</v>
      </c>
      <c r="M17" s="45">
        <v>53592.100752733888</v>
      </c>
      <c r="N17" s="45">
        <v>56049.160752733886</v>
      </c>
      <c r="O17" s="45">
        <v>983228.92150546785</v>
      </c>
    </row>
    <row r="18" spans="1:15">
      <c r="A18" s="19">
        <v>16</v>
      </c>
      <c r="B18" s="19" t="s">
        <v>553</v>
      </c>
      <c r="C18" s="45">
        <v>54847.97</v>
      </c>
      <c r="D18" s="45">
        <v>59309.19000000001</v>
      </c>
      <c r="E18" s="45">
        <v>67192.62000000001</v>
      </c>
      <c r="F18" s="45">
        <v>88349.659999999989</v>
      </c>
      <c r="G18" s="45">
        <v>30721.41</v>
      </c>
      <c r="H18" s="45">
        <v>56230.61</v>
      </c>
      <c r="I18" s="45">
        <v>59794.040000000008</v>
      </c>
      <c r="J18" s="45">
        <v>34420.410000000003</v>
      </c>
      <c r="K18" s="45">
        <v>54108.659999999982</v>
      </c>
      <c r="L18" s="45">
        <v>1020.1600000000005</v>
      </c>
      <c r="M18" s="45">
        <v>39612.653333333335</v>
      </c>
      <c r="N18" s="45">
        <v>44816.543333333328</v>
      </c>
      <c r="O18" s="45">
        <v>590423.92666666652</v>
      </c>
    </row>
    <row r="19" spans="1:15">
      <c r="A19" s="19">
        <v>17</v>
      </c>
      <c r="B19" s="19" t="s">
        <v>617</v>
      </c>
      <c r="C19" s="45">
        <v>17917.259999999998</v>
      </c>
      <c r="D19" s="45">
        <v>18070.660000000003</v>
      </c>
      <c r="E19" s="45">
        <v>18539.29</v>
      </c>
      <c r="F19" s="45">
        <v>15224.760000000004</v>
      </c>
      <c r="G19" s="45">
        <v>18312.12</v>
      </c>
      <c r="H19" s="45">
        <v>23038.620000000003</v>
      </c>
      <c r="I19" s="45">
        <v>21467.260000000002</v>
      </c>
      <c r="J19" s="45">
        <v>19237.219999999998</v>
      </c>
      <c r="K19" s="45">
        <v>21347.35</v>
      </c>
      <c r="L19" s="45">
        <v>17747.249999999996</v>
      </c>
      <c r="M19" s="45">
        <v>18990.608356333334</v>
      </c>
      <c r="N19" s="45">
        <v>19165.258356333332</v>
      </c>
      <c r="O19" s="45">
        <v>229057.65671266665</v>
      </c>
    </row>
    <row r="20" spans="1:15">
      <c r="A20" s="19">
        <v>18</v>
      </c>
      <c r="B20" s="19" t="s">
        <v>596</v>
      </c>
      <c r="C20" s="45">
        <v>1212.1199999999999</v>
      </c>
      <c r="D20" s="45">
        <v>1732.3099999999997</v>
      </c>
      <c r="E20" s="45">
        <v>1152.76</v>
      </c>
      <c r="F20" s="45">
        <v>1252.79</v>
      </c>
      <c r="G20" s="45">
        <v>1180.95</v>
      </c>
      <c r="H20" s="45">
        <v>1328.6399999999999</v>
      </c>
      <c r="I20" s="45">
        <v>3332.2</v>
      </c>
      <c r="J20" s="45">
        <v>4740.46</v>
      </c>
      <c r="K20" s="45">
        <v>3162.2999999999997</v>
      </c>
      <c r="L20" s="45">
        <v>6536.3799999999983</v>
      </c>
      <c r="M20" s="45">
        <v>1365</v>
      </c>
      <c r="N20" s="45">
        <v>1565</v>
      </c>
      <c r="O20" s="45">
        <v>28560.909999999993</v>
      </c>
    </row>
    <row r="21" spans="1:15">
      <c r="A21" s="19">
        <v>19</v>
      </c>
      <c r="B21" s="19" t="s">
        <v>527</v>
      </c>
      <c r="C21" s="45">
        <v>15578.24</v>
      </c>
      <c r="D21" s="45">
        <v>15715.849999999999</v>
      </c>
      <c r="E21" s="45">
        <v>24834.82</v>
      </c>
      <c r="F21" s="45">
        <v>22293.699999999997</v>
      </c>
      <c r="G21" s="45">
        <v>16567.64</v>
      </c>
      <c r="H21" s="45">
        <v>18270.379999999997</v>
      </c>
      <c r="I21" s="45">
        <v>19050.350000000002</v>
      </c>
      <c r="J21" s="45">
        <v>18245.18</v>
      </c>
      <c r="K21" s="45">
        <v>18772.669999999998</v>
      </c>
      <c r="L21" s="45">
        <v>21305.829999999998</v>
      </c>
      <c r="M21" s="45">
        <v>17790.619326666667</v>
      </c>
      <c r="N21" s="45">
        <v>17590.619326666667</v>
      </c>
      <c r="O21" s="45">
        <v>226015.89865333331</v>
      </c>
    </row>
    <row r="22" spans="1:15">
      <c r="A22" s="19">
        <v>20</v>
      </c>
      <c r="B22" s="19" t="s">
        <v>522</v>
      </c>
      <c r="C22" s="45">
        <v>0</v>
      </c>
      <c r="D22" s="45">
        <v>500</v>
      </c>
      <c r="E22" s="45">
        <v>49</v>
      </c>
      <c r="F22" s="45">
        <v>-27</v>
      </c>
      <c r="G22" s="45">
        <v>1130</v>
      </c>
      <c r="H22" s="45">
        <v>-17.010000000000002</v>
      </c>
      <c r="I22" s="45">
        <v>5653</v>
      </c>
      <c r="J22" s="45">
        <v>7310</v>
      </c>
      <c r="K22" s="45">
        <v>200</v>
      </c>
      <c r="L22" s="45">
        <v>264</v>
      </c>
      <c r="M22" s="45">
        <v>750</v>
      </c>
      <c r="N22" s="45">
        <v>1000</v>
      </c>
      <c r="O22" s="45">
        <v>16811.989999999998</v>
      </c>
    </row>
    <row r="23" spans="1:15">
      <c r="A23" s="19">
        <v>21</v>
      </c>
      <c r="B23" s="19" t="s">
        <v>561</v>
      </c>
      <c r="C23" s="45">
        <v>14132.57</v>
      </c>
      <c r="D23" s="45">
        <v>15197.470000000001</v>
      </c>
      <c r="E23" s="45">
        <v>13184.25</v>
      </c>
      <c r="F23" s="45">
        <v>18699.37</v>
      </c>
      <c r="G23" s="45">
        <v>15247.15</v>
      </c>
      <c r="H23" s="45">
        <v>20095.839999999997</v>
      </c>
      <c r="I23" s="45">
        <v>15122.16</v>
      </c>
      <c r="J23" s="45">
        <v>12242.82</v>
      </c>
      <c r="K23" s="45">
        <v>14707.719999999998</v>
      </c>
      <c r="L23" s="45">
        <v>24400.109999999997</v>
      </c>
      <c r="M23" s="45">
        <v>9073.15</v>
      </c>
      <c r="N23" s="45">
        <v>7407.3499999999995</v>
      </c>
      <c r="O23" s="45">
        <v>179509.96</v>
      </c>
    </row>
    <row r="24" spans="1:15">
      <c r="A24" s="19">
        <v>22</v>
      </c>
      <c r="B24" s="19" t="s">
        <v>489</v>
      </c>
      <c r="C24" s="45">
        <v>202832.08999999994</v>
      </c>
      <c r="D24" s="45">
        <v>87839.23000000004</v>
      </c>
      <c r="E24" s="45">
        <v>62666.399999999994</v>
      </c>
      <c r="F24" s="45">
        <v>109649.98000000004</v>
      </c>
      <c r="G24" s="45">
        <v>416361.88000000006</v>
      </c>
      <c r="H24" s="45">
        <v>124128.08000000002</v>
      </c>
      <c r="I24" s="45">
        <v>64393.05</v>
      </c>
      <c r="J24" s="45">
        <v>110327.64000000003</v>
      </c>
      <c r="K24" s="45">
        <v>61583.31</v>
      </c>
      <c r="L24" s="45">
        <v>11762.550000000007</v>
      </c>
      <c r="M24" s="45">
        <v>78020.923624999996</v>
      </c>
      <c r="N24" s="45">
        <v>75669.363624999998</v>
      </c>
      <c r="O24" s="45">
        <v>1405234.4972499998</v>
      </c>
    </row>
    <row r="25" spans="1:15">
      <c r="A25" s="19">
        <v>23</v>
      </c>
      <c r="B25" s="19" t="s">
        <v>722</v>
      </c>
      <c r="C25" s="45">
        <v>1965.3500000000001</v>
      </c>
      <c r="D25" s="45">
        <v>3530.75</v>
      </c>
      <c r="E25" s="45">
        <v>3376.73</v>
      </c>
      <c r="F25" s="45">
        <v>79.67</v>
      </c>
      <c r="G25" s="45">
        <v>938.37</v>
      </c>
      <c r="H25" s="45">
        <v>1119.22</v>
      </c>
      <c r="I25" s="45">
        <v>0.12</v>
      </c>
      <c r="J25" s="45">
        <v>442.21000000000004</v>
      </c>
      <c r="K25" s="45">
        <v>768.45999999999992</v>
      </c>
      <c r="L25" s="45">
        <v>4487.91</v>
      </c>
      <c r="M25" s="45">
        <v>2493.312727272727</v>
      </c>
      <c r="N25" s="45">
        <v>3021.4627272727275</v>
      </c>
      <c r="O25" s="45">
        <v>22223.565454545453</v>
      </c>
    </row>
    <row r="26" spans="1:15">
      <c r="A26" s="19">
        <v>24</v>
      </c>
      <c r="B26" s="19" t="s">
        <v>746</v>
      </c>
      <c r="C26" s="45">
        <v>33280.689999999995</v>
      </c>
      <c r="D26" s="45">
        <v>24424.400000000009</v>
      </c>
      <c r="E26" s="45">
        <v>46360.360000000008</v>
      </c>
      <c r="F26" s="45">
        <v>39534.410000000011</v>
      </c>
      <c r="G26" s="45">
        <v>21368.640000000007</v>
      </c>
      <c r="H26" s="45">
        <v>68918.97</v>
      </c>
      <c r="I26" s="45">
        <v>32085.959999999995</v>
      </c>
      <c r="J26" s="45">
        <v>41440.419999999991</v>
      </c>
      <c r="K26" s="45">
        <v>33563.669999999991</v>
      </c>
      <c r="L26" s="45">
        <v>32026.770000000015</v>
      </c>
      <c r="M26" s="45">
        <v>24086.126666666667</v>
      </c>
      <c r="N26" s="45">
        <v>24586.126666666667</v>
      </c>
      <c r="O26" s="45">
        <v>421676.54333333328</v>
      </c>
    </row>
    <row r="27" spans="1:15">
      <c r="A27" s="19">
        <v>25</v>
      </c>
      <c r="B27" s="19" t="s">
        <v>800</v>
      </c>
      <c r="C27" s="45">
        <v>134706.47</v>
      </c>
      <c r="D27" s="45">
        <v>71000.14</v>
      </c>
      <c r="E27" s="45">
        <v>44059.4</v>
      </c>
      <c r="F27" s="45">
        <v>107675.07999999999</v>
      </c>
      <c r="G27" s="45">
        <v>135207.16999999998</v>
      </c>
      <c r="H27" s="45">
        <v>65192.989999999991</v>
      </c>
      <c r="I27" s="45">
        <v>60007.799999999996</v>
      </c>
      <c r="J27" s="45">
        <v>81048.850000000006</v>
      </c>
      <c r="K27" s="45">
        <v>135828.88</v>
      </c>
      <c r="L27" s="45">
        <v>94136.609999999986</v>
      </c>
      <c r="M27" s="45">
        <v>79788.528636100717</v>
      </c>
      <c r="N27" s="45">
        <v>85306.884754346087</v>
      </c>
      <c r="O27" s="45">
        <v>1093958.8033904468</v>
      </c>
    </row>
    <row r="28" spans="1:15">
      <c r="A28" s="19">
        <v>26</v>
      </c>
      <c r="B28" s="19" t="s">
        <v>515</v>
      </c>
      <c r="C28" s="45">
        <v>99504.74</v>
      </c>
      <c r="D28" s="45">
        <v>83101.77</v>
      </c>
      <c r="E28" s="45">
        <v>86268.31</v>
      </c>
      <c r="F28" s="45">
        <v>94880.84</v>
      </c>
      <c r="G28" s="45">
        <v>79603.05</v>
      </c>
      <c r="H28" s="45">
        <v>88560.03</v>
      </c>
      <c r="I28" s="45">
        <v>97285.43</v>
      </c>
      <c r="J28" s="45">
        <v>92872.94</v>
      </c>
      <c r="K28" s="45">
        <v>89150.3</v>
      </c>
      <c r="L28" s="45">
        <v>93463.889999999985</v>
      </c>
      <c r="M28" s="45">
        <v>95564.351670597622</v>
      </c>
      <c r="N28" s="45">
        <v>95564.351670597622</v>
      </c>
      <c r="O28" s="45">
        <v>1095820.0033411952</v>
      </c>
    </row>
    <row r="29" spans="1:15">
      <c r="A29" s="19">
        <v>27</v>
      </c>
      <c r="B29" s="19" t="s">
        <v>791</v>
      </c>
      <c r="C29" s="45">
        <v>20065.61</v>
      </c>
      <c r="D29" s="45">
        <v>20065.61</v>
      </c>
      <c r="E29" s="45">
        <v>20065.61</v>
      </c>
      <c r="F29" s="45">
        <v>20065.61</v>
      </c>
      <c r="G29" s="45">
        <v>20065.61</v>
      </c>
      <c r="H29" s="45">
        <v>20065.61</v>
      </c>
      <c r="I29" s="45">
        <v>70433.5</v>
      </c>
      <c r="J29" s="45">
        <v>20065.61</v>
      </c>
      <c r="K29" s="45">
        <v>20065.61</v>
      </c>
      <c r="L29" s="45">
        <v>19448.400000000001</v>
      </c>
      <c r="M29" s="45">
        <v>19448.400000000001</v>
      </c>
      <c r="N29" s="45">
        <v>19448.400000000001</v>
      </c>
      <c r="O29" s="45">
        <v>289303.58</v>
      </c>
    </row>
    <row r="30" spans="1:15">
      <c r="A30" s="19">
        <v>28</v>
      </c>
      <c r="B30" s="19" t="s">
        <v>776</v>
      </c>
      <c r="C30" s="45">
        <v>51670.939999999988</v>
      </c>
      <c r="D30" s="45">
        <v>51843.420000000006</v>
      </c>
      <c r="E30" s="45">
        <v>104087.08</v>
      </c>
      <c r="F30" s="45">
        <v>50910.679999999993</v>
      </c>
      <c r="G30" s="45">
        <v>51080.669999999991</v>
      </c>
      <c r="H30" s="45">
        <v>104866.23000000001</v>
      </c>
      <c r="I30" s="45">
        <v>51825.510000000009</v>
      </c>
      <c r="J30" s="45">
        <v>50853.490000000005</v>
      </c>
      <c r="K30" s="45">
        <v>120896.98999999999</v>
      </c>
      <c r="L30" s="45">
        <v>50189.990000000005</v>
      </c>
      <c r="M30" s="45">
        <v>56443.189558121951</v>
      </c>
      <c r="N30" s="45">
        <v>56443.189558121951</v>
      </c>
      <c r="O30" s="45">
        <v>801111.3791162438</v>
      </c>
    </row>
    <row r="31" spans="1:15">
      <c r="A31" s="19">
        <v>29</v>
      </c>
      <c r="B31" s="19" t="s">
        <v>814</v>
      </c>
      <c r="C31" s="45">
        <v>163768.85000000003</v>
      </c>
      <c r="D31" s="45">
        <v>87077.229999999981</v>
      </c>
      <c r="E31" s="45">
        <v>128417.96</v>
      </c>
      <c r="F31" s="45">
        <v>139524.05000000005</v>
      </c>
      <c r="G31" s="45">
        <v>216492.69</v>
      </c>
      <c r="H31" s="45">
        <v>203607.35</v>
      </c>
      <c r="I31" s="45">
        <v>135164.17000000001</v>
      </c>
      <c r="J31" s="45">
        <v>150286.86000000004</v>
      </c>
      <c r="K31" s="45">
        <v>111234.1</v>
      </c>
      <c r="L31" s="45">
        <v>168976.05</v>
      </c>
      <c r="M31" s="45">
        <v>157155.27053152671</v>
      </c>
      <c r="N31" s="45">
        <v>409367.23053152667</v>
      </c>
      <c r="O31" s="45">
        <v>2071071.8110630536</v>
      </c>
    </row>
    <row r="32" spans="1:15">
      <c r="A32" s="19">
        <v>30</v>
      </c>
      <c r="B32" s="19" t="s">
        <v>859</v>
      </c>
      <c r="C32" s="45">
        <v>993811.38000000012</v>
      </c>
      <c r="D32" s="45">
        <v>994490.66</v>
      </c>
      <c r="E32" s="45">
        <v>998973.14999999991</v>
      </c>
      <c r="F32" s="45">
        <v>999951.02999999991</v>
      </c>
      <c r="G32" s="45">
        <v>999498.51</v>
      </c>
      <c r="H32" s="45">
        <v>923112.32000000007</v>
      </c>
      <c r="I32" s="45">
        <v>1003258.6100000001</v>
      </c>
      <c r="J32" s="45">
        <v>1008830.0699999998</v>
      </c>
      <c r="K32" s="45">
        <v>689606.40000000014</v>
      </c>
      <c r="L32" s="45">
        <v>1014666.2000000001</v>
      </c>
      <c r="M32" s="45">
        <v>1014255.2514300368</v>
      </c>
      <c r="N32" s="45">
        <v>1013918.1207937853</v>
      </c>
      <c r="O32" s="45">
        <v>11654371.702223822</v>
      </c>
    </row>
    <row r="33" spans="1:15">
      <c r="A33" s="19">
        <v>31</v>
      </c>
      <c r="B33" s="19" t="s">
        <v>867</v>
      </c>
      <c r="C33" s="45">
        <v>19862.07</v>
      </c>
      <c r="D33" s="45">
        <v>19862.07</v>
      </c>
      <c r="E33" s="45">
        <v>19862.07</v>
      </c>
      <c r="F33" s="45">
        <v>19862.07</v>
      </c>
      <c r="G33" s="45">
        <v>19862.07</v>
      </c>
      <c r="H33" s="45">
        <v>19862.07</v>
      </c>
      <c r="I33" s="45">
        <v>19862.07</v>
      </c>
      <c r="J33" s="45">
        <v>19862.07</v>
      </c>
      <c r="K33" s="45">
        <v>19862.07</v>
      </c>
      <c r="L33" s="45">
        <v>19862.07</v>
      </c>
      <c r="M33" s="45">
        <v>19519.449999999997</v>
      </c>
      <c r="N33" s="45">
        <v>19519.449999999997</v>
      </c>
      <c r="O33" s="45">
        <v>237659.59999999995</v>
      </c>
    </row>
    <row r="34" spans="1:15">
      <c r="A34" s="19">
        <v>32</v>
      </c>
      <c r="B34" s="19" t="s">
        <v>881</v>
      </c>
      <c r="C34" s="45">
        <v>150854.34999999998</v>
      </c>
      <c r="D34" s="45">
        <v>151012.38000000003</v>
      </c>
      <c r="E34" s="45">
        <v>151396.21000000002</v>
      </c>
      <c r="F34" s="45">
        <v>151599.21999999997</v>
      </c>
      <c r="G34" s="45">
        <v>151646.39999999999</v>
      </c>
      <c r="H34" s="45">
        <v>155218.09</v>
      </c>
      <c r="I34" s="45">
        <v>150754.26999999999</v>
      </c>
      <c r="J34" s="45">
        <v>151416.53999999998</v>
      </c>
      <c r="K34" s="45">
        <v>151531.5</v>
      </c>
      <c r="L34" s="45">
        <v>151096.67000000001</v>
      </c>
      <c r="M34" s="45">
        <v>155043.93850208979</v>
      </c>
      <c r="N34" s="45">
        <v>154916.66968080431</v>
      </c>
      <c r="O34" s="45">
        <v>1826486.2381828944</v>
      </c>
    </row>
    <row r="35" spans="1:15">
      <c r="A35" s="19">
        <v>34</v>
      </c>
      <c r="B35" s="19" t="s">
        <v>887</v>
      </c>
      <c r="C35" s="45">
        <v>540413.66999999993</v>
      </c>
      <c r="D35" s="45">
        <v>574074.73</v>
      </c>
      <c r="E35" s="45">
        <v>483740.60999999993</v>
      </c>
      <c r="F35" s="45">
        <v>490934.28000000009</v>
      </c>
      <c r="G35" s="45">
        <v>993282.14000000013</v>
      </c>
      <c r="H35" s="45">
        <v>485040.75999999995</v>
      </c>
      <c r="I35" s="45">
        <v>489715.7900000001</v>
      </c>
      <c r="J35" s="45">
        <v>519395.53</v>
      </c>
      <c r="K35" s="45">
        <v>496463.48000000004</v>
      </c>
      <c r="L35" s="45">
        <v>491609.53999999992</v>
      </c>
      <c r="M35" s="45">
        <v>485780.60842959397</v>
      </c>
      <c r="N35" s="45">
        <v>488425.16331858159</v>
      </c>
      <c r="O35" s="45">
        <v>6538876.3017481705</v>
      </c>
    </row>
    <row r="36" spans="1:15">
      <c r="A36" s="19">
        <v>35</v>
      </c>
      <c r="B36" s="19" t="s">
        <v>808</v>
      </c>
      <c r="C36" s="45">
        <v>0</v>
      </c>
      <c r="D36" s="45">
        <v>0</v>
      </c>
      <c r="E36" s="45">
        <v>-33080.06</v>
      </c>
      <c r="F36" s="45">
        <v>0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O36" s="45">
        <v>-33080.06</v>
      </c>
    </row>
    <row r="37" spans="1:15">
      <c r="A37" s="19">
        <v>38</v>
      </c>
      <c r="B37" s="19" t="s">
        <v>987</v>
      </c>
      <c r="C37" s="45">
        <v>1012803.74</v>
      </c>
      <c r="D37" s="45">
        <v>1012803.74</v>
      </c>
      <c r="E37" s="45">
        <v>1012803.77</v>
      </c>
      <c r="F37" s="45">
        <v>1012803.74</v>
      </c>
      <c r="G37" s="45">
        <v>1012803.76</v>
      </c>
      <c r="H37" s="45">
        <v>1012803.75</v>
      </c>
      <c r="I37" s="45">
        <v>1012803.74</v>
      </c>
      <c r="J37" s="45">
        <v>1012803.76</v>
      </c>
      <c r="K37" s="45">
        <v>1012803.75</v>
      </c>
      <c r="L37" s="45">
        <v>1012803.74</v>
      </c>
      <c r="M37" s="45">
        <v>1012803.7499999999</v>
      </c>
      <c r="N37" s="45">
        <v>1012803.7499999999</v>
      </c>
      <c r="O37" s="45">
        <v>12153644.99</v>
      </c>
    </row>
    <row r="38" spans="1:15">
      <c r="A38" s="19">
        <v>39</v>
      </c>
      <c r="B38" s="19" t="s">
        <v>996</v>
      </c>
      <c r="C38" s="45">
        <v>7305.56</v>
      </c>
      <c r="D38" s="45">
        <v>7200.22</v>
      </c>
      <c r="E38" s="45">
        <v>10009.35</v>
      </c>
      <c r="F38" s="45">
        <v>10891.23</v>
      </c>
      <c r="G38" s="45">
        <v>9070.11</v>
      </c>
      <c r="H38" s="45">
        <v>8061.56</v>
      </c>
      <c r="I38" s="45">
        <v>7297.15</v>
      </c>
      <c r="J38" s="45">
        <v>8316.35</v>
      </c>
      <c r="K38" s="45">
        <v>5986.35</v>
      </c>
      <c r="L38" s="45">
        <v>7140.4</v>
      </c>
      <c r="M38" s="45">
        <v>6722.5414922378704</v>
      </c>
      <c r="N38" s="45">
        <v>8452.5352939148397</v>
      </c>
      <c r="O38" s="45">
        <v>96453.356786152697</v>
      </c>
    </row>
    <row r="39" spans="1:15">
      <c r="A39" s="19">
        <v>40</v>
      </c>
      <c r="B39" s="19" t="s">
        <v>1002</v>
      </c>
      <c r="C39" s="45">
        <v>630.79999999999995</v>
      </c>
      <c r="D39" s="45">
        <v>0</v>
      </c>
      <c r="E39" s="45">
        <v>0</v>
      </c>
      <c r="F39" s="45">
        <v>0</v>
      </c>
      <c r="G39" s="45">
        <v>270911.58</v>
      </c>
      <c r="H39" s="45">
        <v>0</v>
      </c>
      <c r="I39" s="45">
        <v>0</v>
      </c>
      <c r="J39" s="45">
        <v>0</v>
      </c>
      <c r="K39" s="45">
        <v>0</v>
      </c>
      <c r="L39" s="45">
        <v>70.66</v>
      </c>
      <c r="O39" s="45">
        <v>271613.03999999998</v>
      </c>
    </row>
    <row r="40" spans="1:15">
      <c r="A40" s="19">
        <v>41</v>
      </c>
      <c r="B40" s="19" t="s">
        <v>955</v>
      </c>
      <c r="C40" s="45">
        <v>-33422.1</v>
      </c>
      <c r="D40" s="45">
        <v>-32525.3</v>
      </c>
      <c r="E40" s="45">
        <v>-41536.030000000006</v>
      </c>
      <c r="F40" s="45">
        <v>-43341.749999999993</v>
      </c>
      <c r="G40" s="45">
        <v>-47793.37</v>
      </c>
      <c r="H40" s="45">
        <v>-51966.97</v>
      </c>
      <c r="I40" s="45">
        <v>-66399.560000000012</v>
      </c>
      <c r="J40" s="45">
        <v>-66284.909999999989</v>
      </c>
      <c r="K40" s="45">
        <v>-76732.949999999983</v>
      </c>
      <c r="L40" s="45">
        <v>-92195.830000000031</v>
      </c>
      <c r="M40" s="45">
        <v>-111025.9233333333</v>
      </c>
      <c r="N40" s="45">
        <v>-103189.08199999999</v>
      </c>
      <c r="O40" s="45">
        <v>-766413.77533333329</v>
      </c>
    </row>
    <row r="41" spans="1:15">
      <c r="A41" s="19">
        <v>42</v>
      </c>
      <c r="B41" s="19" t="s">
        <v>1016</v>
      </c>
      <c r="C41" s="45">
        <v>-15293.890000000001</v>
      </c>
      <c r="D41" s="45">
        <v>-14887.83</v>
      </c>
      <c r="E41" s="45">
        <v>-18913.840000000004</v>
      </c>
      <c r="F41" s="45">
        <v>-19824.34</v>
      </c>
      <c r="G41" s="45">
        <v>-21854.91</v>
      </c>
      <c r="H41" s="45">
        <v>-23769.499999999996</v>
      </c>
      <c r="I41" s="45">
        <v>-30370.890000000003</v>
      </c>
      <c r="J41" s="45">
        <v>-29422.280000000002</v>
      </c>
      <c r="K41" s="45">
        <v>-35097.29</v>
      </c>
      <c r="L41" s="45">
        <v>-42169.970000000008</v>
      </c>
      <c r="M41" s="45">
        <v>-52247.493333333303</v>
      </c>
      <c r="N41" s="45">
        <v>-48559.567999999985</v>
      </c>
      <c r="O41" s="45">
        <v>-352411.80133333325</v>
      </c>
    </row>
    <row r="42" spans="1:15">
      <c r="A42" s="19">
        <v>43</v>
      </c>
      <c r="B42" s="19" t="s">
        <v>1008</v>
      </c>
      <c r="C42" s="45">
        <v>7561.57</v>
      </c>
      <c r="D42" s="45">
        <v>7179.1399999999994</v>
      </c>
      <c r="E42" s="45">
        <v>7943.9699999999993</v>
      </c>
      <c r="F42" s="45">
        <v>7561.5599999999995</v>
      </c>
      <c r="G42" s="45">
        <v>7561.57</v>
      </c>
      <c r="H42" s="45">
        <v>7561.5599999999995</v>
      </c>
      <c r="I42" s="45">
        <v>8631.1400000000012</v>
      </c>
      <c r="J42" s="45">
        <v>8631.1299999999992</v>
      </c>
      <c r="K42" s="45">
        <v>8631.1400000000012</v>
      </c>
      <c r="L42" s="45">
        <v>8631.1299999999992</v>
      </c>
      <c r="M42" s="45">
        <v>8138.2014533514166</v>
      </c>
      <c r="N42" s="45">
        <v>8138.2014533514166</v>
      </c>
      <c r="O42" s="45">
        <v>96170.312906702835</v>
      </c>
    </row>
    <row r="43" spans="1:15">
      <c r="A43" s="19">
        <v>44</v>
      </c>
      <c r="B43" s="19" t="s">
        <v>961</v>
      </c>
      <c r="C43" s="45">
        <v>-15416.22</v>
      </c>
      <c r="D43" s="45">
        <v>-31684.81</v>
      </c>
      <c r="E43" s="45">
        <v>-76966.37000000001</v>
      </c>
      <c r="F43" s="45">
        <v>-171.91999999999996</v>
      </c>
      <c r="G43" s="45">
        <v>2111.9299999999994</v>
      </c>
      <c r="H43" s="45">
        <v>-4210.1899999999996</v>
      </c>
      <c r="I43" s="45">
        <v>1517.2300000000005</v>
      </c>
      <c r="J43" s="45">
        <v>-3267.92</v>
      </c>
      <c r="K43" s="45">
        <v>3176.15</v>
      </c>
      <c r="L43" s="45">
        <v>8232.8100000000013</v>
      </c>
      <c r="M43" s="45">
        <v>5535</v>
      </c>
      <c r="N43" s="45">
        <v>5535</v>
      </c>
      <c r="O43" s="45">
        <v>-105609.31</v>
      </c>
    </row>
    <row r="44" spans="1:15">
      <c r="B44" s="19" t="s">
        <v>1262</v>
      </c>
      <c r="C44" s="45">
        <f>SUM(C5:C43)</f>
        <v>-1474700.9200000016</v>
      </c>
      <c r="D44" s="45">
        <f t="shared" ref="D44:O44" si="0">SUM(D5:D43)</f>
        <v>-1505145.9100000011</v>
      </c>
      <c r="E44" s="45">
        <f t="shared" si="0"/>
        <v>-2148768.5999999982</v>
      </c>
      <c r="F44" s="45">
        <f t="shared" si="0"/>
        <v>-1621710.1199999978</v>
      </c>
      <c r="G44" s="45">
        <f t="shared" si="0"/>
        <v>-893972.53999999841</v>
      </c>
      <c r="H44" s="45">
        <f t="shared" si="0"/>
        <v>-2709811.3199999975</v>
      </c>
      <c r="I44" s="45">
        <f t="shared" si="0"/>
        <v>-2691628.5899999994</v>
      </c>
      <c r="J44" s="45">
        <f t="shared" si="0"/>
        <v>-2862992.4799999995</v>
      </c>
      <c r="K44" s="45">
        <f t="shared" si="0"/>
        <v>-3448559.5100000002</v>
      </c>
      <c r="L44" s="45">
        <f t="shared" si="0"/>
        <v>-3343285.1199999996</v>
      </c>
      <c r="M44" s="45">
        <f t="shared" si="0"/>
        <v>-2041322.3211315754</v>
      </c>
      <c r="N44" s="45">
        <f t="shared" si="0"/>
        <v>-1321396.0711524007</v>
      </c>
      <c r="O44" s="45">
        <f t="shared" si="0"/>
        <v>-26063293.502283975</v>
      </c>
    </row>
    <row r="45" spans="1:15">
      <c r="A45" s="19">
        <v>45</v>
      </c>
      <c r="B45" s="19" t="s">
        <v>908</v>
      </c>
      <c r="C45" s="45">
        <v>593457.71</v>
      </c>
      <c r="D45" s="45">
        <v>605709.57999999996</v>
      </c>
      <c r="E45" s="45">
        <v>890423.85</v>
      </c>
      <c r="F45" s="45">
        <v>645510.25999999989</v>
      </c>
      <c r="G45" s="45">
        <v>355838.60000000009</v>
      </c>
      <c r="H45" s="45">
        <v>1151619.4000000001</v>
      </c>
      <c r="I45" s="45">
        <v>1084682.4000000001</v>
      </c>
      <c r="J45" s="45">
        <v>1153740.4000000001</v>
      </c>
      <c r="K45" s="45">
        <v>1362463.4000000004</v>
      </c>
      <c r="L45" s="45">
        <v>1348670.4000000001</v>
      </c>
      <c r="M45" s="45">
        <v>806617.68518921814</v>
      </c>
      <c r="N45" s="45">
        <v>519783.17741901136</v>
      </c>
      <c r="O45" s="45">
        <v>10518516.862608228</v>
      </c>
    </row>
    <row r="46" spans="1:15">
      <c r="B46" s="19" t="s">
        <v>1263</v>
      </c>
      <c r="C46" s="82">
        <f>C44+C45</f>
        <v>-881243.21000000159</v>
      </c>
      <c r="D46" s="82">
        <f t="shared" ref="D46:N46" si="1">D44+D45</f>
        <v>-899436.33000000112</v>
      </c>
      <c r="E46" s="82">
        <f t="shared" si="1"/>
        <v>-1258344.7499999981</v>
      </c>
      <c r="F46" s="82">
        <f t="shared" si="1"/>
        <v>-976199.85999999789</v>
      </c>
      <c r="G46" s="82">
        <f t="shared" si="1"/>
        <v>-538133.93999999831</v>
      </c>
      <c r="H46" s="82">
        <f t="shared" si="1"/>
        <v>-1558191.9199999974</v>
      </c>
      <c r="I46" s="82">
        <f t="shared" si="1"/>
        <v>-1606946.1899999992</v>
      </c>
      <c r="J46" s="82">
        <f t="shared" si="1"/>
        <v>-1709252.0799999994</v>
      </c>
      <c r="K46" s="82">
        <f t="shared" si="1"/>
        <v>-2086096.1099999999</v>
      </c>
      <c r="L46" s="82">
        <f t="shared" si="1"/>
        <v>-1994614.7199999995</v>
      </c>
      <c r="M46" s="82">
        <f t="shared" si="1"/>
        <v>-1234704.6359423571</v>
      </c>
      <c r="N46" s="82">
        <f t="shared" si="1"/>
        <v>-801612.89373338933</v>
      </c>
      <c r="O46" s="82">
        <f>SUM(C46:N46)</f>
        <v>-15544776.639675738</v>
      </c>
    </row>
    <row r="48" spans="1:15">
      <c r="B48" s="77">
        <v>0.41</v>
      </c>
      <c r="C48" s="45">
        <f>-C44*$B$48</f>
        <v>604627.37720000057</v>
      </c>
      <c r="D48" s="45">
        <f t="shared" ref="D48:N48" si="2">-D44*$B$48</f>
        <v>617109.82310000039</v>
      </c>
      <c r="E48" s="45">
        <f t="shared" si="2"/>
        <v>880995.12599999923</v>
      </c>
      <c r="F48" s="45">
        <f t="shared" si="2"/>
        <v>664901.14919999905</v>
      </c>
      <c r="G48" s="45">
        <f t="shared" si="2"/>
        <v>366528.7413999993</v>
      </c>
      <c r="H48" s="45">
        <f t="shared" si="2"/>
        <v>1111022.641199999</v>
      </c>
      <c r="I48" s="45">
        <f t="shared" si="2"/>
        <v>1103567.7218999998</v>
      </c>
      <c r="J48" s="45">
        <f t="shared" si="2"/>
        <v>1173826.9167999998</v>
      </c>
      <c r="K48" s="45">
        <f t="shared" si="2"/>
        <v>1413909.3991</v>
      </c>
      <c r="L48" s="45">
        <f t="shared" si="2"/>
        <v>1370746.8991999999</v>
      </c>
      <c r="M48" s="45">
        <f t="shared" si="2"/>
        <v>836942.15166394587</v>
      </c>
      <c r="N48" s="45">
        <f t="shared" si="2"/>
        <v>541772.38917248428</v>
      </c>
      <c r="O48" s="82">
        <f>SUM(C48:N48)</f>
        <v>10685950.335936427</v>
      </c>
    </row>
    <row r="49" spans="1:15">
      <c r="B49" s="78" t="s">
        <v>1229</v>
      </c>
      <c r="C49" s="79"/>
      <c r="D49" s="82"/>
      <c r="E49" s="82"/>
      <c r="F49" s="82"/>
      <c r="G49" s="82"/>
      <c r="H49" s="82"/>
      <c r="I49" s="79"/>
      <c r="J49" s="79"/>
      <c r="K49" s="79"/>
      <c r="L49" s="79"/>
      <c r="M49" s="79">
        <f>M48-M45</f>
        <v>30324.466474727727</v>
      </c>
      <c r="N49" s="79">
        <f>N48-N45</f>
        <v>21989.211753472919</v>
      </c>
      <c r="O49" s="82">
        <f>SUM(C49:N49)</f>
        <v>52313.678228200646</v>
      </c>
    </row>
    <row r="50" spans="1:15">
      <c r="B50" s="78"/>
      <c r="C50" s="79"/>
      <c r="D50" s="82"/>
      <c r="E50" s="82"/>
      <c r="F50" s="82"/>
      <c r="G50" s="82"/>
      <c r="H50" s="82"/>
      <c r="I50" s="79"/>
      <c r="J50" s="79"/>
      <c r="K50" s="79"/>
      <c r="L50" s="79"/>
      <c r="M50" s="79"/>
      <c r="N50" s="79"/>
      <c r="O50" s="82"/>
    </row>
    <row r="51" spans="1:15">
      <c r="B51" s="80" t="s">
        <v>1230</v>
      </c>
      <c r="C51" s="79"/>
      <c r="D51" s="82"/>
      <c r="E51" s="82"/>
      <c r="F51" s="82"/>
      <c r="G51" s="82"/>
      <c r="H51" s="82"/>
      <c r="I51" s="79"/>
      <c r="J51" s="79"/>
      <c r="K51" s="79"/>
      <c r="L51" s="79"/>
      <c r="M51" s="81">
        <f t="shared" ref="M51:N51" si="3">M49*0.85</f>
        <v>25775.796503518566</v>
      </c>
      <c r="N51" s="81">
        <f t="shared" si="3"/>
        <v>18690.829990451981</v>
      </c>
      <c r="O51" s="82">
        <f>SUM(C51:N51)</f>
        <v>44466.626493970543</v>
      </c>
    </row>
    <row r="52" spans="1:15">
      <c r="B52" s="80" t="s">
        <v>1231</v>
      </c>
      <c r="C52" s="79"/>
      <c r="D52" s="82"/>
      <c r="E52" s="82"/>
      <c r="F52" s="82"/>
      <c r="G52" s="82"/>
      <c r="H52" s="82"/>
      <c r="I52" s="79"/>
      <c r="J52" s="79"/>
      <c r="K52" s="79"/>
      <c r="L52" s="79"/>
      <c r="M52" s="81">
        <f t="shared" ref="M52:N52" si="4">M49*0.15</f>
        <v>4548.6699712091586</v>
      </c>
      <c r="N52" s="81">
        <f t="shared" si="4"/>
        <v>3298.3817630209378</v>
      </c>
      <c r="O52" s="82">
        <f>SUM(C52:N52)</f>
        <v>7847.0517342300964</v>
      </c>
    </row>
    <row r="53" spans="1:15">
      <c r="B53" s="80" t="s">
        <v>240</v>
      </c>
      <c r="C53" s="79"/>
      <c r="D53" s="82"/>
      <c r="E53" s="82"/>
      <c r="F53" s="82"/>
      <c r="G53" s="82"/>
      <c r="H53" s="82"/>
      <c r="I53" s="79"/>
      <c r="J53" s="79"/>
      <c r="K53" s="79"/>
      <c r="L53" s="79"/>
      <c r="M53" s="81">
        <f t="shared" ref="M53:N53" si="5">SUM(M51:M52)</f>
        <v>30324.466474727724</v>
      </c>
      <c r="N53" s="81">
        <f t="shared" si="5"/>
        <v>21989.211753472919</v>
      </c>
      <c r="O53" s="82">
        <f>SUM(C53:N53)</f>
        <v>52313.678228200646</v>
      </c>
    </row>
    <row r="54" spans="1:15">
      <c r="B54" s="78"/>
      <c r="C54" s="79"/>
      <c r="D54" s="82"/>
      <c r="E54" s="82"/>
      <c r="F54" s="82"/>
      <c r="G54" s="82"/>
      <c r="H54" s="82"/>
      <c r="I54" s="79"/>
      <c r="J54" s="79"/>
      <c r="K54" s="79"/>
      <c r="L54" s="79"/>
      <c r="M54" s="79"/>
      <c r="N54" s="79"/>
      <c r="O54" s="82"/>
    </row>
    <row r="56" spans="1:15">
      <c r="A56" s="19">
        <v>50</v>
      </c>
      <c r="B56" s="19" t="s">
        <v>1020</v>
      </c>
      <c r="C56" s="45">
        <v>0</v>
      </c>
      <c r="D56" s="45">
        <v>0</v>
      </c>
      <c r="E56" s="45">
        <v>2680238.61</v>
      </c>
      <c r="F56" s="45">
        <v>0</v>
      </c>
      <c r="G56" s="45">
        <v>0</v>
      </c>
      <c r="H56" s="45">
        <v>2272716.9500000002</v>
      </c>
      <c r="I56" s="45">
        <v>0</v>
      </c>
      <c r="J56" s="45">
        <v>0</v>
      </c>
      <c r="K56" s="45">
        <v>2304064.77</v>
      </c>
      <c r="L56" s="45">
        <v>0</v>
      </c>
      <c r="M56" s="45">
        <v>0</v>
      </c>
      <c r="N56" s="45">
        <v>4278379.3732209839</v>
      </c>
      <c r="O56" s="45">
        <v>11535399.703220984</v>
      </c>
    </row>
    <row r="57" spans="1:15">
      <c r="B57" s="19" t="s">
        <v>1264</v>
      </c>
      <c r="C57" s="45">
        <v>-881243.21000000159</v>
      </c>
      <c r="D57" s="45">
        <v>-899436.33000000112</v>
      </c>
      <c r="E57" s="45">
        <v>1421893.8600000017</v>
      </c>
      <c r="F57" s="45">
        <v>-976199.85999999789</v>
      </c>
      <c r="G57" s="45">
        <v>-538133.93999999831</v>
      </c>
      <c r="H57" s="45">
        <v>714525.03000000282</v>
      </c>
      <c r="I57" s="45">
        <v>-1606946.1899999992</v>
      </c>
      <c r="J57" s="45">
        <v>-1709252.0799999994</v>
      </c>
      <c r="K57" s="45">
        <v>217968.66000000015</v>
      </c>
      <c r="L57" s="45">
        <v>-1994614.7199999995</v>
      </c>
      <c r="M57" s="45">
        <v>-1284704.6359423571</v>
      </c>
      <c r="N57" s="45">
        <v>3429766.4794875947</v>
      </c>
      <c r="O57" s="45">
        <v>-4106376.9364547636</v>
      </c>
    </row>
    <row r="59" spans="1:15">
      <c r="B59" s="19" t="s">
        <v>1265</v>
      </c>
      <c r="C59" s="82">
        <f>C46</f>
        <v>-881243.21000000159</v>
      </c>
      <c r="D59" s="82">
        <f t="shared" ref="D59:L59" si="6">D46</f>
        <v>-899436.33000000112</v>
      </c>
      <c r="E59" s="82">
        <f t="shared" si="6"/>
        <v>-1258344.7499999981</v>
      </c>
      <c r="F59" s="82">
        <f t="shared" si="6"/>
        <v>-976199.85999999789</v>
      </c>
      <c r="G59" s="82">
        <f t="shared" si="6"/>
        <v>-538133.93999999831</v>
      </c>
      <c r="H59" s="82">
        <f t="shared" si="6"/>
        <v>-1558191.9199999974</v>
      </c>
      <c r="I59" s="82">
        <f t="shared" si="6"/>
        <v>-1606946.1899999992</v>
      </c>
      <c r="J59" s="82">
        <f t="shared" si="6"/>
        <v>-1709252.0799999994</v>
      </c>
      <c r="K59" s="82">
        <f t="shared" si="6"/>
        <v>-2086096.1099999999</v>
      </c>
      <c r="L59" s="82">
        <f t="shared" si="6"/>
        <v>-1994614.7199999995</v>
      </c>
      <c r="M59" s="82">
        <f>M46+M53</f>
        <v>-1204380.1694676294</v>
      </c>
      <c r="N59" s="82">
        <f>N46+N53</f>
        <v>-779623.68197991641</v>
      </c>
      <c r="O59" s="82">
        <f>SUM(C59:N59)</f>
        <v>-15492462.961447539</v>
      </c>
    </row>
    <row r="60" spans="1:15">
      <c r="C60" s="19"/>
      <c r="D60" s="19"/>
      <c r="E60" s="19"/>
      <c r="F60" s="82"/>
      <c r="G60" s="19"/>
      <c r="H60" s="19"/>
      <c r="I60" s="82"/>
      <c r="J60" s="19"/>
      <c r="K60" s="82">
        <f>-SUM(I59:K59)*0.75</f>
        <v>4051720.7849999992</v>
      </c>
      <c r="L60" s="82"/>
      <c r="M60" s="19"/>
      <c r="N60" s="82">
        <f>-SUM(L59:N59)*0.75</f>
        <v>2983963.9285856588</v>
      </c>
      <c r="O60" s="19"/>
    </row>
    <row r="61" spans="1:15">
      <c r="C61" s="19"/>
      <c r="D61" s="19"/>
      <c r="E61" s="19"/>
      <c r="F61" s="42"/>
      <c r="G61" s="19"/>
      <c r="H61" s="19"/>
      <c r="I61" s="42"/>
      <c r="J61" s="42"/>
      <c r="K61" s="42" t="s">
        <v>1266</v>
      </c>
      <c r="L61" s="42"/>
      <c r="M61" s="19"/>
      <c r="N61" s="42" t="s">
        <v>1267</v>
      </c>
      <c r="O61" s="19"/>
    </row>
    <row r="63" spans="1:15">
      <c r="K63" s="83">
        <f>K60-N56</f>
        <v>-226658.58822098467</v>
      </c>
      <c r="L63" s="84" t="s">
        <v>1268</v>
      </c>
    </row>
  </sheetData>
  <pageMargins left="0.7" right="0.7" top="0.75" bottom="0.75" header="0.3" footer="0.3"/>
  <customProperties>
    <customPr name="_pios_id" r:id="rId1"/>
  </customProperties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7"/>
  <sheetViews>
    <sheetView zoomScale="80" zoomScaleNormal="80" workbookViewId="0">
      <selection activeCell="O8" sqref="O8"/>
    </sheetView>
  </sheetViews>
  <sheetFormatPr defaultColWidth="8.88671875" defaultRowHeight="14.4"/>
  <cols>
    <col min="1" max="1" width="11.33203125" style="5" bestFit="1" customWidth="1"/>
    <col min="2" max="2" width="50.109375" style="5" bestFit="1" customWidth="1"/>
    <col min="3" max="8" width="13.5546875" style="26" bestFit="1" customWidth="1"/>
    <col min="9" max="10" width="13.77734375" style="26" bestFit="1" customWidth="1"/>
    <col min="11" max="11" width="13.5546875" style="26" bestFit="1" customWidth="1"/>
    <col min="12" max="12" width="13.77734375" style="26" bestFit="1" customWidth="1"/>
    <col min="13" max="14" width="13.5546875" style="26" bestFit="1" customWidth="1"/>
    <col min="15" max="15" width="14.5546875" style="26" bestFit="1" customWidth="1"/>
    <col min="16" max="16" width="5.109375" style="5" customWidth="1"/>
    <col min="17" max="17" width="3" style="5" bestFit="1" customWidth="1"/>
    <col min="18" max="18" width="13.6640625" style="5" customWidth="1"/>
    <col min="19" max="19" width="14.5546875" style="26" bestFit="1" customWidth="1"/>
    <col min="20" max="20" width="13.5546875" style="5" bestFit="1" customWidth="1"/>
    <col min="21" max="16384" width="8.88671875" style="5"/>
  </cols>
  <sheetData>
    <row r="1" spans="1:20">
      <c r="A1" s="76" t="s">
        <v>1299</v>
      </c>
    </row>
    <row r="2" spans="1:20">
      <c r="A2" s="76" t="s">
        <v>1295</v>
      </c>
    </row>
    <row r="4" spans="1:20">
      <c r="A4" s="22" t="s">
        <v>1290</v>
      </c>
      <c r="B4" s="5" t="s">
        <v>1249</v>
      </c>
    </row>
    <row r="6" spans="1:20">
      <c r="C6" s="85" t="s">
        <v>1139</v>
      </c>
    </row>
    <row r="7" spans="1:20">
      <c r="A7" s="22" t="s">
        <v>243</v>
      </c>
      <c r="B7" s="22" t="s">
        <v>244</v>
      </c>
      <c r="C7" s="26" t="s">
        <v>1126</v>
      </c>
      <c r="D7" s="26" t="s">
        <v>1127</v>
      </c>
      <c r="E7" s="26" t="s">
        <v>1128</v>
      </c>
      <c r="F7" s="26" t="s">
        <v>1129</v>
      </c>
      <c r="G7" s="26" t="s">
        <v>1130</v>
      </c>
      <c r="H7" s="26" t="s">
        <v>1131</v>
      </c>
      <c r="I7" s="26" t="s">
        <v>1132</v>
      </c>
      <c r="J7" s="26" t="s">
        <v>1133</v>
      </c>
      <c r="K7" s="26" t="s">
        <v>1134</v>
      </c>
      <c r="L7" s="26" t="s">
        <v>1135</v>
      </c>
      <c r="M7" s="26" t="s">
        <v>1136</v>
      </c>
      <c r="N7" s="26" t="s">
        <v>1137</v>
      </c>
      <c r="O7" s="26" t="s">
        <v>1138</v>
      </c>
    </row>
    <row r="8" spans="1:20">
      <c r="A8" s="5">
        <v>1</v>
      </c>
      <c r="B8" s="5" t="s">
        <v>250</v>
      </c>
      <c r="C8" s="26">
        <v>-6717959.666666667</v>
      </c>
      <c r="D8" s="26">
        <v>-6589618.666666667</v>
      </c>
      <c r="E8" s="26">
        <v>-6734472.666666667</v>
      </c>
      <c r="F8" s="26">
        <v>-6665833.666666667</v>
      </c>
      <c r="G8" s="26">
        <v>-6694541.666666667</v>
      </c>
      <c r="H8" s="26">
        <v>-7405533.6666666679</v>
      </c>
      <c r="I8" s="26">
        <v>-8296728.666666667</v>
      </c>
      <c r="J8" s="26">
        <v>-7678920.666666667</v>
      </c>
      <c r="K8" s="26">
        <v>-7802584.6666666688</v>
      </c>
      <c r="L8" s="26">
        <v>-7648821.6666666688</v>
      </c>
      <c r="M8" s="26">
        <v>-6970764.6666666679</v>
      </c>
      <c r="N8" s="26">
        <v>-6659133.666666667</v>
      </c>
      <c r="O8" s="26">
        <v>-85864914</v>
      </c>
      <c r="Q8" s="5">
        <v>1</v>
      </c>
      <c r="R8" s="5" t="s">
        <v>250</v>
      </c>
      <c r="S8" s="26">
        <v>-90647668.011259794</v>
      </c>
      <c r="T8" s="55">
        <f>O8-S8</f>
        <v>4782754.0112597942</v>
      </c>
    </row>
    <row r="9" spans="1:20">
      <c r="A9" s="5">
        <v>2</v>
      </c>
      <c r="B9" s="5" t="s">
        <v>305</v>
      </c>
      <c r="C9" s="26">
        <v>-45394.837053926305</v>
      </c>
      <c r="D9" s="26">
        <v>-36407.247451103147</v>
      </c>
      <c r="E9" s="26">
        <v>-36958.748117517054</v>
      </c>
      <c r="F9" s="26">
        <v>-41485.769239966838</v>
      </c>
      <c r="G9" s="26">
        <v>-38785.143451499527</v>
      </c>
      <c r="H9" s="26">
        <v>-34462.866899360706</v>
      </c>
      <c r="I9" s="26">
        <v>-35029.037575188777</v>
      </c>
      <c r="J9" s="26">
        <v>-45799.19010619825</v>
      </c>
      <c r="K9" s="26">
        <v>-47400.459521755984</v>
      </c>
      <c r="L9" s="26">
        <v>-48908.108668057204</v>
      </c>
      <c r="M9" s="26">
        <v>-45922.882567417313</v>
      </c>
      <c r="N9" s="26">
        <v>-43009.86962425962</v>
      </c>
      <c r="O9" s="26">
        <v>-499564.16027625074</v>
      </c>
      <c r="Q9" s="5">
        <v>2</v>
      </c>
      <c r="R9" s="5" t="s">
        <v>305</v>
      </c>
      <c r="S9" s="26">
        <v>-499564.16027625097</v>
      </c>
      <c r="T9" s="55">
        <f>O9-S9</f>
        <v>0</v>
      </c>
    </row>
    <row r="10" spans="1:20">
      <c r="A10" s="5">
        <v>3</v>
      </c>
      <c r="B10" s="5" t="s">
        <v>323</v>
      </c>
      <c r="C10" s="26">
        <v>-189819.01666666663</v>
      </c>
      <c r="D10" s="26">
        <v>-180107.25666666665</v>
      </c>
      <c r="E10" s="26">
        <v>-195626.92444444442</v>
      </c>
      <c r="F10" s="26">
        <v>-182981.85444444441</v>
      </c>
      <c r="G10" s="26">
        <v>-188854.74444444443</v>
      </c>
      <c r="H10" s="26">
        <v>-209516.00444444444</v>
      </c>
      <c r="I10" s="26">
        <v>-206932.53666666662</v>
      </c>
      <c r="J10" s="26">
        <v>-221902.75666666665</v>
      </c>
      <c r="K10" s="26">
        <v>-178931.70777777774</v>
      </c>
      <c r="L10" s="26">
        <v>-177703.74777777775</v>
      </c>
      <c r="M10" s="26">
        <v>-160709.6422222222</v>
      </c>
      <c r="N10" s="26">
        <v>-181562.08444444439</v>
      </c>
      <c r="O10" s="26">
        <v>-2274648.2766666664</v>
      </c>
      <c r="Q10" s="5">
        <v>3</v>
      </c>
      <c r="R10" s="5" t="s">
        <v>323</v>
      </c>
      <c r="S10" s="26">
        <v>-2274648.2766666701</v>
      </c>
      <c r="T10" s="55">
        <f t="shared" ref="T10:T46" si="0">O10-S10</f>
        <v>3.7252902984619141E-9</v>
      </c>
    </row>
    <row r="11" spans="1:20">
      <c r="A11" s="5">
        <v>6</v>
      </c>
      <c r="B11" s="5" t="s">
        <v>454</v>
      </c>
      <c r="C11" s="26">
        <v>46695.666666666664</v>
      </c>
      <c r="D11" s="26">
        <v>24190.666666666668</v>
      </c>
      <c r="E11" s="26">
        <v>21574.666666666668</v>
      </c>
      <c r="F11" s="26">
        <v>16911.666666666668</v>
      </c>
      <c r="G11" s="26">
        <v>14245.666666666668</v>
      </c>
      <c r="H11" s="26">
        <v>16308.666666666668</v>
      </c>
      <c r="I11" s="26">
        <v>14631.666666666668</v>
      </c>
      <c r="J11" s="26">
        <v>15443.666666666668</v>
      </c>
      <c r="K11" s="26">
        <v>16096.666666666668</v>
      </c>
      <c r="L11" s="26">
        <v>18136.666666666668</v>
      </c>
      <c r="M11" s="26">
        <v>12746.666666666668</v>
      </c>
      <c r="N11" s="26">
        <v>15071.666666666668</v>
      </c>
      <c r="O11" s="26">
        <v>232054</v>
      </c>
      <c r="Q11" s="5">
        <v>6</v>
      </c>
      <c r="R11" s="5" t="s">
        <v>454</v>
      </c>
      <c r="S11" s="26">
        <v>182054</v>
      </c>
      <c r="T11" s="55">
        <f t="shared" si="0"/>
        <v>50000</v>
      </c>
    </row>
    <row r="12" spans="1:20">
      <c r="A12" s="5">
        <v>7</v>
      </c>
      <c r="B12" s="5" t="s">
        <v>466</v>
      </c>
      <c r="C12" s="26">
        <v>249531.68846732602</v>
      </c>
      <c r="D12" s="26">
        <v>291280.07878727384</v>
      </c>
      <c r="E12" s="26">
        <v>325627.10828936199</v>
      </c>
      <c r="F12" s="26">
        <v>303577.50185416976</v>
      </c>
      <c r="G12" s="26">
        <v>314206.66965376353</v>
      </c>
      <c r="H12" s="26">
        <v>427951.90405640047</v>
      </c>
      <c r="I12" s="26">
        <v>433721.1625536533</v>
      </c>
      <c r="J12" s="26">
        <v>424933.41640134813</v>
      </c>
      <c r="K12" s="26">
        <v>392081.73485106701</v>
      </c>
      <c r="L12" s="26">
        <v>315259.88303683221</v>
      </c>
      <c r="M12" s="26">
        <v>306560.95892191539</v>
      </c>
      <c r="N12" s="26">
        <v>280360.69729814306</v>
      </c>
      <c r="O12" s="26">
        <v>4065092.8041712549</v>
      </c>
      <c r="Q12" s="5">
        <v>7</v>
      </c>
      <c r="R12" s="5" t="s">
        <v>466</v>
      </c>
      <c r="S12" s="26">
        <v>4099034</v>
      </c>
      <c r="T12" s="55">
        <f t="shared" si="0"/>
        <v>-33941.195828745142</v>
      </c>
    </row>
    <row r="13" spans="1:20">
      <c r="A13" s="5">
        <v>8</v>
      </c>
      <c r="B13" s="5" t="s">
        <v>484</v>
      </c>
      <c r="C13" s="26">
        <v>126927.79592124636</v>
      </c>
      <c r="D13" s="26">
        <v>127166.37510040971</v>
      </c>
      <c r="E13" s="26">
        <v>118193.34543626101</v>
      </c>
      <c r="F13" s="26">
        <v>120526.15936617675</v>
      </c>
      <c r="G13" s="26">
        <v>119109.48534494176</v>
      </c>
      <c r="H13" s="26">
        <v>152316.91131354481</v>
      </c>
      <c r="I13" s="26">
        <v>192206.76795329974</v>
      </c>
      <c r="J13" s="26">
        <v>200340.66350648878</v>
      </c>
      <c r="K13" s="26">
        <v>179832.43152737399</v>
      </c>
      <c r="L13" s="26">
        <v>164601.89073246566</v>
      </c>
      <c r="M13" s="26">
        <v>123007.12617247566</v>
      </c>
      <c r="N13" s="26">
        <v>143123.99186239767</v>
      </c>
      <c r="O13" s="26">
        <v>1767352.9442370818</v>
      </c>
      <c r="Q13" s="5">
        <v>8</v>
      </c>
      <c r="R13" s="5" t="s">
        <v>484</v>
      </c>
      <c r="S13" s="26">
        <v>1848040.6323055015</v>
      </c>
      <c r="T13" s="55">
        <f t="shared" si="0"/>
        <v>-80687.688068419695</v>
      </c>
    </row>
    <row r="14" spans="1:20">
      <c r="A14" s="5">
        <v>9</v>
      </c>
      <c r="B14" s="5" t="s">
        <v>460</v>
      </c>
      <c r="C14" s="26">
        <v>31683</v>
      </c>
      <c r="D14" s="26">
        <v>31683</v>
      </c>
      <c r="E14" s="26">
        <v>31683</v>
      </c>
      <c r="F14" s="26">
        <v>31683</v>
      </c>
      <c r="G14" s="26">
        <v>31683</v>
      </c>
      <c r="H14" s="26">
        <v>31683</v>
      </c>
      <c r="I14" s="26">
        <v>31683</v>
      </c>
      <c r="J14" s="26">
        <v>31683</v>
      </c>
      <c r="K14" s="26">
        <v>31683</v>
      </c>
      <c r="L14" s="26">
        <v>31683</v>
      </c>
      <c r="M14" s="26">
        <v>31683</v>
      </c>
      <c r="N14" s="26">
        <v>31683</v>
      </c>
      <c r="O14" s="26">
        <v>380196</v>
      </c>
      <c r="Q14" s="5">
        <v>9</v>
      </c>
      <c r="R14" s="5" t="s">
        <v>460</v>
      </c>
      <c r="S14" s="26">
        <v>320196</v>
      </c>
      <c r="T14" s="55">
        <f t="shared" si="0"/>
        <v>60000</v>
      </c>
    </row>
    <row r="15" spans="1:20">
      <c r="A15" s="5">
        <v>10</v>
      </c>
      <c r="B15" s="5" t="s">
        <v>347</v>
      </c>
      <c r="C15" s="26">
        <v>581979.8542549992</v>
      </c>
      <c r="D15" s="26">
        <v>582341.62125499919</v>
      </c>
      <c r="E15" s="26">
        <v>633115.49764906114</v>
      </c>
      <c r="F15" s="26">
        <v>590388.3163811327</v>
      </c>
      <c r="G15" s="26">
        <v>616341.56331434788</v>
      </c>
      <c r="H15" s="26">
        <v>616341.56331434788</v>
      </c>
      <c r="I15" s="26">
        <v>590388.3163811327</v>
      </c>
      <c r="J15" s="26">
        <v>642294.80024756282</v>
      </c>
      <c r="K15" s="26">
        <v>616341.56331434788</v>
      </c>
      <c r="L15" s="26">
        <v>590388.3163811327</v>
      </c>
      <c r="M15" s="26">
        <v>622082.01014238794</v>
      </c>
      <c r="N15" s="26">
        <v>622082.01014238794</v>
      </c>
      <c r="O15" s="26">
        <v>7304085.432777836</v>
      </c>
      <c r="Q15" s="5">
        <v>10</v>
      </c>
      <c r="R15" s="5" t="s">
        <v>347</v>
      </c>
      <c r="S15" s="26">
        <v>7304085.432777836</v>
      </c>
      <c r="T15" s="55">
        <f t="shared" si="0"/>
        <v>0</v>
      </c>
    </row>
    <row r="16" spans="1:20">
      <c r="A16" s="5">
        <v>11</v>
      </c>
      <c r="B16" s="5" t="s">
        <v>449</v>
      </c>
      <c r="C16" s="26">
        <v>54836.564700000003</v>
      </c>
      <c r="D16" s="26">
        <v>54836.564700000003</v>
      </c>
      <c r="E16" s="26">
        <v>54836.564700000003</v>
      </c>
      <c r="F16" s="26">
        <v>54836.564700000003</v>
      </c>
      <c r="G16" s="26">
        <v>54836.564700000003</v>
      </c>
      <c r="H16" s="26">
        <v>54836.564700000003</v>
      </c>
      <c r="I16" s="26">
        <v>54836.564700000003</v>
      </c>
      <c r="J16" s="26">
        <v>54836.564700000003</v>
      </c>
      <c r="K16" s="26">
        <v>54836.564700000003</v>
      </c>
      <c r="L16" s="26">
        <v>54836.564700000003</v>
      </c>
      <c r="M16" s="26">
        <v>54836.564700000003</v>
      </c>
      <c r="N16" s="26">
        <v>54836.564700000003</v>
      </c>
      <c r="O16" s="26">
        <v>658038.77639999997</v>
      </c>
      <c r="Q16" s="5">
        <v>11</v>
      </c>
      <c r="R16" s="5" t="s">
        <v>449</v>
      </c>
      <c r="S16" s="26">
        <v>658038.77639999997</v>
      </c>
      <c r="T16" s="55">
        <f t="shared" si="0"/>
        <v>0</v>
      </c>
    </row>
    <row r="17" spans="1:20">
      <c r="A17" s="5">
        <v>12</v>
      </c>
      <c r="B17" s="5" t="s">
        <v>442</v>
      </c>
      <c r="C17" s="26">
        <v>150230.14905000001</v>
      </c>
      <c r="D17" s="26">
        <v>150230.14905000001</v>
      </c>
      <c r="E17" s="26">
        <v>150230.14905000001</v>
      </c>
      <c r="F17" s="26">
        <v>150230.14905000001</v>
      </c>
      <c r="G17" s="26">
        <v>150230.14905000001</v>
      </c>
      <c r="H17" s="26">
        <v>150230.14905000001</v>
      </c>
      <c r="I17" s="26">
        <v>150230.14905000001</v>
      </c>
      <c r="J17" s="26">
        <v>150230.14905000001</v>
      </c>
      <c r="K17" s="26">
        <v>150230.14905000001</v>
      </c>
      <c r="L17" s="26">
        <v>150230.14905000001</v>
      </c>
      <c r="M17" s="26">
        <v>150230.14905000001</v>
      </c>
      <c r="N17" s="26">
        <v>150230.14905000001</v>
      </c>
      <c r="O17" s="26">
        <v>1802761.7886000006</v>
      </c>
      <c r="Q17" s="5">
        <v>12</v>
      </c>
      <c r="R17" s="5" t="s">
        <v>442</v>
      </c>
      <c r="S17" s="26">
        <v>1802761.7886000006</v>
      </c>
      <c r="T17" s="55">
        <f t="shared" si="0"/>
        <v>0</v>
      </c>
    </row>
    <row r="18" spans="1:20">
      <c r="A18" s="5">
        <v>13</v>
      </c>
      <c r="B18" s="5" t="s">
        <v>414</v>
      </c>
      <c r="C18" s="26">
        <v>35906.735140056007</v>
      </c>
      <c r="D18" s="26">
        <v>37333.687938933792</v>
      </c>
      <c r="E18" s="26">
        <v>33164.249286176055</v>
      </c>
      <c r="F18" s="26">
        <v>33124.589373123497</v>
      </c>
      <c r="G18" s="26">
        <v>34709.71747792494</v>
      </c>
      <c r="H18" s="26">
        <v>31103.997477924935</v>
      </c>
      <c r="I18" s="26">
        <v>30569.519373123494</v>
      </c>
      <c r="J18" s="26">
        <v>35424.405582726395</v>
      </c>
      <c r="K18" s="26">
        <v>34281.392337154066</v>
      </c>
      <c r="L18" s="26">
        <v>34157.15423235263</v>
      </c>
      <c r="M18" s="26">
        <v>39288.517749070481</v>
      </c>
      <c r="N18" s="26">
        <v>65075.987749070504</v>
      </c>
      <c r="O18" s="26">
        <v>444139.95371763676</v>
      </c>
      <c r="Q18" s="5">
        <v>13</v>
      </c>
      <c r="R18" s="5" t="s">
        <v>414</v>
      </c>
      <c r="S18" s="26">
        <v>444139.95371763676</v>
      </c>
      <c r="T18" s="55">
        <f t="shared" si="0"/>
        <v>0</v>
      </c>
    </row>
    <row r="19" spans="1:20">
      <c r="A19" s="5">
        <v>14</v>
      </c>
      <c r="B19" s="5" t="s">
        <v>687</v>
      </c>
      <c r="C19" s="26">
        <v>669760.896890142</v>
      </c>
      <c r="D19" s="26">
        <v>677981.27655348263</v>
      </c>
      <c r="E19" s="26">
        <v>685753.00907656201</v>
      </c>
      <c r="F19" s="26">
        <v>657726.3740240297</v>
      </c>
      <c r="G19" s="26">
        <v>665008.66988530685</v>
      </c>
      <c r="H19" s="26">
        <v>670855.26886183501</v>
      </c>
      <c r="I19" s="26">
        <v>652749.99567797035</v>
      </c>
      <c r="J19" s="26">
        <v>687247.19984528865</v>
      </c>
      <c r="K19" s="26">
        <v>668113.95314247254</v>
      </c>
      <c r="L19" s="26">
        <v>648176.43993076682</v>
      </c>
      <c r="M19" s="26">
        <v>655379.90286505909</v>
      </c>
      <c r="N19" s="26">
        <v>648693.38392202521</v>
      </c>
      <c r="O19" s="26">
        <v>7987446.3706749408</v>
      </c>
      <c r="Q19" s="5">
        <v>14</v>
      </c>
      <c r="R19" s="5" t="s">
        <v>687</v>
      </c>
      <c r="S19" s="26">
        <v>7977918.3706749408</v>
      </c>
      <c r="T19" s="55">
        <f t="shared" si="0"/>
        <v>9528</v>
      </c>
    </row>
    <row r="20" spans="1:20">
      <c r="A20" s="5">
        <v>15</v>
      </c>
      <c r="B20" s="5" t="s">
        <v>650</v>
      </c>
      <c r="C20" s="26">
        <v>55897.943857483886</v>
      </c>
      <c r="D20" s="26">
        <v>54518.943857483886</v>
      </c>
      <c r="E20" s="26">
        <v>73958.943857483886</v>
      </c>
      <c r="F20" s="26">
        <v>69590.943857483886</v>
      </c>
      <c r="G20" s="26">
        <v>79493.943857483886</v>
      </c>
      <c r="H20" s="26">
        <v>74968.943857483886</v>
      </c>
      <c r="I20" s="26">
        <v>76030.943857483886</v>
      </c>
      <c r="J20" s="26">
        <v>72361.943857483886</v>
      </c>
      <c r="K20" s="26">
        <v>68753.943857483886</v>
      </c>
      <c r="L20" s="26">
        <v>71904.943857483886</v>
      </c>
      <c r="M20" s="26">
        <v>62468.943857483886</v>
      </c>
      <c r="N20" s="26">
        <v>61018.943857483886</v>
      </c>
      <c r="O20" s="26">
        <v>820969.32628980651</v>
      </c>
      <c r="Q20" s="5">
        <v>15</v>
      </c>
      <c r="R20" s="5" t="s">
        <v>650</v>
      </c>
      <c r="S20" s="26">
        <v>820969.32628980651</v>
      </c>
      <c r="T20" s="55">
        <f t="shared" si="0"/>
        <v>0</v>
      </c>
    </row>
    <row r="21" spans="1:20">
      <c r="A21" s="5">
        <v>16</v>
      </c>
      <c r="B21" s="5" t="s">
        <v>553</v>
      </c>
      <c r="C21" s="26">
        <v>51396.039999999994</v>
      </c>
      <c r="D21" s="26">
        <v>64600.859999999993</v>
      </c>
      <c r="E21" s="26">
        <v>56731.349999999991</v>
      </c>
      <c r="F21" s="26">
        <v>48610.93</v>
      </c>
      <c r="G21" s="26">
        <v>43888.93</v>
      </c>
      <c r="H21" s="26">
        <v>52872.359999999993</v>
      </c>
      <c r="I21" s="26">
        <v>47557.01</v>
      </c>
      <c r="J21" s="26">
        <v>48829.919999999998</v>
      </c>
      <c r="K21" s="26">
        <v>47525.979999999996</v>
      </c>
      <c r="L21" s="26">
        <v>46790.98</v>
      </c>
      <c r="M21" s="26">
        <v>43383.310000000005</v>
      </c>
      <c r="N21" s="26">
        <v>50520.7</v>
      </c>
      <c r="O21" s="26">
        <v>602708.37</v>
      </c>
      <c r="Q21" s="5">
        <v>16</v>
      </c>
      <c r="R21" s="5" t="s">
        <v>553</v>
      </c>
      <c r="S21" s="26">
        <v>602708.37</v>
      </c>
      <c r="T21" s="55">
        <f t="shared" si="0"/>
        <v>0</v>
      </c>
    </row>
    <row r="22" spans="1:20">
      <c r="A22" s="5">
        <v>17</v>
      </c>
      <c r="B22" s="5" t="s">
        <v>617</v>
      </c>
      <c r="C22" s="26">
        <v>21036.570023</v>
      </c>
      <c r="D22" s="26">
        <v>20698.480023</v>
      </c>
      <c r="E22" s="26">
        <v>21143.590023000001</v>
      </c>
      <c r="F22" s="26">
        <v>20721.510023000003</v>
      </c>
      <c r="G22" s="26">
        <v>21081.720023000002</v>
      </c>
      <c r="H22" s="26">
        <v>20891.510023000003</v>
      </c>
      <c r="I22" s="26">
        <v>20903.840023000001</v>
      </c>
      <c r="J22" s="26">
        <v>23822.163356333334</v>
      </c>
      <c r="K22" s="26">
        <v>20806.840023000001</v>
      </c>
      <c r="L22" s="26">
        <v>20995.870022999999</v>
      </c>
      <c r="M22" s="26">
        <v>20931.330023000002</v>
      </c>
      <c r="N22" s="26">
        <v>21125.980023</v>
      </c>
      <c r="O22" s="26">
        <v>254159.40360933333</v>
      </c>
      <c r="Q22" s="5">
        <v>17</v>
      </c>
      <c r="R22" s="5" t="s">
        <v>617</v>
      </c>
      <c r="S22" s="26">
        <v>254159.40360933333</v>
      </c>
      <c r="T22" s="55">
        <f t="shared" si="0"/>
        <v>0</v>
      </c>
    </row>
    <row r="23" spans="1:20">
      <c r="A23" s="5">
        <v>18</v>
      </c>
      <c r="B23" s="5" t="s">
        <v>596</v>
      </c>
      <c r="C23" s="26">
        <v>1615</v>
      </c>
      <c r="D23" s="26">
        <v>1515</v>
      </c>
      <c r="E23" s="26">
        <v>1565</v>
      </c>
      <c r="F23" s="26">
        <v>1365</v>
      </c>
      <c r="G23" s="26">
        <v>1515</v>
      </c>
      <c r="H23" s="26">
        <v>1815</v>
      </c>
      <c r="I23" s="26">
        <v>1365</v>
      </c>
      <c r="J23" s="26">
        <v>5515</v>
      </c>
      <c r="K23" s="26">
        <v>1565</v>
      </c>
      <c r="L23" s="26">
        <v>1765</v>
      </c>
      <c r="M23" s="26">
        <v>1365</v>
      </c>
      <c r="N23" s="26">
        <v>1565</v>
      </c>
      <c r="O23" s="26">
        <v>22530</v>
      </c>
      <c r="Q23" s="5">
        <v>18</v>
      </c>
      <c r="R23" s="5" t="s">
        <v>596</v>
      </c>
      <c r="S23" s="26">
        <v>22530</v>
      </c>
      <c r="T23" s="55">
        <f t="shared" si="0"/>
        <v>0</v>
      </c>
    </row>
    <row r="24" spans="1:20">
      <c r="A24" s="5">
        <v>19</v>
      </c>
      <c r="B24" s="5" t="s">
        <v>527</v>
      </c>
      <c r="C24" s="26">
        <v>22893.054500000002</v>
      </c>
      <c r="D24" s="26">
        <v>22657.054500000002</v>
      </c>
      <c r="E24" s="26">
        <v>25568.054500000002</v>
      </c>
      <c r="F24" s="26">
        <v>23725.054500000002</v>
      </c>
      <c r="G24" s="26">
        <v>23268.054500000002</v>
      </c>
      <c r="H24" s="26">
        <v>23157.054500000002</v>
      </c>
      <c r="I24" s="26">
        <v>23393.054500000002</v>
      </c>
      <c r="J24" s="26">
        <v>23475.054500000002</v>
      </c>
      <c r="K24" s="26">
        <v>24268.054500000002</v>
      </c>
      <c r="L24" s="26">
        <v>24882.054500000002</v>
      </c>
      <c r="M24" s="26">
        <v>23257.054500000002</v>
      </c>
      <c r="N24" s="26">
        <v>23257.054500000002</v>
      </c>
      <c r="O24" s="26">
        <v>283800.65399999998</v>
      </c>
      <c r="Q24" s="5">
        <v>19</v>
      </c>
      <c r="R24" s="5" t="s">
        <v>527</v>
      </c>
      <c r="S24" s="26">
        <v>283800.65399999998</v>
      </c>
      <c r="T24" s="55">
        <f t="shared" si="0"/>
        <v>0</v>
      </c>
    </row>
    <row r="25" spans="1:20">
      <c r="A25" s="5">
        <v>20</v>
      </c>
      <c r="B25" s="5" t="s">
        <v>522</v>
      </c>
      <c r="C25" s="26">
        <v>1000</v>
      </c>
      <c r="D25" s="26">
        <v>750</v>
      </c>
      <c r="E25" s="26">
        <v>1000</v>
      </c>
      <c r="F25" s="26">
        <v>1000</v>
      </c>
      <c r="G25" s="26">
        <v>750</v>
      </c>
      <c r="H25" s="26">
        <v>1000</v>
      </c>
      <c r="I25" s="26">
        <v>1000</v>
      </c>
      <c r="J25" s="26">
        <v>750</v>
      </c>
      <c r="K25" s="26">
        <v>1000</v>
      </c>
      <c r="L25" s="26">
        <v>1000</v>
      </c>
      <c r="M25" s="26">
        <v>750</v>
      </c>
      <c r="N25" s="26">
        <v>1000</v>
      </c>
      <c r="O25" s="26">
        <v>11000</v>
      </c>
      <c r="Q25" s="5">
        <v>20</v>
      </c>
      <c r="R25" s="5" t="s">
        <v>522</v>
      </c>
      <c r="S25" s="26">
        <v>11000</v>
      </c>
      <c r="T25" s="55">
        <f t="shared" si="0"/>
        <v>0</v>
      </c>
    </row>
    <row r="26" spans="1:20">
      <c r="A26" s="5">
        <v>21</v>
      </c>
      <c r="B26" s="5" t="s">
        <v>561</v>
      </c>
      <c r="C26" s="26">
        <v>5570.26</v>
      </c>
      <c r="D26" s="26">
        <v>11845.09</v>
      </c>
      <c r="E26" s="26">
        <v>13318.21</v>
      </c>
      <c r="F26" s="26">
        <v>19919.689999999999</v>
      </c>
      <c r="G26" s="26">
        <v>13673.58</v>
      </c>
      <c r="H26" s="26">
        <v>15786.27</v>
      </c>
      <c r="I26" s="26">
        <v>22850.670000000002</v>
      </c>
      <c r="J26" s="26">
        <v>14354.27</v>
      </c>
      <c r="K26" s="26">
        <v>13030.26</v>
      </c>
      <c r="L26" s="26">
        <v>13785.130000000001</v>
      </c>
      <c r="M26" s="26">
        <v>9673.1500000000015</v>
      </c>
      <c r="N26" s="26">
        <v>8451.5400000000009</v>
      </c>
      <c r="O26" s="26">
        <v>162258.11999999997</v>
      </c>
      <c r="Q26" s="5">
        <v>21</v>
      </c>
      <c r="R26" s="5" t="s">
        <v>561</v>
      </c>
      <c r="S26" s="26">
        <v>162258.11999999997</v>
      </c>
      <c r="T26" s="55">
        <f t="shared" si="0"/>
        <v>0</v>
      </c>
    </row>
    <row r="27" spans="1:20">
      <c r="A27" s="5">
        <v>22</v>
      </c>
      <c r="B27" s="5" t="s">
        <v>489</v>
      </c>
      <c r="C27" s="26">
        <v>161652.96666666667</v>
      </c>
      <c r="D27" s="26">
        <v>75569.896666666667</v>
      </c>
      <c r="E27" s="26">
        <v>63621.656666666669</v>
      </c>
      <c r="F27" s="26">
        <v>85996.976666666669</v>
      </c>
      <c r="G27" s="26">
        <v>137228.35666666669</v>
      </c>
      <c r="H27" s="26">
        <v>94272.006666666653</v>
      </c>
      <c r="I27" s="26">
        <v>68426.156666666662</v>
      </c>
      <c r="J27" s="26">
        <v>67314.706666666665</v>
      </c>
      <c r="K27" s="26">
        <v>68027.246666666673</v>
      </c>
      <c r="L27" s="26">
        <v>61021.136666666665</v>
      </c>
      <c r="M27" s="26">
        <v>65344.216666666667</v>
      </c>
      <c r="N27" s="26">
        <v>70369.21666666666</v>
      </c>
      <c r="O27" s="26">
        <v>1018844.54</v>
      </c>
      <c r="Q27" s="5">
        <v>22</v>
      </c>
      <c r="R27" s="5" t="s">
        <v>489</v>
      </c>
      <c r="S27" s="26">
        <v>1018844.54</v>
      </c>
      <c r="T27" s="55">
        <f t="shared" si="0"/>
        <v>0</v>
      </c>
    </row>
    <row r="28" spans="1:20">
      <c r="A28" s="5">
        <v>23</v>
      </c>
      <c r="B28" s="5" t="s">
        <v>722</v>
      </c>
      <c r="C28" s="26">
        <v>369</v>
      </c>
      <c r="D28" s="26">
        <v>369</v>
      </c>
      <c r="E28" s="26">
        <v>5369</v>
      </c>
      <c r="F28" s="26">
        <v>1119</v>
      </c>
      <c r="G28" s="26">
        <v>1119</v>
      </c>
      <c r="H28" s="26">
        <v>2369</v>
      </c>
      <c r="I28" s="26">
        <v>1119</v>
      </c>
      <c r="J28" s="26">
        <v>1119</v>
      </c>
      <c r="K28" s="26">
        <v>2369</v>
      </c>
      <c r="L28" s="26">
        <v>1119</v>
      </c>
      <c r="M28" s="26">
        <v>1119</v>
      </c>
      <c r="N28" s="26">
        <v>2969</v>
      </c>
      <c r="O28" s="26">
        <v>20528</v>
      </c>
      <c r="Q28" s="5">
        <v>23</v>
      </c>
      <c r="R28" s="5" t="s">
        <v>722</v>
      </c>
      <c r="S28" s="26">
        <v>20528</v>
      </c>
      <c r="T28" s="55">
        <f t="shared" si="0"/>
        <v>0</v>
      </c>
    </row>
    <row r="29" spans="1:20">
      <c r="A29" s="5">
        <v>24</v>
      </c>
      <c r="B29" s="5" t="s">
        <v>746</v>
      </c>
      <c r="C29" s="26">
        <v>24283</v>
      </c>
      <c r="D29" s="26">
        <v>25995.200000000001</v>
      </c>
      <c r="E29" s="26">
        <v>45341.599999999999</v>
      </c>
      <c r="F29" s="26">
        <v>36474.5</v>
      </c>
      <c r="G29" s="26">
        <v>37084.717700000001</v>
      </c>
      <c r="H29" s="26">
        <v>37313.599999999999</v>
      </c>
      <c r="I29" s="26">
        <v>37280.6</v>
      </c>
      <c r="J29" s="26">
        <v>36474.5</v>
      </c>
      <c r="K29" s="26">
        <v>36474.5</v>
      </c>
      <c r="L29" s="26">
        <v>40505</v>
      </c>
      <c r="M29" s="26">
        <v>36474.5</v>
      </c>
      <c r="N29" s="26">
        <v>31637.9</v>
      </c>
      <c r="O29" s="26">
        <v>425339.6177</v>
      </c>
      <c r="Q29" s="5">
        <v>24</v>
      </c>
      <c r="R29" s="5" t="s">
        <v>746</v>
      </c>
      <c r="S29" s="26">
        <v>425339.6177</v>
      </c>
      <c r="T29" s="55">
        <f t="shared" si="0"/>
        <v>0</v>
      </c>
    </row>
    <row r="30" spans="1:20">
      <c r="A30" s="5">
        <v>25</v>
      </c>
      <c r="B30" s="5" t="s">
        <v>800</v>
      </c>
      <c r="C30" s="26">
        <v>25086.600718436453</v>
      </c>
      <c r="D30" s="26">
        <v>-12256.019619153654</v>
      </c>
      <c r="E30" s="26">
        <v>27187.355901960374</v>
      </c>
      <c r="F30" s="26">
        <v>17870.483922475301</v>
      </c>
      <c r="G30" s="26">
        <v>87110.623376933654</v>
      </c>
      <c r="H30" s="26">
        <v>69389.979598556398</v>
      </c>
      <c r="I30" s="26">
        <v>49576.436099616156</v>
      </c>
      <c r="J30" s="26">
        <v>34926.58349202956</v>
      </c>
      <c r="K30" s="26">
        <v>116162.89955307971</v>
      </c>
      <c r="L30" s="26">
        <v>73143.587677877789</v>
      </c>
      <c r="M30" s="26">
        <v>101669.42501001655</v>
      </c>
      <c r="N30" s="26">
        <v>83524.908534666785</v>
      </c>
      <c r="O30" s="26">
        <v>673392.8642664951</v>
      </c>
      <c r="Q30" s="5">
        <v>25</v>
      </c>
      <c r="R30" s="5" t="s">
        <v>800</v>
      </c>
      <c r="S30" s="26">
        <v>673392.8642664951</v>
      </c>
      <c r="T30" s="55">
        <f t="shared" si="0"/>
        <v>0</v>
      </c>
    </row>
    <row r="31" spans="1:20">
      <c r="A31" s="5">
        <v>26</v>
      </c>
      <c r="B31" s="5" t="s">
        <v>515</v>
      </c>
      <c r="C31" s="26">
        <v>97305.228927095261</v>
      </c>
      <c r="D31" s="26">
        <v>92305.228927095261</v>
      </c>
      <c r="E31" s="26">
        <v>97305.228927095261</v>
      </c>
      <c r="F31" s="26">
        <v>92305.228927095261</v>
      </c>
      <c r="G31" s="26">
        <v>97305.228927095261</v>
      </c>
      <c r="H31" s="26">
        <v>92305.228927095261</v>
      </c>
      <c r="I31" s="26">
        <v>97305.228927095261</v>
      </c>
      <c r="J31" s="26">
        <v>92305.228927095261</v>
      </c>
      <c r="K31" s="26">
        <v>97305.228927095261</v>
      </c>
      <c r="L31" s="26">
        <v>92305.228927095261</v>
      </c>
      <c r="M31" s="26">
        <v>97305.228927095261</v>
      </c>
      <c r="N31" s="26">
        <v>97305.228927095261</v>
      </c>
      <c r="O31" s="26">
        <v>1142662.7471251432</v>
      </c>
      <c r="Q31" s="5">
        <v>26</v>
      </c>
      <c r="R31" s="5" t="s">
        <v>515</v>
      </c>
      <c r="S31" s="26">
        <v>1142662.7471251432</v>
      </c>
      <c r="T31" s="55">
        <f t="shared" si="0"/>
        <v>0</v>
      </c>
    </row>
    <row r="32" spans="1:20">
      <c r="A32" s="5">
        <v>27</v>
      </c>
      <c r="B32" s="5" t="s">
        <v>791</v>
      </c>
      <c r="C32" s="26">
        <v>19448</v>
      </c>
      <c r="D32" s="26">
        <v>19448</v>
      </c>
      <c r="E32" s="26">
        <v>19448</v>
      </c>
      <c r="F32" s="26">
        <v>20115</v>
      </c>
      <c r="G32" s="26">
        <v>20115</v>
      </c>
      <c r="H32" s="26">
        <v>20115</v>
      </c>
      <c r="I32" s="26">
        <v>20115</v>
      </c>
      <c r="J32" s="26">
        <v>20115</v>
      </c>
      <c r="K32" s="26">
        <v>20115</v>
      </c>
      <c r="L32" s="26">
        <v>25667</v>
      </c>
      <c r="M32" s="26">
        <v>25667</v>
      </c>
      <c r="N32" s="26">
        <v>25667</v>
      </c>
      <c r="O32" s="26">
        <v>256035</v>
      </c>
      <c r="Q32" s="5">
        <v>27</v>
      </c>
      <c r="R32" s="5" t="s">
        <v>791</v>
      </c>
      <c r="S32" s="26">
        <v>256035</v>
      </c>
      <c r="T32" s="55">
        <f t="shared" si="0"/>
        <v>0</v>
      </c>
    </row>
    <row r="33" spans="1:20">
      <c r="A33" s="5">
        <v>28</v>
      </c>
      <c r="B33" s="5" t="s">
        <v>776</v>
      </c>
      <c r="C33" s="26">
        <v>64617.700368916659</v>
      </c>
      <c r="D33" s="26">
        <v>64617.700368916659</v>
      </c>
      <c r="E33" s="26">
        <v>64617.700368916659</v>
      </c>
      <c r="F33" s="26">
        <v>64617.700368916659</v>
      </c>
      <c r="G33" s="26">
        <v>64617.700368916659</v>
      </c>
      <c r="H33" s="26">
        <v>64617.700368916659</v>
      </c>
      <c r="I33" s="26">
        <v>64617.700368916659</v>
      </c>
      <c r="J33" s="26">
        <v>64617.700368916659</v>
      </c>
      <c r="K33" s="26">
        <v>64617.700368916659</v>
      </c>
      <c r="L33" s="26">
        <v>64617.700368916659</v>
      </c>
      <c r="M33" s="26">
        <v>64617.700368916659</v>
      </c>
      <c r="N33" s="26">
        <v>64617.700368916659</v>
      </c>
      <c r="O33" s="26">
        <v>775412.40442699997</v>
      </c>
      <c r="Q33" s="5">
        <v>28</v>
      </c>
      <c r="R33" s="5" t="s">
        <v>776</v>
      </c>
      <c r="S33" s="26">
        <v>784940.40442699997</v>
      </c>
      <c r="T33" s="55">
        <f t="shared" si="0"/>
        <v>-9528</v>
      </c>
    </row>
    <row r="34" spans="1:20">
      <c r="A34" s="5">
        <v>29</v>
      </c>
      <c r="B34" s="5" t="s">
        <v>814</v>
      </c>
      <c r="C34" s="26">
        <v>134566.26188021153</v>
      </c>
      <c r="D34" s="26">
        <v>152266.26188021153</v>
      </c>
      <c r="E34" s="26">
        <v>174266.26188021153</v>
      </c>
      <c r="F34" s="26">
        <v>187738.02188021151</v>
      </c>
      <c r="G34" s="26">
        <v>188524.66188021153</v>
      </c>
      <c r="H34" s="26">
        <v>186327.66188021153</v>
      </c>
      <c r="I34" s="26">
        <v>194742.01188021153</v>
      </c>
      <c r="J34" s="26">
        <v>191742.01188021153</v>
      </c>
      <c r="K34" s="26">
        <v>183607.82188021153</v>
      </c>
      <c r="L34" s="26">
        <v>181276.82188021153</v>
      </c>
      <c r="M34" s="26">
        <v>197703.95188021151</v>
      </c>
      <c r="N34" s="26">
        <v>193848.95188021151</v>
      </c>
      <c r="O34" s="26">
        <v>2166610.7025625384</v>
      </c>
      <c r="Q34" s="5">
        <v>29</v>
      </c>
      <c r="R34" s="5" t="s">
        <v>814</v>
      </c>
      <c r="S34" s="26">
        <v>2166610.7025625384</v>
      </c>
      <c r="T34" s="55">
        <f t="shared" si="0"/>
        <v>0</v>
      </c>
    </row>
    <row r="35" spans="1:20">
      <c r="A35" s="5">
        <v>30</v>
      </c>
      <c r="B35" s="5" t="s">
        <v>859</v>
      </c>
      <c r="C35" s="26">
        <v>1035448.8550328951</v>
      </c>
      <c r="D35" s="26">
        <v>1035420.2378985001</v>
      </c>
      <c r="E35" s="26">
        <v>1036246.1738253991</v>
      </c>
      <c r="F35" s="26">
        <v>1037435.5090334665</v>
      </c>
      <c r="G35" s="26">
        <v>1038594.4444185905</v>
      </c>
      <c r="H35" s="26">
        <v>1039728.750535361</v>
      </c>
      <c r="I35" s="26">
        <v>1069353.3923559228</v>
      </c>
      <c r="J35" s="26">
        <v>1071406.7762980647</v>
      </c>
      <c r="K35" s="26">
        <v>1074519.2492039637</v>
      </c>
      <c r="L35" s="26">
        <v>1075995.7440572076</v>
      </c>
      <c r="M35" s="26">
        <v>1077110.9028783969</v>
      </c>
      <c r="N35" s="26">
        <v>1077817.4017502707</v>
      </c>
      <c r="O35" s="26">
        <v>12669077.43728804</v>
      </c>
      <c r="Q35" s="5">
        <v>30</v>
      </c>
      <c r="R35" s="5" t="s">
        <v>859</v>
      </c>
      <c r="S35" s="26">
        <v>12669077.43728804</v>
      </c>
      <c r="T35" s="55">
        <f t="shared" si="0"/>
        <v>0</v>
      </c>
    </row>
    <row r="36" spans="1:20">
      <c r="A36" s="5">
        <v>31</v>
      </c>
      <c r="B36" s="5" t="s">
        <v>867</v>
      </c>
      <c r="C36" s="26">
        <v>20215</v>
      </c>
      <c r="D36" s="26">
        <v>20215</v>
      </c>
      <c r="E36" s="26">
        <v>20215</v>
      </c>
      <c r="F36" s="26">
        <v>20215</v>
      </c>
      <c r="G36" s="26">
        <v>20215</v>
      </c>
      <c r="H36" s="26">
        <v>20215</v>
      </c>
      <c r="I36" s="26">
        <v>20215</v>
      </c>
      <c r="J36" s="26">
        <v>20215</v>
      </c>
      <c r="K36" s="26">
        <v>20215</v>
      </c>
      <c r="L36" s="26">
        <v>20215</v>
      </c>
      <c r="M36" s="26">
        <v>20215</v>
      </c>
      <c r="N36" s="26">
        <v>20215</v>
      </c>
      <c r="O36" s="26">
        <v>242580</v>
      </c>
      <c r="Q36" s="5">
        <v>31</v>
      </c>
      <c r="R36" s="5" t="s">
        <v>867</v>
      </c>
      <c r="S36" s="26">
        <v>242580</v>
      </c>
      <c r="T36" s="55">
        <f t="shared" si="0"/>
        <v>0</v>
      </c>
    </row>
    <row r="37" spans="1:20">
      <c r="A37" s="5">
        <v>32</v>
      </c>
      <c r="B37" s="5" t="s">
        <v>881</v>
      </c>
      <c r="C37" s="26">
        <v>155654.38443395644</v>
      </c>
      <c r="D37" s="26">
        <v>155633.35590375168</v>
      </c>
      <c r="E37" s="26">
        <v>155747.92075742697</v>
      </c>
      <c r="F37" s="26">
        <v>155915.12876513303</v>
      </c>
      <c r="G37" s="26">
        <v>156068.91085043538</v>
      </c>
      <c r="H37" s="26">
        <v>160475.77655694919</v>
      </c>
      <c r="I37" s="26">
        <v>160874.21490281852</v>
      </c>
      <c r="J37" s="26">
        <v>161163.4689097894</v>
      </c>
      <c r="K37" s="26">
        <v>161622.9209419862</v>
      </c>
      <c r="L37" s="26">
        <v>161821.35583951068</v>
      </c>
      <c r="M37" s="26">
        <v>161968.19182315195</v>
      </c>
      <c r="N37" s="26">
        <v>162052.3356221258</v>
      </c>
      <c r="O37" s="26">
        <v>1908997.9653070357</v>
      </c>
      <c r="Q37" s="5">
        <v>32</v>
      </c>
      <c r="R37" s="5" t="s">
        <v>881</v>
      </c>
      <c r="S37" s="26">
        <v>1908997.9653070357</v>
      </c>
      <c r="T37" s="55">
        <f t="shared" si="0"/>
        <v>0</v>
      </c>
    </row>
    <row r="38" spans="1:20">
      <c r="A38" s="5">
        <v>34</v>
      </c>
      <c r="B38" s="5" t="s">
        <v>887</v>
      </c>
      <c r="C38" s="26">
        <v>516012.3734657272</v>
      </c>
      <c r="D38" s="26">
        <v>512379.68516485236</v>
      </c>
      <c r="E38" s="26">
        <v>509588.09302752442</v>
      </c>
      <c r="F38" s="26">
        <v>505904.00665643264</v>
      </c>
      <c r="G38" s="26">
        <v>507808.79450250365</v>
      </c>
      <c r="H38" s="26">
        <v>507571.65195298707</v>
      </c>
      <c r="I38" s="26">
        <v>505816.28011162748</v>
      </c>
      <c r="J38" s="26">
        <v>508807.30538447766</v>
      </c>
      <c r="K38" s="26">
        <v>506711.68122042017</v>
      </c>
      <c r="L38" s="26">
        <v>504867.0352218874</v>
      </c>
      <c r="M38" s="26">
        <v>507150.6707967121</v>
      </c>
      <c r="N38" s="26">
        <v>506797.19665809319</v>
      </c>
      <c r="O38" s="26">
        <v>6099414.7741632406</v>
      </c>
      <c r="Q38" s="5">
        <v>34</v>
      </c>
      <c r="R38" s="5" t="s">
        <v>887</v>
      </c>
      <c r="S38" s="26">
        <v>6099414.7741632406</v>
      </c>
      <c r="T38" s="55">
        <f t="shared" si="0"/>
        <v>0</v>
      </c>
    </row>
    <row r="39" spans="1:20">
      <c r="A39" s="5">
        <v>38</v>
      </c>
      <c r="B39" s="5" t="s">
        <v>987</v>
      </c>
      <c r="C39" s="26">
        <v>1031803.7499999999</v>
      </c>
      <c r="D39" s="26">
        <v>1031803.7499999999</v>
      </c>
      <c r="E39" s="26">
        <v>1031803.7499999999</v>
      </c>
      <c r="F39" s="26">
        <v>1031803.7499999999</v>
      </c>
      <c r="G39" s="26">
        <v>1031803.7499999999</v>
      </c>
      <c r="H39" s="26">
        <v>1031803.7499999999</v>
      </c>
      <c r="I39" s="26">
        <v>1040433.8869863013</v>
      </c>
      <c r="J39" s="26">
        <v>1049639.366438356</v>
      </c>
      <c r="K39" s="26">
        <v>1049064.0239726026</v>
      </c>
      <c r="L39" s="26">
        <v>1049639.366438356</v>
      </c>
      <c r="M39" s="26">
        <v>1049064.0239726026</v>
      </c>
      <c r="N39" s="26">
        <v>1049639.366438356</v>
      </c>
      <c r="O39" s="26">
        <v>12478302.534246573</v>
      </c>
      <c r="Q39" s="5">
        <v>38</v>
      </c>
      <c r="R39" s="5" t="s">
        <v>987</v>
      </c>
      <c r="S39" s="26">
        <v>12478302.534246573</v>
      </c>
      <c r="T39" s="55">
        <f t="shared" si="0"/>
        <v>0</v>
      </c>
    </row>
    <row r="40" spans="1:20">
      <c r="A40" s="5">
        <v>39</v>
      </c>
      <c r="B40" s="5" t="s">
        <v>996</v>
      </c>
      <c r="C40" s="26">
        <v>10642.089858908916</v>
      </c>
      <c r="D40" s="26">
        <v>11833.189561464189</v>
      </c>
      <c r="E40" s="26">
        <v>14115.605575442836</v>
      </c>
      <c r="F40" s="26">
        <v>8559.0736389234025</v>
      </c>
      <c r="G40" s="26">
        <v>8556.2140405204827</v>
      </c>
      <c r="H40" s="26">
        <v>11413.614579743327</v>
      </c>
      <c r="I40" s="26">
        <v>6114.8762794765362</v>
      </c>
      <c r="J40" s="26">
        <v>3289.1475172640226</v>
      </c>
      <c r="K40" s="26">
        <v>6500.4646513328771</v>
      </c>
      <c r="L40" s="26">
        <v>1570.842547640211</v>
      </c>
      <c r="M40" s="26">
        <v>3961.9362263348812</v>
      </c>
      <c r="N40" s="26">
        <v>6522.4646654767002</v>
      </c>
      <c r="O40" s="26">
        <v>93079.519142528385</v>
      </c>
      <c r="Q40" s="5">
        <v>39</v>
      </c>
      <c r="R40" s="5" t="s">
        <v>996</v>
      </c>
      <c r="S40" s="26">
        <v>93079.519142528385</v>
      </c>
      <c r="T40" s="55">
        <f t="shared" si="0"/>
        <v>0</v>
      </c>
    </row>
    <row r="41" spans="1:20">
      <c r="A41" s="5">
        <v>41</v>
      </c>
      <c r="B41" s="5" t="s">
        <v>955</v>
      </c>
      <c r="C41" s="26">
        <v>-95318.419660605781</v>
      </c>
      <c r="D41" s="26">
        <v>-100427.91882160577</v>
      </c>
      <c r="E41" s="26">
        <v>-106022.09395360627</v>
      </c>
      <c r="F41" s="26">
        <v>-112020.91042660628</v>
      </c>
      <c r="G41" s="26">
        <v>-116819.55777938617</v>
      </c>
      <c r="H41" s="26">
        <v>-119464.94284975599</v>
      </c>
      <c r="I41" s="26">
        <v>-33178.845514605768</v>
      </c>
      <c r="J41" s="26">
        <v>-32856.121008605769</v>
      </c>
      <c r="K41" s="26">
        <v>-32870.556702605769</v>
      </c>
      <c r="L41" s="26">
        <v>-35900.693981605764</v>
      </c>
      <c r="M41" s="26">
        <v>-39429.648319605767</v>
      </c>
      <c r="N41" s="26">
        <v>-34970.180930605769</v>
      </c>
      <c r="O41" s="26">
        <v>-859279.88994920079</v>
      </c>
      <c r="Q41" s="5">
        <v>41</v>
      </c>
      <c r="R41" s="5" t="s">
        <v>955</v>
      </c>
      <c r="S41" s="26">
        <v>-859279.88994919998</v>
      </c>
      <c r="T41" s="55">
        <f>O41-S41</f>
        <v>0</v>
      </c>
    </row>
    <row r="42" spans="1:20">
      <c r="A42" s="5">
        <v>42</v>
      </c>
      <c r="B42" s="5" t="s">
        <v>1016</v>
      </c>
      <c r="C42" s="26">
        <v>-43630.194600680967</v>
      </c>
      <c r="D42" s="26">
        <v>-45967.254600680964</v>
      </c>
      <c r="E42" s="26">
        <v>-48525.984600680968</v>
      </c>
      <c r="F42" s="26">
        <v>-51269.814600680969</v>
      </c>
      <c r="G42" s="26">
        <v>-53116.930700812765</v>
      </c>
      <c r="H42" s="26">
        <v>-53970.222308190867</v>
      </c>
      <c r="I42" s="26">
        <v>-15207.834600680962</v>
      </c>
      <c r="J42" s="26">
        <v>-15060.214600680963</v>
      </c>
      <c r="K42" s="26">
        <v>-15066.824600680962</v>
      </c>
      <c r="L42" s="26">
        <v>-16452.804600680964</v>
      </c>
      <c r="M42" s="26">
        <v>-18066.914600680964</v>
      </c>
      <c r="N42" s="26">
        <v>-16027.184600680963</v>
      </c>
      <c r="O42" s="26">
        <v>-392362.17901581328</v>
      </c>
      <c r="Q42" s="5">
        <v>42</v>
      </c>
      <c r="R42" s="5" t="s">
        <v>1016</v>
      </c>
      <c r="S42" s="26">
        <v>-392362.17901581299</v>
      </c>
      <c r="T42" s="55">
        <f t="shared" si="0"/>
        <v>0</v>
      </c>
    </row>
    <row r="43" spans="1:20">
      <c r="A43" s="5">
        <v>43</v>
      </c>
      <c r="B43" s="5" t="s">
        <v>1008</v>
      </c>
      <c r="C43" s="26">
        <v>7771.5140000000001</v>
      </c>
      <c r="D43" s="26">
        <v>7771.5140000000001</v>
      </c>
      <c r="E43" s="26">
        <v>7771.5140000000001</v>
      </c>
      <c r="F43" s="26">
        <v>7771.5140000000001</v>
      </c>
      <c r="G43" s="26">
        <v>7771.5140000000001</v>
      </c>
      <c r="H43" s="26">
        <v>7771.5140000000001</v>
      </c>
      <c r="I43" s="26">
        <v>7841.3770136986304</v>
      </c>
      <c r="J43" s="26">
        <v>7915.8975616438356</v>
      </c>
      <c r="K43" s="26">
        <v>7911.2400273972607</v>
      </c>
      <c r="L43" s="26">
        <v>7915.8975616438356</v>
      </c>
      <c r="M43" s="26">
        <v>7911.2400273972607</v>
      </c>
      <c r="N43" s="26">
        <v>7915.8975616438356</v>
      </c>
      <c r="O43" s="26">
        <v>94040.633753424641</v>
      </c>
      <c r="Q43" s="5">
        <v>43</v>
      </c>
      <c r="R43" s="5" t="s">
        <v>1008</v>
      </c>
      <c r="S43" s="26">
        <v>94040.633753424641</v>
      </c>
      <c r="T43" s="55">
        <f t="shared" si="0"/>
        <v>0</v>
      </c>
    </row>
    <row r="44" spans="1:20">
      <c r="A44" s="5">
        <v>44</v>
      </c>
      <c r="B44" s="5" t="s">
        <v>961</v>
      </c>
      <c r="C44" s="26">
        <v>5500</v>
      </c>
      <c r="D44" s="26">
        <v>5500</v>
      </c>
      <c r="E44" s="26">
        <v>7000</v>
      </c>
      <c r="F44" s="26">
        <v>9500</v>
      </c>
      <c r="G44" s="26">
        <v>5500</v>
      </c>
      <c r="H44" s="26">
        <v>5500</v>
      </c>
      <c r="I44" s="26">
        <v>5500</v>
      </c>
      <c r="J44" s="26">
        <v>5500</v>
      </c>
      <c r="K44" s="26">
        <v>5500</v>
      </c>
      <c r="L44" s="26">
        <v>5500</v>
      </c>
      <c r="M44" s="26">
        <v>5500</v>
      </c>
      <c r="N44" s="26">
        <v>5500</v>
      </c>
      <c r="O44" s="26">
        <v>71500</v>
      </c>
      <c r="Q44" s="5">
        <v>44</v>
      </c>
      <c r="R44" s="5" t="s">
        <v>961</v>
      </c>
      <c r="S44" s="26">
        <v>71500</v>
      </c>
      <c r="T44" s="55">
        <f t="shared" si="0"/>
        <v>0</v>
      </c>
    </row>
    <row r="45" spans="1:20">
      <c r="A45" s="5">
        <v>45</v>
      </c>
      <c r="B45" s="5" t="s">
        <v>908</v>
      </c>
      <c r="C45" s="26">
        <v>776942.66845054564</v>
      </c>
      <c r="D45" s="26">
        <v>717173.29404691223</v>
      </c>
      <c r="E45" s="26">
        <v>555410.77958481782</v>
      </c>
      <c r="F45" s="26">
        <v>708356.02377117786</v>
      </c>
      <c r="G45" s="26">
        <v>689952.16007037088</v>
      </c>
      <c r="H45" s="26">
        <v>1017025.7297078854</v>
      </c>
      <c r="I45" s="26">
        <v>1183981.2204250498</v>
      </c>
      <c r="J45" s="26">
        <v>1142261.7942646537</v>
      </c>
      <c r="K45" s="26">
        <v>1234968.8725335137</v>
      </c>
      <c r="L45" s="26">
        <v>1324958.3807637112</v>
      </c>
      <c r="M45" s="26">
        <v>985684.96069125878</v>
      </c>
      <c r="N45" s="26">
        <v>816130.71834442171</v>
      </c>
      <c r="O45" s="26">
        <v>11152846.602654319</v>
      </c>
      <c r="Q45" s="5">
        <v>45</v>
      </c>
      <c r="R45" s="5" t="s">
        <v>908</v>
      </c>
      <c r="S45" s="26">
        <v>11152846.602654319</v>
      </c>
      <c r="T45" s="55">
        <f t="shared" si="0"/>
        <v>0</v>
      </c>
    </row>
    <row r="46" spans="1:20">
      <c r="A46" s="5">
        <v>50</v>
      </c>
      <c r="B46" s="5" t="s">
        <v>1020</v>
      </c>
      <c r="C46" s="26">
        <v>0</v>
      </c>
      <c r="D46" s="26">
        <v>0</v>
      </c>
      <c r="E46" s="26">
        <v>2837012.1476027155</v>
      </c>
      <c r="F46" s="26">
        <v>0</v>
      </c>
      <c r="G46" s="26">
        <v>0</v>
      </c>
      <c r="H46" s="26">
        <v>2323192.8950843294</v>
      </c>
      <c r="I46" s="26">
        <v>0</v>
      </c>
      <c r="J46" s="26">
        <v>0</v>
      </c>
      <c r="K46" s="26">
        <v>2731313.5826540324</v>
      </c>
      <c r="L46" s="26">
        <v>0</v>
      </c>
      <c r="M46" s="26">
        <v>0</v>
      </c>
      <c r="N46" s="26">
        <v>3971833.9920207392</v>
      </c>
      <c r="O46" s="26">
        <v>11863352.617361818</v>
      </c>
      <c r="Q46" s="5">
        <v>50</v>
      </c>
      <c r="R46" s="5" t="s">
        <v>1020</v>
      </c>
      <c r="S46" s="26">
        <v>11863352.617361818</v>
      </c>
      <c r="T46" s="55">
        <f t="shared" si="0"/>
        <v>0</v>
      </c>
    </row>
    <row r="47" spans="1:20">
      <c r="A47" s="5" t="s">
        <v>1125</v>
      </c>
      <c r="C47" s="26">
        <v>-897841.52137426671</v>
      </c>
      <c r="D47" s="26">
        <v>-882854.20097525639</v>
      </c>
      <c r="E47" s="26">
        <v>1797924.1088698327</v>
      </c>
      <c r="F47" s="26">
        <v>-917957.64795208385</v>
      </c>
      <c r="G47" s="26">
        <v>-808699.25176713197</v>
      </c>
      <c r="H47" s="26">
        <v>1210580.320511485</v>
      </c>
      <c r="I47" s="26">
        <v>-1709646.8782700798</v>
      </c>
      <c r="J47" s="26">
        <v>-1084183.2436257517</v>
      </c>
      <c r="K47" s="26">
        <v>1630599.7513012956</v>
      </c>
      <c r="L47" s="26">
        <v>-1047053.880633367</v>
      </c>
      <c r="M47" s="26">
        <v>-668782.12045977381</v>
      </c>
      <c r="N47" s="26">
        <v>3437757.9629432014</v>
      </c>
      <c r="O47" s="26">
        <v>59843.398568086326</v>
      </c>
    </row>
  </sheetData>
  <pageMargins left="0.7" right="0.7" top="0.75" bottom="0.75" header="0.3" footer="0.3"/>
  <customProperties>
    <customPr name="_pios_id" r:id="rId2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49"/>
  <sheetViews>
    <sheetView zoomScale="80" zoomScaleNormal="80" workbookViewId="0"/>
  </sheetViews>
  <sheetFormatPr defaultColWidth="8.88671875" defaultRowHeight="14.4"/>
  <cols>
    <col min="1" max="1" width="4.88671875" style="5" customWidth="1"/>
    <col min="2" max="2" width="21" style="5" customWidth="1"/>
    <col min="3" max="3" width="13.6640625" style="5" bestFit="1" customWidth="1"/>
    <col min="4" max="14" width="13.5546875" style="5" bestFit="1" customWidth="1"/>
    <col min="15" max="15" width="14" style="5" bestFit="1" customWidth="1"/>
    <col min="16" max="16" width="10.109375" style="5" bestFit="1" customWidth="1"/>
    <col min="17" max="17" width="9" style="5" bestFit="1" customWidth="1"/>
    <col min="18" max="18" width="19.6640625" style="5" bestFit="1" customWidth="1"/>
    <col min="19" max="16384" width="8.88671875" style="5"/>
  </cols>
  <sheetData>
    <row r="1" spans="2:21">
      <c r="B1" s="57" t="s">
        <v>1219</v>
      </c>
      <c r="C1" s="6" t="s">
        <v>1227</v>
      </c>
      <c r="D1" s="5" t="s">
        <v>1384</v>
      </c>
      <c r="S1" s="1"/>
      <c r="T1" s="1"/>
      <c r="U1" s="13"/>
    </row>
    <row r="2" spans="2:21">
      <c r="B2" s="57"/>
      <c r="S2" s="1"/>
      <c r="T2" s="1"/>
      <c r="U2" s="13"/>
    </row>
    <row r="3" spans="2:21">
      <c r="C3" s="187" t="s">
        <v>1210</v>
      </c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9"/>
      <c r="S3" s="1"/>
      <c r="T3" s="1"/>
      <c r="U3" s="13"/>
    </row>
    <row r="4" spans="2:21">
      <c r="S4" s="1"/>
      <c r="T4" s="1"/>
      <c r="U4" s="13"/>
    </row>
    <row r="5" spans="2:21">
      <c r="C5" s="4" t="s">
        <v>1192</v>
      </c>
      <c r="D5" s="4" t="s">
        <v>1193</v>
      </c>
      <c r="E5" s="4" t="s">
        <v>1194</v>
      </c>
      <c r="F5" s="4" t="s">
        <v>1195</v>
      </c>
      <c r="G5" s="4" t="s">
        <v>12</v>
      </c>
      <c r="H5" s="4" t="s">
        <v>1196</v>
      </c>
      <c r="I5" s="4" t="s">
        <v>1197</v>
      </c>
      <c r="J5" s="4" t="s">
        <v>1198</v>
      </c>
      <c r="K5" s="4" t="s">
        <v>1199</v>
      </c>
      <c r="L5" s="4" t="s">
        <v>1200</v>
      </c>
      <c r="M5" s="4" t="s">
        <v>1201</v>
      </c>
      <c r="N5" s="4" t="s">
        <v>1202</v>
      </c>
      <c r="O5" s="4" t="s">
        <v>1203</v>
      </c>
      <c r="S5" s="1"/>
      <c r="T5" s="1"/>
      <c r="U5" s="13"/>
    </row>
    <row r="6" spans="2:21">
      <c r="B6" s="5" t="s">
        <v>1220</v>
      </c>
      <c r="C6" s="26">
        <v>3834457</v>
      </c>
      <c r="D6" s="26">
        <v>3715409</v>
      </c>
      <c r="E6" s="26">
        <v>3838231</v>
      </c>
      <c r="F6" s="26">
        <v>3713471</v>
      </c>
      <c r="G6" s="26">
        <v>3800624</v>
      </c>
      <c r="H6" s="26">
        <v>4093037</v>
      </c>
      <c r="I6" s="26">
        <v>4695952</v>
      </c>
      <c r="J6" s="26">
        <v>4102222</v>
      </c>
      <c r="K6" s="26">
        <v>4186345</v>
      </c>
      <c r="L6" s="26">
        <v>4173204</v>
      </c>
      <c r="M6" s="26">
        <v>3849042</v>
      </c>
      <c r="N6" s="26">
        <v>3787840</v>
      </c>
      <c r="O6" s="26">
        <f t="shared" ref="O6:O13" si="0">SUM(C6:N6)</f>
        <v>47789834</v>
      </c>
      <c r="P6" s="1" t="s">
        <v>72</v>
      </c>
      <c r="Q6" s="1">
        <v>40111000</v>
      </c>
      <c r="R6" s="13" t="s">
        <v>249</v>
      </c>
      <c r="S6" s="1"/>
      <c r="T6" s="1"/>
      <c r="U6" s="13"/>
    </row>
    <row r="7" spans="2:21">
      <c r="B7" s="5" t="s">
        <v>1221</v>
      </c>
      <c r="C7" s="26">
        <v>1573324</v>
      </c>
      <c r="D7" s="26">
        <v>1590809</v>
      </c>
      <c r="E7" s="26">
        <v>1629226</v>
      </c>
      <c r="F7" s="26">
        <v>1681355</v>
      </c>
      <c r="G7" s="26">
        <v>1525473</v>
      </c>
      <c r="H7" s="26">
        <v>1834878</v>
      </c>
      <c r="I7" s="26">
        <v>2086841</v>
      </c>
      <c r="J7" s="26">
        <v>1991130</v>
      </c>
      <c r="K7" s="26">
        <v>2071283</v>
      </c>
      <c r="L7" s="26">
        <v>1982842</v>
      </c>
      <c r="M7" s="26">
        <v>1784396</v>
      </c>
      <c r="N7" s="26">
        <v>1578404</v>
      </c>
      <c r="O7" s="26">
        <f t="shared" si="0"/>
        <v>21329961</v>
      </c>
      <c r="P7" s="1" t="s">
        <v>73</v>
      </c>
      <c r="Q7" s="1">
        <v>40121000</v>
      </c>
      <c r="R7" s="13" t="s">
        <v>258</v>
      </c>
      <c r="S7" s="1"/>
      <c r="T7" s="1"/>
      <c r="U7" s="13"/>
    </row>
    <row r="8" spans="2:21">
      <c r="B8" s="5" t="s">
        <v>1222</v>
      </c>
      <c r="C8" s="26">
        <v>210302</v>
      </c>
      <c r="D8" s="26">
        <v>200623</v>
      </c>
      <c r="E8" s="26">
        <v>196449</v>
      </c>
      <c r="F8" s="26">
        <v>199819</v>
      </c>
      <c r="G8" s="26">
        <v>201395</v>
      </c>
      <c r="H8" s="26">
        <v>236553</v>
      </c>
      <c r="I8" s="26">
        <v>231679</v>
      </c>
      <c r="J8" s="26">
        <v>247937</v>
      </c>
      <c r="K8" s="26">
        <v>222383</v>
      </c>
      <c r="L8" s="26">
        <v>206768</v>
      </c>
      <c r="M8" s="26">
        <v>196580</v>
      </c>
      <c r="N8" s="26">
        <v>189994</v>
      </c>
      <c r="O8" s="26">
        <f t="shared" si="0"/>
        <v>2540482</v>
      </c>
      <c r="P8" s="1" t="s">
        <v>74</v>
      </c>
      <c r="Q8" s="1">
        <v>40131000</v>
      </c>
      <c r="R8" s="13" t="s">
        <v>264</v>
      </c>
      <c r="S8" s="1"/>
      <c r="T8" s="1"/>
      <c r="U8" s="13"/>
    </row>
    <row r="9" spans="2:21">
      <c r="B9" s="5" t="s">
        <v>1223</v>
      </c>
      <c r="C9" s="26">
        <v>422232</v>
      </c>
      <c r="D9" s="26">
        <v>419167</v>
      </c>
      <c r="E9" s="26">
        <v>390015</v>
      </c>
      <c r="F9" s="26">
        <v>394668</v>
      </c>
      <c r="G9" s="26">
        <v>481815</v>
      </c>
      <c r="H9" s="26">
        <v>539550</v>
      </c>
      <c r="I9" s="26">
        <v>552994</v>
      </c>
      <c r="J9" s="26">
        <v>615206</v>
      </c>
      <c r="K9" s="26">
        <v>608355</v>
      </c>
      <c r="L9" s="26">
        <v>576776</v>
      </c>
      <c r="M9" s="26">
        <v>463416</v>
      </c>
      <c r="N9" s="26">
        <v>440698</v>
      </c>
      <c r="O9" s="26">
        <f t="shared" si="0"/>
        <v>5904892</v>
      </c>
      <c r="P9" s="1" t="s">
        <v>77</v>
      </c>
      <c r="Q9" s="1">
        <v>40151000</v>
      </c>
      <c r="R9" s="13" t="s">
        <v>282</v>
      </c>
      <c r="S9" s="1"/>
      <c r="T9" s="1"/>
      <c r="U9" s="13"/>
    </row>
    <row r="10" spans="2:21">
      <c r="B10" s="5" t="s">
        <v>1224</v>
      </c>
      <c r="C10" s="26">
        <v>133895</v>
      </c>
      <c r="D10" s="26">
        <v>119861</v>
      </c>
      <c r="E10" s="26">
        <v>136802</v>
      </c>
      <c r="F10" s="26">
        <v>132771</v>
      </c>
      <c r="G10" s="26">
        <v>141485</v>
      </c>
      <c r="H10" s="26">
        <v>157766</v>
      </c>
      <c r="I10" s="26">
        <v>185513</v>
      </c>
      <c r="J10" s="26">
        <v>178676</v>
      </c>
      <c r="K10" s="26">
        <v>170469</v>
      </c>
      <c r="L10" s="26">
        <v>165482</v>
      </c>
      <c r="M10" s="26">
        <v>133581</v>
      </c>
      <c r="N10" s="26">
        <v>118448</v>
      </c>
      <c r="O10" s="26">
        <f t="shared" si="0"/>
        <v>1774749</v>
      </c>
      <c r="P10" s="1" t="s">
        <v>78</v>
      </c>
      <c r="Q10" s="1">
        <v>40161000</v>
      </c>
      <c r="R10" s="13" t="s">
        <v>288</v>
      </c>
      <c r="S10" s="1"/>
      <c r="T10" s="1"/>
      <c r="U10" s="13"/>
    </row>
    <row r="11" spans="2:21">
      <c r="B11" s="5" t="s">
        <v>1225</v>
      </c>
      <c r="C11" s="26">
        <v>224987</v>
      </c>
      <c r="D11" s="26">
        <v>224987</v>
      </c>
      <c r="E11" s="26">
        <v>224987</v>
      </c>
      <c r="F11" s="26">
        <v>224987</v>
      </c>
      <c r="G11" s="26">
        <v>224987</v>
      </c>
      <c r="H11" s="26">
        <v>224987</v>
      </c>
      <c r="I11" s="26">
        <v>224987</v>
      </c>
      <c r="J11" s="26">
        <v>224987</v>
      </c>
      <c r="K11" s="26">
        <v>224987</v>
      </c>
      <c r="L11" s="26">
        <v>224987</v>
      </c>
      <c r="M11" s="26">
        <v>224987</v>
      </c>
      <c r="N11" s="26">
        <v>224987</v>
      </c>
      <c r="O11" s="26">
        <f t="shared" si="0"/>
        <v>2699844</v>
      </c>
      <c r="P11" s="1" t="s">
        <v>76</v>
      </c>
      <c r="Q11" s="1">
        <v>40145000</v>
      </c>
      <c r="R11" s="13" t="s">
        <v>276</v>
      </c>
      <c r="S11" s="1"/>
      <c r="T11" s="1"/>
      <c r="U11" s="13"/>
    </row>
    <row r="12" spans="2:21">
      <c r="B12" s="5" t="s">
        <v>1226</v>
      </c>
      <c r="C12" s="26">
        <v>311709</v>
      </c>
      <c r="D12" s="26">
        <v>311709</v>
      </c>
      <c r="E12" s="26">
        <v>311709</v>
      </c>
      <c r="F12" s="26">
        <v>311709</v>
      </c>
      <c r="G12" s="26">
        <v>311709</v>
      </c>
      <c r="H12" s="26">
        <v>311709</v>
      </c>
      <c r="I12" s="26">
        <v>311709</v>
      </c>
      <c r="J12" s="26">
        <v>311709</v>
      </c>
      <c r="K12" s="26">
        <v>311709</v>
      </c>
      <c r="L12" s="26">
        <v>311709</v>
      </c>
      <c r="M12" s="26">
        <v>311709</v>
      </c>
      <c r="N12" s="26">
        <v>311709</v>
      </c>
      <c r="O12" s="26">
        <f t="shared" si="0"/>
        <v>3740508</v>
      </c>
      <c r="P12" s="1" t="s">
        <v>75</v>
      </c>
      <c r="Q12" s="1">
        <v>40141000</v>
      </c>
      <c r="R12" s="13" t="s">
        <v>270</v>
      </c>
      <c r="S12" s="1"/>
      <c r="T12" s="1"/>
      <c r="U12" s="13"/>
    </row>
    <row r="13" spans="2:21">
      <c r="B13" s="5" t="s">
        <v>1286</v>
      </c>
      <c r="C13" s="26">
        <v>7053.666666666667</v>
      </c>
      <c r="D13" s="26">
        <v>7053.666666666667</v>
      </c>
      <c r="E13" s="26">
        <v>7053.666666666667</v>
      </c>
      <c r="F13" s="26">
        <v>7053.666666666667</v>
      </c>
      <c r="G13" s="26">
        <v>7053.666666666667</v>
      </c>
      <c r="H13" s="26">
        <v>7053.666666666667</v>
      </c>
      <c r="I13" s="26">
        <v>7053.666666666667</v>
      </c>
      <c r="J13" s="26">
        <v>7053.666666666667</v>
      </c>
      <c r="K13" s="26">
        <v>7053.666666666667</v>
      </c>
      <c r="L13" s="26">
        <v>7053.666666666667</v>
      </c>
      <c r="M13" s="26">
        <v>7053.666666666667</v>
      </c>
      <c r="N13" s="26">
        <v>7053.666666666667</v>
      </c>
      <c r="O13" s="26">
        <f t="shared" si="0"/>
        <v>84644</v>
      </c>
      <c r="P13" s="1" t="s">
        <v>1285</v>
      </c>
      <c r="Q13" s="1">
        <v>40171000</v>
      </c>
      <c r="R13" s="13" t="s">
        <v>297</v>
      </c>
      <c r="S13" s="1"/>
      <c r="T13" s="1"/>
      <c r="U13" s="13"/>
    </row>
    <row r="14" spans="2:21">
      <c r="B14" s="5" t="s">
        <v>1207</v>
      </c>
      <c r="C14" s="26">
        <f>SUM(C6:C13)</f>
        <v>6717959.666666667</v>
      </c>
      <c r="D14" s="26">
        <f t="shared" ref="D14:O14" si="1">SUM(D6:D13)</f>
        <v>6589618.666666667</v>
      </c>
      <c r="E14" s="26">
        <f t="shared" si="1"/>
        <v>6734472.666666667</v>
      </c>
      <c r="F14" s="26">
        <f t="shared" si="1"/>
        <v>6665833.666666667</v>
      </c>
      <c r="G14" s="26">
        <f t="shared" si="1"/>
        <v>6694541.666666667</v>
      </c>
      <c r="H14" s="26">
        <f t="shared" si="1"/>
        <v>7405533.666666667</v>
      </c>
      <c r="I14" s="26">
        <f t="shared" si="1"/>
        <v>8296728.666666667</v>
      </c>
      <c r="J14" s="26">
        <f t="shared" si="1"/>
        <v>7678920.666666667</v>
      </c>
      <c r="K14" s="26">
        <f t="shared" si="1"/>
        <v>7802584.666666667</v>
      </c>
      <c r="L14" s="26">
        <f t="shared" si="1"/>
        <v>7648821.666666667</v>
      </c>
      <c r="M14" s="26">
        <f t="shared" si="1"/>
        <v>6970764.666666667</v>
      </c>
      <c r="N14" s="26">
        <f t="shared" si="1"/>
        <v>6659133.666666667</v>
      </c>
      <c r="O14" s="26">
        <f t="shared" si="1"/>
        <v>85864914</v>
      </c>
      <c r="P14" s="1"/>
      <c r="Q14" s="1"/>
      <c r="R14" s="13"/>
      <c r="S14" s="1"/>
      <c r="T14" s="1"/>
      <c r="U14" s="13"/>
    </row>
    <row r="15" spans="2:21">
      <c r="S15" s="1"/>
      <c r="T15" s="1"/>
      <c r="U15" s="13"/>
    </row>
    <row r="16" spans="2:21">
      <c r="C16" s="55"/>
      <c r="D16" s="55"/>
      <c r="E16" s="55"/>
      <c r="F16" s="55"/>
      <c r="G16" s="55"/>
      <c r="H16" s="55"/>
      <c r="I16" s="55"/>
      <c r="J16" s="55"/>
      <c r="K16" s="55"/>
      <c r="L16" s="55"/>
      <c r="M16" s="55"/>
      <c r="N16" s="55"/>
    </row>
    <row r="18" spans="2:18">
      <c r="C18" s="187" t="s">
        <v>1211</v>
      </c>
      <c r="D18" s="188"/>
      <c r="E18" s="188"/>
      <c r="F18" s="188"/>
      <c r="G18" s="188"/>
      <c r="H18" s="188"/>
      <c r="I18" s="188"/>
      <c r="J18" s="188"/>
      <c r="K18" s="188"/>
      <c r="L18" s="188"/>
      <c r="M18" s="188"/>
      <c r="N18" s="188"/>
      <c r="O18" s="189"/>
    </row>
    <row r="20" spans="2:18">
      <c r="C20" s="4" t="s">
        <v>1192</v>
      </c>
      <c r="D20" s="4" t="s">
        <v>1193</v>
      </c>
      <c r="E20" s="4" t="s">
        <v>1194</v>
      </c>
      <c r="F20" s="4" t="s">
        <v>1195</v>
      </c>
      <c r="G20" s="4" t="s">
        <v>12</v>
      </c>
      <c r="H20" s="4" t="s">
        <v>1196</v>
      </c>
      <c r="I20" s="4" t="s">
        <v>1197</v>
      </c>
      <c r="J20" s="4" t="s">
        <v>1198</v>
      </c>
      <c r="K20" s="4" t="s">
        <v>1199</v>
      </c>
      <c r="L20" s="4" t="s">
        <v>1200</v>
      </c>
      <c r="M20" s="4" t="s">
        <v>1201</v>
      </c>
      <c r="N20" s="4" t="s">
        <v>1202</v>
      </c>
      <c r="O20" s="4" t="s">
        <v>1203</v>
      </c>
    </row>
    <row r="21" spans="2:18">
      <c r="B21" s="5" t="s">
        <v>1220</v>
      </c>
      <c r="C21" s="26">
        <v>3827608</v>
      </c>
      <c r="D21" s="26">
        <v>3643417</v>
      </c>
      <c r="E21" s="26">
        <v>3848663</v>
      </c>
      <c r="F21" s="26">
        <v>3718674</v>
      </c>
      <c r="G21" s="26">
        <v>3778534</v>
      </c>
      <c r="H21" s="26">
        <v>4070051</v>
      </c>
      <c r="I21" s="26">
        <v>4697984</v>
      </c>
      <c r="J21" s="26">
        <v>4016598</v>
      </c>
      <c r="K21" s="26">
        <v>4136798</v>
      </c>
      <c r="L21" s="26">
        <v>4135994</v>
      </c>
      <c r="M21" s="26">
        <v>3834280</v>
      </c>
      <c r="N21" s="26">
        <v>3777017</v>
      </c>
      <c r="O21" s="26">
        <f t="shared" ref="O21:O28" si="2">SUM(C21:N21)</f>
        <v>47485618</v>
      </c>
      <c r="P21" s="1" t="s">
        <v>72</v>
      </c>
      <c r="Q21" s="1">
        <v>40111000</v>
      </c>
      <c r="R21" s="13" t="s">
        <v>249</v>
      </c>
    </row>
    <row r="22" spans="2:18">
      <c r="B22" s="5" t="s">
        <v>1221</v>
      </c>
      <c r="C22" s="26">
        <v>1563210</v>
      </c>
      <c r="D22" s="26">
        <v>1543924</v>
      </c>
      <c r="E22" s="26">
        <v>1615557</v>
      </c>
      <c r="F22" s="26">
        <v>1682354</v>
      </c>
      <c r="G22" s="26">
        <v>1484004</v>
      </c>
      <c r="H22" s="26">
        <v>1825500</v>
      </c>
      <c r="I22" s="26">
        <v>2079753</v>
      </c>
      <c r="J22" s="26">
        <v>1959897</v>
      </c>
      <c r="K22" s="26">
        <v>2054522</v>
      </c>
      <c r="L22" s="26">
        <v>1959385</v>
      </c>
      <c r="M22" s="26">
        <v>1768128</v>
      </c>
      <c r="N22" s="26">
        <v>1558050</v>
      </c>
      <c r="O22" s="26">
        <f t="shared" si="2"/>
        <v>21094284</v>
      </c>
      <c r="P22" s="1" t="s">
        <v>73</v>
      </c>
      <c r="Q22" s="1">
        <v>40121000</v>
      </c>
      <c r="R22" s="13" t="s">
        <v>258</v>
      </c>
    </row>
    <row r="23" spans="2:18">
      <c r="B23" s="5" t="s">
        <v>1222</v>
      </c>
      <c r="C23" s="26">
        <v>210302</v>
      </c>
      <c r="D23" s="26">
        <v>200623</v>
      </c>
      <c r="E23" s="26">
        <v>196449</v>
      </c>
      <c r="F23" s="26">
        <v>199819</v>
      </c>
      <c r="G23" s="26">
        <v>201395</v>
      </c>
      <c r="H23" s="26">
        <v>236553</v>
      </c>
      <c r="I23" s="26">
        <v>231679</v>
      </c>
      <c r="J23" s="26">
        <v>247937</v>
      </c>
      <c r="K23" s="26">
        <v>222383</v>
      </c>
      <c r="L23" s="26">
        <v>206768</v>
      </c>
      <c r="M23" s="26">
        <v>196580</v>
      </c>
      <c r="N23" s="26">
        <v>189994</v>
      </c>
      <c r="O23" s="26">
        <f t="shared" si="2"/>
        <v>2540482</v>
      </c>
      <c r="P23" s="1" t="s">
        <v>74</v>
      </c>
      <c r="Q23" s="1">
        <v>40131000</v>
      </c>
      <c r="R23" s="13" t="s">
        <v>264</v>
      </c>
    </row>
    <row r="24" spans="2:18">
      <c r="B24" s="5" t="s">
        <v>1223</v>
      </c>
      <c r="C24" s="26">
        <v>422232</v>
      </c>
      <c r="D24" s="26">
        <v>419167</v>
      </c>
      <c r="E24" s="26">
        <v>390015</v>
      </c>
      <c r="F24" s="26">
        <v>394668</v>
      </c>
      <c r="G24" s="26">
        <v>481815</v>
      </c>
      <c r="H24" s="26">
        <v>539550</v>
      </c>
      <c r="I24" s="26">
        <v>552994</v>
      </c>
      <c r="J24" s="26">
        <v>615206</v>
      </c>
      <c r="K24" s="26">
        <v>608355</v>
      </c>
      <c r="L24" s="26">
        <v>576776</v>
      </c>
      <c r="M24" s="26">
        <v>463416</v>
      </c>
      <c r="N24" s="26">
        <v>440698</v>
      </c>
      <c r="O24" s="26">
        <f t="shared" si="2"/>
        <v>5904892</v>
      </c>
      <c r="P24" s="1" t="s">
        <v>77</v>
      </c>
      <c r="Q24" s="1">
        <v>40151000</v>
      </c>
      <c r="R24" s="13" t="s">
        <v>282</v>
      </c>
    </row>
    <row r="25" spans="2:18">
      <c r="B25" s="5" t="s">
        <v>1224</v>
      </c>
      <c r="C25" s="26">
        <v>133896</v>
      </c>
      <c r="D25" s="26">
        <v>119861</v>
      </c>
      <c r="E25" s="26">
        <v>136802</v>
      </c>
      <c r="F25" s="26">
        <v>132771</v>
      </c>
      <c r="G25" s="26">
        <v>141485</v>
      </c>
      <c r="H25" s="26">
        <v>157766</v>
      </c>
      <c r="I25" s="26">
        <v>185513</v>
      </c>
      <c r="J25" s="26">
        <v>178676</v>
      </c>
      <c r="K25" s="26">
        <v>170469</v>
      </c>
      <c r="L25" s="26">
        <v>165482</v>
      </c>
      <c r="M25" s="26">
        <v>133581</v>
      </c>
      <c r="N25" s="26">
        <v>118448</v>
      </c>
      <c r="O25" s="26">
        <f t="shared" si="2"/>
        <v>1774750</v>
      </c>
      <c r="P25" s="1" t="s">
        <v>78</v>
      </c>
      <c r="Q25" s="1">
        <v>40161000</v>
      </c>
      <c r="R25" s="13" t="s">
        <v>288</v>
      </c>
    </row>
    <row r="26" spans="2:18">
      <c r="B26" s="5" t="s">
        <v>1225</v>
      </c>
      <c r="C26" s="26">
        <v>224987</v>
      </c>
      <c r="D26" s="26">
        <v>224987</v>
      </c>
      <c r="E26" s="26">
        <v>224987</v>
      </c>
      <c r="F26" s="26">
        <v>224987</v>
      </c>
      <c r="G26" s="26">
        <v>224987</v>
      </c>
      <c r="H26" s="26">
        <v>224987</v>
      </c>
      <c r="I26" s="26">
        <v>224987</v>
      </c>
      <c r="J26" s="26">
        <v>224987</v>
      </c>
      <c r="K26" s="26">
        <v>224987</v>
      </c>
      <c r="L26" s="26">
        <v>224987</v>
      </c>
      <c r="M26" s="26">
        <v>224987</v>
      </c>
      <c r="N26" s="26">
        <v>224987</v>
      </c>
      <c r="O26" s="26">
        <f t="shared" si="2"/>
        <v>2699844</v>
      </c>
      <c r="P26" s="1" t="s">
        <v>76</v>
      </c>
      <c r="Q26" s="1">
        <v>40145000</v>
      </c>
      <c r="R26" s="13" t="s">
        <v>276</v>
      </c>
    </row>
    <row r="27" spans="2:18">
      <c r="B27" s="5" t="s">
        <v>1226</v>
      </c>
      <c r="C27" s="26">
        <v>311709</v>
      </c>
      <c r="D27" s="26">
        <v>311709</v>
      </c>
      <c r="E27" s="26">
        <v>311709</v>
      </c>
      <c r="F27" s="26">
        <v>311709</v>
      </c>
      <c r="G27" s="26">
        <v>311709</v>
      </c>
      <c r="H27" s="26">
        <v>311709</v>
      </c>
      <c r="I27" s="26">
        <v>311709</v>
      </c>
      <c r="J27" s="26">
        <v>311709</v>
      </c>
      <c r="K27" s="26">
        <v>311709</v>
      </c>
      <c r="L27" s="26">
        <v>311709</v>
      </c>
      <c r="M27" s="26">
        <v>311709</v>
      </c>
      <c r="N27" s="26">
        <v>311709</v>
      </c>
      <c r="O27" s="26">
        <f t="shared" si="2"/>
        <v>3740508</v>
      </c>
      <c r="P27" s="1" t="s">
        <v>75</v>
      </c>
      <c r="Q27" s="1">
        <v>40141000</v>
      </c>
      <c r="R27" s="13" t="s">
        <v>270</v>
      </c>
    </row>
    <row r="28" spans="2:18">
      <c r="B28" s="5" t="s">
        <v>1286</v>
      </c>
      <c r="C28" s="26">
        <v>7053.666666666667</v>
      </c>
      <c r="D28" s="26">
        <v>7053.666666666667</v>
      </c>
      <c r="E28" s="26">
        <v>7053.666666666667</v>
      </c>
      <c r="F28" s="26">
        <v>7053.666666666667</v>
      </c>
      <c r="G28" s="26">
        <v>7053.666666666667</v>
      </c>
      <c r="H28" s="26">
        <v>7053.666666666667</v>
      </c>
      <c r="I28" s="26">
        <v>7053.666666666667</v>
      </c>
      <c r="J28" s="26">
        <v>7053.666666666667</v>
      </c>
      <c r="K28" s="26">
        <v>7053.666666666667</v>
      </c>
      <c r="L28" s="26">
        <v>7053.666666666667</v>
      </c>
      <c r="M28" s="26">
        <v>7053.666666666667</v>
      </c>
      <c r="N28" s="26">
        <v>7053.666666666667</v>
      </c>
      <c r="O28" s="26">
        <f t="shared" si="2"/>
        <v>84644</v>
      </c>
      <c r="P28" s="1" t="s">
        <v>1285</v>
      </c>
      <c r="Q28" s="1">
        <v>40171000</v>
      </c>
      <c r="R28" s="13" t="s">
        <v>297</v>
      </c>
    </row>
    <row r="29" spans="2:18">
      <c r="B29" s="5" t="s">
        <v>1207</v>
      </c>
      <c r="C29" s="26">
        <f>SUM(C21:C28)</f>
        <v>6700997.666666667</v>
      </c>
      <c r="D29" s="26">
        <f t="shared" ref="D29:O29" si="3">SUM(D21:D28)</f>
        <v>6470741.666666667</v>
      </c>
      <c r="E29" s="26">
        <f t="shared" si="3"/>
        <v>6731235.666666667</v>
      </c>
      <c r="F29" s="26">
        <f t="shared" si="3"/>
        <v>6672035.666666667</v>
      </c>
      <c r="G29" s="26">
        <f t="shared" si="3"/>
        <v>6630982.666666667</v>
      </c>
      <c r="H29" s="26">
        <f t="shared" si="3"/>
        <v>7373169.666666667</v>
      </c>
      <c r="I29" s="26">
        <f t="shared" si="3"/>
        <v>8291672.666666667</v>
      </c>
      <c r="J29" s="26">
        <f t="shared" si="3"/>
        <v>7562063.666666667</v>
      </c>
      <c r="K29" s="26">
        <f t="shared" si="3"/>
        <v>7736276.666666667</v>
      </c>
      <c r="L29" s="26">
        <f t="shared" si="3"/>
        <v>7588154.666666667</v>
      </c>
      <c r="M29" s="26">
        <f t="shared" si="3"/>
        <v>6939734.666666667</v>
      </c>
      <c r="N29" s="26">
        <f t="shared" si="3"/>
        <v>6627956.666666667</v>
      </c>
      <c r="O29" s="26">
        <f t="shared" si="3"/>
        <v>85325022</v>
      </c>
    </row>
    <row r="32" spans="2:18">
      <c r="B32" s="5" t="s">
        <v>1220</v>
      </c>
      <c r="C32" s="55">
        <f>-C6</f>
        <v>-3834457</v>
      </c>
      <c r="D32" s="55">
        <f t="shared" ref="D32:N32" si="4">-D6</f>
        <v>-3715409</v>
      </c>
      <c r="E32" s="55">
        <f t="shared" si="4"/>
        <v>-3838231</v>
      </c>
      <c r="F32" s="55">
        <f t="shared" si="4"/>
        <v>-3713471</v>
      </c>
      <c r="G32" s="55">
        <f t="shared" si="4"/>
        <v>-3800624</v>
      </c>
      <c r="H32" s="55">
        <f t="shared" si="4"/>
        <v>-4093037</v>
      </c>
      <c r="I32" s="55">
        <f t="shared" si="4"/>
        <v>-4695952</v>
      </c>
      <c r="J32" s="55">
        <f t="shared" si="4"/>
        <v>-4102222</v>
      </c>
      <c r="K32" s="55">
        <f t="shared" si="4"/>
        <v>-4186345</v>
      </c>
      <c r="L32" s="55">
        <f t="shared" si="4"/>
        <v>-4173204</v>
      </c>
      <c r="M32" s="55">
        <f t="shared" si="4"/>
        <v>-3849042</v>
      </c>
      <c r="N32" s="55">
        <f t="shared" si="4"/>
        <v>-3787840</v>
      </c>
    </row>
    <row r="33" spans="2:14">
      <c r="B33" s="5" t="s">
        <v>1221</v>
      </c>
      <c r="C33" s="55">
        <f t="shared" ref="C33:N37" si="5">-C7</f>
        <v>-1573324</v>
      </c>
      <c r="D33" s="55">
        <f t="shared" si="5"/>
        <v>-1590809</v>
      </c>
      <c r="E33" s="55">
        <f t="shared" si="5"/>
        <v>-1629226</v>
      </c>
      <c r="F33" s="55">
        <f t="shared" si="5"/>
        <v>-1681355</v>
      </c>
      <c r="G33" s="55">
        <f t="shared" si="5"/>
        <v>-1525473</v>
      </c>
      <c r="H33" s="55">
        <f t="shared" si="5"/>
        <v>-1834878</v>
      </c>
      <c r="I33" s="55">
        <f t="shared" si="5"/>
        <v>-2086841</v>
      </c>
      <c r="J33" s="55">
        <f t="shared" si="5"/>
        <v>-1991130</v>
      </c>
      <c r="K33" s="55">
        <f t="shared" si="5"/>
        <v>-2071283</v>
      </c>
      <c r="L33" s="55">
        <f t="shared" si="5"/>
        <v>-1982842</v>
      </c>
      <c r="M33" s="55">
        <f t="shared" si="5"/>
        <v>-1784396</v>
      </c>
      <c r="N33" s="55">
        <f t="shared" si="5"/>
        <v>-1578404</v>
      </c>
    </row>
    <row r="34" spans="2:14">
      <c r="B34" s="5" t="s">
        <v>1222</v>
      </c>
      <c r="C34" s="55">
        <f t="shared" si="5"/>
        <v>-210302</v>
      </c>
      <c r="D34" s="55">
        <f t="shared" si="5"/>
        <v>-200623</v>
      </c>
      <c r="E34" s="55">
        <f t="shared" si="5"/>
        <v>-196449</v>
      </c>
      <c r="F34" s="55">
        <f t="shared" si="5"/>
        <v>-199819</v>
      </c>
      <c r="G34" s="55">
        <f t="shared" si="5"/>
        <v>-201395</v>
      </c>
      <c r="H34" s="55">
        <f t="shared" si="5"/>
        <v>-236553</v>
      </c>
      <c r="I34" s="55">
        <f t="shared" si="5"/>
        <v>-231679</v>
      </c>
      <c r="J34" s="55">
        <f t="shared" si="5"/>
        <v>-247937</v>
      </c>
      <c r="K34" s="55">
        <f t="shared" si="5"/>
        <v>-222383</v>
      </c>
      <c r="L34" s="55">
        <f t="shared" si="5"/>
        <v>-206768</v>
      </c>
      <c r="M34" s="55">
        <f t="shared" si="5"/>
        <v>-196580</v>
      </c>
      <c r="N34" s="55">
        <f t="shared" si="5"/>
        <v>-189994</v>
      </c>
    </row>
    <row r="35" spans="2:14">
      <c r="B35" s="5" t="s">
        <v>1223</v>
      </c>
      <c r="C35" s="55">
        <f t="shared" si="5"/>
        <v>-422232</v>
      </c>
      <c r="D35" s="55">
        <f t="shared" si="5"/>
        <v>-419167</v>
      </c>
      <c r="E35" s="55">
        <f t="shared" si="5"/>
        <v>-390015</v>
      </c>
      <c r="F35" s="55">
        <f t="shared" si="5"/>
        <v>-394668</v>
      </c>
      <c r="G35" s="55">
        <f t="shared" si="5"/>
        <v>-481815</v>
      </c>
      <c r="H35" s="55">
        <f t="shared" si="5"/>
        <v>-539550</v>
      </c>
      <c r="I35" s="55">
        <f t="shared" si="5"/>
        <v>-552994</v>
      </c>
      <c r="J35" s="55">
        <f t="shared" si="5"/>
        <v>-615206</v>
      </c>
      <c r="K35" s="55">
        <f t="shared" si="5"/>
        <v>-608355</v>
      </c>
      <c r="L35" s="55">
        <f t="shared" si="5"/>
        <v>-576776</v>
      </c>
      <c r="M35" s="55">
        <f t="shared" si="5"/>
        <v>-463416</v>
      </c>
      <c r="N35" s="55">
        <f t="shared" si="5"/>
        <v>-440698</v>
      </c>
    </row>
    <row r="36" spans="2:14">
      <c r="B36" s="5" t="s">
        <v>1224</v>
      </c>
      <c r="C36" s="55">
        <f t="shared" si="5"/>
        <v>-133895</v>
      </c>
      <c r="D36" s="55">
        <f t="shared" si="5"/>
        <v>-119861</v>
      </c>
      <c r="E36" s="55">
        <f t="shared" si="5"/>
        <v>-136802</v>
      </c>
      <c r="F36" s="55">
        <f t="shared" si="5"/>
        <v>-132771</v>
      </c>
      <c r="G36" s="55">
        <f t="shared" si="5"/>
        <v>-141485</v>
      </c>
      <c r="H36" s="55">
        <f t="shared" si="5"/>
        <v>-157766</v>
      </c>
      <c r="I36" s="55">
        <f t="shared" si="5"/>
        <v>-185513</v>
      </c>
      <c r="J36" s="55">
        <f t="shared" si="5"/>
        <v>-178676</v>
      </c>
      <c r="K36" s="55">
        <f t="shared" si="5"/>
        <v>-170469</v>
      </c>
      <c r="L36" s="55">
        <f t="shared" si="5"/>
        <v>-165482</v>
      </c>
      <c r="M36" s="55">
        <f t="shared" si="5"/>
        <v>-133581</v>
      </c>
      <c r="N36" s="55">
        <f t="shared" si="5"/>
        <v>-118448</v>
      </c>
    </row>
    <row r="37" spans="2:14">
      <c r="B37" s="5" t="s">
        <v>1225</v>
      </c>
      <c r="C37" s="55">
        <f t="shared" si="5"/>
        <v>-224987</v>
      </c>
      <c r="D37" s="55">
        <f t="shared" si="5"/>
        <v>-224987</v>
      </c>
      <c r="E37" s="55">
        <f t="shared" si="5"/>
        <v>-224987</v>
      </c>
      <c r="F37" s="55">
        <f t="shared" si="5"/>
        <v>-224987</v>
      </c>
      <c r="G37" s="55">
        <f t="shared" si="5"/>
        <v>-224987</v>
      </c>
      <c r="H37" s="55">
        <f t="shared" si="5"/>
        <v>-224987</v>
      </c>
      <c r="I37" s="55">
        <f t="shared" si="5"/>
        <v>-224987</v>
      </c>
      <c r="J37" s="55">
        <f t="shared" si="5"/>
        <v>-224987</v>
      </c>
      <c r="K37" s="55">
        <f t="shared" si="5"/>
        <v>-224987</v>
      </c>
      <c r="L37" s="55">
        <f t="shared" si="5"/>
        <v>-224987</v>
      </c>
      <c r="M37" s="55">
        <f t="shared" si="5"/>
        <v>-224987</v>
      </c>
      <c r="N37" s="55">
        <f t="shared" si="5"/>
        <v>-224987</v>
      </c>
    </row>
    <row r="38" spans="2:14">
      <c r="B38" s="5" t="s">
        <v>1226</v>
      </c>
      <c r="C38" s="55">
        <f>-C12</f>
        <v>-311709</v>
      </c>
      <c r="D38" s="55">
        <f t="shared" ref="D38:N39" si="6">-D12</f>
        <v>-311709</v>
      </c>
      <c r="E38" s="55">
        <f t="shared" si="6"/>
        <v>-311709</v>
      </c>
      <c r="F38" s="55">
        <f t="shared" si="6"/>
        <v>-311709</v>
      </c>
      <c r="G38" s="55">
        <f t="shared" si="6"/>
        <v>-311709</v>
      </c>
      <c r="H38" s="55">
        <f t="shared" si="6"/>
        <v>-311709</v>
      </c>
      <c r="I38" s="55">
        <f t="shared" si="6"/>
        <v>-311709</v>
      </c>
      <c r="J38" s="55">
        <f t="shared" si="6"/>
        <v>-311709</v>
      </c>
      <c r="K38" s="55">
        <f t="shared" si="6"/>
        <v>-311709</v>
      </c>
      <c r="L38" s="55">
        <f t="shared" si="6"/>
        <v>-311709</v>
      </c>
      <c r="M38" s="55">
        <f t="shared" si="6"/>
        <v>-311709</v>
      </c>
      <c r="N38" s="55">
        <f t="shared" si="6"/>
        <v>-311709</v>
      </c>
    </row>
    <row r="39" spans="2:14">
      <c r="B39" s="5" t="s">
        <v>1286</v>
      </c>
      <c r="C39" s="55">
        <f>-C13</f>
        <v>-7053.666666666667</v>
      </c>
      <c r="D39" s="55">
        <f t="shared" si="6"/>
        <v>-7053.666666666667</v>
      </c>
      <c r="E39" s="55">
        <f t="shared" si="6"/>
        <v>-7053.666666666667</v>
      </c>
      <c r="F39" s="55">
        <f t="shared" si="6"/>
        <v>-7053.666666666667</v>
      </c>
      <c r="G39" s="55">
        <f t="shared" si="6"/>
        <v>-7053.666666666667</v>
      </c>
      <c r="H39" s="55">
        <f t="shared" si="6"/>
        <v>-7053.666666666667</v>
      </c>
      <c r="I39" s="55">
        <f t="shared" si="6"/>
        <v>-7053.666666666667</v>
      </c>
      <c r="J39" s="55">
        <f t="shared" si="6"/>
        <v>-7053.666666666667</v>
      </c>
      <c r="K39" s="55">
        <f t="shared" si="6"/>
        <v>-7053.666666666667</v>
      </c>
      <c r="L39" s="55">
        <f t="shared" si="6"/>
        <v>-7053.666666666667</v>
      </c>
      <c r="M39" s="55">
        <f t="shared" si="6"/>
        <v>-7053.666666666667</v>
      </c>
      <c r="N39" s="55">
        <f t="shared" si="6"/>
        <v>-7053.666666666667</v>
      </c>
    </row>
    <row r="42" spans="2:14">
      <c r="B42" s="5" t="s">
        <v>1220</v>
      </c>
      <c r="C42" s="55">
        <f>-C21</f>
        <v>-3827608</v>
      </c>
      <c r="D42" s="55">
        <f t="shared" ref="D42:N42" si="7">-D21</f>
        <v>-3643417</v>
      </c>
      <c r="E42" s="55">
        <f t="shared" si="7"/>
        <v>-3848663</v>
      </c>
      <c r="F42" s="55">
        <f t="shared" si="7"/>
        <v>-3718674</v>
      </c>
      <c r="G42" s="55">
        <f t="shared" si="7"/>
        <v>-3778534</v>
      </c>
      <c r="H42" s="55">
        <f t="shared" si="7"/>
        <v>-4070051</v>
      </c>
      <c r="I42" s="55">
        <f t="shared" si="7"/>
        <v>-4697984</v>
      </c>
      <c r="J42" s="55">
        <f t="shared" si="7"/>
        <v>-4016598</v>
      </c>
      <c r="K42" s="55">
        <f t="shared" si="7"/>
        <v>-4136798</v>
      </c>
      <c r="L42" s="55">
        <f t="shared" si="7"/>
        <v>-4135994</v>
      </c>
      <c r="M42" s="55">
        <f t="shared" si="7"/>
        <v>-3834280</v>
      </c>
      <c r="N42" s="55">
        <f t="shared" si="7"/>
        <v>-3777017</v>
      </c>
    </row>
    <row r="43" spans="2:14">
      <c r="B43" s="5" t="s">
        <v>1221</v>
      </c>
      <c r="C43" s="55">
        <f t="shared" ref="C43:N43" si="8">-C22</f>
        <v>-1563210</v>
      </c>
      <c r="D43" s="55">
        <f t="shared" si="8"/>
        <v>-1543924</v>
      </c>
      <c r="E43" s="55">
        <f t="shared" si="8"/>
        <v>-1615557</v>
      </c>
      <c r="F43" s="55">
        <f t="shared" si="8"/>
        <v>-1682354</v>
      </c>
      <c r="G43" s="55">
        <f t="shared" si="8"/>
        <v>-1484004</v>
      </c>
      <c r="H43" s="55">
        <f t="shared" si="8"/>
        <v>-1825500</v>
      </c>
      <c r="I43" s="55">
        <f t="shared" si="8"/>
        <v>-2079753</v>
      </c>
      <c r="J43" s="55">
        <f t="shared" si="8"/>
        <v>-1959897</v>
      </c>
      <c r="K43" s="55">
        <f t="shared" si="8"/>
        <v>-2054522</v>
      </c>
      <c r="L43" s="55">
        <f t="shared" si="8"/>
        <v>-1959385</v>
      </c>
      <c r="M43" s="55">
        <f t="shared" si="8"/>
        <v>-1768128</v>
      </c>
      <c r="N43" s="55">
        <f t="shared" si="8"/>
        <v>-1558050</v>
      </c>
    </row>
    <row r="44" spans="2:14">
      <c r="B44" s="5" t="s">
        <v>1222</v>
      </c>
      <c r="C44" s="55">
        <f t="shared" ref="C44:N44" si="9">-C23</f>
        <v>-210302</v>
      </c>
      <c r="D44" s="55">
        <f t="shared" si="9"/>
        <v>-200623</v>
      </c>
      <c r="E44" s="55">
        <f t="shared" si="9"/>
        <v>-196449</v>
      </c>
      <c r="F44" s="55">
        <f t="shared" si="9"/>
        <v>-199819</v>
      </c>
      <c r="G44" s="55">
        <f t="shared" si="9"/>
        <v>-201395</v>
      </c>
      <c r="H44" s="55">
        <f t="shared" si="9"/>
        <v>-236553</v>
      </c>
      <c r="I44" s="55">
        <f t="shared" si="9"/>
        <v>-231679</v>
      </c>
      <c r="J44" s="55">
        <f t="shared" si="9"/>
        <v>-247937</v>
      </c>
      <c r="K44" s="55">
        <f t="shared" si="9"/>
        <v>-222383</v>
      </c>
      <c r="L44" s="55">
        <f t="shared" si="9"/>
        <v>-206768</v>
      </c>
      <c r="M44" s="55">
        <f t="shared" si="9"/>
        <v>-196580</v>
      </c>
      <c r="N44" s="55">
        <f t="shared" si="9"/>
        <v>-189994</v>
      </c>
    </row>
    <row r="45" spans="2:14">
      <c r="B45" s="5" t="s">
        <v>1223</v>
      </c>
      <c r="C45" s="55">
        <f t="shared" ref="C45:N45" si="10">-C24</f>
        <v>-422232</v>
      </c>
      <c r="D45" s="55">
        <f t="shared" si="10"/>
        <v>-419167</v>
      </c>
      <c r="E45" s="55">
        <f t="shared" si="10"/>
        <v>-390015</v>
      </c>
      <c r="F45" s="55">
        <f t="shared" si="10"/>
        <v>-394668</v>
      </c>
      <c r="G45" s="55">
        <f t="shared" si="10"/>
        <v>-481815</v>
      </c>
      <c r="H45" s="55">
        <f t="shared" si="10"/>
        <v>-539550</v>
      </c>
      <c r="I45" s="55">
        <f t="shared" si="10"/>
        <v>-552994</v>
      </c>
      <c r="J45" s="55">
        <f t="shared" si="10"/>
        <v>-615206</v>
      </c>
      <c r="K45" s="55">
        <f t="shared" si="10"/>
        <v>-608355</v>
      </c>
      <c r="L45" s="55">
        <f t="shared" si="10"/>
        <v>-576776</v>
      </c>
      <c r="M45" s="55">
        <f t="shared" si="10"/>
        <v>-463416</v>
      </c>
      <c r="N45" s="55">
        <f t="shared" si="10"/>
        <v>-440698</v>
      </c>
    </row>
    <row r="46" spans="2:14">
      <c r="B46" s="5" t="s">
        <v>1224</v>
      </c>
      <c r="C46" s="55">
        <f t="shared" ref="C46:N46" si="11">-C25</f>
        <v>-133896</v>
      </c>
      <c r="D46" s="55">
        <f t="shared" si="11"/>
        <v>-119861</v>
      </c>
      <c r="E46" s="55">
        <f t="shared" si="11"/>
        <v>-136802</v>
      </c>
      <c r="F46" s="55">
        <f t="shared" si="11"/>
        <v>-132771</v>
      </c>
      <c r="G46" s="55">
        <f t="shared" si="11"/>
        <v>-141485</v>
      </c>
      <c r="H46" s="55">
        <f t="shared" si="11"/>
        <v>-157766</v>
      </c>
      <c r="I46" s="55">
        <f t="shared" si="11"/>
        <v>-185513</v>
      </c>
      <c r="J46" s="55">
        <f t="shared" si="11"/>
        <v>-178676</v>
      </c>
      <c r="K46" s="55">
        <f t="shared" si="11"/>
        <v>-170469</v>
      </c>
      <c r="L46" s="55">
        <f t="shared" si="11"/>
        <v>-165482</v>
      </c>
      <c r="M46" s="55">
        <f t="shared" si="11"/>
        <v>-133581</v>
      </c>
      <c r="N46" s="55">
        <f t="shared" si="11"/>
        <v>-118448</v>
      </c>
    </row>
    <row r="47" spans="2:14">
      <c r="B47" s="5" t="s">
        <v>1225</v>
      </c>
      <c r="C47" s="55">
        <f t="shared" ref="C47:N49" si="12">-C26</f>
        <v>-224987</v>
      </c>
      <c r="D47" s="55">
        <f t="shared" si="12"/>
        <v>-224987</v>
      </c>
      <c r="E47" s="55">
        <f t="shared" si="12"/>
        <v>-224987</v>
      </c>
      <c r="F47" s="55">
        <f t="shared" si="12"/>
        <v>-224987</v>
      </c>
      <c r="G47" s="55">
        <f t="shared" si="12"/>
        <v>-224987</v>
      </c>
      <c r="H47" s="55">
        <f t="shared" si="12"/>
        <v>-224987</v>
      </c>
      <c r="I47" s="55">
        <f t="shared" si="12"/>
        <v>-224987</v>
      </c>
      <c r="J47" s="55">
        <f t="shared" si="12"/>
        <v>-224987</v>
      </c>
      <c r="K47" s="55">
        <f t="shared" si="12"/>
        <v>-224987</v>
      </c>
      <c r="L47" s="55">
        <f t="shared" si="12"/>
        <v>-224987</v>
      </c>
      <c r="M47" s="55">
        <f t="shared" si="12"/>
        <v>-224987</v>
      </c>
      <c r="N47" s="55">
        <f t="shared" si="12"/>
        <v>-224987</v>
      </c>
    </row>
    <row r="48" spans="2:14">
      <c r="B48" s="5" t="s">
        <v>1226</v>
      </c>
      <c r="C48" s="55">
        <f>-C27</f>
        <v>-311709</v>
      </c>
      <c r="D48" s="55">
        <f t="shared" si="12"/>
        <v>-311709</v>
      </c>
      <c r="E48" s="55">
        <f t="shared" si="12"/>
        <v>-311709</v>
      </c>
      <c r="F48" s="55">
        <f t="shared" si="12"/>
        <v>-311709</v>
      </c>
      <c r="G48" s="55">
        <f t="shared" si="12"/>
        <v>-311709</v>
      </c>
      <c r="H48" s="55">
        <f t="shared" si="12"/>
        <v>-311709</v>
      </c>
      <c r="I48" s="55">
        <f t="shared" si="12"/>
        <v>-311709</v>
      </c>
      <c r="J48" s="55">
        <f t="shared" si="12"/>
        <v>-311709</v>
      </c>
      <c r="K48" s="55">
        <f t="shared" si="12"/>
        <v>-311709</v>
      </c>
      <c r="L48" s="55">
        <f t="shared" si="12"/>
        <v>-311709</v>
      </c>
      <c r="M48" s="55">
        <f t="shared" si="12"/>
        <v>-311709</v>
      </c>
      <c r="N48" s="55">
        <f t="shared" si="12"/>
        <v>-311709</v>
      </c>
    </row>
    <row r="49" spans="2:14">
      <c r="B49" s="5" t="s">
        <v>1286</v>
      </c>
      <c r="C49" s="55">
        <f>-C28</f>
        <v>-7053.666666666667</v>
      </c>
      <c r="D49" s="55">
        <f t="shared" si="12"/>
        <v>-7053.666666666667</v>
      </c>
      <c r="E49" s="55">
        <f t="shared" si="12"/>
        <v>-7053.666666666667</v>
      </c>
      <c r="F49" s="55">
        <f t="shared" si="12"/>
        <v>-7053.666666666667</v>
      </c>
      <c r="G49" s="55">
        <f t="shared" si="12"/>
        <v>-7053.666666666667</v>
      </c>
      <c r="H49" s="55">
        <f t="shared" si="12"/>
        <v>-7053.666666666667</v>
      </c>
      <c r="I49" s="55">
        <f t="shared" si="12"/>
        <v>-7053.666666666667</v>
      </c>
      <c r="J49" s="55">
        <f t="shared" si="12"/>
        <v>-7053.666666666667</v>
      </c>
      <c r="K49" s="55">
        <f t="shared" si="12"/>
        <v>-7053.666666666667</v>
      </c>
      <c r="L49" s="55">
        <f t="shared" si="12"/>
        <v>-7053.666666666667</v>
      </c>
      <c r="M49" s="55">
        <f t="shared" si="12"/>
        <v>-7053.666666666667</v>
      </c>
      <c r="N49" s="55">
        <f t="shared" si="12"/>
        <v>-7053.666666666667</v>
      </c>
    </row>
  </sheetData>
  <mergeCells count="2">
    <mergeCell ref="C3:O3"/>
    <mergeCell ref="C18:O18"/>
  </mergeCells>
  <pageMargins left="0.7" right="0.7" top="0.75" bottom="0.75" header="0.3" footer="0.3"/>
  <customProperties>
    <customPr name="_pios_id" r:id="rId1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0"/>
  <sheetViews>
    <sheetView zoomScale="90" zoomScaleNormal="90" workbookViewId="0"/>
  </sheetViews>
  <sheetFormatPr defaultColWidth="8.88671875" defaultRowHeight="14.4"/>
  <cols>
    <col min="1" max="1" width="45.33203125" style="5" customWidth="1"/>
    <col min="2" max="2" width="9.6640625" style="5" hidden="1" customWidth="1"/>
    <col min="3" max="13" width="9.44140625" style="5" hidden="1" customWidth="1"/>
    <col min="14" max="14" width="11.109375" style="5" hidden="1" customWidth="1"/>
    <col min="15" max="26" width="9.44140625" style="5" bestFit="1" customWidth="1"/>
    <col min="27" max="27" width="11.109375" style="5" bestFit="1" customWidth="1"/>
    <col min="28" max="16384" width="8.88671875" style="5"/>
  </cols>
  <sheetData>
    <row r="1" spans="1:27">
      <c r="A1" s="5" t="s">
        <v>1227</v>
      </c>
      <c r="B1" s="5" t="s">
        <v>1243</v>
      </c>
    </row>
    <row r="3" spans="1:27">
      <c r="B3" s="74" t="s">
        <v>1232</v>
      </c>
      <c r="C3" s="74" t="s">
        <v>1232</v>
      </c>
      <c r="D3" s="74" t="s">
        <v>1232</v>
      </c>
      <c r="E3" s="74" t="s">
        <v>1232</v>
      </c>
      <c r="F3" s="74" t="s">
        <v>1232</v>
      </c>
      <c r="G3" s="74" t="s">
        <v>1232</v>
      </c>
      <c r="H3" s="74" t="s">
        <v>1232</v>
      </c>
      <c r="I3" s="74" t="s">
        <v>1232</v>
      </c>
      <c r="J3" s="74" t="s">
        <v>1232</v>
      </c>
      <c r="K3" s="74" t="s">
        <v>1232</v>
      </c>
      <c r="L3" s="74" t="s">
        <v>1232</v>
      </c>
      <c r="M3" s="74" t="s">
        <v>1232</v>
      </c>
      <c r="N3" s="74" t="s">
        <v>1232</v>
      </c>
      <c r="O3" s="74" t="s">
        <v>1233</v>
      </c>
      <c r="P3" s="74" t="s">
        <v>1233</v>
      </c>
      <c r="Q3" s="74" t="s">
        <v>1233</v>
      </c>
      <c r="R3" s="74" t="s">
        <v>1233</v>
      </c>
      <c r="S3" s="74" t="s">
        <v>1233</v>
      </c>
      <c r="T3" s="74" t="s">
        <v>1233</v>
      </c>
      <c r="U3" s="74" t="s">
        <v>1233</v>
      </c>
      <c r="V3" s="74" t="s">
        <v>1233</v>
      </c>
      <c r="W3" s="74" t="s">
        <v>1233</v>
      </c>
      <c r="X3" s="74" t="s">
        <v>1233</v>
      </c>
      <c r="Y3" s="74" t="s">
        <v>1233</v>
      </c>
      <c r="Z3" s="74" t="s">
        <v>1233</v>
      </c>
      <c r="AA3" s="74" t="s">
        <v>1233</v>
      </c>
    </row>
    <row r="4" spans="1:27">
      <c r="B4" s="75" t="s">
        <v>8</v>
      </c>
      <c r="C4" s="75" t="s">
        <v>9</v>
      </c>
      <c r="D4" s="75" t="s">
        <v>10</v>
      </c>
      <c r="E4" s="75" t="s">
        <v>11</v>
      </c>
      <c r="F4" s="75" t="s">
        <v>12</v>
      </c>
      <c r="G4" s="75" t="s">
        <v>13</v>
      </c>
      <c r="H4" s="75" t="s">
        <v>2</v>
      </c>
      <c r="I4" s="75" t="s">
        <v>3</v>
      </c>
      <c r="J4" s="75" t="s">
        <v>4</v>
      </c>
      <c r="K4" s="75" t="s">
        <v>5</v>
      </c>
      <c r="L4" s="75" t="s">
        <v>6</v>
      </c>
      <c r="M4" s="75" t="s">
        <v>7</v>
      </c>
      <c r="N4" s="75" t="s">
        <v>17</v>
      </c>
      <c r="O4" s="75" t="s">
        <v>8</v>
      </c>
      <c r="P4" s="75" t="s">
        <v>9</v>
      </c>
      <c r="Q4" s="75" t="s">
        <v>10</v>
      </c>
      <c r="R4" s="75" t="s">
        <v>11</v>
      </c>
      <c r="S4" s="75" t="s">
        <v>12</v>
      </c>
      <c r="T4" s="75" t="s">
        <v>13</v>
      </c>
      <c r="U4" s="75" t="s">
        <v>2</v>
      </c>
      <c r="V4" s="75" t="s">
        <v>3</v>
      </c>
      <c r="W4" s="75" t="s">
        <v>4</v>
      </c>
      <c r="X4" s="75" t="s">
        <v>5</v>
      </c>
      <c r="Y4" s="75" t="s">
        <v>6</v>
      </c>
      <c r="Z4" s="75" t="s">
        <v>7</v>
      </c>
      <c r="AA4" s="75" t="s">
        <v>17</v>
      </c>
    </row>
    <row r="5" spans="1:27">
      <c r="A5" s="5" t="s">
        <v>1234</v>
      </c>
      <c r="B5" s="72">
        <v>85698.55</v>
      </c>
      <c r="C5" s="72">
        <v>74521.899999999994</v>
      </c>
      <c r="D5" s="72">
        <v>86604.01999999999</v>
      </c>
      <c r="E5" s="72">
        <v>71986.87</v>
      </c>
      <c r="F5" s="72">
        <v>66889.33</v>
      </c>
      <c r="G5" s="72">
        <v>73965.950000000012</v>
      </c>
      <c r="H5" s="72">
        <v>65541.2</v>
      </c>
      <c r="I5" s="72">
        <v>70578.39</v>
      </c>
      <c r="J5" s="72">
        <v>63923.333333333336</v>
      </c>
      <c r="K5" s="72">
        <v>63923.333333333336</v>
      </c>
      <c r="L5" s="72">
        <v>52590</v>
      </c>
      <c r="M5" s="72">
        <v>76416.84</v>
      </c>
      <c r="N5" s="72">
        <v>852639.71666666667</v>
      </c>
      <c r="O5" s="72">
        <f>+B5</f>
        <v>85698.55</v>
      </c>
      <c r="P5" s="72">
        <f t="shared" ref="P5:AA13" si="0">+C5</f>
        <v>74521.899999999994</v>
      </c>
      <c r="Q5" s="72">
        <f t="shared" si="0"/>
        <v>86604.01999999999</v>
      </c>
      <c r="R5" s="72">
        <f t="shared" si="0"/>
        <v>71986.87</v>
      </c>
      <c r="S5" s="72">
        <f t="shared" si="0"/>
        <v>66889.33</v>
      </c>
      <c r="T5" s="72">
        <f t="shared" si="0"/>
        <v>73965.950000000012</v>
      </c>
      <c r="U5" s="72">
        <f t="shared" si="0"/>
        <v>65541.2</v>
      </c>
      <c r="V5" s="72">
        <f t="shared" si="0"/>
        <v>70578.39</v>
      </c>
      <c r="W5" s="72">
        <f t="shared" si="0"/>
        <v>63923.333333333336</v>
      </c>
      <c r="X5" s="72">
        <f t="shared" si="0"/>
        <v>63923.333333333336</v>
      </c>
      <c r="Y5" s="72">
        <f t="shared" si="0"/>
        <v>52590</v>
      </c>
      <c r="Z5" s="72">
        <f t="shared" si="0"/>
        <v>76416.84</v>
      </c>
      <c r="AA5" s="72">
        <f t="shared" si="0"/>
        <v>852639.71666666667</v>
      </c>
    </row>
    <row r="6" spans="1:27">
      <c r="A6" s="5" t="s">
        <v>1235</v>
      </c>
      <c r="B6" s="72">
        <v>5693.21</v>
      </c>
      <c r="C6" s="72">
        <v>5693.21</v>
      </c>
      <c r="D6" s="72">
        <v>5693.21</v>
      </c>
      <c r="E6" s="72">
        <v>5693.21</v>
      </c>
      <c r="F6" s="72">
        <v>5693.21</v>
      </c>
      <c r="G6" s="72">
        <v>7059</v>
      </c>
      <c r="H6" s="72">
        <v>5693.21</v>
      </c>
      <c r="I6" s="72">
        <v>5693.21</v>
      </c>
      <c r="J6" s="72">
        <v>5693.21</v>
      </c>
      <c r="K6" s="72">
        <v>5693.21</v>
      </c>
      <c r="L6" s="72">
        <v>5693.21</v>
      </c>
      <c r="M6" s="72">
        <v>5693.21</v>
      </c>
      <c r="N6" s="72">
        <v>69684.31</v>
      </c>
      <c r="O6" s="72">
        <f t="shared" ref="O6:O13" si="1">+B6</f>
        <v>5693.21</v>
      </c>
      <c r="P6" s="72">
        <f t="shared" si="0"/>
        <v>5693.21</v>
      </c>
      <c r="Q6" s="72">
        <f t="shared" si="0"/>
        <v>5693.21</v>
      </c>
      <c r="R6" s="72">
        <f t="shared" si="0"/>
        <v>5693.21</v>
      </c>
      <c r="S6" s="72">
        <f t="shared" si="0"/>
        <v>5693.21</v>
      </c>
      <c r="T6" s="72">
        <f t="shared" si="0"/>
        <v>7059</v>
      </c>
      <c r="U6" s="72">
        <f t="shared" si="0"/>
        <v>5693.21</v>
      </c>
      <c r="V6" s="72">
        <f t="shared" si="0"/>
        <v>5693.21</v>
      </c>
      <c r="W6" s="72">
        <f t="shared" si="0"/>
        <v>5693.21</v>
      </c>
      <c r="X6" s="72">
        <f t="shared" si="0"/>
        <v>5693.21</v>
      </c>
      <c r="Y6" s="72">
        <f t="shared" si="0"/>
        <v>5693.21</v>
      </c>
      <c r="Z6" s="72">
        <f t="shared" si="0"/>
        <v>5693.21</v>
      </c>
      <c r="AA6" s="72">
        <f t="shared" si="0"/>
        <v>69684.31</v>
      </c>
    </row>
    <row r="7" spans="1:27">
      <c r="A7" s="5" t="s">
        <v>1236</v>
      </c>
      <c r="B7" s="72">
        <v>5450</v>
      </c>
      <c r="C7" s="72">
        <v>5450</v>
      </c>
      <c r="D7" s="72">
        <v>5450</v>
      </c>
      <c r="E7" s="72">
        <v>5450</v>
      </c>
      <c r="F7" s="72">
        <v>5450</v>
      </c>
      <c r="G7" s="72">
        <v>5450</v>
      </c>
      <c r="H7" s="72">
        <v>5450</v>
      </c>
      <c r="I7" s="72">
        <v>5450</v>
      </c>
      <c r="J7" s="72">
        <v>5450</v>
      </c>
      <c r="K7" s="72">
        <v>5450</v>
      </c>
      <c r="L7" s="72">
        <v>5450</v>
      </c>
      <c r="M7" s="72">
        <v>5450</v>
      </c>
      <c r="N7" s="72">
        <v>65400</v>
      </c>
      <c r="O7" s="72">
        <f t="shared" si="1"/>
        <v>5450</v>
      </c>
      <c r="P7" s="72">
        <f t="shared" si="0"/>
        <v>5450</v>
      </c>
      <c r="Q7" s="72">
        <f t="shared" si="0"/>
        <v>5450</v>
      </c>
      <c r="R7" s="72">
        <f t="shared" si="0"/>
        <v>5450</v>
      </c>
      <c r="S7" s="72">
        <f t="shared" si="0"/>
        <v>5450</v>
      </c>
      <c r="T7" s="72">
        <f t="shared" si="0"/>
        <v>5450</v>
      </c>
      <c r="U7" s="72">
        <f t="shared" si="0"/>
        <v>5450</v>
      </c>
      <c r="V7" s="72">
        <f t="shared" si="0"/>
        <v>5450</v>
      </c>
      <c r="W7" s="72">
        <f t="shared" si="0"/>
        <v>5450</v>
      </c>
      <c r="X7" s="72">
        <f t="shared" si="0"/>
        <v>5450</v>
      </c>
      <c r="Y7" s="72">
        <f t="shared" si="0"/>
        <v>5450</v>
      </c>
      <c r="Z7" s="72">
        <f t="shared" si="0"/>
        <v>5450</v>
      </c>
      <c r="AA7" s="72">
        <f t="shared" si="0"/>
        <v>65400</v>
      </c>
    </row>
    <row r="8" spans="1:27">
      <c r="A8" s="5" t="s">
        <v>1237</v>
      </c>
      <c r="B8" s="72">
        <v>3246.666666666667</v>
      </c>
      <c r="C8" s="72">
        <v>3246.666666666667</v>
      </c>
      <c r="D8" s="72">
        <v>2651.4444444444439</v>
      </c>
      <c r="E8" s="72">
        <v>2164.4444444444439</v>
      </c>
      <c r="F8" s="72">
        <v>2651.4444444444439</v>
      </c>
      <c r="G8" s="72">
        <v>2651.4444444444439</v>
      </c>
      <c r="H8" s="72">
        <v>2759.666666666667</v>
      </c>
      <c r="I8" s="72">
        <v>2759.666666666667</v>
      </c>
      <c r="J8" s="72">
        <v>2651.4444444444439</v>
      </c>
      <c r="K8" s="72">
        <v>2651.4444444444439</v>
      </c>
      <c r="L8" s="72">
        <v>2056.2222222222222</v>
      </c>
      <c r="M8" s="72">
        <v>2651.4444444444439</v>
      </c>
      <c r="N8" s="72">
        <v>32142.000000000004</v>
      </c>
      <c r="O8" s="72">
        <f t="shared" si="1"/>
        <v>3246.666666666667</v>
      </c>
      <c r="P8" s="72">
        <f t="shared" si="0"/>
        <v>3246.666666666667</v>
      </c>
      <c r="Q8" s="72">
        <f t="shared" si="0"/>
        <v>2651.4444444444439</v>
      </c>
      <c r="R8" s="72">
        <f t="shared" si="0"/>
        <v>2164.4444444444439</v>
      </c>
      <c r="S8" s="72">
        <f t="shared" si="0"/>
        <v>2651.4444444444439</v>
      </c>
      <c r="T8" s="72">
        <f t="shared" si="0"/>
        <v>2651.4444444444439</v>
      </c>
      <c r="U8" s="72">
        <f t="shared" si="0"/>
        <v>2759.666666666667</v>
      </c>
      <c r="V8" s="72">
        <f t="shared" si="0"/>
        <v>2759.666666666667</v>
      </c>
      <c r="W8" s="72">
        <f t="shared" si="0"/>
        <v>2651.4444444444439</v>
      </c>
      <c r="X8" s="72">
        <f t="shared" si="0"/>
        <v>2651.4444444444439</v>
      </c>
      <c r="Y8" s="72">
        <f t="shared" si="0"/>
        <v>2056.2222222222222</v>
      </c>
      <c r="Z8" s="72">
        <f t="shared" si="0"/>
        <v>2651.4444444444439</v>
      </c>
      <c r="AA8" s="72">
        <f t="shared" si="0"/>
        <v>32142.000000000004</v>
      </c>
    </row>
    <row r="9" spans="1:27">
      <c r="A9" s="5" t="s">
        <v>1238</v>
      </c>
      <c r="B9" s="72">
        <v>47127.340000000004</v>
      </c>
      <c r="C9" s="72">
        <v>48592.23</v>
      </c>
      <c r="D9" s="72">
        <v>52625</v>
      </c>
      <c r="E9" s="72">
        <v>55084.079999999994</v>
      </c>
      <c r="F9" s="72">
        <v>65567.510000000009</v>
      </c>
      <c r="G9" s="72">
        <v>77786.36</v>
      </c>
      <c r="H9" s="72">
        <v>84885.21</v>
      </c>
      <c r="I9" s="72">
        <v>94818.240000000005</v>
      </c>
      <c r="J9" s="72">
        <v>58610.47</v>
      </c>
      <c r="K9" s="72">
        <v>57382.51</v>
      </c>
      <c r="L9" s="72">
        <v>52316.959999999992</v>
      </c>
      <c r="M9" s="72">
        <v>48747.34</v>
      </c>
      <c r="N9" s="72">
        <v>743543.25</v>
      </c>
      <c r="O9" s="72">
        <f t="shared" si="1"/>
        <v>47127.340000000004</v>
      </c>
      <c r="P9" s="72">
        <f t="shared" si="0"/>
        <v>48592.23</v>
      </c>
      <c r="Q9" s="72">
        <f t="shared" si="0"/>
        <v>52625</v>
      </c>
      <c r="R9" s="72">
        <f t="shared" si="0"/>
        <v>55084.079999999994</v>
      </c>
      <c r="S9" s="72">
        <f t="shared" si="0"/>
        <v>65567.510000000009</v>
      </c>
      <c r="T9" s="72">
        <f t="shared" si="0"/>
        <v>77786.36</v>
      </c>
      <c r="U9" s="72">
        <f t="shared" si="0"/>
        <v>84885.21</v>
      </c>
      <c r="V9" s="72">
        <f t="shared" si="0"/>
        <v>94818.240000000005</v>
      </c>
      <c r="W9" s="72">
        <f t="shared" si="0"/>
        <v>58610.47</v>
      </c>
      <c r="X9" s="72">
        <f t="shared" si="0"/>
        <v>57382.51</v>
      </c>
      <c r="Y9" s="72">
        <f t="shared" si="0"/>
        <v>52316.959999999992</v>
      </c>
      <c r="Z9" s="72">
        <f t="shared" si="0"/>
        <v>48747.34</v>
      </c>
      <c r="AA9" s="72">
        <f t="shared" si="0"/>
        <v>743543.25</v>
      </c>
    </row>
    <row r="10" spans="1:27">
      <c r="A10" s="5" t="s">
        <v>1239</v>
      </c>
      <c r="B10" s="72">
        <v>4386.166666666667</v>
      </c>
      <c r="C10" s="72">
        <v>4386.166666666667</v>
      </c>
      <c r="D10" s="72">
        <v>4386.166666666667</v>
      </c>
      <c r="E10" s="72">
        <v>4386.166666666667</v>
      </c>
      <c r="F10" s="72">
        <v>4386.166666666667</v>
      </c>
      <c r="G10" s="72">
        <v>4386.166666666667</v>
      </c>
      <c r="H10" s="72">
        <v>4386.166666666667</v>
      </c>
      <c r="I10" s="72">
        <v>4386.166666666667</v>
      </c>
      <c r="J10" s="72">
        <v>4386.166666666667</v>
      </c>
      <c r="K10" s="72">
        <v>4386.166666666667</v>
      </c>
      <c r="L10" s="72">
        <v>4386.166666666667</v>
      </c>
      <c r="M10" s="72">
        <v>4386.166666666667</v>
      </c>
      <c r="N10" s="72">
        <v>52633.999999999993</v>
      </c>
      <c r="O10" s="72">
        <f t="shared" si="1"/>
        <v>4386.166666666667</v>
      </c>
      <c r="P10" s="72">
        <f t="shared" si="0"/>
        <v>4386.166666666667</v>
      </c>
      <c r="Q10" s="72">
        <f t="shared" si="0"/>
        <v>4386.166666666667</v>
      </c>
      <c r="R10" s="72">
        <f t="shared" si="0"/>
        <v>4386.166666666667</v>
      </c>
      <c r="S10" s="72">
        <f t="shared" si="0"/>
        <v>4386.166666666667</v>
      </c>
      <c r="T10" s="72">
        <f t="shared" si="0"/>
        <v>4386.166666666667</v>
      </c>
      <c r="U10" s="72">
        <f t="shared" si="0"/>
        <v>4386.166666666667</v>
      </c>
      <c r="V10" s="72">
        <f t="shared" si="0"/>
        <v>4386.166666666667</v>
      </c>
      <c r="W10" s="72">
        <f t="shared" si="0"/>
        <v>4386.166666666667</v>
      </c>
      <c r="X10" s="72">
        <f t="shared" si="0"/>
        <v>4386.166666666667</v>
      </c>
      <c r="Y10" s="72">
        <f t="shared" si="0"/>
        <v>4386.166666666667</v>
      </c>
      <c r="Z10" s="72">
        <f t="shared" si="0"/>
        <v>4386.166666666667</v>
      </c>
      <c r="AA10" s="72">
        <f t="shared" si="0"/>
        <v>52633.999999999993</v>
      </c>
    </row>
    <row r="11" spans="1:27">
      <c r="A11" s="5" t="s">
        <v>1240</v>
      </c>
      <c r="B11" s="72">
        <v>24967.083333333336</v>
      </c>
      <c r="C11" s="72">
        <v>24967.083333333336</v>
      </c>
      <c r="D11" s="72">
        <v>24967.083333333336</v>
      </c>
      <c r="E11" s="72">
        <v>24967.083333333336</v>
      </c>
      <c r="F11" s="72">
        <v>24967.083333333336</v>
      </c>
      <c r="G11" s="72">
        <v>24967.083333333336</v>
      </c>
      <c r="H11" s="72">
        <v>24967.083333333336</v>
      </c>
      <c r="I11" s="72">
        <v>24967.083333333336</v>
      </c>
      <c r="J11" s="72">
        <v>24967.083333333336</v>
      </c>
      <c r="K11" s="72">
        <v>24967.083333333336</v>
      </c>
      <c r="L11" s="72">
        <v>24967.083333333336</v>
      </c>
      <c r="M11" s="72">
        <v>24967.083333333336</v>
      </c>
      <c r="N11" s="72">
        <v>299605.00000000006</v>
      </c>
      <c r="O11" s="72">
        <f t="shared" si="1"/>
        <v>24967.083333333336</v>
      </c>
      <c r="P11" s="72">
        <f t="shared" si="0"/>
        <v>24967.083333333336</v>
      </c>
      <c r="Q11" s="72">
        <f t="shared" si="0"/>
        <v>24967.083333333336</v>
      </c>
      <c r="R11" s="72">
        <f t="shared" si="0"/>
        <v>24967.083333333336</v>
      </c>
      <c r="S11" s="72">
        <f t="shared" si="0"/>
        <v>24967.083333333336</v>
      </c>
      <c r="T11" s="72">
        <f t="shared" si="0"/>
        <v>24967.083333333336</v>
      </c>
      <c r="U11" s="72">
        <f t="shared" si="0"/>
        <v>24967.083333333336</v>
      </c>
      <c r="V11" s="72">
        <f t="shared" si="0"/>
        <v>24967.083333333336</v>
      </c>
      <c r="W11" s="72">
        <f t="shared" si="0"/>
        <v>24967.083333333336</v>
      </c>
      <c r="X11" s="72">
        <f t="shared" si="0"/>
        <v>24967.083333333336</v>
      </c>
      <c r="Y11" s="72">
        <f t="shared" si="0"/>
        <v>24967.083333333336</v>
      </c>
      <c r="Z11" s="72">
        <f t="shared" si="0"/>
        <v>24967.083333333336</v>
      </c>
      <c r="AA11" s="72">
        <f t="shared" si="0"/>
        <v>299605.00000000006</v>
      </c>
    </row>
    <row r="12" spans="1:27">
      <c r="A12" s="5" t="s">
        <v>1241</v>
      </c>
      <c r="B12" s="72">
        <v>4916.666666666667</v>
      </c>
      <c r="C12" s="72">
        <v>4916.666666666667</v>
      </c>
      <c r="D12" s="72">
        <v>4916.666666666667</v>
      </c>
      <c r="E12" s="72">
        <v>4916.666666666667</v>
      </c>
      <c r="F12" s="72">
        <v>4916.666666666667</v>
      </c>
      <c r="G12" s="72">
        <v>4916.666666666667</v>
      </c>
      <c r="H12" s="72">
        <v>4916.666666666667</v>
      </c>
      <c r="I12" s="72">
        <v>4916.666666666667</v>
      </c>
      <c r="J12" s="72">
        <v>4916.666666666667</v>
      </c>
      <c r="K12" s="72">
        <v>4916.666666666667</v>
      </c>
      <c r="L12" s="72">
        <v>4916.666666666667</v>
      </c>
      <c r="M12" s="72">
        <v>4916.666666666667</v>
      </c>
      <c r="N12" s="72">
        <v>58999.999999999993</v>
      </c>
      <c r="O12" s="72">
        <f t="shared" si="1"/>
        <v>4916.666666666667</v>
      </c>
      <c r="P12" s="72">
        <f t="shared" si="0"/>
        <v>4916.666666666667</v>
      </c>
      <c r="Q12" s="72">
        <f t="shared" si="0"/>
        <v>4916.666666666667</v>
      </c>
      <c r="R12" s="72">
        <f t="shared" si="0"/>
        <v>4916.666666666667</v>
      </c>
      <c r="S12" s="72">
        <f t="shared" si="0"/>
        <v>4916.666666666667</v>
      </c>
      <c r="T12" s="72">
        <f t="shared" si="0"/>
        <v>4916.666666666667</v>
      </c>
      <c r="U12" s="72">
        <f t="shared" si="0"/>
        <v>4916.666666666667</v>
      </c>
      <c r="V12" s="72">
        <f t="shared" si="0"/>
        <v>4916.666666666667</v>
      </c>
      <c r="W12" s="72">
        <f t="shared" si="0"/>
        <v>4916.666666666667</v>
      </c>
      <c r="X12" s="72">
        <f t="shared" si="0"/>
        <v>4916.666666666667</v>
      </c>
      <c r="Y12" s="72">
        <f t="shared" si="0"/>
        <v>4916.666666666667</v>
      </c>
      <c r="Z12" s="72">
        <f t="shared" si="0"/>
        <v>4916.666666666667</v>
      </c>
      <c r="AA12" s="72">
        <f t="shared" si="0"/>
        <v>58999.999999999993</v>
      </c>
    </row>
    <row r="13" spans="1:27">
      <c r="A13" s="5" t="s">
        <v>1242</v>
      </c>
      <c r="B13" s="72">
        <v>8333.3333333333339</v>
      </c>
      <c r="C13" s="72">
        <v>8333.3333333333339</v>
      </c>
      <c r="D13" s="72">
        <v>8333.3333333333339</v>
      </c>
      <c r="E13" s="72">
        <v>8333.3333333333339</v>
      </c>
      <c r="F13" s="72">
        <v>8333.3333333333339</v>
      </c>
      <c r="G13" s="72">
        <v>8333.3333333333339</v>
      </c>
      <c r="H13" s="72">
        <v>8333.3333333333339</v>
      </c>
      <c r="I13" s="72">
        <v>8333.3333333333339</v>
      </c>
      <c r="J13" s="72">
        <v>8333.3333333333339</v>
      </c>
      <c r="K13" s="72">
        <v>8333.3333333333339</v>
      </c>
      <c r="L13" s="72">
        <v>8333.3333333333339</v>
      </c>
      <c r="M13" s="72">
        <v>8333.3333333333339</v>
      </c>
      <c r="N13" s="72">
        <v>99999.999999999985</v>
      </c>
      <c r="O13" s="72">
        <f t="shared" si="1"/>
        <v>8333.3333333333339</v>
      </c>
      <c r="P13" s="72">
        <f t="shared" si="0"/>
        <v>8333.3333333333339</v>
      </c>
      <c r="Q13" s="72">
        <f t="shared" si="0"/>
        <v>8333.3333333333339</v>
      </c>
      <c r="R13" s="72">
        <f t="shared" si="0"/>
        <v>8333.3333333333339</v>
      </c>
      <c r="S13" s="72">
        <f t="shared" si="0"/>
        <v>8333.3333333333339</v>
      </c>
      <c r="T13" s="72">
        <f t="shared" si="0"/>
        <v>8333.3333333333339</v>
      </c>
      <c r="U13" s="72">
        <f t="shared" si="0"/>
        <v>8333.3333333333339</v>
      </c>
      <c r="V13" s="72">
        <f t="shared" si="0"/>
        <v>8333.3333333333339</v>
      </c>
      <c r="W13" s="72">
        <f t="shared" si="0"/>
        <v>8333.3333333333339</v>
      </c>
      <c r="X13" s="72">
        <f t="shared" si="0"/>
        <v>8333.3333333333339</v>
      </c>
      <c r="Y13" s="72">
        <f t="shared" si="0"/>
        <v>8333.3333333333339</v>
      </c>
      <c r="Z13" s="72">
        <f t="shared" si="0"/>
        <v>8333.3333333333339</v>
      </c>
      <c r="AA13" s="72">
        <f t="shared" si="0"/>
        <v>99999.999999999985</v>
      </c>
    </row>
    <row r="14" spans="1:27">
      <c r="B14" s="73">
        <f>SUM(B5:B13)</f>
        <v>189819.01666666669</v>
      </c>
      <c r="C14" s="73">
        <f t="shared" ref="C14:AA14" si="2">SUM(C5:C13)</f>
        <v>180107.25666666668</v>
      </c>
      <c r="D14" s="73">
        <f t="shared" si="2"/>
        <v>195626.92444444442</v>
      </c>
      <c r="E14" s="73">
        <f t="shared" si="2"/>
        <v>182981.85444444444</v>
      </c>
      <c r="F14" s="73">
        <f t="shared" si="2"/>
        <v>188854.74444444446</v>
      </c>
      <c r="G14" s="73">
        <f t="shared" si="2"/>
        <v>209516.00444444444</v>
      </c>
      <c r="H14" s="73">
        <f t="shared" si="2"/>
        <v>206932.53666666668</v>
      </c>
      <c r="I14" s="73">
        <f t="shared" si="2"/>
        <v>221902.75666666668</v>
      </c>
      <c r="J14" s="73">
        <f t="shared" si="2"/>
        <v>178931.70777777777</v>
      </c>
      <c r="K14" s="73">
        <f t="shared" si="2"/>
        <v>177703.74777777778</v>
      </c>
      <c r="L14" s="73">
        <f t="shared" si="2"/>
        <v>160709.64222222223</v>
      </c>
      <c r="M14" s="73">
        <f t="shared" si="2"/>
        <v>181562.08444444445</v>
      </c>
      <c r="N14" s="73">
        <f t="shared" si="2"/>
        <v>2274648.2766666668</v>
      </c>
      <c r="O14" s="73">
        <f t="shared" si="2"/>
        <v>189819.01666666669</v>
      </c>
      <c r="P14" s="73">
        <f t="shared" si="2"/>
        <v>180107.25666666668</v>
      </c>
      <c r="Q14" s="73">
        <f t="shared" si="2"/>
        <v>195626.92444444442</v>
      </c>
      <c r="R14" s="73">
        <f t="shared" si="2"/>
        <v>182981.85444444444</v>
      </c>
      <c r="S14" s="73">
        <f t="shared" si="2"/>
        <v>188854.74444444446</v>
      </c>
      <c r="T14" s="73">
        <f t="shared" si="2"/>
        <v>209516.00444444444</v>
      </c>
      <c r="U14" s="73">
        <f t="shared" si="2"/>
        <v>206932.53666666668</v>
      </c>
      <c r="V14" s="73">
        <f t="shared" si="2"/>
        <v>221902.75666666668</v>
      </c>
      <c r="W14" s="73">
        <f t="shared" si="2"/>
        <v>178931.70777777777</v>
      </c>
      <c r="X14" s="73">
        <f t="shared" si="2"/>
        <v>177703.74777777778</v>
      </c>
      <c r="Y14" s="73">
        <f t="shared" si="2"/>
        <v>160709.64222222223</v>
      </c>
      <c r="Z14" s="73">
        <f t="shared" si="2"/>
        <v>181562.08444444445</v>
      </c>
      <c r="AA14" s="73">
        <f t="shared" si="2"/>
        <v>2274648.2766666668</v>
      </c>
    </row>
    <row r="17" spans="1:26">
      <c r="O17" s="73"/>
      <c r="P17" s="73"/>
      <c r="Q17" s="73"/>
      <c r="R17" s="73"/>
      <c r="S17" s="73"/>
      <c r="T17" s="73"/>
      <c r="U17" s="73"/>
      <c r="V17" s="73"/>
      <c r="W17" s="73"/>
      <c r="X17" s="73"/>
      <c r="Y17" s="73"/>
      <c r="Z17" s="73"/>
    </row>
    <row r="20" spans="1:26">
      <c r="A20" s="5" t="s">
        <v>1287</v>
      </c>
    </row>
    <row r="22" spans="1:26">
      <c r="O22" s="73">
        <f>-O5</f>
        <v>-85698.55</v>
      </c>
      <c r="P22" s="73">
        <f t="shared" ref="P22:Z22" si="3">-P5</f>
        <v>-74521.899999999994</v>
      </c>
      <c r="Q22" s="73">
        <f t="shared" si="3"/>
        <v>-86604.01999999999</v>
      </c>
      <c r="R22" s="73">
        <f t="shared" si="3"/>
        <v>-71986.87</v>
      </c>
      <c r="S22" s="73">
        <f t="shared" si="3"/>
        <v>-66889.33</v>
      </c>
      <c r="T22" s="73">
        <f t="shared" si="3"/>
        <v>-73965.950000000012</v>
      </c>
      <c r="U22" s="73">
        <f t="shared" si="3"/>
        <v>-65541.2</v>
      </c>
      <c r="V22" s="73">
        <f t="shared" si="3"/>
        <v>-70578.39</v>
      </c>
      <c r="W22" s="73">
        <f t="shared" si="3"/>
        <v>-63923.333333333336</v>
      </c>
      <c r="X22" s="73">
        <f t="shared" si="3"/>
        <v>-63923.333333333336</v>
      </c>
      <c r="Y22" s="73">
        <f t="shared" si="3"/>
        <v>-52590</v>
      </c>
      <c r="Z22" s="73">
        <f t="shared" si="3"/>
        <v>-76416.84</v>
      </c>
    </row>
    <row r="23" spans="1:26">
      <c r="O23" s="73">
        <f t="shared" ref="O23:Z29" si="4">-O6</f>
        <v>-5693.21</v>
      </c>
      <c r="P23" s="73">
        <f t="shared" si="4"/>
        <v>-5693.21</v>
      </c>
      <c r="Q23" s="73">
        <f t="shared" si="4"/>
        <v>-5693.21</v>
      </c>
      <c r="R23" s="73">
        <f t="shared" si="4"/>
        <v>-5693.21</v>
      </c>
      <c r="S23" s="73">
        <f t="shared" si="4"/>
        <v>-5693.21</v>
      </c>
      <c r="T23" s="73">
        <f t="shared" si="4"/>
        <v>-7059</v>
      </c>
      <c r="U23" s="73">
        <f t="shared" si="4"/>
        <v>-5693.21</v>
      </c>
      <c r="V23" s="73">
        <f t="shared" si="4"/>
        <v>-5693.21</v>
      </c>
      <c r="W23" s="73">
        <f t="shared" si="4"/>
        <v>-5693.21</v>
      </c>
      <c r="X23" s="73">
        <f t="shared" si="4"/>
        <v>-5693.21</v>
      </c>
      <c r="Y23" s="73">
        <f t="shared" si="4"/>
        <v>-5693.21</v>
      </c>
      <c r="Z23" s="73">
        <f t="shared" si="4"/>
        <v>-5693.21</v>
      </c>
    </row>
    <row r="24" spans="1:26">
      <c r="O24" s="73">
        <f t="shared" si="4"/>
        <v>-5450</v>
      </c>
      <c r="P24" s="73">
        <f t="shared" si="4"/>
        <v>-5450</v>
      </c>
      <c r="Q24" s="73">
        <f t="shared" si="4"/>
        <v>-5450</v>
      </c>
      <c r="R24" s="73">
        <f t="shared" si="4"/>
        <v>-5450</v>
      </c>
      <c r="S24" s="73">
        <f t="shared" si="4"/>
        <v>-5450</v>
      </c>
      <c r="T24" s="73">
        <f t="shared" si="4"/>
        <v>-5450</v>
      </c>
      <c r="U24" s="73">
        <f t="shared" si="4"/>
        <v>-5450</v>
      </c>
      <c r="V24" s="73">
        <f t="shared" si="4"/>
        <v>-5450</v>
      </c>
      <c r="W24" s="73">
        <f t="shared" si="4"/>
        <v>-5450</v>
      </c>
      <c r="X24" s="73">
        <f t="shared" si="4"/>
        <v>-5450</v>
      </c>
      <c r="Y24" s="73">
        <f t="shared" si="4"/>
        <v>-5450</v>
      </c>
      <c r="Z24" s="73">
        <f t="shared" si="4"/>
        <v>-5450</v>
      </c>
    </row>
    <row r="25" spans="1:26">
      <c r="O25" s="73">
        <f t="shared" si="4"/>
        <v>-3246.666666666667</v>
      </c>
      <c r="P25" s="73">
        <f t="shared" si="4"/>
        <v>-3246.666666666667</v>
      </c>
      <c r="Q25" s="73">
        <f t="shared" si="4"/>
        <v>-2651.4444444444439</v>
      </c>
      <c r="R25" s="73">
        <f t="shared" si="4"/>
        <v>-2164.4444444444439</v>
      </c>
      <c r="S25" s="73">
        <f t="shared" si="4"/>
        <v>-2651.4444444444439</v>
      </c>
      <c r="T25" s="73">
        <f t="shared" si="4"/>
        <v>-2651.4444444444439</v>
      </c>
      <c r="U25" s="73">
        <f t="shared" si="4"/>
        <v>-2759.666666666667</v>
      </c>
      <c r="V25" s="73">
        <f t="shared" si="4"/>
        <v>-2759.666666666667</v>
      </c>
      <c r="W25" s="73">
        <f t="shared" si="4"/>
        <v>-2651.4444444444439</v>
      </c>
      <c r="X25" s="73">
        <f t="shared" si="4"/>
        <v>-2651.4444444444439</v>
      </c>
      <c r="Y25" s="73">
        <f t="shared" si="4"/>
        <v>-2056.2222222222222</v>
      </c>
      <c r="Z25" s="73">
        <f t="shared" si="4"/>
        <v>-2651.4444444444439</v>
      </c>
    </row>
    <row r="26" spans="1:26">
      <c r="O26" s="73">
        <f t="shared" si="4"/>
        <v>-47127.340000000004</v>
      </c>
      <c r="P26" s="73">
        <f t="shared" si="4"/>
        <v>-48592.23</v>
      </c>
      <c r="Q26" s="73">
        <f t="shared" si="4"/>
        <v>-52625</v>
      </c>
      <c r="R26" s="73">
        <f t="shared" si="4"/>
        <v>-55084.079999999994</v>
      </c>
      <c r="S26" s="73">
        <f t="shared" si="4"/>
        <v>-65567.510000000009</v>
      </c>
      <c r="T26" s="73">
        <f t="shared" si="4"/>
        <v>-77786.36</v>
      </c>
      <c r="U26" s="73">
        <f t="shared" si="4"/>
        <v>-84885.21</v>
      </c>
      <c r="V26" s="73">
        <f t="shared" si="4"/>
        <v>-94818.240000000005</v>
      </c>
      <c r="W26" s="73">
        <f t="shared" si="4"/>
        <v>-58610.47</v>
      </c>
      <c r="X26" s="73">
        <f t="shared" si="4"/>
        <v>-57382.51</v>
      </c>
      <c r="Y26" s="73">
        <f t="shared" si="4"/>
        <v>-52316.959999999992</v>
      </c>
      <c r="Z26" s="73">
        <f t="shared" si="4"/>
        <v>-48747.34</v>
      </c>
    </row>
    <row r="27" spans="1:26">
      <c r="O27" s="73">
        <f t="shared" si="4"/>
        <v>-4386.166666666667</v>
      </c>
      <c r="P27" s="73">
        <f t="shared" si="4"/>
        <v>-4386.166666666667</v>
      </c>
      <c r="Q27" s="73">
        <f t="shared" si="4"/>
        <v>-4386.166666666667</v>
      </c>
      <c r="R27" s="73">
        <f t="shared" si="4"/>
        <v>-4386.166666666667</v>
      </c>
      <c r="S27" s="73">
        <f t="shared" si="4"/>
        <v>-4386.166666666667</v>
      </c>
      <c r="T27" s="73">
        <f t="shared" si="4"/>
        <v>-4386.166666666667</v>
      </c>
      <c r="U27" s="73">
        <f t="shared" si="4"/>
        <v>-4386.166666666667</v>
      </c>
      <c r="V27" s="73">
        <f t="shared" si="4"/>
        <v>-4386.166666666667</v>
      </c>
      <c r="W27" s="73">
        <f t="shared" si="4"/>
        <v>-4386.166666666667</v>
      </c>
      <c r="X27" s="73">
        <f t="shared" si="4"/>
        <v>-4386.166666666667</v>
      </c>
      <c r="Y27" s="73">
        <f t="shared" si="4"/>
        <v>-4386.166666666667</v>
      </c>
      <c r="Z27" s="73">
        <f t="shared" si="4"/>
        <v>-4386.166666666667</v>
      </c>
    </row>
    <row r="28" spans="1:26">
      <c r="O28" s="73">
        <f t="shared" si="4"/>
        <v>-24967.083333333336</v>
      </c>
      <c r="P28" s="73">
        <f t="shared" si="4"/>
        <v>-24967.083333333336</v>
      </c>
      <c r="Q28" s="73">
        <f t="shared" si="4"/>
        <v>-24967.083333333336</v>
      </c>
      <c r="R28" s="73">
        <f t="shared" si="4"/>
        <v>-24967.083333333336</v>
      </c>
      <c r="S28" s="73">
        <f t="shared" si="4"/>
        <v>-24967.083333333336</v>
      </c>
      <c r="T28" s="73">
        <f t="shared" si="4"/>
        <v>-24967.083333333336</v>
      </c>
      <c r="U28" s="73">
        <f t="shared" si="4"/>
        <v>-24967.083333333336</v>
      </c>
      <c r="V28" s="73">
        <f t="shared" si="4"/>
        <v>-24967.083333333336</v>
      </c>
      <c r="W28" s="73">
        <f t="shared" si="4"/>
        <v>-24967.083333333336</v>
      </c>
      <c r="X28" s="73">
        <f t="shared" si="4"/>
        <v>-24967.083333333336</v>
      </c>
      <c r="Y28" s="73">
        <f t="shared" si="4"/>
        <v>-24967.083333333336</v>
      </c>
      <c r="Z28" s="73">
        <f t="shared" si="4"/>
        <v>-24967.083333333336</v>
      </c>
    </row>
    <row r="29" spans="1:26">
      <c r="O29" s="73">
        <f t="shared" si="4"/>
        <v>-4916.666666666667</v>
      </c>
      <c r="P29" s="73">
        <f t="shared" si="4"/>
        <v>-4916.666666666667</v>
      </c>
      <c r="Q29" s="73">
        <f t="shared" si="4"/>
        <v>-4916.666666666667</v>
      </c>
      <c r="R29" s="73">
        <f t="shared" si="4"/>
        <v>-4916.666666666667</v>
      </c>
      <c r="S29" s="73">
        <f t="shared" si="4"/>
        <v>-4916.666666666667</v>
      </c>
      <c r="T29" s="73">
        <f t="shared" si="4"/>
        <v>-4916.666666666667</v>
      </c>
      <c r="U29" s="73">
        <f t="shared" si="4"/>
        <v>-4916.666666666667</v>
      </c>
      <c r="V29" s="73">
        <f t="shared" si="4"/>
        <v>-4916.666666666667</v>
      </c>
      <c r="W29" s="73">
        <f t="shared" si="4"/>
        <v>-4916.666666666667</v>
      </c>
      <c r="X29" s="73">
        <f t="shared" si="4"/>
        <v>-4916.666666666667</v>
      </c>
      <c r="Y29" s="73">
        <f t="shared" si="4"/>
        <v>-4916.666666666667</v>
      </c>
      <c r="Z29" s="73">
        <f t="shared" si="4"/>
        <v>-4916.666666666667</v>
      </c>
    </row>
    <row r="30" spans="1:26">
      <c r="O30" s="73">
        <f>-O13</f>
        <v>-8333.3333333333339</v>
      </c>
      <c r="P30" s="73">
        <f t="shared" ref="P30:Z30" si="5">-P13</f>
        <v>-8333.3333333333339</v>
      </c>
      <c r="Q30" s="73">
        <f t="shared" si="5"/>
        <v>-8333.3333333333339</v>
      </c>
      <c r="R30" s="73">
        <f t="shared" si="5"/>
        <v>-8333.3333333333339</v>
      </c>
      <c r="S30" s="73">
        <f t="shared" si="5"/>
        <v>-8333.3333333333339</v>
      </c>
      <c r="T30" s="73">
        <f t="shared" si="5"/>
        <v>-8333.3333333333339</v>
      </c>
      <c r="U30" s="73">
        <f t="shared" si="5"/>
        <v>-8333.3333333333339</v>
      </c>
      <c r="V30" s="73">
        <f t="shared" si="5"/>
        <v>-8333.3333333333339</v>
      </c>
      <c r="W30" s="73">
        <f t="shared" si="5"/>
        <v>-8333.3333333333339</v>
      </c>
      <c r="X30" s="73">
        <f t="shared" si="5"/>
        <v>-8333.3333333333339</v>
      </c>
      <c r="Y30" s="73">
        <f t="shared" si="5"/>
        <v>-8333.3333333333339</v>
      </c>
      <c r="Z30" s="73">
        <f t="shared" si="5"/>
        <v>-8333.3333333333339</v>
      </c>
    </row>
  </sheetData>
  <pageMargins left="0.7" right="0.7" top="0.75" bottom="0.75" header="0.3" footer="0.3"/>
  <customProperties>
    <customPr name="_pios_id" r:id="rId1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55"/>
  <sheetViews>
    <sheetView zoomScale="80" zoomScaleNormal="80" workbookViewId="0"/>
  </sheetViews>
  <sheetFormatPr defaultColWidth="8.88671875" defaultRowHeight="14.4"/>
  <cols>
    <col min="1" max="1" width="4.88671875" style="5" customWidth="1"/>
    <col min="2" max="2" width="21" style="5" customWidth="1"/>
    <col min="3" max="14" width="12.33203125" style="5" bestFit="1" customWidth="1"/>
    <col min="15" max="15" width="13.88671875" style="5" bestFit="1" customWidth="1"/>
    <col min="16" max="17" width="8.88671875" style="5"/>
    <col min="18" max="18" width="19.6640625" style="5" bestFit="1" customWidth="1"/>
    <col min="19" max="16384" width="8.88671875" style="5"/>
  </cols>
  <sheetData>
    <row r="1" spans="2:18">
      <c r="B1" s="57" t="s">
        <v>1213</v>
      </c>
    </row>
    <row r="2" spans="2:18">
      <c r="C2" s="187" t="s">
        <v>1210</v>
      </c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9"/>
    </row>
    <row r="4" spans="2:18">
      <c r="C4" s="4" t="s">
        <v>1192</v>
      </c>
      <c r="D4" s="4" t="s">
        <v>1193</v>
      </c>
      <c r="E4" s="4" t="s">
        <v>1194</v>
      </c>
      <c r="F4" s="4" t="s">
        <v>1195</v>
      </c>
      <c r="G4" s="4" t="s">
        <v>12</v>
      </c>
      <c r="H4" s="4" t="s">
        <v>1196</v>
      </c>
      <c r="I4" s="4" t="s">
        <v>1197</v>
      </c>
      <c r="J4" s="4" t="s">
        <v>1198</v>
      </c>
      <c r="K4" s="4" t="s">
        <v>1199</v>
      </c>
      <c r="L4" s="4" t="s">
        <v>1200</v>
      </c>
      <c r="M4" s="4" t="s">
        <v>1201</v>
      </c>
      <c r="N4" s="4" t="s">
        <v>1202</v>
      </c>
      <c r="O4" s="4" t="s">
        <v>1203</v>
      </c>
    </row>
    <row r="5" spans="2:18">
      <c r="B5" s="5" t="s">
        <v>1204</v>
      </c>
      <c r="C5" s="26">
        <v>44125.858450000007</v>
      </c>
      <c r="D5" s="26">
        <v>52423.656149999995</v>
      </c>
      <c r="E5" s="26">
        <v>61352.741200000011</v>
      </c>
      <c r="F5" s="26">
        <v>58090.17534999999</v>
      </c>
      <c r="G5" s="26">
        <v>43811.356350000031</v>
      </c>
      <c r="H5" s="26">
        <v>73351.996549999982</v>
      </c>
      <c r="I5" s="26">
        <v>64642.051349999994</v>
      </c>
      <c r="J5" s="26">
        <v>64687.312499999993</v>
      </c>
      <c r="K5" s="26">
        <v>61404.52154999999</v>
      </c>
      <c r="L5" s="26">
        <v>53567.740050000015</v>
      </c>
      <c r="M5" s="26">
        <v>66201.026849999995</v>
      </c>
      <c r="N5" s="26">
        <v>58605.383599999994</v>
      </c>
      <c r="O5" s="26">
        <f t="shared" ref="O5:O11" si="0">SUM(C5:N5)</f>
        <v>702263.81994999992</v>
      </c>
      <c r="P5" s="1" t="s">
        <v>31</v>
      </c>
      <c r="Q5" s="1">
        <v>120201</v>
      </c>
      <c r="R5" s="13" t="s">
        <v>1077</v>
      </c>
    </row>
    <row r="6" spans="2:18">
      <c r="B6" s="5" t="s">
        <v>1204</v>
      </c>
      <c r="C6" s="26">
        <v>116347.02294729817</v>
      </c>
      <c r="D6" s="26">
        <v>139221.37437409209</v>
      </c>
      <c r="E6" s="26">
        <v>145128.36150563485</v>
      </c>
      <c r="F6" s="26">
        <v>137118.92177385534</v>
      </c>
      <c r="G6" s="26">
        <v>200466.85077797627</v>
      </c>
      <c r="H6" s="26">
        <v>225259.32844738485</v>
      </c>
      <c r="I6" s="26">
        <v>234632.09272112616</v>
      </c>
      <c r="J6" s="26">
        <v>229741.24015729132</v>
      </c>
      <c r="K6" s="26">
        <v>223013.07246700802</v>
      </c>
      <c r="L6" s="26">
        <v>162784.83613870977</v>
      </c>
      <c r="M6" s="26">
        <v>146978.51712831805</v>
      </c>
      <c r="N6" s="26">
        <v>127573.4453577837</v>
      </c>
      <c r="O6" s="26">
        <f t="shared" si="0"/>
        <v>2088265.0637964786</v>
      </c>
      <c r="P6" s="1" t="s">
        <v>37</v>
      </c>
      <c r="Q6" s="48">
        <v>120250</v>
      </c>
      <c r="R6" s="48" t="s">
        <v>1085</v>
      </c>
    </row>
    <row r="7" spans="2:18">
      <c r="B7" s="5" t="s">
        <v>1204</v>
      </c>
      <c r="C7" s="26">
        <v>27596.357506919616</v>
      </c>
      <c r="D7" s="26">
        <v>37017.887180934173</v>
      </c>
      <c r="E7" s="26">
        <v>47323.65630893971</v>
      </c>
      <c r="F7" s="26">
        <v>40820.898262530216</v>
      </c>
      <c r="G7" s="26">
        <v>40398.736854566443</v>
      </c>
      <c r="H7" s="26">
        <v>42819.005122175113</v>
      </c>
      <c r="I7" s="26">
        <v>44536.467220724648</v>
      </c>
      <c r="J7" s="26">
        <v>43564.520164924783</v>
      </c>
      <c r="K7" s="26">
        <v>39518.449496790461</v>
      </c>
      <c r="L7" s="26">
        <v>43732.285758523918</v>
      </c>
      <c r="M7" s="26">
        <v>41047.708022005507</v>
      </c>
      <c r="N7" s="26">
        <v>31253.007968927806</v>
      </c>
      <c r="O7" s="26">
        <f t="shared" si="0"/>
        <v>479628.97986796236</v>
      </c>
      <c r="P7" s="1" t="s">
        <v>38</v>
      </c>
      <c r="Q7" s="5">
        <v>120251</v>
      </c>
      <c r="R7" s="5" t="s">
        <v>1086</v>
      </c>
    </row>
    <row r="8" spans="2:18">
      <c r="B8" s="5" t="s">
        <v>1204</v>
      </c>
      <c r="C8" s="26">
        <v>52501.339125608218</v>
      </c>
      <c r="D8" s="26">
        <v>54251.909644747597</v>
      </c>
      <c r="E8" s="26">
        <v>63048.055987287429</v>
      </c>
      <c r="F8" s="26">
        <v>58653.265230284225</v>
      </c>
      <c r="G8" s="26">
        <v>20927.728883720745</v>
      </c>
      <c r="H8" s="26">
        <v>78011.672449340564</v>
      </c>
      <c r="I8" s="26">
        <v>81026.211924302523</v>
      </c>
      <c r="J8" s="26">
        <v>78295.275841632058</v>
      </c>
      <c r="K8" s="26">
        <v>58219.477687268547</v>
      </c>
      <c r="L8" s="26">
        <v>47057.609139598469</v>
      </c>
      <c r="M8" s="26">
        <v>43956.82322159184</v>
      </c>
      <c r="N8" s="26">
        <v>53993.671721431521</v>
      </c>
      <c r="O8" s="26">
        <f t="shared" si="0"/>
        <v>689943.04085681378</v>
      </c>
      <c r="P8" s="1" t="s">
        <v>39</v>
      </c>
      <c r="Q8" s="5">
        <v>120252</v>
      </c>
      <c r="R8" s="5" t="s">
        <v>1087</v>
      </c>
    </row>
    <row r="9" spans="2:18">
      <c r="B9" s="5" t="s">
        <v>1204</v>
      </c>
      <c r="C9" s="26">
        <v>4808.0159000000012</v>
      </c>
      <c r="D9" s="26">
        <v>4753.2749000000013</v>
      </c>
      <c r="E9" s="26">
        <v>4868.1465499999995</v>
      </c>
      <c r="F9" s="26">
        <v>4809.0341000000008</v>
      </c>
      <c r="G9" s="26">
        <v>4809.6788500000002</v>
      </c>
      <c r="H9" s="26">
        <v>4808.5737500000005</v>
      </c>
      <c r="I9" s="26">
        <v>4808.7101999999995</v>
      </c>
      <c r="J9" s="26">
        <v>4810.4669999999996</v>
      </c>
      <c r="K9" s="26">
        <v>4810.0173500000019</v>
      </c>
      <c r="L9" s="26">
        <v>4809.7554</v>
      </c>
      <c r="M9" s="26">
        <v>4810.01325</v>
      </c>
      <c r="N9" s="26">
        <v>4808.3126000000002</v>
      </c>
      <c r="O9" s="26">
        <f t="shared" si="0"/>
        <v>57713.99985</v>
      </c>
      <c r="P9" s="1" t="s">
        <v>45</v>
      </c>
      <c r="Q9" s="5">
        <v>123301</v>
      </c>
      <c r="R9" s="5" t="s">
        <v>1097</v>
      </c>
    </row>
    <row r="10" spans="2:18">
      <c r="B10" s="5" t="s">
        <v>1204</v>
      </c>
      <c r="C10" s="26">
        <v>987.0172</v>
      </c>
      <c r="D10" s="26">
        <v>445.89920000000006</v>
      </c>
      <c r="E10" s="26">
        <v>740.06939999999997</v>
      </c>
      <c r="F10" s="26">
        <v>919.12980000000005</v>
      </c>
      <c r="G10" s="26">
        <v>626.24059999999997</v>
      </c>
      <c r="H10" s="26">
        <v>535.2503999999999</v>
      </c>
      <c r="I10" s="26">
        <v>909.55179999999984</v>
      </c>
      <c r="J10" s="26">
        <v>668.52340000000004</v>
      </c>
      <c r="K10" s="26">
        <v>982.42819999999995</v>
      </c>
      <c r="L10" s="26">
        <v>655.02580000000012</v>
      </c>
      <c r="M10" s="26">
        <v>749.79079999999999</v>
      </c>
      <c r="N10" s="26">
        <v>1066.0451999999998</v>
      </c>
      <c r="O10" s="26">
        <f t="shared" si="0"/>
        <v>9284.9718000000012</v>
      </c>
      <c r="P10" s="1" t="s">
        <v>48</v>
      </c>
      <c r="Q10" s="5">
        <v>125001</v>
      </c>
      <c r="R10" s="5" t="s">
        <v>1103</v>
      </c>
    </row>
    <row r="11" spans="2:18">
      <c r="B11" s="5" t="s">
        <v>1204</v>
      </c>
      <c r="C11" s="26">
        <v>3166.0773374999999</v>
      </c>
      <c r="D11" s="26">
        <v>3166.0773374999999</v>
      </c>
      <c r="E11" s="26">
        <v>3166.0773374999999</v>
      </c>
      <c r="F11" s="26">
        <v>3166.0773374999999</v>
      </c>
      <c r="G11" s="26">
        <v>3166.0773374999999</v>
      </c>
      <c r="H11" s="26">
        <v>3166.0773374999999</v>
      </c>
      <c r="I11" s="26">
        <v>3166.0773374999999</v>
      </c>
      <c r="J11" s="26">
        <v>3166.0773374999999</v>
      </c>
      <c r="K11" s="26">
        <v>4133.7681000000002</v>
      </c>
      <c r="L11" s="26">
        <v>2652.6307500000003</v>
      </c>
      <c r="M11" s="26">
        <v>2817.0796499999997</v>
      </c>
      <c r="N11" s="26">
        <v>3060.8308500000007</v>
      </c>
      <c r="O11" s="26">
        <f t="shared" si="0"/>
        <v>37992.928049999995</v>
      </c>
      <c r="P11" s="1" t="s">
        <v>50</v>
      </c>
      <c r="Q11" s="5">
        <v>126001</v>
      </c>
      <c r="R11" s="5" t="s">
        <v>1110</v>
      </c>
    </row>
    <row r="12" spans="2:18">
      <c r="B12" s="5" t="s">
        <v>1207</v>
      </c>
      <c r="C12" s="26">
        <f>SUM(C5:C11)</f>
        <v>249531.68846732602</v>
      </c>
      <c r="D12" s="26">
        <f t="shared" ref="D12:O12" si="1">SUM(D5:D11)</f>
        <v>291280.07878727384</v>
      </c>
      <c r="E12" s="26">
        <f t="shared" si="1"/>
        <v>325627.10828936199</v>
      </c>
      <c r="F12" s="26">
        <f t="shared" si="1"/>
        <v>303577.50185416976</v>
      </c>
      <c r="G12" s="26">
        <f t="shared" si="1"/>
        <v>314206.66965376353</v>
      </c>
      <c r="H12" s="26">
        <f t="shared" si="1"/>
        <v>427951.90405640047</v>
      </c>
      <c r="I12" s="26">
        <f t="shared" si="1"/>
        <v>433721.1625536533</v>
      </c>
      <c r="J12" s="26">
        <f t="shared" si="1"/>
        <v>424933.41640134813</v>
      </c>
      <c r="K12" s="26">
        <f t="shared" si="1"/>
        <v>392081.73485106701</v>
      </c>
      <c r="L12" s="26">
        <f t="shared" si="1"/>
        <v>315259.88303683221</v>
      </c>
      <c r="M12" s="26">
        <f t="shared" si="1"/>
        <v>306560.95892191539</v>
      </c>
      <c r="N12" s="26">
        <f t="shared" si="1"/>
        <v>280360.69729814306</v>
      </c>
      <c r="O12" s="26">
        <f t="shared" si="1"/>
        <v>4065092.8041712549</v>
      </c>
    </row>
    <row r="13" spans="2:18"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</row>
    <row r="14" spans="2:18">
      <c r="C14" s="4" t="s">
        <v>8</v>
      </c>
      <c r="D14" s="4" t="s">
        <v>9</v>
      </c>
      <c r="E14" s="4" t="s">
        <v>10</v>
      </c>
      <c r="F14" s="4" t="s">
        <v>11</v>
      </c>
      <c r="G14" s="4" t="s">
        <v>12</v>
      </c>
      <c r="H14" s="4" t="s">
        <v>13</v>
      </c>
      <c r="I14" s="4" t="s">
        <v>2</v>
      </c>
      <c r="J14" s="4" t="s">
        <v>3</v>
      </c>
      <c r="K14" s="4" t="s">
        <v>4</v>
      </c>
      <c r="L14" s="4" t="s">
        <v>5</v>
      </c>
      <c r="M14" s="4" t="s">
        <v>6</v>
      </c>
      <c r="N14" s="4" t="s">
        <v>7</v>
      </c>
      <c r="O14" s="4" t="s">
        <v>240</v>
      </c>
      <c r="P14" s="56"/>
    </row>
    <row r="15" spans="2:18">
      <c r="B15" s="5" t="s">
        <v>1208</v>
      </c>
      <c r="C15" s="26">
        <v>45642</v>
      </c>
      <c r="D15" s="26">
        <v>51798</v>
      </c>
      <c r="E15" s="26">
        <v>58426</v>
      </c>
      <c r="F15" s="26">
        <v>56521</v>
      </c>
      <c r="G15" s="26">
        <v>46184</v>
      </c>
      <c r="H15" s="26">
        <v>68615</v>
      </c>
      <c r="I15" s="26">
        <v>62154</v>
      </c>
      <c r="J15" s="26">
        <v>62188</v>
      </c>
      <c r="K15" s="26">
        <v>59237</v>
      </c>
      <c r="L15" s="26">
        <v>53422</v>
      </c>
      <c r="M15" s="26">
        <v>62795</v>
      </c>
      <c r="N15" s="26">
        <v>57160</v>
      </c>
      <c r="O15" s="26">
        <f t="shared" ref="O15:O21" si="2">SUM(C15:N15)</f>
        <v>684142</v>
      </c>
      <c r="Q15" s="5">
        <v>120201</v>
      </c>
      <c r="R15" s="5" t="s">
        <v>1077</v>
      </c>
    </row>
    <row r="16" spans="2:18">
      <c r="B16" s="5" t="s">
        <v>1208</v>
      </c>
      <c r="C16" s="26">
        <v>118225</v>
      </c>
      <c r="D16" s="26">
        <v>140368</v>
      </c>
      <c r="E16" s="26">
        <v>135139</v>
      </c>
      <c r="F16" s="26">
        <v>136811</v>
      </c>
      <c r="G16" s="26">
        <v>203490</v>
      </c>
      <c r="H16" s="26">
        <v>232232</v>
      </c>
      <c r="I16" s="26">
        <v>229579</v>
      </c>
      <c r="J16" s="26">
        <v>244448</v>
      </c>
      <c r="K16" s="26">
        <v>238666</v>
      </c>
      <c r="L16" s="26">
        <v>162053</v>
      </c>
      <c r="M16" s="26">
        <v>145676</v>
      </c>
      <c r="N16" s="26">
        <v>124838</v>
      </c>
      <c r="O16" s="26">
        <f t="shared" si="2"/>
        <v>2111525</v>
      </c>
      <c r="Q16" s="5">
        <v>120250</v>
      </c>
      <c r="R16" s="5" t="s">
        <v>1085</v>
      </c>
    </row>
    <row r="17" spans="2:18">
      <c r="B17" s="5" t="s">
        <v>1208</v>
      </c>
      <c r="C17" s="26">
        <v>28032</v>
      </c>
      <c r="D17" s="26">
        <v>37323</v>
      </c>
      <c r="E17" s="26">
        <v>44066</v>
      </c>
      <c r="F17" s="26">
        <v>40756</v>
      </c>
      <c r="G17" s="26">
        <v>41008</v>
      </c>
      <c r="H17" s="26">
        <v>44145</v>
      </c>
      <c r="I17" s="26">
        <v>43577</v>
      </c>
      <c r="J17" s="26">
        <v>46353</v>
      </c>
      <c r="K17" s="26">
        <v>42292</v>
      </c>
      <c r="L17" s="26">
        <v>43536</v>
      </c>
      <c r="M17" s="26">
        <v>40684</v>
      </c>
      <c r="N17" s="26">
        <v>29890</v>
      </c>
      <c r="O17" s="26">
        <f t="shared" si="2"/>
        <v>481662</v>
      </c>
      <c r="Q17" s="5">
        <v>120251</v>
      </c>
      <c r="R17" s="5" t="s">
        <v>1086</v>
      </c>
    </row>
    <row r="18" spans="2:18">
      <c r="B18" s="5" t="s">
        <v>1208</v>
      </c>
      <c r="C18" s="26">
        <v>55243</v>
      </c>
      <c r="D18" s="26">
        <v>56661</v>
      </c>
      <c r="E18" s="26">
        <v>60814</v>
      </c>
      <c r="F18" s="26">
        <v>60621</v>
      </c>
      <c r="G18" s="26">
        <v>22005</v>
      </c>
      <c r="H18" s="26">
        <v>83312</v>
      </c>
      <c r="I18" s="26">
        <v>82125</v>
      </c>
      <c r="J18" s="26">
        <v>86296</v>
      </c>
      <c r="K18" s="26">
        <v>64541</v>
      </c>
      <c r="L18" s="26">
        <v>48527</v>
      </c>
      <c r="M18" s="26">
        <v>45130</v>
      </c>
      <c r="N18" s="26">
        <v>54731</v>
      </c>
      <c r="O18" s="26">
        <f t="shared" si="2"/>
        <v>720006</v>
      </c>
      <c r="Q18" s="5">
        <v>120252</v>
      </c>
      <c r="R18" s="5" t="s">
        <v>1087</v>
      </c>
    </row>
    <row r="19" spans="2:18">
      <c r="B19" s="5" t="s">
        <v>1208</v>
      </c>
      <c r="C19" s="26">
        <v>4643</v>
      </c>
      <c r="D19" s="26">
        <v>4602</v>
      </c>
      <c r="E19" s="26">
        <v>4700</v>
      </c>
      <c r="F19" s="26">
        <v>4644</v>
      </c>
      <c r="G19" s="26">
        <v>4644</v>
      </c>
      <c r="H19" s="26">
        <v>4643</v>
      </c>
      <c r="I19" s="26">
        <v>4643</v>
      </c>
      <c r="J19" s="26">
        <v>4645</v>
      </c>
      <c r="K19" s="26">
        <v>4644</v>
      </c>
      <c r="L19" s="26">
        <v>4644</v>
      </c>
      <c r="M19" s="26">
        <v>4644</v>
      </c>
      <c r="N19" s="26">
        <v>4643</v>
      </c>
      <c r="O19" s="26">
        <f t="shared" si="2"/>
        <v>55739</v>
      </c>
      <c r="Q19" s="5">
        <v>123301</v>
      </c>
      <c r="R19" s="5" t="s">
        <v>1097</v>
      </c>
    </row>
    <row r="20" spans="2:18">
      <c r="B20" s="5" t="s">
        <v>1208</v>
      </c>
      <c r="C20" s="26">
        <v>987</v>
      </c>
      <c r="D20" s="26">
        <v>446</v>
      </c>
      <c r="E20" s="26">
        <v>740</v>
      </c>
      <c r="F20" s="26">
        <v>919</v>
      </c>
      <c r="G20" s="26">
        <v>626</v>
      </c>
      <c r="H20" s="26">
        <v>535</v>
      </c>
      <c r="I20" s="26">
        <v>910</v>
      </c>
      <c r="J20" s="26">
        <v>669</v>
      </c>
      <c r="K20" s="26">
        <v>982</v>
      </c>
      <c r="L20" s="26">
        <v>655</v>
      </c>
      <c r="M20" s="26">
        <v>750</v>
      </c>
      <c r="N20" s="26">
        <v>1066</v>
      </c>
      <c r="O20" s="26">
        <f t="shared" si="2"/>
        <v>9285</v>
      </c>
      <c r="Q20" s="5">
        <v>125001</v>
      </c>
      <c r="R20" s="5" t="s">
        <v>1103</v>
      </c>
    </row>
    <row r="21" spans="2:18">
      <c r="B21" s="5" t="s">
        <v>1208</v>
      </c>
      <c r="C21" s="26">
        <v>3056</v>
      </c>
      <c r="D21" s="26">
        <v>3056</v>
      </c>
      <c r="E21" s="26">
        <v>3056</v>
      </c>
      <c r="F21" s="26">
        <v>3056</v>
      </c>
      <c r="G21" s="26">
        <v>3056</v>
      </c>
      <c r="H21" s="26">
        <v>3056</v>
      </c>
      <c r="I21" s="26">
        <v>3056</v>
      </c>
      <c r="J21" s="26">
        <v>3056</v>
      </c>
      <c r="K21" s="26">
        <v>3991</v>
      </c>
      <c r="L21" s="26">
        <v>2561</v>
      </c>
      <c r="M21" s="26">
        <v>2720</v>
      </c>
      <c r="N21" s="26">
        <v>2955</v>
      </c>
      <c r="O21" s="26">
        <f t="shared" si="2"/>
        <v>36675</v>
      </c>
      <c r="Q21" s="5">
        <v>126001</v>
      </c>
      <c r="R21" s="5" t="s">
        <v>1110</v>
      </c>
    </row>
    <row r="22" spans="2:18">
      <c r="B22" s="5" t="s">
        <v>1207</v>
      </c>
      <c r="C22" s="55">
        <f>SUM(C15:C21)</f>
        <v>255828</v>
      </c>
      <c r="D22" s="55">
        <f t="shared" ref="D22:O22" si="3">SUM(D15:D21)</f>
        <v>294254</v>
      </c>
      <c r="E22" s="55">
        <f t="shared" si="3"/>
        <v>306941</v>
      </c>
      <c r="F22" s="55">
        <f t="shared" si="3"/>
        <v>303328</v>
      </c>
      <c r="G22" s="55">
        <f t="shared" si="3"/>
        <v>321013</v>
      </c>
      <c r="H22" s="55">
        <f t="shared" si="3"/>
        <v>436538</v>
      </c>
      <c r="I22" s="55">
        <f t="shared" si="3"/>
        <v>426044</v>
      </c>
      <c r="J22" s="55">
        <f t="shared" si="3"/>
        <v>447655</v>
      </c>
      <c r="K22" s="55">
        <f t="shared" si="3"/>
        <v>414353</v>
      </c>
      <c r="L22" s="55">
        <f t="shared" si="3"/>
        <v>315398</v>
      </c>
      <c r="M22" s="55">
        <f t="shared" si="3"/>
        <v>302399</v>
      </c>
      <c r="N22" s="55">
        <f t="shared" si="3"/>
        <v>275283</v>
      </c>
      <c r="O22" s="55">
        <f t="shared" si="3"/>
        <v>4099034</v>
      </c>
    </row>
    <row r="24" spans="2:18">
      <c r="C24" s="4" t="s">
        <v>8</v>
      </c>
      <c r="D24" s="4" t="s">
        <v>9</v>
      </c>
      <c r="E24" s="4" t="s">
        <v>10</v>
      </c>
      <c r="F24" s="4" t="s">
        <v>11</v>
      </c>
      <c r="G24" s="4" t="s">
        <v>12</v>
      </c>
      <c r="H24" s="4" t="s">
        <v>13</v>
      </c>
      <c r="I24" s="4" t="s">
        <v>2</v>
      </c>
      <c r="J24" s="4" t="s">
        <v>3</v>
      </c>
      <c r="K24" s="4" t="s">
        <v>4</v>
      </c>
      <c r="L24" s="4" t="s">
        <v>5</v>
      </c>
      <c r="M24" s="4" t="s">
        <v>6</v>
      </c>
      <c r="N24" s="4" t="s">
        <v>7</v>
      </c>
      <c r="O24" s="4" t="s">
        <v>240</v>
      </c>
      <c r="P24" s="56"/>
    </row>
    <row r="25" spans="2:18">
      <c r="B25" s="5" t="s">
        <v>1209</v>
      </c>
      <c r="C25" s="55">
        <f t="shared" ref="C25:O25" si="4">C5-C15</f>
        <v>-1516.141549999993</v>
      </c>
      <c r="D25" s="55">
        <f t="shared" si="4"/>
        <v>625.65614999999525</v>
      </c>
      <c r="E25" s="55">
        <f t="shared" si="4"/>
        <v>2926.7412000000113</v>
      </c>
      <c r="F25" s="55">
        <f t="shared" si="4"/>
        <v>1569.1753499999904</v>
      </c>
      <c r="G25" s="55">
        <f t="shared" si="4"/>
        <v>-2372.6436499999691</v>
      </c>
      <c r="H25" s="55">
        <f t="shared" si="4"/>
        <v>4736.9965499999817</v>
      </c>
      <c r="I25" s="55">
        <f t="shared" si="4"/>
        <v>2488.0513499999943</v>
      </c>
      <c r="J25" s="55">
        <f t="shared" si="4"/>
        <v>2499.3124999999927</v>
      </c>
      <c r="K25" s="55">
        <f t="shared" si="4"/>
        <v>2167.5215499999904</v>
      </c>
      <c r="L25" s="55">
        <f t="shared" si="4"/>
        <v>145.74005000001489</v>
      </c>
      <c r="M25" s="55">
        <f t="shared" si="4"/>
        <v>3406.0268499999947</v>
      </c>
      <c r="N25" s="55">
        <f t="shared" si="4"/>
        <v>1445.3835999999937</v>
      </c>
      <c r="O25" s="55">
        <f t="shared" si="4"/>
        <v>18121.819949999917</v>
      </c>
      <c r="Q25" s="5">
        <v>120201</v>
      </c>
      <c r="R25" s="5" t="s">
        <v>1077</v>
      </c>
    </row>
    <row r="26" spans="2:18">
      <c r="B26" s="5" t="s">
        <v>1209</v>
      </c>
      <c r="C26" s="55">
        <f t="shared" ref="C26:O26" si="5">C6-C16</f>
        <v>-1877.9770527018263</v>
      </c>
      <c r="D26" s="55">
        <f t="shared" si="5"/>
        <v>-1146.6256259079091</v>
      </c>
      <c r="E26" s="55">
        <f t="shared" si="5"/>
        <v>9989.3615056348499</v>
      </c>
      <c r="F26" s="55">
        <f t="shared" si="5"/>
        <v>307.9217738553416</v>
      </c>
      <c r="G26" s="55">
        <f t="shared" si="5"/>
        <v>-3023.1492220237269</v>
      </c>
      <c r="H26" s="55">
        <f t="shared" si="5"/>
        <v>-6972.6715526151529</v>
      </c>
      <c r="I26" s="55">
        <f t="shared" si="5"/>
        <v>5053.0927211261587</v>
      </c>
      <c r="J26" s="55">
        <f t="shared" si="5"/>
        <v>-14706.759842708678</v>
      </c>
      <c r="K26" s="55">
        <f t="shared" si="5"/>
        <v>-15652.927532991976</v>
      </c>
      <c r="L26" s="55">
        <f t="shared" si="5"/>
        <v>731.83613870976842</v>
      </c>
      <c r="M26" s="55">
        <f t="shared" si="5"/>
        <v>1302.5171283180534</v>
      </c>
      <c r="N26" s="55">
        <f t="shared" si="5"/>
        <v>2735.4453577836975</v>
      </c>
      <c r="O26" s="55">
        <f t="shared" si="5"/>
        <v>-23259.936203521444</v>
      </c>
      <c r="Q26" s="5">
        <v>120250</v>
      </c>
      <c r="R26" s="5" t="s">
        <v>1085</v>
      </c>
    </row>
    <row r="27" spans="2:18">
      <c r="B27" s="5" t="s">
        <v>1209</v>
      </c>
      <c r="C27" s="55">
        <f t="shared" ref="C27:O27" si="6">C7-C17</f>
        <v>-435.64249308038416</v>
      </c>
      <c r="D27" s="55">
        <f t="shared" si="6"/>
        <v>-305.11281906582735</v>
      </c>
      <c r="E27" s="55">
        <f t="shared" si="6"/>
        <v>3257.6563089397096</v>
      </c>
      <c r="F27" s="55">
        <f t="shared" si="6"/>
        <v>64.898262530216016</v>
      </c>
      <c r="G27" s="55">
        <f t="shared" si="6"/>
        <v>-609.26314543355693</v>
      </c>
      <c r="H27" s="55">
        <f t="shared" si="6"/>
        <v>-1325.9948778248872</v>
      </c>
      <c r="I27" s="55">
        <f t="shared" si="6"/>
        <v>959.46722072464763</v>
      </c>
      <c r="J27" s="55">
        <f t="shared" si="6"/>
        <v>-2788.4798350752171</v>
      </c>
      <c r="K27" s="55">
        <f t="shared" si="6"/>
        <v>-2773.5505032095389</v>
      </c>
      <c r="L27" s="55">
        <f t="shared" si="6"/>
        <v>196.28575852391805</v>
      </c>
      <c r="M27" s="55">
        <f t="shared" si="6"/>
        <v>363.70802200550679</v>
      </c>
      <c r="N27" s="55">
        <f t="shared" si="6"/>
        <v>1363.0079689278064</v>
      </c>
      <c r="O27" s="55">
        <f t="shared" si="6"/>
        <v>-2033.0201320376364</v>
      </c>
      <c r="Q27" s="5">
        <v>120251</v>
      </c>
      <c r="R27" s="5" t="s">
        <v>1086</v>
      </c>
    </row>
    <row r="28" spans="2:18">
      <c r="B28" s="5" t="s">
        <v>1209</v>
      </c>
      <c r="C28" s="55">
        <f t="shared" ref="C28:O28" si="7">C8-C18</f>
        <v>-2741.6608743917823</v>
      </c>
      <c r="D28" s="55">
        <f t="shared" si="7"/>
        <v>-2409.0903552524032</v>
      </c>
      <c r="E28" s="55">
        <f t="shared" si="7"/>
        <v>2234.0559872874292</v>
      </c>
      <c r="F28" s="55">
        <f t="shared" si="7"/>
        <v>-1967.7347697157747</v>
      </c>
      <c r="G28" s="55">
        <f t="shared" si="7"/>
        <v>-1077.2711162792548</v>
      </c>
      <c r="H28" s="55">
        <f t="shared" si="7"/>
        <v>-5300.3275506594364</v>
      </c>
      <c r="I28" s="55">
        <f t="shared" si="7"/>
        <v>-1098.7880756974773</v>
      </c>
      <c r="J28" s="55">
        <f t="shared" si="7"/>
        <v>-8000.7241583679424</v>
      </c>
      <c r="K28" s="55">
        <f t="shared" si="7"/>
        <v>-6321.522312731453</v>
      </c>
      <c r="L28" s="55">
        <f t="shared" si="7"/>
        <v>-1469.3908604015305</v>
      </c>
      <c r="M28" s="55">
        <f t="shared" si="7"/>
        <v>-1173.1767784081603</v>
      </c>
      <c r="N28" s="55">
        <f t="shared" si="7"/>
        <v>-737.32827856847871</v>
      </c>
      <c r="O28" s="55">
        <f t="shared" si="7"/>
        <v>-30062.959143186221</v>
      </c>
      <c r="Q28" s="5">
        <v>120252</v>
      </c>
      <c r="R28" s="5" t="s">
        <v>1087</v>
      </c>
    </row>
    <row r="29" spans="2:18">
      <c r="B29" s="5" t="s">
        <v>1209</v>
      </c>
      <c r="C29" s="55">
        <f t="shared" ref="C29:O29" si="8">C9-C19</f>
        <v>165.01590000000124</v>
      </c>
      <c r="D29" s="55">
        <f t="shared" si="8"/>
        <v>151.27490000000125</v>
      </c>
      <c r="E29" s="55">
        <f t="shared" si="8"/>
        <v>168.14654999999948</v>
      </c>
      <c r="F29" s="55">
        <f t="shared" si="8"/>
        <v>165.03410000000076</v>
      </c>
      <c r="G29" s="55">
        <f t="shared" si="8"/>
        <v>165.67885000000024</v>
      </c>
      <c r="H29" s="55">
        <f t="shared" si="8"/>
        <v>165.57375000000047</v>
      </c>
      <c r="I29" s="55">
        <f t="shared" si="8"/>
        <v>165.71019999999953</v>
      </c>
      <c r="J29" s="55">
        <f t="shared" si="8"/>
        <v>165.46699999999964</v>
      </c>
      <c r="K29" s="55">
        <f t="shared" si="8"/>
        <v>166.0173500000019</v>
      </c>
      <c r="L29" s="55">
        <f t="shared" si="8"/>
        <v>165.75540000000001</v>
      </c>
      <c r="M29" s="55">
        <f t="shared" si="8"/>
        <v>166.01324999999997</v>
      </c>
      <c r="N29" s="55">
        <f t="shared" si="8"/>
        <v>165.3126000000002</v>
      </c>
      <c r="O29" s="55">
        <f t="shared" si="8"/>
        <v>1974.9998500000002</v>
      </c>
      <c r="Q29" s="5">
        <v>123301</v>
      </c>
      <c r="R29" s="5" t="s">
        <v>1097</v>
      </c>
    </row>
    <row r="30" spans="2:18">
      <c r="B30" s="5" t="s">
        <v>1209</v>
      </c>
      <c r="C30" s="55">
        <f t="shared" ref="C30:O30" si="9">C10-C20</f>
        <v>1.7200000000002547E-2</v>
      </c>
      <c r="D30" s="55">
        <f t="shared" si="9"/>
        <v>-0.10079999999993561</v>
      </c>
      <c r="E30" s="55">
        <f t="shared" si="9"/>
        <v>6.9399999999973261E-2</v>
      </c>
      <c r="F30" s="55">
        <f t="shared" si="9"/>
        <v>0.12980000000004566</v>
      </c>
      <c r="G30" s="55">
        <f t="shared" si="9"/>
        <v>0.24059999999997217</v>
      </c>
      <c r="H30" s="55">
        <f t="shared" si="9"/>
        <v>0.25039999999989959</v>
      </c>
      <c r="I30" s="55">
        <f t="shared" si="9"/>
        <v>-0.44820000000015625</v>
      </c>
      <c r="J30" s="55">
        <f t="shared" si="9"/>
        <v>-0.47659999999996217</v>
      </c>
      <c r="K30" s="55">
        <f t="shared" si="9"/>
        <v>0.42819999999994707</v>
      </c>
      <c r="L30" s="55">
        <f t="shared" si="9"/>
        <v>2.5800000000117507E-2</v>
      </c>
      <c r="M30" s="55">
        <f t="shared" si="9"/>
        <v>-0.20920000000000982</v>
      </c>
      <c r="N30" s="55">
        <f t="shared" si="9"/>
        <v>4.5199999999795182E-2</v>
      </c>
      <c r="O30" s="55">
        <f t="shared" si="9"/>
        <v>-2.8199999998832936E-2</v>
      </c>
      <c r="Q30" s="5">
        <v>125001</v>
      </c>
      <c r="R30" s="5" t="s">
        <v>1103</v>
      </c>
    </row>
    <row r="31" spans="2:18">
      <c r="B31" s="5" t="s">
        <v>1209</v>
      </c>
      <c r="C31" s="55">
        <f t="shared" ref="C31:O31" si="10">C11-C21</f>
        <v>110.07733749999989</v>
      </c>
      <c r="D31" s="55">
        <f t="shared" si="10"/>
        <v>110.07733749999989</v>
      </c>
      <c r="E31" s="55">
        <f t="shared" si="10"/>
        <v>110.07733749999989</v>
      </c>
      <c r="F31" s="55">
        <f t="shared" si="10"/>
        <v>110.07733749999989</v>
      </c>
      <c r="G31" s="55">
        <f t="shared" si="10"/>
        <v>110.07733749999989</v>
      </c>
      <c r="H31" s="55">
        <f t="shared" si="10"/>
        <v>110.07733749999989</v>
      </c>
      <c r="I31" s="55">
        <f t="shared" si="10"/>
        <v>110.07733749999989</v>
      </c>
      <c r="J31" s="55">
        <f t="shared" si="10"/>
        <v>110.07733749999989</v>
      </c>
      <c r="K31" s="55">
        <f t="shared" si="10"/>
        <v>142.76810000000023</v>
      </c>
      <c r="L31" s="55">
        <f t="shared" si="10"/>
        <v>91.630750000000262</v>
      </c>
      <c r="M31" s="55">
        <f t="shared" si="10"/>
        <v>97.079649999999674</v>
      </c>
      <c r="N31" s="55">
        <f t="shared" si="10"/>
        <v>105.83085000000074</v>
      </c>
      <c r="O31" s="55">
        <f t="shared" si="10"/>
        <v>1317.928049999995</v>
      </c>
      <c r="Q31" s="5">
        <v>126001</v>
      </c>
      <c r="R31" s="5" t="s">
        <v>1110</v>
      </c>
    </row>
    <row r="32" spans="2:18">
      <c r="B32" s="5" t="s">
        <v>1207</v>
      </c>
      <c r="C32" s="55">
        <f>SUM(C25:C31)</f>
        <v>-6296.3115326739844</v>
      </c>
      <c r="D32" s="55">
        <f t="shared" ref="D32:O32" si="11">SUM(D25:D31)</f>
        <v>-2973.9212127261435</v>
      </c>
      <c r="E32" s="55">
        <f t="shared" si="11"/>
        <v>18686.108289361997</v>
      </c>
      <c r="F32" s="55">
        <f t="shared" si="11"/>
        <v>249.50185416977399</v>
      </c>
      <c r="G32" s="55">
        <f t="shared" si="11"/>
        <v>-6806.3303462365075</v>
      </c>
      <c r="H32" s="55">
        <f t="shared" si="11"/>
        <v>-8586.0959435994955</v>
      </c>
      <c r="I32" s="55">
        <f t="shared" si="11"/>
        <v>7677.1625536533229</v>
      </c>
      <c r="J32" s="55">
        <f t="shared" si="11"/>
        <v>-22721.583598651843</v>
      </c>
      <c r="K32" s="55">
        <f t="shared" si="11"/>
        <v>-22271.265148932976</v>
      </c>
      <c r="L32" s="55">
        <f t="shared" si="11"/>
        <v>-138.11696316782877</v>
      </c>
      <c r="M32" s="55">
        <f t="shared" si="11"/>
        <v>4161.9589219153941</v>
      </c>
      <c r="N32" s="55">
        <f t="shared" si="11"/>
        <v>5077.697298143019</v>
      </c>
      <c r="O32" s="55">
        <f t="shared" si="11"/>
        <v>-33941.195828745389</v>
      </c>
    </row>
    <row r="35" spans="2:18">
      <c r="C35" s="187" t="s">
        <v>1211</v>
      </c>
      <c r="D35" s="188"/>
      <c r="E35" s="188"/>
      <c r="F35" s="188"/>
      <c r="G35" s="188"/>
      <c r="H35" s="188"/>
      <c r="I35" s="188"/>
      <c r="J35" s="188"/>
      <c r="K35" s="188"/>
      <c r="L35" s="188"/>
      <c r="M35" s="188"/>
      <c r="N35" s="188"/>
      <c r="O35" s="189"/>
    </row>
    <row r="37" spans="2:18">
      <c r="C37" s="4" t="s">
        <v>1192</v>
      </c>
      <c r="D37" s="4" t="s">
        <v>1193</v>
      </c>
      <c r="E37" s="4" t="s">
        <v>1194</v>
      </c>
      <c r="F37" s="4" t="s">
        <v>1195</v>
      </c>
      <c r="G37" s="4" t="s">
        <v>12</v>
      </c>
      <c r="H37" s="4" t="s">
        <v>1196</v>
      </c>
      <c r="I37" s="4" t="s">
        <v>1197</v>
      </c>
      <c r="J37" s="4" t="s">
        <v>1198</v>
      </c>
      <c r="K37" s="4" t="s">
        <v>1199</v>
      </c>
      <c r="L37" s="4" t="s">
        <v>1200</v>
      </c>
      <c r="M37" s="4" t="s">
        <v>1201</v>
      </c>
      <c r="N37" s="4" t="s">
        <v>1202</v>
      </c>
      <c r="O37" s="4" t="s">
        <v>1203</v>
      </c>
    </row>
    <row r="38" spans="2:18">
      <c r="B38" s="5" t="s">
        <v>1205</v>
      </c>
      <c r="C38" s="26">
        <v>42799.233850000004</v>
      </c>
      <c r="D38" s="26">
        <v>52970.690749999994</v>
      </c>
      <c r="E38" s="26">
        <v>63913.580250000014</v>
      </c>
      <c r="F38" s="26">
        <v>59463.362899999993</v>
      </c>
      <c r="G38" s="26">
        <v>41735.653000000028</v>
      </c>
      <c r="H38" s="26">
        <v>77496.474999999977</v>
      </c>
      <c r="I38" s="26">
        <v>66818.868299999987</v>
      </c>
      <c r="J38" s="26">
        <v>66874.511149999991</v>
      </c>
      <c r="K38" s="26">
        <v>63301.416549999987</v>
      </c>
      <c r="L38" s="26">
        <v>53695.343050000018</v>
      </c>
      <c r="M38" s="26">
        <v>69181.460600000006</v>
      </c>
      <c r="N38" s="26">
        <v>59870.113849999994</v>
      </c>
      <c r="O38" s="26">
        <f>SUM(C38:N38)</f>
        <v>718120.70924999996</v>
      </c>
      <c r="P38" s="1" t="s">
        <v>31</v>
      </c>
      <c r="Q38" s="1">
        <v>120201</v>
      </c>
      <c r="R38" s="13" t="s">
        <v>1077</v>
      </c>
    </row>
    <row r="39" spans="2:18">
      <c r="B39" s="5" t="s">
        <v>1205</v>
      </c>
      <c r="C39" s="26">
        <v>119047.19962609993</v>
      </c>
      <c r="D39" s="26">
        <v>139551.03323122926</v>
      </c>
      <c r="E39" s="26">
        <v>148861.5511125534</v>
      </c>
      <c r="F39" s="26">
        <v>140899.7900039707</v>
      </c>
      <c r="G39" s="26">
        <v>203596.34713372649</v>
      </c>
      <c r="H39" s="26">
        <v>230190.52473759724</v>
      </c>
      <c r="I39" s="26">
        <v>240865.73002139365</v>
      </c>
      <c r="J39" s="26">
        <v>231828.16431686064</v>
      </c>
      <c r="K39" s="26">
        <v>226438.46002454829</v>
      </c>
      <c r="L39" s="26">
        <v>165536.23532179111</v>
      </c>
      <c r="M39" s="26">
        <v>150017.50855418071</v>
      </c>
      <c r="N39" s="26">
        <v>130266.39071758454</v>
      </c>
      <c r="O39" s="26">
        <f t="shared" ref="O39:O44" si="12">SUM(C39:N39)</f>
        <v>2127098.9348015357</v>
      </c>
      <c r="P39" s="1" t="s">
        <v>37</v>
      </c>
      <c r="Q39" s="48">
        <v>120250</v>
      </c>
      <c r="R39" s="48" t="s">
        <v>1085</v>
      </c>
    </row>
    <row r="40" spans="2:18">
      <c r="B40" s="5" t="s">
        <v>1205</v>
      </c>
      <c r="C40" s="26">
        <v>28244.874031725911</v>
      </c>
      <c r="D40" s="26">
        <v>37105.552130186254</v>
      </c>
      <c r="E40" s="26">
        <v>48540.971434291365</v>
      </c>
      <c r="F40" s="26">
        <v>41923.779606849581</v>
      </c>
      <c r="G40" s="26">
        <v>41029.40321797083</v>
      </c>
      <c r="H40" s="26">
        <v>43756.364390110488</v>
      </c>
      <c r="I40" s="26">
        <v>45719.699148077503</v>
      </c>
      <c r="J40" s="26">
        <v>43960.251682566028</v>
      </c>
      <c r="K40" s="26">
        <v>40125.436359498322</v>
      </c>
      <c r="L40" s="26">
        <v>44471.451507400889</v>
      </c>
      <c r="M40" s="26">
        <v>41896.428196677574</v>
      </c>
      <c r="N40" s="26">
        <v>32505.084002687148</v>
      </c>
      <c r="O40" s="26">
        <f t="shared" si="12"/>
        <v>489279.29570804187</v>
      </c>
      <c r="P40" s="1" t="s">
        <v>38</v>
      </c>
      <c r="Q40" s="5">
        <v>120251</v>
      </c>
      <c r="R40" s="5" t="s">
        <v>1086</v>
      </c>
    </row>
    <row r="41" spans="2:18">
      <c r="B41" s="5" t="s">
        <v>1205</v>
      </c>
      <c r="C41" s="26">
        <v>53365.483268076423</v>
      </c>
      <c r="D41" s="26">
        <v>54635.870159293787</v>
      </c>
      <c r="E41" s="26">
        <v>64776.994934923452</v>
      </c>
      <c r="F41" s="26">
        <v>59940.35925953999</v>
      </c>
      <c r="G41" s="26">
        <v>21167.005247747344</v>
      </c>
      <c r="H41" s="26">
        <v>79666.561041312612</v>
      </c>
      <c r="I41" s="26">
        <v>83053.842627017395</v>
      </c>
      <c r="J41" s="26">
        <v>78880.11240794936</v>
      </c>
      <c r="K41" s="26">
        <v>59164.583362150246</v>
      </c>
      <c r="L41" s="26">
        <v>47977.834827509054</v>
      </c>
      <c r="M41" s="26">
        <v>44712.708048443368</v>
      </c>
      <c r="N41" s="26">
        <v>55103.611089259895</v>
      </c>
      <c r="O41" s="26">
        <f t="shared" si="12"/>
        <v>702444.96627322282</v>
      </c>
      <c r="P41" s="1" t="s">
        <v>39</v>
      </c>
      <c r="Q41" s="5">
        <v>120252</v>
      </c>
      <c r="R41" s="5" t="s">
        <v>1087</v>
      </c>
    </row>
    <row r="42" spans="2:18">
      <c r="B42" s="5" t="s">
        <v>1205</v>
      </c>
      <c r="C42" s="26">
        <v>4952.5253000000012</v>
      </c>
      <c r="D42" s="26">
        <v>4885.4132000000009</v>
      </c>
      <c r="E42" s="26">
        <v>5014.8546499999993</v>
      </c>
      <c r="F42" s="26">
        <v>4953.8693500000008</v>
      </c>
      <c r="G42" s="26">
        <v>4954.6260999999995</v>
      </c>
      <c r="H42" s="26">
        <v>4953.2312000000002</v>
      </c>
      <c r="I42" s="26">
        <v>4953.4187499999998</v>
      </c>
      <c r="J42" s="26">
        <v>4955.477249999999</v>
      </c>
      <c r="K42" s="26">
        <v>4954.8697500000017</v>
      </c>
      <c r="L42" s="26">
        <v>4954.6924999999992</v>
      </c>
      <c r="M42" s="26">
        <v>4954.9983000000002</v>
      </c>
      <c r="N42" s="26">
        <v>4952.78</v>
      </c>
      <c r="O42" s="26">
        <f t="shared" si="12"/>
        <v>59440.756349999996</v>
      </c>
      <c r="P42" s="1" t="s">
        <v>45</v>
      </c>
      <c r="Q42" s="5">
        <v>123301</v>
      </c>
      <c r="R42" s="5" t="s">
        <v>1097</v>
      </c>
    </row>
    <row r="43" spans="2:18">
      <c r="B43" s="5" t="s">
        <v>1205</v>
      </c>
      <c r="C43" s="26">
        <v>987.0172</v>
      </c>
      <c r="D43" s="26">
        <v>445.89920000000006</v>
      </c>
      <c r="E43" s="26">
        <v>740.06939999999997</v>
      </c>
      <c r="F43" s="26">
        <v>919.12980000000005</v>
      </c>
      <c r="G43" s="26">
        <v>626.24059999999997</v>
      </c>
      <c r="H43" s="26">
        <v>535.2503999999999</v>
      </c>
      <c r="I43" s="26">
        <v>909.55179999999984</v>
      </c>
      <c r="J43" s="26">
        <v>668.52340000000004</v>
      </c>
      <c r="K43" s="26">
        <v>982.42819999999995</v>
      </c>
      <c r="L43" s="26">
        <v>655.02580000000012</v>
      </c>
      <c r="M43" s="26">
        <v>749.79079999999999</v>
      </c>
      <c r="N43" s="26">
        <v>1066.0451999999998</v>
      </c>
      <c r="O43" s="26">
        <f t="shared" si="12"/>
        <v>9284.9718000000012</v>
      </c>
      <c r="P43" s="1" t="s">
        <v>48</v>
      </c>
      <c r="Q43" s="5">
        <v>125001</v>
      </c>
      <c r="R43" s="5" t="s">
        <v>1103</v>
      </c>
    </row>
    <row r="44" spans="2:18">
      <c r="B44" s="5" t="s">
        <v>1205</v>
      </c>
      <c r="C44" s="26">
        <v>3262.0190750000002</v>
      </c>
      <c r="D44" s="26">
        <v>3262.0190750000002</v>
      </c>
      <c r="E44" s="26">
        <v>3262.0190750000002</v>
      </c>
      <c r="F44" s="26">
        <v>3262.0190750000002</v>
      </c>
      <c r="G44" s="26">
        <v>3262.0190750000002</v>
      </c>
      <c r="H44" s="26">
        <v>3262.0190750000002</v>
      </c>
      <c r="I44" s="26">
        <v>3262.0190750000002</v>
      </c>
      <c r="J44" s="26">
        <v>3262.0190750000002</v>
      </c>
      <c r="K44" s="26">
        <v>4259.0338000000002</v>
      </c>
      <c r="L44" s="26">
        <v>2733.0135</v>
      </c>
      <c r="M44" s="26">
        <v>2902.4456999999998</v>
      </c>
      <c r="N44" s="26">
        <v>3153.5833000000007</v>
      </c>
      <c r="O44" s="26">
        <f t="shared" si="12"/>
        <v>39144.228899999995</v>
      </c>
      <c r="P44" s="1" t="s">
        <v>50</v>
      </c>
      <c r="Q44" s="5">
        <v>126001</v>
      </c>
      <c r="R44" s="5" t="s">
        <v>1110</v>
      </c>
    </row>
    <row r="45" spans="2:18">
      <c r="B45" s="5" t="s">
        <v>1207</v>
      </c>
      <c r="C45" s="26">
        <f>SUM(C38:C44)</f>
        <v>252658.35235090228</v>
      </c>
      <c r="D45" s="26">
        <f t="shared" ref="D45" si="13">SUM(D38:D44)</f>
        <v>292856.4777457093</v>
      </c>
      <c r="E45" s="26">
        <f t="shared" ref="E45" si="14">SUM(E38:E44)</f>
        <v>335110.0408567682</v>
      </c>
      <c r="F45" s="26">
        <f t="shared" ref="F45" si="15">SUM(F38:F44)</f>
        <v>311362.30999536027</v>
      </c>
      <c r="G45" s="26">
        <f t="shared" ref="G45" si="16">SUM(G38:G44)</f>
        <v>316371.29437444475</v>
      </c>
      <c r="H45" s="26">
        <f t="shared" ref="H45" si="17">SUM(H38:H44)</f>
        <v>439860.42584402033</v>
      </c>
      <c r="I45" s="26">
        <f t="shared" ref="I45" si="18">SUM(I38:I44)</f>
        <v>445583.12972148863</v>
      </c>
      <c r="J45" s="26">
        <f t="shared" ref="J45" si="19">SUM(J38:J44)</f>
        <v>430429.05928237602</v>
      </c>
      <c r="K45" s="26">
        <f t="shared" ref="K45" si="20">SUM(K38:K44)</f>
        <v>399226.2280461968</v>
      </c>
      <c r="L45" s="26">
        <f t="shared" ref="L45" si="21">SUM(L38:L44)</f>
        <v>320023.59650670108</v>
      </c>
      <c r="M45" s="26">
        <f t="shared" ref="M45" si="22">SUM(M38:M44)</f>
        <v>314415.34019930166</v>
      </c>
      <c r="N45" s="26">
        <f t="shared" ref="N45" si="23">SUM(N38:N44)</f>
        <v>286917.60815953161</v>
      </c>
      <c r="O45" s="26">
        <f t="shared" ref="O45" si="24">SUM(O38:O44)</f>
        <v>4144813.8630828005</v>
      </c>
    </row>
    <row r="46" spans="2:18"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</row>
    <row r="47" spans="2:18">
      <c r="C47" s="4" t="s">
        <v>8</v>
      </c>
      <c r="D47" s="4" t="s">
        <v>9</v>
      </c>
      <c r="E47" s="4" t="s">
        <v>10</v>
      </c>
      <c r="F47" s="4" t="s">
        <v>11</v>
      </c>
      <c r="G47" s="4" t="s">
        <v>12</v>
      </c>
      <c r="H47" s="4" t="s">
        <v>13</v>
      </c>
      <c r="I47" s="4" t="s">
        <v>2</v>
      </c>
      <c r="J47" s="4" t="s">
        <v>3</v>
      </c>
      <c r="K47" s="4" t="s">
        <v>4</v>
      </c>
      <c r="L47" s="4" t="s">
        <v>5</v>
      </c>
      <c r="M47" s="4" t="s">
        <v>6</v>
      </c>
      <c r="N47" s="4" t="s">
        <v>7</v>
      </c>
      <c r="O47" s="4" t="s">
        <v>240</v>
      </c>
      <c r="P47" s="56"/>
    </row>
    <row r="48" spans="2:18">
      <c r="B48" s="5" t="s">
        <v>1212</v>
      </c>
      <c r="C48" s="26">
        <v>260028.3949879109</v>
      </c>
      <c r="D48" s="26">
        <v>299085.30473119731</v>
      </c>
      <c r="E48" s="26">
        <v>311980.61035533389</v>
      </c>
      <c r="F48" s="26">
        <v>308308.28914306895</v>
      </c>
      <c r="G48" s="26">
        <v>326283.6560511525</v>
      </c>
      <c r="H48" s="26">
        <v>443705.44073061843</v>
      </c>
      <c r="I48" s="26">
        <v>433039.14158821362</v>
      </c>
      <c r="J48" s="26">
        <v>455004.96880057402</v>
      </c>
      <c r="K48" s="26">
        <v>421156.18911309878</v>
      </c>
      <c r="L48" s="26">
        <v>320576.46435260063</v>
      </c>
      <c r="M48" s="26">
        <v>307364.03605527646</v>
      </c>
      <c r="N48" s="26">
        <v>279802.82321503933</v>
      </c>
      <c r="O48" s="26">
        <v>4166335.3191240849</v>
      </c>
    </row>
    <row r="49" spans="2:15">
      <c r="B49" s="5" t="s">
        <v>1209</v>
      </c>
      <c r="C49" s="26">
        <f>C45-C48</f>
        <v>-7370.0426370086207</v>
      </c>
      <c r="D49" s="26">
        <f t="shared" ref="D49:O49" si="25">D45-D48</f>
        <v>-6228.8269854880054</v>
      </c>
      <c r="E49" s="26">
        <f t="shared" si="25"/>
        <v>23129.430501434312</v>
      </c>
      <c r="F49" s="26">
        <f t="shared" si="25"/>
        <v>3054.0208522913163</v>
      </c>
      <c r="G49" s="26">
        <f t="shared" si="25"/>
        <v>-9912.3616767077474</v>
      </c>
      <c r="H49" s="26">
        <f t="shared" si="25"/>
        <v>-3845.0148865981027</v>
      </c>
      <c r="I49" s="26">
        <f t="shared" si="25"/>
        <v>12543.988133275008</v>
      </c>
      <c r="J49" s="26">
        <f t="shared" si="25"/>
        <v>-24575.909518197994</v>
      </c>
      <c r="K49" s="26">
        <f t="shared" si="25"/>
        <v>-21929.961066901975</v>
      </c>
      <c r="L49" s="26">
        <f t="shared" si="25"/>
        <v>-552.86784589954186</v>
      </c>
      <c r="M49" s="26">
        <f t="shared" si="25"/>
        <v>7051.3041440251982</v>
      </c>
      <c r="N49" s="26">
        <f t="shared" si="25"/>
        <v>7114.7849444922758</v>
      </c>
      <c r="O49" s="26">
        <f t="shared" si="25"/>
        <v>-21521.456041284371</v>
      </c>
    </row>
    <row r="50" spans="2:15"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</row>
    <row r="51" spans="2:15"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</row>
    <row r="52" spans="2:15"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</row>
    <row r="53" spans="2:15">
      <c r="B53" s="5" t="s">
        <v>1206</v>
      </c>
      <c r="C53" s="4" t="s">
        <v>8</v>
      </c>
      <c r="D53" s="4" t="s">
        <v>9</v>
      </c>
      <c r="E53" s="4" t="s">
        <v>10</v>
      </c>
      <c r="F53" s="4" t="s">
        <v>11</v>
      </c>
      <c r="G53" s="4" t="s">
        <v>12</v>
      </c>
      <c r="H53" s="4" t="s">
        <v>13</v>
      </c>
      <c r="I53" s="4" t="s">
        <v>2</v>
      </c>
      <c r="J53" s="4" t="s">
        <v>3</v>
      </c>
      <c r="K53" s="4" t="s">
        <v>4</v>
      </c>
      <c r="L53" s="4" t="s">
        <v>5</v>
      </c>
      <c r="M53" s="4" t="s">
        <v>6</v>
      </c>
      <c r="N53" s="4" t="s">
        <v>7</v>
      </c>
      <c r="O53" s="4" t="s">
        <v>240</v>
      </c>
    </row>
    <row r="54" spans="2:15">
      <c r="B54" s="5" t="s">
        <v>1212</v>
      </c>
      <c r="C54" s="26">
        <v>253576.96576290924</v>
      </c>
      <c r="D54" s="26">
        <v>291664.85483840352</v>
      </c>
      <c r="E54" s="26">
        <v>304240.22174364462</v>
      </c>
      <c r="F54" s="26">
        <v>300659.01258240588</v>
      </c>
      <c r="G54" s="26">
        <v>318188.40201404376</v>
      </c>
      <c r="H54" s="26">
        <v>432696.89588398795</v>
      </c>
      <c r="I54" s="26">
        <v>422295.23274032905</v>
      </c>
      <c r="J54" s="26">
        <v>443716.0772417215</v>
      </c>
      <c r="K54" s="26">
        <v>410707.10201681877</v>
      </c>
      <c r="L54" s="26">
        <v>312622.80847948638</v>
      </c>
      <c r="M54" s="26">
        <v>299738.18686671508</v>
      </c>
      <c r="N54" s="26">
        <v>272860.78093918943</v>
      </c>
      <c r="O54" s="26">
        <v>4062966.5411096551</v>
      </c>
    </row>
    <row r="55" spans="2:15">
      <c r="B55" s="5" t="s">
        <v>1209</v>
      </c>
      <c r="C55" s="26">
        <f>SUM(C38:C41)-C54</f>
        <v>-10120.174987006962</v>
      </c>
      <c r="D55" s="26">
        <f t="shared" ref="D55:O55" si="26">SUM(D38:D41)-D54</f>
        <v>-7401.708567694237</v>
      </c>
      <c r="E55" s="26">
        <f t="shared" si="26"/>
        <v>21852.875988123589</v>
      </c>
      <c r="F55" s="26">
        <f t="shared" si="26"/>
        <v>1568.2791879543802</v>
      </c>
      <c r="G55" s="26">
        <f t="shared" si="26"/>
        <v>-10659.993414599041</v>
      </c>
      <c r="H55" s="26">
        <f t="shared" si="26"/>
        <v>-1586.9707149676397</v>
      </c>
      <c r="I55" s="26">
        <f t="shared" si="26"/>
        <v>14162.907356159529</v>
      </c>
      <c r="J55" s="26">
        <f t="shared" si="26"/>
        <v>-22173.037684345501</v>
      </c>
      <c r="K55" s="26">
        <f t="shared" si="26"/>
        <v>-21677.205720621976</v>
      </c>
      <c r="L55" s="26">
        <f t="shared" si="26"/>
        <v>-941.94377278530737</v>
      </c>
      <c r="M55" s="26">
        <f t="shared" si="26"/>
        <v>6069.9185325865983</v>
      </c>
      <c r="N55" s="26">
        <f t="shared" si="26"/>
        <v>4884.4187203421607</v>
      </c>
      <c r="O55" s="26">
        <f t="shared" si="26"/>
        <v>-26022.635076854378</v>
      </c>
    </row>
  </sheetData>
  <mergeCells count="2">
    <mergeCell ref="C2:O2"/>
    <mergeCell ref="C35:O35"/>
  </mergeCells>
  <pageMargins left="0.7" right="0.7" top="0.75" bottom="0.75" header="0.3" footer="0.3"/>
  <customProperties>
    <customPr name="_pios_id" r:id="rId1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51"/>
  <sheetViews>
    <sheetView zoomScale="80" zoomScaleNormal="80" workbookViewId="0"/>
  </sheetViews>
  <sheetFormatPr defaultColWidth="8.88671875" defaultRowHeight="14.4"/>
  <cols>
    <col min="1" max="1" width="4.88671875" style="5" customWidth="1"/>
    <col min="2" max="2" width="21" style="5" customWidth="1"/>
    <col min="3" max="14" width="12.33203125" style="5" bestFit="1" customWidth="1"/>
    <col min="15" max="15" width="13.88671875" style="5" bestFit="1" customWidth="1"/>
    <col min="16" max="17" width="8.88671875" style="5"/>
    <col min="18" max="18" width="19.6640625" style="5" bestFit="1" customWidth="1"/>
    <col min="19" max="16384" width="8.88671875" style="5"/>
  </cols>
  <sheetData>
    <row r="1" spans="2:18">
      <c r="B1" s="57" t="s">
        <v>484</v>
      </c>
    </row>
    <row r="2" spans="2:18">
      <c r="C2" s="187" t="s">
        <v>1210</v>
      </c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9"/>
    </row>
    <row r="4" spans="2:18">
      <c r="C4" s="4" t="s">
        <v>1192</v>
      </c>
      <c r="D4" s="4" t="s">
        <v>1193</v>
      </c>
      <c r="E4" s="4" t="s">
        <v>1194</v>
      </c>
      <c r="F4" s="4" t="s">
        <v>1195</v>
      </c>
      <c r="G4" s="4" t="s">
        <v>12</v>
      </c>
      <c r="H4" s="4" t="s">
        <v>1196</v>
      </c>
      <c r="I4" s="4" t="s">
        <v>1197</v>
      </c>
      <c r="J4" s="4" t="s">
        <v>1198</v>
      </c>
      <c r="K4" s="4" t="s">
        <v>1199</v>
      </c>
      <c r="L4" s="4" t="s">
        <v>1200</v>
      </c>
      <c r="M4" s="4" t="s">
        <v>1201</v>
      </c>
      <c r="N4" s="4" t="s">
        <v>1202</v>
      </c>
      <c r="O4" s="4" t="s">
        <v>1203</v>
      </c>
    </row>
    <row r="5" spans="2:18">
      <c r="B5" s="5" t="s">
        <v>1204</v>
      </c>
      <c r="C5" s="26">
        <v>63115.339530443161</v>
      </c>
      <c r="D5" s="26">
        <v>60685.062650182183</v>
      </c>
      <c r="E5" s="26">
        <v>58396.289137535568</v>
      </c>
      <c r="F5" s="26">
        <v>58010.620849866551</v>
      </c>
      <c r="G5" s="26">
        <v>58795.286182214972</v>
      </c>
      <c r="H5" s="26">
        <v>86489.396391814545</v>
      </c>
      <c r="I5" s="26">
        <v>105084.46603148113</v>
      </c>
      <c r="J5" s="26">
        <v>106762.01668943602</v>
      </c>
      <c r="K5" s="26">
        <v>86093.358154052257</v>
      </c>
      <c r="L5" s="26">
        <v>82159.767666401051</v>
      </c>
      <c r="M5" s="26">
        <v>62688.345519373615</v>
      </c>
      <c r="N5" s="26">
        <v>60858.463419625645</v>
      </c>
      <c r="O5" s="26">
        <f>SUM(C5:N5)</f>
        <v>889138.41222242673</v>
      </c>
      <c r="P5" s="1" t="s">
        <v>37</v>
      </c>
      <c r="Q5" s="48">
        <v>120250</v>
      </c>
      <c r="R5" s="48" t="s">
        <v>1085</v>
      </c>
    </row>
    <row r="6" spans="2:18">
      <c r="B6" s="5" t="s">
        <v>1204</v>
      </c>
      <c r="C6" s="26">
        <v>35783.764446552414</v>
      </c>
      <c r="D6" s="26">
        <v>39842.8885172132</v>
      </c>
      <c r="E6" s="26">
        <v>37681.506501204305</v>
      </c>
      <c r="F6" s="26">
        <v>42416.197626806199</v>
      </c>
      <c r="G6" s="26">
        <v>40050.928947158594</v>
      </c>
      <c r="H6" s="26">
        <v>45324.095268490331</v>
      </c>
      <c r="I6" s="26">
        <v>51907.585286532958</v>
      </c>
      <c r="J6" s="26">
        <v>59111.060812101008</v>
      </c>
      <c r="K6" s="26">
        <v>55402.410011804095</v>
      </c>
      <c r="L6" s="26">
        <v>56187.196452681783</v>
      </c>
      <c r="M6" s="26">
        <v>38751.312009984147</v>
      </c>
      <c r="N6" s="26">
        <v>57621.431197779908</v>
      </c>
      <c r="O6" s="26">
        <f t="shared" ref="O6:O10" si="0">SUM(C6:N6)</f>
        <v>560080.37707830896</v>
      </c>
      <c r="P6" s="1" t="s">
        <v>38</v>
      </c>
      <c r="Q6" s="5">
        <v>120251</v>
      </c>
      <c r="R6" s="5" t="s">
        <v>1086</v>
      </c>
    </row>
    <row r="7" spans="2:18">
      <c r="B7" s="5" t="s">
        <v>1204</v>
      </c>
      <c r="C7" s="26">
        <v>26582.421149212925</v>
      </c>
      <c r="D7" s="26">
        <v>25823.010193793973</v>
      </c>
      <c r="E7" s="26">
        <v>21101.26585093722</v>
      </c>
      <c r="F7" s="26">
        <v>17977.737344526638</v>
      </c>
      <c r="G7" s="26">
        <v>18246.531998697417</v>
      </c>
      <c r="H7" s="26">
        <v>18967.459303407748</v>
      </c>
      <c r="I7" s="26">
        <v>33445.990595487783</v>
      </c>
      <c r="J7" s="26">
        <v>32804.342794603312</v>
      </c>
      <c r="K7" s="26">
        <v>35810.007123490701</v>
      </c>
      <c r="L7" s="26">
        <v>25079.507656177302</v>
      </c>
      <c r="M7" s="26">
        <v>20383.768061279865</v>
      </c>
      <c r="N7" s="26">
        <v>23314.325740335149</v>
      </c>
      <c r="O7" s="26">
        <f t="shared" si="0"/>
        <v>299536.3678119501</v>
      </c>
      <c r="P7" s="1" t="s">
        <v>39</v>
      </c>
      <c r="Q7" s="5">
        <v>120252</v>
      </c>
      <c r="R7" s="5" t="s">
        <v>1087</v>
      </c>
    </row>
    <row r="8" spans="2:18">
      <c r="B8" s="5" t="s">
        <v>1204</v>
      </c>
      <c r="C8" s="26">
        <v>566.22424037006181</v>
      </c>
      <c r="D8" s="26">
        <v>101.51039384045983</v>
      </c>
      <c r="E8" s="26">
        <v>349.70146560032651</v>
      </c>
      <c r="F8" s="26">
        <v>1508.2947031578842</v>
      </c>
      <c r="G8" s="26">
        <v>1142.2681077138079</v>
      </c>
      <c r="H8" s="26">
        <v>756.60225832236313</v>
      </c>
      <c r="I8" s="26">
        <v>729.23004813321859</v>
      </c>
      <c r="J8" s="26">
        <v>1004.4250940707167</v>
      </c>
      <c r="K8" s="26">
        <v>1630.0580776315676</v>
      </c>
      <c r="L8" s="26">
        <v>398.43136445723405</v>
      </c>
      <c r="M8" s="26">
        <v>549.03989316611467</v>
      </c>
      <c r="N8" s="26">
        <v>804.10470380756021</v>
      </c>
      <c r="O8" s="26">
        <f t="shared" si="0"/>
        <v>9539.8903502713147</v>
      </c>
      <c r="P8" s="1" t="s">
        <v>45</v>
      </c>
      <c r="Q8" s="5">
        <v>123301</v>
      </c>
      <c r="R8" s="5" t="s">
        <v>1097</v>
      </c>
    </row>
    <row r="9" spans="2:18">
      <c r="B9" s="5" t="s">
        <v>1204</v>
      </c>
      <c r="C9" s="26">
        <v>728.44045851393048</v>
      </c>
      <c r="D9" s="26">
        <v>562.29724922600542</v>
      </c>
      <c r="E9" s="26">
        <v>512.97638482972047</v>
      </c>
      <c r="F9" s="26">
        <v>461.70274566563364</v>
      </c>
      <c r="G9" s="26">
        <v>722.86401300309421</v>
      </c>
      <c r="H9" s="26">
        <v>627.75199535603588</v>
      </c>
      <c r="I9" s="26">
        <v>887.88989551083398</v>
      </c>
      <c r="J9" s="26">
        <v>507.2120201238381</v>
      </c>
      <c r="K9" s="26">
        <v>744.99206424148406</v>
      </c>
      <c r="L9" s="26">
        <v>625.38149659442581</v>
      </c>
      <c r="M9" s="26">
        <v>483.054592518059</v>
      </c>
      <c r="N9" s="26">
        <v>374.06070469556153</v>
      </c>
      <c r="O9" s="26">
        <f t="shared" si="0"/>
        <v>7238.6236202786222</v>
      </c>
      <c r="P9" s="1" t="s">
        <v>48</v>
      </c>
      <c r="Q9" s="5">
        <v>125001</v>
      </c>
      <c r="R9" s="5" t="s">
        <v>1103</v>
      </c>
    </row>
    <row r="10" spans="2:18">
      <c r="B10" s="5" t="s">
        <v>1204</v>
      </c>
      <c r="C10" s="26">
        <v>151.60609615384516</v>
      </c>
      <c r="D10" s="26">
        <v>151.60609615384516</v>
      </c>
      <c r="E10" s="26">
        <v>151.60609615384516</v>
      </c>
      <c r="F10" s="26">
        <v>151.60609615384516</v>
      </c>
      <c r="G10" s="26">
        <v>151.60609615384516</v>
      </c>
      <c r="H10" s="26">
        <v>151.60609615384516</v>
      </c>
      <c r="I10" s="26">
        <v>151.60609615384516</v>
      </c>
      <c r="J10" s="26">
        <v>151.60609615384516</v>
      </c>
      <c r="K10" s="26">
        <v>151.60609615384516</v>
      </c>
      <c r="L10" s="26">
        <v>151.60609615384516</v>
      </c>
      <c r="M10" s="26">
        <v>151.60609615384516</v>
      </c>
      <c r="N10" s="26">
        <v>151.60609615384516</v>
      </c>
      <c r="O10" s="26">
        <f t="shared" si="0"/>
        <v>1819.2731538461414</v>
      </c>
      <c r="P10" s="1" t="s">
        <v>50</v>
      </c>
      <c r="Q10" s="5">
        <v>126001</v>
      </c>
      <c r="R10" s="5" t="s">
        <v>1110</v>
      </c>
    </row>
    <row r="11" spans="2:18">
      <c r="B11" s="5" t="s">
        <v>1207</v>
      </c>
      <c r="C11" s="26">
        <f t="shared" ref="C11:O11" si="1">SUM(C5:C10)</f>
        <v>126927.79592124633</v>
      </c>
      <c r="D11" s="26">
        <f t="shared" si="1"/>
        <v>127166.37510040967</v>
      </c>
      <c r="E11" s="26">
        <f t="shared" si="1"/>
        <v>118193.34543626098</v>
      </c>
      <c r="F11" s="26">
        <f t="shared" si="1"/>
        <v>120526.15936617675</v>
      </c>
      <c r="G11" s="26">
        <f t="shared" si="1"/>
        <v>119109.48534494174</v>
      </c>
      <c r="H11" s="26">
        <f t="shared" si="1"/>
        <v>152316.91131354487</v>
      </c>
      <c r="I11" s="26">
        <f t="shared" si="1"/>
        <v>192206.76795329977</v>
      </c>
      <c r="J11" s="26">
        <f t="shared" si="1"/>
        <v>200340.66350648875</v>
      </c>
      <c r="K11" s="26">
        <f t="shared" si="1"/>
        <v>179832.43152737399</v>
      </c>
      <c r="L11" s="26">
        <f t="shared" si="1"/>
        <v>164601.89073246566</v>
      </c>
      <c r="M11" s="26">
        <f t="shared" si="1"/>
        <v>123007.12617247566</v>
      </c>
      <c r="N11" s="26">
        <f t="shared" si="1"/>
        <v>143123.99186239767</v>
      </c>
      <c r="O11" s="26">
        <f t="shared" si="1"/>
        <v>1767352.9442370818</v>
      </c>
    </row>
    <row r="12" spans="2:18"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</row>
    <row r="13" spans="2:18">
      <c r="C13" s="4" t="s">
        <v>8</v>
      </c>
      <c r="D13" s="4" t="s">
        <v>9</v>
      </c>
      <c r="E13" s="4" t="s">
        <v>10</v>
      </c>
      <c r="F13" s="4" t="s">
        <v>11</v>
      </c>
      <c r="G13" s="4" t="s">
        <v>12</v>
      </c>
      <c r="H13" s="4" t="s">
        <v>13</v>
      </c>
      <c r="I13" s="4" t="s">
        <v>2</v>
      </c>
      <c r="J13" s="4" t="s">
        <v>3</v>
      </c>
      <c r="K13" s="4" t="s">
        <v>4</v>
      </c>
      <c r="L13" s="4" t="s">
        <v>5</v>
      </c>
      <c r="M13" s="4" t="s">
        <v>6</v>
      </c>
      <c r="N13" s="4" t="s">
        <v>7</v>
      </c>
      <c r="O13" s="4" t="s">
        <v>240</v>
      </c>
      <c r="P13" s="56"/>
    </row>
    <row r="14" spans="2:18">
      <c r="B14" s="5" t="s">
        <v>1208</v>
      </c>
      <c r="C14" s="26">
        <v>66411.869377487892</v>
      </c>
      <c r="D14" s="26">
        <v>63379.809644565634</v>
      </c>
      <c r="E14" s="26">
        <v>56327.3452418261</v>
      </c>
      <c r="F14" s="26">
        <v>59956.647550120135</v>
      </c>
      <c r="G14" s="26">
        <v>61823.057317069673</v>
      </c>
      <c r="H14" s="26">
        <v>92365.555336580146</v>
      </c>
      <c r="I14" s="26">
        <v>106509.96393282026</v>
      </c>
      <c r="J14" s="26">
        <v>117671.58895226917</v>
      </c>
      <c r="K14" s="26">
        <v>95441.270227811765</v>
      </c>
      <c r="L14" s="26">
        <v>84724.677690251701</v>
      </c>
      <c r="M14" s="26">
        <v>64361.863142900875</v>
      </c>
      <c r="N14" s="26">
        <v>61690.019732957364</v>
      </c>
      <c r="O14" s="26">
        <v>930663.66814666067</v>
      </c>
      <c r="Q14" s="5">
        <v>120250</v>
      </c>
      <c r="R14" s="5" t="s">
        <v>1085</v>
      </c>
    </row>
    <row r="15" spans="2:18">
      <c r="B15" s="5" t="s">
        <v>1208</v>
      </c>
      <c r="C15" s="26">
        <v>37652.759344072998</v>
      </c>
      <c r="D15" s="26">
        <v>41612.129569137738</v>
      </c>
      <c r="E15" s="26">
        <v>36346.474361179295</v>
      </c>
      <c r="F15" s="26">
        <v>43839.093156895819</v>
      </c>
      <c r="G15" s="26">
        <v>42113.425015542474</v>
      </c>
      <c r="H15" s="26">
        <v>48403.450645406279</v>
      </c>
      <c r="I15" s="26">
        <v>52611.725076969415</v>
      </c>
      <c r="J15" s="26">
        <v>65151.377485195007</v>
      </c>
      <c r="K15" s="26">
        <v>61417.936279672649</v>
      </c>
      <c r="L15" s="26">
        <v>57941.280081285884</v>
      </c>
      <c r="M15" s="26">
        <v>39785.810576603202</v>
      </c>
      <c r="N15" s="26">
        <v>58408.757433168743</v>
      </c>
      <c r="O15" s="26">
        <v>585284.21902512945</v>
      </c>
      <c r="Q15" s="5">
        <v>120251</v>
      </c>
      <c r="R15" s="5" t="s">
        <v>1086</v>
      </c>
    </row>
    <row r="16" spans="2:18">
      <c r="B16" s="5" t="s">
        <v>1208</v>
      </c>
      <c r="C16" s="26">
        <v>27970.827602810878</v>
      </c>
      <c r="D16" s="26">
        <v>26969.692360158198</v>
      </c>
      <c r="E16" s="26">
        <v>20353.661237376647</v>
      </c>
      <c r="F16" s="26">
        <v>18580.81926935447</v>
      </c>
      <c r="G16" s="26">
        <v>19186.170641251898</v>
      </c>
      <c r="H16" s="26">
        <v>20256.123698061168</v>
      </c>
      <c r="I16" s="26">
        <v>33899.694089473203</v>
      </c>
      <c r="J16" s="26">
        <v>36156.483933839467</v>
      </c>
      <c r="K16" s="26">
        <v>39698.214124919388</v>
      </c>
      <c r="L16" s="26">
        <v>25862.453888958276</v>
      </c>
      <c r="M16" s="26">
        <v>20927.929736018938</v>
      </c>
      <c r="N16" s="26">
        <v>23632.887427093014</v>
      </c>
      <c r="O16" s="26">
        <v>313494.95800931548</v>
      </c>
      <c r="Q16" s="5">
        <v>120252</v>
      </c>
      <c r="R16" s="5" t="s">
        <v>1087</v>
      </c>
    </row>
    <row r="17" spans="2:18">
      <c r="B17" s="5" t="s">
        <v>1208</v>
      </c>
      <c r="C17" s="26">
        <v>566.22424037006181</v>
      </c>
      <c r="D17" s="26">
        <v>101.51039384045983</v>
      </c>
      <c r="E17" s="26">
        <v>349.70146560032651</v>
      </c>
      <c r="F17" s="26">
        <v>1508.2947031578842</v>
      </c>
      <c r="G17" s="26">
        <v>1142.2681077138079</v>
      </c>
      <c r="H17" s="26">
        <v>756.60225832236313</v>
      </c>
      <c r="I17" s="26">
        <v>729.23004813321859</v>
      </c>
      <c r="J17" s="26">
        <v>1004.4250940707167</v>
      </c>
      <c r="K17" s="26">
        <v>1630.0580776315676</v>
      </c>
      <c r="L17" s="26">
        <v>398.43136445723405</v>
      </c>
      <c r="M17" s="26">
        <v>549.03989316611467</v>
      </c>
      <c r="N17" s="26">
        <v>804.10470380756021</v>
      </c>
      <c r="O17" s="26">
        <v>9539.8903502713147</v>
      </c>
      <c r="Q17" s="5">
        <v>123301</v>
      </c>
      <c r="R17" s="5" t="s">
        <v>1097</v>
      </c>
    </row>
    <row r="18" spans="2:18">
      <c r="B18" s="5" t="s">
        <v>1208</v>
      </c>
      <c r="C18" s="26">
        <v>728.44045851393048</v>
      </c>
      <c r="D18" s="26">
        <v>562.29724922600542</v>
      </c>
      <c r="E18" s="26">
        <v>512.97638482972047</v>
      </c>
      <c r="F18" s="26">
        <v>461.70274566563364</v>
      </c>
      <c r="G18" s="26">
        <v>722.86401300309421</v>
      </c>
      <c r="H18" s="26">
        <v>627.75199535603588</v>
      </c>
      <c r="I18" s="26">
        <v>887.88989551083398</v>
      </c>
      <c r="J18" s="26">
        <v>507.2120201238381</v>
      </c>
      <c r="K18" s="26">
        <v>744.99206424148406</v>
      </c>
      <c r="L18" s="26">
        <v>625.38149659442581</v>
      </c>
      <c r="M18" s="26">
        <v>483.054592518059</v>
      </c>
      <c r="N18" s="26">
        <v>374.06070469556153</v>
      </c>
      <c r="O18" s="26">
        <v>7238.6236202786222</v>
      </c>
      <c r="Q18" s="5">
        <v>125001</v>
      </c>
      <c r="R18" s="5" t="s">
        <v>1103</v>
      </c>
    </row>
    <row r="19" spans="2:18">
      <c r="B19" s="5" t="s">
        <v>1208</v>
      </c>
      <c r="C19" s="26">
        <v>151.60609615384516</v>
      </c>
      <c r="D19" s="26">
        <v>151.60609615384516</v>
      </c>
      <c r="E19" s="26">
        <v>151.60609615384516</v>
      </c>
      <c r="F19" s="26">
        <v>151.60609615384516</v>
      </c>
      <c r="G19" s="26">
        <v>151.60609615384516</v>
      </c>
      <c r="H19" s="26">
        <v>151.60609615384516</v>
      </c>
      <c r="I19" s="26">
        <v>151.60609615384516</v>
      </c>
      <c r="J19" s="26">
        <v>151.60609615384516</v>
      </c>
      <c r="K19" s="26">
        <v>151.60609615384516</v>
      </c>
      <c r="L19" s="26">
        <v>151.60609615384516</v>
      </c>
      <c r="M19" s="26">
        <v>151.60609615384516</v>
      </c>
      <c r="N19" s="26">
        <v>151.60609615384516</v>
      </c>
      <c r="O19" s="26">
        <v>1819.2731538461414</v>
      </c>
      <c r="Q19" s="5">
        <v>126001</v>
      </c>
      <c r="R19" s="5" t="s">
        <v>1110</v>
      </c>
    </row>
    <row r="20" spans="2:18">
      <c r="B20" s="5" t="s">
        <v>1207</v>
      </c>
      <c r="C20" s="55">
        <f t="shared" ref="C20:O20" si="2">SUM(C14:C19)</f>
        <v>133481.72711940962</v>
      </c>
      <c r="D20" s="55">
        <f t="shared" si="2"/>
        <v>132777.04531308191</v>
      </c>
      <c r="E20" s="55">
        <f t="shared" si="2"/>
        <v>114041.76478696594</v>
      </c>
      <c r="F20" s="55">
        <f t="shared" si="2"/>
        <v>124498.16352134779</v>
      </c>
      <c r="G20" s="55">
        <f t="shared" si="2"/>
        <v>125139.39119073481</v>
      </c>
      <c r="H20" s="55">
        <f t="shared" si="2"/>
        <v>162561.09002987979</v>
      </c>
      <c r="I20" s="55">
        <f t="shared" si="2"/>
        <v>194790.10913906075</v>
      </c>
      <c r="J20" s="55">
        <f t="shared" si="2"/>
        <v>220642.69358165207</v>
      </c>
      <c r="K20" s="55">
        <f t="shared" si="2"/>
        <v>199084.07687043073</v>
      </c>
      <c r="L20" s="55">
        <f t="shared" si="2"/>
        <v>169703.83061770137</v>
      </c>
      <c r="M20" s="55">
        <f t="shared" si="2"/>
        <v>126259.30403736104</v>
      </c>
      <c r="N20" s="55">
        <f t="shared" si="2"/>
        <v>145061.43609787608</v>
      </c>
      <c r="O20" s="55">
        <f t="shared" si="2"/>
        <v>1848040.6323055015</v>
      </c>
    </row>
    <row r="22" spans="2:18">
      <c r="C22" s="4" t="s">
        <v>8</v>
      </c>
      <c r="D22" s="4" t="s">
        <v>9</v>
      </c>
      <c r="E22" s="4" t="s">
        <v>10</v>
      </c>
      <c r="F22" s="4" t="s">
        <v>11</v>
      </c>
      <c r="G22" s="4" t="s">
        <v>12</v>
      </c>
      <c r="H22" s="4" t="s">
        <v>13</v>
      </c>
      <c r="I22" s="4" t="s">
        <v>2</v>
      </c>
      <c r="J22" s="4" t="s">
        <v>3</v>
      </c>
      <c r="K22" s="4" t="s">
        <v>4</v>
      </c>
      <c r="L22" s="4" t="s">
        <v>5</v>
      </c>
      <c r="M22" s="4" t="s">
        <v>6</v>
      </c>
      <c r="N22" s="4" t="s">
        <v>7</v>
      </c>
      <c r="O22" s="4" t="s">
        <v>240</v>
      </c>
      <c r="P22" s="56"/>
    </row>
    <row r="23" spans="2:18">
      <c r="B23" s="5" t="s">
        <v>1209</v>
      </c>
      <c r="C23" s="55">
        <f t="shared" ref="C23:O23" si="3">C5-C14</f>
        <v>-3296.5298470447306</v>
      </c>
      <c r="D23" s="55">
        <f t="shared" si="3"/>
        <v>-2694.7469943834512</v>
      </c>
      <c r="E23" s="55">
        <f t="shared" si="3"/>
        <v>2068.9438957094681</v>
      </c>
      <c r="F23" s="55">
        <f t="shared" si="3"/>
        <v>-1946.0267002535838</v>
      </c>
      <c r="G23" s="55">
        <f t="shared" si="3"/>
        <v>-3027.7711348547018</v>
      </c>
      <c r="H23" s="55">
        <f t="shared" si="3"/>
        <v>-5876.1589447656006</v>
      </c>
      <c r="I23" s="55">
        <f t="shared" si="3"/>
        <v>-1425.4979013391276</v>
      </c>
      <c r="J23" s="55">
        <f t="shared" si="3"/>
        <v>-10909.572262833157</v>
      </c>
      <c r="K23" s="55">
        <f t="shared" si="3"/>
        <v>-9347.9120737595076</v>
      </c>
      <c r="L23" s="55">
        <f t="shared" si="3"/>
        <v>-2564.9100238506508</v>
      </c>
      <c r="M23" s="55">
        <f t="shared" si="3"/>
        <v>-1673.5176235272593</v>
      </c>
      <c r="N23" s="55">
        <f t="shared" si="3"/>
        <v>-831.55631333171914</v>
      </c>
      <c r="O23" s="55">
        <f t="shared" si="3"/>
        <v>-41525.255924233934</v>
      </c>
      <c r="Q23" s="5">
        <v>120250</v>
      </c>
      <c r="R23" s="5" t="s">
        <v>1085</v>
      </c>
    </row>
    <row r="24" spans="2:18">
      <c r="B24" s="5" t="s">
        <v>1209</v>
      </c>
      <c r="C24" s="55">
        <f t="shared" ref="C24:O24" si="4">C6-C15</f>
        <v>-1868.9948975205843</v>
      </c>
      <c r="D24" s="55">
        <f t="shared" si="4"/>
        <v>-1769.2410519245386</v>
      </c>
      <c r="E24" s="55">
        <f t="shared" si="4"/>
        <v>1335.0321400250104</v>
      </c>
      <c r="F24" s="55">
        <f t="shared" si="4"/>
        <v>-1422.8955300896196</v>
      </c>
      <c r="G24" s="55">
        <f t="shared" si="4"/>
        <v>-2062.4960683838799</v>
      </c>
      <c r="H24" s="55">
        <f t="shared" si="4"/>
        <v>-3079.355376915948</v>
      </c>
      <c r="I24" s="55">
        <f t="shared" si="4"/>
        <v>-704.13979043645668</v>
      </c>
      <c r="J24" s="55">
        <f t="shared" si="4"/>
        <v>-6040.3166730939993</v>
      </c>
      <c r="K24" s="55">
        <f t="shared" si="4"/>
        <v>-6015.526267868554</v>
      </c>
      <c r="L24" s="55">
        <f t="shared" si="4"/>
        <v>-1754.0836286041012</v>
      </c>
      <c r="M24" s="55">
        <f t="shared" si="4"/>
        <v>-1034.4985666190551</v>
      </c>
      <c r="N24" s="55">
        <f t="shared" si="4"/>
        <v>-787.3262353888349</v>
      </c>
      <c r="O24" s="55">
        <f t="shared" si="4"/>
        <v>-25203.841946820496</v>
      </c>
      <c r="Q24" s="5">
        <v>120251</v>
      </c>
      <c r="R24" s="5" t="s">
        <v>1086</v>
      </c>
    </row>
    <row r="25" spans="2:18">
      <c r="B25" s="5" t="s">
        <v>1209</v>
      </c>
      <c r="C25" s="55">
        <f t="shared" ref="C25:O25" si="5">C7-C16</f>
        <v>-1388.4064535979523</v>
      </c>
      <c r="D25" s="55">
        <f t="shared" si="5"/>
        <v>-1146.6821663642258</v>
      </c>
      <c r="E25" s="55">
        <f t="shared" si="5"/>
        <v>747.60461356057203</v>
      </c>
      <c r="F25" s="55">
        <f t="shared" si="5"/>
        <v>-603.08192482783124</v>
      </c>
      <c r="G25" s="55">
        <f t="shared" si="5"/>
        <v>-939.63864255448061</v>
      </c>
      <c r="H25" s="55">
        <f t="shared" si="5"/>
        <v>-1288.6643946534205</v>
      </c>
      <c r="I25" s="55">
        <f t="shared" si="5"/>
        <v>-453.70349398542021</v>
      </c>
      <c r="J25" s="55">
        <f t="shared" si="5"/>
        <v>-3352.1411392361551</v>
      </c>
      <c r="K25" s="55">
        <f t="shared" si="5"/>
        <v>-3888.2070014286874</v>
      </c>
      <c r="L25" s="55">
        <f t="shared" si="5"/>
        <v>-782.94623278097424</v>
      </c>
      <c r="M25" s="55">
        <f t="shared" si="5"/>
        <v>-544.16167473907262</v>
      </c>
      <c r="N25" s="55">
        <f t="shared" si="5"/>
        <v>-318.56168675786466</v>
      </c>
      <c r="O25" s="55">
        <f t="shared" si="5"/>
        <v>-13958.590197365382</v>
      </c>
      <c r="Q25" s="5">
        <v>120252</v>
      </c>
      <c r="R25" s="5" t="s">
        <v>1087</v>
      </c>
    </row>
    <row r="26" spans="2:18">
      <c r="B26" s="5" t="s">
        <v>1209</v>
      </c>
      <c r="C26" s="55">
        <f t="shared" ref="C26:O26" si="6">C8-C17</f>
        <v>0</v>
      </c>
      <c r="D26" s="55">
        <f t="shared" si="6"/>
        <v>0</v>
      </c>
      <c r="E26" s="55">
        <f t="shared" si="6"/>
        <v>0</v>
      </c>
      <c r="F26" s="55">
        <f t="shared" si="6"/>
        <v>0</v>
      </c>
      <c r="G26" s="55">
        <f t="shared" si="6"/>
        <v>0</v>
      </c>
      <c r="H26" s="55">
        <f t="shared" si="6"/>
        <v>0</v>
      </c>
      <c r="I26" s="55">
        <f t="shared" si="6"/>
        <v>0</v>
      </c>
      <c r="J26" s="55">
        <f t="shared" si="6"/>
        <v>0</v>
      </c>
      <c r="K26" s="55">
        <f t="shared" si="6"/>
        <v>0</v>
      </c>
      <c r="L26" s="55">
        <f t="shared" si="6"/>
        <v>0</v>
      </c>
      <c r="M26" s="55">
        <f t="shared" si="6"/>
        <v>0</v>
      </c>
      <c r="N26" s="55">
        <f t="shared" si="6"/>
        <v>0</v>
      </c>
      <c r="O26" s="55">
        <f t="shared" si="6"/>
        <v>0</v>
      </c>
      <c r="Q26" s="5">
        <v>123301</v>
      </c>
      <c r="R26" s="5" t="s">
        <v>1097</v>
      </c>
    </row>
    <row r="27" spans="2:18">
      <c r="B27" s="5" t="s">
        <v>1209</v>
      </c>
      <c r="C27" s="55">
        <f t="shared" ref="C27:O27" si="7">C9-C18</f>
        <v>0</v>
      </c>
      <c r="D27" s="55">
        <f t="shared" si="7"/>
        <v>0</v>
      </c>
      <c r="E27" s="55">
        <f t="shared" si="7"/>
        <v>0</v>
      </c>
      <c r="F27" s="55">
        <f t="shared" si="7"/>
        <v>0</v>
      </c>
      <c r="G27" s="55">
        <f t="shared" si="7"/>
        <v>0</v>
      </c>
      <c r="H27" s="55">
        <f t="shared" si="7"/>
        <v>0</v>
      </c>
      <c r="I27" s="55">
        <f t="shared" si="7"/>
        <v>0</v>
      </c>
      <c r="J27" s="55">
        <f t="shared" si="7"/>
        <v>0</v>
      </c>
      <c r="K27" s="55">
        <f t="shared" si="7"/>
        <v>0</v>
      </c>
      <c r="L27" s="55">
        <f t="shared" si="7"/>
        <v>0</v>
      </c>
      <c r="M27" s="55">
        <f t="shared" si="7"/>
        <v>0</v>
      </c>
      <c r="N27" s="55">
        <f t="shared" si="7"/>
        <v>0</v>
      </c>
      <c r="O27" s="55">
        <f t="shared" si="7"/>
        <v>0</v>
      </c>
      <c r="Q27" s="5">
        <v>125001</v>
      </c>
      <c r="R27" s="5" t="s">
        <v>1103</v>
      </c>
    </row>
    <row r="28" spans="2:18">
      <c r="B28" s="5" t="s">
        <v>1209</v>
      </c>
      <c r="C28" s="55">
        <f t="shared" ref="C28:O28" si="8">C10-C19</f>
        <v>0</v>
      </c>
      <c r="D28" s="55">
        <f t="shared" si="8"/>
        <v>0</v>
      </c>
      <c r="E28" s="55">
        <f t="shared" si="8"/>
        <v>0</v>
      </c>
      <c r="F28" s="55">
        <f t="shared" si="8"/>
        <v>0</v>
      </c>
      <c r="G28" s="55">
        <f t="shared" si="8"/>
        <v>0</v>
      </c>
      <c r="H28" s="55">
        <f t="shared" si="8"/>
        <v>0</v>
      </c>
      <c r="I28" s="55">
        <f t="shared" si="8"/>
        <v>0</v>
      </c>
      <c r="J28" s="55">
        <f t="shared" si="8"/>
        <v>0</v>
      </c>
      <c r="K28" s="55">
        <f t="shared" si="8"/>
        <v>0</v>
      </c>
      <c r="L28" s="55">
        <f t="shared" si="8"/>
        <v>0</v>
      </c>
      <c r="M28" s="55">
        <f t="shared" si="8"/>
        <v>0</v>
      </c>
      <c r="N28" s="55">
        <f t="shared" si="8"/>
        <v>0</v>
      </c>
      <c r="O28" s="55">
        <f t="shared" si="8"/>
        <v>0</v>
      </c>
      <c r="Q28" s="5">
        <v>126001</v>
      </c>
      <c r="R28" s="5" t="s">
        <v>1110</v>
      </c>
    </row>
    <row r="29" spans="2:18">
      <c r="B29" s="5" t="s">
        <v>1207</v>
      </c>
      <c r="C29" s="55">
        <f t="shared" ref="C29:O29" si="9">SUM(C23:C28)</f>
        <v>-6553.9311981632673</v>
      </c>
      <c r="D29" s="55">
        <f t="shared" si="9"/>
        <v>-5610.6702126722157</v>
      </c>
      <c r="E29" s="55">
        <f t="shared" si="9"/>
        <v>4151.5806492950505</v>
      </c>
      <c r="F29" s="55">
        <f t="shared" si="9"/>
        <v>-3972.0041551710347</v>
      </c>
      <c r="G29" s="55">
        <f t="shared" si="9"/>
        <v>-6029.9058457930623</v>
      </c>
      <c r="H29" s="55">
        <f t="shared" si="9"/>
        <v>-10244.178716334969</v>
      </c>
      <c r="I29" s="55">
        <f t="shared" si="9"/>
        <v>-2583.3411857610045</v>
      </c>
      <c r="J29" s="55">
        <f t="shared" si="9"/>
        <v>-20302.030075163311</v>
      </c>
      <c r="K29" s="55">
        <f t="shared" si="9"/>
        <v>-19251.645343056749</v>
      </c>
      <c r="L29" s="55">
        <f t="shared" si="9"/>
        <v>-5101.9398852357263</v>
      </c>
      <c r="M29" s="55">
        <f t="shared" si="9"/>
        <v>-3252.177864885387</v>
      </c>
      <c r="N29" s="55">
        <f t="shared" si="9"/>
        <v>-1937.4442354784187</v>
      </c>
      <c r="O29" s="55">
        <f t="shared" si="9"/>
        <v>-80687.688068419811</v>
      </c>
    </row>
    <row r="30" spans="2:18">
      <c r="O30" s="55"/>
    </row>
    <row r="32" spans="2:18">
      <c r="C32" s="187" t="s">
        <v>1211</v>
      </c>
      <c r="D32" s="188"/>
      <c r="E32" s="188"/>
      <c r="F32" s="188"/>
      <c r="G32" s="188"/>
      <c r="H32" s="188"/>
      <c r="I32" s="188"/>
      <c r="J32" s="188"/>
      <c r="K32" s="188"/>
      <c r="L32" s="188"/>
      <c r="M32" s="188"/>
      <c r="N32" s="188"/>
      <c r="O32" s="189"/>
    </row>
    <row r="34" spans="2:18">
      <c r="C34" s="4" t="s">
        <v>1192</v>
      </c>
      <c r="D34" s="4" t="s">
        <v>1193</v>
      </c>
      <c r="E34" s="4" t="s">
        <v>1194</v>
      </c>
      <c r="F34" s="4" t="s">
        <v>1195</v>
      </c>
      <c r="G34" s="4" t="s">
        <v>12</v>
      </c>
      <c r="H34" s="4" t="s">
        <v>1196</v>
      </c>
      <c r="I34" s="4" t="s">
        <v>1197</v>
      </c>
      <c r="J34" s="4" t="s">
        <v>1198</v>
      </c>
      <c r="K34" s="4" t="s">
        <v>1199</v>
      </c>
      <c r="L34" s="4" t="s">
        <v>1200</v>
      </c>
      <c r="M34" s="4" t="s">
        <v>1201</v>
      </c>
      <c r="N34" s="4" t="s">
        <v>1202</v>
      </c>
      <c r="O34" s="4" t="s">
        <v>1203</v>
      </c>
    </row>
    <row r="35" spans="2:18">
      <c r="B35" s="5" t="s">
        <v>1205</v>
      </c>
      <c r="C35" s="26">
        <v>64352.326099550672</v>
      </c>
      <c r="D35" s="26">
        <v>60674.930776572728</v>
      </c>
      <c r="E35" s="26">
        <v>59779.987003300521</v>
      </c>
      <c r="F35" s="26">
        <v>59482.639993275712</v>
      </c>
      <c r="G35" s="26">
        <v>59577.518990053497</v>
      </c>
      <c r="H35" s="26">
        <v>88248.11529968321</v>
      </c>
      <c r="I35" s="26">
        <v>107716.25012979364</v>
      </c>
      <c r="J35" s="26">
        <v>107588.53846710756</v>
      </c>
      <c r="K35" s="26">
        <v>87076.504096712815</v>
      </c>
      <c r="L35" s="26">
        <v>83305.069119895008</v>
      </c>
      <c r="M35" s="26">
        <v>63756.750101280122</v>
      </c>
      <c r="N35" s="26">
        <v>62003.504227677062</v>
      </c>
      <c r="O35" s="26">
        <f>SUM(C35:N35)</f>
        <v>903562.13430490252</v>
      </c>
      <c r="P35" s="1" t="s">
        <v>37</v>
      </c>
      <c r="Q35" s="48">
        <v>120250</v>
      </c>
      <c r="R35" s="48" t="s">
        <v>1085</v>
      </c>
    </row>
    <row r="36" spans="2:18">
      <c r="B36" s="5" t="s">
        <v>1205</v>
      </c>
      <c r="C36" s="26">
        <v>36583.124730795309</v>
      </c>
      <c r="D36" s="26">
        <v>39893.533346003678</v>
      </c>
      <c r="E36" s="26">
        <v>38597.233249646219</v>
      </c>
      <c r="F36" s="26">
        <v>43537.255198917643</v>
      </c>
      <c r="G36" s="26">
        <v>40622.479236108353</v>
      </c>
      <c r="H36" s="26">
        <v>46244.069770522321</v>
      </c>
      <c r="I36" s="26">
        <v>53218.082264877077</v>
      </c>
      <c r="J36" s="26">
        <v>59587.741997445402</v>
      </c>
      <c r="K36" s="26">
        <v>56191.162952752144</v>
      </c>
      <c r="L36" s="26">
        <v>57070.940947272626</v>
      </c>
      <c r="M36" s="26">
        <v>39497.298118629216</v>
      </c>
      <c r="N36" s="26">
        <v>58757.54976905456</v>
      </c>
      <c r="O36" s="26">
        <f>SUM(C36:N36)</f>
        <v>569800.47158202459</v>
      </c>
      <c r="P36" s="1" t="s">
        <v>38</v>
      </c>
      <c r="Q36" s="5">
        <v>120251</v>
      </c>
      <c r="R36" s="5" t="s">
        <v>1086</v>
      </c>
    </row>
    <row r="37" spans="2:18">
      <c r="B37" s="5" t="s">
        <v>1205</v>
      </c>
      <c r="C37" s="26">
        <v>27175.520889900505</v>
      </c>
      <c r="D37" s="26">
        <v>25851.999036248857</v>
      </c>
      <c r="E37" s="26">
        <v>21609.388730889721</v>
      </c>
      <c r="F37" s="26">
        <v>18451.623514178638</v>
      </c>
      <c r="G37" s="26">
        <v>18514.816171972085</v>
      </c>
      <c r="H37" s="26">
        <v>19361.416846314842</v>
      </c>
      <c r="I37" s="26">
        <v>34295.08107246428</v>
      </c>
      <c r="J37" s="26">
        <v>33065.718980930855</v>
      </c>
      <c r="K37" s="26">
        <v>36326.154243214318</v>
      </c>
      <c r="L37" s="26">
        <v>25476.738848249875</v>
      </c>
      <c r="M37" s="26">
        <v>20781.329232994074</v>
      </c>
      <c r="N37" s="26">
        <v>23779.773642978216</v>
      </c>
      <c r="O37" s="26">
        <f t="shared" ref="O37:O40" si="10">SUM(C37:N37)</f>
        <v>304689.56121033628</v>
      </c>
      <c r="P37" s="1" t="s">
        <v>39</v>
      </c>
      <c r="Q37" s="5">
        <v>120252</v>
      </c>
      <c r="R37" s="5" t="s">
        <v>1087</v>
      </c>
    </row>
    <row r="38" spans="2:18">
      <c r="B38" s="5" t="s">
        <v>1205</v>
      </c>
      <c r="C38" s="26">
        <v>566.22424037006181</v>
      </c>
      <c r="D38" s="26">
        <v>101.51039384045983</v>
      </c>
      <c r="E38" s="26">
        <v>349.70146560032651</v>
      </c>
      <c r="F38" s="26">
        <v>1508.2947031578842</v>
      </c>
      <c r="G38" s="26">
        <v>1142.2681077138079</v>
      </c>
      <c r="H38" s="26">
        <v>756.60225832236313</v>
      </c>
      <c r="I38" s="26">
        <v>729.23004813321859</v>
      </c>
      <c r="J38" s="26">
        <v>1004.4250940707167</v>
      </c>
      <c r="K38" s="26">
        <v>1630.0580776315676</v>
      </c>
      <c r="L38" s="26">
        <v>398.43136445723405</v>
      </c>
      <c r="M38" s="26">
        <v>549.03989316611467</v>
      </c>
      <c r="N38" s="26">
        <v>804.10470380756021</v>
      </c>
      <c r="O38" s="26">
        <f t="shared" si="10"/>
        <v>9539.8903502713147</v>
      </c>
      <c r="P38" s="1" t="s">
        <v>45</v>
      </c>
      <c r="Q38" s="5">
        <v>123301</v>
      </c>
      <c r="R38" s="5" t="s">
        <v>1097</v>
      </c>
    </row>
    <row r="39" spans="2:18">
      <c r="B39" s="5" t="s">
        <v>1205</v>
      </c>
      <c r="C39" s="26">
        <v>728.44045851393048</v>
      </c>
      <c r="D39" s="26">
        <v>562.29724922600542</v>
      </c>
      <c r="E39" s="26">
        <v>512.97638482972047</v>
      </c>
      <c r="F39" s="26">
        <v>461.70274566563364</v>
      </c>
      <c r="G39" s="26">
        <v>722.86401300309421</v>
      </c>
      <c r="H39" s="26">
        <v>627.75199535603588</v>
      </c>
      <c r="I39" s="26">
        <v>887.88989551083398</v>
      </c>
      <c r="J39" s="26">
        <v>507.2120201238381</v>
      </c>
      <c r="K39" s="26">
        <v>744.99206424148406</v>
      </c>
      <c r="L39" s="26">
        <v>625.38149659442581</v>
      </c>
      <c r="M39" s="26">
        <v>483.054592518059</v>
      </c>
      <c r="N39" s="26">
        <v>374.06070469556153</v>
      </c>
      <c r="O39" s="26">
        <f t="shared" si="10"/>
        <v>7238.6236202786222</v>
      </c>
      <c r="P39" s="1" t="s">
        <v>48</v>
      </c>
      <c r="Q39" s="5">
        <v>125001</v>
      </c>
      <c r="R39" s="5" t="s">
        <v>1103</v>
      </c>
    </row>
    <row r="40" spans="2:18">
      <c r="B40" s="5" t="s">
        <v>1205</v>
      </c>
      <c r="C40" s="26">
        <v>151.60609615384516</v>
      </c>
      <c r="D40" s="26">
        <v>151.60609615384516</v>
      </c>
      <c r="E40" s="26">
        <v>151.60609615384516</v>
      </c>
      <c r="F40" s="26">
        <v>151.60609615384516</v>
      </c>
      <c r="G40" s="26">
        <v>151.60609615384516</v>
      </c>
      <c r="H40" s="26">
        <v>151.60609615384516</v>
      </c>
      <c r="I40" s="26">
        <v>151.60609615384516</v>
      </c>
      <c r="J40" s="26">
        <v>151.60609615384516</v>
      </c>
      <c r="K40" s="26">
        <v>151.60609615384516</v>
      </c>
      <c r="L40" s="26">
        <v>151.60609615384516</v>
      </c>
      <c r="M40" s="26">
        <v>151.60609615384516</v>
      </c>
      <c r="N40" s="26">
        <v>151.60609615384516</v>
      </c>
      <c r="O40" s="26">
        <f t="shared" si="10"/>
        <v>1819.2731538461414</v>
      </c>
      <c r="P40" s="1" t="s">
        <v>50</v>
      </c>
      <c r="Q40" s="5">
        <v>126001</v>
      </c>
      <c r="R40" s="5" t="s">
        <v>1110</v>
      </c>
    </row>
    <row r="41" spans="2:18">
      <c r="B41" s="5" t="s">
        <v>1207</v>
      </c>
      <c r="C41" s="26">
        <f t="shared" ref="C41:O41" si="11">SUM(C35:C40)</f>
        <v>129557.24251528432</v>
      </c>
      <c r="D41" s="26">
        <f t="shared" si="11"/>
        <v>127235.87689804558</v>
      </c>
      <c r="E41" s="26">
        <f t="shared" si="11"/>
        <v>121000.89293042036</v>
      </c>
      <c r="F41" s="26">
        <f t="shared" si="11"/>
        <v>123593.12225134937</v>
      </c>
      <c r="G41" s="26">
        <f t="shared" si="11"/>
        <v>120731.55261500468</v>
      </c>
      <c r="H41" s="26">
        <f t="shared" si="11"/>
        <v>155389.56226635262</v>
      </c>
      <c r="I41" s="26">
        <f t="shared" si="11"/>
        <v>196998.13950693287</v>
      </c>
      <c r="J41" s="26">
        <f t="shared" si="11"/>
        <v>201905.24265583223</v>
      </c>
      <c r="K41" s="26">
        <f t="shared" si="11"/>
        <v>182120.47753070618</v>
      </c>
      <c r="L41" s="26">
        <f t="shared" si="11"/>
        <v>167028.16787262302</v>
      </c>
      <c r="M41" s="26">
        <f t="shared" si="11"/>
        <v>125219.07803474144</v>
      </c>
      <c r="N41" s="26">
        <f t="shared" si="11"/>
        <v>145870.5991443668</v>
      </c>
      <c r="O41" s="26">
        <f t="shared" si="11"/>
        <v>1796649.9542216596</v>
      </c>
    </row>
    <row r="42" spans="2:18"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</row>
    <row r="43" spans="2:18">
      <c r="C43" s="4" t="s">
        <v>8</v>
      </c>
      <c r="D43" s="4" t="s">
        <v>9</v>
      </c>
      <c r="E43" s="4" t="s">
        <v>10</v>
      </c>
      <c r="F43" s="4" t="s">
        <v>11</v>
      </c>
      <c r="G43" s="4" t="s">
        <v>12</v>
      </c>
      <c r="H43" s="4" t="s">
        <v>13</v>
      </c>
      <c r="I43" s="4" t="s">
        <v>2</v>
      </c>
      <c r="J43" s="4" t="s">
        <v>3</v>
      </c>
      <c r="K43" s="4" t="s">
        <v>4</v>
      </c>
      <c r="L43" s="4" t="s">
        <v>5</v>
      </c>
      <c r="M43" s="4" t="s">
        <v>6</v>
      </c>
      <c r="N43" s="4" t="s">
        <v>7</v>
      </c>
      <c r="O43" s="4" t="s">
        <v>240</v>
      </c>
      <c r="P43" s="56"/>
    </row>
    <row r="44" spans="2:18">
      <c r="B44" s="5" t="s">
        <v>1212</v>
      </c>
      <c r="C44" s="26">
        <v>134356.12325216638</v>
      </c>
      <c r="D44" s="26">
        <v>133646.82530054613</v>
      </c>
      <c r="E44" s="26">
        <v>114788.81593961752</v>
      </c>
      <c r="F44" s="26">
        <v>125313.71120017726</v>
      </c>
      <c r="G44" s="26">
        <v>125959.13934708602</v>
      </c>
      <c r="H44" s="26">
        <v>163625.9757751151</v>
      </c>
      <c r="I44" s="26">
        <v>196066.11688788235</v>
      </c>
      <c r="J44" s="26">
        <v>222088.05334850794</v>
      </c>
      <c r="K44" s="26">
        <v>200388.21302948135</v>
      </c>
      <c r="L44" s="26">
        <v>170815.50617366252</v>
      </c>
      <c r="M44" s="26">
        <v>127086.38838483929</v>
      </c>
      <c r="N44" s="26">
        <v>146011.68720320269</v>
      </c>
      <c r="O44" s="26">
        <v>1860146.5558422843</v>
      </c>
    </row>
    <row r="45" spans="2:18">
      <c r="B45" s="5" t="s">
        <v>1209</v>
      </c>
      <c r="C45" s="26">
        <f>C41-C44</f>
        <v>-4798.8807368820562</v>
      </c>
      <c r="D45" s="26">
        <f t="shared" ref="D45:O45" si="12">D41-D44</f>
        <v>-6410.9484025005513</v>
      </c>
      <c r="E45" s="26">
        <f t="shared" si="12"/>
        <v>6212.0769908028451</v>
      </c>
      <c r="F45" s="26">
        <f t="shared" si="12"/>
        <v>-1720.5889488278917</v>
      </c>
      <c r="G45" s="26">
        <f t="shared" si="12"/>
        <v>-5227.5867320813413</v>
      </c>
      <c r="H45" s="26">
        <f t="shared" si="12"/>
        <v>-8236.4135087624891</v>
      </c>
      <c r="I45" s="26">
        <f t="shared" si="12"/>
        <v>932.02261905052001</v>
      </c>
      <c r="J45" s="26">
        <f t="shared" si="12"/>
        <v>-20182.810692675703</v>
      </c>
      <c r="K45" s="26">
        <f t="shared" si="12"/>
        <v>-18267.735498775175</v>
      </c>
      <c r="L45" s="26">
        <f t="shared" si="12"/>
        <v>-3787.3383010395046</v>
      </c>
      <c r="M45" s="26">
        <f t="shared" si="12"/>
        <v>-1867.3103500978468</v>
      </c>
      <c r="N45" s="26">
        <f t="shared" si="12"/>
        <v>-141.08805883588502</v>
      </c>
      <c r="O45" s="26">
        <f t="shared" si="12"/>
        <v>-63496.601620624773</v>
      </c>
    </row>
    <row r="46" spans="2:18"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</row>
    <row r="47" spans="2:18"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</row>
    <row r="48" spans="2:18"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</row>
    <row r="49" spans="2:15">
      <c r="B49" s="5" t="s">
        <v>1206</v>
      </c>
      <c r="C49" s="4" t="s">
        <v>8</v>
      </c>
      <c r="D49" s="4" t="s">
        <v>9</v>
      </c>
      <c r="E49" s="4" t="s">
        <v>10</v>
      </c>
      <c r="F49" s="4" t="s">
        <v>11</v>
      </c>
      <c r="G49" s="4" t="s">
        <v>12</v>
      </c>
      <c r="H49" s="4" t="s">
        <v>13</v>
      </c>
      <c r="I49" s="4" t="s">
        <v>2</v>
      </c>
      <c r="J49" s="4" t="s">
        <v>3</v>
      </c>
      <c r="K49" s="4" t="s">
        <v>4</v>
      </c>
      <c r="L49" s="4" t="s">
        <v>5</v>
      </c>
      <c r="M49" s="4" t="s">
        <v>6</v>
      </c>
      <c r="N49" s="4" t="s">
        <v>7</v>
      </c>
      <c r="O49" s="4" t="s">
        <v>240</v>
      </c>
    </row>
    <row r="50" spans="2:15">
      <c r="B50" s="5" t="s">
        <v>1212</v>
      </c>
      <c r="C50" s="26">
        <v>133004.02820867934</v>
      </c>
      <c r="D50" s="26">
        <v>132301.86828859444</v>
      </c>
      <c r="E50" s="26">
        <v>113633.63681325641</v>
      </c>
      <c r="F50" s="26">
        <v>124052.61461824687</v>
      </c>
      <c r="G50" s="26">
        <v>124691.54748844446</v>
      </c>
      <c r="H50" s="26">
        <v>161979.3230921106</v>
      </c>
      <c r="I50" s="26">
        <v>194093.00231429271</v>
      </c>
      <c r="J50" s="26">
        <v>219853.0665918075</v>
      </c>
      <c r="K50" s="26">
        <v>198371.60297069105</v>
      </c>
      <c r="L50" s="26">
        <v>169096.50153392114</v>
      </c>
      <c r="M50" s="26">
        <v>125807.45243707228</v>
      </c>
      <c r="N50" s="26">
        <v>144542.29620128981</v>
      </c>
      <c r="O50" s="26">
        <v>1841426.9405584068</v>
      </c>
    </row>
    <row r="51" spans="2:15">
      <c r="B51" s="5" t="s">
        <v>1209</v>
      </c>
      <c r="C51" s="26">
        <f t="shared" ref="C51:O51" si="13">SUM(C35:C37)-C50</f>
        <v>-4893.0564884328633</v>
      </c>
      <c r="D51" s="26">
        <f t="shared" si="13"/>
        <v>-5881.4051297691767</v>
      </c>
      <c r="E51" s="26">
        <f t="shared" si="13"/>
        <v>6352.9721705800621</v>
      </c>
      <c r="F51" s="26">
        <f t="shared" si="13"/>
        <v>-2581.0959118748578</v>
      </c>
      <c r="G51" s="26">
        <f t="shared" si="13"/>
        <v>-5976.7330903105321</v>
      </c>
      <c r="H51" s="26">
        <f t="shared" si="13"/>
        <v>-8125.7211755902099</v>
      </c>
      <c r="I51" s="26">
        <f t="shared" si="13"/>
        <v>1136.41115284228</v>
      </c>
      <c r="J51" s="26">
        <f t="shared" si="13"/>
        <v>-19611.067146323679</v>
      </c>
      <c r="K51" s="26">
        <f t="shared" si="13"/>
        <v>-18777.781678011786</v>
      </c>
      <c r="L51" s="26">
        <f t="shared" si="13"/>
        <v>-3243.7526185036404</v>
      </c>
      <c r="M51" s="26">
        <f t="shared" si="13"/>
        <v>-1772.0749841688666</v>
      </c>
      <c r="N51" s="26">
        <f t="shared" si="13"/>
        <v>-1.4685615799680818</v>
      </c>
      <c r="O51" s="26">
        <f t="shared" si="13"/>
        <v>-63374.773461143253</v>
      </c>
    </row>
  </sheetData>
  <mergeCells count="2">
    <mergeCell ref="C2:O2"/>
    <mergeCell ref="C32:O32"/>
  </mergeCells>
  <pageMargins left="0.7" right="0.7" top="0.75" bottom="0.75" header="0.3" footer="0.3"/>
  <customProperties>
    <customPr name="_pios_id" r:id="rId1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12"/>
  <sheetViews>
    <sheetView workbookViewId="0">
      <selection activeCell="A2" sqref="A2"/>
    </sheetView>
  </sheetViews>
  <sheetFormatPr defaultRowHeight="13.2"/>
  <cols>
    <col min="1" max="1" width="6.6640625" customWidth="1"/>
    <col min="7" max="7" width="9.44140625" bestFit="1" customWidth="1"/>
  </cols>
  <sheetData>
    <row r="1" spans="2:8">
      <c r="B1" s="59" t="s">
        <v>1218</v>
      </c>
    </row>
    <row r="4" spans="2:8">
      <c r="B4" t="s">
        <v>1214</v>
      </c>
    </row>
    <row r="6" spans="2:8">
      <c r="B6" t="s">
        <v>1215</v>
      </c>
    </row>
    <row r="7" spans="2:8">
      <c r="B7" t="s">
        <v>1216</v>
      </c>
    </row>
    <row r="11" spans="2:8">
      <c r="D11" s="59"/>
      <c r="E11" s="59" t="s">
        <v>1217</v>
      </c>
      <c r="G11" s="58">
        <f>50000/12</f>
        <v>4166.666666666667</v>
      </c>
      <c r="H11" t="s">
        <v>453</v>
      </c>
    </row>
    <row r="12" spans="2:8">
      <c r="E12" s="59" t="s">
        <v>1217</v>
      </c>
      <c r="G12" s="58">
        <f>60000/12</f>
        <v>5000</v>
      </c>
      <c r="H12" t="s">
        <v>459</v>
      </c>
    </row>
  </sheetData>
  <pageMargins left="0.7" right="0.7" top="0.75" bottom="0.75" header="0.3" footer="0.3"/>
  <customProperties>
    <customPr name="_pios_id" r:id="rId1"/>
  </customPropertie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76"/>
  <sheetViews>
    <sheetView tabSelected="1" zoomScale="80" zoomScaleNormal="80" workbookViewId="0"/>
  </sheetViews>
  <sheetFormatPr defaultRowHeight="14.4"/>
  <cols>
    <col min="1" max="1" width="11" style="5" bestFit="1" customWidth="1"/>
    <col min="2" max="2" width="34.88671875" style="5" customWidth="1"/>
    <col min="3" max="3" width="11.6640625" style="5" customWidth="1"/>
    <col min="4" max="4" width="29.6640625" style="5" bestFit="1" customWidth="1"/>
    <col min="5" max="5" width="10" style="5" customWidth="1"/>
    <col min="6" max="17" width="13.109375" style="5" customWidth="1"/>
    <col min="18" max="18" width="19.109375" style="5" customWidth="1"/>
    <col min="19" max="19" width="8.88671875" style="5"/>
    <col min="20" max="32" width="12.88671875" style="5" bestFit="1" customWidth="1"/>
    <col min="33" max="16384" width="8.88671875" style="5"/>
  </cols>
  <sheetData>
    <row r="1" spans="1:31">
      <c r="A1" s="22" t="s">
        <v>1140</v>
      </c>
      <c r="B1" s="5" t="s">
        <v>1059</v>
      </c>
    </row>
    <row r="3" spans="1:31">
      <c r="F3" s="22" t="s">
        <v>1139</v>
      </c>
    </row>
    <row r="4" spans="1:31">
      <c r="A4" s="22" t="s">
        <v>245</v>
      </c>
      <c r="B4" s="22" t="s">
        <v>246</v>
      </c>
      <c r="C4" s="22" t="s">
        <v>238</v>
      </c>
      <c r="D4" s="22" t="s">
        <v>242</v>
      </c>
      <c r="E4" s="22" t="s">
        <v>248</v>
      </c>
      <c r="F4" s="56" t="s">
        <v>1134</v>
      </c>
      <c r="G4" s="56" t="s">
        <v>1135</v>
      </c>
      <c r="H4" s="56" t="s">
        <v>1136</v>
      </c>
      <c r="I4" s="56" t="s">
        <v>1137</v>
      </c>
      <c r="J4" s="56" t="s">
        <v>1126</v>
      </c>
      <c r="K4" s="56" t="s">
        <v>1127</v>
      </c>
      <c r="L4" s="56" t="s">
        <v>1128</v>
      </c>
      <c r="M4" s="56" t="s">
        <v>1129</v>
      </c>
      <c r="N4" s="56" t="s">
        <v>1130</v>
      </c>
      <c r="O4" s="56" t="s">
        <v>1131</v>
      </c>
      <c r="P4" s="56" t="s">
        <v>1132</v>
      </c>
      <c r="Q4" s="56" t="s">
        <v>1133</v>
      </c>
      <c r="R4" s="5" t="s">
        <v>1308</v>
      </c>
      <c r="T4" s="186" t="s">
        <v>1134</v>
      </c>
      <c r="U4" s="186" t="s">
        <v>1135</v>
      </c>
      <c r="V4" s="186" t="s">
        <v>1136</v>
      </c>
      <c r="W4" s="186" t="s">
        <v>1137</v>
      </c>
      <c r="X4" s="186" t="s">
        <v>1126</v>
      </c>
      <c r="Y4" s="186" t="s">
        <v>1127</v>
      </c>
      <c r="Z4" s="186" t="s">
        <v>1128</v>
      </c>
      <c r="AA4" s="186" t="s">
        <v>1129</v>
      </c>
      <c r="AB4" s="186" t="s">
        <v>1130</v>
      </c>
      <c r="AC4" s="186" t="s">
        <v>1131</v>
      </c>
      <c r="AD4" s="186" t="s">
        <v>1132</v>
      </c>
      <c r="AE4" s="186" t="s">
        <v>1133</v>
      </c>
    </row>
    <row r="5" spans="1:31">
      <c r="A5" s="5" t="s">
        <v>251</v>
      </c>
      <c r="B5" s="5" t="s">
        <v>252</v>
      </c>
      <c r="C5" s="5">
        <v>40111000</v>
      </c>
      <c r="D5" s="5" t="s">
        <v>249</v>
      </c>
      <c r="E5" s="5" t="s">
        <v>254</v>
      </c>
      <c r="F5" s="23">
        <v>-4186345</v>
      </c>
      <c r="G5" s="23">
        <v>-4173204</v>
      </c>
      <c r="H5" s="23">
        <v>-3849042.0000000005</v>
      </c>
      <c r="I5" s="23">
        <v>-3787839.9999999995</v>
      </c>
      <c r="J5" s="23">
        <v>-3827608</v>
      </c>
      <c r="K5" s="23">
        <v>-3643417</v>
      </c>
      <c r="L5" s="23">
        <v>-3848663</v>
      </c>
      <c r="M5" s="23">
        <v>-3718674</v>
      </c>
      <c r="N5" s="23">
        <v>-3778534</v>
      </c>
      <c r="O5" s="23">
        <v>-4070051</v>
      </c>
      <c r="P5" s="23">
        <v>-4697984</v>
      </c>
      <c r="Q5" s="23">
        <v>-4016598</v>
      </c>
      <c r="R5" s="23">
        <v>-47597960</v>
      </c>
      <c r="T5" s="23">
        <f>ROUND(F5,0)</f>
        <v>-4186345</v>
      </c>
      <c r="U5" s="23">
        <f t="shared" ref="U5:AD5" si="0">ROUND(G5,0)</f>
        <v>-4173204</v>
      </c>
      <c r="V5" s="23">
        <f t="shared" si="0"/>
        <v>-3849042</v>
      </c>
      <c r="W5" s="23">
        <f t="shared" si="0"/>
        <v>-3787840</v>
      </c>
      <c r="X5" s="23">
        <f t="shared" si="0"/>
        <v>-3827608</v>
      </c>
      <c r="Y5" s="23">
        <f t="shared" si="0"/>
        <v>-3643417</v>
      </c>
      <c r="Z5" s="23">
        <f t="shared" si="0"/>
        <v>-3848663</v>
      </c>
      <c r="AA5" s="23">
        <f t="shared" si="0"/>
        <v>-3718674</v>
      </c>
      <c r="AB5" s="23">
        <f t="shared" si="0"/>
        <v>-3778534</v>
      </c>
      <c r="AC5" s="23">
        <f t="shared" si="0"/>
        <v>-4070051</v>
      </c>
      <c r="AD5" s="23">
        <f t="shared" si="0"/>
        <v>-4697984</v>
      </c>
      <c r="AE5" s="23">
        <f>ROUND(Q5,0)</f>
        <v>-4016598</v>
      </c>
    </row>
    <row r="6" spans="1:31">
      <c r="A6" s="5" t="s">
        <v>1143</v>
      </c>
      <c r="F6" s="23">
        <v>-4186345</v>
      </c>
      <c r="G6" s="23">
        <v>-4173204</v>
      </c>
      <c r="H6" s="23">
        <v>-3849042.0000000005</v>
      </c>
      <c r="I6" s="23">
        <v>-3787839.9999999995</v>
      </c>
      <c r="J6" s="23">
        <v>-3827608</v>
      </c>
      <c r="K6" s="23">
        <v>-3643417</v>
      </c>
      <c r="L6" s="23">
        <v>-3848663</v>
      </c>
      <c r="M6" s="23">
        <v>-3718674</v>
      </c>
      <c r="N6" s="23">
        <v>-3778534</v>
      </c>
      <c r="O6" s="23">
        <v>-4070051</v>
      </c>
      <c r="P6" s="23">
        <v>-4697984</v>
      </c>
      <c r="Q6" s="23">
        <v>-4016598</v>
      </c>
      <c r="R6" s="23">
        <v>-47597960</v>
      </c>
    </row>
    <row r="7" spans="1:31">
      <c r="A7" s="5" t="s">
        <v>259</v>
      </c>
      <c r="B7" s="5" t="s">
        <v>260</v>
      </c>
      <c r="C7" s="5">
        <v>40121000</v>
      </c>
      <c r="D7" s="5" t="s">
        <v>258</v>
      </c>
      <c r="E7" s="5" t="s">
        <v>262</v>
      </c>
      <c r="F7" s="23">
        <v>-2071283</v>
      </c>
      <c r="G7" s="23">
        <v>-1982842</v>
      </c>
      <c r="H7" s="23">
        <v>-1784396</v>
      </c>
      <c r="I7" s="23">
        <v>-1578404</v>
      </c>
      <c r="J7" s="23">
        <v>-1563210</v>
      </c>
      <c r="K7" s="23">
        <v>-1543924</v>
      </c>
      <c r="L7" s="23">
        <v>-1615557</v>
      </c>
      <c r="M7" s="23">
        <v>-1682354</v>
      </c>
      <c r="N7" s="23">
        <v>-1484004</v>
      </c>
      <c r="O7" s="23">
        <v>-1825500</v>
      </c>
      <c r="P7" s="23">
        <v>-2079753</v>
      </c>
      <c r="Q7" s="23">
        <v>-1959897</v>
      </c>
      <c r="R7" s="23">
        <v>-21171124</v>
      </c>
      <c r="T7" s="23">
        <f>ROUND(F7,0)</f>
        <v>-2071283</v>
      </c>
      <c r="U7" s="23">
        <f t="shared" ref="U7" si="1">ROUND(G7,0)</f>
        <v>-1982842</v>
      </c>
      <c r="V7" s="23">
        <f t="shared" ref="V7" si="2">ROUND(H7,0)</f>
        <v>-1784396</v>
      </c>
      <c r="W7" s="23">
        <f t="shared" ref="W7" si="3">ROUND(I7,0)</f>
        <v>-1578404</v>
      </c>
      <c r="X7" s="23">
        <f t="shared" ref="X7" si="4">ROUND(J7,0)</f>
        <v>-1563210</v>
      </c>
      <c r="Y7" s="23">
        <f t="shared" ref="Y7" si="5">ROUND(K7,0)</f>
        <v>-1543924</v>
      </c>
      <c r="Z7" s="23">
        <f t="shared" ref="Z7" si="6">ROUND(L7,0)</f>
        <v>-1615557</v>
      </c>
      <c r="AA7" s="23">
        <f t="shared" ref="AA7" si="7">ROUND(M7,0)</f>
        <v>-1682354</v>
      </c>
      <c r="AB7" s="23">
        <f t="shared" ref="AB7" si="8">ROUND(N7,0)</f>
        <v>-1484004</v>
      </c>
      <c r="AC7" s="23">
        <f t="shared" ref="AC7" si="9">ROUND(O7,0)</f>
        <v>-1825500</v>
      </c>
      <c r="AD7" s="23">
        <f t="shared" ref="AD7" si="10">ROUND(P7,0)</f>
        <v>-2079753</v>
      </c>
      <c r="AE7" s="23">
        <f>ROUND(Q7,0)</f>
        <v>-1959897</v>
      </c>
    </row>
    <row r="8" spans="1:31">
      <c r="A8" s="5" t="s">
        <v>1144</v>
      </c>
      <c r="F8" s="23">
        <v>-2071283</v>
      </c>
      <c r="G8" s="23">
        <v>-1982842</v>
      </c>
      <c r="H8" s="23">
        <v>-1784396</v>
      </c>
      <c r="I8" s="23">
        <v>-1578404</v>
      </c>
      <c r="J8" s="23">
        <v>-1563210</v>
      </c>
      <c r="K8" s="23">
        <v>-1543924</v>
      </c>
      <c r="L8" s="23">
        <v>-1615557</v>
      </c>
      <c r="M8" s="23">
        <v>-1682354</v>
      </c>
      <c r="N8" s="23">
        <v>-1484004</v>
      </c>
      <c r="O8" s="23">
        <v>-1825500</v>
      </c>
      <c r="P8" s="23">
        <v>-2079753</v>
      </c>
      <c r="Q8" s="23">
        <v>-1959897</v>
      </c>
      <c r="R8" s="23">
        <v>-21171124</v>
      </c>
    </row>
    <row r="9" spans="1:31">
      <c r="A9" s="5" t="s">
        <v>265</v>
      </c>
      <c r="B9" s="5" t="s">
        <v>266</v>
      </c>
      <c r="C9" s="5">
        <v>40131000</v>
      </c>
      <c r="D9" s="5" t="s">
        <v>264</v>
      </c>
      <c r="E9" s="5" t="s">
        <v>268</v>
      </c>
      <c r="F9" s="23">
        <v>-222383</v>
      </c>
      <c r="G9" s="23">
        <v>-206768</v>
      </c>
      <c r="H9" s="23">
        <v>-196580</v>
      </c>
      <c r="I9" s="23">
        <v>-189994</v>
      </c>
      <c r="J9" s="23">
        <v>-210302</v>
      </c>
      <c r="K9" s="23">
        <v>-200623</v>
      </c>
      <c r="L9" s="23">
        <v>-196449</v>
      </c>
      <c r="M9" s="23">
        <v>-199819</v>
      </c>
      <c r="N9" s="23">
        <v>-201395</v>
      </c>
      <c r="O9" s="23">
        <v>-236553</v>
      </c>
      <c r="P9" s="23">
        <v>-231679</v>
      </c>
      <c r="Q9" s="23">
        <v>-247937</v>
      </c>
      <c r="R9" s="23">
        <v>-2540482</v>
      </c>
      <c r="T9" s="23">
        <f>ROUND(F9,0)</f>
        <v>-222383</v>
      </c>
      <c r="U9" s="23">
        <f t="shared" ref="U9" si="11">ROUND(G9,0)</f>
        <v>-206768</v>
      </c>
      <c r="V9" s="23">
        <f t="shared" ref="V9" si="12">ROUND(H9,0)</f>
        <v>-196580</v>
      </c>
      <c r="W9" s="23">
        <f t="shared" ref="W9" si="13">ROUND(I9,0)</f>
        <v>-189994</v>
      </c>
      <c r="X9" s="23">
        <f t="shared" ref="X9" si="14">ROUND(J9,0)</f>
        <v>-210302</v>
      </c>
      <c r="Y9" s="23">
        <f t="shared" ref="Y9" si="15">ROUND(K9,0)</f>
        <v>-200623</v>
      </c>
      <c r="Z9" s="23">
        <f t="shared" ref="Z9" si="16">ROUND(L9,0)</f>
        <v>-196449</v>
      </c>
      <c r="AA9" s="23">
        <f t="shared" ref="AA9" si="17">ROUND(M9,0)</f>
        <v>-199819</v>
      </c>
      <c r="AB9" s="23">
        <f t="shared" ref="AB9" si="18">ROUND(N9,0)</f>
        <v>-201395</v>
      </c>
      <c r="AC9" s="23">
        <f t="shared" ref="AC9" si="19">ROUND(O9,0)</f>
        <v>-236553</v>
      </c>
      <c r="AD9" s="23">
        <f t="shared" ref="AD9" si="20">ROUND(P9,0)</f>
        <v>-231679</v>
      </c>
      <c r="AE9" s="23">
        <f>ROUND(Q9,0)</f>
        <v>-247937</v>
      </c>
    </row>
    <row r="10" spans="1:31">
      <c r="A10" s="5" t="s">
        <v>1145</v>
      </c>
      <c r="F10" s="23">
        <v>-222383</v>
      </c>
      <c r="G10" s="23">
        <v>-206768</v>
      </c>
      <c r="H10" s="23">
        <v>-196580</v>
      </c>
      <c r="I10" s="23">
        <v>-189994</v>
      </c>
      <c r="J10" s="23">
        <v>-210302</v>
      </c>
      <c r="K10" s="23">
        <v>-200623</v>
      </c>
      <c r="L10" s="23">
        <v>-196449</v>
      </c>
      <c r="M10" s="23">
        <v>-199819</v>
      </c>
      <c r="N10" s="23">
        <v>-201395</v>
      </c>
      <c r="O10" s="23">
        <v>-236553</v>
      </c>
      <c r="P10" s="23">
        <v>-231679</v>
      </c>
      <c r="Q10" s="23">
        <v>-247937</v>
      </c>
      <c r="R10" s="23">
        <v>-2540482</v>
      </c>
    </row>
    <row r="11" spans="1:31">
      <c r="A11" s="5" t="s">
        <v>271</v>
      </c>
      <c r="B11" s="5" t="s">
        <v>272</v>
      </c>
      <c r="C11" s="5">
        <v>40141000</v>
      </c>
      <c r="D11" s="5" t="s">
        <v>270</v>
      </c>
      <c r="E11" s="5" t="s">
        <v>274</v>
      </c>
      <c r="F11" s="23">
        <v>-311709</v>
      </c>
      <c r="G11" s="23">
        <v>-311709</v>
      </c>
      <c r="H11" s="23">
        <v>-311709</v>
      </c>
      <c r="I11" s="23">
        <v>-311709</v>
      </c>
      <c r="J11" s="23">
        <v>-311709</v>
      </c>
      <c r="K11" s="23">
        <v>-311709</v>
      </c>
      <c r="L11" s="23">
        <v>-311709</v>
      </c>
      <c r="M11" s="23">
        <v>-311709</v>
      </c>
      <c r="N11" s="23">
        <v>-311709</v>
      </c>
      <c r="O11" s="23">
        <v>-311709</v>
      </c>
      <c r="P11" s="23">
        <v>-311709</v>
      </c>
      <c r="Q11" s="23">
        <v>-311709</v>
      </c>
      <c r="R11" s="23">
        <v>-3740508.0000000005</v>
      </c>
      <c r="T11" s="23">
        <f>ROUND(F11,0)</f>
        <v>-311709</v>
      </c>
      <c r="U11" s="23">
        <f t="shared" ref="U11" si="21">ROUND(G11,0)</f>
        <v>-311709</v>
      </c>
      <c r="V11" s="23">
        <f t="shared" ref="V11" si="22">ROUND(H11,0)</f>
        <v>-311709</v>
      </c>
      <c r="W11" s="23">
        <f t="shared" ref="W11" si="23">ROUND(I11,0)</f>
        <v>-311709</v>
      </c>
      <c r="X11" s="23">
        <f t="shared" ref="X11" si="24">ROUND(J11,0)</f>
        <v>-311709</v>
      </c>
      <c r="Y11" s="23">
        <f t="shared" ref="Y11" si="25">ROUND(K11,0)</f>
        <v>-311709</v>
      </c>
      <c r="Z11" s="23">
        <f t="shared" ref="Z11" si="26">ROUND(L11,0)</f>
        <v>-311709</v>
      </c>
      <c r="AA11" s="23">
        <f t="shared" ref="AA11" si="27">ROUND(M11,0)</f>
        <v>-311709</v>
      </c>
      <c r="AB11" s="23">
        <f t="shared" ref="AB11" si="28">ROUND(N11,0)</f>
        <v>-311709</v>
      </c>
      <c r="AC11" s="23">
        <f t="shared" ref="AC11" si="29">ROUND(O11,0)</f>
        <v>-311709</v>
      </c>
      <c r="AD11" s="23">
        <f t="shared" ref="AD11" si="30">ROUND(P11,0)</f>
        <v>-311709</v>
      </c>
      <c r="AE11" s="23">
        <f>ROUND(Q11,0)</f>
        <v>-311709</v>
      </c>
    </row>
    <row r="12" spans="1:31">
      <c r="A12" s="5" t="s">
        <v>1146</v>
      </c>
      <c r="F12" s="23">
        <v>-311709</v>
      </c>
      <c r="G12" s="23">
        <v>-311709</v>
      </c>
      <c r="H12" s="23">
        <v>-311709</v>
      </c>
      <c r="I12" s="23">
        <v>-311709</v>
      </c>
      <c r="J12" s="23">
        <v>-311709</v>
      </c>
      <c r="K12" s="23">
        <v>-311709</v>
      </c>
      <c r="L12" s="23">
        <v>-311709</v>
      </c>
      <c r="M12" s="23">
        <v>-311709</v>
      </c>
      <c r="N12" s="23">
        <v>-311709</v>
      </c>
      <c r="O12" s="23">
        <v>-311709</v>
      </c>
      <c r="P12" s="23">
        <v>-311709</v>
      </c>
      <c r="Q12" s="23">
        <v>-311709</v>
      </c>
      <c r="R12" s="23">
        <v>-3740508.0000000005</v>
      </c>
    </row>
    <row r="13" spans="1:31">
      <c r="A13" s="5" t="s">
        <v>277</v>
      </c>
      <c r="B13" s="5" t="s">
        <v>278</v>
      </c>
      <c r="C13" s="5">
        <v>40145000</v>
      </c>
      <c r="D13" s="5" t="s">
        <v>276</v>
      </c>
      <c r="E13" s="5" t="s">
        <v>280</v>
      </c>
      <c r="F13" s="23">
        <v>-224987</v>
      </c>
      <c r="G13" s="23">
        <v>-224987</v>
      </c>
      <c r="H13" s="23">
        <v>-224987</v>
      </c>
      <c r="I13" s="23">
        <v>-224987</v>
      </c>
      <c r="J13" s="23">
        <v>-224987</v>
      </c>
      <c r="K13" s="23">
        <v>-224987</v>
      </c>
      <c r="L13" s="23">
        <v>-224987</v>
      </c>
      <c r="M13" s="23">
        <v>-224987</v>
      </c>
      <c r="N13" s="23">
        <v>-224987</v>
      </c>
      <c r="O13" s="23">
        <v>-224987</v>
      </c>
      <c r="P13" s="23">
        <v>-224987</v>
      </c>
      <c r="Q13" s="23">
        <v>-224987</v>
      </c>
      <c r="R13" s="23">
        <v>-2699844</v>
      </c>
      <c r="T13" s="23">
        <f>ROUND(F13,0)</f>
        <v>-224987</v>
      </c>
      <c r="U13" s="23">
        <f t="shared" ref="U13" si="31">ROUND(G13,0)</f>
        <v>-224987</v>
      </c>
      <c r="V13" s="23">
        <f t="shared" ref="V13" si="32">ROUND(H13,0)</f>
        <v>-224987</v>
      </c>
      <c r="W13" s="23">
        <f t="shared" ref="W13" si="33">ROUND(I13,0)</f>
        <v>-224987</v>
      </c>
      <c r="X13" s="23">
        <f t="shared" ref="X13" si="34">ROUND(J13,0)</f>
        <v>-224987</v>
      </c>
      <c r="Y13" s="23">
        <f t="shared" ref="Y13" si="35">ROUND(K13,0)</f>
        <v>-224987</v>
      </c>
      <c r="Z13" s="23">
        <f t="shared" ref="Z13" si="36">ROUND(L13,0)</f>
        <v>-224987</v>
      </c>
      <c r="AA13" s="23">
        <f t="shared" ref="AA13" si="37">ROUND(M13,0)</f>
        <v>-224987</v>
      </c>
      <c r="AB13" s="23">
        <f t="shared" ref="AB13" si="38">ROUND(N13,0)</f>
        <v>-224987</v>
      </c>
      <c r="AC13" s="23">
        <f t="shared" ref="AC13" si="39">ROUND(O13,0)</f>
        <v>-224987</v>
      </c>
      <c r="AD13" s="23">
        <f t="shared" ref="AD13" si="40">ROUND(P13,0)</f>
        <v>-224987</v>
      </c>
      <c r="AE13" s="23">
        <f>ROUND(Q13,0)</f>
        <v>-224987</v>
      </c>
    </row>
    <row r="14" spans="1:31">
      <c r="A14" s="5" t="s">
        <v>1147</v>
      </c>
      <c r="F14" s="23">
        <v>-224987</v>
      </c>
      <c r="G14" s="23">
        <v>-224987</v>
      </c>
      <c r="H14" s="23">
        <v>-224987</v>
      </c>
      <c r="I14" s="23">
        <v>-224987</v>
      </c>
      <c r="J14" s="23">
        <v>-224987</v>
      </c>
      <c r="K14" s="23">
        <v>-224987</v>
      </c>
      <c r="L14" s="23">
        <v>-224987</v>
      </c>
      <c r="M14" s="23">
        <v>-224987</v>
      </c>
      <c r="N14" s="23">
        <v>-224987</v>
      </c>
      <c r="O14" s="23">
        <v>-224987</v>
      </c>
      <c r="P14" s="23">
        <v>-224987</v>
      </c>
      <c r="Q14" s="23">
        <v>-224987</v>
      </c>
      <c r="R14" s="23">
        <v>-2699844</v>
      </c>
    </row>
    <row r="15" spans="1:31">
      <c r="A15" s="5" t="s">
        <v>283</v>
      </c>
      <c r="B15" s="5" t="s">
        <v>284</v>
      </c>
      <c r="C15" s="5">
        <v>40151000</v>
      </c>
      <c r="D15" s="5" t="s">
        <v>282</v>
      </c>
      <c r="E15" s="5" t="s">
        <v>286</v>
      </c>
      <c r="F15" s="23">
        <v>-608355</v>
      </c>
      <c r="G15" s="23">
        <v>-576776</v>
      </c>
      <c r="H15" s="23">
        <v>-463416</v>
      </c>
      <c r="I15" s="23">
        <v>-440698</v>
      </c>
      <c r="J15" s="23">
        <v>-422232</v>
      </c>
      <c r="K15" s="23">
        <v>-419167</v>
      </c>
      <c r="L15" s="23">
        <v>-390015</v>
      </c>
      <c r="M15" s="23">
        <v>-394668</v>
      </c>
      <c r="N15" s="23">
        <v>-481815</v>
      </c>
      <c r="O15" s="23">
        <v>-539550</v>
      </c>
      <c r="P15" s="23">
        <v>-552994</v>
      </c>
      <c r="Q15" s="23">
        <v>-615206</v>
      </c>
      <c r="R15" s="23">
        <v>-5904892</v>
      </c>
      <c r="T15" s="23">
        <f>ROUND(F15,0)</f>
        <v>-608355</v>
      </c>
      <c r="U15" s="23">
        <f t="shared" ref="U15" si="41">ROUND(G15,0)</f>
        <v>-576776</v>
      </c>
      <c r="V15" s="23">
        <f t="shared" ref="V15" si="42">ROUND(H15,0)</f>
        <v>-463416</v>
      </c>
      <c r="W15" s="23">
        <f t="shared" ref="W15" si="43">ROUND(I15,0)</f>
        <v>-440698</v>
      </c>
      <c r="X15" s="23">
        <f t="shared" ref="X15" si="44">ROUND(J15,0)</f>
        <v>-422232</v>
      </c>
      <c r="Y15" s="23">
        <f t="shared" ref="Y15" si="45">ROUND(K15,0)</f>
        <v>-419167</v>
      </c>
      <c r="Z15" s="23">
        <f t="shared" ref="Z15" si="46">ROUND(L15,0)</f>
        <v>-390015</v>
      </c>
      <c r="AA15" s="23">
        <f t="shared" ref="AA15" si="47">ROUND(M15,0)</f>
        <v>-394668</v>
      </c>
      <c r="AB15" s="23">
        <f t="shared" ref="AB15" si="48">ROUND(N15,0)</f>
        <v>-481815</v>
      </c>
      <c r="AC15" s="23">
        <f t="shared" ref="AC15" si="49">ROUND(O15,0)</f>
        <v>-539550</v>
      </c>
      <c r="AD15" s="23">
        <f t="shared" ref="AD15" si="50">ROUND(P15,0)</f>
        <v>-552994</v>
      </c>
      <c r="AE15" s="23">
        <f>ROUND(Q15,0)</f>
        <v>-615206</v>
      </c>
    </row>
    <row r="16" spans="1:31">
      <c r="A16" s="5" t="s">
        <v>1148</v>
      </c>
      <c r="F16" s="23">
        <v>-608355</v>
      </c>
      <c r="G16" s="23">
        <v>-576776</v>
      </c>
      <c r="H16" s="23">
        <v>-463416</v>
      </c>
      <c r="I16" s="23">
        <v>-440698</v>
      </c>
      <c r="J16" s="23">
        <v>-422232</v>
      </c>
      <c r="K16" s="23">
        <v>-419167</v>
      </c>
      <c r="L16" s="23">
        <v>-390015</v>
      </c>
      <c r="M16" s="23">
        <v>-394668</v>
      </c>
      <c r="N16" s="23">
        <v>-481815</v>
      </c>
      <c r="O16" s="23">
        <v>-539550</v>
      </c>
      <c r="P16" s="23">
        <v>-552994</v>
      </c>
      <c r="Q16" s="23">
        <v>-615206</v>
      </c>
      <c r="R16" s="23">
        <v>-5904892</v>
      </c>
    </row>
    <row r="17" spans="1:31">
      <c r="A17" s="5" t="s">
        <v>289</v>
      </c>
      <c r="B17" s="5" t="s">
        <v>290</v>
      </c>
      <c r="C17" s="5">
        <v>40161000</v>
      </c>
      <c r="D17" s="5" t="s">
        <v>288</v>
      </c>
      <c r="E17" s="5" t="s">
        <v>292</v>
      </c>
      <c r="F17" s="23">
        <v>-170469</v>
      </c>
      <c r="G17" s="23">
        <v>-165482</v>
      </c>
      <c r="H17" s="23">
        <v>-133581</v>
      </c>
      <c r="I17" s="23">
        <v>-118448</v>
      </c>
      <c r="J17" s="23">
        <v>-133896</v>
      </c>
      <c r="K17" s="23">
        <v>-119861</v>
      </c>
      <c r="L17" s="23">
        <v>-136802</v>
      </c>
      <c r="M17" s="23">
        <v>-132771</v>
      </c>
      <c r="N17" s="23">
        <v>-141485</v>
      </c>
      <c r="O17" s="23">
        <v>-157766</v>
      </c>
      <c r="P17" s="23">
        <v>-185513</v>
      </c>
      <c r="Q17" s="23">
        <v>-178676</v>
      </c>
      <c r="R17" s="23">
        <v>-1774749.9999999998</v>
      </c>
      <c r="T17" s="23">
        <f>ROUND(F17,0)</f>
        <v>-170469</v>
      </c>
      <c r="U17" s="23">
        <f t="shared" ref="U17" si="51">ROUND(G17,0)</f>
        <v>-165482</v>
      </c>
      <c r="V17" s="23">
        <f t="shared" ref="V17" si="52">ROUND(H17,0)</f>
        <v>-133581</v>
      </c>
      <c r="W17" s="23">
        <f t="shared" ref="W17" si="53">ROUND(I17,0)</f>
        <v>-118448</v>
      </c>
      <c r="X17" s="23">
        <f t="shared" ref="X17" si="54">ROUND(J17,0)</f>
        <v>-133896</v>
      </c>
      <c r="Y17" s="23">
        <f t="shared" ref="Y17" si="55">ROUND(K17,0)</f>
        <v>-119861</v>
      </c>
      <c r="Z17" s="23">
        <f t="shared" ref="Z17" si="56">ROUND(L17,0)</f>
        <v>-136802</v>
      </c>
      <c r="AA17" s="23">
        <f t="shared" ref="AA17" si="57">ROUND(M17,0)</f>
        <v>-132771</v>
      </c>
      <c r="AB17" s="23">
        <f t="shared" ref="AB17" si="58">ROUND(N17,0)</f>
        <v>-141485</v>
      </c>
      <c r="AC17" s="23">
        <f t="shared" ref="AC17" si="59">ROUND(O17,0)</f>
        <v>-157766</v>
      </c>
      <c r="AD17" s="23">
        <f t="shared" ref="AD17" si="60">ROUND(P17,0)</f>
        <v>-185513</v>
      </c>
      <c r="AE17" s="23">
        <f>ROUND(Q17,0)</f>
        <v>-178676</v>
      </c>
    </row>
    <row r="18" spans="1:31">
      <c r="A18" s="5" t="s">
        <v>1149</v>
      </c>
      <c r="F18" s="23">
        <v>-170469</v>
      </c>
      <c r="G18" s="23">
        <v>-165482</v>
      </c>
      <c r="H18" s="23">
        <v>-133581</v>
      </c>
      <c r="I18" s="23">
        <v>-118448</v>
      </c>
      <c r="J18" s="23">
        <v>-133896</v>
      </c>
      <c r="K18" s="23">
        <v>-119861</v>
      </c>
      <c r="L18" s="23">
        <v>-136802</v>
      </c>
      <c r="M18" s="23">
        <v>-132771</v>
      </c>
      <c r="N18" s="23">
        <v>-141485</v>
      </c>
      <c r="O18" s="23">
        <v>-157766</v>
      </c>
      <c r="P18" s="23">
        <v>-185513</v>
      </c>
      <c r="Q18" s="23">
        <v>-178676</v>
      </c>
      <c r="R18" s="23">
        <v>-1774749.9999999998</v>
      </c>
    </row>
    <row r="19" spans="1:31">
      <c r="A19" s="5" t="s">
        <v>298</v>
      </c>
      <c r="B19" s="5" t="s">
        <v>299</v>
      </c>
      <c r="C19" s="5">
        <v>40171000</v>
      </c>
      <c r="D19" s="5" t="s">
        <v>297</v>
      </c>
      <c r="E19" s="5" t="s">
        <v>301</v>
      </c>
      <c r="F19" s="23">
        <v>-7053.666666666667</v>
      </c>
      <c r="G19" s="23">
        <v>-7053.666666666667</v>
      </c>
      <c r="H19" s="23">
        <v>-7053.666666666667</v>
      </c>
      <c r="I19" s="23">
        <v>-7053.666666666667</v>
      </c>
      <c r="J19" s="23">
        <v>-7053.666666666667</v>
      </c>
      <c r="K19" s="23">
        <v>-7053.666666666667</v>
      </c>
      <c r="L19" s="23">
        <v>-7053.666666666667</v>
      </c>
      <c r="M19" s="23">
        <v>-7053.666666666667</v>
      </c>
      <c r="N19" s="23">
        <v>-7053.666666666667</v>
      </c>
      <c r="O19" s="23">
        <v>-7053.666666666667</v>
      </c>
      <c r="P19" s="23">
        <v>-7053.666666666667</v>
      </c>
      <c r="Q19" s="23">
        <v>-7053.666666666667</v>
      </c>
      <c r="R19" s="23">
        <v>-84644</v>
      </c>
      <c r="T19" s="23">
        <f>ROUND(F19,0)</f>
        <v>-7054</v>
      </c>
      <c r="U19" s="23">
        <f t="shared" ref="U19" si="61">ROUND(G19,0)</f>
        <v>-7054</v>
      </c>
      <c r="V19" s="23">
        <f t="shared" ref="V19" si="62">ROUND(H19,0)</f>
        <v>-7054</v>
      </c>
      <c r="W19" s="23">
        <f t="shared" ref="W19" si="63">ROUND(I19,0)</f>
        <v>-7054</v>
      </c>
      <c r="X19" s="23">
        <f t="shared" ref="X19" si="64">ROUND(J19,0)</f>
        <v>-7054</v>
      </c>
      <c r="Y19" s="23">
        <f t="shared" ref="Y19" si="65">ROUND(K19,0)</f>
        <v>-7054</v>
      </c>
      <c r="Z19" s="23">
        <f t="shared" ref="Z19" si="66">ROUND(L19,0)</f>
        <v>-7054</v>
      </c>
      <c r="AA19" s="23">
        <f t="shared" ref="AA19" si="67">ROUND(M19,0)</f>
        <v>-7054</v>
      </c>
      <c r="AB19" s="23">
        <f t="shared" ref="AB19" si="68">ROUND(N19,0)</f>
        <v>-7054</v>
      </c>
      <c r="AC19" s="23">
        <f t="shared" ref="AC19" si="69">ROUND(O19,0)</f>
        <v>-7054</v>
      </c>
      <c r="AD19" s="23">
        <f t="shared" ref="AD19" si="70">ROUND(P19,0)</f>
        <v>-7054</v>
      </c>
      <c r="AE19" s="23">
        <f>ROUND(Q19,0)</f>
        <v>-7054</v>
      </c>
    </row>
    <row r="20" spans="1:31">
      <c r="A20" s="5" t="s">
        <v>1288</v>
      </c>
      <c r="F20" s="23">
        <v>-7053.666666666667</v>
      </c>
      <c r="G20" s="23">
        <v>-7053.666666666667</v>
      </c>
      <c r="H20" s="23">
        <v>-7053.666666666667</v>
      </c>
      <c r="I20" s="23">
        <v>-7053.666666666667</v>
      </c>
      <c r="J20" s="23">
        <v>-7053.666666666667</v>
      </c>
      <c r="K20" s="23">
        <v>-7053.666666666667</v>
      </c>
      <c r="L20" s="23">
        <v>-7053.666666666667</v>
      </c>
      <c r="M20" s="23">
        <v>-7053.666666666667</v>
      </c>
      <c r="N20" s="23">
        <v>-7053.666666666667</v>
      </c>
      <c r="O20" s="23">
        <v>-7053.666666666667</v>
      </c>
      <c r="P20" s="23">
        <v>-7053.666666666667</v>
      </c>
      <c r="Q20" s="23">
        <v>-7053.666666666667</v>
      </c>
      <c r="R20" s="23">
        <v>-84644</v>
      </c>
    </row>
    <row r="21" spans="1:31">
      <c r="A21" s="5" t="s">
        <v>324</v>
      </c>
      <c r="B21" s="5" t="s">
        <v>325</v>
      </c>
      <c r="C21" s="5">
        <v>40310100</v>
      </c>
      <c r="D21" s="5" t="s">
        <v>322</v>
      </c>
      <c r="E21" s="5" t="s">
        <v>327</v>
      </c>
      <c r="F21" s="23">
        <v>-63923.333333333336</v>
      </c>
      <c r="G21" s="23">
        <v>-63923.333333333336</v>
      </c>
      <c r="H21" s="23">
        <v>-52590</v>
      </c>
      <c r="I21" s="23">
        <v>-76416.84</v>
      </c>
      <c r="J21" s="23">
        <v>-85698.55</v>
      </c>
      <c r="K21" s="23">
        <v>-74521.899999999994</v>
      </c>
      <c r="L21" s="23">
        <v>-86604.01999999999</v>
      </c>
      <c r="M21" s="23">
        <v>-71986.87</v>
      </c>
      <c r="N21" s="23">
        <v>-66889.33</v>
      </c>
      <c r="O21" s="23">
        <v>-73965.950000000012</v>
      </c>
      <c r="P21" s="23">
        <v>-65541.2</v>
      </c>
      <c r="Q21" s="23">
        <v>-70578.39</v>
      </c>
      <c r="R21" s="23">
        <v>-852639.71666666667</v>
      </c>
      <c r="T21" s="23">
        <f t="shared" ref="T21:T29" si="71">ROUND(F21,0)</f>
        <v>-63923</v>
      </c>
      <c r="U21" s="23">
        <f t="shared" ref="U21:U29" si="72">ROUND(G21,0)</f>
        <v>-63923</v>
      </c>
      <c r="V21" s="23">
        <f t="shared" ref="V21:V29" si="73">ROUND(H21,0)</f>
        <v>-52590</v>
      </c>
      <c r="W21" s="23">
        <f t="shared" ref="W21:W29" si="74">ROUND(I21,0)</f>
        <v>-76417</v>
      </c>
      <c r="X21" s="23">
        <f t="shared" ref="X21:X29" si="75">ROUND(J21,0)</f>
        <v>-85699</v>
      </c>
      <c r="Y21" s="23">
        <f t="shared" ref="Y21:Y29" si="76">ROUND(K21,0)</f>
        <v>-74522</v>
      </c>
      <c r="Z21" s="23">
        <f t="shared" ref="Z21:Z29" si="77">ROUND(L21,0)</f>
        <v>-86604</v>
      </c>
      <c r="AA21" s="23">
        <f t="shared" ref="AA21:AA29" si="78">ROUND(M21,0)</f>
        <v>-71987</v>
      </c>
      <c r="AB21" s="23">
        <f t="shared" ref="AB21:AB29" si="79">ROUND(N21,0)</f>
        <v>-66889</v>
      </c>
      <c r="AC21" s="23">
        <f t="shared" ref="AC21:AC29" si="80">ROUND(O21,0)</f>
        <v>-73966</v>
      </c>
      <c r="AD21" s="23">
        <f t="shared" ref="AD21:AD29" si="81">ROUND(P21,0)</f>
        <v>-65541</v>
      </c>
      <c r="AE21" s="23">
        <f t="shared" ref="AE21:AE29" si="82">ROUND(Q21,0)</f>
        <v>-70578</v>
      </c>
    </row>
    <row r="22" spans="1:31">
      <c r="A22" s="5" t="s">
        <v>324</v>
      </c>
      <c r="B22" s="5" t="s">
        <v>325</v>
      </c>
      <c r="C22" s="5">
        <v>40310200</v>
      </c>
      <c r="D22" s="5" t="s">
        <v>328</v>
      </c>
      <c r="E22" s="5" t="s">
        <v>330</v>
      </c>
      <c r="F22" s="23">
        <v>-5693.21</v>
      </c>
      <c r="G22" s="23">
        <v>-5693.21</v>
      </c>
      <c r="H22" s="23">
        <v>-5693.21</v>
      </c>
      <c r="I22" s="23">
        <v>-5693.21</v>
      </c>
      <c r="J22" s="23">
        <v>-5693.21</v>
      </c>
      <c r="K22" s="23">
        <v>-5693.21</v>
      </c>
      <c r="L22" s="23">
        <v>-5693.21</v>
      </c>
      <c r="M22" s="23">
        <v>-5693.21</v>
      </c>
      <c r="N22" s="23">
        <v>-5693.21</v>
      </c>
      <c r="O22" s="23">
        <v>-7059</v>
      </c>
      <c r="P22" s="23">
        <v>-5693.21</v>
      </c>
      <c r="Q22" s="23">
        <v>-5693.21</v>
      </c>
      <c r="R22" s="23">
        <v>-69684.31</v>
      </c>
      <c r="T22" s="23">
        <f t="shared" si="71"/>
        <v>-5693</v>
      </c>
      <c r="U22" s="23">
        <f t="shared" si="72"/>
        <v>-5693</v>
      </c>
      <c r="V22" s="23">
        <f t="shared" si="73"/>
        <v>-5693</v>
      </c>
      <c r="W22" s="23">
        <f t="shared" si="74"/>
        <v>-5693</v>
      </c>
      <c r="X22" s="23">
        <f t="shared" si="75"/>
        <v>-5693</v>
      </c>
      <c r="Y22" s="23">
        <f t="shared" si="76"/>
        <v>-5693</v>
      </c>
      <c r="Z22" s="23">
        <f t="shared" si="77"/>
        <v>-5693</v>
      </c>
      <c r="AA22" s="23">
        <f t="shared" si="78"/>
        <v>-5693</v>
      </c>
      <c r="AB22" s="23">
        <f t="shared" si="79"/>
        <v>-5693</v>
      </c>
      <c r="AC22" s="23">
        <f t="shared" si="80"/>
        <v>-7059</v>
      </c>
      <c r="AD22" s="23">
        <f t="shared" si="81"/>
        <v>-5693</v>
      </c>
      <c r="AE22" s="23">
        <f t="shared" si="82"/>
        <v>-5693</v>
      </c>
    </row>
    <row r="23" spans="1:31">
      <c r="A23" s="5" t="s">
        <v>324</v>
      </c>
      <c r="B23" s="5" t="s">
        <v>325</v>
      </c>
      <c r="C23" s="5">
        <v>40310250</v>
      </c>
      <c r="D23" s="5" t="s">
        <v>331</v>
      </c>
      <c r="E23" s="5" t="s">
        <v>333</v>
      </c>
      <c r="F23" s="23">
        <v>-5450</v>
      </c>
      <c r="G23" s="23">
        <v>-5450</v>
      </c>
      <c r="H23" s="23">
        <v>-5450</v>
      </c>
      <c r="I23" s="23">
        <v>-5450</v>
      </c>
      <c r="J23" s="23">
        <v>-5450</v>
      </c>
      <c r="K23" s="23">
        <v>-5450</v>
      </c>
      <c r="L23" s="23">
        <v>-5450</v>
      </c>
      <c r="M23" s="23">
        <v>-5450</v>
      </c>
      <c r="N23" s="23">
        <v>-5450</v>
      </c>
      <c r="O23" s="23">
        <v>-5450</v>
      </c>
      <c r="P23" s="23">
        <v>-5450</v>
      </c>
      <c r="Q23" s="23">
        <v>-5450</v>
      </c>
      <c r="R23" s="23">
        <v>-65400</v>
      </c>
      <c r="T23" s="23">
        <f t="shared" si="71"/>
        <v>-5450</v>
      </c>
      <c r="U23" s="23">
        <f t="shared" si="72"/>
        <v>-5450</v>
      </c>
      <c r="V23" s="23">
        <f t="shared" si="73"/>
        <v>-5450</v>
      </c>
      <c r="W23" s="23">
        <f t="shared" si="74"/>
        <v>-5450</v>
      </c>
      <c r="X23" s="23">
        <f t="shared" si="75"/>
        <v>-5450</v>
      </c>
      <c r="Y23" s="23">
        <f t="shared" si="76"/>
        <v>-5450</v>
      </c>
      <c r="Z23" s="23">
        <f t="shared" si="77"/>
        <v>-5450</v>
      </c>
      <c r="AA23" s="23">
        <f t="shared" si="78"/>
        <v>-5450</v>
      </c>
      <c r="AB23" s="23">
        <f t="shared" si="79"/>
        <v>-5450</v>
      </c>
      <c r="AC23" s="23">
        <f t="shared" si="80"/>
        <v>-5450</v>
      </c>
      <c r="AD23" s="23">
        <f t="shared" si="81"/>
        <v>-5450</v>
      </c>
      <c r="AE23" s="23">
        <f t="shared" si="82"/>
        <v>-5450</v>
      </c>
    </row>
    <row r="24" spans="1:31">
      <c r="A24" s="5" t="s">
        <v>324</v>
      </c>
      <c r="B24" s="5" t="s">
        <v>325</v>
      </c>
      <c r="C24" s="5">
        <v>40310300</v>
      </c>
      <c r="D24" s="5" t="s">
        <v>334</v>
      </c>
      <c r="E24" s="5" t="s">
        <v>336</v>
      </c>
      <c r="F24" s="23"/>
      <c r="G24" s="23"/>
      <c r="H24" s="23"/>
      <c r="I24" s="23"/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3">
        <v>0</v>
      </c>
      <c r="P24" s="23">
        <v>0</v>
      </c>
      <c r="Q24" s="23">
        <v>0</v>
      </c>
      <c r="R24" s="23">
        <v>0</v>
      </c>
      <c r="T24" s="23">
        <f t="shared" si="71"/>
        <v>0</v>
      </c>
      <c r="U24" s="23">
        <f t="shared" si="72"/>
        <v>0</v>
      </c>
      <c r="V24" s="23">
        <f t="shared" si="73"/>
        <v>0</v>
      </c>
      <c r="W24" s="23">
        <f t="shared" si="74"/>
        <v>0</v>
      </c>
      <c r="X24" s="23">
        <f t="shared" si="75"/>
        <v>0</v>
      </c>
      <c r="Y24" s="23">
        <f t="shared" si="76"/>
        <v>0</v>
      </c>
      <c r="Z24" s="23">
        <f t="shared" si="77"/>
        <v>0</v>
      </c>
      <c r="AA24" s="23">
        <f t="shared" si="78"/>
        <v>0</v>
      </c>
      <c r="AB24" s="23">
        <f t="shared" si="79"/>
        <v>0</v>
      </c>
      <c r="AC24" s="23">
        <f t="shared" si="80"/>
        <v>0</v>
      </c>
      <c r="AD24" s="23">
        <f t="shared" si="81"/>
        <v>0</v>
      </c>
      <c r="AE24" s="23">
        <f t="shared" si="82"/>
        <v>0</v>
      </c>
    </row>
    <row r="25" spans="1:31">
      <c r="A25" s="5" t="s">
        <v>324</v>
      </c>
      <c r="B25" s="5" t="s">
        <v>325</v>
      </c>
      <c r="C25" s="5">
        <v>40310400</v>
      </c>
      <c r="D25" s="5" t="s">
        <v>337</v>
      </c>
      <c r="E25" s="5" t="s">
        <v>336</v>
      </c>
      <c r="F25" s="23">
        <v>-2651.4444444444439</v>
      </c>
      <c r="G25" s="23">
        <v>-2651.4444444444439</v>
      </c>
      <c r="H25" s="23">
        <v>-2056.2222222222222</v>
      </c>
      <c r="I25" s="23">
        <v>-2651.4444444444439</v>
      </c>
      <c r="J25" s="23">
        <v>-3246.666666666667</v>
      </c>
      <c r="K25" s="23">
        <v>-3246.666666666667</v>
      </c>
      <c r="L25" s="23">
        <v>-2651.4444444444439</v>
      </c>
      <c r="M25" s="23">
        <v>-2164.4444444444439</v>
      </c>
      <c r="N25" s="23">
        <v>-2651.4444444444439</v>
      </c>
      <c r="O25" s="23">
        <v>-2651.4444444444439</v>
      </c>
      <c r="P25" s="23">
        <v>-2759.666666666667</v>
      </c>
      <c r="Q25" s="23">
        <v>-2759.666666666667</v>
      </c>
      <c r="R25" s="23">
        <v>-32142</v>
      </c>
      <c r="T25" s="23">
        <f t="shared" si="71"/>
        <v>-2651</v>
      </c>
      <c r="U25" s="23">
        <f t="shared" si="72"/>
        <v>-2651</v>
      </c>
      <c r="V25" s="23">
        <f t="shared" si="73"/>
        <v>-2056</v>
      </c>
      <c r="W25" s="23">
        <f t="shared" si="74"/>
        <v>-2651</v>
      </c>
      <c r="X25" s="23">
        <f t="shared" si="75"/>
        <v>-3247</v>
      </c>
      <c r="Y25" s="23">
        <f t="shared" si="76"/>
        <v>-3247</v>
      </c>
      <c r="Z25" s="23">
        <f t="shared" si="77"/>
        <v>-2651</v>
      </c>
      <c r="AA25" s="23">
        <f t="shared" si="78"/>
        <v>-2164</v>
      </c>
      <c r="AB25" s="23">
        <f t="shared" si="79"/>
        <v>-2651</v>
      </c>
      <c r="AC25" s="23">
        <f t="shared" si="80"/>
        <v>-2651</v>
      </c>
      <c r="AD25" s="23">
        <f t="shared" si="81"/>
        <v>-2760</v>
      </c>
      <c r="AE25" s="23">
        <f t="shared" si="82"/>
        <v>-2760</v>
      </c>
    </row>
    <row r="26" spans="1:31">
      <c r="A26" s="5" t="s">
        <v>324</v>
      </c>
      <c r="B26" s="5" t="s">
        <v>325</v>
      </c>
      <c r="C26" s="5">
        <v>40310500</v>
      </c>
      <c r="D26" s="5" t="s">
        <v>338</v>
      </c>
      <c r="E26" s="5" t="s">
        <v>336</v>
      </c>
      <c r="F26" s="23">
        <v>-58610.47</v>
      </c>
      <c r="G26" s="23">
        <v>-57382.51</v>
      </c>
      <c r="H26" s="23">
        <v>-52316.959999999992</v>
      </c>
      <c r="I26" s="23">
        <v>-48747.34</v>
      </c>
      <c r="J26" s="23">
        <v>-47127.340000000004</v>
      </c>
      <c r="K26" s="23">
        <v>-48592.23</v>
      </c>
      <c r="L26" s="23">
        <v>-52625</v>
      </c>
      <c r="M26" s="23">
        <v>-55084.079999999994</v>
      </c>
      <c r="N26" s="23">
        <v>-65567.510000000009</v>
      </c>
      <c r="O26" s="23">
        <v>-77786.36</v>
      </c>
      <c r="P26" s="23">
        <v>-84885.21</v>
      </c>
      <c r="Q26" s="23">
        <v>-94818.240000000005</v>
      </c>
      <c r="R26" s="23">
        <v>-743543.25000000012</v>
      </c>
      <c r="T26" s="23">
        <f t="shared" si="71"/>
        <v>-58610</v>
      </c>
      <c r="U26" s="23">
        <f t="shared" si="72"/>
        <v>-57383</v>
      </c>
      <c r="V26" s="23">
        <f t="shared" si="73"/>
        <v>-52317</v>
      </c>
      <c r="W26" s="23">
        <f t="shared" si="74"/>
        <v>-48747</v>
      </c>
      <c r="X26" s="23">
        <f t="shared" si="75"/>
        <v>-47127</v>
      </c>
      <c r="Y26" s="23">
        <f t="shared" si="76"/>
        <v>-48592</v>
      </c>
      <c r="Z26" s="23">
        <f t="shared" si="77"/>
        <v>-52625</v>
      </c>
      <c r="AA26" s="23">
        <f t="shared" si="78"/>
        <v>-55084</v>
      </c>
      <c r="AB26" s="23">
        <f t="shared" si="79"/>
        <v>-65568</v>
      </c>
      <c r="AC26" s="23">
        <f t="shared" si="80"/>
        <v>-77786</v>
      </c>
      <c r="AD26" s="23">
        <f t="shared" si="81"/>
        <v>-84885</v>
      </c>
      <c r="AE26" s="23">
        <f t="shared" si="82"/>
        <v>-94818</v>
      </c>
    </row>
    <row r="27" spans="1:31">
      <c r="A27" s="5" t="s">
        <v>324</v>
      </c>
      <c r="B27" s="5" t="s">
        <v>325</v>
      </c>
      <c r="C27" s="5">
        <v>40310600</v>
      </c>
      <c r="D27" s="5" t="s">
        <v>339</v>
      </c>
      <c r="E27" s="5" t="s">
        <v>336</v>
      </c>
      <c r="F27" s="23">
        <v>-4386.166666666667</v>
      </c>
      <c r="G27" s="23">
        <v>-4386.166666666667</v>
      </c>
      <c r="H27" s="23">
        <v>-4386.166666666667</v>
      </c>
      <c r="I27" s="23">
        <v>-4386.166666666667</v>
      </c>
      <c r="J27" s="23">
        <v>-4386.166666666667</v>
      </c>
      <c r="K27" s="23">
        <v>-4386.166666666667</v>
      </c>
      <c r="L27" s="23">
        <v>-4386.166666666667</v>
      </c>
      <c r="M27" s="23">
        <v>-4386.166666666667</v>
      </c>
      <c r="N27" s="23">
        <v>-4386.166666666667</v>
      </c>
      <c r="O27" s="23">
        <v>-4386.166666666667</v>
      </c>
      <c r="P27" s="23">
        <v>-4386.166666666667</v>
      </c>
      <c r="Q27" s="23">
        <v>-4386.166666666667</v>
      </c>
      <c r="R27" s="23">
        <v>-52634</v>
      </c>
      <c r="T27" s="23">
        <f t="shared" si="71"/>
        <v>-4386</v>
      </c>
      <c r="U27" s="23">
        <f t="shared" si="72"/>
        <v>-4386</v>
      </c>
      <c r="V27" s="23">
        <f t="shared" si="73"/>
        <v>-4386</v>
      </c>
      <c r="W27" s="23">
        <f t="shared" si="74"/>
        <v>-4386</v>
      </c>
      <c r="X27" s="23">
        <f t="shared" si="75"/>
        <v>-4386</v>
      </c>
      <c r="Y27" s="23">
        <f t="shared" si="76"/>
        <v>-4386</v>
      </c>
      <c r="Z27" s="23">
        <f t="shared" si="77"/>
        <v>-4386</v>
      </c>
      <c r="AA27" s="23">
        <f t="shared" si="78"/>
        <v>-4386</v>
      </c>
      <c r="AB27" s="23">
        <f t="shared" si="79"/>
        <v>-4386</v>
      </c>
      <c r="AC27" s="23">
        <f t="shared" si="80"/>
        <v>-4386</v>
      </c>
      <c r="AD27" s="23">
        <f t="shared" si="81"/>
        <v>-4386</v>
      </c>
      <c r="AE27" s="23">
        <f t="shared" si="82"/>
        <v>-4386</v>
      </c>
    </row>
    <row r="28" spans="1:31">
      <c r="A28" s="5" t="s">
        <v>324</v>
      </c>
      <c r="B28" s="5" t="s">
        <v>325</v>
      </c>
      <c r="C28" s="5">
        <v>40310700</v>
      </c>
      <c r="D28" s="5" t="s">
        <v>340</v>
      </c>
      <c r="E28" s="5" t="s">
        <v>336</v>
      </c>
      <c r="F28" s="23">
        <v>-24266.666666666668</v>
      </c>
      <c r="G28" s="23">
        <v>-24266.666666666668</v>
      </c>
      <c r="H28" s="23">
        <v>-24266.666666666668</v>
      </c>
      <c r="I28" s="23">
        <v>-24266.666666666668</v>
      </c>
      <c r="J28" s="23">
        <v>-24967.083333333336</v>
      </c>
      <c r="K28" s="23">
        <v>-24967.083333333336</v>
      </c>
      <c r="L28" s="23">
        <v>-24967.083333333336</v>
      </c>
      <c r="M28" s="23">
        <v>-24967.083333333336</v>
      </c>
      <c r="N28" s="23">
        <v>-24967.083333333336</v>
      </c>
      <c r="O28" s="23">
        <v>-24967.083333333336</v>
      </c>
      <c r="P28" s="23">
        <v>-24967.083333333336</v>
      </c>
      <c r="Q28" s="23">
        <v>-24967.083333333336</v>
      </c>
      <c r="R28" s="23">
        <v>-296803.33333333337</v>
      </c>
      <c r="T28" s="23">
        <f t="shared" si="71"/>
        <v>-24267</v>
      </c>
      <c r="U28" s="23">
        <f t="shared" si="72"/>
        <v>-24267</v>
      </c>
      <c r="V28" s="23">
        <f t="shared" si="73"/>
        <v>-24267</v>
      </c>
      <c r="W28" s="23">
        <f t="shared" si="74"/>
        <v>-24267</v>
      </c>
      <c r="X28" s="23">
        <f t="shared" si="75"/>
        <v>-24967</v>
      </c>
      <c r="Y28" s="23">
        <f t="shared" si="76"/>
        <v>-24967</v>
      </c>
      <c r="Z28" s="23">
        <f t="shared" si="77"/>
        <v>-24967</v>
      </c>
      <c r="AA28" s="23">
        <f t="shared" si="78"/>
        <v>-24967</v>
      </c>
      <c r="AB28" s="23">
        <f t="shared" si="79"/>
        <v>-24967</v>
      </c>
      <c r="AC28" s="23">
        <f t="shared" si="80"/>
        <v>-24967</v>
      </c>
      <c r="AD28" s="23">
        <f t="shared" si="81"/>
        <v>-24967</v>
      </c>
      <c r="AE28" s="23">
        <f t="shared" si="82"/>
        <v>-24967</v>
      </c>
    </row>
    <row r="29" spans="1:31">
      <c r="A29" s="5" t="s">
        <v>324</v>
      </c>
      <c r="B29" s="5" t="s">
        <v>325</v>
      </c>
      <c r="C29" s="5">
        <v>40319900</v>
      </c>
      <c r="D29" s="5" t="s">
        <v>342</v>
      </c>
      <c r="E29" s="5" t="s">
        <v>336</v>
      </c>
      <c r="F29" s="23">
        <v>-4916.666666666667</v>
      </c>
      <c r="G29" s="23">
        <v>-4916.666666666667</v>
      </c>
      <c r="H29" s="23">
        <v>-4916.666666666667</v>
      </c>
      <c r="I29" s="23">
        <v>-4916.666666666667</v>
      </c>
      <c r="J29" s="23">
        <v>-4916.666666666667</v>
      </c>
      <c r="K29" s="23">
        <v>-4916.666666666667</v>
      </c>
      <c r="L29" s="23">
        <v>-4916.666666666667</v>
      </c>
      <c r="M29" s="23">
        <v>-4916.666666666667</v>
      </c>
      <c r="N29" s="23">
        <v>-4916.666666666667</v>
      </c>
      <c r="O29" s="23">
        <v>-4916.666666666667</v>
      </c>
      <c r="P29" s="23">
        <v>-4916.666666666667</v>
      </c>
      <c r="Q29" s="23">
        <v>-4916.666666666667</v>
      </c>
      <c r="R29" s="23">
        <v>-59000</v>
      </c>
      <c r="T29" s="23">
        <f t="shared" si="71"/>
        <v>-4917</v>
      </c>
      <c r="U29" s="23">
        <f t="shared" si="72"/>
        <v>-4917</v>
      </c>
      <c r="V29" s="23">
        <f t="shared" si="73"/>
        <v>-4917</v>
      </c>
      <c r="W29" s="23">
        <f t="shared" si="74"/>
        <v>-4917</v>
      </c>
      <c r="X29" s="23">
        <f t="shared" si="75"/>
        <v>-4917</v>
      </c>
      <c r="Y29" s="23">
        <f t="shared" si="76"/>
        <v>-4917</v>
      </c>
      <c r="Z29" s="23">
        <f t="shared" si="77"/>
        <v>-4917</v>
      </c>
      <c r="AA29" s="23">
        <f t="shared" si="78"/>
        <v>-4917</v>
      </c>
      <c r="AB29" s="23">
        <f t="shared" si="79"/>
        <v>-4917</v>
      </c>
      <c r="AC29" s="23">
        <f t="shared" si="80"/>
        <v>-4917</v>
      </c>
      <c r="AD29" s="23">
        <f t="shared" si="81"/>
        <v>-4917</v>
      </c>
      <c r="AE29" s="23">
        <f t="shared" si="82"/>
        <v>-4917</v>
      </c>
    </row>
    <row r="30" spans="1:31">
      <c r="A30" s="5" t="s">
        <v>1150</v>
      </c>
      <c r="F30" s="23">
        <v>-169897.95777777774</v>
      </c>
      <c r="G30" s="23">
        <v>-168669.99777777775</v>
      </c>
      <c r="H30" s="23">
        <v>-151675.8922222222</v>
      </c>
      <c r="I30" s="23">
        <v>-172528.33444444442</v>
      </c>
      <c r="J30" s="23">
        <v>-181485.68333333335</v>
      </c>
      <c r="K30" s="23">
        <v>-171773.92333333334</v>
      </c>
      <c r="L30" s="23">
        <v>-187293.59111111108</v>
      </c>
      <c r="M30" s="23">
        <v>-174648.5211111111</v>
      </c>
      <c r="N30" s="23">
        <v>-180521.41111111111</v>
      </c>
      <c r="O30" s="23">
        <v>-201182.67111111109</v>
      </c>
      <c r="P30" s="23">
        <v>-198599.20333333334</v>
      </c>
      <c r="Q30" s="23">
        <v>-213569.42333333334</v>
      </c>
      <c r="R30" s="23">
        <v>-2171846.6100000003</v>
      </c>
    </row>
    <row r="31" spans="1:31">
      <c r="A31" s="5" t="s">
        <v>455</v>
      </c>
      <c r="B31" s="5" t="s">
        <v>454</v>
      </c>
      <c r="C31" s="5">
        <v>51010000</v>
      </c>
      <c r="D31" s="5" t="s">
        <v>453</v>
      </c>
      <c r="E31" s="5" t="s">
        <v>457</v>
      </c>
      <c r="F31" s="23">
        <v>16096.666666666668</v>
      </c>
      <c r="G31" s="23">
        <v>18136.666666666668</v>
      </c>
      <c r="H31" s="23">
        <v>12746.666666666668</v>
      </c>
      <c r="I31" s="23">
        <v>15071.666666666668</v>
      </c>
      <c r="J31" s="23">
        <v>46134.899300454083</v>
      </c>
      <c r="K31" s="23">
        <v>23926.641396277657</v>
      </c>
      <c r="L31" s="23">
        <v>21345.134945385609</v>
      </c>
      <c r="M31" s="23">
        <v>16743.619432958389</v>
      </c>
      <c r="N31" s="23">
        <v>14112.772262439199</v>
      </c>
      <c r="O31" s="23">
        <v>16148.57035425506</v>
      </c>
      <c r="P31" s="23">
        <v>14493.682617960732</v>
      </c>
      <c r="Q31" s="23">
        <v>15294.97590470551</v>
      </c>
      <c r="R31" s="23">
        <v>230251.96288110293</v>
      </c>
      <c r="T31" s="23">
        <f>ROUND(F31,0)</f>
        <v>16097</v>
      </c>
      <c r="U31" s="23">
        <f t="shared" ref="U31" si="83">ROUND(G31,0)</f>
        <v>18137</v>
      </c>
      <c r="V31" s="23">
        <f t="shared" ref="V31" si="84">ROUND(H31,0)</f>
        <v>12747</v>
      </c>
      <c r="W31" s="23">
        <f t="shared" ref="W31" si="85">ROUND(I31,0)</f>
        <v>15072</v>
      </c>
      <c r="X31" s="23">
        <f t="shared" ref="X31" si="86">ROUND(J31,0)</f>
        <v>46135</v>
      </c>
      <c r="Y31" s="23">
        <f t="shared" ref="Y31" si="87">ROUND(K31,0)</f>
        <v>23927</v>
      </c>
      <c r="Z31" s="23">
        <f t="shared" ref="Z31" si="88">ROUND(L31,0)</f>
        <v>21345</v>
      </c>
      <c r="AA31" s="23">
        <f t="shared" ref="AA31" si="89">ROUND(M31,0)</f>
        <v>16744</v>
      </c>
      <c r="AB31" s="23">
        <f t="shared" ref="AB31" si="90">ROUND(N31,0)</f>
        <v>14113</v>
      </c>
      <c r="AC31" s="23">
        <f t="shared" ref="AC31" si="91">ROUND(O31,0)</f>
        <v>16149</v>
      </c>
      <c r="AD31" s="23">
        <f t="shared" ref="AD31" si="92">ROUND(P31,0)</f>
        <v>14494</v>
      </c>
      <c r="AE31" s="23">
        <f>ROUND(Q31,0)</f>
        <v>15295</v>
      </c>
    </row>
    <row r="32" spans="1:31">
      <c r="A32" s="5" t="s">
        <v>1151</v>
      </c>
      <c r="F32" s="23">
        <v>16096.666666666668</v>
      </c>
      <c r="G32" s="23">
        <v>18136.666666666668</v>
      </c>
      <c r="H32" s="23">
        <v>12746.666666666668</v>
      </c>
      <c r="I32" s="23">
        <v>15071.666666666668</v>
      </c>
      <c r="J32" s="23">
        <v>46134.899300454083</v>
      </c>
      <c r="K32" s="23">
        <v>23926.641396277657</v>
      </c>
      <c r="L32" s="23">
        <v>21345.134945385609</v>
      </c>
      <c r="M32" s="23">
        <v>16743.619432958389</v>
      </c>
      <c r="N32" s="23">
        <v>14112.772262439199</v>
      </c>
      <c r="O32" s="23">
        <v>16148.57035425506</v>
      </c>
      <c r="P32" s="23">
        <v>14493.682617960732</v>
      </c>
      <c r="Q32" s="23">
        <v>15294.97590470551</v>
      </c>
      <c r="R32" s="23">
        <v>230251.96288110293</v>
      </c>
    </row>
    <row r="33" spans="1:31">
      <c r="A33" s="5" t="s">
        <v>467</v>
      </c>
      <c r="B33" s="5" t="s">
        <v>468</v>
      </c>
      <c r="C33" s="5">
        <v>51510000</v>
      </c>
      <c r="D33" s="5" t="s">
        <v>465</v>
      </c>
      <c r="E33" s="5" t="s">
        <v>470</v>
      </c>
      <c r="F33" s="23">
        <v>382155.52120106702</v>
      </c>
      <c r="G33" s="23">
        <v>307142.47108683217</v>
      </c>
      <c r="H33" s="23">
        <v>298184.07522191538</v>
      </c>
      <c r="I33" s="23">
        <v>271425.50864814303</v>
      </c>
      <c r="J33" s="23">
        <v>243456.79077590228</v>
      </c>
      <c r="K33" s="23">
        <v>284263.14627070929</v>
      </c>
      <c r="L33" s="23">
        <v>326093.09773176821</v>
      </c>
      <c r="M33" s="23">
        <v>302227.29177036026</v>
      </c>
      <c r="N33" s="23">
        <v>307528.40859944472</v>
      </c>
      <c r="O33" s="23">
        <v>431109.92516902031</v>
      </c>
      <c r="P33" s="23">
        <v>436458.14009648853</v>
      </c>
      <c r="Q33" s="23">
        <v>421543.039557376</v>
      </c>
      <c r="R33" s="23">
        <v>4011587.4161290275</v>
      </c>
      <c r="T33" s="23">
        <f>ROUND(F33,0)</f>
        <v>382156</v>
      </c>
      <c r="U33" s="23">
        <f t="shared" ref="U33" si="93">ROUND(G33,0)</f>
        <v>307142</v>
      </c>
      <c r="V33" s="23">
        <f t="shared" ref="V33" si="94">ROUND(H33,0)</f>
        <v>298184</v>
      </c>
      <c r="W33" s="23">
        <f t="shared" ref="W33" si="95">ROUND(I33,0)</f>
        <v>271426</v>
      </c>
      <c r="X33" s="23">
        <f t="shared" ref="X33" si="96">ROUND(J33,0)</f>
        <v>243457</v>
      </c>
      <c r="Y33" s="23">
        <f t="shared" ref="Y33" si="97">ROUND(K33,0)</f>
        <v>284263</v>
      </c>
      <c r="Z33" s="23">
        <f t="shared" ref="Z33" si="98">ROUND(L33,0)</f>
        <v>326093</v>
      </c>
      <c r="AA33" s="23">
        <f t="shared" ref="AA33" si="99">ROUND(M33,0)</f>
        <v>302227</v>
      </c>
      <c r="AB33" s="23">
        <f t="shared" ref="AB33" si="100">ROUND(N33,0)</f>
        <v>307528</v>
      </c>
      <c r="AC33" s="23">
        <f t="shared" ref="AC33" si="101">ROUND(O33,0)</f>
        <v>431110</v>
      </c>
      <c r="AD33" s="23">
        <f t="shared" ref="AD33" si="102">ROUND(P33,0)</f>
        <v>436458</v>
      </c>
      <c r="AE33" s="23">
        <f>ROUND(Q33,0)</f>
        <v>421543</v>
      </c>
    </row>
    <row r="34" spans="1:31">
      <c r="A34" s="5" t="s">
        <v>1152</v>
      </c>
      <c r="F34" s="23">
        <v>382155.52120106702</v>
      </c>
      <c r="G34" s="23">
        <v>307142.47108683217</v>
      </c>
      <c r="H34" s="23">
        <v>298184.07522191538</v>
      </c>
      <c r="I34" s="23">
        <v>271425.50864814303</v>
      </c>
      <c r="J34" s="23">
        <v>243456.79077590228</v>
      </c>
      <c r="K34" s="23">
        <v>284263.14627070929</v>
      </c>
      <c r="L34" s="23">
        <v>326093.09773176821</v>
      </c>
      <c r="M34" s="23">
        <v>302227.29177036026</v>
      </c>
      <c r="N34" s="23">
        <v>307528.40859944472</v>
      </c>
      <c r="O34" s="23">
        <v>431109.92516902031</v>
      </c>
      <c r="P34" s="23">
        <v>436458.14009648853</v>
      </c>
      <c r="Q34" s="23">
        <v>421543.039557376</v>
      </c>
      <c r="R34" s="23">
        <v>4011587.4161290275</v>
      </c>
    </row>
    <row r="35" spans="1:31">
      <c r="A35" s="5" t="s">
        <v>485</v>
      </c>
      <c r="B35" s="5" t="s">
        <v>484</v>
      </c>
      <c r="C35" s="5">
        <v>51800000</v>
      </c>
      <c r="D35" s="5" t="s">
        <v>484</v>
      </c>
      <c r="E35" s="5" t="s">
        <v>487</v>
      </c>
      <c r="F35" s="23">
        <v>177305.77528934708</v>
      </c>
      <c r="G35" s="23">
        <v>163426.47177526014</v>
      </c>
      <c r="H35" s="23">
        <v>121823.42559063763</v>
      </c>
      <c r="I35" s="23">
        <v>141794.22035774071</v>
      </c>
      <c r="J35" s="23">
        <v>128110.97172024648</v>
      </c>
      <c r="K35" s="23">
        <v>126420.46315882527</v>
      </c>
      <c r="L35" s="23">
        <v>119986.60898383646</v>
      </c>
      <c r="M35" s="23">
        <v>121471.51870637199</v>
      </c>
      <c r="N35" s="23">
        <v>118714.81439813392</v>
      </c>
      <c r="O35" s="23">
        <v>153853.60191652039</v>
      </c>
      <c r="P35" s="23">
        <v>195229.41346713499</v>
      </c>
      <c r="Q35" s="23">
        <v>200241.99944548382</v>
      </c>
      <c r="R35" s="23">
        <v>1768379.2848095391</v>
      </c>
      <c r="T35" s="23">
        <f>ROUND(F35,0)</f>
        <v>177306</v>
      </c>
      <c r="U35" s="23">
        <f t="shared" ref="U35" si="103">ROUND(G35,0)</f>
        <v>163426</v>
      </c>
      <c r="V35" s="23">
        <f t="shared" ref="V35" si="104">ROUND(H35,0)</f>
        <v>121823</v>
      </c>
      <c r="W35" s="23">
        <f t="shared" ref="W35" si="105">ROUND(I35,0)</f>
        <v>141794</v>
      </c>
      <c r="X35" s="23">
        <f t="shared" ref="X35" si="106">ROUND(J35,0)</f>
        <v>128111</v>
      </c>
      <c r="Y35" s="23">
        <f t="shared" ref="Y35" si="107">ROUND(K35,0)</f>
        <v>126420</v>
      </c>
      <c r="Z35" s="23">
        <f t="shared" ref="Z35" si="108">ROUND(L35,0)</f>
        <v>119987</v>
      </c>
      <c r="AA35" s="23">
        <f t="shared" ref="AA35" si="109">ROUND(M35,0)</f>
        <v>121472</v>
      </c>
      <c r="AB35" s="23">
        <f t="shared" ref="AB35" si="110">ROUND(N35,0)</f>
        <v>118715</v>
      </c>
      <c r="AC35" s="23">
        <f t="shared" ref="AC35" si="111">ROUND(O35,0)</f>
        <v>153854</v>
      </c>
      <c r="AD35" s="23">
        <f t="shared" ref="AD35" si="112">ROUND(P35,0)</f>
        <v>195229</v>
      </c>
      <c r="AE35" s="23">
        <f>ROUND(Q35,0)</f>
        <v>200242</v>
      </c>
    </row>
    <row r="36" spans="1:31">
      <c r="A36" s="5" t="s">
        <v>1153</v>
      </c>
      <c r="F36" s="23">
        <v>177305.77528934708</v>
      </c>
      <c r="G36" s="23">
        <v>163426.47177526014</v>
      </c>
      <c r="H36" s="23">
        <v>121823.42559063763</v>
      </c>
      <c r="I36" s="23">
        <v>141794.22035774071</v>
      </c>
      <c r="J36" s="23">
        <v>128110.97172024648</v>
      </c>
      <c r="K36" s="23">
        <v>126420.46315882527</v>
      </c>
      <c r="L36" s="23">
        <v>119986.60898383646</v>
      </c>
      <c r="M36" s="23">
        <v>121471.51870637199</v>
      </c>
      <c r="N36" s="23">
        <v>118714.81439813392</v>
      </c>
      <c r="O36" s="23">
        <v>153853.60191652039</v>
      </c>
      <c r="P36" s="23">
        <v>195229.41346713499</v>
      </c>
      <c r="Q36" s="23">
        <v>200241.99944548382</v>
      </c>
      <c r="R36" s="23">
        <v>1768379.2848095391</v>
      </c>
    </row>
    <row r="37" spans="1:31">
      <c r="A37" s="5" t="s">
        <v>461</v>
      </c>
      <c r="B37" s="5" t="s">
        <v>460</v>
      </c>
      <c r="C37" s="5">
        <v>51110000</v>
      </c>
      <c r="D37" s="5" t="s">
        <v>459</v>
      </c>
      <c r="E37" s="5" t="s">
        <v>463</v>
      </c>
      <c r="F37" s="23">
        <v>23350</v>
      </c>
      <c r="G37" s="23">
        <v>23350</v>
      </c>
      <c r="H37" s="23">
        <v>23350</v>
      </c>
      <c r="I37" s="23">
        <v>23350</v>
      </c>
      <c r="J37" s="23">
        <v>31331.16843622037</v>
      </c>
      <c r="K37" s="23">
        <v>31331.16843622037</v>
      </c>
      <c r="L37" s="23">
        <v>31331.16843622037</v>
      </c>
      <c r="M37" s="23">
        <v>31331.16843622037</v>
      </c>
      <c r="N37" s="23">
        <v>31331.16843622037</v>
      </c>
      <c r="O37" s="23">
        <v>31331.16843622037</v>
      </c>
      <c r="P37" s="23">
        <v>31331.16843622037</v>
      </c>
      <c r="Q37" s="23">
        <v>31331.16843622037</v>
      </c>
      <c r="R37" s="23">
        <v>344049.34748976299</v>
      </c>
      <c r="T37" s="23">
        <f>ROUND(F37,0)</f>
        <v>23350</v>
      </c>
      <c r="U37" s="23">
        <f t="shared" ref="U37:U38" si="113">ROUND(G37,0)</f>
        <v>23350</v>
      </c>
      <c r="V37" s="23">
        <f t="shared" ref="V37:V38" si="114">ROUND(H37,0)</f>
        <v>23350</v>
      </c>
      <c r="W37" s="23">
        <f t="shared" ref="W37:W38" si="115">ROUND(I37,0)</f>
        <v>23350</v>
      </c>
      <c r="X37" s="23">
        <f t="shared" ref="X37:X38" si="116">ROUND(J37,0)</f>
        <v>31331</v>
      </c>
      <c r="Y37" s="23">
        <f t="shared" ref="Y37:Y38" si="117">ROUND(K37,0)</f>
        <v>31331</v>
      </c>
      <c r="Z37" s="23">
        <f t="shared" ref="Z37:Z38" si="118">ROUND(L37,0)</f>
        <v>31331</v>
      </c>
      <c r="AA37" s="23">
        <f t="shared" ref="AA37:AA38" si="119">ROUND(M37,0)</f>
        <v>31331</v>
      </c>
      <c r="AB37" s="23">
        <f t="shared" ref="AB37:AB38" si="120">ROUND(N37,0)</f>
        <v>31331</v>
      </c>
      <c r="AC37" s="23">
        <f t="shared" ref="AC37:AC38" si="121">ROUND(O37,0)</f>
        <v>31331</v>
      </c>
      <c r="AD37" s="23">
        <f t="shared" ref="AD37:AD38" si="122">ROUND(P37,0)</f>
        <v>31331</v>
      </c>
      <c r="AE37" s="23">
        <f>ROUND(Q37,0)</f>
        <v>31331</v>
      </c>
    </row>
    <row r="38" spans="1:31">
      <c r="A38" s="5" t="s">
        <v>461</v>
      </c>
      <c r="B38" s="5" t="s">
        <v>460</v>
      </c>
      <c r="C38" s="5">
        <v>51120000</v>
      </c>
      <c r="D38" s="5" t="s">
        <v>464</v>
      </c>
      <c r="E38" s="5" t="s">
        <v>463</v>
      </c>
      <c r="F38" s="23">
        <v>8333</v>
      </c>
      <c r="G38" s="23">
        <v>8333</v>
      </c>
      <c r="H38" s="23">
        <v>8333</v>
      </c>
      <c r="I38" s="23">
        <v>8333</v>
      </c>
      <c r="J38" s="23"/>
      <c r="K38" s="23"/>
      <c r="L38" s="23"/>
      <c r="M38" s="23"/>
      <c r="N38" s="23"/>
      <c r="O38" s="23"/>
      <c r="P38" s="23"/>
      <c r="Q38" s="23"/>
      <c r="R38" s="23">
        <v>33332</v>
      </c>
      <c r="T38" s="23">
        <f>ROUND(F38,0)</f>
        <v>8333</v>
      </c>
      <c r="U38" s="23">
        <f t="shared" si="113"/>
        <v>8333</v>
      </c>
      <c r="V38" s="23">
        <f t="shared" si="114"/>
        <v>8333</v>
      </c>
      <c r="W38" s="23">
        <f t="shared" si="115"/>
        <v>8333</v>
      </c>
      <c r="X38" s="23">
        <f t="shared" si="116"/>
        <v>0</v>
      </c>
      <c r="Y38" s="23">
        <f t="shared" si="117"/>
        <v>0</v>
      </c>
      <c r="Z38" s="23">
        <f t="shared" si="118"/>
        <v>0</v>
      </c>
      <c r="AA38" s="23">
        <f t="shared" si="119"/>
        <v>0</v>
      </c>
      <c r="AB38" s="23">
        <f t="shared" si="120"/>
        <v>0</v>
      </c>
      <c r="AC38" s="23">
        <f t="shared" si="121"/>
        <v>0</v>
      </c>
      <c r="AD38" s="23">
        <f t="shared" si="122"/>
        <v>0</v>
      </c>
      <c r="AE38" s="23">
        <f>ROUND(Q38,0)</f>
        <v>0</v>
      </c>
    </row>
    <row r="39" spans="1:31">
      <c r="A39" s="5" t="s">
        <v>1154</v>
      </c>
      <c r="F39" s="23">
        <v>31683</v>
      </c>
      <c r="G39" s="23">
        <v>31683</v>
      </c>
      <c r="H39" s="23">
        <v>31683</v>
      </c>
      <c r="I39" s="23">
        <v>31683</v>
      </c>
      <c r="J39" s="23">
        <v>31331.16843622037</v>
      </c>
      <c r="K39" s="23">
        <v>31331.16843622037</v>
      </c>
      <c r="L39" s="23">
        <v>31331.16843622037</v>
      </c>
      <c r="M39" s="23">
        <v>31331.16843622037</v>
      </c>
      <c r="N39" s="23">
        <v>31331.16843622037</v>
      </c>
      <c r="O39" s="23">
        <v>31331.16843622037</v>
      </c>
      <c r="P39" s="23">
        <v>31331.16843622037</v>
      </c>
      <c r="Q39" s="23">
        <v>31331.16843622037</v>
      </c>
      <c r="R39" s="23">
        <v>377381.34748976299</v>
      </c>
    </row>
    <row r="40" spans="1:31">
      <c r="A40" s="5" t="s">
        <v>348</v>
      </c>
      <c r="B40" s="5" t="s">
        <v>349</v>
      </c>
      <c r="C40" s="5">
        <v>50100000</v>
      </c>
      <c r="D40" s="5" t="s">
        <v>346</v>
      </c>
      <c r="E40" s="5" t="s">
        <v>351</v>
      </c>
      <c r="F40" s="23">
        <v>675323.18459999992</v>
      </c>
      <c r="G40" s="23">
        <v>644626.68029999989</v>
      </c>
      <c r="H40" s="23">
        <v>681106.69010400015</v>
      </c>
      <c r="I40" s="23">
        <v>681106.69010400015</v>
      </c>
      <c r="J40" s="23">
        <v>591622.55806422618</v>
      </c>
      <c r="K40" s="23">
        <v>591990.31910680933</v>
      </c>
      <c r="L40" s="23">
        <v>643605.45735509985</v>
      </c>
      <c r="M40" s="23">
        <v>600170.33825984364</v>
      </c>
      <c r="N40" s="23">
        <v>626553.599172469</v>
      </c>
      <c r="O40" s="23">
        <v>626553.599172469</v>
      </c>
      <c r="P40" s="23">
        <v>600170.33825984364</v>
      </c>
      <c r="Q40" s="23">
        <v>652936.84991940623</v>
      </c>
      <c r="R40" s="23">
        <v>7615766.3044181671</v>
      </c>
      <c r="T40" s="23">
        <f t="shared" ref="T40:T45" si="123">ROUND(F40,0)</f>
        <v>675323</v>
      </c>
      <c r="U40" s="23">
        <f t="shared" ref="U40:U45" si="124">ROUND(G40,0)</f>
        <v>644627</v>
      </c>
      <c r="V40" s="23">
        <f t="shared" ref="V40:V45" si="125">ROUND(H40,0)</f>
        <v>681107</v>
      </c>
      <c r="W40" s="23">
        <f t="shared" ref="W40:W45" si="126">ROUND(I40,0)</f>
        <v>681107</v>
      </c>
      <c r="X40" s="23">
        <f t="shared" ref="X40:X45" si="127">ROUND(J40,0)</f>
        <v>591623</v>
      </c>
      <c r="Y40" s="23">
        <f t="shared" ref="Y40:Y45" si="128">ROUND(K40,0)</f>
        <v>591990</v>
      </c>
      <c r="Z40" s="23">
        <f t="shared" ref="Z40:Z45" si="129">ROUND(L40,0)</f>
        <v>643605</v>
      </c>
      <c r="AA40" s="23">
        <f t="shared" ref="AA40:AA45" si="130">ROUND(M40,0)</f>
        <v>600170</v>
      </c>
      <c r="AB40" s="23">
        <f t="shared" ref="AB40:AB45" si="131">ROUND(N40,0)</f>
        <v>626554</v>
      </c>
      <c r="AC40" s="23">
        <f t="shared" ref="AC40:AC45" si="132">ROUND(O40,0)</f>
        <v>626554</v>
      </c>
      <c r="AD40" s="23">
        <f t="shared" ref="AD40:AD45" si="133">ROUND(P40,0)</f>
        <v>600170</v>
      </c>
      <c r="AE40" s="23">
        <f t="shared" ref="AE40:AE45" si="134">ROUND(Q40,0)</f>
        <v>652937</v>
      </c>
    </row>
    <row r="41" spans="1:31">
      <c r="A41" s="5" t="s">
        <v>348</v>
      </c>
      <c r="B41" s="5" t="s">
        <v>349</v>
      </c>
      <c r="C41" s="5">
        <v>50109900</v>
      </c>
      <c r="D41" s="5" t="s">
        <v>388</v>
      </c>
      <c r="E41" s="5" t="s">
        <v>351</v>
      </c>
      <c r="F41" s="23">
        <v>-138090.93539028481</v>
      </c>
      <c r="G41" s="23">
        <v>-131814.07469072641</v>
      </c>
      <c r="H41" s="23">
        <v>-138795.6442478848</v>
      </c>
      <c r="I41" s="23">
        <v>-138795.6442478848</v>
      </c>
      <c r="J41" s="23"/>
      <c r="K41" s="23"/>
      <c r="L41" s="23"/>
      <c r="M41" s="23"/>
      <c r="N41" s="23"/>
      <c r="O41" s="23"/>
      <c r="P41" s="23"/>
      <c r="Q41" s="23"/>
      <c r="R41" s="23">
        <v>-547496.29857678071</v>
      </c>
      <c r="T41" s="23">
        <f t="shared" si="123"/>
        <v>-138091</v>
      </c>
      <c r="U41" s="23">
        <f t="shared" si="124"/>
        <v>-131814</v>
      </c>
      <c r="V41" s="23">
        <f t="shared" si="125"/>
        <v>-138796</v>
      </c>
      <c r="W41" s="23">
        <f t="shared" si="126"/>
        <v>-138796</v>
      </c>
      <c r="X41" s="23">
        <f t="shared" si="127"/>
        <v>0</v>
      </c>
      <c r="Y41" s="23">
        <f t="shared" si="128"/>
        <v>0</v>
      </c>
      <c r="Z41" s="23">
        <f t="shared" si="129"/>
        <v>0</v>
      </c>
      <c r="AA41" s="23">
        <f t="shared" si="130"/>
        <v>0</v>
      </c>
      <c r="AB41" s="23">
        <f t="shared" si="131"/>
        <v>0</v>
      </c>
      <c r="AC41" s="23">
        <f t="shared" si="132"/>
        <v>0</v>
      </c>
      <c r="AD41" s="23">
        <f t="shared" si="133"/>
        <v>0</v>
      </c>
      <c r="AE41" s="23">
        <f t="shared" si="134"/>
        <v>0</v>
      </c>
    </row>
    <row r="42" spans="1:31">
      <c r="A42" s="5" t="s">
        <v>348</v>
      </c>
      <c r="B42" s="5" t="s">
        <v>349</v>
      </c>
      <c r="C42" s="5">
        <v>50110000</v>
      </c>
      <c r="D42" s="5" t="s">
        <v>389</v>
      </c>
      <c r="E42" s="5" t="s">
        <v>351</v>
      </c>
      <c r="F42" s="23">
        <v>51935.108187604063</v>
      </c>
      <c r="G42" s="23">
        <v>52650.750387604065</v>
      </c>
      <c r="H42" s="23">
        <v>52702.981336542776</v>
      </c>
      <c r="I42" s="23">
        <v>52924.412536542783</v>
      </c>
      <c r="J42" s="23"/>
      <c r="K42" s="23"/>
      <c r="L42" s="23"/>
      <c r="M42" s="23"/>
      <c r="N42" s="23"/>
      <c r="O42" s="23"/>
      <c r="P42" s="23"/>
      <c r="Q42" s="23"/>
      <c r="R42" s="23">
        <v>210213.25244829367</v>
      </c>
      <c r="T42" s="23">
        <f t="shared" si="123"/>
        <v>51935</v>
      </c>
      <c r="U42" s="23">
        <f t="shared" si="124"/>
        <v>52651</v>
      </c>
      <c r="V42" s="23">
        <f t="shared" si="125"/>
        <v>52703</v>
      </c>
      <c r="W42" s="23">
        <f t="shared" si="126"/>
        <v>52924</v>
      </c>
      <c r="X42" s="23">
        <f t="shared" si="127"/>
        <v>0</v>
      </c>
      <c r="Y42" s="23">
        <f t="shared" si="128"/>
        <v>0</v>
      </c>
      <c r="Z42" s="23">
        <f t="shared" si="129"/>
        <v>0</v>
      </c>
      <c r="AA42" s="23">
        <f t="shared" si="130"/>
        <v>0</v>
      </c>
      <c r="AB42" s="23">
        <f t="shared" si="131"/>
        <v>0</v>
      </c>
      <c r="AC42" s="23">
        <f t="shared" si="132"/>
        <v>0</v>
      </c>
      <c r="AD42" s="23">
        <f t="shared" si="133"/>
        <v>0</v>
      </c>
      <c r="AE42" s="23">
        <f t="shared" si="134"/>
        <v>0</v>
      </c>
    </row>
    <row r="43" spans="1:31">
      <c r="A43" s="5" t="s">
        <v>348</v>
      </c>
      <c r="B43" s="5" t="s">
        <v>349</v>
      </c>
      <c r="C43" s="5">
        <v>50119900</v>
      </c>
      <c r="D43" s="5" t="s">
        <v>406</v>
      </c>
      <c r="E43" s="5" t="s">
        <v>351</v>
      </c>
      <c r="F43" s="23">
        <v>-6565.0574039910598</v>
      </c>
      <c r="G43" s="23">
        <v>-7280.69960399106</v>
      </c>
      <c r="H43" s="23">
        <v>-6671.2803712897803</v>
      </c>
      <c r="I43" s="23">
        <v>-6892.7115712897803</v>
      </c>
      <c r="J43" s="23"/>
      <c r="K43" s="23"/>
      <c r="L43" s="23"/>
      <c r="M43" s="23"/>
      <c r="N43" s="23"/>
      <c r="O43" s="23"/>
      <c r="P43" s="23"/>
      <c r="Q43" s="23"/>
      <c r="R43" s="23">
        <v>-27409.74895056168</v>
      </c>
      <c r="T43" s="23">
        <f t="shared" si="123"/>
        <v>-6565</v>
      </c>
      <c r="U43" s="23">
        <f t="shared" si="124"/>
        <v>-7281</v>
      </c>
      <c r="V43" s="23">
        <f t="shared" si="125"/>
        <v>-6671</v>
      </c>
      <c r="W43" s="23">
        <f t="shared" si="126"/>
        <v>-6893</v>
      </c>
      <c r="X43" s="23">
        <f t="shared" si="127"/>
        <v>0</v>
      </c>
      <c r="Y43" s="23">
        <f t="shared" si="128"/>
        <v>0</v>
      </c>
      <c r="Z43" s="23">
        <f t="shared" si="129"/>
        <v>0</v>
      </c>
      <c r="AA43" s="23">
        <f t="shared" si="130"/>
        <v>0</v>
      </c>
      <c r="AB43" s="23">
        <f t="shared" si="131"/>
        <v>0</v>
      </c>
      <c r="AC43" s="23">
        <f t="shared" si="132"/>
        <v>0</v>
      </c>
      <c r="AD43" s="23">
        <f t="shared" si="133"/>
        <v>0</v>
      </c>
      <c r="AE43" s="23">
        <f t="shared" si="134"/>
        <v>0</v>
      </c>
    </row>
    <row r="44" spans="1:31">
      <c r="A44" s="5" t="s">
        <v>348</v>
      </c>
      <c r="B44" s="5" t="s">
        <v>349</v>
      </c>
      <c r="C44" s="5">
        <v>50171000</v>
      </c>
      <c r="D44" s="5" t="s">
        <v>409</v>
      </c>
      <c r="E44" s="5" t="s">
        <v>351</v>
      </c>
      <c r="F44" s="23">
        <v>22714.38481127151</v>
      </c>
      <c r="G44" s="23">
        <v>21681.911410759174</v>
      </c>
      <c r="H44" s="23">
        <v>22714.38481127151</v>
      </c>
      <c r="I44" s="23">
        <v>22714.38481127151</v>
      </c>
      <c r="J44" s="23"/>
      <c r="K44" s="23"/>
      <c r="L44" s="23"/>
      <c r="M44" s="23"/>
      <c r="N44" s="23"/>
      <c r="O44" s="23"/>
      <c r="P44" s="23"/>
      <c r="Q44" s="23"/>
      <c r="R44" s="23">
        <v>89825.065844573706</v>
      </c>
      <c r="T44" s="23">
        <f t="shared" si="123"/>
        <v>22714</v>
      </c>
      <c r="U44" s="23">
        <f t="shared" si="124"/>
        <v>21682</v>
      </c>
      <c r="V44" s="23">
        <f t="shared" si="125"/>
        <v>22714</v>
      </c>
      <c r="W44" s="23">
        <f t="shared" si="126"/>
        <v>22714</v>
      </c>
      <c r="X44" s="23">
        <f t="shared" si="127"/>
        <v>0</v>
      </c>
      <c r="Y44" s="23">
        <f t="shared" si="128"/>
        <v>0</v>
      </c>
      <c r="Z44" s="23">
        <f t="shared" si="129"/>
        <v>0</v>
      </c>
      <c r="AA44" s="23">
        <f t="shared" si="130"/>
        <v>0</v>
      </c>
      <c r="AB44" s="23">
        <f t="shared" si="131"/>
        <v>0</v>
      </c>
      <c r="AC44" s="23">
        <f t="shared" si="132"/>
        <v>0</v>
      </c>
      <c r="AD44" s="23">
        <f t="shared" si="133"/>
        <v>0</v>
      </c>
      <c r="AE44" s="23">
        <f t="shared" si="134"/>
        <v>0</v>
      </c>
    </row>
    <row r="45" spans="1:31">
      <c r="A45" s="5" t="s">
        <v>348</v>
      </c>
      <c r="B45" s="5" t="s">
        <v>349</v>
      </c>
      <c r="C45" s="5">
        <v>50171800</v>
      </c>
      <c r="D45" s="5" t="s">
        <v>411</v>
      </c>
      <c r="E45" s="5" t="s">
        <v>351</v>
      </c>
      <c r="F45" s="23">
        <v>6336.4060553480322</v>
      </c>
      <c r="G45" s="23">
        <v>6048.3875982867585</v>
      </c>
      <c r="H45" s="23">
        <v>6336.4060553480322</v>
      </c>
      <c r="I45" s="23">
        <v>6336.4060553480322</v>
      </c>
      <c r="J45" s="23"/>
      <c r="K45" s="23"/>
      <c r="L45" s="23"/>
      <c r="M45" s="23"/>
      <c r="N45" s="23"/>
      <c r="O45" s="23"/>
      <c r="P45" s="23"/>
      <c r="Q45" s="23"/>
      <c r="R45" s="23">
        <v>25057.605764330852</v>
      </c>
      <c r="T45" s="23">
        <f t="shared" si="123"/>
        <v>6336</v>
      </c>
      <c r="U45" s="23">
        <f t="shared" si="124"/>
        <v>6048</v>
      </c>
      <c r="V45" s="23">
        <f t="shared" si="125"/>
        <v>6336</v>
      </c>
      <c r="W45" s="23">
        <f t="shared" si="126"/>
        <v>6336</v>
      </c>
      <c r="X45" s="23">
        <f t="shared" si="127"/>
        <v>0</v>
      </c>
      <c r="Y45" s="23">
        <f t="shared" si="128"/>
        <v>0</v>
      </c>
      <c r="Z45" s="23">
        <f t="shared" si="129"/>
        <v>0</v>
      </c>
      <c r="AA45" s="23">
        <f t="shared" si="130"/>
        <v>0</v>
      </c>
      <c r="AB45" s="23">
        <f t="shared" si="131"/>
        <v>0</v>
      </c>
      <c r="AC45" s="23">
        <f t="shared" si="132"/>
        <v>0</v>
      </c>
      <c r="AD45" s="23">
        <f t="shared" si="133"/>
        <v>0</v>
      </c>
      <c r="AE45" s="23">
        <f t="shared" si="134"/>
        <v>0</v>
      </c>
    </row>
    <row r="46" spans="1:31">
      <c r="A46" s="5" t="s">
        <v>1155</v>
      </c>
      <c r="F46" s="23">
        <v>611653.09085994761</v>
      </c>
      <c r="G46" s="23">
        <v>585912.95540193236</v>
      </c>
      <c r="H46" s="23">
        <v>617393.5376879879</v>
      </c>
      <c r="I46" s="23">
        <v>617393.5376879879</v>
      </c>
      <c r="J46" s="23">
        <v>591622.55806422618</v>
      </c>
      <c r="K46" s="23">
        <v>591990.31910680933</v>
      </c>
      <c r="L46" s="23">
        <v>643605.45735509985</v>
      </c>
      <c r="M46" s="23">
        <v>600170.33825984364</v>
      </c>
      <c r="N46" s="23">
        <v>626553.599172469</v>
      </c>
      <c r="O46" s="23">
        <v>626553.599172469</v>
      </c>
      <c r="P46" s="23">
        <v>600170.33825984364</v>
      </c>
      <c r="Q46" s="23">
        <v>652936.84991940623</v>
      </c>
      <c r="R46" s="23">
        <v>7365956.1809480237</v>
      </c>
    </row>
    <row r="47" spans="1:31">
      <c r="A47" s="5" t="s">
        <v>450</v>
      </c>
      <c r="B47" s="5" t="s">
        <v>451</v>
      </c>
      <c r="C47" s="5">
        <v>50610000</v>
      </c>
      <c r="D47" s="5" t="s">
        <v>448</v>
      </c>
      <c r="E47" s="5" t="s">
        <v>417</v>
      </c>
      <c r="F47" s="23">
        <v>68027</v>
      </c>
      <c r="G47" s="23">
        <v>68027</v>
      </c>
      <c r="H47" s="23">
        <v>68027</v>
      </c>
      <c r="I47" s="23">
        <v>68027</v>
      </c>
      <c r="J47" s="23">
        <v>46366.411705509461</v>
      </c>
      <c r="K47" s="23">
        <v>46366.411705509461</v>
      </c>
      <c r="L47" s="23">
        <v>46366.411705509461</v>
      </c>
      <c r="M47" s="23">
        <v>46366.411705509461</v>
      </c>
      <c r="N47" s="23">
        <v>46366.411705509461</v>
      </c>
      <c r="O47" s="23">
        <v>46366.411705509461</v>
      </c>
      <c r="P47" s="23">
        <v>46366.411705509461</v>
      </c>
      <c r="Q47" s="23">
        <v>46366.411705509461</v>
      </c>
      <c r="R47" s="23">
        <v>643039.29364407575</v>
      </c>
      <c r="T47" s="23">
        <f t="shared" ref="T47:T48" si="135">ROUND(F47,0)</f>
        <v>68027</v>
      </c>
      <c r="U47" s="23">
        <f t="shared" ref="U47:U48" si="136">ROUND(G47,0)</f>
        <v>68027</v>
      </c>
      <c r="V47" s="23">
        <f t="shared" ref="V47:V48" si="137">ROUND(H47,0)</f>
        <v>68027</v>
      </c>
      <c r="W47" s="23">
        <f t="shared" ref="W47:W48" si="138">ROUND(I47,0)</f>
        <v>68027</v>
      </c>
      <c r="X47" s="23">
        <f t="shared" ref="X47:X48" si="139">ROUND(J47,0)</f>
        <v>46366</v>
      </c>
      <c r="Y47" s="23">
        <f t="shared" ref="Y47:Y48" si="140">ROUND(K47,0)</f>
        <v>46366</v>
      </c>
      <c r="Z47" s="23">
        <f t="shared" ref="Z47:Z48" si="141">ROUND(L47,0)</f>
        <v>46366</v>
      </c>
      <c r="AA47" s="23">
        <f t="shared" ref="AA47:AA48" si="142">ROUND(M47,0)</f>
        <v>46366</v>
      </c>
      <c r="AB47" s="23">
        <f t="shared" ref="AB47:AB48" si="143">ROUND(N47,0)</f>
        <v>46366</v>
      </c>
      <c r="AC47" s="23">
        <f t="shared" ref="AC47:AC48" si="144">ROUND(O47,0)</f>
        <v>46366</v>
      </c>
      <c r="AD47" s="23">
        <f t="shared" ref="AD47:AD48" si="145">ROUND(P47,0)</f>
        <v>46366</v>
      </c>
      <c r="AE47" s="23">
        <f t="shared" ref="AE47:AE48" si="146">ROUND(Q47,0)</f>
        <v>46366</v>
      </c>
    </row>
    <row r="48" spans="1:31">
      <c r="A48" s="5" t="s">
        <v>450</v>
      </c>
      <c r="B48" s="5" t="s">
        <v>451</v>
      </c>
      <c r="C48" s="5">
        <v>50610100</v>
      </c>
      <c r="D48" s="5" t="s">
        <v>452</v>
      </c>
      <c r="E48" s="5" t="s">
        <v>417</v>
      </c>
      <c r="F48" s="23">
        <v>-13190.435299999999</v>
      </c>
      <c r="G48" s="23">
        <v>-13190.435299999999</v>
      </c>
      <c r="H48" s="23">
        <v>-13190.435299999999</v>
      </c>
      <c r="I48" s="23">
        <v>-13190.435299999999</v>
      </c>
      <c r="J48" s="23"/>
      <c r="K48" s="23"/>
      <c r="L48" s="23"/>
      <c r="M48" s="23"/>
      <c r="N48" s="23"/>
      <c r="O48" s="23"/>
      <c r="P48" s="23"/>
      <c r="Q48" s="23"/>
      <c r="R48" s="23">
        <v>-52761.741199999997</v>
      </c>
      <c r="T48" s="23">
        <f t="shared" si="135"/>
        <v>-13190</v>
      </c>
      <c r="U48" s="23">
        <f t="shared" si="136"/>
        <v>-13190</v>
      </c>
      <c r="V48" s="23">
        <f t="shared" si="137"/>
        <v>-13190</v>
      </c>
      <c r="W48" s="23">
        <f t="shared" si="138"/>
        <v>-13190</v>
      </c>
      <c r="X48" s="23">
        <f t="shared" si="139"/>
        <v>0</v>
      </c>
      <c r="Y48" s="23">
        <f t="shared" si="140"/>
        <v>0</v>
      </c>
      <c r="Z48" s="23">
        <f t="shared" si="141"/>
        <v>0</v>
      </c>
      <c r="AA48" s="23">
        <f t="shared" si="142"/>
        <v>0</v>
      </c>
      <c r="AB48" s="23">
        <f t="shared" si="143"/>
        <v>0</v>
      </c>
      <c r="AC48" s="23">
        <f t="shared" si="144"/>
        <v>0</v>
      </c>
      <c r="AD48" s="23">
        <f t="shared" si="145"/>
        <v>0</v>
      </c>
      <c r="AE48" s="23">
        <f t="shared" si="146"/>
        <v>0</v>
      </c>
    </row>
    <row r="49" spans="1:31">
      <c r="A49" s="5" t="s">
        <v>1156</v>
      </c>
      <c r="F49" s="23">
        <v>54836.564700000003</v>
      </c>
      <c r="G49" s="23">
        <v>54836.564700000003</v>
      </c>
      <c r="H49" s="23">
        <v>54836.564700000003</v>
      </c>
      <c r="I49" s="23">
        <v>54836.564700000003</v>
      </c>
      <c r="J49" s="23">
        <v>46366.411705509461</v>
      </c>
      <c r="K49" s="23">
        <v>46366.411705509461</v>
      </c>
      <c r="L49" s="23">
        <v>46366.411705509461</v>
      </c>
      <c r="M49" s="23">
        <v>46366.411705509461</v>
      </c>
      <c r="N49" s="23">
        <v>46366.411705509461</v>
      </c>
      <c r="O49" s="23">
        <v>46366.411705509461</v>
      </c>
      <c r="P49" s="23">
        <v>46366.411705509461</v>
      </c>
      <c r="Q49" s="23">
        <v>46366.411705509461</v>
      </c>
      <c r="R49" s="23">
        <v>590277.5524440757</v>
      </c>
    </row>
    <row r="50" spans="1:31">
      <c r="A50" s="5" t="s">
        <v>443</v>
      </c>
      <c r="B50" s="5" t="s">
        <v>444</v>
      </c>
      <c r="C50" s="5">
        <v>50510000</v>
      </c>
      <c r="D50" s="5" t="s">
        <v>441</v>
      </c>
      <c r="E50" s="5" t="s">
        <v>417</v>
      </c>
      <c r="F50" s="23">
        <v>62540.5</v>
      </c>
      <c r="G50" s="23">
        <v>62540.5</v>
      </c>
      <c r="H50" s="23">
        <v>62540.5</v>
      </c>
      <c r="I50" s="23">
        <v>62540.5</v>
      </c>
      <c r="J50" s="23"/>
      <c r="K50" s="23"/>
      <c r="L50" s="23"/>
      <c r="M50" s="23"/>
      <c r="N50" s="23"/>
      <c r="O50" s="23"/>
      <c r="P50" s="23"/>
      <c r="Q50" s="23"/>
      <c r="R50" s="23">
        <v>250162</v>
      </c>
      <c r="T50" s="23">
        <f t="shared" ref="T50:T53" si="147">ROUND(F50,0)</f>
        <v>62541</v>
      </c>
      <c r="U50" s="23">
        <f t="shared" ref="U50:U53" si="148">ROUND(G50,0)</f>
        <v>62541</v>
      </c>
      <c r="V50" s="23">
        <f t="shared" ref="V50:V53" si="149">ROUND(H50,0)</f>
        <v>62541</v>
      </c>
      <c r="W50" s="23">
        <f t="shared" ref="W50:W53" si="150">ROUND(I50,0)</f>
        <v>62541</v>
      </c>
      <c r="X50" s="23">
        <f t="shared" ref="X50:X53" si="151">ROUND(J50,0)</f>
        <v>0</v>
      </c>
      <c r="Y50" s="23">
        <f t="shared" ref="Y50:Y53" si="152">ROUND(K50,0)</f>
        <v>0</v>
      </c>
      <c r="Z50" s="23">
        <f t="shared" ref="Z50:Z53" si="153">ROUND(L50,0)</f>
        <v>0</v>
      </c>
      <c r="AA50" s="23">
        <f t="shared" ref="AA50:AA53" si="154">ROUND(M50,0)</f>
        <v>0</v>
      </c>
      <c r="AB50" s="23">
        <f t="shared" ref="AB50:AB53" si="155">ROUND(N50,0)</f>
        <v>0</v>
      </c>
      <c r="AC50" s="23">
        <f t="shared" ref="AC50:AC53" si="156">ROUND(O50,0)</f>
        <v>0</v>
      </c>
      <c r="AD50" s="23">
        <f t="shared" ref="AD50:AD53" si="157">ROUND(P50,0)</f>
        <v>0</v>
      </c>
      <c r="AE50" s="23">
        <f t="shared" ref="AE50:AE53" si="158">ROUND(Q50,0)</f>
        <v>0</v>
      </c>
    </row>
    <row r="51" spans="1:31">
      <c r="A51" s="5" t="s">
        <v>443</v>
      </c>
      <c r="B51" s="5" t="s">
        <v>444</v>
      </c>
      <c r="C51" s="5">
        <v>50510100</v>
      </c>
      <c r="D51" s="5" t="s">
        <v>445</v>
      </c>
      <c r="E51" s="5" t="s">
        <v>417</v>
      </c>
      <c r="F51" s="23">
        <v>-12126.602949999999</v>
      </c>
      <c r="G51" s="23">
        <v>-12126.602949999999</v>
      </c>
      <c r="H51" s="23">
        <v>-12126.602949999999</v>
      </c>
      <c r="I51" s="23">
        <v>-12126.602949999999</v>
      </c>
      <c r="J51" s="23"/>
      <c r="K51" s="23"/>
      <c r="L51" s="23"/>
      <c r="M51" s="23"/>
      <c r="N51" s="23"/>
      <c r="O51" s="23"/>
      <c r="P51" s="23"/>
      <c r="Q51" s="23"/>
      <c r="R51" s="23">
        <v>-48506.411799999994</v>
      </c>
      <c r="T51" s="23">
        <f t="shared" si="147"/>
        <v>-12127</v>
      </c>
      <c r="U51" s="23">
        <f t="shared" si="148"/>
        <v>-12127</v>
      </c>
      <c r="V51" s="23">
        <f t="shared" si="149"/>
        <v>-12127</v>
      </c>
      <c r="W51" s="23">
        <f t="shared" si="150"/>
        <v>-12127</v>
      </c>
      <c r="X51" s="23">
        <f t="shared" si="151"/>
        <v>0</v>
      </c>
      <c r="Y51" s="23">
        <f t="shared" si="152"/>
        <v>0</v>
      </c>
      <c r="Z51" s="23">
        <f t="shared" si="153"/>
        <v>0</v>
      </c>
      <c r="AA51" s="23">
        <f t="shared" si="154"/>
        <v>0</v>
      </c>
      <c r="AB51" s="23">
        <f t="shared" si="155"/>
        <v>0</v>
      </c>
      <c r="AC51" s="23">
        <f t="shared" si="156"/>
        <v>0</v>
      </c>
      <c r="AD51" s="23">
        <f t="shared" si="157"/>
        <v>0</v>
      </c>
      <c r="AE51" s="23">
        <f t="shared" si="158"/>
        <v>0</v>
      </c>
    </row>
    <row r="52" spans="1:31">
      <c r="A52" s="5" t="s">
        <v>443</v>
      </c>
      <c r="B52" s="5" t="s">
        <v>444</v>
      </c>
      <c r="C52" s="5">
        <v>50550000</v>
      </c>
      <c r="D52" s="5" t="s">
        <v>446</v>
      </c>
      <c r="E52" s="5" t="s">
        <v>417</v>
      </c>
      <c r="F52" s="23">
        <v>123768.86000000002</v>
      </c>
      <c r="G52" s="23">
        <v>123768.86000000002</v>
      </c>
      <c r="H52" s="23">
        <v>123768.86000000002</v>
      </c>
      <c r="I52" s="23">
        <v>123768.86000000002</v>
      </c>
      <c r="J52" s="23">
        <v>147974.71848565069</v>
      </c>
      <c r="K52" s="23">
        <v>147974.71848565069</v>
      </c>
      <c r="L52" s="23">
        <v>147974.71848565069</v>
      </c>
      <c r="M52" s="23">
        <v>147974.71848565069</v>
      </c>
      <c r="N52" s="23">
        <v>147974.71848565069</v>
      </c>
      <c r="O52" s="23">
        <v>147974.71848565069</v>
      </c>
      <c r="P52" s="23">
        <v>147974.71848565069</v>
      </c>
      <c r="Q52" s="23">
        <v>147974.71848565069</v>
      </c>
      <c r="R52" s="23">
        <v>1678873.1878852057</v>
      </c>
      <c r="T52" s="23">
        <f t="shared" si="147"/>
        <v>123769</v>
      </c>
      <c r="U52" s="23">
        <f t="shared" si="148"/>
        <v>123769</v>
      </c>
      <c r="V52" s="23">
        <f t="shared" si="149"/>
        <v>123769</v>
      </c>
      <c r="W52" s="23">
        <f t="shared" si="150"/>
        <v>123769</v>
      </c>
      <c r="X52" s="23">
        <f t="shared" si="151"/>
        <v>147975</v>
      </c>
      <c r="Y52" s="23">
        <f t="shared" si="152"/>
        <v>147975</v>
      </c>
      <c r="Z52" s="23">
        <f t="shared" si="153"/>
        <v>147975</v>
      </c>
      <c r="AA52" s="23">
        <f t="shared" si="154"/>
        <v>147975</v>
      </c>
      <c r="AB52" s="23">
        <f t="shared" si="155"/>
        <v>147975</v>
      </c>
      <c r="AC52" s="23">
        <f t="shared" si="156"/>
        <v>147975</v>
      </c>
      <c r="AD52" s="23">
        <f t="shared" si="157"/>
        <v>147975</v>
      </c>
      <c r="AE52" s="23">
        <f t="shared" si="158"/>
        <v>147975</v>
      </c>
    </row>
    <row r="53" spans="1:31">
      <c r="A53" s="5" t="s">
        <v>443</v>
      </c>
      <c r="B53" s="5" t="s">
        <v>444</v>
      </c>
      <c r="C53" s="5">
        <v>50550100</v>
      </c>
      <c r="D53" s="5" t="s">
        <v>447</v>
      </c>
      <c r="E53" s="5" t="s">
        <v>417</v>
      </c>
      <c r="F53" s="23">
        <v>-24862.048000000003</v>
      </c>
      <c r="G53" s="23">
        <v>-24862.048000000003</v>
      </c>
      <c r="H53" s="23">
        <v>-24862.048000000003</v>
      </c>
      <c r="I53" s="23">
        <v>-24862.048000000003</v>
      </c>
      <c r="J53" s="23"/>
      <c r="K53" s="23"/>
      <c r="L53" s="23"/>
      <c r="M53" s="23"/>
      <c r="N53" s="23"/>
      <c r="O53" s="23"/>
      <c r="P53" s="23"/>
      <c r="Q53" s="23"/>
      <c r="R53" s="23">
        <v>-99448.19200000001</v>
      </c>
      <c r="T53" s="23">
        <f t="shared" si="147"/>
        <v>-24862</v>
      </c>
      <c r="U53" s="23">
        <f t="shared" si="148"/>
        <v>-24862</v>
      </c>
      <c r="V53" s="23">
        <f t="shared" si="149"/>
        <v>-24862</v>
      </c>
      <c r="W53" s="23">
        <f t="shared" si="150"/>
        <v>-24862</v>
      </c>
      <c r="X53" s="23">
        <f t="shared" si="151"/>
        <v>0</v>
      </c>
      <c r="Y53" s="23">
        <f t="shared" si="152"/>
        <v>0</v>
      </c>
      <c r="Z53" s="23">
        <f t="shared" si="153"/>
        <v>0</v>
      </c>
      <c r="AA53" s="23">
        <f t="shared" si="154"/>
        <v>0</v>
      </c>
      <c r="AB53" s="23">
        <f t="shared" si="155"/>
        <v>0</v>
      </c>
      <c r="AC53" s="23">
        <f t="shared" si="156"/>
        <v>0</v>
      </c>
      <c r="AD53" s="23">
        <f t="shared" si="157"/>
        <v>0</v>
      </c>
      <c r="AE53" s="23">
        <f t="shared" si="158"/>
        <v>0</v>
      </c>
    </row>
    <row r="54" spans="1:31">
      <c r="A54" s="5" t="s">
        <v>1157</v>
      </c>
      <c r="F54" s="23">
        <v>149320.70905</v>
      </c>
      <c r="G54" s="23">
        <v>149320.70905</v>
      </c>
      <c r="H54" s="23">
        <v>149320.70905</v>
      </c>
      <c r="I54" s="23">
        <v>149320.70905</v>
      </c>
      <c r="J54" s="23">
        <v>147974.71848565069</v>
      </c>
      <c r="K54" s="23">
        <v>147974.71848565069</v>
      </c>
      <c r="L54" s="23">
        <v>147974.71848565069</v>
      </c>
      <c r="M54" s="23">
        <v>147974.71848565069</v>
      </c>
      <c r="N54" s="23">
        <v>147974.71848565069</v>
      </c>
      <c r="O54" s="23">
        <v>147974.71848565069</v>
      </c>
      <c r="P54" s="23">
        <v>147974.71848565069</v>
      </c>
      <c r="Q54" s="23">
        <v>147974.71848565069</v>
      </c>
      <c r="R54" s="23">
        <v>1781080.5840852058</v>
      </c>
    </row>
    <row r="55" spans="1:31">
      <c r="A55" s="5" t="s">
        <v>415</v>
      </c>
      <c r="B55" s="5" t="s">
        <v>414</v>
      </c>
      <c r="C55" s="5">
        <v>50421000</v>
      </c>
      <c r="D55" s="5" t="s">
        <v>413</v>
      </c>
      <c r="E55" s="5" t="s">
        <v>417</v>
      </c>
      <c r="F55" s="23">
        <v>17680.070420437209</v>
      </c>
      <c r="G55" s="23">
        <v>16947.368845809524</v>
      </c>
      <c r="H55" s="23">
        <v>17846.406991947875</v>
      </c>
      <c r="I55" s="23">
        <v>17849.839175020868</v>
      </c>
      <c r="J55" s="23"/>
      <c r="K55" s="23"/>
      <c r="L55" s="23"/>
      <c r="M55" s="23"/>
      <c r="N55" s="23"/>
      <c r="O55" s="23"/>
      <c r="P55" s="23"/>
      <c r="Q55" s="23"/>
      <c r="R55" s="23">
        <v>70323.685433215462</v>
      </c>
      <c r="T55" s="23">
        <f t="shared" ref="T55:T66" si="159">ROUND(F55,0)</f>
        <v>17680</v>
      </c>
      <c r="U55" s="23">
        <f t="shared" ref="U55:U66" si="160">ROUND(G55,0)</f>
        <v>16947</v>
      </c>
      <c r="V55" s="23">
        <f t="shared" ref="V55:V66" si="161">ROUND(H55,0)</f>
        <v>17846</v>
      </c>
      <c r="W55" s="23">
        <f t="shared" ref="W55:W66" si="162">ROUND(I55,0)</f>
        <v>17850</v>
      </c>
      <c r="X55" s="23">
        <f t="shared" ref="X55:X66" si="163">ROUND(J55,0)</f>
        <v>0</v>
      </c>
      <c r="Y55" s="23">
        <f t="shared" ref="Y55:Y66" si="164">ROUND(K55,0)</f>
        <v>0</v>
      </c>
      <c r="Z55" s="23">
        <f t="shared" ref="Z55:Z66" si="165">ROUND(L55,0)</f>
        <v>0</v>
      </c>
      <c r="AA55" s="23">
        <f t="shared" ref="AA55:AA66" si="166">ROUND(M55,0)</f>
        <v>0</v>
      </c>
      <c r="AB55" s="23">
        <f t="shared" ref="AB55:AB66" si="167">ROUND(N55,0)</f>
        <v>0</v>
      </c>
      <c r="AC55" s="23">
        <f t="shared" ref="AC55:AC66" si="168">ROUND(O55,0)</f>
        <v>0</v>
      </c>
      <c r="AD55" s="23">
        <f t="shared" ref="AD55:AD66" si="169">ROUND(P55,0)</f>
        <v>0</v>
      </c>
      <c r="AE55" s="23">
        <f t="shared" ref="AE55:AE66" si="170">ROUND(Q55,0)</f>
        <v>0</v>
      </c>
    </row>
    <row r="56" spans="1:31">
      <c r="A56" s="5" t="s">
        <v>415</v>
      </c>
      <c r="B56" s="5" t="s">
        <v>414</v>
      </c>
      <c r="C56" s="5">
        <v>50421100</v>
      </c>
      <c r="D56" s="5" t="s">
        <v>418</v>
      </c>
      <c r="E56" s="5" t="s">
        <v>417</v>
      </c>
      <c r="F56" s="23">
        <v>-3569.1052749829687</v>
      </c>
      <c r="G56" s="23">
        <v>-3426.6610237158202</v>
      </c>
      <c r="H56" s="23">
        <v>-3593.1797975683266</v>
      </c>
      <c r="I56" s="23">
        <v>-3596.6119806413199</v>
      </c>
      <c r="J56" s="23"/>
      <c r="K56" s="23"/>
      <c r="L56" s="23"/>
      <c r="M56" s="23"/>
      <c r="N56" s="23"/>
      <c r="O56" s="23"/>
      <c r="P56" s="23"/>
      <c r="Q56" s="23"/>
      <c r="R56" s="23">
        <v>-14185.558076908437</v>
      </c>
      <c r="T56" s="23">
        <f t="shared" si="159"/>
        <v>-3569</v>
      </c>
      <c r="U56" s="23">
        <f t="shared" si="160"/>
        <v>-3427</v>
      </c>
      <c r="V56" s="23">
        <f t="shared" si="161"/>
        <v>-3593</v>
      </c>
      <c r="W56" s="23">
        <f t="shared" si="162"/>
        <v>-3597</v>
      </c>
      <c r="X56" s="23">
        <f t="shared" si="163"/>
        <v>0</v>
      </c>
      <c r="Y56" s="23">
        <f t="shared" si="164"/>
        <v>0</v>
      </c>
      <c r="Z56" s="23">
        <f t="shared" si="165"/>
        <v>0</v>
      </c>
      <c r="AA56" s="23">
        <f t="shared" si="166"/>
        <v>0</v>
      </c>
      <c r="AB56" s="23">
        <f t="shared" si="167"/>
        <v>0</v>
      </c>
      <c r="AC56" s="23">
        <f t="shared" si="168"/>
        <v>0</v>
      </c>
      <c r="AD56" s="23">
        <f t="shared" si="169"/>
        <v>0</v>
      </c>
      <c r="AE56" s="23">
        <f t="shared" si="170"/>
        <v>0</v>
      </c>
    </row>
    <row r="57" spans="1:31">
      <c r="A57" s="5" t="s">
        <v>415</v>
      </c>
      <c r="B57" s="5" t="s">
        <v>414</v>
      </c>
      <c r="C57" s="5">
        <v>50422000</v>
      </c>
      <c r="D57" s="5" t="s">
        <v>419</v>
      </c>
      <c r="E57" s="5" t="s">
        <v>417</v>
      </c>
      <c r="F57" s="23">
        <v>18759.422909768437</v>
      </c>
      <c r="G57" s="23">
        <v>17906.745050233509</v>
      </c>
      <c r="H57" s="23">
        <v>18940.162240153317</v>
      </c>
      <c r="I57" s="23">
        <v>18940.162240153317</v>
      </c>
      <c r="J57" s="23"/>
      <c r="K57" s="23"/>
      <c r="L57" s="23"/>
      <c r="M57" s="23"/>
      <c r="N57" s="23"/>
      <c r="O57" s="23"/>
      <c r="P57" s="23"/>
      <c r="Q57" s="23"/>
      <c r="R57" s="23">
        <v>74546.49244030859</v>
      </c>
      <c r="T57" s="23">
        <f t="shared" si="159"/>
        <v>18759</v>
      </c>
      <c r="U57" s="23">
        <f t="shared" si="160"/>
        <v>17907</v>
      </c>
      <c r="V57" s="23">
        <f t="shared" si="161"/>
        <v>18940</v>
      </c>
      <c r="W57" s="23">
        <f t="shared" si="162"/>
        <v>18940</v>
      </c>
      <c r="X57" s="23">
        <f t="shared" si="163"/>
        <v>0</v>
      </c>
      <c r="Y57" s="23">
        <f t="shared" si="164"/>
        <v>0</v>
      </c>
      <c r="Z57" s="23">
        <f t="shared" si="165"/>
        <v>0</v>
      </c>
      <c r="AA57" s="23">
        <f t="shared" si="166"/>
        <v>0</v>
      </c>
      <c r="AB57" s="23">
        <f t="shared" si="167"/>
        <v>0</v>
      </c>
      <c r="AC57" s="23">
        <f t="shared" si="168"/>
        <v>0</v>
      </c>
      <c r="AD57" s="23">
        <f t="shared" si="169"/>
        <v>0</v>
      </c>
      <c r="AE57" s="23">
        <f t="shared" si="170"/>
        <v>0</v>
      </c>
    </row>
    <row r="58" spans="1:31">
      <c r="A58" s="5" t="s">
        <v>415</v>
      </c>
      <c r="B58" s="5" t="s">
        <v>414</v>
      </c>
      <c r="C58" s="5">
        <v>50422100</v>
      </c>
      <c r="D58" s="5" t="s">
        <v>420</v>
      </c>
      <c r="E58" s="5" t="s">
        <v>417</v>
      </c>
      <c r="F58" s="23">
        <v>-3937.1765849169105</v>
      </c>
      <c r="G58" s="23">
        <v>-3758.214012875233</v>
      </c>
      <c r="H58" s="23">
        <v>-3968.7325523106879</v>
      </c>
      <c r="I58" s="23">
        <v>-3968.7325523106879</v>
      </c>
      <c r="J58" s="23"/>
      <c r="K58" s="23"/>
      <c r="L58" s="23"/>
      <c r="M58" s="23"/>
      <c r="N58" s="23"/>
      <c r="O58" s="23"/>
      <c r="P58" s="23"/>
      <c r="Q58" s="23"/>
      <c r="R58" s="23">
        <v>-15632.855702413523</v>
      </c>
      <c r="T58" s="23">
        <f t="shared" si="159"/>
        <v>-3937</v>
      </c>
      <c r="U58" s="23">
        <f t="shared" si="160"/>
        <v>-3758</v>
      </c>
      <c r="V58" s="23">
        <f t="shared" si="161"/>
        <v>-3969</v>
      </c>
      <c r="W58" s="23">
        <f t="shared" si="162"/>
        <v>-3969</v>
      </c>
      <c r="X58" s="23">
        <f t="shared" si="163"/>
        <v>0</v>
      </c>
      <c r="Y58" s="23">
        <f t="shared" si="164"/>
        <v>0</v>
      </c>
      <c r="Z58" s="23">
        <f t="shared" si="165"/>
        <v>0</v>
      </c>
      <c r="AA58" s="23">
        <f t="shared" si="166"/>
        <v>0</v>
      </c>
      <c r="AB58" s="23">
        <f t="shared" si="167"/>
        <v>0</v>
      </c>
      <c r="AC58" s="23">
        <f t="shared" si="168"/>
        <v>0</v>
      </c>
      <c r="AD58" s="23">
        <f t="shared" si="169"/>
        <v>0</v>
      </c>
      <c r="AE58" s="23">
        <f t="shared" si="170"/>
        <v>0</v>
      </c>
    </row>
    <row r="59" spans="1:31">
      <c r="A59" s="5" t="s">
        <v>415</v>
      </c>
      <c r="B59" s="5" t="s">
        <v>414</v>
      </c>
      <c r="C59" s="5">
        <v>50423000</v>
      </c>
      <c r="D59" s="5" t="s">
        <v>421</v>
      </c>
      <c r="E59" s="5" t="s">
        <v>417</v>
      </c>
      <c r="F59" s="23">
        <v>740</v>
      </c>
      <c r="G59" s="23">
        <v>740</v>
      </c>
      <c r="H59" s="23">
        <v>740</v>
      </c>
      <c r="I59" s="23">
        <v>740</v>
      </c>
      <c r="J59" s="23"/>
      <c r="K59" s="23"/>
      <c r="L59" s="23"/>
      <c r="M59" s="23"/>
      <c r="N59" s="23"/>
      <c r="O59" s="23"/>
      <c r="P59" s="23"/>
      <c r="Q59" s="23"/>
      <c r="R59" s="23">
        <v>2960</v>
      </c>
      <c r="T59" s="23">
        <f t="shared" si="159"/>
        <v>740</v>
      </c>
      <c r="U59" s="23">
        <f t="shared" si="160"/>
        <v>740</v>
      </c>
      <c r="V59" s="23">
        <f t="shared" si="161"/>
        <v>740</v>
      </c>
      <c r="W59" s="23">
        <f t="shared" si="162"/>
        <v>740</v>
      </c>
      <c r="X59" s="23">
        <f t="shared" si="163"/>
        <v>0</v>
      </c>
      <c r="Y59" s="23">
        <f t="shared" si="164"/>
        <v>0</v>
      </c>
      <c r="Z59" s="23">
        <f t="shared" si="165"/>
        <v>0</v>
      </c>
      <c r="AA59" s="23">
        <f t="shared" si="166"/>
        <v>0</v>
      </c>
      <c r="AB59" s="23">
        <f t="shared" si="167"/>
        <v>0</v>
      </c>
      <c r="AC59" s="23">
        <f t="shared" si="168"/>
        <v>0</v>
      </c>
      <c r="AD59" s="23">
        <f t="shared" si="169"/>
        <v>0</v>
      </c>
      <c r="AE59" s="23">
        <f t="shared" si="170"/>
        <v>0</v>
      </c>
    </row>
    <row r="60" spans="1:31">
      <c r="A60" s="5" t="s">
        <v>415</v>
      </c>
      <c r="B60" s="5" t="s">
        <v>414</v>
      </c>
      <c r="C60" s="5">
        <v>50426000</v>
      </c>
      <c r="D60" s="5" t="s">
        <v>422</v>
      </c>
      <c r="E60" s="5" t="s">
        <v>417</v>
      </c>
      <c r="F60" s="23">
        <v>931</v>
      </c>
      <c r="G60" s="23">
        <v>931</v>
      </c>
      <c r="H60" s="23">
        <v>931</v>
      </c>
      <c r="I60" s="23">
        <v>931</v>
      </c>
      <c r="J60" s="23"/>
      <c r="K60" s="23"/>
      <c r="L60" s="23"/>
      <c r="M60" s="23"/>
      <c r="N60" s="23"/>
      <c r="O60" s="23"/>
      <c r="P60" s="23"/>
      <c r="Q60" s="23"/>
      <c r="R60" s="23">
        <v>3724</v>
      </c>
      <c r="T60" s="23">
        <f t="shared" si="159"/>
        <v>931</v>
      </c>
      <c r="U60" s="23">
        <f t="shared" si="160"/>
        <v>931</v>
      </c>
      <c r="V60" s="23">
        <f t="shared" si="161"/>
        <v>931</v>
      </c>
      <c r="W60" s="23">
        <f t="shared" si="162"/>
        <v>931</v>
      </c>
      <c r="X60" s="23">
        <f t="shared" si="163"/>
        <v>0</v>
      </c>
      <c r="Y60" s="23">
        <f t="shared" si="164"/>
        <v>0</v>
      </c>
      <c r="Z60" s="23">
        <f t="shared" si="165"/>
        <v>0</v>
      </c>
      <c r="AA60" s="23">
        <f t="shared" si="166"/>
        <v>0</v>
      </c>
      <c r="AB60" s="23">
        <f t="shared" si="167"/>
        <v>0</v>
      </c>
      <c r="AC60" s="23">
        <f t="shared" si="168"/>
        <v>0</v>
      </c>
      <c r="AD60" s="23">
        <f t="shared" si="169"/>
        <v>0</v>
      </c>
      <c r="AE60" s="23">
        <f t="shared" si="170"/>
        <v>0</v>
      </c>
    </row>
    <row r="61" spans="1:31">
      <c r="A61" s="5" t="s">
        <v>415</v>
      </c>
      <c r="B61" s="5" t="s">
        <v>414</v>
      </c>
      <c r="C61" s="5">
        <v>50450000</v>
      </c>
      <c r="D61" s="5" t="s">
        <v>424</v>
      </c>
      <c r="E61" s="5" t="s">
        <v>417</v>
      </c>
      <c r="F61" s="23">
        <v>0</v>
      </c>
      <c r="G61" s="23">
        <v>0</v>
      </c>
      <c r="H61" s="23">
        <v>0</v>
      </c>
      <c r="I61" s="23">
        <v>26250</v>
      </c>
      <c r="J61" s="23">
        <v>35086.974397959675</v>
      </c>
      <c r="K61" s="23">
        <v>36481.349467874301</v>
      </c>
      <c r="L61" s="23">
        <v>32407.100258288665</v>
      </c>
      <c r="M61" s="23">
        <v>32368.345792072989</v>
      </c>
      <c r="N61" s="23">
        <v>33917.284981718505</v>
      </c>
      <c r="O61" s="23">
        <v>30393.884571384959</v>
      </c>
      <c r="P61" s="23">
        <v>29871.608750253064</v>
      </c>
      <c r="Q61" s="23">
        <v>34615.65655846821</v>
      </c>
      <c r="R61" s="23">
        <v>291392.20477802039</v>
      </c>
      <c r="T61" s="23">
        <f t="shared" si="159"/>
        <v>0</v>
      </c>
      <c r="U61" s="23">
        <f t="shared" si="160"/>
        <v>0</v>
      </c>
      <c r="V61" s="23">
        <f t="shared" si="161"/>
        <v>0</v>
      </c>
      <c r="W61" s="23">
        <f t="shared" si="162"/>
        <v>26250</v>
      </c>
      <c r="X61" s="23">
        <f t="shared" si="163"/>
        <v>35087</v>
      </c>
      <c r="Y61" s="23">
        <f t="shared" si="164"/>
        <v>36481</v>
      </c>
      <c r="Z61" s="23">
        <f t="shared" si="165"/>
        <v>32407</v>
      </c>
      <c r="AA61" s="23">
        <f t="shared" si="166"/>
        <v>32368</v>
      </c>
      <c r="AB61" s="23">
        <f t="shared" si="167"/>
        <v>33917</v>
      </c>
      <c r="AC61" s="23">
        <f t="shared" si="168"/>
        <v>30394</v>
      </c>
      <c r="AD61" s="23">
        <f t="shared" si="169"/>
        <v>29872</v>
      </c>
      <c r="AE61" s="23">
        <f t="shared" si="170"/>
        <v>34616</v>
      </c>
    </row>
    <row r="62" spans="1:31">
      <c r="A62" s="5" t="s">
        <v>415</v>
      </c>
      <c r="B62" s="5" t="s">
        <v>414</v>
      </c>
      <c r="C62" s="5">
        <v>50451000</v>
      </c>
      <c r="D62" s="5" t="s">
        <v>435</v>
      </c>
      <c r="E62" s="5" t="s">
        <v>417</v>
      </c>
      <c r="F62" s="23">
        <v>259.35000000000002</v>
      </c>
      <c r="G62" s="23">
        <v>793.54</v>
      </c>
      <c r="H62" s="23">
        <v>899.89</v>
      </c>
      <c r="I62" s="23">
        <v>116.15</v>
      </c>
      <c r="J62" s="23"/>
      <c r="K62" s="23"/>
      <c r="L62" s="23"/>
      <c r="M62" s="23"/>
      <c r="N62" s="23"/>
      <c r="O62" s="23"/>
      <c r="P62" s="23"/>
      <c r="Q62" s="23"/>
      <c r="R62" s="23">
        <v>2068.9299999999998</v>
      </c>
      <c r="T62" s="23">
        <f t="shared" si="159"/>
        <v>259</v>
      </c>
      <c r="U62" s="23">
        <f t="shared" si="160"/>
        <v>794</v>
      </c>
      <c r="V62" s="23">
        <f t="shared" si="161"/>
        <v>900</v>
      </c>
      <c r="W62" s="23">
        <f t="shared" si="162"/>
        <v>116</v>
      </c>
      <c r="X62" s="23">
        <f t="shared" si="163"/>
        <v>0</v>
      </c>
      <c r="Y62" s="23">
        <f t="shared" si="164"/>
        <v>0</v>
      </c>
      <c r="Z62" s="23">
        <f t="shared" si="165"/>
        <v>0</v>
      </c>
      <c r="AA62" s="23">
        <f t="shared" si="166"/>
        <v>0</v>
      </c>
      <c r="AB62" s="23">
        <f t="shared" si="167"/>
        <v>0</v>
      </c>
      <c r="AC62" s="23">
        <f t="shared" si="168"/>
        <v>0</v>
      </c>
      <c r="AD62" s="23">
        <f t="shared" si="169"/>
        <v>0</v>
      </c>
      <c r="AE62" s="23">
        <f t="shared" si="170"/>
        <v>0</v>
      </c>
    </row>
    <row r="63" spans="1:31">
      <c r="A63" s="5" t="s">
        <v>415</v>
      </c>
      <c r="B63" s="5" t="s">
        <v>414</v>
      </c>
      <c r="C63" s="5">
        <v>50452000</v>
      </c>
      <c r="D63" s="5" t="s">
        <v>436</v>
      </c>
      <c r="E63" s="5" t="s">
        <v>417</v>
      </c>
      <c r="F63" s="23">
        <v>100</v>
      </c>
      <c r="G63" s="23">
        <v>231</v>
      </c>
      <c r="H63" s="23">
        <v>100</v>
      </c>
      <c r="I63" s="23">
        <v>138</v>
      </c>
      <c r="J63" s="23"/>
      <c r="K63" s="23"/>
      <c r="L63" s="23"/>
      <c r="M63" s="23"/>
      <c r="N63" s="23"/>
      <c r="O63" s="23"/>
      <c r="P63" s="23"/>
      <c r="Q63" s="23"/>
      <c r="R63" s="23">
        <v>569</v>
      </c>
      <c r="T63" s="23">
        <f t="shared" si="159"/>
        <v>100</v>
      </c>
      <c r="U63" s="23">
        <f t="shared" si="160"/>
        <v>231</v>
      </c>
      <c r="V63" s="23">
        <f t="shared" si="161"/>
        <v>100</v>
      </c>
      <c r="W63" s="23">
        <f t="shared" si="162"/>
        <v>138</v>
      </c>
      <c r="X63" s="23">
        <f t="shared" si="163"/>
        <v>0</v>
      </c>
      <c r="Y63" s="23">
        <f t="shared" si="164"/>
        <v>0</v>
      </c>
      <c r="Z63" s="23">
        <f t="shared" si="165"/>
        <v>0</v>
      </c>
      <c r="AA63" s="23">
        <f t="shared" si="166"/>
        <v>0</v>
      </c>
      <c r="AB63" s="23">
        <f t="shared" si="167"/>
        <v>0</v>
      </c>
      <c r="AC63" s="23">
        <f t="shared" si="168"/>
        <v>0</v>
      </c>
      <c r="AD63" s="23">
        <f t="shared" si="169"/>
        <v>0</v>
      </c>
      <c r="AE63" s="23">
        <f t="shared" si="170"/>
        <v>0</v>
      </c>
    </row>
    <row r="64" spans="1:31">
      <c r="A64" s="5" t="s">
        <v>415</v>
      </c>
      <c r="B64" s="5" t="s">
        <v>414</v>
      </c>
      <c r="C64" s="5">
        <v>50454000</v>
      </c>
      <c r="D64" s="5" t="s">
        <v>437</v>
      </c>
      <c r="E64" s="5" t="s">
        <v>417</v>
      </c>
      <c r="F64" s="23">
        <v>0</v>
      </c>
      <c r="G64" s="23">
        <v>0</v>
      </c>
      <c r="H64" s="23">
        <v>0</v>
      </c>
      <c r="I64" s="23">
        <v>2700</v>
      </c>
      <c r="J64" s="23"/>
      <c r="K64" s="23"/>
      <c r="L64" s="23"/>
      <c r="M64" s="23"/>
      <c r="N64" s="23"/>
      <c r="O64" s="23"/>
      <c r="P64" s="23"/>
      <c r="Q64" s="23"/>
      <c r="R64" s="23">
        <v>2700</v>
      </c>
      <c r="T64" s="23">
        <f t="shared" si="159"/>
        <v>0</v>
      </c>
      <c r="U64" s="23">
        <f t="shared" si="160"/>
        <v>0</v>
      </c>
      <c r="V64" s="23">
        <f t="shared" si="161"/>
        <v>0</v>
      </c>
      <c r="W64" s="23">
        <f t="shared" si="162"/>
        <v>2700</v>
      </c>
      <c r="X64" s="23">
        <f t="shared" si="163"/>
        <v>0</v>
      </c>
      <c r="Y64" s="23">
        <f t="shared" si="164"/>
        <v>0</v>
      </c>
      <c r="Z64" s="23">
        <f t="shared" si="165"/>
        <v>0</v>
      </c>
      <c r="AA64" s="23">
        <f t="shared" si="166"/>
        <v>0</v>
      </c>
      <c r="AB64" s="23">
        <f t="shared" si="167"/>
        <v>0</v>
      </c>
      <c r="AC64" s="23">
        <f t="shared" si="168"/>
        <v>0</v>
      </c>
      <c r="AD64" s="23">
        <f t="shared" si="169"/>
        <v>0</v>
      </c>
      <c r="AE64" s="23">
        <f t="shared" si="170"/>
        <v>0</v>
      </c>
    </row>
    <row r="65" spans="1:31">
      <c r="A65" s="5" t="s">
        <v>415</v>
      </c>
      <c r="B65" s="5" t="s">
        <v>414</v>
      </c>
      <c r="C65" s="5">
        <v>50456000</v>
      </c>
      <c r="D65" s="5" t="s">
        <v>438</v>
      </c>
      <c r="E65" s="5" t="s">
        <v>417</v>
      </c>
      <c r="F65" s="23">
        <v>1321.65</v>
      </c>
      <c r="G65" s="23">
        <v>0</v>
      </c>
      <c r="H65" s="23">
        <v>3821.65</v>
      </c>
      <c r="I65" s="23">
        <v>4480</v>
      </c>
      <c r="J65" s="23"/>
      <c r="K65" s="23"/>
      <c r="L65" s="23"/>
      <c r="M65" s="23"/>
      <c r="N65" s="23"/>
      <c r="O65" s="23"/>
      <c r="P65" s="23"/>
      <c r="Q65" s="23"/>
      <c r="R65" s="23">
        <v>9623.2999999999993</v>
      </c>
      <c r="T65" s="23">
        <f t="shared" si="159"/>
        <v>1322</v>
      </c>
      <c r="U65" s="23">
        <f t="shared" si="160"/>
        <v>0</v>
      </c>
      <c r="V65" s="23">
        <f t="shared" si="161"/>
        <v>3822</v>
      </c>
      <c r="W65" s="23">
        <f t="shared" si="162"/>
        <v>4480</v>
      </c>
      <c r="X65" s="23">
        <f t="shared" si="163"/>
        <v>0</v>
      </c>
      <c r="Y65" s="23">
        <f t="shared" si="164"/>
        <v>0</v>
      </c>
      <c r="Z65" s="23">
        <f t="shared" si="165"/>
        <v>0</v>
      </c>
      <c r="AA65" s="23">
        <f t="shared" si="166"/>
        <v>0</v>
      </c>
      <c r="AB65" s="23">
        <f t="shared" si="167"/>
        <v>0</v>
      </c>
      <c r="AC65" s="23">
        <f t="shared" si="168"/>
        <v>0</v>
      </c>
      <c r="AD65" s="23">
        <f t="shared" si="169"/>
        <v>0</v>
      </c>
      <c r="AE65" s="23">
        <f t="shared" si="170"/>
        <v>0</v>
      </c>
    </row>
    <row r="66" spans="1:31">
      <c r="A66" s="5" t="s">
        <v>415</v>
      </c>
      <c r="B66" s="5" t="s">
        <v>414</v>
      </c>
      <c r="C66" s="5">
        <v>50457000</v>
      </c>
      <c r="D66" s="5" t="s">
        <v>439</v>
      </c>
      <c r="E66" s="5" t="s">
        <v>417</v>
      </c>
      <c r="F66" s="23">
        <v>1600</v>
      </c>
      <c r="G66" s="23">
        <v>3414.21</v>
      </c>
      <c r="H66" s="23">
        <v>3175.14</v>
      </c>
      <c r="I66" s="23">
        <v>0</v>
      </c>
      <c r="J66" s="23"/>
      <c r="K66" s="23"/>
      <c r="L66" s="23"/>
      <c r="M66" s="23"/>
      <c r="N66" s="23"/>
      <c r="O66" s="23"/>
      <c r="P66" s="23"/>
      <c r="Q66" s="23"/>
      <c r="R66" s="23">
        <v>8189.35</v>
      </c>
      <c r="T66" s="23">
        <f t="shared" si="159"/>
        <v>1600</v>
      </c>
      <c r="U66" s="23">
        <f t="shared" si="160"/>
        <v>3414</v>
      </c>
      <c r="V66" s="23">
        <f t="shared" si="161"/>
        <v>3175</v>
      </c>
      <c r="W66" s="23">
        <f t="shared" si="162"/>
        <v>0</v>
      </c>
      <c r="X66" s="23">
        <f t="shared" si="163"/>
        <v>0</v>
      </c>
      <c r="Y66" s="23">
        <f t="shared" si="164"/>
        <v>0</v>
      </c>
      <c r="Z66" s="23">
        <f t="shared" si="165"/>
        <v>0</v>
      </c>
      <c r="AA66" s="23">
        <f t="shared" si="166"/>
        <v>0</v>
      </c>
      <c r="AB66" s="23">
        <f t="shared" si="167"/>
        <v>0</v>
      </c>
      <c r="AC66" s="23">
        <f t="shared" si="168"/>
        <v>0</v>
      </c>
      <c r="AD66" s="23">
        <f t="shared" si="169"/>
        <v>0</v>
      </c>
      <c r="AE66" s="23">
        <f t="shared" si="170"/>
        <v>0</v>
      </c>
    </row>
    <row r="67" spans="1:31">
      <c r="A67" s="5" t="s">
        <v>1158</v>
      </c>
      <c r="F67" s="23">
        <v>33885.211470305767</v>
      </c>
      <c r="G67" s="23">
        <v>33778.98885945198</v>
      </c>
      <c r="H67" s="23">
        <v>38892.336882222175</v>
      </c>
      <c r="I67" s="23">
        <v>64579.806882222176</v>
      </c>
      <c r="J67" s="23">
        <v>35086.974397959675</v>
      </c>
      <c r="K67" s="23">
        <v>36481.349467874301</v>
      </c>
      <c r="L67" s="23">
        <v>32407.100258288665</v>
      </c>
      <c r="M67" s="23">
        <v>32368.345792072989</v>
      </c>
      <c r="N67" s="23">
        <v>33917.284981718505</v>
      </c>
      <c r="O67" s="23">
        <v>30393.884571384959</v>
      </c>
      <c r="P67" s="23">
        <v>29871.608750253064</v>
      </c>
      <c r="Q67" s="23">
        <v>34615.65655846821</v>
      </c>
      <c r="R67" s="23">
        <v>436278.54887222243</v>
      </c>
    </row>
    <row r="68" spans="1:31">
      <c r="A68" s="5" t="s">
        <v>688</v>
      </c>
      <c r="B68" s="5" t="s">
        <v>689</v>
      </c>
      <c r="C68" s="5">
        <v>53401000</v>
      </c>
      <c r="D68" s="5" t="s">
        <v>686</v>
      </c>
      <c r="E68" s="5" t="s">
        <v>691</v>
      </c>
      <c r="F68" s="23">
        <v>331453.97149019316</v>
      </c>
      <c r="G68" s="23">
        <v>317061.5800868122</v>
      </c>
      <c r="H68" s="23">
        <v>329906.27822490816</v>
      </c>
      <c r="I68" s="23">
        <v>328346.58974562486</v>
      </c>
      <c r="J68" s="23"/>
      <c r="K68" s="23"/>
      <c r="L68" s="23"/>
      <c r="M68" s="23"/>
      <c r="N68" s="23"/>
      <c r="O68" s="23"/>
      <c r="P68" s="23"/>
      <c r="Q68" s="23"/>
      <c r="R68" s="23">
        <v>1306768.4195475383</v>
      </c>
      <c r="T68" s="23">
        <f t="shared" ref="T68:T81" si="171">ROUND(F68,0)</f>
        <v>331454</v>
      </c>
      <c r="U68" s="23">
        <f t="shared" ref="U68:U81" si="172">ROUND(G68,0)</f>
        <v>317062</v>
      </c>
      <c r="V68" s="23">
        <f t="shared" ref="V68:V81" si="173">ROUND(H68,0)</f>
        <v>329906</v>
      </c>
      <c r="W68" s="23">
        <f t="shared" ref="W68:W81" si="174">ROUND(I68,0)</f>
        <v>328347</v>
      </c>
      <c r="X68" s="23">
        <f t="shared" ref="X68:X81" si="175">ROUND(J68,0)</f>
        <v>0</v>
      </c>
      <c r="Y68" s="23">
        <f t="shared" ref="Y68:Y81" si="176">ROUND(K68,0)</f>
        <v>0</v>
      </c>
      <c r="Z68" s="23">
        <f t="shared" ref="Z68:Z81" si="177">ROUND(L68,0)</f>
        <v>0</v>
      </c>
      <c r="AA68" s="23">
        <f t="shared" ref="AA68:AA81" si="178">ROUND(M68,0)</f>
        <v>0</v>
      </c>
      <c r="AB68" s="23">
        <f t="shared" ref="AB68:AB81" si="179">ROUND(N68,0)</f>
        <v>0</v>
      </c>
      <c r="AC68" s="23">
        <f t="shared" ref="AC68:AC81" si="180">ROUND(O68,0)</f>
        <v>0</v>
      </c>
      <c r="AD68" s="23">
        <f t="shared" ref="AD68:AD81" si="181">ROUND(P68,0)</f>
        <v>0</v>
      </c>
      <c r="AE68" s="23">
        <f t="shared" ref="AE68:AE81" si="182">ROUND(Q68,0)</f>
        <v>0</v>
      </c>
    </row>
    <row r="69" spans="1:31">
      <c r="A69" s="5" t="s">
        <v>688</v>
      </c>
      <c r="B69" s="5" t="s">
        <v>689</v>
      </c>
      <c r="C69" s="5">
        <v>53401100</v>
      </c>
      <c r="D69" s="5" t="s">
        <v>692</v>
      </c>
      <c r="E69" s="5" t="s">
        <v>691</v>
      </c>
      <c r="F69" s="23">
        <v>29227.002059909781</v>
      </c>
      <c r="G69" s="23">
        <v>29228.112338496245</v>
      </c>
      <c r="H69" s="23">
        <v>29228.112338496245</v>
      </c>
      <c r="I69" s="23">
        <v>29228.112338496245</v>
      </c>
      <c r="J69" s="23"/>
      <c r="K69" s="23"/>
      <c r="L69" s="23"/>
      <c r="M69" s="23"/>
      <c r="N69" s="23"/>
      <c r="O69" s="23"/>
      <c r="P69" s="23"/>
      <c r="Q69" s="23"/>
      <c r="R69" s="23">
        <v>116911.33907539851</v>
      </c>
      <c r="T69" s="23">
        <f t="shared" si="171"/>
        <v>29227</v>
      </c>
      <c r="U69" s="23">
        <f t="shared" si="172"/>
        <v>29228</v>
      </c>
      <c r="V69" s="23">
        <f t="shared" si="173"/>
        <v>29228</v>
      </c>
      <c r="W69" s="23">
        <f t="shared" si="174"/>
        <v>29228</v>
      </c>
      <c r="X69" s="23">
        <f t="shared" si="175"/>
        <v>0</v>
      </c>
      <c r="Y69" s="23">
        <f t="shared" si="176"/>
        <v>0</v>
      </c>
      <c r="Z69" s="23">
        <f t="shared" si="177"/>
        <v>0</v>
      </c>
      <c r="AA69" s="23">
        <f t="shared" si="178"/>
        <v>0</v>
      </c>
      <c r="AB69" s="23">
        <f t="shared" si="179"/>
        <v>0</v>
      </c>
      <c r="AC69" s="23">
        <f t="shared" si="180"/>
        <v>0</v>
      </c>
      <c r="AD69" s="23">
        <f t="shared" si="181"/>
        <v>0</v>
      </c>
      <c r="AE69" s="23">
        <f t="shared" si="182"/>
        <v>0</v>
      </c>
    </row>
    <row r="70" spans="1:31">
      <c r="A70" s="5" t="s">
        <v>688</v>
      </c>
      <c r="B70" s="5" t="s">
        <v>689</v>
      </c>
      <c r="C70" s="5">
        <v>53401200</v>
      </c>
      <c r="D70" s="5" t="s">
        <v>693</v>
      </c>
      <c r="E70" s="5" t="s">
        <v>691</v>
      </c>
      <c r="F70" s="23">
        <v>42225.431142184927</v>
      </c>
      <c r="G70" s="23">
        <v>41891.172600180391</v>
      </c>
      <c r="H70" s="23">
        <v>42245.048975797486</v>
      </c>
      <c r="I70" s="23">
        <v>43197.697436060284</v>
      </c>
      <c r="J70" s="23"/>
      <c r="K70" s="23"/>
      <c r="L70" s="23"/>
      <c r="M70" s="23"/>
      <c r="N70" s="23"/>
      <c r="O70" s="23"/>
      <c r="P70" s="23"/>
      <c r="Q70" s="23"/>
      <c r="R70" s="23">
        <v>169559.3501542231</v>
      </c>
      <c r="T70" s="23">
        <f t="shared" si="171"/>
        <v>42225</v>
      </c>
      <c r="U70" s="23">
        <f t="shared" si="172"/>
        <v>41891</v>
      </c>
      <c r="V70" s="23">
        <f t="shared" si="173"/>
        <v>42245</v>
      </c>
      <c r="W70" s="23">
        <f t="shared" si="174"/>
        <v>43198</v>
      </c>
      <c r="X70" s="23">
        <f t="shared" si="175"/>
        <v>0</v>
      </c>
      <c r="Y70" s="23">
        <f t="shared" si="176"/>
        <v>0</v>
      </c>
      <c r="Z70" s="23">
        <f t="shared" si="177"/>
        <v>0</v>
      </c>
      <c r="AA70" s="23">
        <f t="shared" si="178"/>
        <v>0</v>
      </c>
      <c r="AB70" s="23">
        <f t="shared" si="179"/>
        <v>0</v>
      </c>
      <c r="AC70" s="23">
        <f t="shared" si="180"/>
        <v>0</v>
      </c>
      <c r="AD70" s="23">
        <f t="shared" si="181"/>
        <v>0</v>
      </c>
      <c r="AE70" s="23">
        <f t="shared" si="182"/>
        <v>0</v>
      </c>
    </row>
    <row r="71" spans="1:31">
      <c r="A71" s="5" t="s">
        <v>688</v>
      </c>
      <c r="B71" s="5" t="s">
        <v>689</v>
      </c>
      <c r="C71" s="5">
        <v>53401300</v>
      </c>
      <c r="D71" s="5" t="s">
        <v>694</v>
      </c>
      <c r="E71" s="5" t="s">
        <v>691</v>
      </c>
      <c r="F71" s="23">
        <v>25918.187838551807</v>
      </c>
      <c r="G71" s="23">
        <v>23199.273824541418</v>
      </c>
      <c r="H71" s="23">
        <v>23802.614091406238</v>
      </c>
      <c r="I71" s="23">
        <v>23979.844558016917</v>
      </c>
      <c r="J71" s="23"/>
      <c r="K71" s="23"/>
      <c r="L71" s="23"/>
      <c r="M71" s="23"/>
      <c r="N71" s="23"/>
      <c r="O71" s="23"/>
      <c r="P71" s="23"/>
      <c r="Q71" s="23"/>
      <c r="R71" s="23">
        <v>96899.920312516391</v>
      </c>
      <c r="T71" s="23">
        <f t="shared" si="171"/>
        <v>25918</v>
      </c>
      <c r="U71" s="23">
        <f t="shared" si="172"/>
        <v>23199</v>
      </c>
      <c r="V71" s="23">
        <f t="shared" si="173"/>
        <v>23803</v>
      </c>
      <c r="W71" s="23">
        <f t="shared" si="174"/>
        <v>23980</v>
      </c>
      <c r="X71" s="23">
        <f t="shared" si="175"/>
        <v>0</v>
      </c>
      <c r="Y71" s="23">
        <f t="shared" si="176"/>
        <v>0</v>
      </c>
      <c r="Z71" s="23">
        <f t="shared" si="177"/>
        <v>0</v>
      </c>
      <c r="AA71" s="23">
        <f t="shared" si="178"/>
        <v>0</v>
      </c>
      <c r="AB71" s="23">
        <f t="shared" si="179"/>
        <v>0</v>
      </c>
      <c r="AC71" s="23">
        <f t="shared" si="180"/>
        <v>0</v>
      </c>
      <c r="AD71" s="23">
        <f t="shared" si="181"/>
        <v>0</v>
      </c>
      <c r="AE71" s="23">
        <f t="shared" si="182"/>
        <v>0</v>
      </c>
    </row>
    <row r="72" spans="1:31">
      <c r="A72" s="5" t="s">
        <v>688</v>
      </c>
      <c r="B72" s="5" t="s">
        <v>689</v>
      </c>
      <c r="C72" s="5">
        <v>53401400</v>
      </c>
      <c r="D72" s="5" t="s">
        <v>695</v>
      </c>
      <c r="E72" s="5" t="s">
        <v>691</v>
      </c>
      <c r="F72" s="23">
        <v>45838.337533447637</v>
      </c>
      <c r="G72" s="23">
        <v>43623.357343593969</v>
      </c>
      <c r="H72" s="23">
        <v>41182.103647708711</v>
      </c>
      <c r="I72" s="23">
        <v>41320.507377219074</v>
      </c>
      <c r="J72" s="23"/>
      <c r="K72" s="23"/>
      <c r="L72" s="23"/>
      <c r="M72" s="23"/>
      <c r="N72" s="23"/>
      <c r="O72" s="23"/>
      <c r="P72" s="23"/>
      <c r="Q72" s="23"/>
      <c r="R72" s="23">
        <v>171964.30590196938</v>
      </c>
      <c r="T72" s="23">
        <f t="shared" si="171"/>
        <v>45838</v>
      </c>
      <c r="U72" s="23">
        <f t="shared" si="172"/>
        <v>43623</v>
      </c>
      <c r="V72" s="23">
        <f t="shared" si="173"/>
        <v>41182</v>
      </c>
      <c r="W72" s="23">
        <f t="shared" si="174"/>
        <v>41321</v>
      </c>
      <c r="X72" s="23">
        <f t="shared" si="175"/>
        <v>0</v>
      </c>
      <c r="Y72" s="23">
        <f t="shared" si="176"/>
        <v>0</v>
      </c>
      <c r="Z72" s="23">
        <f t="shared" si="177"/>
        <v>0</v>
      </c>
      <c r="AA72" s="23">
        <f t="shared" si="178"/>
        <v>0</v>
      </c>
      <c r="AB72" s="23">
        <f t="shared" si="179"/>
        <v>0</v>
      </c>
      <c r="AC72" s="23">
        <f t="shared" si="180"/>
        <v>0</v>
      </c>
      <c r="AD72" s="23">
        <f t="shared" si="181"/>
        <v>0</v>
      </c>
      <c r="AE72" s="23">
        <f t="shared" si="182"/>
        <v>0</v>
      </c>
    </row>
    <row r="73" spans="1:31">
      <c r="A73" s="5" t="s">
        <v>688</v>
      </c>
      <c r="B73" s="5" t="s">
        <v>689</v>
      </c>
      <c r="C73" s="5">
        <v>53401500</v>
      </c>
      <c r="D73" s="5" t="s">
        <v>696</v>
      </c>
      <c r="E73" s="5" t="s">
        <v>691</v>
      </c>
      <c r="F73" s="23">
        <v>50260.114824645738</v>
      </c>
      <c r="G73" s="23">
        <v>46120.359656120476</v>
      </c>
      <c r="H73" s="23">
        <v>46415.582056459003</v>
      </c>
      <c r="I73" s="23">
        <v>46569.091767697202</v>
      </c>
      <c r="J73" s="23">
        <v>676450.53595313209</v>
      </c>
      <c r="K73" s="23">
        <v>684753.11904561706</v>
      </c>
      <c r="L73" s="23">
        <v>692602.56854649493</v>
      </c>
      <c r="M73" s="23">
        <v>664295.66839635745</v>
      </c>
      <c r="N73" s="23">
        <v>671650.7868906951</v>
      </c>
      <c r="O73" s="23">
        <v>677555.85159561853</v>
      </c>
      <c r="P73" s="23">
        <v>659269.52648930461</v>
      </c>
      <c r="Q73" s="23">
        <v>694111.70115611167</v>
      </c>
      <c r="R73" s="23">
        <v>5610054.9063782534</v>
      </c>
      <c r="T73" s="23">
        <f t="shared" si="171"/>
        <v>50260</v>
      </c>
      <c r="U73" s="23">
        <f t="shared" si="172"/>
        <v>46120</v>
      </c>
      <c r="V73" s="23">
        <f t="shared" si="173"/>
        <v>46416</v>
      </c>
      <c r="W73" s="23">
        <f t="shared" si="174"/>
        <v>46569</v>
      </c>
      <c r="X73" s="23">
        <f t="shared" si="175"/>
        <v>676451</v>
      </c>
      <c r="Y73" s="23">
        <f t="shared" si="176"/>
        <v>684753</v>
      </c>
      <c r="Z73" s="23">
        <f t="shared" si="177"/>
        <v>692603</v>
      </c>
      <c r="AA73" s="23">
        <f t="shared" si="178"/>
        <v>664296</v>
      </c>
      <c r="AB73" s="23">
        <f t="shared" si="179"/>
        <v>671651</v>
      </c>
      <c r="AC73" s="23">
        <f t="shared" si="180"/>
        <v>677556</v>
      </c>
      <c r="AD73" s="23">
        <f t="shared" si="181"/>
        <v>659270</v>
      </c>
      <c r="AE73" s="23">
        <f t="shared" si="182"/>
        <v>694112</v>
      </c>
    </row>
    <row r="74" spans="1:31">
      <c r="A74" s="5" t="s">
        <v>688</v>
      </c>
      <c r="B74" s="5" t="s">
        <v>689</v>
      </c>
      <c r="C74" s="5">
        <v>53401600</v>
      </c>
      <c r="D74" s="5" t="s">
        <v>697</v>
      </c>
      <c r="E74" s="5" t="s">
        <v>691</v>
      </c>
      <c r="F74" s="23">
        <v>11936.22567128286</v>
      </c>
      <c r="G74" s="23">
        <v>11917.15269139774</v>
      </c>
      <c r="H74" s="23">
        <v>11923.801364889354</v>
      </c>
      <c r="I74" s="23">
        <v>11928.096773667632</v>
      </c>
      <c r="J74" s="23"/>
      <c r="K74" s="23"/>
      <c r="L74" s="23"/>
      <c r="M74" s="23"/>
      <c r="N74" s="23"/>
      <c r="O74" s="23"/>
      <c r="P74" s="23"/>
      <c r="Q74" s="23"/>
      <c r="R74" s="23">
        <v>47705.276501237582</v>
      </c>
      <c r="T74" s="23">
        <f t="shared" si="171"/>
        <v>11936</v>
      </c>
      <c r="U74" s="23">
        <f t="shared" si="172"/>
        <v>11917</v>
      </c>
      <c r="V74" s="23">
        <f t="shared" si="173"/>
        <v>11924</v>
      </c>
      <c r="W74" s="23">
        <f t="shared" si="174"/>
        <v>11928</v>
      </c>
      <c r="X74" s="23">
        <f t="shared" si="175"/>
        <v>0</v>
      </c>
      <c r="Y74" s="23">
        <f t="shared" si="176"/>
        <v>0</v>
      </c>
      <c r="Z74" s="23">
        <f t="shared" si="177"/>
        <v>0</v>
      </c>
      <c r="AA74" s="23">
        <f t="shared" si="178"/>
        <v>0</v>
      </c>
      <c r="AB74" s="23">
        <f t="shared" si="179"/>
        <v>0</v>
      </c>
      <c r="AC74" s="23">
        <f t="shared" si="180"/>
        <v>0</v>
      </c>
      <c r="AD74" s="23">
        <f t="shared" si="181"/>
        <v>0</v>
      </c>
      <c r="AE74" s="23">
        <f t="shared" si="182"/>
        <v>0</v>
      </c>
    </row>
    <row r="75" spans="1:31">
      <c r="A75" s="5" t="s">
        <v>688</v>
      </c>
      <c r="B75" s="5" t="s">
        <v>689</v>
      </c>
      <c r="C75" s="5">
        <v>53401700</v>
      </c>
      <c r="D75" s="5" t="s">
        <v>698</v>
      </c>
      <c r="E75" s="5" t="s">
        <v>691</v>
      </c>
      <c r="F75" s="23">
        <v>22316.430301320674</v>
      </c>
      <c r="G75" s="23">
        <v>22316.430301320674</v>
      </c>
      <c r="H75" s="23">
        <v>22316.430301320674</v>
      </c>
      <c r="I75" s="23">
        <v>22316.430301320674</v>
      </c>
      <c r="J75" s="23"/>
      <c r="K75" s="23"/>
      <c r="L75" s="23"/>
      <c r="M75" s="23"/>
      <c r="N75" s="23"/>
      <c r="O75" s="23"/>
      <c r="P75" s="23"/>
      <c r="Q75" s="23"/>
      <c r="R75" s="23">
        <v>89265.721205282694</v>
      </c>
      <c r="T75" s="23">
        <f t="shared" si="171"/>
        <v>22316</v>
      </c>
      <c r="U75" s="23">
        <f t="shared" si="172"/>
        <v>22316</v>
      </c>
      <c r="V75" s="23">
        <f t="shared" si="173"/>
        <v>22316</v>
      </c>
      <c r="W75" s="23">
        <f t="shared" si="174"/>
        <v>22316</v>
      </c>
      <c r="X75" s="23">
        <f t="shared" si="175"/>
        <v>0</v>
      </c>
      <c r="Y75" s="23">
        <f t="shared" si="176"/>
        <v>0</v>
      </c>
      <c r="Z75" s="23">
        <f t="shared" si="177"/>
        <v>0</v>
      </c>
      <c r="AA75" s="23">
        <f t="shared" si="178"/>
        <v>0</v>
      </c>
      <c r="AB75" s="23">
        <f t="shared" si="179"/>
        <v>0</v>
      </c>
      <c r="AC75" s="23">
        <f t="shared" si="180"/>
        <v>0</v>
      </c>
      <c r="AD75" s="23">
        <f t="shared" si="181"/>
        <v>0</v>
      </c>
      <c r="AE75" s="23">
        <f t="shared" si="182"/>
        <v>0</v>
      </c>
    </row>
    <row r="76" spans="1:31">
      <c r="A76" s="5" t="s">
        <v>688</v>
      </c>
      <c r="B76" s="5" t="s">
        <v>689</v>
      </c>
      <c r="C76" s="5">
        <v>53401800</v>
      </c>
      <c r="D76" s="5" t="s">
        <v>699</v>
      </c>
      <c r="E76" s="5" t="s">
        <v>691</v>
      </c>
      <c r="F76" s="23">
        <v>-1456.4725815721354</v>
      </c>
      <c r="G76" s="23">
        <v>4930.2408764477232</v>
      </c>
      <c r="H76" s="23">
        <v>821.91235182388721</v>
      </c>
      <c r="I76" s="23">
        <v>-1317.3729642141207</v>
      </c>
      <c r="J76" s="23"/>
      <c r="K76" s="23"/>
      <c r="L76" s="23"/>
      <c r="M76" s="23"/>
      <c r="N76" s="23"/>
      <c r="O76" s="23"/>
      <c r="P76" s="23"/>
      <c r="Q76" s="23"/>
      <c r="R76" s="23">
        <v>2978.3076824853542</v>
      </c>
      <c r="T76" s="23">
        <f t="shared" si="171"/>
        <v>-1456</v>
      </c>
      <c r="U76" s="23">
        <f t="shared" si="172"/>
        <v>4930</v>
      </c>
      <c r="V76" s="23">
        <f t="shared" si="173"/>
        <v>822</v>
      </c>
      <c r="W76" s="23">
        <f t="shared" si="174"/>
        <v>-1317</v>
      </c>
      <c r="X76" s="23">
        <f t="shared" si="175"/>
        <v>0</v>
      </c>
      <c r="Y76" s="23">
        <f t="shared" si="176"/>
        <v>0</v>
      </c>
      <c r="Z76" s="23">
        <f t="shared" si="177"/>
        <v>0</v>
      </c>
      <c r="AA76" s="23">
        <f t="shared" si="178"/>
        <v>0</v>
      </c>
      <c r="AB76" s="23">
        <f t="shared" si="179"/>
        <v>0</v>
      </c>
      <c r="AC76" s="23">
        <f t="shared" si="180"/>
        <v>0</v>
      </c>
      <c r="AD76" s="23">
        <f t="shared" si="181"/>
        <v>0</v>
      </c>
      <c r="AE76" s="23">
        <f t="shared" si="182"/>
        <v>0</v>
      </c>
    </row>
    <row r="77" spans="1:31">
      <c r="A77" s="5" t="s">
        <v>688</v>
      </c>
      <c r="B77" s="5" t="s">
        <v>689</v>
      </c>
      <c r="C77" s="5">
        <v>53401900</v>
      </c>
      <c r="D77" s="5" t="s">
        <v>700</v>
      </c>
      <c r="E77" s="5" t="s">
        <v>691</v>
      </c>
      <c r="F77" s="23">
        <v>21300.074245544973</v>
      </c>
      <c r="G77" s="23">
        <v>20575.835391844761</v>
      </c>
      <c r="H77" s="23">
        <v>22319.423270647949</v>
      </c>
      <c r="I77" s="23">
        <v>21450.557669219073</v>
      </c>
      <c r="J77" s="23"/>
      <c r="K77" s="23"/>
      <c r="L77" s="23"/>
      <c r="M77" s="23"/>
      <c r="N77" s="23"/>
      <c r="O77" s="23"/>
      <c r="P77" s="23"/>
      <c r="Q77" s="23"/>
      <c r="R77" s="23">
        <v>85645.890577256767</v>
      </c>
      <c r="T77" s="23">
        <f t="shared" si="171"/>
        <v>21300</v>
      </c>
      <c r="U77" s="23">
        <f t="shared" si="172"/>
        <v>20576</v>
      </c>
      <c r="V77" s="23">
        <f t="shared" si="173"/>
        <v>22319</v>
      </c>
      <c r="W77" s="23">
        <f t="shared" si="174"/>
        <v>21451</v>
      </c>
      <c r="X77" s="23">
        <f t="shared" si="175"/>
        <v>0</v>
      </c>
      <c r="Y77" s="23">
        <f t="shared" si="176"/>
        <v>0</v>
      </c>
      <c r="Z77" s="23">
        <f t="shared" si="177"/>
        <v>0</v>
      </c>
      <c r="AA77" s="23">
        <f t="shared" si="178"/>
        <v>0</v>
      </c>
      <c r="AB77" s="23">
        <f t="shared" si="179"/>
        <v>0</v>
      </c>
      <c r="AC77" s="23">
        <f t="shared" si="180"/>
        <v>0</v>
      </c>
      <c r="AD77" s="23">
        <f t="shared" si="181"/>
        <v>0</v>
      </c>
      <c r="AE77" s="23">
        <f t="shared" si="182"/>
        <v>0</v>
      </c>
    </row>
    <row r="78" spans="1:31">
      <c r="A78" s="5" t="s">
        <v>688</v>
      </c>
      <c r="B78" s="5" t="s">
        <v>689</v>
      </c>
      <c r="C78" s="5">
        <v>53402200</v>
      </c>
      <c r="D78" s="5" t="s">
        <v>702</v>
      </c>
      <c r="E78" s="5" t="s">
        <v>691</v>
      </c>
      <c r="F78" s="23">
        <v>60673.000391146488</v>
      </c>
      <c r="G78" s="23">
        <v>60579.970182666984</v>
      </c>
      <c r="H78" s="23">
        <v>59324.821428090501</v>
      </c>
      <c r="I78" s="23">
        <v>57402.74229878722</v>
      </c>
      <c r="J78" s="23"/>
      <c r="K78" s="23"/>
      <c r="L78" s="23"/>
      <c r="M78" s="23"/>
      <c r="N78" s="23"/>
      <c r="O78" s="23"/>
      <c r="P78" s="23"/>
      <c r="Q78" s="23"/>
      <c r="R78" s="23">
        <v>237980.53430069122</v>
      </c>
      <c r="T78" s="23">
        <f t="shared" si="171"/>
        <v>60673</v>
      </c>
      <c r="U78" s="23">
        <f t="shared" si="172"/>
        <v>60580</v>
      </c>
      <c r="V78" s="23">
        <f t="shared" si="173"/>
        <v>59325</v>
      </c>
      <c r="W78" s="23">
        <f t="shared" si="174"/>
        <v>57403</v>
      </c>
      <c r="X78" s="23">
        <f t="shared" si="175"/>
        <v>0</v>
      </c>
      <c r="Y78" s="23">
        <f t="shared" si="176"/>
        <v>0</v>
      </c>
      <c r="Z78" s="23">
        <f t="shared" si="177"/>
        <v>0</v>
      </c>
      <c r="AA78" s="23">
        <f t="shared" si="178"/>
        <v>0</v>
      </c>
      <c r="AB78" s="23">
        <f t="shared" si="179"/>
        <v>0</v>
      </c>
      <c r="AC78" s="23">
        <f t="shared" si="180"/>
        <v>0</v>
      </c>
      <c r="AD78" s="23">
        <f t="shared" si="181"/>
        <v>0</v>
      </c>
      <c r="AE78" s="23">
        <f t="shared" si="182"/>
        <v>0</v>
      </c>
    </row>
    <row r="79" spans="1:31">
      <c r="A79" s="5" t="s">
        <v>688</v>
      </c>
      <c r="B79" s="5" t="s">
        <v>689</v>
      </c>
      <c r="C79" s="5">
        <v>53402300</v>
      </c>
      <c r="D79" s="5" t="s">
        <v>703</v>
      </c>
      <c r="E79" s="5" t="s">
        <v>691</v>
      </c>
      <c r="F79" s="23">
        <v>22725.780832814879</v>
      </c>
      <c r="G79" s="23">
        <v>20887.568139508963</v>
      </c>
      <c r="H79" s="23">
        <v>20222.382868885808</v>
      </c>
      <c r="I79" s="23">
        <v>18773.967540415582</v>
      </c>
      <c r="J79" s="23"/>
      <c r="K79" s="23"/>
      <c r="L79" s="23"/>
      <c r="M79" s="23"/>
      <c r="N79" s="23"/>
      <c r="O79" s="23"/>
      <c r="P79" s="23"/>
      <c r="Q79" s="23"/>
      <c r="R79" s="23">
        <v>82609.699381625236</v>
      </c>
      <c r="T79" s="23">
        <f t="shared" si="171"/>
        <v>22726</v>
      </c>
      <c r="U79" s="23">
        <f t="shared" si="172"/>
        <v>20888</v>
      </c>
      <c r="V79" s="23">
        <f t="shared" si="173"/>
        <v>20222</v>
      </c>
      <c r="W79" s="23">
        <f t="shared" si="174"/>
        <v>18774</v>
      </c>
      <c r="X79" s="23">
        <f t="shared" si="175"/>
        <v>0</v>
      </c>
      <c r="Y79" s="23">
        <f t="shared" si="176"/>
        <v>0</v>
      </c>
      <c r="Z79" s="23">
        <f t="shared" si="177"/>
        <v>0</v>
      </c>
      <c r="AA79" s="23">
        <f t="shared" si="178"/>
        <v>0</v>
      </c>
      <c r="AB79" s="23">
        <f t="shared" si="179"/>
        <v>0</v>
      </c>
      <c r="AC79" s="23">
        <f t="shared" si="180"/>
        <v>0</v>
      </c>
      <c r="AD79" s="23">
        <f t="shared" si="181"/>
        <v>0</v>
      </c>
      <c r="AE79" s="23">
        <f t="shared" si="182"/>
        <v>0</v>
      </c>
    </row>
    <row r="80" spans="1:31">
      <c r="A80" s="5" t="s">
        <v>688</v>
      </c>
      <c r="B80" s="5" t="s">
        <v>689</v>
      </c>
      <c r="C80" s="5">
        <v>53402400</v>
      </c>
      <c r="D80" s="5" t="s">
        <v>704</v>
      </c>
      <c r="E80" s="5" t="s">
        <v>691</v>
      </c>
      <c r="F80" s="23">
        <v>5724.6590954461699</v>
      </c>
      <c r="G80" s="23">
        <v>5874.1762002797304</v>
      </c>
      <c r="H80" s="23">
        <v>5700.181647069624</v>
      </c>
      <c r="I80" s="23">
        <v>5525.9087821589392</v>
      </c>
      <c r="J80" s="23"/>
      <c r="K80" s="23"/>
      <c r="L80" s="23"/>
      <c r="M80" s="23"/>
      <c r="N80" s="23"/>
      <c r="O80" s="23"/>
      <c r="P80" s="23"/>
      <c r="Q80" s="23"/>
      <c r="R80" s="23">
        <v>22824.925724954464</v>
      </c>
      <c r="T80" s="23">
        <f t="shared" si="171"/>
        <v>5725</v>
      </c>
      <c r="U80" s="23">
        <f t="shared" si="172"/>
        <v>5874</v>
      </c>
      <c r="V80" s="23">
        <f t="shared" si="173"/>
        <v>5700</v>
      </c>
      <c r="W80" s="23">
        <f t="shared" si="174"/>
        <v>5526</v>
      </c>
      <c r="X80" s="23">
        <f t="shared" si="175"/>
        <v>0</v>
      </c>
      <c r="Y80" s="23">
        <f t="shared" si="176"/>
        <v>0</v>
      </c>
      <c r="Z80" s="23">
        <f t="shared" si="177"/>
        <v>0</v>
      </c>
      <c r="AA80" s="23">
        <f t="shared" si="178"/>
        <v>0</v>
      </c>
      <c r="AB80" s="23">
        <f t="shared" si="179"/>
        <v>0</v>
      </c>
      <c r="AC80" s="23">
        <f t="shared" si="180"/>
        <v>0</v>
      </c>
      <c r="AD80" s="23">
        <f t="shared" si="181"/>
        <v>0</v>
      </c>
      <c r="AE80" s="23">
        <f t="shared" si="182"/>
        <v>0</v>
      </c>
    </row>
    <row r="81" spans="1:31">
      <c r="A81" s="5" t="s">
        <v>688</v>
      </c>
      <c r="B81" s="5" t="s">
        <v>689</v>
      </c>
      <c r="C81" s="5">
        <v>53402500</v>
      </c>
      <c r="D81" s="5" t="s">
        <v>705</v>
      </c>
      <c r="E81" s="5" t="s">
        <v>691</v>
      </c>
      <c r="F81" s="23">
        <v>-28.789702444487148</v>
      </c>
      <c r="G81" s="23">
        <v>-28.789702444487148</v>
      </c>
      <c r="H81" s="23">
        <v>-28.789702444487148</v>
      </c>
      <c r="I81" s="23">
        <v>-28.789702444487148</v>
      </c>
      <c r="J81" s="23"/>
      <c r="K81" s="23"/>
      <c r="L81" s="23"/>
      <c r="M81" s="23"/>
      <c r="N81" s="23"/>
      <c r="O81" s="23"/>
      <c r="P81" s="23"/>
      <c r="Q81" s="23"/>
      <c r="R81" s="23">
        <v>-115.15880977794859</v>
      </c>
      <c r="T81" s="23">
        <f t="shared" si="171"/>
        <v>-29</v>
      </c>
      <c r="U81" s="23">
        <f t="shared" si="172"/>
        <v>-29</v>
      </c>
      <c r="V81" s="23">
        <f t="shared" si="173"/>
        <v>-29</v>
      </c>
      <c r="W81" s="23">
        <f t="shared" si="174"/>
        <v>-29</v>
      </c>
      <c r="X81" s="23">
        <f t="shared" si="175"/>
        <v>0</v>
      </c>
      <c r="Y81" s="23">
        <f t="shared" si="176"/>
        <v>0</v>
      </c>
      <c r="Z81" s="23">
        <f t="shared" si="177"/>
        <v>0</v>
      </c>
      <c r="AA81" s="23">
        <f t="shared" si="178"/>
        <v>0</v>
      </c>
      <c r="AB81" s="23">
        <f t="shared" si="179"/>
        <v>0</v>
      </c>
      <c r="AC81" s="23">
        <f t="shared" si="180"/>
        <v>0</v>
      </c>
      <c r="AD81" s="23">
        <f t="shared" si="181"/>
        <v>0</v>
      </c>
      <c r="AE81" s="23">
        <f t="shared" si="182"/>
        <v>0</v>
      </c>
    </row>
    <row r="82" spans="1:31">
      <c r="A82" s="5" t="s">
        <v>1159</v>
      </c>
      <c r="F82" s="23">
        <v>668113.95314247243</v>
      </c>
      <c r="G82" s="23">
        <v>648176.43993076682</v>
      </c>
      <c r="H82" s="23">
        <v>655379.90286505909</v>
      </c>
      <c r="I82" s="23">
        <v>648693.38392202521</v>
      </c>
      <c r="J82" s="23">
        <v>676450.53595313209</v>
      </c>
      <c r="K82" s="23">
        <v>684753.11904561706</v>
      </c>
      <c r="L82" s="23">
        <v>692602.56854649493</v>
      </c>
      <c r="M82" s="23">
        <v>664295.66839635745</v>
      </c>
      <c r="N82" s="23">
        <v>671650.7868906951</v>
      </c>
      <c r="O82" s="23">
        <v>677555.85159561853</v>
      </c>
      <c r="P82" s="23">
        <v>659269.52648930461</v>
      </c>
      <c r="Q82" s="23">
        <v>694111.70115611167</v>
      </c>
      <c r="R82" s="23">
        <v>8041053.4379336545</v>
      </c>
    </row>
    <row r="83" spans="1:31">
      <c r="A83" s="5" t="s">
        <v>651</v>
      </c>
      <c r="B83" s="5" t="s">
        <v>650</v>
      </c>
      <c r="C83" s="5">
        <v>53110000</v>
      </c>
      <c r="D83" s="5" t="s">
        <v>649</v>
      </c>
      <c r="E83" s="5" t="s">
        <v>653</v>
      </c>
      <c r="F83" s="23">
        <v>0</v>
      </c>
      <c r="G83" s="23">
        <v>0</v>
      </c>
      <c r="H83" s="23">
        <v>0</v>
      </c>
      <c r="I83" s="23">
        <v>0</v>
      </c>
      <c r="J83" s="23"/>
      <c r="K83" s="23"/>
      <c r="L83" s="23"/>
      <c r="M83" s="23"/>
      <c r="N83" s="23"/>
      <c r="O83" s="23"/>
      <c r="P83" s="23"/>
      <c r="Q83" s="23"/>
      <c r="R83" s="23">
        <v>0</v>
      </c>
      <c r="T83" s="23">
        <f t="shared" ref="T83:T87" si="183">ROUND(F83,0)</f>
        <v>0</v>
      </c>
      <c r="U83" s="23">
        <f t="shared" ref="U83:U87" si="184">ROUND(G83,0)</f>
        <v>0</v>
      </c>
      <c r="V83" s="23">
        <f t="shared" ref="V83:V87" si="185">ROUND(H83,0)</f>
        <v>0</v>
      </c>
      <c r="W83" s="23">
        <f t="shared" ref="W83:W87" si="186">ROUND(I83,0)</f>
        <v>0</v>
      </c>
      <c r="X83" s="23">
        <f t="shared" ref="X83:X87" si="187">ROUND(J83,0)</f>
        <v>0</v>
      </c>
      <c r="Y83" s="23">
        <f t="shared" ref="Y83:Y87" si="188">ROUND(K83,0)</f>
        <v>0</v>
      </c>
      <c r="Z83" s="23">
        <f t="shared" ref="Z83:Z87" si="189">ROUND(L83,0)</f>
        <v>0</v>
      </c>
      <c r="AA83" s="23">
        <f t="shared" ref="AA83:AA87" si="190">ROUND(M83,0)</f>
        <v>0</v>
      </c>
      <c r="AB83" s="23">
        <f t="shared" ref="AB83:AB87" si="191">ROUND(N83,0)</f>
        <v>0</v>
      </c>
      <c r="AC83" s="23">
        <f t="shared" ref="AC83:AC87" si="192">ROUND(O83,0)</f>
        <v>0</v>
      </c>
      <c r="AD83" s="23">
        <f t="shared" ref="AD83:AD87" si="193">ROUND(P83,0)</f>
        <v>0</v>
      </c>
      <c r="AE83" s="23">
        <f t="shared" ref="AE83:AE87" si="194">ROUND(Q83,0)</f>
        <v>0</v>
      </c>
    </row>
    <row r="84" spans="1:31">
      <c r="A84" s="5" t="s">
        <v>651</v>
      </c>
      <c r="B84" s="5" t="s">
        <v>650</v>
      </c>
      <c r="C84" s="5">
        <v>53150000</v>
      </c>
      <c r="D84" s="5" t="s">
        <v>658</v>
      </c>
      <c r="E84" s="5" t="s">
        <v>660</v>
      </c>
      <c r="F84" s="23">
        <v>36636.680409983885</v>
      </c>
      <c r="G84" s="23">
        <v>39431.680409983885</v>
      </c>
      <c r="H84" s="23">
        <v>30136.680409983885</v>
      </c>
      <c r="I84" s="23">
        <v>29636.680409983885</v>
      </c>
      <c r="J84" s="23">
        <v>51727.161418621734</v>
      </c>
      <c r="K84" s="23">
        <v>50451.054451643759</v>
      </c>
      <c r="L84" s="23">
        <v>68440.553681558187</v>
      </c>
      <c r="M84" s="23">
        <v>64398.468669404574</v>
      </c>
      <c r="N84" s="23">
        <v>73562.563878964371</v>
      </c>
      <c r="O84" s="23">
        <v>69375.193302042419</v>
      </c>
      <c r="P84" s="23">
        <v>70357.952982195173</v>
      </c>
      <c r="Q84" s="23">
        <v>66962.712618277656</v>
      </c>
      <c r="R84" s="23">
        <v>651117.38264264341</v>
      </c>
      <c r="T84" s="23">
        <f t="shared" si="183"/>
        <v>36637</v>
      </c>
      <c r="U84" s="23">
        <f t="shared" si="184"/>
        <v>39432</v>
      </c>
      <c r="V84" s="23">
        <f t="shared" si="185"/>
        <v>30137</v>
      </c>
      <c r="W84" s="23">
        <f t="shared" si="186"/>
        <v>29637</v>
      </c>
      <c r="X84" s="23">
        <f t="shared" si="187"/>
        <v>51727</v>
      </c>
      <c r="Y84" s="23">
        <f t="shared" si="188"/>
        <v>50451</v>
      </c>
      <c r="Z84" s="23">
        <f t="shared" si="189"/>
        <v>68441</v>
      </c>
      <c r="AA84" s="23">
        <f t="shared" si="190"/>
        <v>64398</v>
      </c>
      <c r="AB84" s="23">
        <f t="shared" si="191"/>
        <v>73563</v>
      </c>
      <c r="AC84" s="23">
        <f t="shared" si="192"/>
        <v>69375</v>
      </c>
      <c r="AD84" s="23">
        <f t="shared" si="193"/>
        <v>70358</v>
      </c>
      <c r="AE84" s="23">
        <f t="shared" si="194"/>
        <v>66963</v>
      </c>
    </row>
    <row r="85" spans="1:31">
      <c r="A85" s="5" t="s">
        <v>651</v>
      </c>
      <c r="B85" s="5" t="s">
        <v>650</v>
      </c>
      <c r="C85" s="5">
        <v>53152000</v>
      </c>
      <c r="D85" s="5" t="s">
        <v>676</v>
      </c>
      <c r="E85" s="5" t="s">
        <v>678</v>
      </c>
      <c r="F85" s="23">
        <v>2635</v>
      </c>
      <c r="G85" s="23">
        <v>2691</v>
      </c>
      <c r="H85" s="23">
        <v>2850</v>
      </c>
      <c r="I85" s="23">
        <v>2600</v>
      </c>
      <c r="J85" s="23"/>
      <c r="K85" s="23"/>
      <c r="L85" s="23"/>
      <c r="M85" s="23"/>
      <c r="N85" s="23"/>
      <c r="O85" s="23"/>
      <c r="P85" s="23"/>
      <c r="Q85" s="23"/>
      <c r="R85" s="23">
        <v>10776</v>
      </c>
      <c r="T85" s="23">
        <f t="shared" si="183"/>
        <v>2635</v>
      </c>
      <c r="U85" s="23">
        <f t="shared" si="184"/>
        <v>2691</v>
      </c>
      <c r="V85" s="23">
        <f t="shared" si="185"/>
        <v>2850</v>
      </c>
      <c r="W85" s="23">
        <f t="shared" si="186"/>
        <v>2600</v>
      </c>
      <c r="X85" s="23">
        <f t="shared" si="187"/>
        <v>0</v>
      </c>
      <c r="Y85" s="23">
        <f t="shared" si="188"/>
        <v>0</v>
      </c>
      <c r="Z85" s="23">
        <f t="shared" si="189"/>
        <v>0</v>
      </c>
      <c r="AA85" s="23">
        <f t="shared" si="190"/>
        <v>0</v>
      </c>
      <c r="AB85" s="23">
        <f t="shared" si="191"/>
        <v>0</v>
      </c>
      <c r="AC85" s="23">
        <f t="shared" si="192"/>
        <v>0</v>
      </c>
      <c r="AD85" s="23">
        <f t="shared" si="193"/>
        <v>0</v>
      </c>
      <c r="AE85" s="23">
        <f t="shared" si="194"/>
        <v>0</v>
      </c>
    </row>
    <row r="86" spans="1:31">
      <c r="A86" s="5" t="s">
        <v>651</v>
      </c>
      <c r="B86" s="5" t="s">
        <v>650</v>
      </c>
      <c r="C86" s="5">
        <v>53154000</v>
      </c>
      <c r="D86" s="5" t="s">
        <v>682</v>
      </c>
      <c r="E86" s="5" t="s">
        <v>681</v>
      </c>
      <c r="F86" s="23">
        <v>7694.2634474999995</v>
      </c>
      <c r="G86" s="23">
        <v>7694.2634474999995</v>
      </c>
      <c r="H86" s="23">
        <v>7694.2634474999995</v>
      </c>
      <c r="I86" s="23">
        <v>7694.2634474999995</v>
      </c>
      <c r="J86" s="23"/>
      <c r="K86" s="23"/>
      <c r="L86" s="23"/>
      <c r="M86" s="23"/>
      <c r="N86" s="23"/>
      <c r="O86" s="23"/>
      <c r="P86" s="23"/>
      <c r="Q86" s="23"/>
      <c r="R86" s="23">
        <v>30777.053789999998</v>
      </c>
      <c r="T86" s="23">
        <f t="shared" si="183"/>
        <v>7694</v>
      </c>
      <c r="U86" s="23">
        <f t="shared" si="184"/>
        <v>7694</v>
      </c>
      <c r="V86" s="23">
        <f t="shared" si="185"/>
        <v>7694</v>
      </c>
      <c r="W86" s="23">
        <f t="shared" si="186"/>
        <v>7694</v>
      </c>
      <c r="X86" s="23">
        <f t="shared" si="187"/>
        <v>0</v>
      </c>
      <c r="Y86" s="23">
        <f t="shared" si="188"/>
        <v>0</v>
      </c>
      <c r="Z86" s="23">
        <f t="shared" si="189"/>
        <v>0</v>
      </c>
      <c r="AA86" s="23">
        <f t="shared" si="190"/>
        <v>0</v>
      </c>
      <c r="AB86" s="23">
        <f t="shared" si="191"/>
        <v>0</v>
      </c>
      <c r="AC86" s="23">
        <f t="shared" si="192"/>
        <v>0</v>
      </c>
      <c r="AD86" s="23">
        <f t="shared" si="193"/>
        <v>0</v>
      </c>
      <c r="AE86" s="23">
        <f t="shared" si="194"/>
        <v>0</v>
      </c>
    </row>
    <row r="87" spans="1:31">
      <c r="A87" s="5" t="s">
        <v>651</v>
      </c>
      <c r="B87" s="5" t="s">
        <v>650</v>
      </c>
      <c r="C87" s="5">
        <v>53155000</v>
      </c>
      <c r="D87" s="5" t="s">
        <v>683</v>
      </c>
      <c r="E87" s="5" t="s">
        <v>685</v>
      </c>
      <c r="F87" s="23">
        <v>16500</v>
      </c>
      <c r="G87" s="23">
        <v>16500</v>
      </c>
      <c r="H87" s="23">
        <v>16500</v>
      </c>
      <c r="I87" s="23">
        <v>16500</v>
      </c>
      <c r="J87" s="23"/>
      <c r="K87" s="23"/>
      <c r="L87" s="23"/>
      <c r="M87" s="23"/>
      <c r="N87" s="23"/>
      <c r="O87" s="23"/>
      <c r="P87" s="23"/>
      <c r="Q87" s="23"/>
      <c r="R87" s="23">
        <v>66000</v>
      </c>
      <c r="T87" s="23">
        <f t="shared" si="183"/>
        <v>16500</v>
      </c>
      <c r="U87" s="23">
        <f t="shared" si="184"/>
        <v>16500</v>
      </c>
      <c r="V87" s="23">
        <f t="shared" si="185"/>
        <v>16500</v>
      </c>
      <c r="W87" s="23">
        <f t="shared" si="186"/>
        <v>16500</v>
      </c>
      <c r="X87" s="23">
        <f t="shared" si="187"/>
        <v>0</v>
      </c>
      <c r="Y87" s="23">
        <f t="shared" si="188"/>
        <v>0</v>
      </c>
      <c r="Z87" s="23">
        <f t="shared" si="189"/>
        <v>0</v>
      </c>
      <c r="AA87" s="23">
        <f t="shared" si="190"/>
        <v>0</v>
      </c>
      <c r="AB87" s="23">
        <f t="shared" si="191"/>
        <v>0</v>
      </c>
      <c r="AC87" s="23">
        <f t="shared" si="192"/>
        <v>0</v>
      </c>
      <c r="AD87" s="23">
        <f t="shared" si="193"/>
        <v>0</v>
      </c>
      <c r="AE87" s="23">
        <f t="shared" si="194"/>
        <v>0</v>
      </c>
    </row>
    <row r="88" spans="1:31">
      <c r="A88" s="5" t="s">
        <v>1160</v>
      </c>
      <c r="F88" s="23">
        <v>63465.943857483886</v>
      </c>
      <c r="G88" s="23">
        <v>66316.943857483886</v>
      </c>
      <c r="H88" s="23">
        <v>57180.943857483886</v>
      </c>
      <c r="I88" s="23">
        <v>56430.943857483886</v>
      </c>
      <c r="J88" s="23">
        <v>51727.161418621734</v>
      </c>
      <c r="K88" s="23">
        <v>50451.054451643759</v>
      </c>
      <c r="L88" s="23">
        <v>68440.553681558187</v>
      </c>
      <c r="M88" s="23">
        <v>64398.468669404574</v>
      </c>
      <c r="N88" s="23">
        <v>73562.563878964371</v>
      </c>
      <c r="O88" s="23">
        <v>69375.193302042419</v>
      </c>
      <c r="P88" s="23">
        <v>70357.952982195173</v>
      </c>
      <c r="Q88" s="23">
        <v>66962.712618277656</v>
      </c>
      <c r="R88" s="23">
        <v>758670.43643264344</v>
      </c>
    </row>
    <row r="89" spans="1:31">
      <c r="A89" s="5" t="s">
        <v>554</v>
      </c>
      <c r="B89" s="5" t="s">
        <v>555</v>
      </c>
      <c r="C89" s="5">
        <v>52532000</v>
      </c>
      <c r="D89" s="5" t="s">
        <v>552</v>
      </c>
      <c r="E89" s="5" t="s">
        <v>506</v>
      </c>
      <c r="F89" s="23">
        <v>14853.18</v>
      </c>
      <c r="G89" s="23">
        <v>13068.18</v>
      </c>
      <c r="H89" s="23">
        <v>10160.51</v>
      </c>
      <c r="I89" s="23">
        <v>11847.9</v>
      </c>
      <c r="J89" s="23">
        <v>51138.03899263034</v>
      </c>
      <c r="K89" s="23">
        <v>64276.572623833548</v>
      </c>
      <c r="L89" s="23">
        <v>56446.566474859908</v>
      </c>
      <c r="M89" s="23">
        <v>48366.909859359293</v>
      </c>
      <c r="N89" s="23">
        <v>43668.613645814425</v>
      </c>
      <c r="O89" s="23">
        <v>52606.948070559309</v>
      </c>
      <c r="P89" s="23">
        <v>47318.280391892287</v>
      </c>
      <c r="Q89" s="23">
        <v>48584.800559868432</v>
      </c>
      <c r="R89" s="23">
        <v>462336.50061881763</v>
      </c>
      <c r="T89" s="23">
        <f t="shared" ref="T89:T95" si="195">ROUND(F89,0)</f>
        <v>14853</v>
      </c>
      <c r="U89" s="23">
        <f t="shared" ref="U89:U95" si="196">ROUND(G89,0)</f>
        <v>13068</v>
      </c>
      <c r="V89" s="23">
        <f t="shared" ref="V89:V95" si="197">ROUND(H89,0)</f>
        <v>10161</v>
      </c>
      <c r="W89" s="23">
        <f t="shared" ref="W89:W95" si="198">ROUND(I89,0)</f>
        <v>11848</v>
      </c>
      <c r="X89" s="23">
        <f t="shared" ref="X89:X95" si="199">ROUND(J89,0)</f>
        <v>51138</v>
      </c>
      <c r="Y89" s="23">
        <f t="shared" ref="Y89:Y95" si="200">ROUND(K89,0)</f>
        <v>64277</v>
      </c>
      <c r="Z89" s="23">
        <f t="shared" ref="Z89:Z95" si="201">ROUND(L89,0)</f>
        <v>56447</v>
      </c>
      <c r="AA89" s="23">
        <f t="shared" ref="AA89:AA95" si="202">ROUND(M89,0)</f>
        <v>48367</v>
      </c>
      <c r="AB89" s="23">
        <f t="shared" ref="AB89:AB95" si="203">ROUND(N89,0)</f>
        <v>43669</v>
      </c>
      <c r="AC89" s="23">
        <f t="shared" ref="AC89:AC95" si="204">ROUND(O89,0)</f>
        <v>52607</v>
      </c>
      <c r="AD89" s="23">
        <f t="shared" ref="AD89:AD95" si="205">ROUND(P89,0)</f>
        <v>47318</v>
      </c>
      <c r="AE89" s="23">
        <f t="shared" ref="AE89:AE95" si="206">ROUND(Q89,0)</f>
        <v>48585</v>
      </c>
    </row>
    <row r="90" spans="1:31">
      <c r="A90" s="5" t="s">
        <v>554</v>
      </c>
      <c r="B90" s="5" t="s">
        <v>555</v>
      </c>
      <c r="C90" s="5">
        <v>52546000</v>
      </c>
      <c r="D90" s="5" t="s">
        <v>572</v>
      </c>
      <c r="E90" s="5" t="s">
        <v>506</v>
      </c>
      <c r="F90" s="23">
        <v>8696.2999999999993</v>
      </c>
      <c r="G90" s="23">
        <v>10196.299999999999</v>
      </c>
      <c r="H90" s="23">
        <v>7696.3</v>
      </c>
      <c r="I90" s="23">
        <v>7696.3</v>
      </c>
      <c r="J90" s="23"/>
      <c r="K90" s="23"/>
      <c r="L90" s="23"/>
      <c r="M90" s="23"/>
      <c r="N90" s="23"/>
      <c r="O90" s="23"/>
      <c r="P90" s="23"/>
      <c r="Q90" s="23"/>
      <c r="R90" s="23">
        <v>34285.199999999997</v>
      </c>
      <c r="T90" s="23">
        <f t="shared" si="195"/>
        <v>8696</v>
      </c>
      <c r="U90" s="23">
        <f t="shared" si="196"/>
        <v>10196</v>
      </c>
      <c r="V90" s="23">
        <f t="shared" si="197"/>
        <v>7696</v>
      </c>
      <c r="W90" s="23">
        <f t="shared" si="198"/>
        <v>7696</v>
      </c>
      <c r="X90" s="23">
        <f t="shared" si="199"/>
        <v>0</v>
      </c>
      <c r="Y90" s="23">
        <f t="shared" si="200"/>
        <v>0</v>
      </c>
      <c r="Z90" s="23">
        <f t="shared" si="201"/>
        <v>0</v>
      </c>
      <c r="AA90" s="23">
        <f t="shared" si="202"/>
        <v>0</v>
      </c>
      <c r="AB90" s="23">
        <f t="shared" si="203"/>
        <v>0</v>
      </c>
      <c r="AC90" s="23">
        <f t="shared" si="204"/>
        <v>0</v>
      </c>
      <c r="AD90" s="23">
        <f t="shared" si="205"/>
        <v>0</v>
      </c>
      <c r="AE90" s="23">
        <f t="shared" si="206"/>
        <v>0</v>
      </c>
    </row>
    <row r="91" spans="1:31">
      <c r="A91" s="5" t="s">
        <v>554</v>
      </c>
      <c r="B91" s="5" t="s">
        <v>555</v>
      </c>
      <c r="C91" s="5">
        <v>52548000</v>
      </c>
      <c r="D91" s="5" t="s">
        <v>577</v>
      </c>
      <c r="E91" s="5" t="s">
        <v>506</v>
      </c>
      <c r="F91" s="23">
        <v>2250</v>
      </c>
      <c r="G91" s="23">
        <v>2250</v>
      </c>
      <c r="H91" s="23">
        <v>4250</v>
      </c>
      <c r="I91" s="23">
        <v>9250</v>
      </c>
      <c r="J91" s="23"/>
      <c r="K91" s="23"/>
      <c r="L91" s="23"/>
      <c r="M91" s="23"/>
      <c r="N91" s="23"/>
      <c r="O91" s="23"/>
      <c r="P91" s="23"/>
      <c r="Q91" s="23"/>
      <c r="R91" s="23">
        <v>18000</v>
      </c>
      <c r="T91" s="23">
        <f t="shared" si="195"/>
        <v>2250</v>
      </c>
      <c r="U91" s="23">
        <f t="shared" si="196"/>
        <v>2250</v>
      </c>
      <c r="V91" s="23">
        <f t="shared" si="197"/>
        <v>4250</v>
      </c>
      <c r="W91" s="23">
        <f t="shared" si="198"/>
        <v>9250</v>
      </c>
      <c r="X91" s="23">
        <f t="shared" si="199"/>
        <v>0</v>
      </c>
      <c r="Y91" s="23">
        <f t="shared" si="200"/>
        <v>0</v>
      </c>
      <c r="Z91" s="23">
        <f t="shared" si="201"/>
        <v>0</v>
      </c>
      <c r="AA91" s="23">
        <f t="shared" si="202"/>
        <v>0</v>
      </c>
      <c r="AB91" s="23">
        <f t="shared" si="203"/>
        <v>0</v>
      </c>
      <c r="AC91" s="23">
        <f t="shared" si="204"/>
        <v>0</v>
      </c>
      <c r="AD91" s="23">
        <f t="shared" si="205"/>
        <v>0</v>
      </c>
      <c r="AE91" s="23">
        <f t="shared" si="206"/>
        <v>0</v>
      </c>
    </row>
    <row r="92" spans="1:31">
      <c r="A92" s="5" t="s">
        <v>554</v>
      </c>
      <c r="B92" s="5" t="s">
        <v>555</v>
      </c>
      <c r="C92" s="5">
        <v>52550000</v>
      </c>
      <c r="D92" s="5" t="s">
        <v>584</v>
      </c>
      <c r="E92" s="5" t="s">
        <v>506</v>
      </c>
      <c r="F92" s="23">
        <v>5100</v>
      </c>
      <c r="G92" s="23">
        <v>5150</v>
      </c>
      <c r="H92" s="23">
        <v>5150</v>
      </c>
      <c r="I92" s="23">
        <v>5100</v>
      </c>
      <c r="J92" s="23"/>
      <c r="K92" s="23"/>
      <c r="L92" s="23"/>
      <c r="M92" s="23"/>
      <c r="N92" s="23"/>
      <c r="O92" s="23"/>
      <c r="P92" s="23"/>
      <c r="Q92" s="23"/>
      <c r="R92" s="23">
        <v>20500</v>
      </c>
      <c r="T92" s="23">
        <f t="shared" si="195"/>
        <v>5100</v>
      </c>
      <c r="U92" s="23">
        <f t="shared" si="196"/>
        <v>5150</v>
      </c>
      <c r="V92" s="23">
        <f t="shared" si="197"/>
        <v>5150</v>
      </c>
      <c r="W92" s="23">
        <f t="shared" si="198"/>
        <v>5100</v>
      </c>
      <c r="X92" s="23">
        <f t="shared" si="199"/>
        <v>0</v>
      </c>
      <c r="Y92" s="23">
        <f t="shared" si="200"/>
        <v>0</v>
      </c>
      <c r="Z92" s="23">
        <f t="shared" si="201"/>
        <v>0</v>
      </c>
      <c r="AA92" s="23">
        <f t="shared" si="202"/>
        <v>0</v>
      </c>
      <c r="AB92" s="23">
        <f t="shared" si="203"/>
        <v>0</v>
      </c>
      <c r="AC92" s="23">
        <f t="shared" si="204"/>
        <v>0</v>
      </c>
      <c r="AD92" s="23">
        <f t="shared" si="205"/>
        <v>0</v>
      </c>
      <c r="AE92" s="23">
        <f t="shared" si="206"/>
        <v>0</v>
      </c>
    </row>
    <row r="93" spans="1:31">
      <c r="A93" s="5" t="s">
        <v>554</v>
      </c>
      <c r="B93" s="5" t="s">
        <v>555</v>
      </c>
      <c r="C93" s="5">
        <v>52571000</v>
      </c>
      <c r="D93" s="5" t="s">
        <v>610</v>
      </c>
      <c r="E93" s="5" t="s">
        <v>506</v>
      </c>
      <c r="F93" s="23">
        <v>5833.666666666667</v>
      </c>
      <c r="G93" s="23">
        <v>5833.666666666667</v>
      </c>
      <c r="H93" s="23">
        <v>5833.666666666667</v>
      </c>
      <c r="I93" s="23">
        <v>5833.666666666667</v>
      </c>
      <c r="J93" s="23"/>
      <c r="K93" s="23"/>
      <c r="L93" s="23"/>
      <c r="M93" s="23"/>
      <c r="N93" s="23"/>
      <c r="O93" s="23"/>
      <c r="P93" s="23"/>
      <c r="Q93" s="23"/>
      <c r="R93" s="23">
        <v>23334.666666666668</v>
      </c>
      <c r="T93" s="23">
        <f t="shared" si="195"/>
        <v>5834</v>
      </c>
      <c r="U93" s="23">
        <f t="shared" si="196"/>
        <v>5834</v>
      </c>
      <c r="V93" s="23">
        <f t="shared" si="197"/>
        <v>5834</v>
      </c>
      <c r="W93" s="23">
        <f t="shared" si="198"/>
        <v>5834</v>
      </c>
      <c r="X93" s="23">
        <f t="shared" si="199"/>
        <v>0</v>
      </c>
      <c r="Y93" s="23">
        <f t="shared" si="200"/>
        <v>0</v>
      </c>
      <c r="Z93" s="23">
        <f t="shared" si="201"/>
        <v>0</v>
      </c>
      <c r="AA93" s="23">
        <f t="shared" si="202"/>
        <v>0</v>
      </c>
      <c r="AB93" s="23">
        <f t="shared" si="203"/>
        <v>0</v>
      </c>
      <c r="AC93" s="23">
        <f t="shared" si="204"/>
        <v>0</v>
      </c>
      <c r="AD93" s="23">
        <f t="shared" si="205"/>
        <v>0</v>
      </c>
      <c r="AE93" s="23">
        <f t="shared" si="206"/>
        <v>0</v>
      </c>
    </row>
    <row r="94" spans="1:31">
      <c r="A94" s="5" t="s">
        <v>554</v>
      </c>
      <c r="B94" s="5" t="s">
        <v>555</v>
      </c>
      <c r="C94" s="5">
        <v>52578000</v>
      </c>
      <c r="D94" s="5" t="s">
        <v>628</v>
      </c>
      <c r="E94" s="5" t="s">
        <v>506</v>
      </c>
      <c r="F94" s="23">
        <v>2410</v>
      </c>
      <c r="G94" s="23">
        <v>1910</v>
      </c>
      <c r="H94" s="23">
        <v>1910</v>
      </c>
      <c r="I94" s="23">
        <v>2410</v>
      </c>
      <c r="J94" s="23"/>
      <c r="K94" s="23"/>
      <c r="L94" s="23"/>
      <c r="M94" s="23"/>
      <c r="N94" s="23"/>
      <c r="O94" s="23"/>
      <c r="P94" s="23"/>
      <c r="Q94" s="23"/>
      <c r="R94" s="23">
        <v>8640</v>
      </c>
      <c r="T94" s="23">
        <f t="shared" si="195"/>
        <v>2410</v>
      </c>
      <c r="U94" s="23">
        <f t="shared" si="196"/>
        <v>1910</v>
      </c>
      <c r="V94" s="23">
        <f t="shared" si="197"/>
        <v>1910</v>
      </c>
      <c r="W94" s="23">
        <f t="shared" si="198"/>
        <v>2410</v>
      </c>
      <c r="X94" s="23">
        <f t="shared" si="199"/>
        <v>0</v>
      </c>
      <c r="Y94" s="23">
        <f t="shared" si="200"/>
        <v>0</v>
      </c>
      <c r="Z94" s="23">
        <f t="shared" si="201"/>
        <v>0</v>
      </c>
      <c r="AA94" s="23">
        <f t="shared" si="202"/>
        <v>0</v>
      </c>
      <c r="AB94" s="23">
        <f t="shared" si="203"/>
        <v>0</v>
      </c>
      <c r="AC94" s="23">
        <f t="shared" si="204"/>
        <v>0</v>
      </c>
      <c r="AD94" s="23">
        <f t="shared" si="205"/>
        <v>0</v>
      </c>
      <c r="AE94" s="23">
        <f t="shared" si="206"/>
        <v>0</v>
      </c>
    </row>
    <row r="95" spans="1:31">
      <c r="A95" s="5" t="s">
        <v>554</v>
      </c>
      <c r="B95" s="5" t="s">
        <v>555</v>
      </c>
      <c r="C95" s="5">
        <v>52583000</v>
      </c>
      <c r="D95" s="5" t="s">
        <v>639</v>
      </c>
      <c r="E95" s="5" t="s">
        <v>506</v>
      </c>
      <c r="F95" s="23">
        <v>7150.8333333333339</v>
      </c>
      <c r="G95" s="23">
        <v>7150.8333333333339</v>
      </c>
      <c r="H95" s="23">
        <v>7150.8333333333339</v>
      </c>
      <c r="I95" s="23">
        <v>7150.8333333333339</v>
      </c>
      <c r="J95" s="23"/>
      <c r="K95" s="23"/>
      <c r="L95" s="23"/>
      <c r="M95" s="23"/>
      <c r="N95" s="23"/>
      <c r="O95" s="23"/>
      <c r="P95" s="23"/>
      <c r="Q95" s="23"/>
      <c r="R95" s="23">
        <v>28603.333333333336</v>
      </c>
      <c r="T95" s="23">
        <f t="shared" si="195"/>
        <v>7151</v>
      </c>
      <c r="U95" s="23">
        <f t="shared" si="196"/>
        <v>7151</v>
      </c>
      <c r="V95" s="23">
        <f t="shared" si="197"/>
        <v>7151</v>
      </c>
      <c r="W95" s="23">
        <f t="shared" si="198"/>
        <v>7151</v>
      </c>
      <c r="X95" s="23">
        <f t="shared" si="199"/>
        <v>0</v>
      </c>
      <c r="Y95" s="23">
        <f t="shared" si="200"/>
        <v>0</v>
      </c>
      <c r="Z95" s="23">
        <f t="shared" si="201"/>
        <v>0</v>
      </c>
      <c r="AA95" s="23">
        <f t="shared" si="202"/>
        <v>0</v>
      </c>
      <c r="AB95" s="23">
        <f t="shared" si="203"/>
        <v>0</v>
      </c>
      <c r="AC95" s="23">
        <f t="shared" si="204"/>
        <v>0</v>
      </c>
      <c r="AD95" s="23">
        <f t="shared" si="205"/>
        <v>0</v>
      </c>
      <c r="AE95" s="23">
        <f t="shared" si="206"/>
        <v>0</v>
      </c>
    </row>
    <row r="96" spans="1:31">
      <c r="A96" s="5" t="s">
        <v>1161</v>
      </c>
      <c r="F96" s="23">
        <v>46293.98</v>
      </c>
      <c r="G96" s="23">
        <v>45558.98</v>
      </c>
      <c r="H96" s="23">
        <v>42151.310000000005</v>
      </c>
      <c r="I96" s="23">
        <v>49288.7</v>
      </c>
      <c r="J96" s="23">
        <v>51138.03899263034</v>
      </c>
      <c r="K96" s="23">
        <v>64276.572623833548</v>
      </c>
      <c r="L96" s="23">
        <v>56446.566474859908</v>
      </c>
      <c r="M96" s="23">
        <v>48366.909859359293</v>
      </c>
      <c r="N96" s="23">
        <v>43668.613645814425</v>
      </c>
      <c r="O96" s="23">
        <v>52606.948070559309</v>
      </c>
      <c r="P96" s="23">
        <v>47318.280391892287</v>
      </c>
      <c r="Q96" s="23">
        <v>48584.800559868432</v>
      </c>
      <c r="R96" s="23">
        <v>595699.7006188177</v>
      </c>
    </row>
    <row r="97" spans="1:31">
      <c r="A97" s="5" t="s">
        <v>618</v>
      </c>
      <c r="B97" s="5" t="s">
        <v>617</v>
      </c>
      <c r="C97" s="5">
        <v>52574000</v>
      </c>
      <c r="D97" s="5" t="s">
        <v>616</v>
      </c>
      <c r="E97" s="5" t="s">
        <v>506</v>
      </c>
      <c r="F97" s="23">
        <v>13417.840023000001</v>
      </c>
      <c r="G97" s="23">
        <v>13606.870022999999</v>
      </c>
      <c r="H97" s="23">
        <v>13542.330023</v>
      </c>
      <c r="I97" s="23">
        <v>13736.980023</v>
      </c>
      <c r="J97" s="23"/>
      <c r="K97" s="23"/>
      <c r="L97" s="23"/>
      <c r="M97" s="23"/>
      <c r="N97" s="23"/>
      <c r="O97" s="23"/>
      <c r="P97" s="23"/>
      <c r="Q97" s="23"/>
      <c r="R97" s="23">
        <v>54304.020091999999</v>
      </c>
      <c r="T97" s="23">
        <f t="shared" ref="T97:T98" si="207">ROUND(F97,0)</f>
        <v>13418</v>
      </c>
      <c r="U97" s="23">
        <f t="shared" ref="U97:U98" si="208">ROUND(G97,0)</f>
        <v>13607</v>
      </c>
      <c r="V97" s="23">
        <f t="shared" ref="V97:V98" si="209">ROUND(H97,0)</f>
        <v>13542</v>
      </c>
      <c r="W97" s="23">
        <f t="shared" ref="W97:W98" si="210">ROUND(I97,0)</f>
        <v>13737</v>
      </c>
      <c r="X97" s="23">
        <f t="shared" ref="X97:X98" si="211">ROUND(J97,0)</f>
        <v>0</v>
      </c>
      <c r="Y97" s="23">
        <f t="shared" ref="Y97:Y98" si="212">ROUND(K97,0)</f>
        <v>0</v>
      </c>
      <c r="Z97" s="23">
        <f t="shared" ref="Z97:Z98" si="213">ROUND(L97,0)</f>
        <v>0</v>
      </c>
      <c r="AA97" s="23">
        <f t="shared" ref="AA97:AA98" si="214">ROUND(M97,0)</f>
        <v>0</v>
      </c>
      <c r="AB97" s="23">
        <f t="shared" ref="AB97:AB98" si="215">ROUND(N97,0)</f>
        <v>0</v>
      </c>
      <c r="AC97" s="23">
        <f t="shared" ref="AC97:AC98" si="216">ROUND(O97,0)</f>
        <v>0</v>
      </c>
      <c r="AD97" s="23">
        <f t="shared" ref="AD97:AD98" si="217">ROUND(P97,0)</f>
        <v>0</v>
      </c>
      <c r="AE97" s="23">
        <f t="shared" ref="AE97:AE98" si="218">ROUND(Q97,0)</f>
        <v>0</v>
      </c>
    </row>
    <row r="98" spans="1:31">
      <c r="A98" s="5" t="s">
        <v>618</v>
      </c>
      <c r="B98" s="5" t="s">
        <v>617</v>
      </c>
      <c r="C98" s="5">
        <v>52574100</v>
      </c>
      <c r="D98" s="5" t="s">
        <v>623</v>
      </c>
      <c r="E98" s="5" t="s">
        <v>506</v>
      </c>
      <c r="F98" s="23">
        <v>7089</v>
      </c>
      <c r="G98" s="23">
        <v>7089</v>
      </c>
      <c r="H98" s="23">
        <v>7089</v>
      </c>
      <c r="I98" s="23">
        <v>7089</v>
      </c>
      <c r="J98" s="23">
        <v>20738.600909887013</v>
      </c>
      <c r="K98" s="23">
        <v>20405.299731322357</v>
      </c>
      <c r="L98" s="23">
        <v>20844.105042307343</v>
      </c>
      <c r="M98" s="23">
        <v>20428.003526590914</v>
      </c>
      <c r="N98" s="23">
        <v>20783.111389972768</v>
      </c>
      <c r="O98" s="23">
        <v>20595.595588929315</v>
      </c>
      <c r="P98" s="23">
        <v>20607.750942627154</v>
      </c>
      <c r="Q98" s="23">
        <v>23484.738154413128</v>
      </c>
      <c r="R98" s="23">
        <v>196243.20528604998</v>
      </c>
      <c r="T98" s="23">
        <f t="shared" si="207"/>
        <v>7089</v>
      </c>
      <c r="U98" s="23">
        <f t="shared" si="208"/>
        <v>7089</v>
      </c>
      <c r="V98" s="23">
        <f t="shared" si="209"/>
        <v>7089</v>
      </c>
      <c r="W98" s="23">
        <f t="shared" si="210"/>
        <v>7089</v>
      </c>
      <c r="X98" s="23">
        <f t="shared" si="211"/>
        <v>20739</v>
      </c>
      <c r="Y98" s="23">
        <f t="shared" si="212"/>
        <v>20405</v>
      </c>
      <c r="Z98" s="23">
        <f t="shared" si="213"/>
        <v>20844</v>
      </c>
      <c r="AA98" s="23">
        <f t="shared" si="214"/>
        <v>20428</v>
      </c>
      <c r="AB98" s="23">
        <f t="shared" si="215"/>
        <v>20783</v>
      </c>
      <c r="AC98" s="23">
        <f t="shared" si="216"/>
        <v>20596</v>
      </c>
      <c r="AD98" s="23">
        <f t="shared" si="217"/>
        <v>20608</v>
      </c>
      <c r="AE98" s="23">
        <f t="shared" si="218"/>
        <v>23485</v>
      </c>
    </row>
    <row r="99" spans="1:31">
      <c r="A99" s="5" t="s">
        <v>1162</v>
      </c>
      <c r="F99" s="23">
        <v>20506.840023000001</v>
      </c>
      <c r="G99" s="23">
        <v>20695.870022999999</v>
      </c>
      <c r="H99" s="23">
        <v>20631.330023000002</v>
      </c>
      <c r="I99" s="23">
        <v>20825.980023</v>
      </c>
      <c r="J99" s="23">
        <v>20738.600909887013</v>
      </c>
      <c r="K99" s="23">
        <v>20405.299731322357</v>
      </c>
      <c r="L99" s="23">
        <v>20844.105042307343</v>
      </c>
      <c r="M99" s="23">
        <v>20428.003526590914</v>
      </c>
      <c r="N99" s="23">
        <v>20783.111389972768</v>
      </c>
      <c r="O99" s="23">
        <v>20595.595588929315</v>
      </c>
      <c r="P99" s="23">
        <v>20607.750942627154</v>
      </c>
      <c r="Q99" s="23">
        <v>23484.738154413128</v>
      </c>
      <c r="R99" s="23">
        <v>250547.22537804997</v>
      </c>
    </row>
    <row r="100" spans="1:31">
      <c r="A100" s="5" t="s">
        <v>597</v>
      </c>
      <c r="B100" s="5" t="s">
        <v>598</v>
      </c>
      <c r="C100" s="5">
        <v>52562500</v>
      </c>
      <c r="D100" s="5" t="s">
        <v>595</v>
      </c>
      <c r="E100" s="5" t="s">
        <v>506</v>
      </c>
      <c r="F100" s="23">
        <v>1565</v>
      </c>
      <c r="G100" s="23">
        <v>1515</v>
      </c>
      <c r="H100" s="23">
        <v>1365</v>
      </c>
      <c r="I100" s="23">
        <v>1565</v>
      </c>
      <c r="J100" s="23">
        <v>1614.9999999999998</v>
      </c>
      <c r="K100" s="23">
        <v>1515</v>
      </c>
      <c r="L100" s="23">
        <v>1565</v>
      </c>
      <c r="M100" s="23">
        <v>1365</v>
      </c>
      <c r="N100" s="23">
        <v>1515</v>
      </c>
      <c r="O100" s="23">
        <v>1815</v>
      </c>
      <c r="P100" s="23">
        <v>1365</v>
      </c>
      <c r="Q100" s="23">
        <v>5515</v>
      </c>
      <c r="R100" s="23">
        <v>22280</v>
      </c>
      <c r="T100" s="23">
        <f t="shared" ref="T100:T101" si="219">ROUND(F100,0)</f>
        <v>1565</v>
      </c>
      <c r="U100" s="23">
        <f t="shared" ref="U100:U101" si="220">ROUND(G100,0)</f>
        <v>1515</v>
      </c>
      <c r="V100" s="23">
        <f t="shared" ref="V100:V101" si="221">ROUND(H100,0)</f>
        <v>1365</v>
      </c>
      <c r="W100" s="23">
        <f t="shared" ref="W100:W101" si="222">ROUND(I100,0)</f>
        <v>1565</v>
      </c>
      <c r="X100" s="23">
        <f t="shared" ref="X100:X101" si="223">ROUND(J100,0)</f>
        <v>1615</v>
      </c>
      <c r="Y100" s="23">
        <f t="shared" ref="Y100:Y101" si="224">ROUND(K100,0)</f>
        <v>1515</v>
      </c>
      <c r="Z100" s="23">
        <f t="shared" ref="Z100:Z101" si="225">ROUND(L100,0)</f>
        <v>1565</v>
      </c>
      <c r="AA100" s="23">
        <f t="shared" ref="AA100:AA101" si="226">ROUND(M100,0)</f>
        <v>1365</v>
      </c>
      <c r="AB100" s="23">
        <f t="shared" ref="AB100:AB101" si="227">ROUND(N100,0)</f>
        <v>1515</v>
      </c>
      <c r="AC100" s="23">
        <f t="shared" ref="AC100:AC101" si="228">ROUND(O100,0)</f>
        <v>1815</v>
      </c>
      <c r="AD100" s="23">
        <f t="shared" ref="AD100:AD101" si="229">ROUND(P100,0)</f>
        <v>1365</v>
      </c>
      <c r="AE100" s="23">
        <f t="shared" ref="AE100:AE101" si="230">ROUND(Q100,0)</f>
        <v>5515</v>
      </c>
    </row>
    <row r="101" spans="1:31">
      <c r="A101" s="5" t="s">
        <v>597</v>
      </c>
      <c r="B101" s="5" t="s">
        <v>598</v>
      </c>
      <c r="C101" s="5">
        <v>52566000</v>
      </c>
      <c r="D101" s="5" t="s">
        <v>604</v>
      </c>
      <c r="E101" s="5" t="s">
        <v>506</v>
      </c>
      <c r="F101" s="23">
        <v>0</v>
      </c>
      <c r="G101" s="23">
        <v>250</v>
      </c>
      <c r="H101" s="23">
        <v>0</v>
      </c>
      <c r="I101" s="23">
        <v>0</v>
      </c>
      <c r="J101" s="23"/>
      <c r="K101" s="23"/>
      <c r="L101" s="23"/>
      <c r="M101" s="23"/>
      <c r="N101" s="23"/>
      <c r="O101" s="23"/>
      <c r="P101" s="23"/>
      <c r="Q101" s="23"/>
      <c r="R101" s="23">
        <v>250</v>
      </c>
      <c r="T101" s="23">
        <f t="shared" si="219"/>
        <v>0</v>
      </c>
      <c r="U101" s="23">
        <f t="shared" si="220"/>
        <v>250</v>
      </c>
      <c r="V101" s="23">
        <f t="shared" si="221"/>
        <v>0</v>
      </c>
      <c r="W101" s="23">
        <f t="shared" si="222"/>
        <v>0</v>
      </c>
      <c r="X101" s="23">
        <f t="shared" si="223"/>
        <v>0</v>
      </c>
      <c r="Y101" s="23">
        <f t="shared" si="224"/>
        <v>0</v>
      </c>
      <c r="Z101" s="23">
        <f t="shared" si="225"/>
        <v>0</v>
      </c>
      <c r="AA101" s="23">
        <f t="shared" si="226"/>
        <v>0</v>
      </c>
      <c r="AB101" s="23">
        <f t="shared" si="227"/>
        <v>0</v>
      </c>
      <c r="AC101" s="23">
        <f t="shared" si="228"/>
        <v>0</v>
      </c>
      <c r="AD101" s="23">
        <f t="shared" si="229"/>
        <v>0</v>
      </c>
      <c r="AE101" s="23">
        <f t="shared" si="230"/>
        <v>0</v>
      </c>
    </row>
    <row r="102" spans="1:31">
      <c r="A102" s="5" t="s">
        <v>1163</v>
      </c>
      <c r="F102" s="23">
        <v>1565</v>
      </c>
      <c r="G102" s="23">
        <v>1765</v>
      </c>
      <c r="H102" s="23">
        <v>1365</v>
      </c>
      <c r="I102" s="23">
        <v>1565</v>
      </c>
      <c r="J102" s="23">
        <v>1614.9999999999998</v>
      </c>
      <c r="K102" s="23">
        <v>1515</v>
      </c>
      <c r="L102" s="23">
        <v>1565</v>
      </c>
      <c r="M102" s="23">
        <v>1365</v>
      </c>
      <c r="N102" s="23">
        <v>1515</v>
      </c>
      <c r="O102" s="23">
        <v>1815</v>
      </c>
      <c r="P102" s="23">
        <v>1365</v>
      </c>
      <c r="Q102" s="23">
        <v>5515</v>
      </c>
      <c r="R102" s="23">
        <v>22530</v>
      </c>
    </row>
    <row r="103" spans="1:31">
      <c r="A103" s="5" t="s">
        <v>528</v>
      </c>
      <c r="B103" s="5" t="s">
        <v>529</v>
      </c>
      <c r="C103" s="5">
        <v>52526100</v>
      </c>
      <c r="D103" s="5" t="s">
        <v>549</v>
      </c>
      <c r="E103" s="5" t="s">
        <v>506</v>
      </c>
      <c r="F103" s="23">
        <v>8888.9920000000002</v>
      </c>
      <c r="G103" s="23">
        <v>8888.9920000000002</v>
      </c>
      <c r="H103" s="23">
        <v>8888.9920000000002</v>
      </c>
      <c r="I103" s="23">
        <v>8888.9920000000002</v>
      </c>
      <c r="J103" s="23"/>
      <c r="K103" s="23"/>
      <c r="L103" s="23"/>
      <c r="M103" s="23"/>
      <c r="N103" s="23"/>
      <c r="O103" s="23"/>
      <c r="P103" s="23"/>
      <c r="Q103" s="23"/>
      <c r="R103" s="23">
        <v>35555.968000000001</v>
      </c>
      <c r="T103" s="23">
        <f t="shared" ref="T103:T107" si="231">ROUND(F103,0)</f>
        <v>8889</v>
      </c>
      <c r="U103" s="23">
        <f t="shared" ref="U103:U107" si="232">ROUND(G103,0)</f>
        <v>8889</v>
      </c>
      <c r="V103" s="23">
        <f t="shared" ref="V103:V107" si="233">ROUND(H103,0)</f>
        <v>8889</v>
      </c>
      <c r="W103" s="23">
        <f t="shared" ref="W103:W107" si="234">ROUND(I103,0)</f>
        <v>8889</v>
      </c>
      <c r="X103" s="23">
        <f t="shared" ref="X103:X107" si="235">ROUND(J103,0)</f>
        <v>0</v>
      </c>
      <c r="Y103" s="23">
        <f t="shared" ref="Y103:Y107" si="236">ROUND(K103,0)</f>
        <v>0</v>
      </c>
      <c r="Z103" s="23">
        <f t="shared" ref="Z103:Z107" si="237">ROUND(L103,0)</f>
        <v>0</v>
      </c>
      <c r="AA103" s="23">
        <f t="shared" ref="AA103:AA107" si="238">ROUND(M103,0)</f>
        <v>0</v>
      </c>
      <c r="AB103" s="23">
        <f t="shared" ref="AB103:AB107" si="239">ROUND(N103,0)</f>
        <v>0</v>
      </c>
      <c r="AC103" s="23">
        <f t="shared" ref="AC103:AC107" si="240">ROUND(O103,0)</f>
        <v>0</v>
      </c>
      <c r="AD103" s="23">
        <f t="shared" ref="AD103:AD107" si="241">ROUND(P103,0)</f>
        <v>0</v>
      </c>
      <c r="AE103" s="23">
        <f t="shared" ref="AE103:AE107" si="242">ROUND(Q103,0)</f>
        <v>0</v>
      </c>
    </row>
    <row r="104" spans="1:31">
      <c r="A104" s="5" t="s">
        <v>528</v>
      </c>
      <c r="B104" s="5" t="s">
        <v>529</v>
      </c>
      <c r="C104" s="5">
        <v>52542016</v>
      </c>
      <c r="D104" s="5" t="s">
        <v>571</v>
      </c>
      <c r="E104" s="5" t="s">
        <v>506</v>
      </c>
      <c r="F104" s="23">
        <v>0</v>
      </c>
      <c r="G104" s="23">
        <v>0</v>
      </c>
      <c r="H104" s="23">
        <v>0</v>
      </c>
      <c r="I104" s="23">
        <v>0</v>
      </c>
      <c r="J104" s="23"/>
      <c r="K104" s="23"/>
      <c r="L104" s="23"/>
      <c r="M104" s="23"/>
      <c r="N104" s="23"/>
      <c r="O104" s="23"/>
      <c r="P104" s="23"/>
      <c r="Q104" s="23"/>
      <c r="R104" s="23">
        <v>0</v>
      </c>
      <c r="T104" s="23">
        <f t="shared" si="231"/>
        <v>0</v>
      </c>
      <c r="U104" s="23">
        <f t="shared" si="232"/>
        <v>0</v>
      </c>
      <c r="V104" s="23">
        <f t="shared" si="233"/>
        <v>0</v>
      </c>
      <c r="W104" s="23">
        <f t="shared" si="234"/>
        <v>0</v>
      </c>
      <c r="X104" s="23">
        <f t="shared" si="235"/>
        <v>0</v>
      </c>
      <c r="Y104" s="23">
        <f t="shared" si="236"/>
        <v>0</v>
      </c>
      <c r="Z104" s="23">
        <f t="shared" si="237"/>
        <v>0</v>
      </c>
      <c r="AA104" s="23">
        <f t="shared" si="238"/>
        <v>0</v>
      </c>
      <c r="AB104" s="23">
        <f t="shared" si="239"/>
        <v>0</v>
      </c>
      <c r="AC104" s="23">
        <f t="shared" si="240"/>
        <v>0</v>
      </c>
      <c r="AD104" s="23">
        <f t="shared" si="241"/>
        <v>0</v>
      </c>
      <c r="AE104" s="23">
        <f t="shared" si="242"/>
        <v>0</v>
      </c>
    </row>
    <row r="105" spans="1:31">
      <c r="A105" s="5" t="s">
        <v>528</v>
      </c>
      <c r="B105" s="5" t="s">
        <v>529</v>
      </c>
      <c r="C105" s="5">
        <v>52562000</v>
      </c>
      <c r="D105" s="5" t="s">
        <v>590</v>
      </c>
      <c r="E105" s="5" t="s">
        <v>506</v>
      </c>
      <c r="F105" s="23">
        <v>5200</v>
      </c>
      <c r="G105" s="23">
        <v>5200</v>
      </c>
      <c r="H105" s="23">
        <v>4700</v>
      </c>
      <c r="I105" s="23">
        <v>4700</v>
      </c>
      <c r="J105" s="23">
        <v>22864.01475148695</v>
      </c>
      <c r="K105" s="23">
        <v>22628.314116547608</v>
      </c>
      <c r="L105" s="23">
        <v>25535.621524634127</v>
      </c>
      <c r="M105" s="23">
        <v>23694.959362798523</v>
      </c>
      <c r="N105" s="23">
        <v>23238.539065479545</v>
      </c>
      <c r="O105" s="23">
        <v>23127.679868537733</v>
      </c>
      <c r="P105" s="23">
        <v>23363.380503477074</v>
      </c>
      <c r="Q105" s="23">
        <v>23445.276486803457</v>
      </c>
      <c r="R105" s="23">
        <v>207697.78567976502</v>
      </c>
      <c r="T105" s="23">
        <f t="shared" si="231"/>
        <v>5200</v>
      </c>
      <c r="U105" s="23">
        <f t="shared" si="232"/>
        <v>5200</v>
      </c>
      <c r="V105" s="23">
        <f t="shared" si="233"/>
        <v>4700</v>
      </c>
      <c r="W105" s="23">
        <f t="shared" si="234"/>
        <v>4700</v>
      </c>
      <c r="X105" s="23">
        <f t="shared" si="235"/>
        <v>22864</v>
      </c>
      <c r="Y105" s="23">
        <f t="shared" si="236"/>
        <v>22628</v>
      </c>
      <c r="Z105" s="23">
        <f t="shared" si="237"/>
        <v>25536</v>
      </c>
      <c r="AA105" s="23">
        <f t="shared" si="238"/>
        <v>23695</v>
      </c>
      <c r="AB105" s="23">
        <f t="shared" si="239"/>
        <v>23239</v>
      </c>
      <c r="AC105" s="23">
        <f t="shared" si="240"/>
        <v>23128</v>
      </c>
      <c r="AD105" s="23">
        <f t="shared" si="241"/>
        <v>23363</v>
      </c>
      <c r="AE105" s="23">
        <f t="shared" si="242"/>
        <v>23445</v>
      </c>
    </row>
    <row r="106" spans="1:31">
      <c r="A106" s="5" t="s">
        <v>528</v>
      </c>
      <c r="B106" s="5" t="s">
        <v>529</v>
      </c>
      <c r="C106" s="5">
        <v>52571500</v>
      </c>
      <c r="D106" s="5" t="s">
        <v>615</v>
      </c>
      <c r="E106" s="5" t="s">
        <v>506</v>
      </c>
      <c r="F106" s="23">
        <v>6393.0625000000009</v>
      </c>
      <c r="G106" s="23">
        <v>6393.0625000000009</v>
      </c>
      <c r="H106" s="23">
        <v>6393.0625000000009</v>
      </c>
      <c r="I106" s="23">
        <v>6393.0625000000009</v>
      </c>
      <c r="J106" s="23"/>
      <c r="K106" s="23"/>
      <c r="L106" s="23"/>
      <c r="M106" s="23"/>
      <c r="N106" s="23"/>
      <c r="O106" s="23"/>
      <c r="P106" s="23"/>
      <c r="Q106" s="23"/>
      <c r="R106" s="23">
        <v>25572.250000000004</v>
      </c>
      <c r="T106" s="23">
        <f t="shared" si="231"/>
        <v>6393</v>
      </c>
      <c r="U106" s="23">
        <f t="shared" si="232"/>
        <v>6393</v>
      </c>
      <c r="V106" s="23">
        <f t="shared" si="233"/>
        <v>6393</v>
      </c>
      <c r="W106" s="23">
        <f t="shared" si="234"/>
        <v>6393</v>
      </c>
      <c r="X106" s="23">
        <f t="shared" si="235"/>
        <v>0</v>
      </c>
      <c r="Y106" s="23">
        <f t="shared" si="236"/>
        <v>0</v>
      </c>
      <c r="Z106" s="23">
        <f t="shared" si="237"/>
        <v>0</v>
      </c>
      <c r="AA106" s="23">
        <f t="shared" si="238"/>
        <v>0</v>
      </c>
      <c r="AB106" s="23">
        <f t="shared" si="239"/>
        <v>0</v>
      </c>
      <c r="AC106" s="23">
        <f t="shared" si="240"/>
        <v>0</v>
      </c>
      <c r="AD106" s="23">
        <f t="shared" si="241"/>
        <v>0</v>
      </c>
      <c r="AE106" s="23">
        <f t="shared" si="242"/>
        <v>0</v>
      </c>
    </row>
    <row r="107" spans="1:31">
      <c r="A107" s="5" t="s">
        <v>528</v>
      </c>
      <c r="B107" s="5" t="s">
        <v>529</v>
      </c>
      <c r="C107" s="5">
        <v>52582000</v>
      </c>
      <c r="D107" s="5" t="s">
        <v>633</v>
      </c>
      <c r="E107" s="5" t="s">
        <v>519</v>
      </c>
      <c r="F107" s="23">
        <v>3756</v>
      </c>
      <c r="G107" s="23">
        <v>4370</v>
      </c>
      <c r="H107" s="23">
        <v>3245</v>
      </c>
      <c r="I107" s="23">
        <v>3245</v>
      </c>
      <c r="J107" s="23"/>
      <c r="K107" s="23"/>
      <c r="L107" s="23"/>
      <c r="M107" s="23"/>
      <c r="N107" s="23"/>
      <c r="O107" s="23"/>
      <c r="P107" s="23"/>
      <c r="Q107" s="23"/>
      <c r="R107" s="23">
        <v>14616</v>
      </c>
      <c r="T107" s="23">
        <f t="shared" si="231"/>
        <v>3756</v>
      </c>
      <c r="U107" s="23">
        <f t="shared" si="232"/>
        <v>4370</v>
      </c>
      <c r="V107" s="23">
        <f t="shared" si="233"/>
        <v>3245</v>
      </c>
      <c r="W107" s="23">
        <f t="shared" si="234"/>
        <v>3245</v>
      </c>
      <c r="X107" s="23">
        <f t="shared" si="235"/>
        <v>0</v>
      </c>
      <c r="Y107" s="23">
        <f t="shared" si="236"/>
        <v>0</v>
      </c>
      <c r="Z107" s="23">
        <f t="shared" si="237"/>
        <v>0</v>
      </c>
      <c r="AA107" s="23">
        <f t="shared" si="238"/>
        <v>0</v>
      </c>
      <c r="AB107" s="23">
        <f t="shared" si="239"/>
        <v>0</v>
      </c>
      <c r="AC107" s="23">
        <f t="shared" si="240"/>
        <v>0</v>
      </c>
      <c r="AD107" s="23">
        <f t="shared" si="241"/>
        <v>0</v>
      </c>
      <c r="AE107" s="23">
        <f t="shared" si="242"/>
        <v>0</v>
      </c>
    </row>
    <row r="108" spans="1:31">
      <c r="A108" s="5" t="s">
        <v>1164</v>
      </c>
      <c r="F108" s="23">
        <v>24238.054500000002</v>
      </c>
      <c r="G108" s="23">
        <v>24852.054500000002</v>
      </c>
      <c r="H108" s="23">
        <v>23227.054500000002</v>
      </c>
      <c r="I108" s="23">
        <v>23227.054500000002</v>
      </c>
      <c r="J108" s="23">
        <v>22864.01475148695</v>
      </c>
      <c r="K108" s="23">
        <v>22628.314116547608</v>
      </c>
      <c r="L108" s="23">
        <v>25535.621524634127</v>
      </c>
      <c r="M108" s="23">
        <v>23694.959362798523</v>
      </c>
      <c r="N108" s="23">
        <v>23238.539065479545</v>
      </c>
      <c r="O108" s="23">
        <v>23127.679868537733</v>
      </c>
      <c r="P108" s="23">
        <v>23363.380503477074</v>
      </c>
      <c r="Q108" s="23">
        <v>23445.276486803457</v>
      </c>
      <c r="R108" s="23">
        <v>283442.00367976504</v>
      </c>
    </row>
    <row r="109" spans="1:31">
      <c r="A109" s="5" t="s">
        <v>523</v>
      </c>
      <c r="B109" s="5" t="s">
        <v>522</v>
      </c>
      <c r="C109" s="5">
        <v>52503000</v>
      </c>
      <c r="D109" s="5" t="s">
        <v>521</v>
      </c>
      <c r="E109" s="5" t="s">
        <v>525</v>
      </c>
      <c r="F109" s="23">
        <v>1000</v>
      </c>
      <c r="G109" s="23">
        <v>1000</v>
      </c>
      <c r="H109" s="23">
        <v>750</v>
      </c>
      <c r="I109" s="23">
        <v>1000</v>
      </c>
      <c r="J109" s="23">
        <v>1000</v>
      </c>
      <c r="K109" s="23">
        <v>750</v>
      </c>
      <c r="L109" s="23">
        <v>1000</v>
      </c>
      <c r="M109" s="23">
        <v>1000</v>
      </c>
      <c r="N109" s="23">
        <v>750</v>
      </c>
      <c r="O109" s="23">
        <v>1000</v>
      </c>
      <c r="P109" s="23">
        <v>1000</v>
      </c>
      <c r="Q109" s="23">
        <v>750</v>
      </c>
      <c r="R109" s="23">
        <v>11000</v>
      </c>
      <c r="T109" s="23">
        <f>ROUND(F109,0)</f>
        <v>1000</v>
      </c>
      <c r="U109" s="23">
        <f t="shared" ref="U109" si="243">ROUND(G109,0)</f>
        <v>1000</v>
      </c>
      <c r="V109" s="23">
        <f t="shared" ref="V109" si="244">ROUND(H109,0)</f>
        <v>750</v>
      </c>
      <c r="W109" s="23">
        <f t="shared" ref="W109" si="245">ROUND(I109,0)</f>
        <v>1000</v>
      </c>
      <c r="X109" s="23">
        <f t="shared" ref="X109" si="246">ROUND(J109,0)</f>
        <v>1000</v>
      </c>
      <c r="Y109" s="23">
        <f t="shared" ref="Y109" si="247">ROUND(K109,0)</f>
        <v>750</v>
      </c>
      <c r="Z109" s="23">
        <f t="shared" ref="Z109" si="248">ROUND(L109,0)</f>
        <v>1000</v>
      </c>
      <c r="AA109" s="23">
        <f t="shared" ref="AA109" si="249">ROUND(M109,0)</f>
        <v>1000</v>
      </c>
      <c r="AB109" s="23">
        <f t="shared" ref="AB109" si="250">ROUND(N109,0)</f>
        <v>750</v>
      </c>
      <c r="AC109" s="23">
        <f t="shared" ref="AC109" si="251">ROUND(O109,0)</f>
        <v>1000</v>
      </c>
      <c r="AD109" s="23">
        <f t="shared" ref="AD109" si="252">ROUND(P109,0)</f>
        <v>1000</v>
      </c>
      <c r="AE109" s="23">
        <f>ROUND(Q109,0)</f>
        <v>750</v>
      </c>
    </row>
    <row r="110" spans="1:31">
      <c r="A110" s="5" t="s">
        <v>1165</v>
      </c>
      <c r="F110" s="23">
        <v>1000</v>
      </c>
      <c r="G110" s="23">
        <v>1000</v>
      </c>
      <c r="H110" s="23">
        <v>750</v>
      </c>
      <c r="I110" s="23">
        <v>1000</v>
      </c>
      <c r="J110" s="23">
        <v>1000</v>
      </c>
      <c r="K110" s="23">
        <v>750</v>
      </c>
      <c r="L110" s="23">
        <v>1000</v>
      </c>
      <c r="M110" s="23">
        <v>1000</v>
      </c>
      <c r="N110" s="23">
        <v>750</v>
      </c>
      <c r="O110" s="23">
        <v>1000</v>
      </c>
      <c r="P110" s="23">
        <v>1000</v>
      </c>
      <c r="Q110" s="23">
        <v>750</v>
      </c>
      <c r="R110" s="23">
        <v>11000</v>
      </c>
    </row>
    <row r="111" spans="1:31">
      <c r="A111" s="5" t="s">
        <v>562</v>
      </c>
      <c r="B111" s="5" t="s">
        <v>563</v>
      </c>
      <c r="C111" s="5">
        <v>52534000</v>
      </c>
      <c r="D111" s="5" t="s">
        <v>560</v>
      </c>
      <c r="E111" s="5" t="s">
        <v>506</v>
      </c>
      <c r="F111" s="23">
        <v>6500</v>
      </c>
      <c r="G111" s="23">
        <v>8340</v>
      </c>
      <c r="H111" s="23">
        <v>6585</v>
      </c>
      <c r="I111" s="23">
        <v>5075</v>
      </c>
      <c r="J111" s="23">
        <v>5570.2600000000011</v>
      </c>
      <c r="K111" s="23">
        <v>11845.090000000004</v>
      </c>
      <c r="L111" s="23">
        <v>13318.210000000001</v>
      </c>
      <c r="M111" s="23">
        <v>19919.690000000002</v>
      </c>
      <c r="N111" s="23">
        <v>13673.580000000002</v>
      </c>
      <c r="O111" s="23">
        <v>15786.270000000004</v>
      </c>
      <c r="P111" s="23">
        <v>22850.670000000006</v>
      </c>
      <c r="Q111" s="23">
        <v>14354.270000000004</v>
      </c>
      <c r="R111" s="23">
        <v>143818.04000000004</v>
      </c>
      <c r="T111" s="23">
        <f t="shared" ref="T111:T114" si="253">ROUND(F111,0)</f>
        <v>6500</v>
      </c>
      <c r="U111" s="23">
        <f t="shared" ref="U111:U114" si="254">ROUND(G111,0)</f>
        <v>8340</v>
      </c>
      <c r="V111" s="23">
        <f t="shared" ref="V111:V114" si="255">ROUND(H111,0)</f>
        <v>6585</v>
      </c>
      <c r="W111" s="23">
        <f t="shared" ref="W111:W114" si="256">ROUND(I111,0)</f>
        <v>5075</v>
      </c>
      <c r="X111" s="23">
        <f t="shared" ref="X111:X114" si="257">ROUND(J111,0)</f>
        <v>5570</v>
      </c>
      <c r="Y111" s="23">
        <f t="shared" ref="Y111:Y114" si="258">ROUND(K111,0)</f>
        <v>11845</v>
      </c>
      <c r="Z111" s="23">
        <f t="shared" ref="Z111:Z114" si="259">ROUND(L111,0)</f>
        <v>13318</v>
      </c>
      <c r="AA111" s="23">
        <f t="shared" ref="AA111:AA114" si="260">ROUND(M111,0)</f>
        <v>19920</v>
      </c>
      <c r="AB111" s="23">
        <f t="shared" ref="AB111:AB114" si="261">ROUND(N111,0)</f>
        <v>13674</v>
      </c>
      <c r="AC111" s="23">
        <f t="shared" ref="AC111:AC114" si="262">ROUND(O111,0)</f>
        <v>15786</v>
      </c>
      <c r="AD111" s="23">
        <f t="shared" ref="AD111:AD114" si="263">ROUND(P111,0)</f>
        <v>22851</v>
      </c>
      <c r="AE111" s="23">
        <f t="shared" ref="AE111:AE114" si="264">ROUND(Q111,0)</f>
        <v>14354</v>
      </c>
    </row>
    <row r="112" spans="1:31">
      <c r="A112" s="5" t="s">
        <v>562</v>
      </c>
      <c r="B112" s="5" t="s">
        <v>563</v>
      </c>
      <c r="C112" s="5">
        <v>52534021</v>
      </c>
      <c r="D112" s="5" t="s">
        <v>564</v>
      </c>
      <c r="E112" s="5" t="s">
        <v>506</v>
      </c>
      <c r="F112" s="23">
        <v>3873.96</v>
      </c>
      <c r="G112" s="23">
        <v>1899.83</v>
      </c>
      <c r="H112" s="23">
        <v>1276.8499999999999</v>
      </c>
      <c r="I112" s="23">
        <v>1396.24</v>
      </c>
      <c r="J112" s="23"/>
      <c r="K112" s="23"/>
      <c r="L112" s="23"/>
      <c r="M112" s="23"/>
      <c r="N112" s="23"/>
      <c r="O112" s="23"/>
      <c r="P112" s="23"/>
      <c r="Q112" s="23"/>
      <c r="R112" s="23">
        <v>8446.880000000001</v>
      </c>
      <c r="T112" s="23">
        <f t="shared" si="253"/>
        <v>3874</v>
      </c>
      <c r="U112" s="23">
        <f t="shared" si="254"/>
        <v>1900</v>
      </c>
      <c r="V112" s="23">
        <f t="shared" si="255"/>
        <v>1277</v>
      </c>
      <c r="W112" s="23">
        <f t="shared" si="256"/>
        <v>1396</v>
      </c>
      <c r="X112" s="23">
        <f t="shared" si="257"/>
        <v>0</v>
      </c>
      <c r="Y112" s="23">
        <f t="shared" si="258"/>
        <v>0</v>
      </c>
      <c r="Z112" s="23">
        <f t="shared" si="259"/>
        <v>0</v>
      </c>
      <c r="AA112" s="23">
        <f t="shared" si="260"/>
        <v>0</v>
      </c>
      <c r="AB112" s="23">
        <f t="shared" si="261"/>
        <v>0</v>
      </c>
      <c r="AC112" s="23">
        <f t="shared" si="262"/>
        <v>0</v>
      </c>
      <c r="AD112" s="23">
        <f t="shared" si="263"/>
        <v>0</v>
      </c>
      <c r="AE112" s="23">
        <f t="shared" si="264"/>
        <v>0</v>
      </c>
    </row>
    <row r="113" spans="1:31">
      <c r="A113" s="5" t="s">
        <v>562</v>
      </c>
      <c r="B113" s="5" t="s">
        <v>563</v>
      </c>
      <c r="C113" s="5">
        <v>52534200</v>
      </c>
      <c r="D113" s="5" t="s">
        <v>565</v>
      </c>
      <c r="E113" s="5" t="s">
        <v>506</v>
      </c>
      <c r="F113" s="23">
        <v>906.3</v>
      </c>
      <c r="G113" s="23">
        <v>2045.3</v>
      </c>
      <c r="H113" s="23">
        <v>311.3</v>
      </c>
      <c r="I113" s="23">
        <v>230.3</v>
      </c>
      <c r="J113" s="23"/>
      <c r="K113" s="23"/>
      <c r="L113" s="23"/>
      <c r="M113" s="23"/>
      <c r="N113" s="23"/>
      <c r="O113" s="23"/>
      <c r="P113" s="23"/>
      <c r="Q113" s="23"/>
      <c r="R113" s="23">
        <v>3493.2</v>
      </c>
      <c r="T113" s="23">
        <f t="shared" si="253"/>
        <v>906</v>
      </c>
      <c r="U113" s="23">
        <f t="shared" si="254"/>
        <v>2045</v>
      </c>
      <c r="V113" s="23">
        <f t="shared" si="255"/>
        <v>311</v>
      </c>
      <c r="W113" s="23">
        <f t="shared" si="256"/>
        <v>230</v>
      </c>
      <c r="X113" s="23">
        <f t="shared" si="257"/>
        <v>0</v>
      </c>
      <c r="Y113" s="23">
        <f t="shared" si="258"/>
        <v>0</v>
      </c>
      <c r="Z113" s="23">
        <f t="shared" si="259"/>
        <v>0</v>
      </c>
      <c r="AA113" s="23">
        <f t="shared" si="260"/>
        <v>0</v>
      </c>
      <c r="AB113" s="23">
        <f t="shared" si="261"/>
        <v>0</v>
      </c>
      <c r="AC113" s="23">
        <f t="shared" si="262"/>
        <v>0</v>
      </c>
      <c r="AD113" s="23">
        <f t="shared" si="263"/>
        <v>0</v>
      </c>
      <c r="AE113" s="23">
        <f t="shared" si="264"/>
        <v>0</v>
      </c>
    </row>
    <row r="114" spans="1:31">
      <c r="A114" s="5" t="s">
        <v>562</v>
      </c>
      <c r="B114" s="5" t="s">
        <v>563</v>
      </c>
      <c r="C114" s="5">
        <v>52535000</v>
      </c>
      <c r="D114" s="5" t="s">
        <v>566</v>
      </c>
      <c r="E114" s="5" t="s">
        <v>506</v>
      </c>
      <c r="F114" s="23">
        <v>1750</v>
      </c>
      <c r="G114" s="23">
        <v>1500</v>
      </c>
      <c r="H114" s="23">
        <v>1500</v>
      </c>
      <c r="I114" s="23">
        <v>1750</v>
      </c>
      <c r="J114" s="23"/>
      <c r="K114" s="23"/>
      <c r="L114" s="23"/>
      <c r="M114" s="23"/>
      <c r="N114" s="23"/>
      <c r="O114" s="23"/>
      <c r="P114" s="23"/>
      <c r="Q114" s="23"/>
      <c r="R114" s="23">
        <v>6500</v>
      </c>
      <c r="T114" s="23">
        <f t="shared" si="253"/>
        <v>1750</v>
      </c>
      <c r="U114" s="23">
        <f t="shared" si="254"/>
        <v>1500</v>
      </c>
      <c r="V114" s="23">
        <f t="shared" si="255"/>
        <v>1500</v>
      </c>
      <c r="W114" s="23">
        <f t="shared" si="256"/>
        <v>1750</v>
      </c>
      <c r="X114" s="23">
        <f t="shared" si="257"/>
        <v>0</v>
      </c>
      <c r="Y114" s="23">
        <f t="shared" si="258"/>
        <v>0</v>
      </c>
      <c r="Z114" s="23">
        <f t="shared" si="259"/>
        <v>0</v>
      </c>
      <c r="AA114" s="23">
        <f t="shared" si="260"/>
        <v>0</v>
      </c>
      <c r="AB114" s="23">
        <f t="shared" si="261"/>
        <v>0</v>
      </c>
      <c r="AC114" s="23">
        <f t="shared" si="262"/>
        <v>0</v>
      </c>
      <c r="AD114" s="23">
        <f t="shared" si="263"/>
        <v>0</v>
      </c>
      <c r="AE114" s="23">
        <f t="shared" si="264"/>
        <v>0</v>
      </c>
    </row>
    <row r="115" spans="1:31">
      <c r="A115" s="5" t="s">
        <v>1166</v>
      </c>
      <c r="F115" s="23">
        <v>13030.259999999998</v>
      </c>
      <c r="G115" s="23">
        <v>13785.13</v>
      </c>
      <c r="H115" s="23">
        <v>9673.1500000000015</v>
      </c>
      <c r="I115" s="23">
        <v>8451.5400000000009</v>
      </c>
      <c r="J115" s="23">
        <v>5570.2600000000011</v>
      </c>
      <c r="K115" s="23">
        <v>11845.090000000004</v>
      </c>
      <c r="L115" s="23">
        <v>13318.210000000001</v>
      </c>
      <c r="M115" s="23">
        <v>19919.690000000002</v>
      </c>
      <c r="N115" s="23">
        <v>13673.580000000002</v>
      </c>
      <c r="O115" s="23">
        <v>15786.270000000004</v>
      </c>
      <c r="P115" s="23">
        <v>22850.670000000006</v>
      </c>
      <c r="Q115" s="23">
        <v>14354.270000000004</v>
      </c>
      <c r="R115" s="23">
        <v>162258.12000000005</v>
      </c>
    </row>
    <row r="116" spans="1:31">
      <c r="A116" s="5" t="s">
        <v>490</v>
      </c>
      <c r="B116" s="5" t="s">
        <v>489</v>
      </c>
      <c r="C116" s="5">
        <v>52000000</v>
      </c>
      <c r="D116" s="5" t="s">
        <v>488</v>
      </c>
      <c r="E116" s="5" t="s">
        <v>492</v>
      </c>
      <c r="F116" s="23">
        <v>20125</v>
      </c>
      <c r="G116" s="23">
        <v>17078.63</v>
      </c>
      <c r="H116" s="23">
        <v>14326.92</v>
      </c>
      <c r="I116" s="23">
        <v>14675</v>
      </c>
      <c r="J116" s="23">
        <v>159955.27219471778</v>
      </c>
      <c r="K116" s="23">
        <v>74776.254592152225</v>
      </c>
      <c r="L116" s="23">
        <v>62953.496118509516</v>
      </c>
      <c r="M116" s="23">
        <v>85093.828429416142</v>
      </c>
      <c r="N116" s="23">
        <v>135787.17171775064</v>
      </c>
      <c r="O116" s="23">
        <v>93281.953295684929</v>
      </c>
      <c r="P116" s="23">
        <v>67707.538813217383</v>
      </c>
      <c r="Q116" s="23">
        <v>66607.761364360471</v>
      </c>
      <c r="R116" s="23">
        <v>812368.82652580913</v>
      </c>
      <c r="T116" s="23">
        <f t="shared" ref="T116:T138" si="265">ROUND(F116,0)</f>
        <v>20125</v>
      </c>
      <c r="U116" s="23">
        <f t="shared" ref="U116:U138" si="266">ROUND(G116,0)</f>
        <v>17079</v>
      </c>
      <c r="V116" s="23">
        <f t="shared" ref="V116:V138" si="267">ROUND(H116,0)</f>
        <v>14327</v>
      </c>
      <c r="W116" s="23">
        <f t="shared" ref="W116:W138" si="268">ROUND(I116,0)</f>
        <v>14675</v>
      </c>
      <c r="X116" s="23">
        <f t="shared" ref="X116:X138" si="269">ROUND(J116,0)</f>
        <v>159955</v>
      </c>
      <c r="Y116" s="23">
        <f t="shared" ref="Y116:Y138" si="270">ROUND(K116,0)</f>
        <v>74776</v>
      </c>
      <c r="Z116" s="23">
        <f t="shared" ref="Z116:Z138" si="271">ROUND(L116,0)</f>
        <v>62953</v>
      </c>
      <c r="AA116" s="23">
        <f t="shared" ref="AA116:AA138" si="272">ROUND(M116,0)</f>
        <v>85094</v>
      </c>
      <c r="AB116" s="23">
        <f t="shared" ref="AB116:AB138" si="273">ROUND(N116,0)</f>
        <v>135787</v>
      </c>
      <c r="AC116" s="23">
        <f t="shared" ref="AC116:AC138" si="274">ROUND(O116,0)</f>
        <v>93282</v>
      </c>
      <c r="AD116" s="23">
        <f t="shared" ref="AD116:AD138" si="275">ROUND(P116,0)</f>
        <v>67708</v>
      </c>
      <c r="AE116" s="23">
        <f t="shared" ref="AE116:AE138" si="276">ROUND(Q116,0)</f>
        <v>66608</v>
      </c>
    </row>
    <row r="117" spans="1:31">
      <c r="A117" s="5" t="s">
        <v>490</v>
      </c>
      <c r="B117" s="5" t="s">
        <v>489</v>
      </c>
      <c r="C117" s="5">
        <v>52001000</v>
      </c>
      <c r="D117" s="5" t="s">
        <v>488</v>
      </c>
      <c r="E117" s="5" t="s">
        <v>492</v>
      </c>
      <c r="F117" s="23">
        <v>11374.616666666667</v>
      </c>
      <c r="G117" s="23">
        <v>7992.1366666666663</v>
      </c>
      <c r="H117" s="23">
        <v>6474.2166666666662</v>
      </c>
      <c r="I117" s="23">
        <v>11671.766666666668</v>
      </c>
      <c r="J117" s="23"/>
      <c r="K117" s="23"/>
      <c r="L117" s="23"/>
      <c r="M117" s="23"/>
      <c r="N117" s="23"/>
      <c r="O117" s="23"/>
      <c r="P117" s="23"/>
      <c r="Q117" s="23"/>
      <c r="R117" s="23">
        <v>37512.736666666671</v>
      </c>
      <c r="T117" s="23">
        <f t="shared" si="265"/>
        <v>11375</v>
      </c>
      <c r="U117" s="23">
        <f t="shared" si="266"/>
        <v>7992</v>
      </c>
      <c r="V117" s="23">
        <f t="shared" si="267"/>
        <v>6474</v>
      </c>
      <c r="W117" s="23">
        <f t="shared" si="268"/>
        <v>11672</v>
      </c>
      <c r="X117" s="23">
        <f t="shared" si="269"/>
        <v>0</v>
      </c>
      <c r="Y117" s="23">
        <f t="shared" si="270"/>
        <v>0</v>
      </c>
      <c r="Z117" s="23">
        <f t="shared" si="271"/>
        <v>0</v>
      </c>
      <c r="AA117" s="23">
        <f t="shared" si="272"/>
        <v>0</v>
      </c>
      <c r="AB117" s="23">
        <f t="shared" si="273"/>
        <v>0</v>
      </c>
      <c r="AC117" s="23">
        <f t="shared" si="274"/>
        <v>0</v>
      </c>
      <c r="AD117" s="23">
        <f t="shared" si="275"/>
        <v>0</v>
      </c>
      <c r="AE117" s="23">
        <f t="shared" si="276"/>
        <v>0</v>
      </c>
    </row>
    <row r="118" spans="1:31">
      <c r="A118" s="5" t="s">
        <v>490</v>
      </c>
      <c r="B118" s="5" t="s">
        <v>489</v>
      </c>
      <c r="C118" s="5">
        <v>52514500</v>
      </c>
      <c r="D118" s="5" t="s">
        <v>534</v>
      </c>
      <c r="E118" s="5" t="s">
        <v>506</v>
      </c>
      <c r="F118" s="23">
        <v>2000</v>
      </c>
      <c r="G118" s="23">
        <v>2000</v>
      </c>
      <c r="H118" s="23">
        <v>2000</v>
      </c>
      <c r="I118" s="23">
        <v>3000</v>
      </c>
      <c r="J118" s="23"/>
      <c r="K118" s="23"/>
      <c r="L118" s="23"/>
      <c r="M118" s="23"/>
      <c r="N118" s="23"/>
      <c r="O118" s="23"/>
      <c r="P118" s="23"/>
      <c r="Q118" s="23"/>
      <c r="R118" s="23">
        <v>9000</v>
      </c>
      <c r="T118" s="23">
        <f t="shared" si="265"/>
        <v>2000</v>
      </c>
      <c r="U118" s="23">
        <f t="shared" si="266"/>
        <v>2000</v>
      </c>
      <c r="V118" s="23">
        <f t="shared" si="267"/>
        <v>2000</v>
      </c>
      <c r="W118" s="23">
        <f t="shared" si="268"/>
        <v>3000</v>
      </c>
      <c r="X118" s="23">
        <f t="shared" si="269"/>
        <v>0</v>
      </c>
      <c r="Y118" s="23">
        <f t="shared" si="270"/>
        <v>0</v>
      </c>
      <c r="Z118" s="23">
        <f t="shared" si="271"/>
        <v>0</v>
      </c>
      <c r="AA118" s="23">
        <f t="shared" si="272"/>
        <v>0</v>
      </c>
      <c r="AB118" s="23">
        <f t="shared" si="273"/>
        <v>0</v>
      </c>
      <c r="AC118" s="23">
        <f t="shared" si="274"/>
        <v>0</v>
      </c>
      <c r="AD118" s="23">
        <f t="shared" si="275"/>
        <v>0</v>
      </c>
      <c r="AE118" s="23">
        <f t="shared" si="276"/>
        <v>0</v>
      </c>
    </row>
    <row r="119" spans="1:31">
      <c r="A119" s="5" t="s">
        <v>490</v>
      </c>
      <c r="B119" s="5" t="s">
        <v>489</v>
      </c>
      <c r="C119" s="5">
        <v>52514600</v>
      </c>
      <c r="D119" s="5" t="s">
        <v>535</v>
      </c>
      <c r="E119" s="5" t="s">
        <v>506</v>
      </c>
      <c r="F119" s="23">
        <v>11000</v>
      </c>
      <c r="G119" s="23">
        <v>3500</v>
      </c>
      <c r="H119" s="23">
        <v>12000</v>
      </c>
      <c r="I119" s="23">
        <v>1000</v>
      </c>
      <c r="J119" s="23"/>
      <c r="K119" s="23"/>
      <c r="L119" s="23"/>
      <c r="M119" s="23"/>
      <c r="N119" s="23"/>
      <c r="O119" s="23"/>
      <c r="P119" s="23"/>
      <c r="Q119" s="23"/>
      <c r="R119" s="23">
        <v>27500</v>
      </c>
      <c r="T119" s="23">
        <f t="shared" si="265"/>
        <v>11000</v>
      </c>
      <c r="U119" s="23">
        <f t="shared" si="266"/>
        <v>3500</v>
      </c>
      <c r="V119" s="23">
        <f t="shared" si="267"/>
        <v>12000</v>
      </c>
      <c r="W119" s="23">
        <f t="shared" si="268"/>
        <v>1000</v>
      </c>
      <c r="X119" s="23">
        <f t="shared" si="269"/>
        <v>0</v>
      </c>
      <c r="Y119" s="23">
        <f t="shared" si="270"/>
        <v>0</v>
      </c>
      <c r="Z119" s="23">
        <f t="shared" si="271"/>
        <v>0</v>
      </c>
      <c r="AA119" s="23">
        <f t="shared" si="272"/>
        <v>0</v>
      </c>
      <c r="AB119" s="23">
        <f t="shared" si="273"/>
        <v>0</v>
      </c>
      <c r="AC119" s="23">
        <f t="shared" si="274"/>
        <v>0</v>
      </c>
      <c r="AD119" s="23">
        <f t="shared" si="275"/>
        <v>0</v>
      </c>
      <c r="AE119" s="23">
        <f t="shared" si="276"/>
        <v>0</v>
      </c>
    </row>
    <row r="120" spans="1:31">
      <c r="A120" s="5" t="s">
        <v>490</v>
      </c>
      <c r="B120" s="5" t="s">
        <v>489</v>
      </c>
      <c r="C120" s="5">
        <v>52514700</v>
      </c>
      <c r="D120" s="5" t="s">
        <v>536</v>
      </c>
      <c r="E120" s="5" t="s">
        <v>506</v>
      </c>
      <c r="F120" s="23">
        <v>1000</v>
      </c>
      <c r="G120" s="23">
        <v>2000</v>
      </c>
      <c r="H120" s="23">
        <v>1000</v>
      </c>
      <c r="I120" s="23">
        <v>8500</v>
      </c>
      <c r="J120" s="23"/>
      <c r="K120" s="23"/>
      <c r="L120" s="23"/>
      <c r="M120" s="23"/>
      <c r="N120" s="23"/>
      <c r="O120" s="23"/>
      <c r="P120" s="23"/>
      <c r="Q120" s="23"/>
      <c r="R120" s="23">
        <v>12500</v>
      </c>
      <c r="T120" s="23">
        <f t="shared" si="265"/>
        <v>1000</v>
      </c>
      <c r="U120" s="23">
        <f t="shared" si="266"/>
        <v>2000</v>
      </c>
      <c r="V120" s="23">
        <f t="shared" si="267"/>
        <v>1000</v>
      </c>
      <c r="W120" s="23">
        <f t="shared" si="268"/>
        <v>8500</v>
      </c>
      <c r="X120" s="23">
        <f t="shared" si="269"/>
        <v>0</v>
      </c>
      <c r="Y120" s="23">
        <f t="shared" si="270"/>
        <v>0</v>
      </c>
      <c r="Z120" s="23">
        <f t="shared" si="271"/>
        <v>0</v>
      </c>
      <c r="AA120" s="23">
        <f t="shared" si="272"/>
        <v>0</v>
      </c>
      <c r="AB120" s="23">
        <f t="shared" si="273"/>
        <v>0</v>
      </c>
      <c r="AC120" s="23">
        <f t="shared" si="274"/>
        <v>0</v>
      </c>
      <c r="AD120" s="23">
        <f t="shared" si="275"/>
        <v>0</v>
      </c>
      <c r="AE120" s="23">
        <f t="shared" si="276"/>
        <v>0</v>
      </c>
    </row>
    <row r="121" spans="1:31">
      <c r="A121" s="5" t="s">
        <v>490</v>
      </c>
      <c r="B121" s="5" t="s">
        <v>489</v>
      </c>
      <c r="C121" s="5">
        <v>52514901</v>
      </c>
      <c r="D121" s="5" t="s">
        <v>537</v>
      </c>
      <c r="E121" s="5" t="s">
        <v>506</v>
      </c>
      <c r="F121" s="23">
        <v>0</v>
      </c>
      <c r="G121" s="23">
        <v>0</v>
      </c>
      <c r="H121" s="23">
        <v>0</v>
      </c>
      <c r="I121" s="23">
        <v>0</v>
      </c>
      <c r="J121" s="23"/>
      <c r="K121" s="23"/>
      <c r="L121" s="23"/>
      <c r="M121" s="23"/>
      <c r="N121" s="23"/>
      <c r="O121" s="23"/>
      <c r="P121" s="23"/>
      <c r="Q121" s="23"/>
      <c r="R121" s="23">
        <v>0</v>
      </c>
      <c r="T121" s="23">
        <f t="shared" si="265"/>
        <v>0</v>
      </c>
      <c r="U121" s="23">
        <f t="shared" si="266"/>
        <v>0</v>
      </c>
      <c r="V121" s="23">
        <f t="shared" si="267"/>
        <v>0</v>
      </c>
      <c r="W121" s="23">
        <f t="shared" si="268"/>
        <v>0</v>
      </c>
      <c r="X121" s="23">
        <f t="shared" si="269"/>
        <v>0</v>
      </c>
      <c r="Y121" s="23">
        <f t="shared" si="270"/>
        <v>0</v>
      </c>
      <c r="Z121" s="23">
        <f t="shared" si="271"/>
        <v>0</v>
      </c>
      <c r="AA121" s="23">
        <f t="shared" si="272"/>
        <v>0</v>
      </c>
      <c r="AB121" s="23">
        <f t="shared" si="273"/>
        <v>0</v>
      </c>
      <c r="AC121" s="23">
        <f t="shared" si="274"/>
        <v>0</v>
      </c>
      <c r="AD121" s="23">
        <f t="shared" si="275"/>
        <v>0</v>
      </c>
      <c r="AE121" s="23">
        <f t="shared" si="276"/>
        <v>0</v>
      </c>
    </row>
    <row r="122" spans="1:31">
      <c r="A122" s="5" t="s">
        <v>490</v>
      </c>
      <c r="B122" s="5" t="s">
        <v>489</v>
      </c>
      <c r="C122" s="5">
        <v>52514903</v>
      </c>
      <c r="D122" s="5" t="s">
        <v>538</v>
      </c>
      <c r="E122" s="5" t="s">
        <v>506</v>
      </c>
      <c r="F122" s="23">
        <v>0</v>
      </c>
      <c r="G122" s="23">
        <v>5000</v>
      </c>
      <c r="H122" s="23">
        <v>0</v>
      </c>
      <c r="I122" s="23">
        <v>5000</v>
      </c>
      <c r="J122" s="23"/>
      <c r="K122" s="23"/>
      <c r="L122" s="23"/>
      <c r="M122" s="23"/>
      <c r="N122" s="23"/>
      <c r="O122" s="23"/>
      <c r="P122" s="23"/>
      <c r="Q122" s="23"/>
      <c r="R122" s="23">
        <v>10000</v>
      </c>
      <c r="T122" s="23">
        <f t="shared" si="265"/>
        <v>0</v>
      </c>
      <c r="U122" s="23">
        <f t="shared" si="266"/>
        <v>5000</v>
      </c>
      <c r="V122" s="23">
        <f t="shared" si="267"/>
        <v>0</v>
      </c>
      <c r="W122" s="23">
        <f t="shared" si="268"/>
        <v>5000</v>
      </c>
      <c r="X122" s="23">
        <f t="shared" si="269"/>
        <v>0</v>
      </c>
      <c r="Y122" s="23">
        <f t="shared" si="270"/>
        <v>0</v>
      </c>
      <c r="Z122" s="23">
        <f t="shared" si="271"/>
        <v>0</v>
      </c>
      <c r="AA122" s="23">
        <f t="shared" si="272"/>
        <v>0</v>
      </c>
      <c r="AB122" s="23">
        <f t="shared" si="273"/>
        <v>0</v>
      </c>
      <c r="AC122" s="23">
        <f t="shared" si="274"/>
        <v>0</v>
      </c>
      <c r="AD122" s="23">
        <f t="shared" si="275"/>
        <v>0</v>
      </c>
      <c r="AE122" s="23">
        <f t="shared" si="276"/>
        <v>0</v>
      </c>
    </row>
    <row r="123" spans="1:31">
      <c r="A123" s="5" t="s">
        <v>490</v>
      </c>
      <c r="B123" s="5" t="s">
        <v>489</v>
      </c>
      <c r="C123" s="5">
        <v>52514904</v>
      </c>
      <c r="D123" s="5" t="s">
        <v>539</v>
      </c>
      <c r="E123" s="5" t="s">
        <v>506</v>
      </c>
      <c r="F123" s="23">
        <v>5000</v>
      </c>
      <c r="G123" s="23">
        <v>5000</v>
      </c>
      <c r="H123" s="23">
        <v>5000</v>
      </c>
      <c r="I123" s="23">
        <v>5000</v>
      </c>
      <c r="J123" s="23"/>
      <c r="K123" s="23"/>
      <c r="L123" s="23"/>
      <c r="M123" s="23"/>
      <c r="N123" s="23"/>
      <c r="O123" s="23"/>
      <c r="P123" s="23"/>
      <c r="Q123" s="23"/>
      <c r="R123" s="23">
        <v>20000</v>
      </c>
      <c r="T123" s="23">
        <f t="shared" si="265"/>
        <v>5000</v>
      </c>
      <c r="U123" s="23">
        <f t="shared" si="266"/>
        <v>5000</v>
      </c>
      <c r="V123" s="23">
        <f t="shared" si="267"/>
        <v>5000</v>
      </c>
      <c r="W123" s="23">
        <f t="shared" si="268"/>
        <v>5000</v>
      </c>
      <c r="X123" s="23">
        <f t="shared" si="269"/>
        <v>0</v>
      </c>
      <c r="Y123" s="23">
        <f t="shared" si="270"/>
        <v>0</v>
      </c>
      <c r="Z123" s="23">
        <f t="shared" si="271"/>
        <v>0</v>
      </c>
      <c r="AA123" s="23">
        <f t="shared" si="272"/>
        <v>0</v>
      </c>
      <c r="AB123" s="23">
        <f t="shared" si="273"/>
        <v>0</v>
      </c>
      <c r="AC123" s="23">
        <f t="shared" si="274"/>
        <v>0</v>
      </c>
      <c r="AD123" s="23">
        <f t="shared" si="275"/>
        <v>0</v>
      </c>
      <c r="AE123" s="23">
        <f t="shared" si="276"/>
        <v>0</v>
      </c>
    </row>
    <row r="124" spans="1:31">
      <c r="A124" s="5" t="s">
        <v>490</v>
      </c>
      <c r="B124" s="5" t="s">
        <v>489</v>
      </c>
      <c r="C124" s="5">
        <v>52514905</v>
      </c>
      <c r="D124" s="5" t="s">
        <v>540</v>
      </c>
      <c r="E124" s="5" t="s">
        <v>506</v>
      </c>
      <c r="F124" s="23">
        <v>1000</v>
      </c>
      <c r="G124" s="23">
        <v>3000</v>
      </c>
      <c r="H124" s="23">
        <v>0</v>
      </c>
      <c r="I124" s="23">
        <v>0</v>
      </c>
      <c r="J124" s="23"/>
      <c r="K124" s="23"/>
      <c r="L124" s="23"/>
      <c r="M124" s="23"/>
      <c r="N124" s="23"/>
      <c r="O124" s="23"/>
      <c r="P124" s="23"/>
      <c r="Q124" s="23"/>
      <c r="R124" s="23">
        <v>4000</v>
      </c>
      <c r="T124" s="23">
        <f t="shared" si="265"/>
        <v>1000</v>
      </c>
      <c r="U124" s="23">
        <f t="shared" si="266"/>
        <v>3000</v>
      </c>
      <c r="V124" s="23">
        <f t="shared" si="267"/>
        <v>0</v>
      </c>
      <c r="W124" s="23">
        <f t="shared" si="268"/>
        <v>0</v>
      </c>
      <c r="X124" s="23">
        <f t="shared" si="269"/>
        <v>0</v>
      </c>
      <c r="Y124" s="23">
        <f t="shared" si="270"/>
        <v>0</v>
      </c>
      <c r="Z124" s="23">
        <f t="shared" si="271"/>
        <v>0</v>
      </c>
      <c r="AA124" s="23">
        <f t="shared" si="272"/>
        <v>0</v>
      </c>
      <c r="AB124" s="23">
        <f t="shared" si="273"/>
        <v>0</v>
      </c>
      <c r="AC124" s="23">
        <f t="shared" si="274"/>
        <v>0</v>
      </c>
      <c r="AD124" s="23">
        <f t="shared" si="275"/>
        <v>0</v>
      </c>
      <c r="AE124" s="23">
        <f t="shared" si="276"/>
        <v>0</v>
      </c>
    </row>
    <row r="125" spans="1:31">
      <c r="A125" s="5" t="s">
        <v>490</v>
      </c>
      <c r="B125" s="5" t="s">
        <v>489</v>
      </c>
      <c r="C125" s="5">
        <v>52514907</v>
      </c>
      <c r="D125" s="5" t="s">
        <v>542</v>
      </c>
      <c r="E125" s="5" t="s">
        <v>506</v>
      </c>
      <c r="F125" s="23">
        <v>500</v>
      </c>
      <c r="G125" s="23">
        <v>0</v>
      </c>
      <c r="H125" s="23">
        <v>0</v>
      </c>
      <c r="I125" s="23">
        <v>500</v>
      </c>
      <c r="J125" s="23"/>
      <c r="K125" s="23"/>
      <c r="L125" s="23"/>
      <c r="M125" s="23"/>
      <c r="N125" s="23"/>
      <c r="O125" s="23"/>
      <c r="P125" s="23"/>
      <c r="Q125" s="23"/>
      <c r="R125" s="23">
        <v>1000</v>
      </c>
      <c r="T125" s="23">
        <f t="shared" si="265"/>
        <v>500</v>
      </c>
      <c r="U125" s="23">
        <f t="shared" si="266"/>
        <v>0</v>
      </c>
      <c r="V125" s="23">
        <f t="shared" si="267"/>
        <v>0</v>
      </c>
      <c r="W125" s="23">
        <f t="shared" si="268"/>
        <v>500</v>
      </c>
      <c r="X125" s="23">
        <f t="shared" si="269"/>
        <v>0</v>
      </c>
      <c r="Y125" s="23">
        <f t="shared" si="270"/>
        <v>0</v>
      </c>
      <c r="Z125" s="23">
        <f t="shared" si="271"/>
        <v>0</v>
      </c>
      <c r="AA125" s="23">
        <f t="shared" si="272"/>
        <v>0</v>
      </c>
      <c r="AB125" s="23">
        <f t="shared" si="273"/>
        <v>0</v>
      </c>
      <c r="AC125" s="23">
        <f t="shared" si="274"/>
        <v>0</v>
      </c>
      <c r="AD125" s="23">
        <f t="shared" si="275"/>
        <v>0</v>
      </c>
      <c r="AE125" s="23">
        <f t="shared" si="276"/>
        <v>0</v>
      </c>
    </row>
    <row r="126" spans="1:31">
      <c r="A126" s="5" t="s">
        <v>490</v>
      </c>
      <c r="B126" s="5" t="s">
        <v>489</v>
      </c>
      <c r="C126" s="5">
        <v>52514909</v>
      </c>
      <c r="D126" s="5" t="s">
        <v>543</v>
      </c>
      <c r="E126" s="5" t="s">
        <v>506</v>
      </c>
      <c r="F126" s="23">
        <v>0</v>
      </c>
      <c r="G126" s="23">
        <v>0</v>
      </c>
      <c r="H126" s="23">
        <v>4600</v>
      </c>
      <c r="I126" s="23">
        <v>0</v>
      </c>
      <c r="J126" s="23"/>
      <c r="K126" s="23"/>
      <c r="L126" s="23"/>
      <c r="M126" s="23"/>
      <c r="N126" s="23"/>
      <c r="O126" s="23"/>
      <c r="P126" s="23"/>
      <c r="Q126" s="23"/>
      <c r="R126" s="23">
        <v>4600</v>
      </c>
      <c r="T126" s="23">
        <f t="shared" si="265"/>
        <v>0</v>
      </c>
      <c r="U126" s="23">
        <f t="shared" si="266"/>
        <v>0</v>
      </c>
      <c r="V126" s="23">
        <f t="shared" si="267"/>
        <v>4600</v>
      </c>
      <c r="W126" s="23">
        <f t="shared" si="268"/>
        <v>0</v>
      </c>
      <c r="X126" s="23">
        <f t="shared" si="269"/>
        <v>0</v>
      </c>
      <c r="Y126" s="23">
        <f t="shared" si="270"/>
        <v>0</v>
      </c>
      <c r="Z126" s="23">
        <f t="shared" si="271"/>
        <v>0</v>
      </c>
      <c r="AA126" s="23">
        <f t="shared" si="272"/>
        <v>0</v>
      </c>
      <c r="AB126" s="23">
        <f t="shared" si="273"/>
        <v>0</v>
      </c>
      <c r="AC126" s="23">
        <f t="shared" si="274"/>
        <v>0</v>
      </c>
      <c r="AD126" s="23">
        <f t="shared" si="275"/>
        <v>0</v>
      </c>
      <c r="AE126" s="23">
        <f t="shared" si="276"/>
        <v>0</v>
      </c>
    </row>
    <row r="127" spans="1:31">
      <c r="A127" s="5" t="s">
        <v>490</v>
      </c>
      <c r="B127" s="5" t="s">
        <v>489</v>
      </c>
      <c r="C127" s="5">
        <v>52515000</v>
      </c>
      <c r="D127" s="5" t="s">
        <v>544</v>
      </c>
      <c r="E127" s="5" t="s">
        <v>506</v>
      </c>
      <c r="F127" s="23">
        <v>350</v>
      </c>
      <c r="G127" s="23">
        <v>100</v>
      </c>
      <c r="H127" s="23">
        <v>350</v>
      </c>
      <c r="I127" s="23">
        <v>100</v>
      </c>
      <c r="J127" s="23"/>
      <c r="K127" s="23"/>
      <c r="L127" s="23"/>
      <c r="M127" s="23"/>
      <c r="N127" s="23"/>
      <c r="O127" s="23"/>
      <c r="P127" s="23"/>
      <c r="Q127" s="23"/>
      <c r="R127" s="23">
        <v>900</v>
      </c>
      <c r="T127" s="23">
        <f t="shared" si="265"/>
        <v>350</v>
      </c>
      <c r="U127" s="23">
        <f t="shared" si="266"/>
        <v>100</v>
      </c>
      <c r="V127" s="23">
        <f t="shared" si="267"/>
        <v>350</v>
      </c>
      <c r="W127" s="23">
        <f t="shared" si="268"/>
        <v>100</v>
      </c>
      <c r="X127" s="23">
        <f t="shared" si="269"/>
        <v>0</v>
      </c>
      <c r="Y127" s="23">
        <f t="shared" si="270"/>
        <v>0</v>
      </c>
      <c r="Z127" s="23">
        <f t="shared" si="271"/>
        <v>0</v>
      </c>
      <c r="AA127" s="23">
        <f t="shared" si="272"/>
        <v>0</v>
      </c>
      <c r="AB127" s="23">
        <f t="shared" si="273"/>
        <v>0</v>
      </c>
      <c r="AC127" s="23">
        <f t="shared" si="274"/>
        <v>0</v>
      </c>
      <c r="AD127" s="23">
        <f t="shared" si="275"/>
        <v>0</v>
      </c>
      <c r="AE127" s="23">
        <f t="shared" si="276"/>
        <v>0</v>
      </c>
    </row>
    <row r="128" spans="1:31">
      <c r="A128" s="5" t="s">
        <v>490</v>
      </c>
      <c r="B128" s="5" t="s">
        <v>489</v>
      </c>
      <c r="C128" s="5">
        <v>52515001</v>
      </c>
      <c r="D128" s="5" t="s">
        <v>545</v>
      </c>
      <c r="E128" s="5" t="s">
        <v>506</v>
      </c>
      <c r="F128" s="23">
        <v>1500</v>
      </c>
      <c r="G128" s="23">
        <v>0</v>
      </c>
      <c r="H128" s="23">
        <v>0</v>
      </c>
      <c r="I128" s="23">
        <v>0</v>
      </c>
      <c r="J128" s="23"/>
      <c r="K128" s="23"/>
      <c r="L128" s="23"/>
      <c r="M128" s="23"/>
      <c r="N128" s="23"/>
      <c r="O128" s="23"/>
      <c r="P128" s="23"/>
      <c r="Q128" s="23"/>
      <c r="R128" s="23">
        <v>1500</v>
      </c>
      <c r="T128" s="23">
        <f t="shared" si="265"/>
        <v>1500</v>
      </c>
      <c r="U128" s="23">
        <f t="shared" si="266"/>
        <v>0</v>
      </c>
      <c r="V128" s="23">
        <f t="shared" si="267"/>
        <v>0</v>
      </c>
      <c r="W128" s="23">
        <f t="shared" si="268"/>
        <v>0</v>
      </c>
      <c r="X128" s="23">
        <f t="shared" si="269"/>
        <v>0</v>
      </c>
      <c r="Y128" s="23">
        <f t="shared" si="270"/>
        <v>0</v>
      </c>
      <c r="Z128" s="23">
        <f t="shared" si="271"/>
        <v>0</v>
      </c>
      <c r="AA128" s="23">
        <f t="shared" si="272"/>
        <v>0</v>
      </c>
      <c r="AB128" s="23">
        <f t="shared" si="273"/>
        <v>0</v>
      </c>
      <c r="AC128" s="23">
        <f t="shared" si="274"/>
        <v>0</v>
      </c>
      <c r="AD128" s="23">
        <f t="shared" si="275"/>
        <v>0</v>
      </c>
      <c r="AE128" s="23">
        <f t="shared" si="276"/>
        <v>0</v>
      </c>
    </row>
    <row r="129" spans="1:31">
      <c r="A129" s="5" t="s">
        <v>490</v>
      </c>
      <c r="B129" s="5" t="s">
        <v>489</v>
      </c>
      <c r="C129" s="5">
        <v>52522000</v>
      </c>
      <c r="D129" s="5" t="s">
        <v>547</v>
      </c>
      <c r="E129" s="5" t="s">
        <v>506</v>
      </c>
      <c r="F129" s="23">
        <v>0</v>
      </c>
      <c r="G129" s="23">
        <v>0</v>
      </c>
      <c r="H129" s="23">
        <v>0</v>
      </c>
      <c r="I129" s="23">
        <v>0</v>
      </c>
      <c r="J129" s="23"/>
      <c r="K129" s="23"/>
      <c r="L129" s="23"/>
      <c r="M129" s="23"/>
      <c r="N129" s="23"/>
      <c r="O129" s="23"/>
      <c r="P129" s="23"/>
      <c r="Q129" s="23"/>
      <c r="R129" s="23">
        <v>0</v>
      </c>
      <c r="T129" s="23">
        <f t="shared" si="265"/>
        <v>0</v>
      </c>
      <c r="U129" s="23">
        <f t="shared" si="266"/>
        <v>0</v>
      </c>
      <c r="V129" s="23">
        <f t="shared" si="267"/>
        <v>0</v>
      </c>
      <c r="W129" s="23">
        <f t="shared" si="268"/>
        <v>0</v>
      </c>
      <c r="X129" s="23">
        <f t="shared" si="269"/>
        <v>0</v>
      </c>
      <c r="Y129" s="23">
        <f t="shared" si="270"/>
        <v>0</v>
      </c>
      <c r="Z129" s="23">
        <f t="shared" si="271"/>
        <v>0</v>
      </c>
      <c r="AA129" s="23">
        <f t="shared" si="272"/>
        <v>0</v>
      </c>
      <c r="AB129" s="23">
        <f t="shared" si="273"/>
        <v>0</v>
      </c>
      <c r="AC129" s="23">
        <f t="shared" si="274"/>
        <v>0</v>
      </c>
      <c r="AD129" s="23">
        <f t="shared" si="275"/>
        <v>0</v>
      </c>
      <c r="AE129" s="23">
        <f t="shared" si="276"/>
        <v>0</v>
      </c>
    </row>
    <row r="130" spans="1:31">
      <c r="A130" s="5" t="s">
        <v>490</v>
      </c>
      <c r="B130" s="5" t="s">
        <v>489</v>
      </c>
      <c r="C130" s="5">
        <v>52524000</v>
      </c>
      <c r="D130" s="5" t="s">
        <v>548</v>
      </c>
      <c r="E130" s="5" t="s">
        <v>506</v>
      </c>
      <c r="F130" s="23">
        <v>5773</v>
      </c>
      <c r="G130" s="23">
        <v>4558</v>
      </c>
      <c r="H130" s="23">
        <v>4858</v>
      </c>
      <c r="I130" s="23">
        <v>11558</v>
      </c>
      <c r="J130" s="23"/>
      <c r="K130" s="23"/>
      <c r="L130" s="23"/>
      <c r="M130" s="23"/>
      <c r="N130" s="23"/>
      <c r="O130" s="23"/>
      <c r="P130" s="23"/>
      <c r="Q130" s="23"/>
      <c r="R130" s="23">
        <v>26747</v>
      </c>
      <c r="T130" s="23">
        <f t="shared" si="265"/>
        <v>5773</v>
      </c>
      <c r="U130" s="23">
        <f t="shared" si="266"/>
        <v>4558</v>
      </c>
      <c r="V130" s="23">
        <f t="shared" si="267"/>
        <v>4858</v>
      </c>
      <c r="W130" s="23">
        <f t="shared" si="268"/>
        <v>11558</v>
      </c>
      <c r="X130" s="23">
        <f t="shared" si="269"/>
        <v>0</v>
      </c>
      <c r="Y130" s="23">
        <f t="shared" si="270"/>
        <v>0</v>
      </c>
      <c r="Z130" s="23">
        <f t="shared" si="271"/>
        <v>0</v>
      </c>
      <c r="AA130" s="23">
        <f t="shared" si="272"/>
        <v>0</v>
      </c>
      <c r="AB130" s="23">
        <f t="shared" si="273"/>
        <v>0</v>
      </c>
      <c r="AC130" s="23">
        <f t="shared" si="274"/>
        <v>0</v>
      </c>
      <c r="AD130" s="23">
        <f t="shared" si="275"/>
        <v>0</v>
      </c>
      <c r="AE130" s="23">
        <f t="shared" si="276"/>
        <v>0</v>
      </c>
    </row>
    <row r="131" spans="1:31">
      <c r="A131" s="5" t="s">
        <v>490</v>
      </c>
      <c r="B131" s="5" t="s">
        <v>489</v>
      </c>
      <c r="C131" s="5">
        <v>52527000</v>
      </c>
      <c r="D131" s="5" t="s">
        <v>550</v>
      </c>
      <c r="E131" s="5" t="s">
        <v>506</v>
      </c>
      <c r="F131" s="23">
        <v>200</v>
      </c>
      <c r="G131" s="23">
        <v>200</v>
      </c>
      <c r="H131" s="23">
        <v>7700</v>
      </c>
      <c r="I131" s="23">
        <v>200</v>
      </c>
      <c r="J131" s="23"/>
      <c r="K131" s="23"/>
      <c r="L131" s="23"/>
      <c r="M131" s="23"/>
      <c r="N131" s="23"/>
      <c r="O131" s="23"/>
      <c r="P131" s="23"/>
      <c r="Q131" s="23"/>
      <c r="R131" s="23">
        <v>8300</v>
      </c>
      <c r="T131" s="23">
        <f t="shared" si="265"/>
        <v>200</v>
      </c>
      <c r="U131" s="23">
        <f t="shared" si="266"/>
        <v>200</v>
      </c>
      <c r="V131" s="23">
        <f t="shared" si="267"/>
        <v>7700</v>
      </c>
      <c r="W131" s="23">
        <f t="shared" si="268"/>
        <v>200</v>
      </c>
      <c r="X131" s="23">
        <f t="shared" si="269"/>
        <v>0</v>
      </c>
      <c r="Y131" s="23">
        <f t="shared" si="270"/>
        <v>0</v>
      </c>
      <c r="Z131" s="23">
        <f t="shared" si="271"/>
        <v>0</v>
      </c>
      <c r="AA131" s="23">
        <f t="shared" si="272"/>
        <v>0</v>
      </c>
      <c r="AB131" s="23">
        <f t="shared" si="273"/>
        <v>0</v>
      </c>
      <c r="AC131" s="23">
        <f t="shared" si="274"/>
        <v>0</v>
      </c>
      <c r="AD131" s="23">
        <f t="shared" si="275"/>
        <v>0</v>
      </c>
      <c r="AE131" s="23">
        <f t="shared" si="276"/>
        <v>0</v>
      </c>
    </row>
    <row r="132" spans="1:31">
      <c r="A132" s="5" t="s">
        <v>490</v>
      </c>
      <c r="B132" s="5" t="s">
        <v>489</v>
      </c>
      <c r="C132" s="5">
        <v>52528000</v>
      </c>
      <c r="D132" s="5" t="s">
        <v>551</v>
      </c>
      <c r="E132" s="5" t="s">
        <v>506</v>
      </c>
      <c r="F132" s="23">
        <v>0</v>
      </c>
      <c r="G132" s="23">
        <v>0</v>
      </c>
      <c r="H132" s="23">
        <v>0</v>
      </c>
      <c r="I132" s="23">
        <v>0</v>
      </c>
      <c r="J132" s="23"/>
      <c r="K132" s="23"/>
      <c r="L132" s="23"/>
      <c r="M132" s="23"/>
      <c r="N132" s="23"/>
      <c r="O132" s="23"/>
      <c r="P132" s="23"/>
      <c r="Q132" s="23"/>
      <c r="R132" s="23">
        <v>0</v>
      </c>
      <c r="T132" s="23">
        <f t="shared" si="265"/>
        <v>0</v>
      </c>
      <c r="U132" s="23">
        <f t="shared" si="266"/>
        <v>0</v>
      </c>
      <c r="V132" s="23">
        <f t="shared" si="267"/>
        <v>0</v>
      </c>
      <c r="W132" s="23">
        <f t="shared" si="268"/>
        <v>0</v>
      </c>
      <c r="X132" s="23">
        <f t="shared" si="269"/>
        <v>0</v>
      </c>
      <c r="Y132" s="23">
        <f t="shared" si="270"/>
        <v>0</v>
      </c>
      <c r="Z132" s="23">
        <f t="shared" si="271"/>
        <v>0</v>
      </c>
      <c r="AA132" s="23">
        <f t="shared" si="272"/>
        <v>0</v>
      </c>
      <c r="AB132" s="23">
        <f t="shared" si="273"/>
        <v>0</v>
      </c>
      <c r="AC132" s="23">
        <f t="shared" si="274"/>
        <v>0</v>
      </c>
      <c r="AD132" s="23">
        <f t="shared" si="275"/>
        <v>0</v>
      </c>
      <c r="AE132" s="23">
        <f t="shared" si="276"/>
        <v>0</v>
      </c>
    </row>
    <row r="133" spans="1:31">
      <c r="A133" s="5" t="s">
        <v>490</v>
      </c>
      <c r="B133" s="5" t="s">
        <v>489</v>
      </c>
      <c r="C133" s="5">
        <v>52540000</v>
      </c>
      <c r="D133" s="5" t="s">
        <v>568</v>
      </c>
      <c r="E133" s="5" t="s">
        <v>506</v>
      </c>
      <c r="F133" s="23">
        <v>0</v>
      </c>
      <c r="G133" s="23">
        <v>600</v>
      </c>
      <c r="H133" s="23">
        <v>0</v>
      </c>
      <c r="I133" s="23">
        <v>0</v>
      </c>
      <c r="J133" s="23"/>
      <c r="K133" s="23"/>
      <c r="L133" s="23"/>
      <c r="M133" s="23"/>
      <c r="N133" s="23"/>
      <c r="O133" s="23"/>
      <c r="P133" s="23"/>
      <c r="Q133" s="23"/>
      <c r="R133" s="23">
        <v>600</v>
      </c>
      <c r="T133" s="23">
        <f t="shared" si="265"/>
        <v>0</v>
      </c>
      <c r="U133" s="23">
        <f t="shared" si="266"/>
        <v>600</v>
      </c>
      <c r="V133" s="23">
        <f t="shared" si="267"/>
        <v>0</v>
      </c>
      <c r="W133" s="23">
        <f t="shared" si="268"/>
        <v>0</v>
      </c>
      <c r="X133" s="23">
        <f t="shared" si="269"/>
        <v>0</v>
      </c>
      <c r="Y133" s="23">
        <f t="shared" si="270"/>
        <v>0</v>
      </c>
      <c r="Z133" s="23">
        <f t="shared" si="271"/>
        <v>0</v>
      </c>
      <c r="AA133" s="23">
        <f t="shared" si="272"/>
        <v>0</v>
      </c>
      <c r="AB133" s="23">
        <f t="shared" si="273"/>
        <v>0</v>
      </c>
      <c r="AC133" s="23">
        <f t="shared" si="274"/>
        <v>0</v>
      </c>
      <c r="AD133" s="23">
        <f t="shared" si="275"/>
        <v>0</v>
      </c>
      <c r="AE133" s="23">
        <f t="shared" si="276"/>
        <v>0</v>
      </c>
    </row>
    <row r="134" spans="1:31">
      <c r="A134" s="5" t="s">
        <v>490</v>
      </c>
      <c r="B134" s="5" t="s">
        <v>489</v>
      </c>
      <c r="C134" s="5">
        <v>52554500</v>
      </c>
      <c r="D134" s="5" t="s">
        <v>588</v>
      </c>
      <c r="E134" s="5" t="s">
        <v>463</v>
      </c>
      <c r="F134" s="23">
        <v>7415</v>
      </c>
      <c r="G134" s="23">
        <v>7955</v>
      </c>
      <c r="H134" s="23">
        <v>7465</v>
      </c>
      <c r="I134" s="23">
        <v>7515</v>
      </c>
      <c r="J134" s="23"/>
      <c r="K134" s="23"/>
      <c r="L134" s="23"/>
      <c r="M134" s="23"/>
      <c r="N134" s="23"/>
      <c r="O134" s="23"/>
      <c r="P134" s="23"/>
      <c r="Q134" s="23"/>
      <c r="R134" s="23">
        <v>30350</v>
      </c>
      <c r="T134" s="23">
        <f t="shared" si="265"/>
        <v>7415</v>
      </c>
      <c r="U134" s="23">
        <f t="shared" si="266"/>
        <v>7955</v>
      </c>
      <c r="V134" s="23">
        <f t="shared" si="267"/>
        <v>7465</v>
      </c>
      <c r="W134" s="23">
        <f t="shared" si="268"/>
        <v>7515</v>
      </c>
      <c r="X134" s="23">
        <f t="shared" si="269"/>
        <v>0</v>
      </c>
      <c r="Y134" s="23">
        <f t="shared" si="270"/>
        <v>0</v>
      </c>
      <c r="Z134" s="23">
        <f t="shared" si="271"/>
        <v>0</v>
      </c>
      <c r="AA134" s="23">
        <f t="shared" si="272"/>
        <v>0</v>
      </c>
      <c r="AB134" s="23">
        <f t="shared" si="273"/>
        <v>0</v>
      </c>
      <c r="AC134" s="23">
        <f t="shared" si="274"/>
        <v>0</v>
      </c>
      <c r="AD134" s="23">
        <f t="shared" si="275"/>
        <v>0</v>
      </c>
      <c r="AE134" s="23">
        <f t="shared" si="276"/>
        <v>0</v>
      </c>
    </row>
    <row r="135" spans="1:31">
      <c r="A135" s="5" t="s">
        <v>490</v>
      </c>
      <c r="B135" s="5" t="s">
        <v>489</v>
      </c>
      <c r="C135" s="5">
        <v>52556500</v>
      </c>
      <c r="D135" s="5" t="s">
        <v>589</v>
      </c>
      <c r="E135" s="5" t="s">
        <v>506</v>
      </c>
      <c r="F135" s="23">
        <v>0</v>
      </c>
      <c r="G135" s="23">
        <v>0</v>
      </c>
      <c r="H135" s="23">
        <v>0</v>
      </c>
      <c r="I135" s="23">
        <v>0</v>
      </c>
      <c r="J135" s="23"/>
      <c r="K135" s="23"/>
      <c r="L135" s="23"/>
      <c r="M135" s="23"/>
      <c r="N135" s="23"/>
      <c r="O135" s="23"/>
      <c r="P135" s="23"/>
      <c r="Q135" s="23"/>
      <c r="R135" s="23">
        <v>0</v>
      </c>
      <c r="T135" s="23">
        <f t="shared" si="265"/>
        <v>0</v>
      </c>
      <c r="U135" s="23">
        <f t="shared" si="266"/>
        <v>0</v>
      </c>
      <c r="V135" s="23">
        <f t="shared" si="267"/>
        <v>0</v>
      </c>
      <c r="W135" s="23">
        <f t="shared" si="268"/>
        <v>0</v>
      </c>
      <c r="X135" s="23">
        <f t="shared" si="269"/>
        <v>0</v>
      </c>
      <c r="Y135" s="23">
        <f t="shared" si="270"/>
        <v>0</v>
      </c>
      <c r="Z135" s="23">
        <f t="shared" si="271"/>
        <v>0</v>
      </c>
      <c r="AA135" s="23">
        <f t="shared" si="272"/>
        <v>0</v>
      </c>
      <c r="AB135" s="23">
        <f t="shared" si="273"/>
        <v>0</v>
      </c>
      <c r="AC135" s="23">
        <f t="shared" si="274"/>
        <v>0</v>
      </c>
      <c r="AD135" s="23">
        <f t="shared" si="275"/>
        <v>0</v>
      </c>
      <c r="AE135" s="23">
        <f t="shared" si="276"/>
        <v>0</v>
      </c>
    </row>
    <row r="136" spans="1:31">
      <c r="A136" s="5" t="s">
        <v>490</v>
      </c>
      <c r="B136" s="5" t="s">
        <v>489</v>
      </c>
      <c r="C136" s="5">
        <v>52568000</v>
      </c>
      <c r="D136" s="5" t="s">
        <v>609</v>
      </c>
      <c r="E136" s="5" t="s">
        <v>506</v>
      </c>
      <c r="F136" s="23">
        <v>1869.89</v>
      </c>
      <c r="G136" s="23">
        <v>1869.89</v>
      </c>
      <c r="H136" s="23">
        <v>1869.89</v>
      </c>
      <c r="I136" s="23">
        <v>1869.89</v>
      </c>
      <c r="J136" s="23"/>
      <c r="K136" s="23"/>
      <c r="L136" s="23"/>
      <c r="M136" s="23"/>
      <c r="N136" s="23"/>
      <c r="O136" s="23"/>
      <c r="P136" s="23"/>
      <c r="Q136" s="23"/>
      <c r="R136" s="23">
        <v>7479.56</v>
      </c>
      <c r="T136" s="23">
        <f t="shared" si="265"/>
        <v>1870</v>
      </c>
      <c r="U136" s="23">
        <f t="shared" si="266"/>
        <v>1870</v>
      </c>
      <c r="V136" s="23">
        <f t="shared" si="267"/>
        <v>1870</v>
      </c>
      <c r="W136" s="23">
        <f t="shared" si="268"/>
        <v>1870</v>
      </c>
      <c r="X136" s="23">
        <f t="shared" si="269"/>
        <v>0</v>
      </c>
      <c r="Y136" s="23">
        <f t="shared" si="270"/>
        <v>0</v>
      </c>
      <c r="Z136" s="23">
        <f t="shared" si="271"/>
        <v>0</v>
      </c>
      <c r="AA136" s="23">
        <f t="shared" si="272"/>
        <v>0</v>
      </c>
      <c r="AB136" s="23">
        <f t="shared" si="273"/>
        <v>0</v>
      </c>
      <c r="AC136" s="23">
        <f t="shared" si="274"/>
        <v>0</v>
      </c>
      <c r="AD136" s="23">
        <f t="shared" si="275"/>
        <v>0</v>
      </c>
      <c r="AE136" s="23">
        <f t="shared" si="276"/>
        <v>0</v>
      </c>
    </row>
    <row r="137" spans="1:31">
      <c r="A137" s="5" t="s">
        <v>490</v>
      </c>
      <c r="B137" s="5" t="s">
        <v>489</v>
      </c>
      <c r="C137" s="5">
        <v>52579000</v>
      </c>
      <c r="D137" s="5" t="s">
        <v>632</v>
      </c>
      <c r="E137" s="5" t="s">
        <v>506</v>
      </c>
      <c r="F137" s="23">
        <v>0</v>
      </c>
      <c r="G137" s="23">
        <v>3555.75</v>
      </c>
      <c r="H137" s="23">
        <v>0</v>
      </c>
      <c r="I137" s="23">
        <v>0</v>
      </c>
      <c r="J137" s="23"/>
      <c r="K137" s="23"/>
      <c r="L137" s="23"/>
      <c r="M137" s="23"/>
      <c r="N137" s="23"/>
      <c r="O137" s="23"/>
      <c r="P137" s="23"/>
      <c r="Q137" s="23"/>
      <c r="R137" s="23">
        <v>3555.75</v>
      </c>
      <c r="T137" s="23">
        <f t="shared" si="265"/>
        <v>0</v>
      </c>
      <c r="U137" s="23">
        <f t="shared" si="266"/>
        <v>3556</v>
      </c>
      <c r="V137" s="23">
        <f t="shared" si="267"/>
        <v>0</v>
      </c>
      <c r="W137" s="23">
        <f t="shared" si="268"/>
        <v>0</v>
      </c>
      <c r="X137" s="23">
        <f t="shared" si="269"/>
        <v>0</v>
      </c>
      <c r="Y137" s="23">
        <f t="shared" si="270"/>
        <v>0</v>
      </c>
      <c r="Z137" s="23">
        <f t="shared" si="271"/>
        <v>0</v>
      </c>
      <c r="AA137" s="23">
        <f t="shared" si="272"/>
        <v>0</v>
      </c>
      <c r="AB137" s="23">
        <f t="shared" si="273"/>
        <v>0</v>
      </c>
      <c r="AC137" s="23">
        <f t="shared" si="274"/>
        <v>0</v>
      </c>
      <c r="AD137" s="23">
        <f t="shared" si="275"/>
        <v>0</v>
      </c>
      <c r="AE137" s="23">
        <f t="shared" si="276"/>
        <v>0</v>
      </c>
    </row>
    <row r="138" spans="1:31">
      <c r="A138" s="5" t="s">
        <v>490</v>
      </c>
      <c r="B138" s="5" t="s">
        <v>489</v>
      </c>
      <c r="C138" s="5">
        <v>52585000</v>
      </c>
      <c r="D138" s="5" t="s">
        <v>642</v>
      </c>
      <c r="E138" s="5" t="s">
        <v>506</v>
      </c>
      <c r="F138" s="23">
        <v>-2005.26</v>
      </c>
      <c r="G138" s="23">
        <v>-4213.2700000000004</v>
      </c>
      <c r="H138" s="23">
        <v>-3124.81</v>
      </c>
      <c r="I138" s="23">
        <v>-1545.44</v>
      </c>
      <c r="J138" s="23"/>
      <c r="K138" s="23"/>
      <c r="L138" s="23"/>
      <c r="M138" s="23"/>
      <c r="N138" s="23"/>
      <c r="O138" s="23"/>
      <c r="P138" s="23"/>
      <c r="Q138" s="23"/>
      <c r="R138" s="23">
        <v>-10888.78</v>
      </c>
      <c r="T138" s="23">
        <f t="shared" si="265"/>
        <v>-2005</v>
      </c>
      <c r="U138" s="23">
        <f t="shared" si="266"/>
        <v>-4213</v>
      </c>
      <c r="V138" s="23">
        <f t="shared" si="267"/>
        <v>-3125</v>
      </c>
      <c r="W138" s="23">
        <f t="shared" si="268"/>
        <v>-1545</v>
      </c>
      <c r="X138" s="23">
        <f t="shared" si="269"/>
        <v>0</v>
      </c>
      <c r="Y138" s="23">
        <f t="shared" si="270"/>
        <v>0</v>
      </c>
      <c r="Z138" s="23">
        <f t="shared" si="271"/>
        <v>0</v>
      </c>
      <c r="AA138" s="23">
        <f t="shared" si="272"/>
        <v>0</v>
      </c>
      <c r="AB138" s="23">
        <f t="shared" si="273"/>
        <v>0</v>
      </c>
      <c r="AC138" s="23">
        <f t="shared" si="274"/>
        <v>0</v>
      </c>
      <c r="AD138" s="23">
        <f t="shared" si="275"/>
        <v>0</v>
      </c>
      <c r="AE138" s="23">
        <f t="shared" si="276"/>
        <v>0</v>
      </c>
    </row>
    <row r="139" spans="1:31">
      <c r="A139" s="5" t="s">
        <v>1167</v>
      </c>
      <c r="F139" s="23">
        <v>67102.246666666673</v>
      </c>
      <c r="G139" s="23">
        <v>60196.136666666658</v>
      </c>
      <c r="H139" s="23">
        <v>64519.21666666666</v>
      </c>
      <c r="I139" s="23">
        <v>69044.21666666666</v>
      </c>
      <c r="J139" s="23">
        <v>159955.27219471778</v>
      </c>
      <c r="K139" s="23">
        <v>74776.254592152225</v>
      </c>
      <c r="L139" s="23">
        <v>62953.496118509516</v>
      </c>
      <c r="M139" s="23">
        <v>85093.828429416142</v>
      </c>
      <c r="N139" s="23">
        <v>135787.17171775064</v>
      </c>
      <c r="O139" s="23">
        <v>93281.953295684929</v>
      </c>
      <c r="P139" s="23">
        <v>67707.538813217383</v>
      </c>
      <c r="Q139" s="23">
        <v>66607.761364360471</v>
      </c>
      <c r="R139" s="23">
        <v>1007025.0931924758</v>
      </c>
    </row>
    <row r="140" spans="1:31">
      <c r="A140" s="5" t="s">
        <v>723</v>
      </c>
      <c r="B140" s="5" t="s">
        <v>722</v>
      </c>
      <c r="C140" s="5">
        <v>54110000</v>
      </c>
      <c r="D140" s="5" t="s">
        <v>721</v>
      </c>
      <c r="E140" s="5" t="s">
        <v>725</v>
      </c>
      <c r="F140" s="23">
        <v>269</v>
      </c>
      <c r="G140" s="23">
        <v>269</v>
      </c>
      <c r="H140" s="23">
        <v>269</v>
      </c>
      <c r="I140" s="23">
        <v>869</v>
      </c>
      <c r="J140" s="23"/>
      <c r="K140" s="23"/>
      <c r="L140" s="23"/>
      <c r="M140" s="23"/>
      <c r="N140" s="23"/>
      <c r="O140" s="23"/>
      <c r="P140" s="23"/>
      <c r="Q140" s="23"/>
      <c r="R140" s="23">
        <v>1676</v>
      </c>
      <c r="T140" s="23">
        <f t="shared" ref="T140:T141" si="277">ROUND(F140,0)</f>
        <v>269</v>
      </c>
      <c r="U140" s="23">
        <f t="shared" ref="U140:U141" si="278">ROUND(G140,0)</f>
        <v>269</v>
      </c>
      <c r="V140" s="23">
        <f t="shared" ref="V140:V141" si="279">ROUND(H140,0)</f>
        <v>269</v>
      </c>
      <c r="W140" s="23">
        <f t="shared" ref="W140:W141" si="280">ROUND(I140,0)</f>
        <v>869</v>
      </c>
      <c r="X140" s="23">
        <f t="shared" ref="X140:X141" si="281">ROUND(J140,0)</f>
        <v>0</v>
      </c>
      <c r="Y140" s="23">
        <f t="shared" ref="Y140:Y141" si="282">ROUND(K140,0)</f>
        <v>0</v>
      </c>
      <c r="Z140" s="23">
        <f t="shared" ref="Z140:Z141" si="283">ROUND(L140,0)</f>
        <v>0</v>
      </c>
      <c r="AA140" s="23">
        <f t="shared" ref="AA140:AA141" si="284">ROUND(M140,0)</f>
        <v>0</v>
      </c>
      <c r="AB140" s="23">
        <f t="shared" ref="AB140:AB141" si="285">ROUND(N140,0)</f>
        <v>0</v>
      </c>
      <c r="AC140" s="23">
        <f t="shared" ref="AC140:AC141" si="286">ROUND(O140,0)</f>
        <v>0</v>
      </c>
      <c r="AD140" s="23">
        <f t="shared" ref="AD140:AD141" si="287">ROUND(P140,0)</f>
        <v>0</v>
      </c>
      <c r="AE140" s="23">
        <f t="shared" ref="AE140:AE141" si="288">ROUND(Q140,0)</f>
        <v>0</v>
      </c>
    </row>
    <row r="141" spans="1:31">
      <c r="A141" s="5" t="s">
        <v>723</v>
      </c>
      <c r="B141" s="5" t="s">
        <v>722</v>
      </c>
      <c r="C141" s="5">
        <v>54140000</v>
      </c>
      <c r="D141" s="5" t="s">
        <v>732</v>
      </c>
      <c r="E141" s="5" t="s">
        <v>734</v>
      </c>
      <c r="F141" s="23">
        <v>2100</v>
      </c>
      <c r="G141" s="23">
        <v>850</v>
      </c>
      <c r="H141" s="23">
        <v>850</v>
      </c>
      <c r="I141" s="23">
        <v>2100</v>
      </c>
      <c r="J141" s="23">
        <v>368.99999999999994</v>
      </c>
      <c r="K141" s="23">
        <v>368.99999999999994</v>
      </c>
      <c r="L141" s="23">
        <v>5368.9999999999991</v>
      </c>
      <c r="M141" s="23">
        <v>1118.9999999999998</v>
      </c>
      <c r="N141" s="23">
        <v>1118.9999999999998</v>
      </c>
      <c r="O141" s="23">
        <v>2368.9999999999995</v>
      </c>
      <c r="P141" s="23">
        <v>1118.9999999999998</v>
      </c>
      <c r="Q141" s="23">
        <v>1118.9999999999998</v>
      </c>
      <c r="R141" s="23">
        <v>18852</v>
      </c>
      <c r="T141" s="23">
        <f t="shared" si="277"/>
        <v>2100</v>
      </c>
      <c r="U141" s="23">
        <f t="shared" si="278"/>
        <v>850</v>
      </c>
      <c r="V141" s="23">
        <f t="shared" si="279"/>
        <v>850</v>
      </c>
      <c r="W141" s="23">
        <f t="shared" si="280"/>
        <v>2100</v>
      </c>
      <c r="X141" s="23">
        <f t="shared" si="281"/>
        <v>369</v>
      </c>
      <c r="Y141" s="23">
        <f t="shared" si="282"/>
        <v>369</v>
      </c>
      <c r="Z141" s="23">
        <f t="shared" si="283"/>
        <v>5369</v>
      </c>
      <c r="AA141" s="23">
        <f t="shared" si="284"/>
        <v>1119</v>
      </c>
      <c r="AB141" s="23">
        <f t="shared" si="285"/>
        <v>1119</v>
      </c>
      <c r="AC141" s="23">
        <f t="shared" si="286"/>
        <v>2369</v>
      </c>
      <c r="AD141" s="23">
        <f t="shared" si="287"/>
        <v>1119</v>
      </c>
      <c r="AE141" s="23">
        <f t="shared" si="288"/>
        <v>1119</v>
      </c>
    </row>
    <row r="142" spans="1:31">
      <c r="A142" s="5" t="s">
        <v>1168</v>
      </c>
      <c r="F142" s="23">
        <v>2369</v>
      </c>
      <c r="G142" s="23">
        <v>1119</v>
      </c>
      <c r="H142" s="23">
        <v>1119</v>
      </c>
      <c r="I142" s="23">
        <v>2969</v>
      </c>
      <c r="J142" s="23">
        <v>368.99999999999994</v>
      </c>
      <c r="K142" s="23">
        <v>368.99999999999994</v>
      </c>
      <c r="L142" s="23">
        <v>5368.9999999999991</v>
      </c>
      <c r="M142" s="23">
        <v>1118.9999999999998</v>
      </c>
      <c r="N142" s="23">
        <v>1118.9999999999998</v>
      </c>
      <c r="O142" s="23">
        <v>2368.9999999999995</v>
      </c>
      <c r="P142" s="23">
        <v>1118.9999999999998</v>
      </c>
      <c r="Q142" s="23">
        <v>1118.9999999999998</v>
      </c>
      <c r="R142" s="23">
        <v>20528</v>
      </c>
    </row>
    <row r="143" spans="1:31">
      <c r="A143" s="5" t="s">
        <v>747</v>
      </c>
      <c r="B143" s="5" t="s">
        <v>746</v>
      </c>
      <c r="C143" s="5">
        <v>55000000</v>
      </c>
      <c r="D143" s="5" t="s">
        <v>745</v>
      </c>
      <c r="E143" s="5" t="s">
        <v>749</v>
      </c>
      <c r="F143" s="23"/>
      <c r="G143" s="23"/>
      <c r="H143" s="23"/>
      <c r="I143" s="23"/>
      <c r="J143" s="23">
        <v>24586.537500000002</v>
      </c>
      <c r="K143" s="23">
        <v>26320.140000000007</v>
      </c>
      <c r="L143" s="23">
        <v>45908.37</v>
      </c>
      <c r="M143" s="23">
        <v>36930.431250000009</v>
      </c>
      <c r="N143" s="23">
        <v>37548.276671250009</v>
      </c>
      <c r="O143" s="23">
        <v>37780.020000000004</v>
      </c>
      <c r="P143" s="23">
        <v>37746.607500000006</v>
      </c>
      <c r="Q143" s="23">
        <v>36930.431250000009</v>
      </c>
      <c r="R143" s="23">
        <v>283750.81417125004</v>
      </c>
      <c r="T143" s="23">
        <f t="shared" ref="T143:T147" si="289">ROUND(F143,0)</f>
        <v>0</v>
      </c>
      <c r="U143" s="23">
        <f t="shared" ref="U143:U147" si="290">ROUND(G143,0)</f>
        <v>0</v>
      </c>
      <c r="V143" s="23">
        <f t="shared" ref="V143:V147" si="291">ROUND(H143,0)</f>
        <v>0</v>
      </c>
      <c r="W143" s="23">
        <f t="shared" ref="W143:W147" si="292">ROUND(I143,0)</f>
        <v>0</v>
      </c>
      <c r="X143" s="23">
        <f t="shared" ref="X143:X147" si="293">ROUND(J143,0)</f>
        <v>24587</v>
      </c>
      <c r="Y143" s="23">
        <f t="shared" ref="Y143:Y147" si="294">ROUND(K143,0)</f>
        <v>26320</v>
      </c>
      <c r="Z143" s="23">
        <f t="shared" ref="Z143:Z147" si="295">ROUND(L143,0)</f>
        <v>45908</v>
      </c>
      <c r="AA143" s="23">
        <f t="shared" ref="AA143:AA147" si="296">ROUND(M143,0)</f>
        <v>36930</v>
      </c>
      <c r="AB143" s="23">
        <f t="shared" ref="AB143:AB147" si="297">ROUND(N143,0)</f>
        <v>37548</v>
      </c>
      <c r="AC143" s="23">
        <f t="shared" ref="AC143:AC147" si="298">ROUND(O143,0)</f>
        <v>37780</v>
      </c>
      <c r="AD143" s="23">
        <f t="shared" ref="AD143:AD147" si="299">ROUND(P143,0)</f>
        <v>37747</v>
      </c>
      <c r="AE143" s="23">
        <f t="shared" ref="AE143:AE147" si="300">ROUND(Q143,0)</f>
        <v>36930</v>
      </c>
    </row>
    <row r="144" spans="1:31">
      <c r="A144" s="5" t="s">
        <v>747</v>
      </c>
      <c r="B144" s="5" t="s">
        <v>746</v>
      </c>
      <c r="C144" s="5">
        <v>55000100</v>
      </c>
      <c r="D144" s="5" t="s">
        <v>769</v>
      </c>
      <c r="E144" s="5" t="s">
        <v>749</v>
      </c>
      <c r="F144" s="23">
        <v>-8725.5</v>
      </c>
      <c r="G144" s="23">
        <v>-9695</v>
      </c>
      <c r="H144" s="23">
        <v>-8725.5</v>
      </c>
      <c r="I144" s="23">
        <v>-7562.0999999999995</v>
      </c>
      <c r="J144" s="23"/>
      <c r="K144" s="23"/>
      <c r="L144" s="23"/>
      <c r="M144" s="23"/>
      <c r="N144" s="23"/>
      <c r="O144" s="23"/>
      <c r="P144" s="23"/>
      <c r="Q144" s="23"/>
      <c r="R144" s="23">
        <v>-34708.1</v>
      </c>
      <c r="T144" s="23">
        <f t="shared" si="289"/>
        <v>-8726</v>
      </c>
      <c r="U144" s="23">
        <f t="shared" si="290"/>
        <v>-9695</v>
      </c>
      <c r="V144" s="23">
        <f t="shared" si="291"/>
        <v>-8726</v>
      </c>
      <c r="W144" s="23">
        <f t="shared" si="292"/>
        <v>-7562</v>
      </c>
      <c r="X144" s="23">
        <f t="shared" si="293"/>
        <v>0</v>
      </c>
      <c r="Y144" s="23">
        <f t="shared" si="294"/>
        <v>0</v>
      </c>
      <c r="Z144" s="23">
        <f t="shared" si="295"/>
        <v>0</v>
      </c>
      <c r="AA144" s="23">
        <f t="shared" si="296"/>
        <v>0</v>
      </c>
      <c r="AB144" s="23">
        <f t="shared" si="297"/>
        <v>0</v>
      </c>
      <c r="AC144" s="23">
        <f t="shared" si="298"/>
        <v>0</v>
      </c>
      <c r="AD144" s="23">
        <f t="shared" si="299"/>
        <v>0</v>
      </c>
      <c r="AE144" s="23">
        <f t="shared" si="300"/>
        <v>0</v>
      </c>
    </row>
    <row r="145" spans="1:31">
      <c r="A145" s="5" t="s">
        <v>747</v>
      </c>
      <c r="B145" s="5" t="s">
        <v>746</v>
      </c>
      <c r="C145" s="5">
        <v>55010200</v>
      </c>
      <c r="D145" s="5" t="s">
        <v>771</v>
      </c>
      <c r="E145" s="5" t="s">
        <v>749</v>
      </c>
      <c r="F145" s="23">
        <v>30000</v>
      </c>
      <c r="G145" s="23">
        <v>30000</v>
      </c>
      <c r="H145" s="23">
        <v>30000</v>
      </c>
      <c r="I145" s="23">
        <v>24000</v>
      </c>
      <c r="J145" s="23"/>
      <c r="K145" s="23"/>
      <c r="L145" s="23"/>
      <c r="M145" s="23"/>
      <c r="N145" s="23"/>
      <c r="O145" s="23"/>
      <c r="P145" s="23"/>
      <c r="Q145" s="23"/>
      <c r="R145" s="23">
        <v>114000</v>
      </c>
      <c r="T145" s="23">
        <f t="shared" si="289"/>
        <v>30000</v>
      </c>
      <c r="U145" s="23">
        <f t="shared" si="290"/>
        <v>30000</v>
      </c>
      <c r="V145" s="23">
        <f t="shared" si="291"/>
        <v>30000</v>
      </c>
      <c r="W145" s="23">
        <f t="shared" si="292"/>
        <v>24000</v>
      </c>
      <c r="X145" s="23">
        <f t="shared" si="293"/>
        <v>0</v>
      </c>
      <c r="Y145" s="23">
        <f t="shared" si="294"/>
        <v>0</v>
      </c>
      <c r="Z145" s="23">
        <f t="shared" si="295"/>
        <v>0</v>
      </c>
      <c r="AA145" s="23">
        <f t="shared" si="296"/>
        <v>0</v>
      </c>
      <c r="AB145" s="23">
        <f t="shared" si="297"/>
        <v>0</v>
      </c>
      <c r="AC145" s="23">
        <f t="shared" si="298"/>
        <v>0</v>
      </c>
      <c r="AD145" s="23">
        <f t="shared" si="299"/>
        <v>0</v>
      </c>
      <c r="AE145" s="23">
        <f t="shared" si="300"/>
        <v>0</v>
      </c>
    </row>
    <row r="146" spans="1:31">
      <c r="A146" s="5" t="s">
        <v>747</v>
      </c>
      <c r="B146" s="5" t="s">
        <v>746</v>
      </c>
      <c r="C146" s="5">
        <v>55010300</v>
      </c>
      <c r="D146" s="5" t="s">
        <v>772</v>
      </c>
      <c r="E146" s="5" t="s">
        <v>749</v>
      </c>
      <c r="F146" s="23">
        <v>15000</v>
      </c>
      <c r="G146" s="23">
        <v>20000</v>
      </c>
      <c r="H146" s="23">
        <v>15000</v>
      </c>
      <c r="I146" s="23">
        <v>15000</v>
      </c>
      <c r="J146" s="23"/>
      <c r="K146" s="23"/>
      <c r="L146" s="23"/>
      <c r="M146" s="23"/>
      <c r="N146" s="23"/>
      <c r="O146" s="23"/>
      <c r="P146" s="23"/>
      <c r="Q146" s="23"/>
      <c r="R146" s="23">
        <v>65000</v>
      </c>
      <c r="T146" s="23">
        <f t="shared" si="289"/>
        <v>15000</v>
      </c>
      <c r="U146" s="23">
        <f t="shared" si="290"/>
        <v>20000</v>
      </c>
      <c r="V146" s="23">
        <f t="shared" si="291"/>
        <v>15000</v>
      </c>
      <c r="W146" s="23">
        <f t="shared" si="292"/>
        <v>15000</v>
      </c>
      <c r="X146" s="23">
        <f t="shared" si="293"/>
        <v>0</v>
      </c>
      <c r="Y146" s="23">
        <f t="shared" si="294"/>
        <v>0</v>
      </c>
      <c r="Z146" s="23">
        <f t="shared" si="295"/>
        <v>0</v>
      </c>
      <c r="AA146" s="23">
        <f t="shared" si="296"/>
        <v>0</v>
      </c>
      <c r="AB146" s="23">
        <f t="shared" si="297"/>
        <v>0</v>
      </c>
      <c r="AC146" s="23">
        <f t="shared" si="298"/>
        <v>0</v>
      </c>
      <c r="AD146" s="23">
        <f t="shared" si="299"/>
        <v>0</v>
      </c>
      <c r="AE146" s="23">
        <f t="shared" si="300"/>
        <v>0</v>
      </c>
    </row>
    <row r="147" spans="1:31">
      <c r="A147" s="5" t="s">
        <v>747</v>
      </c>
      <c r="B147" s="5" t="s">
        <v>746</v>
      </c>
      <c r="C147" s="5">
        <v>55010500</v>
      </c>
      <c r="D147" s="5" t="s">
        <v>774</v>
      </c>
      <c r="E147" s="5" t="s">
        <v>749</v>
      </c>
      <c r="F147" s="23">
        <v>200</v>
      </c>
      <c r="G147" s="23">
        <v>200</v>
      </c>
      <c r="H147" s="23">
        <v>200</v>
      </c>
      <c r="I147" s="23">
        <v>200</v>
      </c>
      <c r="J147" s="23"/>
      <c r="K147" s="23"/>
      <c r="L147" s="23"/>
      <c r="M147" s="23"/>
      <c r="N147" s="23"/>
      <c r="O147" s="23"/>
      <c r="P147" s="23"/>
      <c r="Q147" s="23"/>
      <c r="R147" s="23">
        <v>800</v>
      </c>
      <c r="T147" s="23">
        <f t="shared" si="289"/>
        <v>200</v>
      </c>
      <c r="U147" s="23">
        <f t="shared" si="290"/>
        <v>200</v>
      </c>
      <c r="V147" s="23">
        <f t="shared" si="291"/>
        <v>200</v>
      </c>
      <c r="W147" s="23">
        <f t="shared" si="292"/>
        <v>200</v>
      </c>
      <c r="X147" s="23">
        <f t="shared" si="293"/>
        <v>0</v>
      </c>
      <c r="Y147" s="23">
        <f t="shared" si="294"/>
        <v>0</v>
      </c>
      <c r="Z147" s="23">
        <f t="shared" si="295"/>
        <v>0</v>
      </c>
      <c r="AA147" s="23">
        <f t="shared" si="296"/>
        <v>0</v>
      </c>
      <c r="AB147" s="23">
        <f t="shared" si="297"/>
        <v>0</v>
      </c>
      <c r="AC147" s="23">
        <f t="shared" si="298"/>
        <v>0</v>
      </c>
      <c r="AD147" s="23">
        <f t="shared" si="299"/>
        <v>0</v>
      </c>
      <c r="AE147" s="23">
        <f t="shared" si="300"/>
        <v>0</v>
      </c>
    </row>
    <row r="148" spans="1:31">
      <c r="A148" s="5" t="s">
        <v>1169</v>
      </c>
      <c r="F148" s="23">
        <v>36474.5</v>
      </c>
      <c r="G148" s="23">
        <v>40505</v>
      </c>
      <c r="H148" s="23">
        <v>36474.5</v>
      </c>
      <c r="I148" s="23">
        <v>31637.9</v>
      </c>
      <c r="J148" s="23">
        <v>24586.537500000002</v>
      </c>
      <c r="K148" s="23">
        <v>26320.140000000007</v>
      </c>
      <c r="L148" s="23">
        <v>45908.37</v>
      </c>
      <c r="M148" s="23">
        <v>36930.431250000009</v>
      </c>
      <c r="N148" s="23">
        <v>37548.276671250009</v>
      </c>
      <c r="O148" s="23">
        <v>37780.020000000004</v>
      </c>
      <c r="P148" s="23">
        <v>37746.607500000006</v>
      </c>
      <c r="Q148" s="23">
        <v>36930.431250000009</v>
      </c>
      <c r="R148" s="23">
        <v>428842.71417125</v>
      </c>
    </row>
    <row r="149" spans="1:31">
      <c r="A149" s="5" t="s">
        <v>801</v>
      </c>
      <c r="B149" s="5" t="s">
        <v>802</v>
      </c>
      <c r="C149" s="5">
        <v>57010000</v>
      </c>
      <c r="D149" s="5" t="s">
        <v>799</v>
      </c>
      <c r="E149" s="5" t="s">
        <v>804</v>
      </c>
      <c r="F149" s="23">
        <v>116162.89955307971</v>
      </c>
      <c r="G149" s="23">
        <v>73143.587677877789</v>
      </c>
      <c r="H149" s="23">
        <v>101669.42501001655</v>
      </c>
      <c r="I149" s="23">
        <v>83524.908534666785</v>
      </c>
      <c r="J149" s="23">
        <v>26079.803086017215</v>
      </c>
      <c r="K149" s="23">
        <v>-12741.247085380826</v>
      </c>
      <c r="L149" s="23">
        <v>28263.729164051769</v>
      </c>
      <c r="M149" s="23">
        <v>18577.993367091782</v>
      </c>
      <c r="N149" s="23">
        <v>90559.415756198607</v>
      </c>
      <c r="O149" s="23">
        <v>72137.194846934712</v>
      </c>
      <c r="P149" s="23">
        <v>51539.214327842521</v>
      </c>
      <c r="Q149" s="23">
        <v>36309.360130647532</v>
      </c>
      <c r="R149" s="23">
        <v>685226.28436904412</v>
      </c>
      <c r="T149" s="23">
        <f>ROUND(F149,0)</f>
        <v>116163</v>
      </c>
      <c r="U149" s="23">
        <f t="shared" ref="U149" si="301">ROUND(G149,0)</f>
        <v>73144</v>
      </c>
      <c r="V149" s="23">
        <f t="shared" ref="V149" si="302">ROUND(H149,0)</f>
        <v>101669</v>
      </c>
      <c r="W149" s="23">
        <f t="shared" ref="W149" si="303">ROUND(I149,0)</f>
        <v>83525</v>
      </c>
      <c r="X149" s="23">
        <f t="shared" ref="X149" si="304">ROUND(J149,0)</f>
        <v>26080</v>
      </c>
      <c r="Y149" s="23">
        <f t="shared" ref="Y149" si="305">ROUND(K149,0)</f>
        <v>-12741</v>
      </c>
      <c r="Z149" s="23">
        <f t="shared" ref="Z149" si="306">ROUND(L149,0)</f>
        <v>28264</v>
      </c>
      <c r="AA149" s="23">
        <f t="shared" ref="AA149" si="307">ROUND(M149,0)</f>
        <v>18578</v>
      </c>
      <c r="AB149" s="23">
        <f t="shared" ref="AB149" si="308">ROUND(N149,0)</f>
        <v>90559</v>
      </c>
      <c r="AC149" s="23">
        <f t="shared" ref="AC149" si="309">ROUND(O149,0)</f>
        <v>72137</v>
      </c>
      <c r="AD149" s="23">
        <f t="shared" ref="AD149" si="310">ROUND(P149,0)</f>
        <v>51539</v>
      </c>
      <c r="AE149" s="23">
        <f>ROUND(Q149,0)</f>
        <v>36309</v>
      </c>
    </row>
    <row r="150" spans="1:31">
      <c r="A150" s="5" t="s">
        <v>1170</v>
      </c>
      <c r="F150" s="23">
        <v>116162.89955307971</v>
      </c>
      <c r="G150" s="23">
        <v>73143.587677877789</v>
      </c>
      <c r="H150" s="23">
        <v>101669.42501001655</v>
      </c>
      <c r="I150" s="23">
        <v>83524.908534666785</v>
      </c>
      <c r="J150" s="23">
        <v>26079.803086017215</v>
      </c>
      <c r="K150" s="23">
        <v>-12741.247085380826</v>
      </c>
      <c r="L150" s="23">
        <v>28263.729164051769</v>
      </c>
      <c r="M150" s="23">
        <v>18577.993367091782</v>
      </c>
      <c r="N150" s="23">
        <v>90559.415756198607</v>
      </c>
      <c r="O150" s="23">
        <v>72137.194846934712</v>
      </c>
      <c r="P150" s="23">
        <v>51539.214327842521</v>
      </c>
      <c r="Q150" s="23">
        <v>36309.360130647532</v>
      </c>
      <c r="R150" s="23">
        <v>685226.28436904412</v>
      </c>
    </row>
    <row r="151" spans="1:31">
      <c r="A151" s="5" t="s">
        <v>516</v>
      </c>
      <c r="B151" s="5" t="s">
        <v>517</v>
      </c>
      <c r="C151" s="5">
        <v>52501500</v>
      </c>
      <c r="D151" s="5" t="s">
        <v>514</v>
      </c>
      <c r="E151" s="5" t="s">
        <v>519</v>
      </c>
      <c r="F151" s="23"/>
      <c r="G151" s="23"/>
      <c r="H151" s="23"/>
      <c r="I151" s="23"/>
      <c r="J151" s="23">
        <v>97305.22892709529</v>
      </c>
      <c r="K151" s="23">
        <v>92305.22892709529</v>
      </c>
      <c r="L151" s="23">
        <v>97305.22892709529</v>
      </c>
      <c r="M151" s="23">
        <v>92305.22892709529</v>
      </c>
      <c r="N151" s="23">
        <v>97305.22892709529</v>
      </c>
      <c r="O151" s="23">
        <v>92305.22892709529</v>
      </c>
      <c r="P151" s="23">
        <v>97305.22892709529</v>
      </c>
      <c r="Q151" s="23">
        <v>92305.22892709529</v>
      </c>
      <c r="R151" s="23">
        <v>758441.83141676232</v>
      </c>
      <c r="T151" s="23">
        <f t="shared" ref="T151:T156" si="311">ROUND(F151,0)</f>
        <v>0</v>
      </c>
      <c r="U151" s="23">
        <f t="shared" ref="U151:U156" si="312">ROUND(G151,0)</f>
        <v>0</v>
      </c>
      <c r="V151" s="23">
        <f t="shared" ref="V151:V156" si="313">ROUND(H151,0)</f>
        <v>0</v>
      </c>
      <c r="W151" s="23">
        <f t="shared" ref="W151:W156" si="314">ROUND(I151,0)</f>
        <v>0</v>
      </c>
      <c r="X151" s="23">
        <f t="shared" ref="X151:X156" si="315">ROUND(J151,0)</f>
        <v>97305</v>
      </c>
      <c r="Y151" s="23">
        <f t="shared" ref="Y151:Y156" si="316">ROUND(K151,0)</f>
        <v>92305</v>
      </c>
      <c r="Z151" s="23">
        <f t="shared" ref="Z151:Z156" si="317">ROUND(L151,0)</f>
        <v>97305</v>
      </c>
      <c r="AA151" s="23">
        <f t="shared" ref="AA151:AA156" si="318">ROUND(M151,0)</f>
        <v>92305</v>
      </c>
      <c r="AB151" s="23">
        <f t="shared" ref="AB151:AB156" si="319">ROUND(N151,0)</f>
        <v>97305</v>
      </c>
      <c r="AC151" s="23">
        <f t="shared" ref="AC151:AC156" si="320">ROUND(O151,0)</f>
        <v>92305</v>
      </c>
      <c r="AD151" s="23">
        <f t="shared" ref="AD151:AD156" si="321">ROUND(P151,0)</f>
        <v>97305</v>
      </c>
      <c r="AE151" s="23">
        <f t="shared" ref="AE151:AE156" si="322">ROUND(Q151,0)</f>
        <v>92305</v>
      </c>
    </row>
    <row r="152" spans="1:31">
      <c r="A152" s="5" t="s">
        <v>516</v>
      </c>
      <c r="B152" s="5" t="s">
        <v>517</v>
      </c>
      <c r="C152" s="5">
        <v>52510015</v>
      </c>
      <c r="D152" s="5" t="s">
        <v>530</v>
      </c>
      <c r="E152" s="5" t="s">
        <v>519</v>
      </c>
      <c r="F152" s="23">
        <v>12000</v>
      </c>
      <c r="G152" s="23">
        <v>12000</v>
      </c>
      <c r="H152" s="23">
        <v>12000</v>
      </c>
      <c r="I152" s="23">
        <v>12000</v>
      </c>
      <c r="J152" s="23"/>
      <c r="K152" s="23"/>
      <c r="L152" s="23"/>
      <c r="M152" s="23"/>
      <c r="N152" s="23"/>
      <c r="O152" s="23"/>
      <c r="P152" s="23"/>
      <c r="Q152" s="23"/>
      <c r="R152" s="23">
        <v>48000</v>
      </c>
      <c r="T152" s="23">
        <f t="shared" si="311"/>
        <v>12000</v>
      </c>
      <c r="U152" s="23">
        <f t="shared" si="312"/>
        <v>12000</v>
      </c>
      <c r="V152" s="23">
        <f t="shared" si="313"/>
        <v>12000</v>
      </c>
      <c r="W152" s="23">
        <f t="shared" si="314"/>
        <v>12000</v>
      </c>
      <c r="X152" s="23">
        <f t="shared" si="315"/>
        <v>0</v>
      </c>
      <c r="Y152" s="23">
        <f t="shared" si="316"/>
        <v>0</v>
      </c>
      <c r="Z152" s="23">
        <f t="shared" si="317"/>
        <v>0</v>
      </c>
      <c r="AA152" s="23">
        <f t="shared" si="318"/>
        <v>0</v>
      </c>
      <c r="AB152" s="23">
        <f t="shared" si="319"/>
        <v>0</v>
      </c>
      <c r="AC152" s="23">
        <f t="shared" si="320"/>
        <v>0</v>
      </c>
      <c r="AD152" s="23">
        <f t="shared" si="321"/>
        <v>0</v>
      </c>
      <c r="AE152" s="23">
        <f t="shared" si="322"/>
        <v>0</v>
      </c>
    </row>
    <row r="153" spans="1:31">
      <c r="A153" s="5" t="s">
        <v>516</v>
      </c>
      <c r="B153" s="5" t="s">
        <v>517</v>
      </c>
      <c r="C153" s="5">
        <v>52514906</v>
      </c>
      <c r="D153" s="5" t="s">
        <v>541</v>
      </c>
      <c r="E153" s="5" t="s">
        <v>506</v>
      </c>
      <c r="F153" s="23">
        <v>5000</v>
      </c>
      <c r="G153" s="23">
        <v>0</v>
      </c>
      <c r="H153" s="23">
        <v>5000</v>
      </c>
      <c r="I153" s="23">
        <v>5000</v>
      </c>
      <c r="J153" s="23"/>
      <c r="K153" s="23"/>
      <c r="L153" s="23"/>
      <c r="M153" s="23"/>
      <c r="N153" s="23"/>
      <c r="O153" s="23"/>
      <c r="P153" s="23"/>
      <c r="Q153" s="23"/>
      <c r="R153" s="23">
        <v>15000</v>
      </c>
      <c r="T153" s="23">
        <f t="shared" si="311"/>
        <v>5000</v>
      </c>
      <c r="U153" s="23">
        <f t="shared" si="312"/>
        <v>0</v>
      </c>
      <c r="V153" s="23">
        <f t="shared" si="313"/>
        <v>5000</v>
      </c>
      <c r="W153" s="23">
        <f t="shared" si="314"/>
        <v>5000</v>
      </c>
      <c r="X153" s="23">
        <f t="shared" si="315"/>
        <v>0</v>
      </c>
      <c r="Y153" s="23">
        <f t="shared" si="316"/>
        <v>0</v>
      </c>
      <c r="Z153" s="23">
        <f t="shared" si="317"/>
        <v>0</v>
      </c>
      <c r="AA153" s="23">
        <f t="shared" si="318"/>
        <v>0</v>
      </c>
      <c r="AB153" s="23">
        <f t="shared" si="319"/>
        <v>0</v>
      </c>
      <c r="AC153" s="23">
        <f t="shared" si="320"/>
        <v>0</v>
      </c>
      <c r="AD153" s="23">
        <f t="shared" si="321"/>
        <v>0</v>
      </c>
      <c r="AE153" s="23">
        <f t="shared" si="322"/>
        <v>0</v>
      </c>
    </row>
    <row r="154" spans="1:31">
      <c r="A154" s="5" t="s">
        <v>516</v>
      </c>
      <c r="B154" s="5" t="s">
        <v>517</v>
      </c>
      <c r="C154" s="5">
        <v>52520000</v>
      </c>
      <c r="D154" s="5" t="s">
        <v>546</v>
      </c>
      <c r="E154" s="5" t="s">
        <v>519</v>
      </c>
      <c r="F154" s="23">
        <v>12111.25</v>
      </c>
      <c r="G154" s="23">
        <v>12111.25</v>
      </c>
      <c r="H154" s="23">
        <v>12111.25</v>
      </c>
      <c r="I154" s="23">
        <v>12111.25</v>
      </c>
      <c r="J154" s="23"/>
      <c r="K154" s="23"/>
      <c r="L154" s="23"/>
      <c r="M154" s="23"/>
      <c r="N154" s="23"/>
      <c r="O154" s="23"/>
      <c r="P154" s="23"/>
      <c r="Q154" s="23"/>
      <c r="R154" s="23">
        <v>48445</v>
      </c>
      <c r="T154" s="23">
        <f t="shared" si="311"/>
        <v>12111</v>
      </c>
      <c r="U154" s="23">
        <f t="shared" si="312"/>
        <v>12111</v>
      </c>
      <c r="V154" s="23">
        <f t="shared" si="313"/>
        <v>12111</v>
      </c>
      <c r="W154" s="23">
        <f t="shared" si="314"/>
        <v>12111</v>
      </c>
      <c r="X154" s="23">
        <f t="shared" si="315"/>
        <v>0</v>
      </c>
      <c r="Y154" s="23">
        <f t="shared" si="316"/>
        <v>0</v>
      </c>
      <c r="Z154" s="23">
        <f t="shared" si="317"/>
        <v>0</v>
      </c>
      <c r="AA154" s="23">
        <f t="shared" si="318"/>
        <v>0</v>
      </c>
      <c r="AB154" s="23">
        <f t="shared" si="319"/>
        <v>0</v>
      </c>
      <c r="AC154" s="23">
        <f t="shared" si="320"/>
        <v>0</v>
      </c>
      <c r="AD154" s="23">
        <f t="shared" si="321"/>
        <v>0</v>
      </c>
      <c r="AE154" s="23">
        <f t="shared" si="322"/>
        <v>0</v>
      </c>
    </row>
    <row r="155" spans="1:31">
      <c r="A155" s="5" t="s">
        <v>516</v>
      </c>
      <c r="B155" s="5" t="s">
        <v>517</v>
      </c>
      <c r="C155" s="5">
        <v>52542015</v>
      </c>
      <c r="D155" s="5" t="s">
        <v>570</v>
      </c>
      <c r="E155" s="5" t="s">
        <v>519</v>
      </c>
      <c r="F155" s="23">
        <v>12276.204877720511</v>
      </c>
      <c r="G155" s="23">
        <v>12276.204877720511</v>
      </c>
      <c r="H155" s="23">
        <v>12276.204877720511</v>
      </c>
      <c r="I155" s="23">
        <v>12276.204877720511</v>
      </c>
      <c r="J155" s="23"/>
      <c r="K155" s="23"/>
      <c r="L155" s="23"/>
      <c r="M155" s="23"/>
      <c r="N155" s="23"/>
      <c r="O155" s="23"/>
      <c r="P155" s="23"/>
      <c r="Q155" s="23"/>
      <c r="R155" s="23">
        <v>49104.819510882044</v>
      </c>
      <c r="T155" s="23">
        <f t="shared" si="311"/>
        <v>12276</v>
      </c>
      <c r="U155" s="23">
        <f t="shared" si="312"/>
        <v>12276</v>
      </c>
      <c r="V155" s="23">
        <f t="shared" si="313"/>
        <v>12276</v>
      </c>
      <c r="W155" s="23">
        <f t="shared" si="314"/>
        <v>12276</v>
      </c>
      <c r="X155" s="23">
        <f t="shared" si="315"/>
        <v>0</v>
      </c>
      <c r="Y155" s="23">
        <f t="shared" si="316"/>
        <v>0</v>
      </c>
      <c r="Z155" s="23">
        <f t="shared" si="317"/>
        <v>0</v>
      </c>
      <c r="AA155" s="23">
        <f t="shared" si="318"/>
        <v>0</v>
      </c>
      <c r="AB155" s="23">
        <f t="shared" si="319"/>
        <v>0</v>
      </c>
      <c r="AC155" s="23">
        <f t="shared" si="320"/>
        <v>0</v>
      </c>
      <c r="AD155" s="23">
        <f t="shared" si="321"/>
        <v>0</v>
      </c>
      <c r="AE155" s="23">
        <f t="shared" si="322"/>
        <v>0</v>
      </c>
    </row>
    <row r="156" spans="1:31">
      <c r="A156" s="5" t="s">
        <v>516</v>
      </c>
      <c r="B156" s="5" t="s">
        <v>517</v>
      </c>
      <c r="C156" s="5">
        <v>52566015</v>
      </c>
      <c r="D156" s="5" t="s">
        <v>605</v>
      </c>
      <c r="E156" s="5" t="s">
        <v>519</v>
      </c>
      <c r="F156" s="23">
        <v>55917.774049374748</v>
      </c>
      <c r="G156" s="23">
        <v>55917.774049374748</v>
      </c>
      <c r="H156" s="23">
        <v>55917.774049374748</v>
      </c>
      <c r="I156" s="23">
        <v>55917.774049374748</v>
      </c>
      <c r="J156" s="23"/>
      <c r="K156" s="23"/>
      <c r="L156" s="23"/>
      <c r="M156" s="23"/>
      <c r="N156" s="23"/>
      <c r="O156" s="23"/>
      <c r="P156" s="23"/>
      <c r="Q156" s="23"/>
      <c r="R156" s="23">
        <v>223671.09619749899</v>
      </c>
      <c r="T156" s="23">
        <f t="shared" si="311"/>
        <v>55918</v>
      </c>
      <c r="U156" s="23">
        <f t="shared" si="312"/>
        <v>55918</v>
      </c>
      <c r="V156" s="23">
        <f t="shared" si="313"/>
        <v>55918</v>
      </c>
      <c r="W156" s="23">
        <f t="shared" si="314"/>
        <v>55918</v>
      </c>
      <c r="X156" s="23">
        <f t="shared" si="315"/>
        <v>0</v>
      </c>
      <c r="Y156" s="23">
        <f t="shared" si="316"/>
        <v>0</v>
      </c>
      <c r="Z156" s="23">
        <f t="shared" si="317"/>
        <v>0</v>
      </c>
      <c r="AA156" s="23">
        <f t="shared" si="318"/>
        <v>0</v>
      </c>
      <c r="AB156" s="23">
        <f t="shared" si="319"/>
        <v>0</v>
      </c>
      <c r="AC156" s="23">
        <f t="shared" si="320"/>
        <v>0</v>
      </c>
      <c r="AD156" s="23">
        <f t="shared" si="321"/>
        <v>0</v>
      </c>
      <c r="AE156" s="23">
        <f t="shared" si="322"/>
        <v>0</v>
      </c>
    </row>
    <row r="157" spans="1:31">
      <c r="A157" s="5" t="s">
        <v>1171</v>
      </c>
      <c r="F157" s="23">
        <v>97305.228927095261</v>
      </c>
      <c r="G157" s="23">
        <v>92305.228927095261</v>
      </c>
      <c r="H157" s="23">
        <v>97305.228927095261</v>
      </c>
      <c r="I157" s="23">
        <v>97305.228927095261</v>
      </c>
      <c r="J157" s="23">
        <v>97305.22892709529</v>
      </c>
      <c r="K157" s="23">
        <v>92305.22892709529</v>
      </c>
      <c r="L157" s="23">
        <v>97305.22892709529</v>
      </c>
      <c r="M157" s="23">
        <v>92305.22892709529</v>
      </c>
      <c r="N157" s="23">
        <v>97305.22892709529</v>
      </c>
      <c r="O157" s="23">
        <v>92305.22892709529</v>
      </c>
      <c r="P157" s="23">
        <v>97305.22892709529</v>
      </c>
      <c r="Q157" s="23">
        <v>92305.22892709529</v>
      </c>
      <c r="R157" s="23">
        <v>1142662.7471251434</v>
      </c>
    </row>
    <row r="158" spans="1:31">
      <c r="A158" s="5" t="s">
        <v>792</v>
      </c>
      <c r="B158" s="5" t="s">
        <v>791</v>
      </c>
      <c r="C158" s="5">
        <v>56610000</v>
      </c>
      <c r="D158" s="5" t="s">
        <v>790</v>
      </c>
      <c r="E158" s="5" t="s">
        <v>794</v>
      </c>
      <c r="F158" s="23">
        <v>19448</v>
      </c>
      <c r="G158" s="23">
        <v>25000</v>
      </c>
      <c r="H158" s="23">
        <v>25000</v>
      </c>
      <c r="I158" s="23">
        <v>25000</v>
      </c>
      <c r="J158" s="23">
        <v>19448.000000000004</v>
      </c>
      <c r="K158" s="23">
        <v>19448.000000000004</v>
      </c>
      <c r="L158" s="23">
        <v>19448.000000000004</v>
      </c>
      <c r="M158" s="23">
        <v>20115.000000000004</v>
      </c>
      <c r="N158" s="23">
        <v>20115.000000000004</v>
      </c>
      <c r="O158" s="23">
        <v>20115.000000000004</v>
      </c>
      <c r="P158" s="23">
        <v>20115.000000000004</v>
      </c>
      <c r="Q158" s="23">
        <v>20115.000000000004</v>
      </c>
      <c r="R158" s="23">
        <v>253367.00000000003</v>
      </c>
      <c r="T158" s="23">
        <f t="shared" ref="T158:T159" si="323">ROUND(F158,0)</f>
        <v>19448</v>
      </c>
      <c r="U158" s="23">
        <f t="shared" ref="U158:U159" si="324">ROUND(G158,0)</f>
        <v>25000</v>
      </c>
      <c r="V158" s="23">
        <f t="shared" ref="V158:V159" si="325">ROUND(H158,0)</f>
        <v>25000</v>
      </c>
      <c r="W158" s="23">
        <f t="shared" ref="W158:W159" si="326">ROUND(I158,0)</f>
        <v>25000</v>
      </c>
      <c r="X158" s="23">
        <f t="shared" ref="X158:X159" si="327">ROUND(J158,0)</f>
        <v>19448</v>
      </c>
      <c r="Y158" s="23">
        <f t="shared" ref="Y158:Y159" si="328">ROUND(K158,0)</f>
        <v>19448</v>
      </c>
      <c r="Z158" s="23">
        <f t="shared" ref="Z158:Z159" si="329">ROUND(L158,0)</f>
        <v>19448</v>
      </c>
      <c r="AA158" s="23">
        <f t="shared" ref="AA158:AA159" si="330">ROUND(M158,0)</f>
        <v>20115</v>
      </c>
      <c r="AB158" s="23">
        <f t="shared" ref="AB158:AB159" si="331">ROUND(N158,0)</f>
        <v>20115</v>
      </c>
      <c r="AC158" s="23">
        <f t="shared" ref="AC158:AC159" si="332">ROUND(O158,0)</f>
        <v>20115</v>
      </c>
      <c r="AD158" s="23">
        <f t="shared" ref="AD158:AD159" si="333">ROUND(P158,0)</f>
        <v>20115</v>
      </c>
      <c r="AE158" s="23">
        <f t="shared" ref="AE158:AE159" si="334">ROUND(Q158,0)</f>
        <v>20115</v>
      </c>
    </row>
    <row r="159" spans="1:31">
      <c r="A159" s="5" t="s">
        <v>792</v>
      </c>
      <c r="B159" s="5" t="s">
        <v>791</v>
      </c>
      <c r="C159" s="5">
        <v>56620000</v>
      </c>
      <c r="D159" s="5" t="s">
        <v>796</v>
      </c>
      <c r="E159" s="5" t="s">
        <v>798</v>
      </c>
      <c r="F159" s="23">
        <v>667</v>
      </c>
      <c r="G159" s="23">
        <v>667</v>
      </c>
      <c r="H159" s="23">
        <v>667</v>
      </c>
      <c r="I159" s="23">
        <v>667</v>
      </c>
      <c r="J159" s="23"/>
      <c r="K159" s="23"/>
      <c r="L159" s="23"/>
      <c r="M159" s="23"/>
      <c r="N159" s="23"/>
      <c r="O159" s="23"/>
      <c r="P159" s="23"/>
      <c r="Q159" s="23"/>
      <c r="R159" s="23">
        <v>2668</v>
      </c>
      <c r="T159" s="23">
        <f t="shared" si="323"/>
        <v>667</v>
      </c>
      <c r="U159" s="23">
        <f t="shared" si="324"/>
        <v>667</v>
      </c>
      <c r="V159" s="23">
        <f t="shared" si="325"/>
        <v>667</v>
      </c>
      <c r="W159" s="23">
        <f t="shared" si="326"/>
        <v>667</v>
      </c>
      <c r="X159" s="23">
        <f t="shared" si="327"/>
        <v>0</v>
      </c>
      <c r="Y159" s="23">
        <f t="shared" si="328"/>
        <v>0</v>
      </c>
      <c r="Z159" s="23">
        <f t="shared" si="329"/>
        <v>0</v>
      </c>
      <c r="AA159" s="23">
        <f t="shared" si="330"/>
        <v>0</v>
      </c>
      <c r="AB159" s="23">
        <f t="shared" si="331"/>
        <v>0</v>
      </c>
      <c r="AC159" s="23">
        <f t="shared" si="332"/>
        <v>0</v>
      </c>
      <c r="AD159" s="23">
        <f t="shared" si="333"/>
        <v>0</v>
      </c>
      <c r="AE159" s="23">
        <f t="shared" si="334"/>
        <v>0</v>
      </c>
    </row>
    <row r="160" spans="1:31">
      <c r="A160" s="5" t="s">
        <v>1172</v>
      </c>
      <c r="F160" s="23">
        <v>20115</v>
      </c>
      <c r="G160" s="23">
        <v>25667</v>
      </c>
      <c r="H160" s="23">
        <v>25667</v>
      </c>
      <c r="I160" s="23">
        <v>25667</v>
      </c>
      <c r="J160" s="23">
        <v>19448.000000000004</v>
      </c>
      <c r="K160" s="23">
        <v>19448.000000000004</v>
      </c>
      <c r="L160" s="23">
        <v>19448.000000000004</v>
      </c>
      <c r="M160" s="23">
        <v>20115.000000000004</v>
      </c>
      <c r="N160" s="23">
        <v>20115.000000000004</v>
      </c>
      <c r="O160" s="23">
        <v>20115.000000000004</v>
      </c>
      <c r="P160" s="23">
        <v>20115.000000000004</v>
      </c>
      <c r="Q160" s="23">
        <v>20115.000000000004</v>
      </c>
      <c r="R160" s="23">
        <v>256035.00000000003</v>
      </c>
    </row>
    <row r="161" spans="1:31">
      <c r="A161" s="5" t="s">
        <v>777</v>
      </c>
      <c r="B161" s="5" t="s">
        <v>776</v>
      </c>
      <c r="C161" s="5">
        <v>55110000</v>
      </c>
      <c r="D161" s="5" t="s">
        <v>775</v>
      </c>
      <c r="E161" s="5" t="s">
        <v>779</v>
      </c>
      <c r="F161" s="23">
        <v>2891.8458333333333</v>
      </c>
      <c r="G161" s="23">
        <v>2891.8458333333333</v>
      </c>
      <c r="H161" s="23">
        <v>2891.8458333333333</v>
      </c>
      <c r="I161" s="23">
        <v>2891.8458333333333</v>
      </c>
      <c r="J161" s="23"/>
      <c r="K161" s="23"/>
      <c r="L161" s="23"/>
      <c r="M161" s="23"/>
      <c r="N161" s="23"/>
      <c r="O161" s="23"/>
      <c r="P161" s="23"/>
      <c r="Q161" s="23"/>
      <c r="R161" s="23">
        <v>11567.383333333333</v>
      </c>
      <c r="T161" s="23">
        <f t="shared" ref="T161:T166" si="335">ROUND(F161,0)</f>
        <v>2892</v>
      </c>
      <c r="U161" s="23">
        <f t="shared" ref="U161:U166" si="336">ROUND(G161,0)</f>
        <v>2892</v>
      </c>
      <c r="V161" s="23">
        <f t="shared" ref="V161:V166" si="337">ROUND(H161,0)</f>
        <v>2892</v>
      </c>
      <c r="W161" s="23">
        <f t="shared" ref="W161:W166" si="338">ROUND(I161,0)</f>
        <v>2892</v>
      </c>
      <c r="X161" s="23">
        <f t="shared" ref="X161:X166" si="339">ROUND(J161,0)</f>
        <v>0</v>
      </c>
      <c r="Y161" s="23">
        <f t="shared" ref="Y161:Y166" si="340">ROUND(K161,0)</f>
        <v>0</v>
      </c>
      <c r="Z161" s="23">
        <f t="shared" ref="Z161:Z166" si="341">ROUND(L161,0)</f>
        <v>0</v>
      </c>
      <c r="AA161" s="23">
        <f t="shared" ref="AA161:AA166" si="342">ROUND(M161,0)</f>
        <v>0</v>
      </c>
      <c r="AB161" s="23">
        <f t="shared" ref="AB161:AB166" si="343">ROUND(N161,0)</f>
        <v>0</v>
      </c>
      <c r="AC161" s="23">
        <f t="shared" ref="AC161:AC166" si="344">ROUND(O161,0)</f>
        <v>0</v>
      </c>
      <c r="AD161" s="23">
        <f t="shared" ref="AD161:AD166" si="345">ROUND(P161,0)</f>
        <v>0</v>
      </c>
      <c r="AE161" s="23">
        <f t="shared" ref="AE161:AE166" si="346">ROUND(Q161,0)</f>
        <v>0</v>
      </c>
    </row>
    <row r="162" spans="1:31">
      <c r="A162" s="5" t="s">
        <v>777</v>
      </c>
      <c r="B162" s="5" t="s">
        <v>776</v>
      </c>
      <c r="C162" s="5">
        <v>55710000</v>
      </c>
      <c r="D162" s="5" t="s">
        <v>780</v>
      </c>
      <c r="E162" s="5" t="s">
        <v>782</v>
      </c>
      <c r="F162" s="23">
        <v>31552</v>
      </c>
      <c r="G162" s="23">
        <v>31552</v>
      </c>
      <c r="H162" s="23">
        <v>31552</v>
      </c>
      <c r="I162" s="23">
        <v>31552</v>
      </c>
      <c r="J162" s="23">
        <v>68738.637492158407</v>
      </c>
      <c r="K162" s="23">
        <v>68738.637492158407</v>
      </c>
      <c r="L162" s="23">
        <v>68738.637492158407</v>
      </c>
      <c r="M162" s="23">
        <v>68738.637492158407</v>
      </c>
      <c r="N162" s="23">
        <v>68738.637492158407</v>
      </c>
      <c r="O162" s="23">
        <v>68738.637492158407</v>
      </c>
      <c r="P162" s="23">
        <v>68738.637492158407</v>
      </c>
      <c r="Q162" s="23">
        <v>68738.637492158407</v>
      </c>
      <c r="R162" s="23">
        <v>676117.09993726725</v>
      </c>
      <c r="T162" s="23">
        <f t="shared" si="335"/>
        <v>31552</v>
      </c>
      <c r="U162" s="23">
        <f t="shared" si="336"/>
        <v>31552</v>
      </c>
      <c r="V162" s="23">
        <f t="shared" si="337"/>
        <v>31552</v>
      </c>
      <c r="W162" s="23">
        <f t="shared" si="338"/>
        <v>31552</v>
      </c>
      <c r="X162" s="23">
        <f t="shared" si="339"/>
        <v>68739</v>
      </c>
      <c r="Y162" s="23">
        <f t="shared" si="340"/>
        <v>68739</v>
      </c>
      <c r="Z162" s="23">
        <f t="shared" si="341"/>
        <v>68739</v>
      </c>
      <c r="AA162" s="23">
        <f t="shared" si="342"/>
        <v>68739</v>
      </c>
      <c r="AB162" s="23">
        <f t="shared" si="343"/>
        <v>68739</v>
      </c>
      <c r="AC162" s="23">
        <f t="shared" si="344"/>
        <v>68739</v>
      </c>
      <c r="AD162" s="23">
        <f t="shared" si="345"/>
        <v>68739</v>
      </c>
      <c r="AE162" s="23">
        <f t="shared" si="346"/>
        <v>68739</v>
      </c>
    </row>
    <row r="163" spans="1:31">
      <c r="A163" s="5" t="s">
        <v>777</v>
      </c>
      <c r="B163" s="5" t="s">
        <v>776</v>
      </c>
      <c r="C163" s="5">
        <v>55715000</v>
      </c>
      <c r="D163" s="5" t="s">
        <v>1045</v>
      </c>
      <c r="E163" s="5" t="s">
        <v>782</v>
      </c>
      <c r="F163" s="23">
        <v>0</v>
      </c>
      <c r="G163" s="23">
        <v>0</v>
      </c>
      <c r="H163" s="23">
        <v>0</v>
      </c>
      <c r="I163" s="23">
        <v>0</v>
      </c>
      <c r="J163" s="23"/>
      <c r="K163" s="23"/>
      <c r="L163" s="23"/>
      <c r="M163" s="23"/>
      <c r="N163" s="23"/>
      <c r="O163" s="23"/>
      <c r="P163" s="23"/>
      <c r="Q163" s="23"/>
      <c r="R163" s="23">
        <v>0</v>
      </c>
      <c r="T163" s="23">
        <f t="shared" si="335"/>
        <v>0</v>
      </c>
      <c r="U163" s="23">
        <f t="shared" si="336"/>
        <v>0</v>
      </c>
      <c r="V163" s="23">
        <f t="shared" si="337"/>
        <v>0</v>
      </c>
      <c r="W163" s="23">
        <f t="shared" si="338"/>
        <v>0</v>
      </c>
      <c r="X163" s="23">
        <f t="shared" si="339"/>
        <v>0</v>
      </c>
      <c r="Y163" s="23">
        <f t="shared" si="340"/>
        <v>0</v>
      </c>
      <c r="Z163" s="23">
        <f t="shared" si="341"/>
        <v>0</v>
      </c>
      <c r="AA163" s="23">
        <f t="shared" si="342"/>
        <v>0</v>
      </c>
      <c r="AB163" s="23">
        <f t="shared" si="343"/>
        <v>0</v>
      </c>
      <c r="AC163" s="23">
        <f t="shared" si="344"/>
        <v>0</v>
      </c>
      <c r="AD163" s="23">
        <f t="shared" si="345"/>
        <v>0</v>
      </c>
      <c r="AE163" s="23">
        <f t="shared" si="346"/>
        <v>0</v>
      </c>
    </row>
    <row r="164" spans="1:31">
      <c r="A164" s="5" t="s">
        <v>777</v>
      </c>
      <c r="B164" s="5" t="s">
        <v>776</v>
      </c>
      <c r="C164" s="5">
        <v>55720000</v>
      </c>
      <c r="D164" s="5" t="s">
        <v>783</v>
      </c>
      <c r="E164" s="5" t="s">
        <v>785</v>
      </c>
      <c r="F164" s="23">
        <v>12473.339166666667</v>
      </c>
      <c r="G164" s="23">
        <v>12473.339166666667</v>
      </c>
      <c r="H164" s="23">
        <v>12473.339166666667</v>
      </c>
      <c r="I164" s="23">
        <v>12473.339166666667</v>
      </c>
      <c r="J164" s="23"/>
      <c r="K164" s="23"/>
      <c r="L164" s="23"/>
      <c r="M164" s="23"/>
      <c r="N164" s="23"/>
      <c r="O164" s="23"/>
      <c r="P164" s="23"/>
      <c r="Q164" s="23"/>
      <c r="R164" s="23">
        <v>49893.356666666667</v>
      </c>
      <c r="T164" s="23">
        <f t="shared" si="335"/>
        <v>12473</v>
      </c>
      <c r="U164" s="23">
        <f t="shared" si="336"/>
        <v>12473</v>
      </c>
      <c r="V164" s="23">
        <f t="shared" si="337"/>
        <v>12473</v>
      </c>
      <c r="W164" s="23">
        <f t="shared" si="338"/>
        <v>12473</v>
      </c>
      <c r="X164" s="23">
        <f t="shared" si="339"/>
        <v>0</v>
      </c>
      <c r="Y164" s="23">
        <f t="shared" si="340"/>
        <v>0</v>
      </c>
      <c r="Z164" s="23">
        <f t="shared" si="341"/>
        <v>0</v>
      </c>
      <c r="AA164" s="23">
        <f t="shared" si="342"/>
        <v>0</v>
      </c>
      <c r="AB164" s="23">
        <f t="shared" si="343"/>
        <v>0</v>
      </c>
      <c r="AC164" s="23">
        <f t="shared" si="344"/>
        <v>0</v>
      </c>
      <c r="AD164" s="23">
        <f t="shared" si="345"/>
        <v>0</v>
      </c>
      <c r="AE164" s="23">
        <f t="shared" si="346"/>
        <v>0</v>
      </c>
    </row>
    <row r="165" spans="1:31">
      <c r="A165" s="5" t="s">
        <v>777</v>
      </c>
      <c r="B165" s="5" t="s">
        <v>776</v>
      </c>
      <c r="C165" s="5">
        <v>55720100</v>
      </c>
      <c r="D165" s="5" t="s">
        <v>786</v>
      </c>
      <c r="E165" s="5" t="s">
        <v>785</v>
      </c>
      <c r="F165" s="23">
        <v>-2418.5804644166665</v>
      </c>
      <c r="G165" s="23">
        <v>-2418.5804644166665</v>
      </c>
      <c r="H165" s="23">
        <v>-2418.5804644166665</v>
      </c>
      <c r="I165" s="23">
        <v>-2418.5804644166665</v>
      </c>
      <c r="J165" s="23"/>
      <c r="K165" s="23"/>
      <c r="L165" s="23"/>
      <c r="M165" s="23"/>
      <c r="N165" s="23"/>
      <c r="O165" s="23"/>
      <c r="P165" s="23"/>
      <c r="Q165" s="23"/>
      <c r="R165" s="23">
        <v>-9674.3218576666659</v>
      </c>
      <c r="T165" s="23">
        <f t="shared" si="335"/>
        <v>-2419</v>
      </c>
      <c r="U165" s="23">
        <f t="shared" si="336"/>
        <v>-2419</v>
      </c>
      <c r="V165" s="23">
        <f t="shared" si="337"/>
        <v>-2419</v>
      </c>
      <c r="W165" s="23">
        <f t="shared" si="338"/>
        <v>-2419</v>
      </c>
      <c r="X165" s="23">
        <f t="shared" si="339"/>
        <v>0</v>
      </c>
      <c r="Y165" s="23">
        <f t="shared" si="340"/>
        <v>0</v>
      </c>
      <c r="Z165" s="23">
        <f t="shared" si="341"/>
        <v>0</v>
      </c>
      <c r="AA165" s="23">
        <f t="shared" si="342"/>
        <v>0</v>
      </c>
      <c r="AB165" s="23">
        <f t="shared" si="343"/>
        <v>0</v>
      </c>
      <c r="AC165" s="23">
        <f t="shared" si="344"/>
        <v>0</v>
      </c>
      <c r="AD165" s="23">
        <f t="shared" si="345"/>
        <v>0</v>
      </c>
      <c r="AE165" s="23">
        <f t="shared" si="346"/>
        <v>0</v>
      </c>
    </row>
    <row r="166" spans="1:31">
      <c r="A166" s="5" t="s">
        <v>777</v>
      </c>
      <c r="B166" s="5" t="s">
        <v>776</v>
      </c>
      <c r="C166" s="5">
        <v>55730000</v>
      </c>
      <c r="D166" s="5" t="s">
        <v>787</v>
      </c>
      <c r="E166" s="5" t="s">
        <v>789</v>
      </c>
      <c r="F166" s="23">
        <v>20119.095833333333</v>
      </c>
      <c r="G166" s="23">
        <v>20119.095833333333</v>
      </c>
      <c r="H166" s="23">
        <v>20119.095833333333</v>
      </c>
      <c r="I166" s="23">
        <v>20119.095833333333</v>
      </c>
      <c r="J166" s="23"/>
      <c r="K166" s="23"/>
      <c r="L166" s="23"/>
      <c r="M166" s="23"/>
      <c r="N166" s="23"/>
      <c r="O166" s="23"/>
      <c r="P166" s="23"/>
      <c r="Q166" s="23"/>
      <c r="R166" s="23">
        <v>80476.383333333331</v>
      </c>
      <c r="T166" s="23">
        <f t="shared" si="335"/>
        <v>20119</v>
      </c>
      <c r="U166" s="23">
        <f t="shared" si="336"/>
        <v>20119</v>
      </c>
      <c r="V166" s="23">
        <f t="shared" si="337"/>
        <v>20119</v>
      </c>
      <c r="W166" s="23">
        <f t="shared" si="338"/>
        <v>20119</v>
      </c>
      <c r="X166" s="23">
        <f t="shared" si="339"/>
        <v>0</v>
      </c>
      <c r="Y166" s="23">
        <f t="shared" si="340"/>
        <v>0</v>
      </c>
      <c r="Z166" s="23">
        <f t="shared" si="341"/>
        <v>0</v>
      </c>
      <c r="AA166" s="23">
        <f t="shared" si="342"/>
        <v>0</v>
      </c>
      <c r="AB166" s="23">
        <f t="shared" si="343"/>
        <v>0</v>
      </c>
      <c r="AC166" s="23">
        <f t="shared" si="344"/>
        <v>0</v>
      </c>
      <c r="AD166" s="23">
        <f t="shared" si="345"/>
        <v>0</v>
      </c>
      <c r="AE166" s="23">
        <f t="shared" si="346"/>
        <v>0</v>
      </c>
    </row>
    <row r="167" spans="1:31">
      <c r="A167" s="5" t="s">
        <v>1173</v>
      </c>
      <c r="F167" s="23">
        <v>64617.700368916667</v>
      </c>
      <c r="G167" s="23">
        <v>64617.700368916667</v>
      </c>
      <c r="H167" s="23">
        <v>64617.700368916667</v>
      </c>
      <c r="I167" s="23">
        <v>64617.700368916667</v>
      </c>
      <c r="J167" s="23">
        <v>68738.637492158407</v>
      </c>
      <c r="K167" s="23">
        <v>68738.637492158407</v>
      </c>
      <c r="L167" s="23">
        <v>68738.637492158407</v>
      </c>
      <c r="M167" s="23">
        <v>68738.637492158407</v>
      </c>
      <c r="N167" s="23">
        <v>68738.637492158407</v>
      </c>
      <c r="O167" s="23">
        <v>68738.637492158407</v>
      </c>
      <c r="P167" s="23">
        <v>68738.637492158407</v>
      </c>
      <c r="Q167" s="23">
        <v>68738.637492158407</v>
      </c>
      <c r="R167" s="23">
        <v>808379.90141293383</v>
      </c>
    </row>
    <row r="168" spans="1:31">
      <c r="A168" s="5" t="s">
        <v>815</v>
      </c>
      <c r="B168" s="5" t="s">
        <v>816</v>
      </c>
      <c r="C168" s="5">
        <v>62002000</v>
      </c>
      <c r="D168" s="5" t="s">
        <v>1117</v>
      </c>
      <c r="E168" s="5" t="s">
        <v>503</v>
      </c>
      <c r="F168" s="23"/>
      <c r="G168" s="23"/>
      <c r="H168" s="23"/>
      <c r="I168" s="23"/>
      <c r="J168" s="23">
        <v>140802.11272788566</v>
      </c>
      <c r="K168" s="23">
        <v>159322.33734036755</v>
      </c>
      <c r="L168" s="23">
        <v>182341.82555927162</v>
      </c>
      <c r="M168" s="23">
        <v>196437.87195053988</v>
      </c>
      <c r="N168" s="23">
        <v>197260.96514201802</v>
      </c>
      <c r="O168" s="23">
        <v>194962.15534124838</v>
      </c>
      <c r="P168" s="23">
        <v>203766.42946373633</v>
      </c>
      <c r="Q168" s="23">
        <v>200627.40834297671</v>
      </c>
      <c r="R168" s="23">
        <v>1475521.1058680438</v>
      </c>
      <c r="T168" s="23">
        <f t="shared" ref="T168:T177" si="347">ROUND(F168,0)</f>
        <v>0</v>
      </c>
      <c r="U168" s="23">
        <f t="shared" ref="U168:U177" si="348">ROUND(G168,0)</f>
        <v>0</v>
      </c>
      <c r="V168" s="23">
        <f t="shared" ref="V168:V177" si="349">ROUND(H168,0)</f>
        <v>0</v>
      </c>
      <c r="W168" s="23">
        <f t="shared" ref="W168:W177" si="350">ROUND(I168,0)</f>
        <v>0</v>
      </c>
      <c r="X168" s="23">
        <f t="shared" ref="X168:X177" si="351">ROUND(J168,0)</f>
        <v>140802</v>
      </c>
      <c r="Y168" s="23">
        <f t="shared" ref="Y168:Y177" si="352">ROUND(K168,0)</f>
        <v>159322</v>
      </c>
      <c r="Z168" s="23">
        <f t="shared" ref="Z168:Z177" si="353">ROUND(L168,0)</f>
        <v>182342</v>
      </c>
      <c r="AA168" s="23">
        <f t="shared" ref="AA168:AA177" si="354">ROUND(M168,0)</f>
        <v>196438</v>
      </c>
      <c r="AB168" s="23">
        <f t="shared" ref="AB168:AB177" si="355">ROUND(N168,0)</f>
        <v>197261</v>
      </c>
      <c r="AC168" s="23">
        <f t="shared" ref="AC168:AC177" si="356">ROUND(O168,0)</f>
        <v>194962</v>
      </c>
      <c r="AD168" s="23">
        <f t="shared" ref="AD168:AD177" si="357">ROUND(P168,0)</f>
        <v>203766</v>
      </c>
      <c r="AE168" s="23">
        <f t="shared" ref="AE168:AE177" si="358">ROUND(Q168,0)</f>
        <v>200627</v>
      </c>
    </row>
    <row r="169" spans="1:31">
      <c r="A169" s="5" t="s">
        <v>815</v>
      </c>
      <c r="B169" s="5" t="s">
        <v>816</v>
      </c>
      <c r="C169" s="5">
        <v>62002100</v>
      </c>
      <c r="D169" s="5" t="s">
        <v>813</v>
      </c>
      <c r="E169" s="5" t="s">
        <v>818</v>
      </c>
      <c r="F169" s="23">
        <v>4000</v>
      </c>
      <c r="G169" s="23">
        <v>4000</v>
      </c>
      <c r="H169" s="23">
        <v>4000</v>
      </c>
      <c r="I169" s="23">
        <v>4000</v>
      </c>
      <c r="J169" s="23"/>
      <c r="K169" s="23"/>
      <c r="L169" s="23"/>
      <c r="M169" s="23"/>
      <c r="N169" s="23"/>
      <c r="O169" s="23"/>
      <c r="P169" s="23"/>
      <c r="Q169" s="23"/>
      <c r="R169" s="23">
        <v>16000</v>
      </c>
      <c r="T169" s="23">
        <f t="shared" si="347"/>
        <v>4000</v>
      </c>
      <c r="U169" s="23">
        <f t="shared" si="348"/>
        <v>4000</v>
      </c>
      <c r="V169" s="23">
        <f t="shared" si="349"/>
        <v>4000</v>
      </c>
      <c r="W169" s="23">
        <f t="shared" si="350"/>
        <v>4000</v>
      </c>
      <c r="X169" s="23">
        <f t="shared" si="351"/>
        <v>0</v>
      </c>
      <c r="Y169" s="23">
        <f t="shared" si="352"/>
        <v>0</v>
      </c>
      <c r="Z169" s="23">
        <f t="shared" si="353"/>
        <v>0</v>
      </c>
      <c r="AA169" s="23">
        <f t="shared" si="354"/>
        <v>0</v>
      </c>
      <c r="AB169" s="23">
        <f t="shared" si="355"/>
        <v>0</v>
      </c>
      <c r="AC169" s="23">
        <f t="shared" si="356"/>
        <v>0</v>
      </c>
      <c r="AD169" s="23">
        <f t="shared" si="357"/>
        <v>0</v>
      </c>
      <c r="AE169" s="23">
        <f t="shared" si="358"/>
        <v>0</v>
      </c>
    </row>
    <row r="170" spans="1:31">
      <c r="A170" s="5" t="s">
        <v>815</v>
      </c>
      <c r="B170" s="5" t="s">
        <v>816</v>
      </c>
      <c r="C170" s="5">
        <v>62002300</v>
      </c>
      <c r="D170" s="5" t="s">
        <v>819</v>
      </c>
      <c r="E170" s="5" t="s">
        <v>821</v>
      </c>
      <c r="F170" s="23">
        <v>18849.25</v>
      </c>
      <c r="G170" s="23">
        <v>17074.25</v>
      </c>
      <c r="H170" s="23">
        <v>28274.25</v>
      </c>
      <c r="I170" s="23">
        <v>25849.25</v>
      </c>
      <c r="J170" s="23"/>
      <c r="K170" s="23"/>
      <c r="L170" s="23"/>
      <c r="M170" s="23"/>
      <c r="N170" s="23"/>
      <c r="O170" s="23"/>
      <c r="P170" s="23"/>
      <c r="Q170" s="23"/>
      <c r="R170" s="23">
        <v>90047</v>
      </c>
      <c r="T170" s="23">
        <f t="shared" si="347"/>
        <v>18849</v>
      </c>
      <c r="U170" s="23">
        <f t="shared" si="348"/>
        <v>17074</v>
      </c>
      <c r="V170" s="23">
        <f t="shared" si="349"/>
        <v>28274</v>
      </c>
      <c r="W170" s="23">
        <f t="shared" si="350"/>
        <v>25849</v>
      </c>
      <c r="X170" s="23">
        <f t="shared" si="351"/>
        <v>0</v>
      </c>
      <c r="Y170" s="23">
        <f t="shared" si="352"/>
        <v>0</v>
      </c>
      <c r="Z170" s="23">
        <f t="shared" si="353"/>
        <v>0</v>
      </c>
      <c r="AA170" s="23">
        <f t="shared" si="354"/>
        <v>0</v>
      </c>
      <c r="AB170" s="23">
        <f t="shared" si="355"/>
        <v>0</v>
      </c>
      <c r="AC170" s="23">
        <f t="shared" si="356"/>
        <v>0</v>
      </c>
      <c r="AD170" s="23">
        <f t="shared" si="357"/>
        <v>0</v>
      </c>
      <c r="AE170" s="23">
        <f t="shared" si="358"/>
        <v>0</v>
      </c>
    </row>
    <row r="171" spans="1:31">
      <c r="A171" s="5" t="s">
        <v>815</v>
      </c>
      <c r="B171" s="5" t="s">
        <v>816</v>
      </c>
      <c r="C171" s="5">
        <v>62002400</v>
      </c>
      <c r="D171" s="5" t="s">
        <v>822</v>
      </c>
      <c r="E171" s="5" t="s">
        <v>824</v>
      </c>
      <c r="F171" s="23">
        <v>25789.5</v>
      </c>
      <c r="G171" s="23">
        <v>20789.5</v>
      </c>
      <c r="H171" s="23">
        <v>25789.5</v>
      </c>
      <c r="I171" s="23">
        <v>20789.5</v>
      </c>
      <c r="J171" s="23"/>
      <c r="K171" s="23"/>
      <c r="L171" s="23"/>
      <c r="M171" s="23"/>
      <c r="N171" s="23"/>
      <c r="O171" s="23"/>
      <c r="P171" s="23"/>
      <c r="Q171" s="23"/>
      <c r="R171" s="23">
        <v>93158</v>
      </c>
      <c r="T171" s="23">
        <f t="shared" si="347"/>
        <v>25790</v>
      </c>
      <c r="U171" s="23">
        <f t="shared" si="348"/>
        <v>20790</v>
      </c>
      <c r="V171" s="23">
        <f t="shared" si="349"/>
        <v>25790</v>
      </c>
      <c r="W171" s="23">
        <f t="shared" si="350"/>
        <v>20790</v>
      </c>
      <c r="X171" s="23">
        <f t="shared" si="351"/>
        <v>0</v>
      </c>
      <c r="Y171" s="23">
        <f t="shared" si="352"/>
        <v>0</v>
      </c>
      <c r="Z171" s="23">
        <f t="shared" si="353"/>
        <v>0</v>
      </c>
      <c r="AA171" s="23">
        <f t="shared" si="354"/>
        <v>0</v>
      </c>
      <c r="AB171" s="23">
        <f t="shared" si="355"/>
        <v>0</v>
      </c>
      <c r="AC171" s="23">
        <f t="shared" si="356"/>
        <v>0</v>
      </c>
      <c r="AD171" s="23">
        <f t="shared" si="357"/>
        <v>0</v>
      </c>
      <c r="AE171" s="23">
        <f t="shared" si="358"/>
        <v>0</v>
      </c>
    </row>
    <row r="172" spans="1:31">
      <c r="A172" s="5" t="s">
        <v>815</v>
      </c>
      <c r="B172" s="5" t="s">
        <v>816</v>
      </c>
      <c r="C172" s="5">
        <v>62002600</v>
      </c>
      <c r="D172" s="5" t="s">
        <v>825</v>
      </c>
      <c r="E172" s="5" t="s">
        <v>503</v>
      </c>
      <c r="F172" s="23">
        <v>1038.971880211524</v>
      </c>
      <c r="G172" s="23">
        <v>1038.971880211524</v>
      </c>
      <c r="H172" s="23">
        <v>1038.971880211524</v>
      </c>
      <c r="I172" s="23">
        <v>1388.971880211524</v>
      </c>
      <c r="J172" s="23"/>
      <c r="K172" s="23"/>
      <c r="L172" s="23"/>
      <c r="M172" s="23"/>
      <c r="N172" s="23"/>
      <c r="O172" s="23"/>
      <c r="P172" s="23"/>
      <c r="Q172" s="23"/>
      <c r="R172" s="23">
        <v>4505.8875208460959</v>
      </c>
      <c r="T172" s="23">
        <f t="shared" si="347"/>
        <v>1039</v>
      </c>
      <c r="U172" s="23">
        <f t="shared" si="348"/>
        <v>1039</v>
      </c>
      <c r="V172" s="23">
        <f t="shared" si="349"/>
        <v>1039</v>
      </c>
      <c r="W172" s="23">
        <f t="shared" si="350"/>
        <v>1389</v>
      </c>
      <c r="X172" s="23">
        <f t="shared" si="351"/>
        <v>0</v>
      </c>
      <c r="Y172" s="23">
        <f t="shared" si="352"/>
        <v>0</v>
      </c>
      <c r="Z172" s="23">
        <f t="shared" si="353"/>
        <v>0</v>
      </c>
      <c r="AA172" s="23">
        <f t="shared" si="354"/>
        <v>0</v>
      </c>
      <c r="AB172" s="23">
        <f t="shared" si="355"/>
        <v>0</v>
      </c>
      <c r="AC172" s="23">
        <f t="shared" si="356"/>
        <v>0</v>
      </c>
      <c r="AD172" s="23">
        <f t="shared" si="357"/>
        <v>0</v>
      </c>
      <c r="AE172" s="23">
        <f t="shared" si="358"/>
        <v>0</v>
      </c>
    </row>
    <row r="173" spans="1:31">
      <c r="A173" s="5" t="s">
        <v>815</v>
      </c>
      <c r="B173" s="5" t="s">
        <v>816</v>
      </c>
      <c r="C173" s="5">
        <v>62502400</v>
      </c>
      <c r="D173" s="5" t="s">
        <v>832</v>
      </c>
      <c r="E173" s="5" t="s">
        <v>834</v>
      </c>
      <c r="F173" s="23">
        <v>2300</v>
      </c>
      <c r="G173" s="23">
        <v>2300</v>
      </c>
      <c r="H173" s="23">
        <v>2300</v>
      </c>
      <c r="I173" s="23">
        <v>4300</v>
      </c>
      <c r="J173" s="23"/>
      <c r="K173" s="23"/>
      <c r="L173" s="23"/>
      <c r="M173" s="23"/>
      <c r="N173" s="23"/>
      <c r="O173" s="23"/>
      <c r="P173" s="23"/>
      <c r="Q173" s="23"/>
      <c r="R173" s="23">
        <v>11200</v>
      </c>
      <c r="T173" s="23">
        <f t="shared" si="347"/>
        <v>2300</v>
      </c>
      <c r="U173" s="23">
        <f t="shared" si="348"/>
        <v>2300</v>
      </c>
      <c r="V173" s="23">
        <f t="shared" si="349"/>
        <v>2300</v>
      </c>
      <c r="W173" s="23">
        <f t="shared" si="350"/>
        <v>4300</v>
      </c>
      <c r="X173" s="23">
        <f t="shared" si="351"/>
        <v>0</v>
      </c>
      <c r="Y173" s="23">
        <f t="shared" si="352"/>
        <v>0</v>
      </c>
      <c r="Z173" s="23">
        <f t="shared" si="353"/>
        <v>0</v>
      </c>
      <c r="AA173" s="23">
        <f t="shared" si="354"/>
        <v>0</v>
      </c>
      <c r="AB173" s="23">
        <f t="shared" si="355"/>
        <v>0</v>
      </c>
      <c r="AC173" s="23">
        <f t="shared" si="356"/>
        <v>0</v>
      </c>
      <c r="AD173" s="23">
        <f t="shared" si="357"/>
        <v>0</v>
      </c>
      <c r="AE173" s="23">
        <f t="shared" si="358"/>
        <v>0</v>
      </c>
    </row>
    <row r="174" spans="1:31">
      <c r="A174" s="5" t="s">
        <v>815</v>
      </c>
      <c r="B174" s="5" t="s">
        <v>816</v>
      </c>
      <c r="C174" s="5">
        <v>62502600</v>
      </c>
      <c r="D174" s="5" t="s">
        <v>838</v>
      </c>
      <c r="E174" s="5" t="s">
        <v>506</v>
      </c>
      <c r="F174" s="23">
        <v>28518.1</v>
      </c>
      <c r="G174" s="23">
        <v>28518.1</v>
      </c>
      <c r="H174" s="23">
        <v>28745.23</v>
      </c>
      <c r="I174" s="23">
        <v>28745.23</v>
      </c>
      <c r="J174" s="23"/>
      <c r="K174" s="23"/>
      <c r="L174" s="23"/>
      <c r="M174" s="23"/>
      <c r="N174" s="23"/>
      <c r="O174" s="23"/>
      <c r="P174" s="23"/>
      <c r="Q174" s="23"/>
      <c r="R174" s="23">
        <v>114526.65999999999</v>
      </c>
      <c r="T174" s="23">
        <f t="shared" si="347"/>
        <v>28518</v>
      </c>
      <c r="U174" s="23">
        <f t="shared" si="348"/>
        <v>28518</v>
      </c>
      <c r="V174" s="23">
        <f t="shared" si="349"/>
        <v>28745</v>
      </c>
      <c r="W174" s="23">
        <f t="shared" si="350"/>
        <v>28745</v>
      </c>
      <c r="X174" s="23">
        <f t="shared" si="351"/>
        <v>0</v>
      </c>
      <c r="Y174" s="23">
        <f t="shared" si="352"/>
        <v>0</v>
      </c>
      <c r="Z174" s="23">
        <f t="shared" si="353"/>
        <v>0</v>
      </c>
      <c r="AA174" s="23">
        <f t="shared" si="354"/>
        <v>0</v>
      </c>
      <c r="AB174" s="23">
        <f t="shared" si="355"/>
        <v>0</v>
      </c>
      <c r="AC174" s="23">
        <f t="shared" si="356"/>
        <v>0</v>
      </c>
      <c r="AD174" s="23">
        <f t="shared" si="357"/>
        <v>0</v>
      </c>
      <c r="AE174" s="23">
        <f t="shared" si="358"/>
        <v>0</v>
      </c>
    </row>
    <row r="175" spans="1:31">
      <c r="A175" s="5" t="s">
        <v>815</v>
      </c>
      <c r="B175" s="5" t="s">
        <v>816</v>
      </c>
      <c r="C175" s="5">
        <v>62510000</v>
      </c>
      <c r="D175" s="5" t="s">
        <v>839</v>
      </c>
      <c r="E175" s="5" t="s">
        <v>834</v>
      </c>
      <c r="F175" s="23">
        <v>58472</v>
      </c>
      <c r="G175" s="23">
        <v>62916</v>
      </c>
      <c r="H175" s="23">
        <v>62916</v>
      </c>
      <c r="I175" s="23">
        <v>64136</v>
      </c>
      <c r="J175" s="23"/>
      <c r="K175" s="23"/>
      <c r="L175" s="23"/>
      <c r="M175" s="23"/>
      <c r="N175" s="23"/>
      <c r="O175" s="23"/>
      <c r="P175" s="23"/>
      <c r="Q175" s="23"/>
      <c r="R175" s="23">
        <v>248440</v>
      </c>
      <c r="T175" s="23">
        <f t="shared" si="347"/>
        <v>58472</v>
      </c>
      <c r="U175" s="23">
        <f t="shared" si="348"/>
        <v>62916</v>
      </c>
      <c r="V175" s="23">
        <f t="shared" si="349"/>
        <v>62916</v>
      </c>
      <c r="W175" s="23">
        <f t="shared" si="350"/>
        <v>64136</v>
      </c>
      <c r="X175" s="23">
        <f t="shared" si="351"/>
        <v>0</v>
      </c>
      <c r="Y175" s="23">
        <f t="shared" si="352"/>
        <v>0</v>
      </c>
      <c r="Z175" s="23">
        <f t="shared" si="353"/>
        <v>0</v>
      </c>
      <c r="AA175" s="23">
        <f t="shared" si="354"/>
        <v>0</v>
      </c>
      <c r="AB175" s="23">
        <f t="shared" si="355"/>
        <v>0</v>
      </c>
      <c r="AC175" s="23">
        <f t="shared" si="356"/>
        <v>0</v>
      </c>
      <c r="AD175" s="23">
        <f t="shared" si="357"/>
        <v>0</v>
      </c>
      <c r="AE175" s="23">
        <f t="shared" si="358"/>
        <v>0</v>
      </c>
    </row>
    <row r="176" spans="1:31">
      <c r="A176" s="5" t="s">
        <v>815</v>
      </c>
      <c r="B176" s="5" t="s">
        <v>816</v>
      </c>
      <c r="C176" s="5">
        <v>62520700</v>
      </c>
      <c r="D176" s="5" t="s">
        <v>842</v>
      </c>
      <c r="E176" s="5" t="s">
        <v>834</v>
      </c>
      <c r="F176" s="23">
        <v>18438</v>
      </c>
      <c r="G176" s="23">
        <v>18438</v>
      </c>
      <c r="H176" s="23">
        <v>18438</v>
      </c>
      <c r="I176" s="23">
        <v>18438</v>
      </c>
      <c r="J176" s="23"/>
      <c r="K176" s="23"/>
      <c r="L176" s="23"/>
      <c r="M176" s="23"/>
      <c r="N176" s="23"/>
      <c r="O176" s="23"/>
      <c r="P176" s="23"/>
      <c r="Q176" s="23"/>
      <c r="R176" s="23">
        <v>73752</v>
      </c>
      <c r="T176" s="23">
        <f t="shared" si="347"/>
        <v>18438</v>
      </c>
      <c r="U176" s="23">
        <f t="shared" si="348"/>
        <v>18438</v>
      </c>
      <c r="V176" s="23">
        <f t="shared" si="349"/>
        <v>18438</v>
      </c>
      <c r="W176" s="23">
        <f t="shared" si="350"/>
        <v>18438</v>
      </c>
      <c r="X176" s="23">
        <f t="shared" si="351"/>
        <v>0</v>
      </c>
      <c r="Y176" s="23">
        <f t="shared" si="352"/>
        <v>0</v>
      </c>
      <c r="Z176" s="23">
        <f t="shared" si="353"/>
        <v>0</v>
      </c>
      <c r="AA176" s="23">
        <f t="shared" si="354"/>
        <v>0</v>
      </c>
      <c r="AB176" s="23">
        <f t="shared" si="355"/>
        <v>0</v>
      </c>
      <c r="AC176" s="23">
        <f t="shared" si="356"/>
        <v>0</v>
      </c>
      <c r="AD176" s="23">
        <f t="shared" si="357"/>
        <v>0</v>
      </c>
      <c r="AE176" s="23">
        <f t="shared" si="358"/>
        <v>0</v>
      </c>
    </row>
    <row r="177" spans="1:31">
      <c r="A177" s="5" t="s">
        <v>815</v>
      </c>
      <c r="B177" s="5" t="s">
        <v>816</v>
      </c>
      <c r="C177" s="5">
        <v>63110000</v>
      </c>
      <c r="D177" s="5" t="s">
        <v>844</v>
      </c>
      <c r="E177" s="5" t="s">
        <v>846</v>
      </c>
      <c r="F177" s="23">
        <v>22110</v>
      </c>
      <c r="G177" s="23">
        <v>22110</v>
      </c>
      <c r="H177" s="23">
        <v>22110</v>
      </c>
      <c r="I177" s="23">
        <v>22110</v>
      </c>
      <c r="J177" s="23"/>
      <c r="K177" s="23"/>
      <c r="L177" s="23"/>
      <c r="M177" s="23"/>
      <c r="N177" s="23"/>
      <c r="O177" s="23"/>
      <c r="P177" s="23"/>
      <c r="Q177" s="23"/>
      <c r="R177" s="23">
        <v>88440</v>
      </c>
      <c r="T177" s="23">
        <f t="shared" si="347"/>
        <v>22110</v>
      </c>
      <c r="U177" s="23">
        <f t="shared" si="348"/>
        <v>22110</v>
      </c>
      <c r="V177" s="23">
        <f t="shared" si="349"/>
        <v>22110</v>
      </c>
      <c r="W177" s="23">
        <f t="shared" si="350"/>
        <v>22110</v>
      </c>
      <c r="X177" s="23">
        <f t="shared" si="351"/>
        <v>0</v>
      </c>
      <c r="Y177" s="23">
        <f t="shared" si="352"/>
        <v>0</v>
      </c>
      <c r="Z177" s="23">
        <f t="shared" si="353"/>
        <v>0</v>
      </c>
      <c r="AA177" s="23">
        <f t="shared" si="354"/>
        <v>0</v>
      </c>
      <c r="AB177" s="23">
        <f t="shared" si="355"/>
        <v>0</v>
      </c>
      <c r="AC177" s="23">
        <f t="shared" si="356"/>
        <v>0</v>
      </c>
      <c r="AD177" s="23">
        <f t="shared" si="357"/>
        <v>0</v>
      </c>
      <c r="AE177" s="23">
        <f t="shared" si="358"/>
        <v>0</v>
      </c>
    </row>
    <row r="178" spans="1:31">
      <c r="A178" s="5" t="s">
        <v>1174</v>
      </c>
      <c r="F178" s="23">
        <v>179515.82188021153</v>
      </c>
      <c r="G178" s="23">
        <v>177184.82188021153</v>
      </c>
      <c r="H178" s="23">
        <v>193611.95188021153</v>
      </c>
      <c r="I178" s="23">
        <v>189756.95188021153</v>
      </c>
      <c r="J178" s="23">
        <v>140802.11272788566</v>
      </c>
      <c r="K178" s="23">
        <v>159322.33734036755</v>
      </c>
      <c r="L178" s="23">
        <v>182341.82555927162</v>
      </c>
      <c r="M178" s="23">
        <v>196437.87195053988</v>
      </c>
      <c r="N178" s="23">
        <v>197260.96514201802</v>
      </c>
      <c r="O178" s="23">
        <v>194962.15534124838</v>
      </c>
      <c r="P178" s="23">
        <v>203766.42946373633</v>
      </c>
      <c r="Q178" s="23">
        <v>200627.40834297671</v>
      </c>
      <c r="R178" s="23">
        <v>2215590.6533888895</v>
      </c>
    </row>
    <row r="179" spans="1:31">
      <c r="A179" s="5" t="s">
        <v>860</v>
      </c>
      <c r="B179" s="5" t="s">
        <v>859</v>
      </c>
      <c r="C179" s="5">
        <v>68011000</v>
      </c>
      <c r="D179" s="5" t="s">
        <v>858</v>
      </c>
      <c r="E179" s="5" t="s">
        <v>862</v>
      </c>
      <c r="F179" s="23">
        <v>1165648.4269657545</v>
      </c>
      <c r="G179" s="23">
        <v>1167438.9358463055</v>
      </c>
      <c r="H179" s="23">
        <v>1168818.0923001966</v>
      </c>
      <c r="I179" s="23">
        <v>1169769.8326567956</v>
      </c>
      <c r="J179" s="23">
        <v>1073598.619674816</v>
      </c>
      <c r="K179" s="23">
        <v>1073568.9481793712</v>
      </c>
      <c r="L179" s="23">
        <v>1074425.314639915</v>
      </c>
      <c r="M179" s="23">
        <v>1075658.4693549022</v>
      </c>
      <c r="N179" s="23">
        <v>1076860.104205058</v>
      </c>
      <c r="O179" s="23">
        <v>1078036.2023535413</v>
      </c>
      <c r="P179" s="23">
        <v>1108752.3255230489</v>
      </c>
      <c r="Q179" s="23">
        <v>1110881.363722503</v>
      </c>
      <c r="R179" s="23">
        <v>13343456.635422207</v>
      </c>
      <c r="T179" s="23">
        <f t="shared" ref="T179:T181" si="359">ROUND(F179,0)</f>
        <v>1165648</v>
      </c>
      <c r="U179" s="23">
        <f t="shared" ref="U179:U181" si="360">ROUND(G179,0)</f>
        <v>1167439</v>
      </c>
      <c r="V179" s="23">
        <f t="shared" ref="V179:V181" si="361">ROUND(H179,0)</f>
        <v>1168818</v>
      </c>
      <c r="W179" s="23">
        <f t="shared" ref="W179:W181" si="362">ROUND(I179,0)</f>
        <v>1169770</v>
      </c>
      <c r="X179" s="23">
        <f t="shared" ref="X179:X181" si="363">ROUND(J179,0)</f>
        <v>1073599</v>
      </c>
      <c r="Y179" s="23">
        <f t="shared" ref="Y179:Y181" si="364">ROUND(K179,0)</f>
        <v>1073569</v>
      </c>
      <c r="Z179" s="23">
        <f t="shared" ref="Z179:Z181" si="365">ROUND(L179,0)</f>
        <v>1074425</v>
      </c>
      <c r="AA179" s="23">
        <f t="shared" ref="AA179:AA181" si="366">ROUND(M179,0)</f>
        <v>1075658</v>
      </c>
      <c r="AB179" s="23">
        <f t="shared" ref="AB179:AB181" si="367">ROUND(N179,0)</f>
        <v>1076860</v>
      </c>
      <c r="AC179" s="23">
        <f t="shared" ref="AC179:AC181" si="368">ROUND(O179,0)</f>
        <v>1078036</v>
      </c>
      <c r="AD179" s="23">
        <f t="shared" ref="AD179:AD181" si="369">ROUND(P179,0)</f>
        <v>1108752</v>
      </c>
      <c r="AE179" s="23">
        <f t="shared" ref="AE179:AE181" si="370">ROUND(Q179,0)</f>
        <v>1110881</v>
      </c>
    </row>
    <row r="180" spans="1:31">
      <c r="A180" s="5" t="s">
        <v>860</v>
      </c>
      <c r="B180" s="5" t="s">
        <v>859</v>
      </c>
      <c r="C180" s="5">
        <v>68012000</v>
      </c>
      <c r="D180" s="5" t="s">
        <v>864</v>
      </c>
      <c r="E180" s="5" t="s">
        <v>862</v>
      </c>
      <c r="F180" s="23">
        <v>-18059.0874684796</v>
      </c>
      <c r="G180" s="23">
        <v>-18371.689934762875</v>
      </c>
      <c r="H180" s="23">
        <v>-18634.276006440828</v>
      </c>
      <c r="I180" s="23">
        <v>-18878.105930141784</v>
      </c>
      <c r="J180" s="23"/>
      <c r="K180" s="23"/>
      <c r="L180" s="23"/>
      <c r="M180" s="23"/>
      <c r="N180" s="23"/>
      <c r="O180" s="23"/>
      <c r="P180" s="23"/>
      <c r="Q180" s="23"/>
      <c r="R180" s="23">
        <v>-73943.159339825084</v>
      </c>
      <c r="T180" s="23">
        <f t="shared" si="359"/>
        <v>-18059</v>
      </c>
      <c r="U180" s="23">
        <f t="shared" si="360"/>
        <v>-18372</v>
      </c>
      <c r="V180" s="23">
        <f t="shared" si="361"/>
        <v>-18634</v>
      </c>
      <c r="W180" s="23">
        <f t="shared" si="362"/>
        <v>-18878</v>
      </c>
      <c r="X180" s="23">
        <f t="shared" si="363"/>
        <v>0</v>
      </c>
      <c r="Y180" s="23">
        <f t="shared" si="364"/>
        <v>0</v>
      </c>
      <c r="Z180" s="23">
        <f t="shared" si="365"/>
        <v>0</v>
      </c>
      <c r="AA180" s="23">
        <f t="shared" si="366"/>
        <v>0</v>
      </c>
      <c r="AB180" s="23">
        <f t="shared" si="367"/>
        <v>0</v>
      </c>
      <c r="AC180" s="23">
        <f t="shared" si="368"/>
        <v>0</v>
      </c>
      <c r="AD180" s="23">
        <f t="shared" si="369"/>
        <v>0</v>
      </c>
      <c r="AE180" s="23">
        <f t="shared" si="370"/>
        <v>0</v>
      </c>
    </row>
    <row r="181" spans="1:31">
      <c r="A181" s="5" t="s">
        <v>860</v>
      </c>
      <c r="B181" s="5" t="s">
        <v>859</v>
      </c>
      <c r="C181" s="5">
        <v>68012500</v>
      </c>
      <c r="D181" s="5" t="s">
        <v>865</v>
      </c>
      <c r="E181" s="5" t="s">
        <v>862</v>
      </c>
      <c r="F181" s="23">
        <v>-86500.77</v>
      </c>
      <c r="G181" s="23">
        <v>-86500.77</v>
      </c>
      <c r="H181" s="23">
        <v>-86500.77</v>
      </c>
      <c r="I181" s="23">
        <v>-86500.77</v>
      </c>
      <c r="J181" s="23"/>
      <c r="K181" s="23"/>
      <c r="L181" s="23"/>
      <c r="M181" s="23"/>
      <c r="N181" s="23"/>
      <c r="O181" s="23"/>
      <c r="P181" s="23"/>
      <c r="Q181" s="23"/>
      <c r="R181" s="23">
        <v>-346003.08</v>
      </c>
      <c r="T181" s="23">
        <f t="shared" si="359"/>
        <v>-86501</v>
      </c>
      <c r="U181" s="23">
        <f t="shared" si="360"/>
        <v>-86501</v>
      </c>
      <c r="V181" s="23">
        <f t="shared" si="361"/>
        <v>-86501</v>
      </c>
      <c r="W181" s="23">
        <f t="shared" si="362"/>
        <v>-86501</v>
      </c>
      <c r="X181" s="23">
        <f t="shared" si="363"/>
        <v>0</v>
      </c>
      <c r="Y181" s="23">
        <f t="shared" si="364"/>
        <v>0</v>
      </c>
      <c r="Z181" s="23">
        <f t="shared" si="365"/>
        <v>0</v>
      </c>
      <c r="AA181" s="23">
        <f t="shared" si="366"/>
        <v>0</v>
      </c>
      <c r="AB181" s="23">
        <f t="shared" si="367"/>
        <v>0</v>
      </c>
      <c r="AC181" s="23">
        <f t="shared" si="368"/>
        <v>0</v>
      </c>
      <c r="AD181" s="23">
        <f t="shared" si="369"/>
        <v>0</v>
      </c>
      <c r="AE181" s="23">
        <f t="shared" si="370"/>
        <v>0</v>
      </c>
    </row>
    <row r="182" spans="1:31">
      <c r="A182" s="5" t="s">
        <v>1175</v>
      </c>
      <c r="F182" s="23">
        <v>1061088.5694972749</v>
      </c>
      <c r="G182" s="23">
        <v>1062566.4759115425</v>
      </c>
      <c r="H182" s="23">
        <v>1063683.0462937558</v>
      </c>
      <c r="I182" s="23">
        <v>1064390.9567266537</v>
      </c>
      <c r="J182" s="23">
        <v>1073598.619674816</v>
      </c>
      <c r="K182" s="23">
        <v>1073568.9481793712</v>
      </c>
      <c r="L182" s="23">
        <v>1074425.314639915</v>
      </c>
      <c r="M182" s="23">
        <v>1075658.4693549022</v>
      </c>
      <c r="N182" s="23">
        <v>1076860.104205058</v>
      </c>
      <c r="O182" s="23">
        <v>1078036.2023535413</v>
      </c>
      <c r="P182" s="23">
        <v>1108752.3255230489</v>
      </c>
      <c r="Q182" s="23">
        <v>1110881.363722503</v>
      </c>
      <c r="R182" s="23">
        <v>12923510.396082383</v>
      </c>
    </row>
    <row r="183" spans="1:31">
      <c r="A183" s="5" t="s">
        <v>868</v>
      </c>
      <c r="B183" s="5" t="s">
        <v>867</v>
      </c>
      <c r="C183" s="5">
        <v>68251000</v>
      </c>
      <c r="D183" s="5" t="s">
        <v>1118</v>
      </c>
      <c r="E183" s="5" t="s">
        <v>870</v>
      </c>
      <c r="F183" s="23"/>
      <c r="G183" s="23"/>
      <c r="H183" s="23"/>
      <c r="I183" s="23"/>
      <c r="J183" s="23">
        <v>20215</v>
      </c>
      <c r="K183" s="23">
        <v>20215</v>
      </c>
      <c r="L183" s="23">
        <v>20215</v>
      </c>
      <c r="M183" s="23">
        <v>20215</v>
      </c>
      <c r="N183" s="23">
        <v>20215</v>
      </c>
      <c r="O183" s="23">
        <v>20215</v>
      </c>
      <c r="P183" s="23">
        <v>20215</v>
      </c>
      <c r="Q183" s="23">
        <v>20215</v>
      </c>
      <c r="R183" s="23">
        <v>161720</v>
      </c>
      <c r="T183" s="23">
        <f t="shared" ref="T183:T187" si="371">ROUND(F183,0)</f>
        <v>0</v>
      </c>
      <c r="U183" s="23">
        <f t="shared" ref="U183:U187" si="372">ROUND(G183,0)</f>
        <v>0</v>
      </c>
      <c r="V183" s="23">
        <f t="shared" ref="V183:V187" si="373">ROUND(H183,0)</f>
        <v>0</v>
      </c>
      <c r="W183" s="23">
        <f t="shared" ref="W183:W187" si="374">ROUND(I183,0)</f>
        <v>0</v>
      </c>
      <c r="X183" s="23">
        <f t="shared" ref="X183:X187" si="375">ROUND(J183,0)</f>
        <v>20215</v>
      </c>
      <c r="Y183" s="23">
        <f t="shared" ref="Y183:Y187" si="376">ROUND(K183,0)</f>
        <v>20215</v>
      </c>
      <c r="Z183" s="23">
        <f t="shared" ref="Z183:Z187" si="377">ROUND(L183,0)</f>
        <v>20215</v>
      </c>
      <c r="AA183" s="23">
        <f t="shared" ref="AA183:AA187" si="378">ROUND(M183,0)</f>
        <v>20215</v>
      </c>
      <c r="AB183" s="23">
        <f t="shared" ref="AB183:AB187" si="379">ROUND(N183,0)</f>
        <v>20215</v>
      </c>
      <c r="AC183" s="23">
        <f t="shared" ref="AC183:AC187" si="380">ROUND(O183,0)</f>
        <v>20215</v>
      </c>
      <c r="AD183" s="23">
        <f t="shared" ref="AD183:AD187" si="381">ROUND(P183,0)</f>
        <v>20215</v>
      </c>
      <c r="AE183" s="23">
        <f t="shared" ref="AE183:AE187" si="382">ROUND(Q183,0)</f>
        <v>20215</v>
      </c>
    </row>
    <row r="184" spans="1:31">
      <c r="A184" s="5" t="s">
        <v>868</v>
      </c>
      <c r="B184" s="5" t="s">
        <v>867</v>
      </c>
      <c r="C184" s="5">
        <v>68254000</v>
      </c>
      <c r="D184" s="5" t="s">
        <v>866</v>
      </c>
      <c r="E184" s="5" t="s">
        <v>870</v>
      </c>
      <c r="F184" s="23">
        <v>14170</v>
      </c>
      <c r="G184" s="23">
        <v>14170</v>
      </c>
      <c r="H184" s="23">
        <v>14170</v>
      </c>
      <c r="I184" s="23">
        <v>14170</v>
      </c>
      <c r="J184" s="23"/>
      <c r="K184" s="23"/>
      <c r="L184" s="23"/>
      <c r="M184" s="23"/>
      <c r="N184" s="23"/>
      <c r="O184" s="23"/>
      <c r="P184" s="23"/>
      <c r="Q184" s="23"/>
      <c r="R184" s="23">
        <v>56680</v>
      </c>
      <c r="T184" s="23">
        <f t="shared" si="371"/>
        <v>14170</v>
      </c>
      <c r="U184" s="23">
        <f t="shared" si="372"/>
        <v>14170</v>
      </c>
      <c r="V184" s="23">
        <f t="shared" si="373"/>
        <v>14170</v>
      </c>
      <c r="W184" s="23">
        <f t="shared" si="374"/>
        <v>14170</v>
      </c>
      <c r="X184" s="23">
        <f t="shared" si="375"/>
        <v>0</v>
      </c>
      <c r="Y184" s="23">
        <f t="shared" si="376"/>
        <v>0</v>
      </c>
      <c r="Z184" s="23">
        <f t="shared" si="377"/>
        <v>0</v>
      </c>
      <c r="AA184" s="23">
        <f t="shared" si="378"/>
        <v>0</v>
      </c>
      <c r="AB184" s="23">
        <f t="shared" si="379"/>
        <v>0</v>
      </c>
      <c r="AC184" s="23">
        <f t="shared" si="380"/>
        <v>0</v>
      </c>
      <c r="AD184" s="23">
        <f t="shared" si="381"/>
        <v>0</v>
      </c>
      <c r="AE184" s="23">
        <f t="shared" si="382"/>
        <v>0</v>
      </c>
    </row>
    <row r="185" spans="1:31">
      <c r="A185" s="5" t="s">
        <v>868</v>
      </c>
      <c r="B185" s="5" t="s">
        <v>867</v>
      </c>
      <c r="C185" s="5">
        <v>68255000</v>
      </c>
      <c r="D185" s="5" t="s">
        <v>871</v>
      </c>
      <c r="E185" s="5" t="s">
        <v>873</v>
      </c>
      <c r="F185" s="23">
        <v>713</v>
      </c>
      <c r="G185" s="23">
        <v>713</v>
      </c>
      <c r="H185" s="23">
        <v>713</v>
      </c>
      <c r="I185" s="23">
        <v>713</v>
      </c>
      <c r="J185" s="23"/>
      <c r="K185" s="23"/>
      <c r="L185" s="23"/>
      <c r="M185" s="23"/>
      <c r="N185" s="23"/>
      <c r="O185" s="23"/>
      <c r="P185" s="23"/>
      <c r="Q185" s="23"/>
      <c r="R185" s="23">
        <v>2852</v>
      </c>
      <c r="T185" s="23">
        <f t="shared" si="371"/>
        <v>713</v>
      </c>
      <c r="U185" s="23">
        <f t="shared" si="372"/>
        <v>713</v>
      </c>
      <c r="V185" s="23">
        <f t="shared" si="373"/>
        <v>713</v>
      </c>
      <c r="W185" s="23">
        <f t="shared" si="374"/>
        <v>713</v>
      </c>
      <c r="X185" s="23">
        <f t="shared" si="375"/>
        <v>0</v>
      </c>
      <c r="Y185" s="23">
        <f t="shared" si="376"/>
        <v>0</v>
      </c>
      <c r="Z185" s="23">
        <f t="shared" si="377"/>
        <v>0</v>
      </c>
      <c r="AA185" s="23">
        <f t="shared" si="378"/>
        <v>0</v>
      </c>
      <c r="AB185" s="23">
        <f t="shared" si="379"/>
        <v>0</v>
      </c>
      <c r="AC185" s="23">
        <f t="shared" si="380"/>
        <v>0</v>
      </c>
      <c r="AD185" s="23">
        <f t="shared" si="381"/>
        <v>0</v>
      </c>
      <c r="AE185" s="23">
        <f t="shared" si="382"/>
        <v>0</v>
      </c>
    </row>
    <row r="186" spans="1:31">
      <c r="A186" s="5" t="s">
        <v>868</v>
      </c>
      <c r="B186" s="5" t="s">
        <v>867</v>
      </c>
      <c r="C186" s="5">
        <v>68257000</v>
      </c>
      <c r="D186" s="5" t="s">
        <v>874</v>
      </c>
      <c r="E186" s="5" t="s">
        <v>876</v>
      </c>
      <c r="F186" s="23">
        <v>4757</v>
      </c>
      <c r="G186" s="23">
        <v>4757</v>
      </c>
      <c r="H186" s="23">
        <v>4757</v>
      </c>
      <c r="I186" s="23">
        <v>4757</v>
      </c>
      <c r="J186" s="23"/>
      <c r="K186" s="23"/>
      <c r="L186" s="23"/>
      <c r="M186" s="23"/>
      <c r="N186" s="23"/>
      <c r="O186" s="23"/>
      <c r="P186" s="23"/>
      <c r="Q186" s="23"/>
      <c r="R186" s="23">
        <v>19028</v>
      </c>
      <c r="T186" s="23">
        <f t="shared" si="371"/>
        <v>4757</v>
      </c>
      <c r="U186" s="23">
        <f t="shared" si="372"/>
        <v>4757</v>
      </c>
      <c r="V186" s="23">
        <f t="shared" si="373"/>
        <v>4757</v>
      </c>
      <c r="W186" s="23">
        <f t="shared" si="374"/>
        <v>4757</v>
      </c>
      <c r="X186" s="23">
        <f t="shared" si="375"/>
        <v>0</v>
      </c>
      <c r="Y186" s="23">
        <f t="shared" si="376"/>
        <v>0</v>
      </c>
      <c r="Z186" s="23">
        <f t="shared" si="377"/>
        <v>0</v>
      </c>
      <c r="AA186" s="23">
        <f t="shared" si="378"/>
        <v>0</v>
      </c>
      <c r="AB186" s="23">
        <f t="shared" si="379"/>
        <v>0</v>
      </c>
      <c r="AC186" s="23">
        <f t="shared" si="380"/>
        <v>0</v>
      </c>
      <c r="AD186" s="23">
        <f t="shared" si="381"/>
        <v>0</v>
      </c>
      <c r="AE186" s="23">
        <f t="shared" si="382"/>
        <v>0</v>
      </c>
    </row>
    <row r="187" spans="1:31">
      <c r="A187" s="5" t="s">
        <v>868</v>
      </c>
      <c r="B187" s="5" t="s">
        <v>867</v>
      </c>
      <c r="C187" s="5">
        <v>68258000</v>
      </c>
      <c r="D187" s="5" t="s">
        <v>877</v>
      </c>
      <c r="E187" s="5" t="s">
        <v>879</v>
      </c>
      <c r="F187" s="23">
        <v>575</v>
      </c>
      <c r="G187" s="23">
        <v>575</v>
      </c>
      <c r="H187" s="23">
        <v>575</v>
      </c>
      <c r="I187" s="23">
        <v>575</v>
      </c>
      <c r="J187" s="23"/>
      <c r="K187" s="23"/>
      <c r="L187" s="23"/>
      <c r="M187" s="23"/>
      <c r="N187" s="23"/>
      <c r="O187" s="23"/>
      <c r="P187" s="23"/>
      <c r="Q187" s="23"/>
      <c r="R187" s="23">
        <v>2300</v>
      </c>
      <c r="T187" s="23">
        <f t="shared" si="371"/>
        <v>575</v>
      </c>
      <c r="U187" s="23">
        <f t="shared" si="372"/>
        <v>575</v>
      </c>
      <c r="V187" s="23">
        <f t="shared" si="373"/>
        <v>575</v>
      </c>
      <c r="W187" s="23">
        <f t="shared" si="374"/>
        <v>575</v>
      </c>
      <c r="X187" s="23">
        <f t="shared" si="375"/>
        <v>0</v>
      </c>
      <c r="Y187" s="23">
        <f t="shared" si="376"/>
        <v>0</v>
      </c>
      <c r="Z187" s="23">
        <f t="shared" si="377"/>
        <v>0</v>
      </c>
      <c r="AA187" s="23">
        <f t="shared" si="378"/>
        <v>0</v>
      </c>
      <c r="AB187" s="23">
        <f t="shared" si="379"/>
        <v>0</v>
      </c>
      <c r="AC187" s="23">
        <f t="shared" si="380"/>
        <v>0</v>
      </c>
      <c r="AD187" s="23">
        <f t="shared" si="381"/>
        <v>0</v>
      </c>
      <c r="AE187" s="23">
        <f t="shared" si="382"/>
        <v>0</v>
      </c>
    </row>
    <row r="188" spans="1:31">
      <c r="A188" s="5" t="s">
        <v>1176</v>
      </c>
      <c r="F188" s="23">
        <v>20215</v>
      </c>
      <c r="G188" s="23">
        <v>20215</v>
      </c>
      <c r="H188" s="23">
        <v>20215</v>
      </c>
      <c r="I188" s="23">
        <v>20215</v>
      </c>
      <c r="J188" s="23">
        <v>20215</v>
      </c>
      <c r="K188" s="23">
        <v>20215</v>
      </c>
      <c r="L188" s="23">
        <v>20215</v>
      </c>
      <c r="M188" s="23">
        <v>20215</v>
      </c>
      <c r="N188" s="23">
        <v>20215</v>
      </c>
      <c r="O188" s="23">
        <v>20215</v>
      </c>
      <c r="P188" s="23">
        <v>20215</v>
      </c>
      <c r="Q188" s="23">
        <v>20215</v>
      </c>
      <c r="R188" s="23">
        <v>242580</v>
      </c>
    </row>
    <row r="189" spans="1:31">
      <c r="A189" s="5" t="s">
        <v>882</v>
      </c>
      <c r="B189" s="5" t="s">
        <v>883</v>
      </c>
      <c r="C189" s="5">
        <v>68311000</v>
      </c>
      <c r="D189" s="5" t="s">
        <v>880</v>
      </c>
      <c r="E189" s="5" t="s">
        <v>862</v>
      </c>
      <c r="F189" s="23">
        <v>191169.71261415488</v>
      </c>
      <c r="G189" s="23">
        <v>191368.37148646158</v>
      </c>
      <c r="H189" s="23">
        <v>191515.43144488503</v>
      </c>
      <c r="I189" s="23">
        <v>191599.7992186411</v>
      </c>
      <c r="J189" s="23">
        <v>149638.54030613057</v>
      </c>
      <c r="K189" s="23">
        <v>149618.3245018918</v>
      </c>
      <c r="L189" s="23">
        <v>149728.46156957993</v>
      </c>
      <c r="M189" s="23">
        <v>149889.20720030289</v>
      </c>
      <c r="N189" s="23">
        <v>150037.04580345924</v>
      </c>
      <c r="O189" s="23">
        <v>154273.59175136776</v>
      </c>
      <c r="P189" s="23">
        <v>154656.63096156856</v>
      </c>
      <c r="Q189" s="23">
        <v>154934.70566880039</v>
      </c>
      <c r="R189" s="23">
        <v>1978429.8225272438</v>
      </c>
      <c r="T189" s="23">
        <f t="shared" ref="T189:T191" si="383">ROUND(F189,0)</f>
        <v>191170</v>
      </c>
      <c r="U189" s="23">
        <f t="shared" ref="U189:U191" si="384">ROUND(G189,0)</f>
        <v>191368</v>
      </c>
      <c r="V189" s="23">
        <f t="shared" ref="V189:V191" si="385">ROUND(H189,0)</f>
        <v>191515</v>
      </c>
      <c r="W189" s="23">
        <f t="shared" ref="W189:W191" si="386">ROUND(I189,0)</f>
        <v>191600</v>
      </c>
      <c r="X189" s="23">
        <f t="shared" ref="X189:X191" si="387">ROUND(J189,0)</f>
        <v>149639</v>
      </c>
      <c r="Y189" s="23">
        <f t="shared" ref="Y189:Y191" si="388">ROUND(K189,0)</f>
        <v>149618</v>
      </c>
      <c r="Z189" s="23">
        <f t="shared" ref="Z189:Z191" si="389">ROUND(L189,0)</f>
        <v>149728</v>
      </c>
      <c r="AA189" s="23">
        <f t="shared" ref="AA189:AA191" si="390">ROUND(M189,0)</f>
        <v>149889</v>
      </c>
      <c r="AB189" s="23">
        <f t="shared" ref="AB189:AB191" si="391">ROUND(N189,0)</f>
        <v>150037</v>
      </c>
      <c r="AC189" s="23">
        <f t="shared" ref="AC189:AC191" si="392">ROUND(O189,0)</f>
        <v>154274</v>
      </c>
      <c r="AD189" s="23">
        <f t="shared" ref="AD189:AD191" si="393">ROUND(P189,0)</f>
        <v>154657</v>
      </c>
      <c r="AE189" s="23">
        <f t="shared" ref="AE189:AE191" si="394">ROUND(Q189,0)</f>
        <v>154935</v>
      </c>
    </row>
    <row r="190" spans="1:31">
      <c r="A190" s="5" t="s">
        <v>882</v>
      </c>
      <c r="B190" s="5" t="s">
        <v>883</v>
      </c>
      <c r="C190" s="5">
        <v>68312000</v>
      </c>
      <c r="D190" s="5" t="s">
        <v>884</v>
      </c>
      <c r="E190" s="5" t="s">
        <v>862</v>
      </c>
      <c r="F190" s="23">
        <v>-10058.6</v>
      </c>
      <c r="G190" s="23">
        <v>-10058.6</v>
      </c>
      <c r="H190" s="23">
        <v>-10058.6</v>
      </c>
      <c r="I190" s="23">
        <v>-10058.6</v>
      </c>
      <c r="J190" s="23"/>
      <c r="K190" s="23"/>
      <c r="L190" s="23"/>
      <c r="M190" s="23"/>
      <c r="N190" s="23"/>
      <c r="O190" s="23"/>
      <c r="P190" s="23"/>
      <c r="Q190" s="23"/>
      <c r="R190" s="23">
        <v>-40234.400000000001</v>
      </c>
      <c r="T190" s="23">
        <f t="shared" si="383"/>
        <v>-10059</v>
      </c>
      <c r="U190" s="23">
        <f t="shared" si="384"/>
        <v>-10059</v>
      </c>
      <c r="V190" s="23">
        <f t="shared" si="385"/>
        <v>-10059</v>
      </c>
      <c r="W190" s="23">
        <f t="shared" si="386"/>
        <v>-10059</v>
      </c>
      <c r="X190" s="23">
        <f t="shared" si="387"/>
        <v>0</v>
      </c>
      <c r="Y190" s="23">
        <f t="shared" si="388"/>
        <v>0</v>
      </c>
      <c r="Z190" s="23">
        <f t="shared" si="389"/>
        <v>0</v>
      </c>
      <c r="AA190" s="23">
        <f t="shared" si="390"/>
        <v>0</v>
      </c>
      <c r="AB190" s="23">
        <f t="shared" si="391"/>
        <v>0</v>
      </c>
      <c r="AC190" s="23">
        <f t="shared" si="392"/>
        <v>0</v>
      </c>
      <c r="AD190" s="23">
        <f t="shared" si="393"/>
        <v>0</v>
      </c>
      <c r="AE190" s="23">
        <f t="shared" si="394"/>
        <v>0</v>
      </c>
    </row>
    <row r="191" spans="1:31">
      <c r="A191" s="5" t="s">
        <v>882</v>
      </c>
      <c r="B191" s="5" t="s">
        <v>883</v>
      </c>
      <c r="C191" s="5">
        <v>68312500</v>
      </c>
      <c r="D191" s="5" t="s">
        <v>885</v>
      </c>
      <c r="E191" s="5" t="s">
        <v>862</v>
      </c>
      <c r="F191" s="23">
        <v>-19485.280000000002</v>
      </c>
      <c r="G191" s="23">
        <v>-19485.280000000002</v>
      </c>
      <c r="H191" s="23">
        <v>-19485.280000000002</v>
      </c>
      <c r="I191" s="23">
        <v>-19485.280000000002</v>
      </c>
      <c r="J191" s="23"/>
      <c r="K191" s="23"/>
      <c r="L191" s="23"/>
      <c r="M191" s="23"/>
      <c r="N191" s="23"/>
      <c r="O191" s="23"/>
      <c r="P191" s="23"/>
      <c r="Q191" s="23"/>
      <c r="R191" s="23">
        <v>-77941.12000000001</v>
      </c>
      <c r="T191" s="23">
        <f t="shared" si="383"/>
        <v>-19485</v>
      </c>
      <c r="U191" s="23">
        <f t="shared" si="384"/>
        <v>-19485</v>
      </c>
      <c r="V191" s="23">
        <f t="shared" si="385"/>
        <v>-19485</v>
      </c>
      <c r="W191" s="23">
        <f t="shared" si="386"/>
        <v>-19485</v>
      </c>
      <c r="X191" s="23">
        <f t="shared" si="387"/>
        <v>0</v>
      </c>
      <c r="Y191" s="23">
        <f t="shared" si="388"/>
        <v>0</v>
      </c>
      <c r="Z191" s="23">
        <f t="shared" si="389"/>
        <v>0</v>
      </c>
      <c r="AA191" s="23">
        <f t="shared" si="390"/>
        <v>0</v>
      </c>
      <c r="AB191" s="23">
        <f t="shared" si="391"/>
        <v>0</v>
      </c>
      <c r="AC191" s="23">
        <f t="shared" si="392"/>
        <v>0</v>
      </c>
      <c r="AD191" s="23">
        <f t="shared" si="393"/>
        <v>0</v>
      </c>
      <c r="AE191" s="23">
        <f t="shared" si="394"/>
        <v>0</v>
      </c>
    </row>
    <row r="192" spans="1:31">
      <c r="A192" s="5" t="s">
        <v>1177</v>
      </c>
      <c r="F192" s="23">
        <v>161625.83261415488</v>
      </c>
      <c r="G192" s="23">
        <v>161824.49148646157</v>
      </c>
      <c r="H192" s="23">
        <v>161971.55144488503</v>
      </c>
      <c r="I192" s="23">
        <v>162055.91921864109</v>
      </c>
      <c r="J192" s="23">
        <v>149638.54030613057</v>
      </c>
      <c r="K192" s="23">
        <v>149618.3245018918</v>
      </c>
      <c r="L192" s="23">
        <v>149728.46156957993</v>
      </c>
      <c r="M192" s="23">
        <v>149889.20720030289</v>
      </c>
      <c r="N192" s="23">
        <v>150037.04580345924</v>
      </c>
      <c r="O192" s="23">
        <v>154273.59175136776</v>
      </c>
      <c r="P192" s="23">
        <v>154656.63096156856</v>
      </c>
      <c r="Q192" s="23">
        <v>154934.70566880039</v>
      </c>
      <c r="R192" s="23">
        <v>1860254.3025272437</v>
      </c>
    </row>
    <row r="193" spans="1:31">
      <c r="A193" s="5" t="s">
        <v>909</v>
      </c>
      <c r="B193" s="5" t="s">
        <v>910</v>
      </c>
      <c r="C193" s="5">
        <v>69011000</v>
      </c>
      <c r="D193" s="5" t="s">
        <v>907</v>
      </c>
      <c r="E193" s="5" t="s">
        <v>912</v>
      </c>
      <c r="F193" s="23">
        <v>974793.63810635265</v>
      </c>
      <c r="G193" s="23">
        <v>1000914.4359108575</v>
      </c>
      <c r="H193" s="23">
        <v>437641.41706827498</v>
      </c>
      <c r="I193" s="23">
        <v>505934.45908388274</v>
      </c>
      <c r="J193" s="23">
        <v>690395.65795549762</v>
      </c>
      <c r="K193" s="23">
        <v>552057.40553546266</v>
      </c>
      <c r="L193" s="23">
        <v>620646.63246270083</v>
      </c>
      <c r="M193" s="23">
        <v>676349.4712647117</v>
      </c>
      <c r="N193" s="23">
        <v>426599.75126148976</v>
      </c>
      <c r="O193" s="23">
        <v>879576.99291682499</v>
      </c>
      <c r="P193" s="23">
        <v>1206129.2827042951</v>
      </c>
      <c r="Q193" s="23">
        <v>840879.49720704625</v>
      </c>
      <c r="R193" s="23">
        <v>8811918.6414773986</v>
      </c>
      <c r="T193" s="23">
        <f>ROUND(F193,0)</f>
        <v>974794</v>
      </c>
      <c r="U193" s="23">
        <f t="shared" ref="U193" si="395">ROUND(G193,0)</f>
        <v>1000914</v>
      </c>
      <c r="V193" s="23">
        <f t="shared" ref="V193" si="396">ROUND(H193,0)</f>
        <v>437641</v>
      </c>
      <c r="W193" s="23">
        <f t="shared" ref="W193" si="397">ROUND(I193,0)</f>
        <v>505934</v>
      </c>
      <c r="X193" s="23">
        <f t="shared" ref="X193" si="398">ROUND(J193,0)</f>
        <v>690396</v>
      </c>
      <c r="Y193" s="23">
        <f t="shared" ref="Y193" si="399">ROUND(K193,0)</f>
        <v>552057</v>
      </c>
      <c r="Z193" s="23">
        <f t="shared" ref="Z193" si="400">ROUND(L193,0)</f>
        <v>620647</v>
      </c>
      <c r="AA193" s="23">
        <f t="shared" ref="AA193" si="401">ROUND(M193,0)</f>
        <v>676349</v>
      </c>
      <c r="AB193" s="23">
        <f t="shared" ref="AB193" si="402">ROUND(N193,0)</f>
        <v>426600</v>
      </c>
      <c r="AC193" s="23">
        <f t="shared" ref="AC193" si="403">ROUND(O193,0)</f>
        <v>879577</v>
      </c>
      <c r="AD193" s="23">
        <f t="shared" ref="AD193" si="404">ROUND(P193,0)</f>
        <v>1206129</v>
      </c>
      <c r="AE193" s="23">
        <f>ROUND(Q193,0)</f>
        <v>840879</v>
      </c>
    </row>
    <row r="194" spans="1:31">
      <c r="A194" s="5" t="s">
        <v>1178</v>
      </c>
      <c r="F194" s="23">
        <v>974793.63810635265</v>
      </c>
      <c r="G194" s="23">
        <v>1000914.4359108575</v>
      </c>
      <c r="H194" s="23">
        <v>437641.41706827498</v>
      </c>
      <c r="I194" s="23">
        <v>505934.45908388274</v>
      </c>
      <c r="J194" s="23">
        <v>690395.65795549762</v>
      </c>
      <c r="K194" s="23">
        <v>552057.40553546266</v>
      </c>
      <c r="L194" s="23">
        <v>620646.63246270083</v>
      </c>
      <c r="M194" s="23">
        <v>676349.4712647117</v>
      </c>
      <c r="N194" s="23">
        <v>426599.75126148976</v>
      </c>
      <c r="O194" s="23">
        <v>879576.99291682499</v>
      </c>
      <c r="P194" s="23">
        <v>1206129.2827042951</v>
      </c>
      <c r="Q194" s="23">
        <v>840879.49720704625</v>
      </c>
      <c r="R194" s="23">
        <v>8811918.6414773986</v>
      </c>
    </row>
    <row r="195" spans="1:31">
      <c r="A195" s="5" t="s">
        <v>915</v>
      </c>
      <c r="B195" s="5" t="s">
        <v>916</v>
      </c>
      <c r="C195" s="5">
        <v>69021000</v>
      </c>
      <c r="D195" s="5" t="s">
        <v>914</v>
      </c>
      <c r="E195" s="5" t="s">
        <v>918</v>
      </c>
      <c r="F195" s="23">
        <v>168872.71141592125</v>
      </c>
      <c r="G195" s="23">
        <v>168794.40449230815</v>
      </c>
      <c r="H195" s="23">
        <v>67844.643858114548</v>
      </c>
      <c r="I195" s="23">
        <v>81083.408235596144</v>
      </c>
      <c r="J195" s="23">
        <v>-47745.155626059503</v>
      </c>
      <c r="K195" s="23">
        <v>20034.239570179634</v>
      </c>
      <c r="L195" s="23">
        <v>-9107.2161169260617</v>
      </c>
      <c r="M195" s="23">
        <v>-50142.376592391956</v>
      </c>
      <c r="N195" s="23">
        <v>120210.32073707902</v>
      </c>
      <c r="O195" s="23">
        <v>-64930.744328608955</v>
      </c>
      <c r="P195" s="23">
        <v>-55240.531127784787</v>
      </c>
      <c r="Q195" s="23">
        <v>-7597.1668439284776</v>
      </c>
      <c r="R195" s="23">
        <v>392076.53767349897</v>
      </c>
      <c r="T195" s="23">
        <f>ROUND(F195,0)</f>
        <v>168873</v>
      </c>
      <c r="U195" s="23">
        <f t="shared" ref="U195" si="405">ROUND(G195,0)</f>
        <v>168794</v>
      </c>
      <c r="V195" s="23">
        <f t="shared" ref="V195" si="406">ROUND(H195,0)</f>
        <v>67845</v>
      </c>
      <c r="W195" s="23">
        <f t="shared" ref="W195" si="407">ROUND(I195,0)</f>
        <v>81083</v>
      </c>
      <c r="X195" s="23">
        <f t="shared" ref="X195" si="408">ROUND(J195,0)</f>
        <v>-47745</v>
      </c>
      <c r="Y195" s="23">
        <f t="shared" ref="Y195" si="409">ROUND(K195,0)</f>
        <v>20034</v>
      </c>
      <c r="Z195" s="23">
        <f t="shared" ref="Z195" si="410">ROUND(L195,0)</f>
        <v>-9107</v>
      </c>
      <c r="AA195" s="23">
        <f t="shared" ref="AA195" si="411">ROUND(M195,0)</f>
        <v>-50142</v>
      </c>
      <c r="AB195" s="23">
        <f t="shared" ref="AB195" si="412">ROUND(N195,0)</f>
        <v>120210</v>
      </c>
      <c r="AC195" s="23">
        <f t="shared" ref="AC195" si="413">ROUND(O195,0)</f>
        <v>-64931</v>
      </c>
      <c r="AD195" s="23">
        <f t="shared" ref="AD195" si="414">ROUND(P195,0)</f>
        <v>-55241</v>
      </c>
      <c r="AE195" s="23">
        <f>ROUND(Q195,0)</f>
        <v>-7597</v>
      </c>
    </row>
    <row r="196" spans="1:31">
      <c r="A196" s="5" t="s">
        <v>1179</v>
      </c>
      <c r="F196" s="23">
        <v>168872.71141592125</v>
      </c>
      <c r="G196" s="23">
        <v>168794.40449230815</v>
      </c>
      <c r="H196" s="23">
        <v>67844.643858114548</v>
      </c>
      <c r="I196" s="23">
        <v>81083.408235596144</v>
      </c>
      <c r="J196" s="23">
        <v>-47745.155626059503</v>
      </c>
      <c r="K196" s="23">
        <v>20034.239570179634</v>
      </c>
      <c r="L196" s="23">
        <v>-9107.2161169260617</v>
      </c>
      <c r="M196" s="23">
        <v>-50142.376592391956</v>
      </c>
      <c r="N196" s="23">
        <v>120210.32073707902</v>
      </c>
      <c r="O196" s="23">
        <v>-64930.744328608955</v>
      </c>
      <c r="P196" s="23">
        <v>-55240.531127784787</v>
      </c>
      <c r="Q196" s="23">
        <v>-7597.1668439284776</v>
      </c>
      <c r="R196" s="23">
        <v>392076.53767349897</v>
      </c>
    </row>
    <row r="197" spans="1:31">
      <c r="A197" s="5" t="s">
        <v>929</v>
      </c>
      <c r="B197" s="5" t="s">
        <v>930</v>
      </c>
      <c r="C197" s="5">
        <v>69061000</v>
      </c>
      <c r="D197" s="5" t="s">
        <v>928</v>
      </c>
      <c r="E197" s="5" t="s">
        <v>932</v>
      </c>
      <c r="F197" s="23">
        <v>-13515.900388390046</v>
      </c>
      <c r="G197" s="23">
        <v>-12901.538288917771</v>
      </c>
      <c r="H197" s="23">
        <v>-13573.324323144529</v>
      </c>
      <c r="I197" s="23">
        <v>-13573.324323144529</v>
      </c>
      <c r="J197" s="23"/>
      <c r="K197" s="23"/>
      <c r="L197" s="23"/>
      <c r="M197" s="23"/>
      <c r="N197" s="23"/>
      <c r="O197" s="23"/>
      <c r="P197" s="23"/>
      <c r="Q197" s="23"/>
      <c r="R197" s="23">
        <v>-53564.087323596876</v>
      </c>
      <c r="T197" s="23">
        <f>ROUND(F197,0)</f>
        <v>-13516</v>
      </c>
      <c r="U197" s="23">
        <f t="shared" ref="U197:U199" si="415">ROUND(G197,0)</f>
        <v>-12902</v>
      </c>
      <c r="V197" s="23">
        <f t="shared" ref="V197:V199" si="416">ROUND(H197,0)</f>
        <v>-13573</v>
      </c>
      <c r="W197" s="23">
        <f t="shared" ref="W197:W199" si="417">ROUND(I197,0)</f>
        <v>-13573</v>
      </c>
      <c r="X197" s="23">
        <f t="shared" ref="X197:X199" si="418">ROUND(J197,0)</f>
        <v>0</v>
      </c>
      <c r="Y197" s="23">
        <f t="shared" ref="Y197:Y199" si="419">ROUND(K197,0)</f>
        <v>0</v>
      </c>
      <c r="Z197" s="23">
        <f t="shared" ref="Z197:Z199" si="420">ROUND(L197,0)</f>
        <v>0</v>
      </c>
      <c r="AA197" s="23">
        <f t="shared" ref="AA197:AA199" si="421">ROUND(M197,0)</f>
        <v>0</v>
      </c>
      <c r="AB197" s="23">
        <f t="shared" ref="AB197:AB199" si="422">ROUND(N197,0)</f>
        <v>0</v>
      </c>
      <c r="AC197" s="23">
        <f t="shared" ref="AC197:AC199" si="423">ROUND(O197,0)</f>
        <v>0</v>
      </c>
      <c r="AD197" s="23">
        <f t="shared" ref="AD197:AD199" si="424">ROUND(P197,0)</f>
        <v>0</v>
      </c>
      <c r="AE197" s="23">
        <f>ROUND(Q197,0)</f>
        <v>0</v>
      </c>
    </row>
    <row r="198" spans="1:31">
      <c r="A198" s="5" t="s">
        <v>929</v>
      </c>
      <c r="B198" s="5" t="s">
        <v>930</v>
      </c>
      <c r="C198" s="5">
        <v>69063200</v>
      </c>
      <c r="D198" s="5" t="s">
        <v>935</v>
      </c>
      <c r="E198" s="5" t="s">
        <v>932</v>
      </c>
      <c r="F198" s="23">
        <v>-13986</v>
      </c>
      <c r="G198" s="23">
        <v>-13986</v>
      </c>
      <c r="H198" s="23">
        <v>-13986</v>
      </c>
      <c r="I198" s="23">
        <v>-13986</v>
      </c>
      <c r="J198" s="23"/>
      <c r="K198" s="23"/>
      <c r="L198" s="23"/>
      <c r="M198" s="23"/>
      <c r="N198" s="23"/>
      <c r="O198" s="23"/>
      <c r="P198" s="23"/>
      <c r="Q198" s="23"/>
      <c r="R198" s="23">
        <v>-55944</v>
      </c>
      <c r="T198" s="23">
        <f t="shared" ref="T198:T199" si="425">ROUND(F198,0)</f>
        <v>-13986</v>
      </c>
      <c r="U198" s="23">
        <f t="shared" si="415"/>
        <v>-13986</v>
      </c>
      <c r="V198" s="23">
        <f t="shared" si="416"/>
        <v>-13986</v>
      </c>
      <c r="W198" s="23">
        <f t="shared" si="417"/>
        <v>-13986</v>
      </c>
      <c r="X198" s="23">
        <f t="shared" si="418"/>
        <v>0</v>
      </c>
      <c r="Y198" s="23">
        <f t="shared" si="419"/>
        <v>0</v>
      </c>
      <c r="Z198" s="23">
        <f t="shared" si="420"/>
        <v>0</v>
      </c>
      <c r="AA198" s="23">
        <f t="shared" si="421"/>
        <v>0</v>
      </c>
      <c r="AB198" s="23">
        <f t="shared" si="422"/>
        <v>0</v>
      </c>
      <c r="AC198" s="23">
        <f t="shared" si="423"/>
        <v>0</v>
      </c>
      <c r="AD198" s="23">
        <f t="shared" si="424"/>
        <v>0</v>
      </c>
      <c r="AE198" s="23">
        <f t="shared" ref="AE198:AE199" si="426">ROUND(Q198,0)</f>
        <v>0</v>
      </c>
    </row>
    <row r="199" spans="1:31">
      <c r="A199" s="5" t="s">
        <v>929</v>
      </c>
      <c r="B199" s="5" t="s">
        <v>930</v>
      </c>
      <c r="C199" s="5">
        <v>69065000</v>
      </c>
      <c r="D199" s="5" t="s">
        <v>936</v>
      </c>
      <c r="E199" s="5" t="s">
        <v>932</v>
      </c>
      <c r="F199" s="23">
        <v>-121322.4802430025</v>
      </c>
      <c r="G199" s="23">
        <v>-131364.82560000155</v>
      </c>
      <c r="H199" s="23">
        <v>182262.29484160367</v>
      </c>
      <c r="I199" s="23">
        <v>7800.4935047371619</v>
      </c>
      <c r="J199" s="23"/>
      <c r="K199" s="23"/>
      <c r="L199" s="23"/>
      <c r="M199" s="23"/>
      <c r="N199" s="23"/>
      <c r="O199" s="23"/>
      <c r="P199" s="23"/>
      <c r="Q199" s="23"/>
      <c r="R199" s="23">
        <v>-62624.517496663226</v>
      </c>
      <c r="T199" s="23">
        <f t="shared" si="425"/>
        <v>-121322</v>
      </c>
      <c r="U199" s="23">
        <f t="shared" si="415"/>
        <v>-131365</v>
      </c>
      <c r="V199" s="23">
        <f t="shared" si="416"/>
        <v>182262</v>
      </c>
      <c r="W199" s="23">
        <f t="shared" si="417"/>
        <v>7800</v>
      </c>
      <c r="X199" s="23">
        <f t="shared" si="418"/>
        <v>0</v>
      </c>
      <c r="Y199" s="23">
        <f t="shared" si="419"/>
        <v>0</v>
      </c>
      <c r="Z199" s="23">
        <f t="shared" si="420"/>
        <v>0</v>
      </c>
      <c r="AA199" s="23">
        <f t="shared" si="421"/>
        <v>0</v>
      </c>
      <c r="AB199" s="23">
        <f t="shared" si="422"/>
        <v>0</v>
      </c>
      <c r="AC199" s="23">
        <f t="shared" si="423"/>
        <v>0</v>
      </c>
      <c r="AD199" s="23">
        <f t="shared" si="424"/>
        <v>0</v>
      </c>
      <c r="AE199" s="23">
        <f t="shared" si="426"/>
        <v>0</v>
      </c>
    </row>
    <row r="200" spans="1:31">
      <c r="A200" s="5" t="s">
        <v>1180</v>
      </c>
      <c r="F200" s="23">
        <v>-148824.38063139253</v>
      </c>
      <c r="G200" s="23">
        <v>-158252.36388891932</v>
      </c>
      <c r="H200" s="23">
        <v>154702.97051845913</v>
      </c>
      <c r="I200" s="23">
        <v>-19758.830818407368</v>
      </c>
      <c r="J200" s="23"/>
      <c r="K200" s="23"/>
      <c r="L200" s="23"/>
      <c r="M200" s="23"/>
      <c r="N200" s="23"/>
      <c r="O200" s="23"/>
      <c r="P200" s="23"/>
      <c r="Q200" s="23"/>
      <c r="R200" s="23">
        <v>-172132.60482026011</v>
      </c>
    </row>
    <row r="201" spans="1:31">
      <c r="A201" s="5" t="s">
        <v>938</v>
      </c>
      <c r="B201" s="5" t="s">
        <v>939</v>
      </c>
      <c r="C201" s="5">
        <v>69071000</v>
      </c>
      <c r="D201" s="5" t="s">
        <v>937</v>
      </c>
      <c r="E201" s="5" t="s">
        <v>941</v>
      </c>
      <c r="F201" s="23">
        <v>-2464.9058459069993</v>
      </c>
      <c r="G201" s="23">
        <v>-2352.8641256384994</v>
      </c>
      <c r="H201" s="23">
        <v>-2475.3782960141998</v>
      </c>
      <c r="I201" s="23">
        <v>-2475.3782960141998</v>
      </c>
      <c r="J201" s="23"/>
      <c r="K201" s="23"/>
      <c r="L201" s="23"/>
      <c r="M201" s="23"/>
      <c r="N201" s="23"/>
      <c r="O201" s="23"/>
      <c r="P201" s="23"/>
      <c r="Q201" s="23"/>
      <c r="R201" s="23">
        <v>-9768.5265635738979</v>
      </c>
      <c r="T201" s="23">
        <f t="shared" ref="T201:T203" si="427">ROUND(F201,0)</f>
        <v>-2465</v>
      </c>
      <c r="U201" s="23">
        <f t="shared" ref="U201:U203" si="428">ROUND(G201,0)</f>
        <v>-2353</v>
      </c>
      <c r="V201" s="23">
        <f t="shared" ref="V201:V203" si="429">ROUND(H201,0)</f>
        <v>-2475</v>
      </c>
      <c r="W201" s="23">
        <f t="shared" ref="W201:W203" si="430">ROUND(I201,0)</f>
        <v>-2475</v>
      </c>
      <c r="X201" s="23">
        <f t="shared" ref="X201:X203" si="431">ROUND(J201,0)</f>
        <v>0</v>
      </c>
      <c r="Y201" s="23">
        <f t="shared" ref="Y201:Y203" si="432">ROUND(K201,0)</f>
        <v>0</v>
      </c>
      <c r="Z201" s="23">
        <f t="shared" ref="Z201:Z203" si="433">ROUND(L201,0)</f>
        <v>0</v>
      </c>
      <c r="AA201" s="23">
        <f t="shared" ref="AA201:AA203" si="434">ROUND(M201,0)</f>
        <v>0</v>
      </c>
      <c r="AB201" s="23">
        <f t="shared" ref="AB201:AB203" si="435">ROUND(N201,0)</f>
        <v>0</v>
      </c>
      <c r="AC201" s="23">
        <f t="shared" ref="AC201:AC203" si="436">ROUND(O201,0)</f>
        <v>0</v>
      </c>
      <c r="AD201" s="23">
        <f t="shared" ref="AD201:AD203" si="437">ROUND(P201,0)</f>
        <v>0</v>
      </c>
      <c r="AE201" s="23">
        <f t="shared" ref="AE201:AE203" si="438">ROUND(Q201,0)</f>
        <v>0</v>
      </c>
    </row>
    <row r="202" spans="1:31">
      <c r="A202" s="5" t="s">
        <v>938</v>
      </c>
      <c r="B202" s="5" t="s">
        <v>939</v>
      </c>
      <c r="C202" s="5">
        <v>69073200</v>
      </c>
      <c r="D202" s="5" t="s">
        <v>944</v>
      </c>
      <c r="E202" s="5" t="s">
        <v>941</v>
      </c>
      <c r="F202" s="23">
        <v>-5556</v>
      </c>
      <c r="G202" s="23">
        <v>-5556</v>
      </c>
      <c r="H202" s="23">
        <v>-5556</v>
      </c>
      <c r="I202" s="23">
        <v>-5556</v>
      </c>
      <c r="J202" s="23"/>
      <c r="K202" s="23"/>
      <c r="L202" s="23"/>
      <c r="M202" s="23"/>
      <c r="N202" s="23"/>
      <c r="O202" s="23"/>
      <c r="P202" s="23"/>
      <c r="Q202" s="23"/>
      <c r="R202" s="23">
        <v>-22224</v>
      </c>
      <c r="T202" s="23">
        <f t="shared" si="427"/>
        <v>-5556</v>
      </c>
      <c r="U202" s="23">
        <f t="shared" si="428"/>
        <v>-5556</v>
      </c>
      <c r="V202" s="23">
        <f t="shared" si="429"/>
        <v>-5556</v>
      </c>
      <c r="W202" s="23">
        <f t="shared" si="430"/>
        <v>-5556</v>
      </c>
      <c r="X202" s="23">
        <f t="shared" si="431"/>
        <v>0</v>
      </c>
      <c r="Y202" s="23">
        <f t="shared" si="432"/>
        <v>0</v>
      </c>
      <c r="Z202" s="23">
        <f t="shared" si="433"/>
        <v>0</v>
      </c>
      <c r="AA202" s="23">
        <f t="shared" si="434"/>
        <v>0</v>
      </c>
      <c r="AB202" s="23">
        <f t="shared" si="435"/>
        <v>0</v>
      </c>
      <c r="AC202" s="23">
        <f t="shared" si="436"/>
        <v>0</v>
      </c>
      <c r="AD202" s="23">
        <f t="shared" si="437"/>
        <v>0</v>
      </c>
      <c r="AE202" s="23">
        <f t="shared" si="438"/>
        <v>0</v>
      </c>
    </row>
    <row r="203" spans="1:31">
      <c r="A203" s="5" t="s">
        <v>938</v>
      </c>
      <c r="B203" s="5" t="s">
        <v>939</v>
      </c>
      <c r="C203" s="5">
        <v>69073500</v>
      </c>
      <c r="D203" s="5" t="s">
        <v>945</v>
      </c>
      <c r="E203" s="5" t="s">
        <v>941</v>
      </c>
      <c r="F203" s="23">
        <v>-22125.154451611401</v>
      </c>
      <c r="G203" s="23">
        <v>-23956.585215805753</v>
      </c>
      <c r="H203" s="23">
        <v>33239.850123088814</v>
      </c>
      <c r="I203" s="23">
        <v>1423.108237945987</v>
      </c>
      <c r="J203" s="23"/>
      <c r="K203" s="23"/>
      <c r="L203" s="23"/>
      <c r="M203" s="23"/>
      <c r="N203" s="23"/>
      <c r="O203" s="23"/>
      <c r="P203" s="23"/>
      <c r="Q203" s="23"/>
      <c r="R203" s="23">
        <v>-11418.781306382352</v>
      </c>
      <c r="T203" s="23">
        <f t="shared" si="427"/>
        <v>-22125</v>
      </c>
      <c r="U203" s="23">
        <f t="shared" si="428"/>
        <v>-23957</v>
      </c>
      <c r="V203" s="23">
        <f t="shared" si="429"/>
        <v>33240</v>
      </c>
      <c r="W203" s="23">
        <f t="shared" si="430"/>
        <v>1423</v>
      </c>
      <c r="X203" s="23">
        <f t="shared" si="431"/>
        <v>0</v>
      </c>
      <c r="Y203" s="23">
        <f t="shared" si="432"/>
        <v>0</v>
      </c>
      <c r="Z203" s="23">
        <f t="shared" si="433"/>
        <v>0</v>
      </c>
      <c r="AA203" s="23">
        <f t="shared" si="434"/>
        <v>0</v>
      </c>
      <c r="AB203" s="23">
        <f t="shared" si="435"/>
        <v>0</v>
      </c>
      <c r="AC203" s="23">
        <f t="shared" si="436"/>
        <v>0</v>
      </c>
      <c r="AD203" s="23">
        <f t="shared" si="437"/>
        <v>0</v>
      </c>
      <c r="AE203" s="23">
        <f t="shared" si="438"/>
        <v>0</v>
      </c>
    </row>
    <row r="204" spans="1:31">
      <c r="A204" s="5" t="s">
        <v>1181</v>
      </c>
      <c r="F204" s="23">
        <v>-30146.060297518401</v>
      </c>
      <c r="G204" s="23">
        <v>-31865.449341444255</v>
      </c>
      <c r="H204" s="23">
        <v>25208.471827074616</v>
      </c>
      <c r="I204" s="23">
        <v>-6608.2700580682131</v>
      </c>
      <c r="J204" s="23"/>
      <c r="K204" s="23"/>
      <c r="L204" s="23"/>
      <c r="M204" s="23"/>
      <c r="N204" s="23"/>
      <c r="O204" s="23"/>
      <c r="P204" s="23"/>
      <c r="Q204" s="23"/>
      <c r="R204" s="23">
        <v>-43411.307869956247</v>
      </c>
    </row>
    <row r="205" spans="1:31">
      <c r="A205" s="5" t="s">
        <v>947</v>
      </c>
      <c r="B205" s="5" t="s">
        <v>948</v>
      </c>
      <c r="C205" s="5">
        <v>69520000</v>
      </c>
      <c r="D205" s="5" t="s">
        <v>946</v>
      </c>
      <c r="E205" s="5" t="s">
        <v>950</v>
      </c>
      <c r="F205" s="23">
        <v>-7066</v>
      </c>
      <c r="G205" s="23">
        <v>-7066</v>
      </c>
      <c r="H205" s="23">
        <v>-7066</v>
      </c>
      <c r="I205" s="23">
        <v>-7066</v>
      </c>
      <c r="J205" s="23"/>
      <c r="K205" s="23"/>
      <c r="L205" s="23"/>
      <c r="M205" s="23"/>
      <c r="N205" s="23"/>
      <c r="O205" s="23"/>
      <c r="P205" s="23"/>
      <c r="Q205" s="23"/>
      <c r="R205" s="23">
        <v>-28264</v>
      </c>
      <c r="T205" s="23">
        <f>ROUND(F205,0)</f>
        <v>-7066</v>
      </c>
      <c r="U205" s="23">
        <f t="shared" ref="U205" si="439">ROUND(G205,0)</f>
        <v>-7066</v>
      </c>
      <c r="V205" s="23">
        <f t="shared" ref="V205" si="440">ROUND(H205,0)</f>
        <v>-7066</v>
      </c>
      <c r="W205" s="23">
        <f t="shared" ref="W205" si="441">ROUND(I205,0)</f>
        <v>-7066</v>
      </c>
      <c r="X205" s="23">
        <f t="shared" ref="X205" si="442">ROUND(J205,0)</f>
        <v>0</v>
      </c>
      <c r="Y205" s="23">
        <f t="shared" ref="Y205" si="443">ROUND(K205,0)</f>
        <v>0</v>
      </c>
      <c r="Z205" s="23">
        <f t="shared" ref="Z205" si="444">ROUND(L205,0)</f>
        <v>0</v>
      </c>
      <c r="AA205" s="23">
        <f t="shared" ref="AA205" si="445">ROUND(M205,0)</f>
        <v>0</v>
      </c>
      <c r="AB205" s="23">
        <f t="shared" ref="AB205" si="446">ROUND(N205,0)</f>
        <v>0</v>
      </c>
      <c r="AC205" s="23">
        <f t="shared" ref="AC205" si="447">ROUND(O205,0)</f>
        <v>0</v>
      </c>
      <c r="AD205" s="23">
        <f t="shared" ref="AD205" si="448">ROUND(P205,0)</f>
        <v>0</v>
      </c>
      <c r="AE205" s="23">
        <f>ROUND(Q205,0)</f>
        <v>0</v>
      </c>
    </row>
    <row r="206" spans="1:31">
      <c r="A206" s="5" t="s">
        <v>1182</v>
      </c>
      <c r="F206" s="23">
        <v>-7066</v>
      </c>
      <c r="G206" s="23">
        <v>-7066</v>
      </c>
      <c r="H206" s="23">
        <v>-7066</v>
      </c>
      <c r="I206" s="23">
        <v>-7066</v>
      </c>
      <c r="J206" s="23"/>
      <c r="K206" s="23"/>
      <c r="L206" s="23"/>
      <c r="M206" s="23"/>
      <c r="N206" s="23"/>
      <c r="O206" s="23"/>
      <c r="P206" s="23"/>
      <c r="Q206" s="23"/>
      <c r="R206" s="23">
        <v>-28264</v>
      </c>
    </row>
    <row r="207" spans="1:31">
      <c r="A207" s="5" t="s">
        <v>888</v>
      </c>
      <c r="B207" s="5" t="s">
        <v>887</v>
      </c>
      <c r="C207" s="5">
        <v>68520000</v>
      </c>
      <c r="D207" s="5" t="s">
        <v>886</v>
      </c>
      <c r="E207" s="5" t="s">
        <v>890</v>
      </c>
      <c r="F207" s="23">
        <v>447076</v>
      </c>
      <c r="G207" s="23">
        <v>447076</v>
      </c>
      <c r="H207" s="23">
        <v>447076</v>
      </c>
      <c r="I207" s="23">
        <v>447076</v>
      </c>
      <c r="J207" s="23"/>
      <c r="K207" s="23"/>
      <c r="L207" s="23"/>
      <c r="M207" s="23"/>
      <c r="N207" s="23"/>
      <c r="O207" s="23"/>
      <c r="P207" s="23"/>
      <c r="Q207" s="23"/>
      <c r="R207" s="23">
        <v>1788304</v>
      </c>
      <c r="T207" s="23">
        <f t="shared" ref="T207:T215" si="449">ROUND(F207,0)</f>
        <v>447076</v>
      </c>
      <c r="U207" s="23">
        <f t="shared" ref="U207:U215" si="450">ROUND(G207,0)</f>
        <v>447076</v>
      </c>
      <c r="V207" s="23">
        <f t="shared" ref="V207:V215" si="451">ROUND(H207,0)</f>
        <v>447076</v>
      </c>
      <c r="W207" s="23">
        <f t="shared" ref="W207:W215" si="452">ROUND(I207,0)</f>
        <v>447076</v>
      </c>
      <c r="X207" s="23">
        <f t="shared" ref="X207:X215" si="453">ROUND(J207,0)</f>
        <v>0</v>
      </c>
      <c r="Y207" s="23">
        <f t="shared" ref="Y207:Y215" si="454">ROUND(K207,0)</f>
        <v>0</v>
      </c>
      <c r="Z207" s="23">
        <f t="shared" ref="Z207:Z215" si="455">ROUND(L207,0)</f>
        <v>0</v>
      </c>
      <c r="AA207" s="23">
        <f t="shared" ref="AA207:AA215" si="456">ROUND(M207,0)</f>
        <v>0</v>
      </c>
      <c r="AB207" s="23">
        <f t="shared" ref="AB207:AB215" si="457">ROUND(N207,0)</f>
        <v>0</v>
      </c>
      <c r="AC207" s="23">
        <f t="shared" ref="AC207:AC215" si="458">ROUND(O207,0)</f>
        <v>0</v>
      </c>
      <c r="AD207" s="23">
        <f t="shared" ref="AD207:AD215" si="459">ROUND(P207,0)</f>
        <v>0</v>
      </c>
      <c r="AE207" s="23">
        <f t="shared" ref="AE207:AE215" si="460">ROUND(Q207,0)</f>
        <v>0</v>
      </c>
    </row>
    <row r="208" spans="1:31">
      <c r="A208" s="5" t="s">
        <v>888</v>
      </c>
      <c r="B208" s="5" t="s">
        <v>887</v>
      </c>
      <c r="C208" s="5">
        <v>68532000</v>
      </c>
      <c r="D208" s="5" t="s">
        <v>892</v>
      </c>
      <c r="E208" s="5" t="s">
        <v>894</v>
      </c>
      <c r="F208" s="23">
        <v>-5.2215820800000021E-2</v>
      </c>
      <c r="G208" s="23">
        <v>-4.9842374400000014E-2</v>
      </c>
      <c r="H208" s="23">
        <v>-5.2215820800000021E-2</v>
      </c>
      <c r="I208" s="23">
        <v>-5.2215820800000021E-2</v>
      </c>
      <c r="J208" s="23"/>
      <c r="K208" s="23"/>
      <c r="L208" s="23"/>
      <c r="M208" s="23"/>
      <c r="N208" s="23"/>
      <c r="O208" s="23"/>
      <c r="P208" s="23"/>
      <c r="Q208" s="23"/>
      <c r="R208" s="23">
        <v>-0.2064898368000001</v>
      </c>
      <c r="T208" s="23">
        <f t="shared" si="449"/>
        <v>0</v>
      </c>
      <c r="U208" s="23">
        <f t="shared" si="450"/>
        <v>0</v>
      </c>
      <c r="V208" s="23">
        <f t="shared" si="451"/>
        <v>0</v>
      </c>
      <c r="W208" s="23">
        <f t="shared" si="452"/>
        <v>0</v>
      </c>
      <c r="X208" s="23">
        <f t="shared" si="453"/>
        <v>0</v>
      </c>
      <c r="Y208" s="23">
        <f t="shared" si="454"/>
        <v>0</v>
      </c>
      <c r="Z208" s="23">
        <f t="shared" si="455"/>
        <v>0</v>
      </c>
      <c r="AA208" s="23">
        <f t="shared" si="456"/>
        <v>0</v>
      </c>
      <c r="AB208" s="23">
        <f t="shared" si="457"/>
        <v>0</v>
      </c>
      <c r="AC208" s="23">
        <f t="shared" si="458"/>
        <v>0</v>
      </c>
      <c r="AD208" s="23">
        <f t="shared" si="459"/>
        <v>0</v>
      </c>
      <c r="AE208" s="23">
        <f t="shared" si="460"/>
        <v>0</v>
      </c>
    </row>
    <row r="209" spans="1:31">
      <c r="A209" s="5" t="s">
        <v>888</v>
      </c>
      <c r="B209" s="5" t="s">
        <v>887</v>
      </c>
      <c r="C209" s="5">
        <v>68532100</v>
      </c>
      <c r="D209" s="5" t="s">
        <v>895</v>
      </c>
      <c r="E209" s="5" t="s">
        <v>894</v>
      </c>
      <c r="F209" s="23">
        <v>0</v>
      </c>
      <c r="G209" s="23">
        <v>0</v>
      </c>
      <c r="H209" s="23">
        <v>0</v>
      </c>
      <c r="I209" s="23">
        <v>0</v>
      </c>
      <c r="J209" s="23"/>
      <c r="K209" s="23"/>
      <c r="L209" s="23"/>
      <c r="M209" s="23"/>
      <c r="N209" s="23"/>
      <c r="O209" s="23"/>
      <c r="P209" s="23"/>
      <c r="Q209" s="23"/>
      <c r="R209" s="23">
        <v>0</v>
      </c>
      <c r="T209" s="23">
        <f t="shared" si="449"/>
        <v>0</v>
      </c>
      <c r="U209" s="23">
        <f t="shared" si="450"/>
        <v>0</v>
      </c>
      <c r="V209" s="23">
        <f t="shared" si="451"/>
        <v>0</v>
      </c>
      <c r="W209" s="23">
        <f t="shared" si="452"/>
        <v>0</v>
      </c>
      <c r="X209" s="23">
        <f t="shared" si="453"/>
        <v>0</v>
      </c>
      <c r="Y209" s="23">
        <f t="shared" si="454"/>
        <v>0</v>
      </c>
      <c r="Z209" s="23">
        <f t="shared" si="455"/>
        <v>0</v>
      </c>
      <c r="AA209" s="23">
        <f t="shared" si="456"/>
        <v>0</v>
      </c>
      <c r="AB209" s="23">
        <f t="shared" si="457"/>
        <v>0</v>
      </c>
      <c r="AC209" s="23">
        <f t="shared" si="458"/>
        <v>0</v>
      </c>
      <c r="AD209" s="23">
        <f t="shared" si="459"/>
        <v>0</v>
      </c>
      <c r="AE209" s="23">
        <f t="shared" si="460"/>
        <v>0</v>
      </c>
    </row>
    <row r="210" spans="1:31">
      <c r="A210" s="5" t="s">
        <v>888</v>
      </c>
      <c r="B210" s="5" t="s">
        <v>887</v>
      </c>
      <c r="C210" s="5">
        <v>68533000</v>
      </c>
      <c r="D210" s="5" t="s">
        <v>896</v>
      </c>
      <c r="E210" s="5" t="s">
        <v>894</v>
      </c>
      <c r="F210" s="23">
        <v>55048.500740558884</v>
      </c>
      <c r="G210" s="23">
        <v>52781.662278406206</v>
      </c>
      <c r="H210" s="23">
        <v>55549.683915684705</v>
      </c>
      <c r="I210" s="23">
        <v>55149.497357050685</v>
      </c>
      <c r="J210" s="23"/>
      <c r="K210" s="23"/>
      <c r="L210" s="23"/>
      <c r="M210" s="23"/>
      <c r="N210" s="23"/>
      <c r="O210" s="23"/>
      <c r="P210" s="23"/>
      <c r="Q210" s="23"/>
      <c r="R210" s="23">
        <v>218529.34429170046</v>
      </c>
      <c r="T210" s="23">
        <f t="shared" si="449"/>
        <v>55049</v>
      </c>
      <c r="U210" s="23">
        <f t="shared" si="450"/>
        <v>52782</v>
      </c>
      <c r="V210" s="23">
        <f t="shared" si="451"/>
        <v>55550</v>
      </c>
      <c r="W210" s="23">
        <f t="shared" si="452"/>
        <v>55149</v>
      </c>
      <c r="X210" s="23">
        <f t="shared" si="453"/>
        <v>0</v>
      </c>
      <c r="Y210" s="23">
        <f t="shared" si="454"/>
        <v>0</v>
      </c>
      <c r="Z210" s="23">
        <f t="shared" si="455"/>
        <v>0</v>
      </c>
      <c r="AA210" s="23">
        <f t="shared" si="456"/>
        <v>0</v>
      </c>
      <c r="AB210" s="23">
        <f t="shared" si="457"/>
        <v>0</v>
      </c>
      <c r="AC210" s="23">
        <f t="shared" si="458"/>
        <v>0</v>
      </c>
      <c r="AD210" s="23">
        <f t="shared" si="459"/>
        <v>0</v>
      </c>
      <c r="AE210" s="23">
        <f t="shared" si="460"/>
        <v>0</v>
      </c>
    </row>
    <row r="211" spans="1:31">
      <c r="A211" s="5" t="s">
        <v>888</v>
      </c>
      <c r="B211" s="5" t="s">
        <v>887</v>
      </c>
      <c r="C211" s="5">
        <v>68533100</v>
      </c>
      <c r="D211" s="5" t="s">
        <v>897</v>
      </c>
      <c r="E211" s="5" t="s">
        <v>894</v>
      </c>
      <c r="F211" s="23">
        <v>-11372.191293249163</v>
      </c>
      <c r="G211" s="23">
        <v>-10933.706476305959</v>
      </c>
      <c r="H211" s="23">
        <v>-11434.384892083061</v>
      </c>
      <c r="I211" s="23">
        <v>-11387.672472067958</v>
      </c>
      <c r="J211" s="23"/>
      <c r="K211" s="23"/>
      <c r="L211" s="23"/>
      <c r="M211" s="23"/>
      <c r="N211" s="23"/>
      <c r="O211" s="23"/>
      <c r="P211" s="23"/>
      <c r="Q211" s="23"/>
      <c r="R211" s="23">
        <v>-45127.955133706149</v>
      </c>
      <c r="T211" s="23">
        <f t="shared" si="449"/>
        <v>-11372</v>
      </c>
      <c r="U211" s="23">
        <f t="shared" si="450"/>
        <v>-10934</v>
      </c>
      <c r="V211" s="23">
        <f t="shared" si="451"/>
        <v>-11434</v>
      </c>
      <c r="W211" s="23">
        <f t="shared" si="452"/>
        <v>-11388</v>
      </c>
      <c r="X211" s="23">
        <f t="shared" si="453"/>
        <v>0</v>
      </c>
      <c r="Y211" s="23">
        <f t="shared" si="454"/>
        <v>0</v>
      </c>
      <c r="Z211" s="23">
        <f t="shared" si="455"/>
        <v>0</v>
      </c>
      <c r="AA211" s="23">
        <f t="shared" si="456"/>
        <v>0</v>
      </c>
      <c r="AB211" s="23">
        <f t="shared" si="457"/>
        <v>0</v>
      </c>
      <c r="AC211" s="23">
        <f t="shared" si="458"/>
        <v>0</v>
      </c>
      <c r="AD211" s="23">
        <f t="shared" si="459"/>
        <v>0</v>
      </c>
      <c r="AE211" s="23">
        <f t="shared" si="460"/>
        <v>0</v>
      </c>
    </row>
    <row r="212" spans="1:31">
      <c r="A212" s="5" t="s">
        <v>888</v>
      </c>
      <c r="B212" s="5" t="s">
        <v>887</v>
      </c>
      <c r="C212" s="5">
        <v>68535000</v>
      </c>
      <c r="D212" s="5" t="s">
        <v>898</v>
      </c>
      <c r="E212" s="5" t="s">
        <v>894</v>
      </c>
      <c r="F212" s="23">
        <v>-0.12183691520000001</v>
      </c>
      <c r="G212" s="23">
        <v>-0.11629887359999999</v>
      </c>
      <c r="H212" s="23">
        <v>-0.12183691520000001</v>
      </c>
      <c r="I212" s="23">
        <v>-0.12183691520000001</v>
      </c>
      <c r="J212" s="23"/>
      <c r="K212" s="23"/>
      <c r="L212" s="23"/>
      <c r="M212" s="23"/>
      <c r="N212" s="23"/>
      <c r="O212" s="23"/>
      <c r="P212" s="23"/>
      <c r="Q212" s="23"/>
      <c r="R212" s="23">
        <v>-0.48180961920000004</v>
      </c>
      <c r="T212" s="23">
        <f t="shared" si="449"/>
        <v>0</v>
      </c>
      <c r="U212" s="23">
        <f t="shared" si="450"/>
        <v>0</v>
      </c>
      <c r="V212" s="23">
        <f t="shared" si="451"/>
        <v>0</v>
      </c>
      <c r="W212" s="23">
        <f t="shared" si="452"/>
        <v>0</v>
      </c>
      <c r="X212" s="23">
        <f t="shared" si="453"/>
        <v>0</v>
      </c>
      <c r="Y212" s="23">
        <f t="shared" si="454"/>
        <v>0</v>
      </c>
      <c r="Z212" s="23">
        <f t="shared" si="455"/>
        <v>0</v>
      </c>
      <c r="AA212" s="23">
        <f t="shared" si="456"/>
        <v>0</v>
      </c>
      <c r="AB212" s="23">
        <f t="shared" si="457"/>
        <v>0</v>
      </c>
      <c r="AC212" s="23">
        <f t="shared" si="458"/>
        <v>0</v>
      </c>
      <c r="AD212" s="23">
        <f t="shared" si="459"/>
        <v>0</v>
      </c>
      <c r="AE212" s="23">
        <f t="shared" si="460"/>
        <v>0</v>
      </c>
    </row>
    <row r="213" spans="1:31">
      <c r="A213" s="5" t="s">
        <v>888</v>
      </c>
      <c r="B213" s="5" t="s">
        <v>887</v>
      </c>
      <c r="C213" s="5">
        <v>68535100</v>
      </c>
      <c r="D213" s="5" t="s">
        <v>899</v>
      </c>
      <c r="E213" s="5" t="s">
        <v>894</v>
      </c>
      <c r="F213" s="23">
        <v>0</v>
      </c>
      <c r="G213" s="23">
        <v>0</v>
      </c>
      <c r="H213" s="23">
        <v>0</v>
      </c>
      <c r="I213" s="23">
        <v>0</v>
      </c>
      <c r="J213" s="23"/>
      <c r="K213" s="23"/>
      <c r="L213" s="23"/>
      <c r="M213" s="23"/>
      <c r="N213" s="23"/>
      <c r="O213" s="23"/>
      <c r="P213" s="23"/>
      <c r="Q213" s="23"/>
      <c r="R213" s="23">
        <v>0</v>
      </c>
      <c r="T213" s="23">
        <f t="shared" si="449"/>
        <v>0</v>
      </c>
      <c r="U213" s="23">
        <f t="shared" si="450"/>
        <v>0</v>
      </c>
      <c r="V213" s="23">
        <f t="shared" si="451"/>
        <v>0</v>
      </c>
      <c r="W213" s="23">
        <f t="shared" si="452"/>
        <v>0</v>
      </c>
      <c r="X213" s="23">
        <f t="shared" si="453"/>
        <v>0</v>
      </c>
      <c r="Y213" s="23">
        <f t="shared" si="454"/>
        <v>0</v>
      </c>
      <c r="Z213" s="23">
        <f t="shared" si="455"/>
        <v>0</v>
      </c>
      <c r="AA213" s="23">
        <f t="shared" si="456"/>
        <v>0</v>
      </c>
      <c r="AB213" s="23">
        <f t="shared" si="457"/>
        <v>0</v>
      </c>
      <c r="AC213" s="23">
        <f t="shared" si="458"/>
        <v>0</v>
      </c>
      <c r="AD213" s="23">
        <f t="shared" si="459"/>
        <v>0</v>
      </c>
      <c r="AE213" s="23">
        <f t="shared" si="460"/>
        <v>0</v>
      </c>
    </row>
    <row r="214" spans="1:31">
      <c r="A214" s="5" t="s">
        <v>888</v>
      </c>
      <c r="B214" s="5" t="s">
        <v>887</v>
      </c>
      <c r="C214" s="5">
        <v>68543000</v>
      </c>
      <c r="D214" s="5" t="s">
        <v>900</v>
      </c>
      <c r="E214" s="5" t="s">
        <v>902</v>
      </c>
      <c r="F214" s="23"/>
      <c r="G214" s="23"/>
      <c r="H214" s="23"/>
      <c r="I214" s="23"/>
      <c r="J214" s="23">
        <v>529883.38259532792</v>
      </c>
      <c r="K214" s="23">
        <v>526153.04343339335</v>
      </c>
      <c r="L214" s="23">
        <v>523286.41007222235</v>
      </c>
      <c r="M214" s="23">
        <v>519503.29120052519</v>
      </c>
      <c r="N214" s="23">
        <v>521459.28194590914</v>
      </c>
      <c r="O214" s="23">
        <v>521215.76473051531</v>
      </c>
      <c r="P214" s="23">
        <v>519413.20646478026</v>
      </c>
      <c r="Q214" s="23">
        <v>522484.63395470893</v>
      </c>
      <c r="R214" s="23">
        <v>4183399.0143973823</v>
      </c>
      <c r="T214" s="23">
        <f t="shared" si="449"/>
        <v>0</v>
      </c>
      <c r="U214" s="23">
        <f t="shared" si="450"/>
        <v>0</v>
      </c>
      <c r="V214" s="23">
        <f t="shared" si="451"/>
        <v>0</v>
      </c>
      <c r="W214" s="23">
        <f t="shared" si="452"/>
        <v>0</v>
      </c>
      <c r="X214" s="23">
        <f t="shared" si="453"/>
        <v>529883</v>
      </c>
      <c r="Y214" s="23">
        <f t="shared" si="454"/>
        <v>526153</v>
      </c>
      <c r="Z214" s="23">
        <f t="shared" si="455"/>
        <v>523286</v>
      </c>
      <c r="AA214" s="23">
        <f t="shared" si="456"/>
        <v>519503</v>
      </c>
      <c r="AB214" s="23">
        <f t="shared" si="457"/>
        <v>521459</v>
      </c>
      <c r="AC214" s="23">
        <f t="shared" si="458"/>
        <v>521216</v>
      </c>
      <c r="AD214" s="23">
        <f t="shared" si="459"/>
        <v>519413</v>
      </c>
      <c r="AE214" s="23">
        <f t="shared" si="460"/>
        <v>522485</v>
      </c>
    </row>
    <row r="215" spans="1:31">
      <c r="A215" s="5" t="s">
        <v>888</v>
      </c>
      <c r="B215" s="5" t="s">
        <v>887</v>
      </c>
      <c r="C215" s="5">
        <v>68545000</v>
      </c>
      <c r="D215" s="5" t="s">
        <v>904</v>
      </c>
      <c r="E215" s="5" t="s">
        <v>906</v>
      </c>
      <c r="F215" s="23">
        <v>15601</v>
      </c>
      <c r="G215" s="23">
        <v>15601</v>
      </c>
      <c r="H215" s="23">
        <v>15601</v>
      </c>
      <c r="I215" s="23">
        <v>15601</v>
      </c>
      <c r="J215" s="23"/>
      <c r="K215" s="23"/>
      <c r="L215" s="23"/>
      <c r="M215" s="23"/>
      <c r="N215" s="23"/>
      <c r="O215" s="23"/>
      <c r="P215" s="23"/>
      <c r="Q215" s="23"/>
      <c r="R215" s="23">
        <v>62404</v>
      </c>
      <c r="T215" s="23">
        <f t="shared" si="449"/>
        <v>15601</v>
      </c>
      <c r="U215" s="23">
        <f t="shared" si="450"/>
        <v>15601</v>
      </c>
      <c r="V215" s="23">
        <f t="shared" si="451"/>
        <v>15601</v>
      </c>
      <c r="W215" s="23">
        <f t="shared" si="452"/>
        <v>15601</v>
      </c>
      <c r="X215" s="23">
        <f t="shared" si="453"/>
        <v>0</v>
      </c>
      <c r="Y215" s="23">
        <f t="shared" si="454"/>
        <v>0</v>
      </c>
      <c r="Z215" s="23">
        <f t="shared" si="455"/>
        <v>0</v>
      </c>
      <c r="AA215" s="23">
        <f t="shared" si="456"/>
        <v>0</v>
      </c>
      <c r="AB215" s="23">
        <f t="shared" si="457"/>
        <v>0</v>
      </c>
      <c r="AC215" s="23">
        <f t="shared" si="458"/>
        <v>0</v>
      </c>
      <c r="AD215" s="23">
        <f t="shared" si="459"/>
        <v>0</v>
      </c>
      <c r="AE215" s="23">
        <f t="shared" si="460"/>
        <v>0</v>
      </c>
    </row>
    <row r="216" spans="1:31">
      <c r="A216" s="5" t="s">
        <v>1183</v>
      </c>
      <c r="F216" s="23">
        <v>506353.13539457374</v>
      </c>
      <c r="G216" s="23">
        <v>504524.78966085223</v>
      </c>
      <c r="H216" s="23">
        <v>506792.12497086561</v>
      </c>
      <c r="I216" s="23">
        <v>506438.65083224676</v>
      </c>
      <c r="J216" s="23">
        <v>529883.38259532792</v>
      </c>
      <c r="K216" s="23">
        <v>526153.04343339335</v>
      </c>
      <c r="L216" s="23">
        <v>523286.41007222235</v>
      </c>
      <c r="M216" s="23">
        <v>519503.29120052519</v>
      </c>
      <c r="N216" s="23">
        <v>521459.28194590914</v>
      </c>
      <c r="O216" s="23">
        <v>521215.76473051531</v>
      </c>
      <c r="P216" s="23">
        <v>519413.20646478026</v>
      </c>
      <c r="Q216" s="23">
        <v>522484.63395470893</v>
      </c>
      <c r="R216" s="23">
        <v>6207507.7152559208</v>
      </c>
    </row>
    <row r="217" spans="1:31">
      <c r="A217" s="5" t="s">
        <v>1122</v>
      </c>
      <c r="B217" s="5" t="s">
        <v>1123</v>
      </c>
      <c r="C217" s="5">
        <v>81810000</v>
      </c>
      <c r="D217" s="5" t="s">
        <v>1119</v>
      </c>
      <c r="E217" s="5" t="s">
        <v>1121</v>
      </c>
      <c r="F217" s="23"/>
      <c r="G217" s="23"/>
      <c r="H217" s="23"/>
      <c r="I217" s="23"/>
      <c r="J217" s="23">
        <v>-3042.46</v>
      </c>
      <c r="K217" s="23">
        <v>-3042.46</v>
      </c>
      <c r="L217" s="23">
        <v>-3042.46</v>
      </c>
      <c r="M217" s="23">
        <v>-3042.46</v>
      </c>
      <c r="N217" s="23">
        <v>-3042.46</v>
      </c>
      <c r="O217" s="23">
        <v>-3042.46</v>
      </c>
      <c r="P217" s="23">
        <v>-3042.46</v>
      </c>
      <c r="Q217" s="23">
        <v>-3042.46</v>
      </c>
      <c r="R217" s="23">
        <v>-24339.679999999997</v>
      </c>
      <c r="T217" s="23">
        <f>ROUND(F217,0)</f>
        <v>0</v>
      </c>
      <c r="U217" s="23">
        <f t="shared" ref="U217" si="461">ROUND(G217,0)</f>
        <v>0</v>
      </c>
      <c r="V217" s="23">
        <f t="shared" ref="V217" si="462">ROUND(H217,0)</f>
        <v>0</v>
      </c>
      <c r="W217" s="23">
        <f t="shared" ref="W217" si="463">ROUND(I217,0)</f>
        <v>0</v>
      </c>
      <c r="X217" s="23">
        <f t="shared" ref="X217" si="464">ROUND(J217,0)</f>
        <v>-3042</v>
      </c>
      <c r="Y217" s="23">
        <f t="shared" ref="Y217" si="465">ROUND(K217,0)</f>
        <v>-3042</v>
      </c>
      <c r="Z217" s="23">
        <f t="shared" ref="Z217" si="466">ROUND(L217,0)</f>
        <v>-3042</v>
      </c>
      <c r="AA217" s="23">
        <f t="shared" ref="AA217" si="467">ROUND(M217,0)</f>
        <v>-3042</v>
      </c>
      <c r="AB217" s="23">
        <f t="shared" ref="AB217" si="468">ROUND(N217,0)</f>
        <v>-3042</v>
      </c>
      <c r="AC217" s="23">
        <f t="shared" ref="AC217" si="469">ROUND(O217,0)</f>
        <v>-3042</v>
      </c>
      <c r="AD217" s="23">
        <f t="shared" ref="AD217" si="470">ROUND(P217,0)</f>
        <v>-3042</v>
      </c>
      <c r="AE217" s="23">
        <f>ROUND(Q217,0)</f>
        <v>-3042</v>
      </c>
    </row>
    <row r="218" spans="1:31">
      <c r="A218" s="5" t="s">
        <v>1184</v>
      </c>
      <c r="F218" s="23"/>
      <c r="G218" s="23"/>
      <c r="H218" s="23"/>
      <c r="I218" s="23"/>
      <c r="J218" s="23">
        <v>-3042.46</v>
      </c>
      <c r="K218" s="23">
        <v>-3042.46</v>
      </c>
      <c r="L218" s="23">
        <v>-3042.46</v>
      </c>
      <c r="M218" s="23">
        <v>-3042.46</v>
      </c>
      <c r="N218" s="23">
        <v>-3042.46</v>
      </c>
      <c r="O218" s="23">
        <v>-3042.46</v>
      </c>
      <c r="P218" s="23">
        <v>-3042.46</v>
      </c>
      <c r="Q218" s="23">
        <v>-3042.46</v>
      </c>
      <c r="R218" s="23">
        <v>-24339.679999999997</v>
      </c>
    </row>
    <row r="219" spans="1:31">
      <c r="A219" s="5" t="s">
        <v>956</v>
      </c>
      <c r="B219" s="5" t="s">
        <v>957</v>
      </c>
      <c r="C219" s="5">
        <v>70510000</v>
      </c>
      <c r="D219" s="5" t="s">
        <v>954</v>
      </c>
      <c r="E219" s="5" t="s">
        <v>959</v>
      </c>
      <c r="F219" s="23">
        <v>-32093.823205483433</v>
      </c>
      <c r="G219" s="23">
        <v>-35123.960484483425</v>
      </c>
      <c r="H219" s="23">
        <v>-38652.914822483428</v>
      </c>
      <c r="I219" s="23">
        <v>-34193.44743348343</v>
      </c>
      <c r="J219" s="23">
        <v>-69202.988384101904</v>
      </c>
      <c r="K219" s="23">
        <v>-72912.582105297406</v>
      </c>
      <c r="L219" s="23">
        <v>-76974.059813980202</v>
      </c>
      <c r="M219" s="23">
        <v>-81329.314844199194</v>
      </c>
      <c r="N219" s="23">
        <v>-84813.224231244094</v>
      </c>
      <c r="O219" s="23">
        <v>-86733.8241839931</v>
      </c>
      <c r="P219" s="23">
        <v>-24088.473863925399</v>
      </c>
      <c r="Q219" s="23">
        <v>-23854.1697250244</v>
      </c>
      <c r="R219" s="23">
        <v>-659972.78309769928</v>
      </c>
      <c r="T219" s="23">
        <f>ROUND(F219,0)</f>
        <v>-32094</v>
      </c>
      <c r="U219" s="23">
        <f t="shared" ref="U219" si="471">ROUND(G219,0)</f>
        <v>-35124</v>
      </c>
      <c r="V219" s="23">
        <f t="shared" ref="V219" si="472">ROUND(H219,0)</f>
        <v>-38653</v>
      </c>
      <c r="W219" s="23">
        <f t="shared" ref="W219" si="473">ROUND(I219,0)</f>
        <v>-34193</v>
      </c>
      <c r="X219" s="23">
        <f t="shared" ref="X219" si="474">ROUND(J219,0)</f>
        <v>-69203</v>
      </c>
      <c r="Y219" s="23">
        <f t="shared" ref="Y219" si="475">ROUND(K219,0)</f>
        <v>-72913</v>
      </c>
      <c r="Z219" s="23">
        <f t="shared" ref="Z219" si="476">ROUND(L219,0)</f>
        <v>-76974</v>
      </c>
      <c r="AA219" s="23">
        <f t="shared" ref="AA219" si="477">ROUND(M219,0)</f>
        <v>-81329</v>
      </c>
      <c r="AB219" s="23">
        <f t="shared" ref="AB219" si="478">ROUND(N219,0)</f>
        <v>-84813</v>
      </c>
      <c r="AC219" s="23">
        <f t="shared" ref="AC219" si="479">ROUND(O219,0)</f>
        <v>-86734</v>
      </c>
      <c r="AD219" s="23">
        <f t="shared" ref="AD219" si="480">ROUND(P219,0)</f>
        <v>-24088</v>
      </c>
      <c r="AE219" s="23">
        <f>ROUND(Q219,0)</f>
        <v>-23854</v>
      </c>
    </row>
    <row r="220" spans="1:31">
      <c r="A220" s="5" t="s">
        <v>1185</v>
      </c>
      <c r="F220" s="23">
        <v>-32093.823205483433</v>
      </c>
      <c r="G220" s="23">
        <v>-35123.960484483425</v>
      </c>
      <c r="H220" s="23">
        <v>-38652.914822483428</v>
      </c>
      <c r="I220" s="23">
        <v>-34193.44743348343</v>
      </c>
      <c r="J220" s="23">
        <v>-69202.988384101904</v>
      </c>
      <c r="K220" s="23">
        <v>-72912.582105297406</v>
      </c>
      <c r="L220" s="23">
        <v>-76974.059813980202</v>
      </c>
      <c r="M220" s="23">
        <v>-81329.314844199194</v>
      </c>
      <c r="N220" s="23">
        <v>-84813.224231244094</v>
      </c>
      <c r="O220" s="23">
        <v>-86733.8241839931</v>
      </c>
      <c r="P220" s="23">
        <v>-24088.473863925399</v>
      </c>
      <c r="Q220" s="23">
        <v>-23854.1697250244</v>
      </c>
      <c r="R220" s="23">
        <v>-659972.78309769928</v>
      </c>
    </row>
    <row r="221" spans="1:31">
      <c r="A221" s="5" t="s">
        <v>982</v>
      </c>
      <c r="B221" s="5" t="s">
        <v>983</v>
      </c>
      <c r="C221" s="5">
        <v>75820000</v>
      </c>
      <c r="D221" s="5" t="s">
        <v>984</v>
      </c>
      <c r="E221" s="5" t="s">
        <v>812</v>
      </c>
      <c r="F221" s="23">
        <v>0</v>
      </c>
      <c r="G221" s="23">
        <v>0</v>
      </c>
      <c r="H221" s="23">
        <v>0</v>
      </c>
      <c r="I221" s="23">
        <v>0</v>
      </c>
      <c r="J221" s="23">
        <v>5500</v>
      </c>
      <c r="K221" s="23">
        <v>5500</v>
      </c>
      <c r="L221" s="23">
        <v>7000</v>
      </c>
      <c r="M221" s="23">
        <v>9500</v>
      </c>
      <c r="N221" s="23">
        <v>5500</v>
      </c>
      <c r="O221" s="23">
        <v>5500</v>
      </c>
      <c r="P221" s="23">
        <v>5500</v>
      </c>
      <c r="Q221" s="23">
        <v>5500</v>
      </c>
      <c r="R221" s="23">
        <v>49500</v>
      </c>
      <c r="T221" s="23">
        <f>ROUND(F221,0)</f>
        <v>0</v>
      </c>
      <c r="U221" s="23">
        <f t="shared" ref="U221:U222" si="481">ROUND(G221,0)</f>
        <v>0</v>
      </c>
      <c r="V221" s="23">
        <f t="shared" ref="V221:V222" si="482">ROUND(H221,0)</f>
        <v>0</v>
      </c>
      <c r="W221" s="23">
        <f t="shared" ref="W221:W222" si="483">ROUND(I221,0)</f>
        <v>0</v>
      </c>
      <c r="X221" s="23">
        <f t="shared" ref="X221:X222" si="484">ROUND(J221,0)</f>
        <v>5500</v>
      </c>
      <c r="Y221" s="23">
        <f t="shared" ref="Y221:Y222" si="485">ROUND(K221,0)</f>
        <v>5500</v>
      </c>
      <c r="Z221" s="23">
        <f t="shared" ref="Z221:Z222" si="486">ROUND(L221,0)</f>
        <v>7000</v>
      </c>
      <c r="AA221" s="23">
        <f t="shared" ref="AA221:AA222" si="487">ROUND(M221,0)</f>
        <v>9500</v>
      </c>
      <c r="AB221" s="23">
        <f t="shared" ref="AB221:AB222" si="488">ROUND(N221,0)</f>
        <v>5500</v>
      </c>
      <c r="AC221" s="23">
        <f t="shared" ref="AC221:AC222" si="489">ROUND(O221,0)</f>
        <v>5500</v>
      </c>
      <c r="AD221" s="23">
        <f t="shared" ref="AD221:AD222" si="490">ROUND(P221,0)</f>
        <v>5500</v>
      </c>
      <c r="AE221" s="23">
        <f>ROUND(Q221,0)</f>
        <v>5500</v>
      </c>
    </row>
    <row r="222" spans="1:31">
      <c r="A222" s="5" t="s">
        <v>982</v>
      </c>
      <c r="B222" s="5" t="s">
        <v>983</v>
      </c>
      <c r="C222" s="5">
        <v>75840000</v>
      </c>
      <c r="D222" s="5" t="s">
        <v>985</v>
      </c>
      <c r="E222" s="5" t="s">
        <v>812</v>
      </c>
      <c r="F222" s="23">
        <v>5500</v>
      </c>
      <c r="G222" s="23">
        <v>5500</v>
      </c>
      <c r="H222" s="23">
        <v>5500</v>
      </c>
      <c r="I222" s="23">
        <v>5500</v>
      </c>
      <c r="J222" s="23"/>
      <c r="K222" s="23"/>
      <c r="L222" s="23"/>
      <c r="M222" s="23"/>
      <c r="N222" s="23"/>
      <c r="O222" s="23"/>
      <c r="P222" s="23"/>
      <c r="Q222" s="23"/>
      <c r="R222" s="23">
        <v>22000</v>
      </c>
      <c r="T222" s="23">
        <f>ROUND(F222,0)</f>
        <v>5500</v>
      </c>
      <c r="U222" s="23">
        <f t="shared" si="481"/>
        <v>5500</v>
      </c>
      <c r="V222" s="23">
        <f t="shared" si="482"/>
        <v>5500</v>
      </c>
      <c r="W222" s="23">
        <f t="shared" si="483"/>
        <v>5500</v>
      </c>
      <c r="X222" s="23">
        <f t="shared" si="484"/>
        <v>0</v>
      </c>
      <c r="Y222" s="23">
        <f t="shared" si="485"/>
        <v>0</v>
      </c>
      <c r="Z222" s="23">
        <f t="shared" si="486"/>
        <v>0</v>
      </c>
      <c r="AA222" s="23">
        <f t="shared" si="487"/>
        <v>0</v>
      </c>
      <c r="AB222" s="23">
        <f t="shared" si="488"/>
        <v>0</v>
      </c>
      <c r="AC222" s="23">
        <f t="shared" si="489"/>
        <v>0</v>
      </c>
      <c r="AD222" s="23">
        <f t="shared" si="490"/>
        <v>0</v>
      </c>
      <c r="AE222" s="23">
        <f>ROUND(Q222,0)</f>
        <v>0</v>
      </c>
    </row>
    <row r="223" spans="1:31">
      <c r="A223" s="5" t="s">
        <v>1186</v>
      </c>
      <c r="F223" s="23">
        <v>5500</v>
      </c>
      <c r="G223" s="23">
        <v>5500</v>
      </c>
      <c r="H223" s="23">
        <v>5500</v>
      </c>
      <c r="I223" s="23">
        <v>5500</v>
      </c>
      <c r="J223" s="23">
        <v>5500</v>
      </c>
      <c r="K223" s="23">
        <v>5500</v>
      </c>
      <c r="L223" s="23">
        <v>7000</v>
      </c>
      <c r="M223" s="23">
        <v>9500</v>
      </c>
      <c r="N223" s="23">
        <v>5500</v>
      </c>
      <c r="O223" s="23">
        <v>5500</v>
      </c>
      <c r="P223" s="23">
        <v>5500</v>
      </c>
      <c r="Q223" s="23">
        <v>5500</v>
      </c>
      <c r="R223" s="23">
        <v>71500</v>
      </c>
    </row>
    <row r="224" spans="1:31">
      <c r="A224" s="5" t="s">
        <v>988</v>
      </c>
      <c r="B224" s="5" t="s">
        <v>987</v>
      </c>
      <c r="C224" s="5">
        <v>81010000</v>
      </c>
      <c r="D224" s="5" t="s">
        <v>986</v>
      </c>
      <c r="E224" s="5" t="s">
        <v>990</v>
      </c>
      <c r="F224" s="23">
        <v>137712.5</v>
      </c>
      <c r="G224" s="23">
        <v>137712.5</v>
      </c>
      <c r="H224" s="23">
        <v>137712.5</v>
      </c>
      <c r="I224" s="23">
        <v>137712.5</v>
      </c>
      <c r="J224" s="23"/>
      <c r="K224" s="23"/>
      <c r="L224" s="23"/>
      <c r="M224" s="23"/>
      <c r="N224" s="23"/>
      <c r="O224" s="23"/>
      <c r="P224" s="23"/>
      <c r="Q224" s="23"/>
      <c r="R224" s="23">
        <v>550850</v>
      </c>
      <c r="T224" s="23">
        <f t="shared" ref="T224:T226" si="491">ROUND(F224,0)</f>
        <v>137713</v>
      </c>
      <c r="U224" s="23">
        <f t="shared" ref="U224:U226" si="492">ROUND(G224,0)</f>
        <v>137713</v>
      </c>
      <c r="V224" s="23">
        <f t="shared" ref="V224:V226" si="493">ROUND(H224,0)</f>
        <v>137713</v>
      </c>
      <c r="W224" s="23">
        <f t="shared" ref="W224:W226" si="494">ROUND(I224,0)</f>
        <v>137713</v>
      </c>
      <c r="X224" s="23">
        <f t="shared" ref="X224:X226" si="495">ROUND(J224,0)</f>
        <v>0</v>
      </c>
      <c r="Y224" s="23">
        <f t="shared" ref="Y224:Y226" si="496">ROUND(K224,0)</f>
        <v>0</v>
      </c>
      <c r="Z224" s="23">
        <f t="shared" ref="Z224:Z226" si="497">ROUND(L224,0)</f>
        <v>0</v>
      </c>
      <c r="AA224" s="23">
        <f t="shared" ref="AA224:AA226" si="498">ROUND(M224,0)</f>
        <v>0</v>
      </c>
      <c r="AB224" s="23">
        <f t="shared" ref="AB224:AB226" si="499">ROUND(N224,0)</f>
        <v>0</v>
      </c>
      <c r="AC224" s="23">
        <f t="shared" ref="AC224:AC226" si="500">ROUND(O224,0)</f>
        <v>0</v>
      </c>
      <c r="AD224" s="23">
        <f t="shared" ref="AD224:AD226" si="501">ROUND(P224,0)</f>
        <v>0</v>
      </c>
      <c r="AE224" s="23">
        <f t="shared" ref="AE224:AE226" si="502">ROUND(Q224,0)</f>
        <v>0</v>
      </c>
    </row>
    <row r="225" spans="1:32">
      <c r="A225" s="5" t="s">
        <v>988</v>
      </c>
      <c r="B225" s="5" t="s">
        <v>987</v>
      </c>
      <c r="C225" s="5">
        <v>81015000</v>
      </c>
      <c r="D225" s="5" t="s">
        <v>991</v>
      </c>
      <c r="E225" s="5" t="s">
        <v>990</v>
      </c>
      <c r="F225" s="23">
        <v>879589.02397260256</v>
      </c>
      <c r="G225" s="23">
        <v>880164.366438356</v>
      </c>
      <c r="H225" s="23">
        <v>879589.02397260256</v>
      </c>
      <c r="I225" s="23">
        <v>880164.366438356</v>
      </c>
      <c r="J225" s="23">
        <v>1022322.967379392</v>
      </c>
      <c r="K225" s="23">
        <v>1022322.967379392</v>
      </c>
      <c r="L225" s="23">
        <v>1022322.967379392</v>
      </c>
      <c r="M225" s="23">
        <v>1022322.967379392</v>
      </c>
      <c r="N225" s="23">
        <v>1022322.967379392</v>
      </c>
      <c r="O225" s="23">
        <v>1022322.967379392</v>
      </c>
      <c r="P225" s="23">
        <v>1030873.8059014718</v>
      </c>
      <c r="Q225" s="23">
        <v>1039994.7003250233</v>
      </c>
      <c r="R225" s="23">
        <v>11724313.091324765</v>
      </c>
      <c r="T225" s="23">
        <f t="shared" si="491"/>
        <v>879589</v>
      </c>
      <c r="U225" s="23">
        <f t="shared" si="492"/>
        <v>880164</v>
      </c>
      <c r="V225" s="23">
        <f t="shared" si="493"/>
        <v>879589</v>
      </c>
      <c r="W225" s="23">
        <f t="shared" si="494"/>
        <v>880164</v>
      </c>
      <c r="X225" s="23">
        <f t="shared" si="495"/>
        <v>1022323</v>
      </c>
      <c r="Y225" s="23">
        <f t="shared" si="496"/>
        <v>1022323</v>
      </c>
      <c r="Z225" s="23">
        <f t="shared" si="497"/>
        <v>1022323</v>
      </c>
      <c r="AA225" s="23">
        <f t="shared" si="498"/>
        <v>1022323</v>
      </c>
      <c r="AB225" s="23">
        <f t="shared" si="499"/>
        <v>1022323</v>
      </c>
      <c r="AC225" s="23">
        <f t="shared" si="500"/>
        <v>1022323</v>
      </c>
      <c r="AD225" s="23">
        <f t="shared" si="501"/>
        <v>1030874</v>
      </c>
      <c r="AE225" s="23">
        <f t="shared" si="502"/>
        <v>1039995</v>
      </c>
    </row>
    <row r="226" spans="1:32">
      <c r="A226" s="5" t="s">
        <v>988</v>
      </c>
      <c r="B226" s="5" t="s">
        <v>987</v>
      </c>
      <c r="C226" s="5">
        <v>81020000</v>
      </c>
      <c r="D226" s="5" t="s">
        <v>992</v>
      </c>
      <c r="E226" s="5" t="s">
        <v>994</v>
      </c>
      <c r="F226" s="23">
        <v>31762.500000000004</v>
      </c>
      <c r="G226" s="23">
        <v>31762.500000000004</v>
      </c>
      <c r="H226" s="23">
        <v>31762.500000000004</v>
      </c>
      <c r="I226" s="23">
        <v>31762.500000000004</v>
      </c>
      <c r="J226" s="23"/>
      <c r="K226" s="23"/>
      <c r="L226" s="23"/>
      <c r="M226" s="23"/>
      <c r="N226" s="23"/>
      <c r="O226" s="23"/>
      <c r="P226" s="23"/>
      <c r="Q226" s="23"/>
      <c r="R226" s="23">
        <v>127050.00000000001</v>
      </c>
      <c r="T226" s="23">
        <f t="shared" si="491"/>
        <v>31763</v>
      </c>
      <c r="U226" s="23">
        <f t="shared" si="492"/>
        <v>31763</v>
      </c>
      <c r="V226" s="23">
        <f t="shared" si="493"/>
        <v>31763</v>
      </c>
      <c r="W226" s="23">
        <f t="shared" si="494"/>
        <v>31763</v>
      </c>
      <c r="X226" s="23">
        <f t="shared" si="495"/>
        <v>0</v>
      </c>
      <c r="Y226" s="23">
        <f t="shared" si="496"/>
        <v>0</v>
      </c>
      <c r="Z226" s="23">
        <f t="shared" si="497"/>
        <v>0</v>
      </c>
      <c r="AA226" s="23">
        <f t="shared" si="498"/>
        <v>0</v>
      </c>
      <c r="AB226" s="23">
        <f t="shared" si="499"/>
        <v>0</v>
      </c>
      <c r="AC226" s="23">
        <f t="shared" si="500"/>
        <v>0</v>
      </c>
      <c r="AD226" s="23">
        <f t="shared" si="501"/>
        <v>0</v>
      </c>
      <c r="AE226" s="23">
        <f t="shared" si="502"/>
        <v>0</v>
      </c>
    </row>
    <row r="227" spans="1:32">
      <c r="A227" s="5" t="s">
        <v>1187</v>
      </c>
      <c r="F227" s="23">
        <v>1049064.0239726026</v>
      </c>
      <c r="G227" s="23">
        <v>1049639.366438356</v>
      </c>
      <c r="H227" s="23">
        <v>1049064.0239726026</v>
      </c>
      <c r="I227" s="23">
        <v>1049639.366438356</v>
      </c>
      <c r="J227" s="23">
        <v>1022322.967379392</v>
      </c>
      <c r="K227" s="23">
        <v>1022322.967379392</v>
      </c>
      <c r="L227" s="23">
        <v>1022322.967379392</v>
      </c>
      <c r="M227" s="23">
        <v>1022322.967379392</v>
      </c>
      <c r="N227" s="23">
        <v>1022322.967379392</v>
      </c>
      <c r="O227" s="23">
        <v>1022322.967379392</v>
      </c>
      <c r="P227" s="23">
        <v>1030873.8059014718</v>
      </c>
      <c r="Q227" s="23">
        <v>1039994.7003250233</v>
      </c>
      <c r="R227" s="23">
        <v>12402213.091324765</v>
      </c>
    </row>
    <row r="228" spans="1:32">
      <c r="A228" s="5" t="s">
        <v>997</v>
      </c>
      <c r="B228" s="5" t="s">
        <v>998</v>
      </c>
      <c r="C228" s="5">
        <v>81315000</v>
      </c>
      <c r="D228" s="5" t="s">
        <v>995</v>
      </c>
      <c r="E228" s="5" t="s">
        <v>1000</v>
      </c>
      <c r="F228" s="23">
        <v>6500.4646513328771</v>
      </c>
      <c r="G228" s="23">
        <v>1570.842547640211</v>
      </c>
      <c r="H228" s="23">
        <v>3961.9362263348812</v>
      </c>
      <c r="I228" s="23">
        <v>6522.4646654767002</v>
      </c>
      <c r="J228" s="23">
        <v>2838.9265479166165</v>
      </c>
      <c r="K228" s="23">
        <v>3156.6690789072763</v>
      </c>
      <c r="L228" s="23">
        <v>3765.5355235041211</v>
      </c>
      <c r="M228" s="23">
        <v>2283.2527916282934</v>
      </c>
      <c r="N228" s="23">
        <v>2282.489953696077</v>
      </c>
      <c r="O228" s="23">
        <v>3044.7415749826755</v>
      </c>
      <c r="P228" s="23">
        <v>1631.2289068391062</v>
      </c>
      <c r="Q228" s="23">
        <v>877.42617573915209</v>
      </c>
      <c r="R228" s="23">
        <v>38435.978643997987</v>
      </c>
      <c r="T228" s="23">
        <f>ROUND(F228,0)</f>
        <v>6500</v>
      </c>
      <c r="U228" s="23">
        <f t="shared" ref="U228" si="503">ROUND(G228,0)</f>
        <v>1571</v>
      </c>
      <c r="V228" s="23">
        <f t="shared" ref="V228" si="504">ROUND(H228,0)</f>
        <v>3962</v>
      </c>
      <c r="W228" s="23">
        <f t="shared" ref="W228" si="505">ROUND(I228,0)</f>
        <v>6522</v>
      </c>
      <c r="X228" s="23">
        <f t="shared" ref="X228" si="506">ROUND(J228,0)</f>
        <v>2839</v>
      </c>
      <c r="Y228" s="23">
        <f t="shared" ref="Y228" si="507">ROUND(K228,0)</f>
        <v>3157</v>
      </c>
      <c r="Z228" s="23">
        <f t="shared" ref="Z228" si="508">ROUND(L228,0)</f>
        <v>3766</v>
      </c>
      <c r="AA228" s="23">
        <f t="shared" ref="AA228" si="509">ROUND(M228,0)</f>
        <v>2283</v>
      </c>
      <c r="AB228" s="23">
        <f t="shared" ref="AB228" si="510">ROUND(N228,0)</f>
        <v>2282</v>
      </c>
      <c r="AC228" s="23">
        <f t="shared" ref="AC228" si="511">ROUND(O228,0)</f>
        <v>3045</v>
      </c>
      <c r="AD228" s="23">
        <f t="shared" ref="AD228" si="512">ROUND(P228,0)</f>
        <v>1631</v>
      </c>
      <c r="AE228" s="23">
        <f>ROUND(Q228,0)</f>
        <v>877</v>
      </c>
    </row>
    <row r="229" spans="1:32">
      <c r="A229" s="5" t="s">
        <v>1188</v>
      </c>
      <c r="F229" s="23">
        <v>6500.4646513328771</v>
      </c>
      <c r="G229" s="23">
        <v>1570.842547640211</v>
      </c>
      <c r="H229" s="23">
        <v>3961.9362263348812</v>
      </c>
      <c r="I229" s="23">
        <v>6522.4646654767002</v>
      </c>
      <c r="J229" s="23">
        <v>2838.9265479166165</v>
      </c>
      <c r="K229" s="23">
        <v>3156.6690789072763</v>
      </c>
      <c r="L229" s="23">
        <v>3765.5355235041211</v>
      </c>
      <c r="M229" s="23">
        <v>2283.2527916282934</v>
      </c>
      <c r="N229" s="23">
        <v>2282.489953696077</v>
      </c>
      <c r="O229" s="23">
        <v>3044.7415749826755</v>
      </c>
      <c r="P229" s="23">
        <v>1631.2289068391062</v>
      </c>
      <c r="Q229" s="23">
        <v>877.42617573915209</v>
      </c>
      <c r="R229" s="23">
        <v>38435.978643997987</v>
      </c>
    </row>
    <row r="230" spans="1:32">
      <c r="A230" s="5" t="s">
        <v>1017</v>
      </c>
      <c r="B230" s="5" t="s">
        <v>1018</v>
      </c>
      <c r="C230" s="5">
        <v>85000000</v>
      </c>
      <c r="D230" s="5" t="s">
        <v>1015</v>
      </c>
      <c r="E230" s="5" t="s">
        <v>959</v>
      </c>
      <c r="F230" s="23">
        <v>-14710.080853377856</v>
      </c>
      <c r="G230" s="23">
        <v>-16096.060853377858</v>
      </c>
      <c r="H230" s="23">
        <v>-17710.170853377858</v>
      </c>
      <c r="I230" s="23">
        <v>-15670.440853377857</v>
      </c>
      <c r="J230" s="23">
        <v>-31181.707470159501</v>
      </c>
      <c r="K230" s="23">
        <v>-32851.961795797397</v>
      </c>
      <c r="L230" s="23">
        <v>-34680.639643451897</v>
      </c>
      <c r="M230" s="23">
        <v>-36641.605098474502</v>
      </c>
      <c r="N230" s="23">
        <v>-37961.705419476297</v>
      </c>
      <c r="O230" s="23">
        <v>-38571.5374298885</v>
      </c>
      <c r="P230" s="23">
        <v>-10868.7631149278</v>
      </c>
      <c r="Q230" s="23">
        <v>-10763.2617826768</v>
      </c>
      <c r="R230" s="23">
        <v>-297707.93516836409</v>
      </c>
      <c r="T230" s="23">
        <f>ROUND(F230,0)</f>
        <v>-14710</v>
      </c>
      <c r="U230" s="23">
        <f t="shared" ref="U230" si="513">ROUND(G230,0)</f>
        <v>-16096</v>
      </c>
      <c r="V230" s="23">
        <f t="shared" ref="V230" si="514">ROUND(H230,0)</f>
        <v>-17710</v>
      </c>
      <c r="W230" s="23">
        <f t="shared" ref="W230" si="515">ROUND(I230,0)</f>
        <v>-15670</v>
      </c>
      <c r="X230" s="23">
        <f t="shared" ref="X230" si="516">ROUND(J230,0)</f>
        <v>-31182</v>
      </c>
      <c r="Y230" s="23">
        <f t="shared" ref="Y230" si="517">ROUND(K230,0)</f>
        <v>-32852</v>
      </c>
      <c r="Z230" s="23">
        <f t="shared" ref="Z230" si="518">ROUND(L230,0)</f>
        <v>-34681</v>
      </c>
      <c r="AA230" s="23">
        <f t="shared" ref="AA230" si="519">ROUND(M230,0)</f>
        <v>-36642</v>
      </c>
      <c r="AB230" s="23">
        <f t="shared" ref="AB230" si="520">ROUND(N230,0)</f>
        <v>-37962</v>
      </c>
      <c r="AC230" s="23">
        <f t="shared" ref="AC230" si="521">ROUND(O230,0)</f>
        <v>-38572</v>
      </c>
      <c r="AD230" s="23">
        <f t="shared" ref="AD230" si="522">ROUND(P230,0)</f>
        <v>-10869</v>
      </c>
      <c r="AE230" s="23">
        <f>ROUND(Q230,0)</f>
        <v>-10763</v>
      </c>
    </row>
    <row r="231" spans="1:32">
      <c r="A231" s="5" t="s">
        <v>1189</v>
      </c>
      <c r="F231" s="23">
        <v>-14710.080853377856</v>
      </c>
      <c r="G231" s="23">
        <v>-16096.060853377858</v>
      </c>
      <c r="H231" s="23">
        <v>-17710.170853377858</v>
      </c>
      <c r="I231" s="23">
        <v>-15670.440853377857</v>
      </c>
      <c r="J231" s="23">
        <v>-31181.707470159501</v>
      </c>
      <c r="K231" s="23">
        <v>-32851.961795797397</v>
      </c>
      <c r="L231" s="23">
        <v>-34680.639643451897</v>
      </c>
      <c r="M231" s="23">
        <v>-36641.605098474502</v>
      </c>
      <c r="N231" s="23">
        <v>-37961.705419476297</v>
      </c>
      <c r="O231" s="23">
        <v>-38571.5374298885</v>
      </c>
      <c r="P231" s="23">
        <v>-10868.7631149278</v>
      </c>
      <c r="Q231" s="23">
        <v>-10763.2617826768</v>
      </c>
      <c r="R231" s="23">
        <v>-297707.93516836409</v>
      </c>
    </row>
    <row r="232" spans="1:32">
      <c r="A232" s="5" t="s">
        <v>1009</v>
      </c>
      <c r="B232" s="5" t="s">
        <v>1008</v>
      </c>
      <c r="C232" s="5">
        <v>82010000</v>
      </c>
      <c r="D232" s="5" t="s">
        <v>1007</v>
      </c>
      <c r="E232" s="5" t="s">
        <v>1011</v>
      </c>
      <c r="F232" s="23">
        <v>665.1</v>
      </c>
      <c r="G232" s="23">
        <v>665.1</v>
      </c>
      <c r="H232" s="23">
        <v>665.1</v>
      </c>
      <c r="I232" s="23">
        <v>665.1</v>
      </c>
      <c r="J232" s="23">
        <v>3925.0166402014943</v>
      </c>
      <c r="K232" s="23">
        <v>3925.0166402014943</v>
      </c>
      <c r="L232" s="23">
        <v>3925.0166402014943</v>
      </c>
      <c r="M232" s="23">
        <v>3925.0166402014943</v>
      </c>
      <c r="N232" s="23">
        <v>3925.0166402014943</v>
      </c>
      <c r="O232" s="23">
        <v>3925.0166402014943</v>
      </c>
      <c r="P232" s="23">
        <v>3960.3010765805252</v>
      </c>
      <c r="Q232" s="23">
        <v>3997.9378087181585</v>
      </c>
      <c r="R232" s="23">
        <v>34168.738726507647</v>
      </c>
      <c r="T232" s="23">
        <f>ROUND(F232,0)</f>
        <v>665</v>
      </c>
      <c r="U232" s="23">
        <f t="shared" ref="U232:U233" si="523">ROUND(G232,0)</f>
        <v>665</v>
      </c>
      <c r="V232" s="23">
        <f t="shared" ref="V232:V233" si="524">ROUND(H232,0)</f>
        <v>665</v>
      </c>
      <c r="W232" s="23">
        <f t="shared" ref="W232:W233" si="525">ROUND(I232,0)</f>
        <v>665</v>
      </c>
      <c r="X232" s="23">
        <f t="shared" ref="X232:X233" si="526">ROUND(J232,0)</f>
        <v>3925</v>
      </c>
      <c r="Y232" s="23">
        <f t="shared" ref="Y232:Y233" si="527">ROUND(K232,0)</f>
        <v>3925</v>
      </c>
      <c r="Z232" s="23">
        <f t="shared" ref="Z232:Z233" si="528">ROUND(L232,0)</f>
        <v>3925</v>
      </c>
      <c r="AA232" s="23">
        <f t="shared" ref="AA232:AA233" si="529">ROUND(M232,0)</f>
        <v>3925</v>
      </c>
      <c r="AB232" s="23">
        <f t="shared" ref="AB232:AB233" si="530">ROUND(N232,0)</f>
        <v>3925</v>
      </c>
      <c r="AC232" s="23">
        <f t="shared" ref="AC232:AC233" si="531">ROUND(O232,0)</f>
        <v>3925</v>
      </c>
      <c r="AD232" s="23">
        <f t="shared" ref="AD232:AD233" si="532">ROUND(P232,0)</f>
        <v>3960</v>
      </c>
      <c r="AE232" s="23">
        <f>ROUND(Q232,0)</f>
        <v>3998</v>
      </c>
    </row>
    <row r="233" spans="1:32">
      <c r="A233" s="5" t="s">
        <v>1009</v>
      </c>
      <c r="B233" s="5" t="s">
        <v>1008</v>
      </c>
      <c r="C233" s="5">
        <v>82015000</v>
      </c>
      <c r="D233" s="5" t="s">
        <v>1012</v>
      </c>
      <c r="E233" s="5" t="s">
        <v>1011</v>
      </c>
      <c r="F233" s="23">
        <v>7246.1400273972604</v>
      </c>
      <c r="G233" s="23">
        <v>7250.7975616438353</v>
      </c>
      <c r="H233" s="23">
        <v>7246.1400273972604</v>
      </c>
      <c r="I233" s="23">
        <v>7250.7975616438353</v>
      </c>
      <c r="J233" s="23">
        <v>3925.0166402014943</v>
      </c>
      <c r="K233" s="23">
        <v>3925.0166402014943</v>
      </c>
      <c r="L233" s="23">
        <v>3925.0166402014943</v>
      </c>
      <c r="M233" s="23">
        <v>3925.0166402014943</v>
      </c>
      <c r="N233" s="23">
        <v>3925.0166402014943</v>
      </c>
      <c r="O233" s="23">
        <v>3925.0166402014943</v>
      </c>
      <c r="P233" s="23">
        <v>3960.3010765805252</v>
      </c>
      <c r="Q233" s="23">
        <v>3997.9378087181585</v>
      </c>
      <c r="R233" s="23">
        <v>60502.213904589837</v>
      </c>
      <c r="T233" s="23">
        <f>ROUND(F233,0)</f>
        <v>7246</v>
      </c>
      <c r="U233" s="23">
        <f t="shared" si="523"/>
        <v>7251</v>
      </c>
      <c r="V233" s="23">
        <f t="shared" si="524"/>
        <v>7246</v>
      </c>
      <c r="W233" s="23">
        <f t="shared" si="525"/>
        <v>7251</v>
      </c>
      <c r="X233" s="23">
        <f t="shared" si="526"/>
        <v>3925</v>
      </c>
      <c r="Y233" s="23">
        <f t="shared" si="527"/>
        <v>3925</v>
      </c>
      <c r="Z233" s="23">
        <f t="shared" si="528"/>
        <v>3925</v>
      </c>
      <c r="AA233" s="23">
        <f t="shared" si="529"/>
        <v>3925</v>
      </c>
      <c r="AB233" s="23">
        <f t="shared" si="530"/>
        <v>3925</v>
      </c>
      <c r="AC233" s="23">
        <f t="shared" si="531"/>
        <v>3925</v>
      </c>
      <c r="AD233" s="23">
        <f t="shared" si="532"/>
        <v>3960</v>
      </c>
      <c r="AE233" s="23">
        <f>ROUND(Q233,0)</f>
        <v>3998</v>
      </c>
    </row>
    <row r="234" spans="1:32">
      <c r="A234" s="5" t="s">
        <v>1190</v>
      </c>
      <c r="F234" s="23">
        <v>7911.2400273972607</v>
      </c>
      <c r="G234" s="23">
        <v>7915.8975616438356</v>
      </c>
      <c r="H234" s="23">
        <v>7911.2400273972607</v>
      </c>
      <c r="I234" s="23">
        <v>7915.8975616438356</v>
      </c>
      <c r="J234" s="23">
        <v>7850.0332804029886</v>
      </c>
      <c r="K234" s="23">
        <v>7850.0332804029886</v>
      </c>
      <c r="L234" s="23">
        <v>7850.0332804029886</v>
      </c>
      <c r="M234" s="23">
        <v>7850.0332804029886</v>
      </c>
      <c r="N234" s="23">
        <v>7850.0332804029886</v>
      </c>
      <c r="O234" s="23">
        <v>7850.0332804029886</v>
      </c>
      <c r="P234" s="23">
        <v>7920.6021531610504</v>
      </c>
      <c r="Q234" s="23">
        <v>7995.875617436317</v>
      </c>
      <c r="R234" s="23">
        <v>94670.952631097491</v>
      </c>
    </row>
    <row r="235" spans="1:32">
      <c r="A235" s="5" t="s">
        <v>1021</v>
      </c>
      <c r="B235" s="5" t="s">
        <v>1022</v>
      </c>
      <c r="C235" s="5">
        <v>86021500</v>
      </c>
      <c r="D235" s="5" t="s">
        <v>1019</v>
      </c>
      <c r="E235" s="5" t="s">
        <v>1024</v>
      </c>
      <c r="F235" s="23">
        <v>2325161.9991198611</v>
      </c>
      <c r="G235" s="23">
        <v>0</v>
      </c>
      <c r="H235" s="23">
        <v>0</v>
      </c>
      <c r="I235" s="23">
        <v>3299171.9594087657</v>
      </c>
      <c r="J235" s="23">
        <v>0</v>
      </c>
      <c r="K235" s="23">
        <v>0</v>
      </c>
      <c r="L235" s="23">
        <v>2379183.5948117562</v>
      </c>
      <c r="M235" s="23">
        <v>0</v>
      </c>
      <c r="N235" s="23">
        <v>0</v>
      </c>
      <c r="O235" s="23">
        <v>1971047.7853000695</v>
      </c>
      <c r="P235" s="23">
        <v>0</v>
      </c>
      <c r="Q235" s="23">
        <v>0</v>
      </c>
      <c r="R235" s="23">
        <v>9974565.3386404533</v>
      </c>
      <c r="T235" s="23">
        <f>ROUND(F235,0)</f>
        <v>2325162</v>
      </c>
      <c r="U235" s="23">
        <f t="shared" ref="U235" si="533">ROUND(G235,0)</f>
        <v>0</v>
      </c>
      <c r="V235" s="23">
        <f t="shared" ref="V235" si="534">ROUND(H235,0)</f>
        <v>0</v>
      </c>
      <c r="W235" s="23">
        <f t="shared" ref="W235" si="535">ROUND(I235,0)</f>
        <v>3299172</v>
      </c>
      <c r="X235" s="23">
        <f t="shared" ref="X235" si="536">ROUND(J235,0)</f>
        <v>0</v>
      </c>
      <c r="Y235" s="23">
        <f t="shared" ref="Y235" si="537">ROUND(K235,0)</f>
        <v>0</v>
      </c>
      <c r="Z235" s="23">
        <f t="shared" ref="Z235" si="538">ROUND(L235,0)</f>
        <v>2379184</v>
      </c>
      <c r="AA235" s="23">
        <f t="shared" ref="AA235" si="539">ROUND(M235,0)</f>
        <v>0</v>
      </c>
      <c r="AB235" s="23">
        <f t="shared" ref="AB235" si="540">ROUND(N235,0)</f>
        <v>0</v>
      </c>
      <c r="AC235" s="23">
        <f t="shared" ref="AC235" si="541">ROUND(O235,0)</f>
        <v>1971048</v>
      </c>
      <c r="AD235" s="23">
        <f t="shared" ref="AD235" si="542">ROUND(P235,0)</f>
        <v>0</v>
      </c>
      <c r="AE235" s="23">
        <f>ROUND(Q235,0)</f>
        <v>0</v>
      </c>
    </row>
    <row r="236" spans="1:32">
      <c r="A236" s="5" t="s">
        <v>1191</v>
      </c>
      <c r="F236" s="23">
        <v>2325161.9991198611</v>
      </c>
      <c r="G236" s="23">
        <v>0</v>
      </c>
      <c r="H236" s="23">
        <v>0</v>
      </c>
      <c r="I236" s="23">
        <v>3299171.9594087657</v>
      </c>
      <c r="J236" s="23">
        <v>0</v>
      </c>
      <c r="K236" s="23">
        <v>0</v>
      </c>
      <c r="L236" s="23">
        <v>2379183.5948117562</v>
      </c>
      <c r="M236" s="23">
        <v>0</v>
      </c>
      <c r="N236" s="23">
        <v>0</v>
      </c>
      <c r="O236" s="23">
        <v>1971047.7853000695</v>
      </c>
      <c r="P236" s="23">
        <v>0</v>
      </c>
      <c r="Q236" s="23">
        <v>0</v>
      </c>
      <c r="R236" s="23">
        <v>9974565.3386404533</v>
      </c>
    </row>
    <row r="237" spans="1:32">
      <c r="A237" s="5" t="s">
        <v>1125</v>
      </c>
      <c r="F237" s="23">
        <v>960576.61352351285</v>
      </c>
      <c r="G237" s="23">
        <v>-1381303.0736308461</v>
      </c>
      <c r="H237" s="23">
        <v>-961150.18845910719</v>
      </c>
      <c r="I237" s="23">
        <v>2514019.6145696403</v>
      </c>
      <c r="J237" s="23">
        <v>-892939.83690103551</v>
      </c>
      <c r="K237" s="23">
        <v>-796928.94367886242</v>
      </c>
      <c r="L237" s="23">
        <v>1525280.9268200356</v>
      </c>
      <c r="M237" s="23">
        <v>-872828.14802117844</v>
      </c>
      <c r="N237" s="23">
        <v>-760209.40424302756</v>
      </c>
      <c r="O237" s="23">
        <v>822735.78370666667</v>
      </c>
      <c r="P237" s="23">
        <v>-1632354.3158388671</v>
      </c>
      <c r="Q237" s="23">
        <v>-1166860.7991848397</v>
      </c>
      <c r="R237" s="23">
        <v>-2641961.7713378761</v>
      </c>
      <c r="T237" s="23">
        <f>SUM(T5:T236)</f>
        <v>960578</v>
      </c>
      <c r="U237" s="23">
        <f t="shared" ref="U237:AE237" si="543">SUM(U5:U236)</f>
        <v>-1381306</v>
      </c>
      <c r="V237" s="23">
        <f t="shared" si="543"/>
        <v>-961152</v>
      </c>
      <c r="W237" s="23">
        <f t="shared" si="543"/>
        <v>2514020</v>
      </c>
      <c r="X237" s="23">
        <f t="shared" si="543"/>
        <v>-892938</v>
      </c>
      <c r="Y237" s="23">
        <f t="shared" si="543"/>
        <v>-796932</v>
      </c>
      <c r="Z237" s="23">
        <f t="shared" si="543"/>
        <v>1525282</v>
      </c>
      <c r="AA237" s="23">
        <f t="shared" si="543"/>
        <v>-872829</v>
      </c>
      <c r="AB237" s="23">
        <f t="shared" si="543"/>
        <v>-760209</v>
      </c>
      <c r="AC237" s="23">
        <f t="shared" si="543"/>
        <v>822738</v>
      </c>
      <c r="AD237" s="23">
        <f t="shared" si="543"/>
        <v>-1632355</v>
      </c>
      <c r="AE237" s="23">
        <f t="shared" si="543"/>
        <v>-1166860</v>
      </c>
      <c r="AF237" s="23">
        <f>SUM(T237:AE237)</f>
        <v>-2641963</v>
      </c>
    </row>
    <row r="238" spans="1:32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</row>
    <row r="239" spans="1:32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</row>
    <row r="240" spans="1:32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</row>
    <row r="241" spans="1:18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</row>
    <row r="242" spans="1:18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</row>
    <row r="243" spans="1:18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</row>
    <row r="244" spans="1:18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</row>
    <row r="245" spans="1:18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</row>
    <row r="246" spans="1:18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</row>
    <row r="247" spans="1:18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</row>
    <row r="248" spans="1:18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</row>
    <row r="249" spans="1:18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</row>
    <row r="250" spans="1:18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</row>
    <row r="251" spans="1:18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</row>
    <row r="252" spans="1:18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</row>
    <row r="253" spans="1:18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</row>
    <row r="254" spans="1:18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</row>
    <row r="255" spans="1:18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</row>
    <row r="256" spans="1:18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</row>
    <row r="257" spans="1:14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</row>
    <row r="258" spans="1:14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</row>
    <row r="259" spans="1:14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</row>
    <row r="260" spans="1:14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</row>
    <row r="261" spans="1:14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</row>
    <row r="262" spans="1:14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</row>
    <row r="263" spans="1:14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</row>
    <row r="264" spans="1:14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</row>
    <row r="265" spans="1:14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</row>
    <row r="266" spans="1:14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</row>
    <row r="267" spans="1:14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</row>
    <row r="268" spans="1:14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</row>
    <row r="269" spans="1:14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</row>
    <row r="270" spans="1:14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</row>
    <row r="271" spans="1:14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</row>
    <row r="272" spans="1:14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</row>
    <row r="273" spans="1:14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</row>
    <row r="274" spans="1:14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</row>
    <row r="275" spans="1:14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</row>
    <row r="276" spans="1:14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</row>
    <row r="277" spans="1:14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</row>
    <row r="278" spans="1:14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</row>
    <row r="279" spans="1:14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</row>
    <row r="280" spans="1:14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</row>
    <row r="281" spans="1:14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</row>
    <row r="282" spans="1:14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</row>
    <row r="283" spans="1:14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</row>
    <row r="284" spans="1:14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</row>
    <row r="285" spans="1:14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</row>
    <row r="286" spans="1:14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</row>
    <row r="287" spans="1:14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</row>
    <row r="288" spans="1:14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</row>
    <row r="289" spans="1:14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</row>
    <row r="290" spans="1:14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</row>
    <row r="291" spans="1:14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</row>
    <row r="292" spans="1:14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</row>
    <row r="293" spans="1:14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</row>
    <row r="294" spans="1:14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</row>
    <row r="295" spans="1:14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</row>
    <row r="296" spans="1:14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</row>
    <row r="297" spans="1:14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</row>
    <row r="298" spans="1:14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</row>
    <row r="299" spans="1:14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</row>
    <row r="300" spans="1:14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</row>
    <row r="301" spans="1:14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</row>
    <row r="302" spans="1:14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</row>
    <row r="303" spans="1:14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</row>
    <row r="304" spans="1:14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</row>
    <row r="305" spans="1:14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</row>
    <row r="306" spans="1:14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</row>
    <row r="307" spans="1:14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</row>
    <row r="308" spans="1:14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</row>
    <row r="309" spans="1:14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</row>
    <row r="310" spans="1:14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</row>
    <row r="311" spans="1:14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</row>
    <row r="312" spans="1:14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</row>
    <row r="313" spans="1:14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</row>
    <row r="314" spans="1:14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</row>
    <row r="315" spans="1:14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</row>
    <row r="316" spans="1:14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</row>
    <row r="317" spans="1:14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</row>
    <row r="318" spans="1:14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</row>
    <row r="319" spans="1:14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</row>
    <row r="320" spans="1:14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</row>
    <row r="321" spans="1:14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</row>
    <row r="322" spans="1:14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</row>
    <row r="323" spans="1:14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</row>
    <row r="324" spans="1:14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</row>
    <row r="325" spans="1:14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</row>
    <row r="326" spans="1:14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</row>
    <row r="327" spans="1:14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</row>
    <row r="328" spans="1:14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</row>
    <row r="329" spans="1:14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</row>
    <row r="330" spans="1:14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</row>
    <row r="331" spans="1:14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</row>
    <row r="332" spans="1:14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</row>
    <row r="333" spans="1:14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</row>
    <row r="334" spans="1:14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</row>
    <row r="335" spans="1:14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</row>
    <row r="336" spans="1:14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</row>
    <row r="337" spans="1:14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</row>
    <row r="338" spans="1:14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</row>
    <row r="339" spans="1:14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</row>
    <row r="340" spans="1:14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</row>
    <row r="341" spans="1:14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</row>
    <row r="342" spans="1:14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</row>
    <row r="343" spans="1:14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</row>
    <row r="344" spans="1:14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</row>
    <row r="345" spans="1:14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</row>
    <row r="346" spans="1:14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</row>
    <row r="347" spans="1:14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</row>
    <row r="348" spans="1:14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</row>
    <row r="349" spans="1:14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</row>
    <row r="350" spans="1:14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</row>
    <row r="351" spans="1:14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</row>
    <row r="352" spans="1:14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</row>
    <row r="353" spans="1:14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</row>
    <row r="354" spans="1:14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</row>
    <row r="355" spans="1:14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</row>
    <row r="356" spans="1:14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</row>
    <row r="357" spans="1:14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</row>
    <row r="358" spans="1:14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</row>
    <row r="359" spans="1:14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</row>
    <row r="360" spans="1:14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</row>
    <row r="361" spans="1:14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</row>
    <row r="362" spans="1:14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</row>
    <row r="363" spans="1:14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</row>
    <row r="364" spans="1:14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</row>
    <row r="365" spans="1:14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</row>
    <row r="366" spans="1:14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</row>
    <row r="367" spans="1:14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</row>
    <row r="368" spans="1:14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</row>
    <row r="369" spans="1:14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</row>
    <row r="370" spans="1:14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</row>
    <row r="371" spans="1:14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</row>
    <row r="372" spans="1:14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</row>
    <row r="373" spans="1:14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</row>
    <row r="374" spans="1:14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</row>
    <row r="375" spans="1:14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</row>
    <row r="376" spans="1:14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</row>
    <row r="377" spans="1:14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</row>
    <row r="378" spans="1:14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</row>
    <row r="379" spans="1:14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</row>
    <row r="380" spans="1:14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</row>
    <row r="381" spans="1:14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</row>
    <row r="382" spans="1:14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</row>
    <row r="383" spans="1:14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</row>
    <row r="384" spans="1:14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</row>
    <row r="385" spans="1:14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</row>
    <row r="386" spans="1:14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</row>
    <row r="387" spans="1:14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</row>
    <row r="388" spans="1:14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</row>
    <row r="389" spans="1:14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</row>
    <row r="390" spans="1:14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</row>
    <row r="391" spans="1:14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</row>
    <row r="392" spans="1:14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</row>
    <row r="393" spans="1:14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</row>
    <row r="394" spans="1:14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</row>
    <row r="395" spans="1:14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</row>
    <row r="396" spans="1:14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</row>
    <row r="397" spans="1:14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</row>
    <row r="398" spans="1:14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</row>
    <row r="399" spans="1:14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</row>
    <row r="400" spans="1:14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</row>
    <row r="401" spans="1:14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</row>
    <row r="402" spans="1:14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</row>
    <row r="403" spans="1:14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</row>
    <row r="404" spans="1:14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</row>
    <row r="405" spans="1:14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</row>
    <row r="406" spans="1:14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</row>
    <row r="407" spans="1:14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</row>
    <row r="408" spans="1:14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</row>
    <row r="409" spans="1:14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</row>
    <row r="410" spans="1:14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</row>
    <row r="411" spans="1:14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</row>
    <row r="412" spans="1:14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</row>
    <row r="413" spans="1:14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</row>
    <row r="414" spans="1:14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</row>
    <row r="415" spans="1:14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</row>
    <row r="416" spans="1:14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</row>
    <row r="417" spans="1:14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</row>
    <row r="418" spans="1:14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</row>
    <row r="419" spans="1:14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</row>
    <row r="420" spans="1:14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</row>
    <row r="421" spans="1:14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</row>
    <row r="422" spans="1:14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</row>
    <row r="423" spans="1:14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</row>
    <row r="424" spans="1:14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</row>
    <row r="425" spans="1:14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</row>
    <row r="426" spans="1:14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</row>
    <row r="427" spans="1:14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</row>
    <row r="428" spans="1:14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</row>
    <row r="429" spans="1:14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</row>
    <row r="430" spans="1:14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</row>
    <row r="431" spans="1:14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</row>
    <row r="432" spans="1:14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</row>
    <row r="433" spans="1:14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</row>
    <row r="434" spans="1:14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</row>
    <row r="435" spans="1:14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</row>
    <row r="436" spans="1:14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</row>
    <row r="437" spans="1:14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</row>
    <row r="438" spans="1:14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</row>
    <row r="439" spans="1:14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</row>
    <row r="440" spans="1:14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</row>
    <row r="441" spans="1:14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</row>
    <row r="442" spans="1:14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</row>
    <row r="443" spans="1:14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</row>
    <row r="444" spans="1:14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</row>
    <row r="445" spans="1:14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</row>
    <row r="446" spans="1:14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</row>
    <row r="447" spans="1:14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</row>
    <row r="448" spans="1:14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</row>
    <row r="449" spans="1:14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</row>
    <row r="450" spans="1:14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</row>
    <row r="451" spans="1:14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</row>
    <row r="452" spans="1:14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</row>
    <row r="453" spans="1:14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</row>
    <row r="454" spans="1:14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</row>
    <row r="455" spans="1:14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</row>
    <row r="456" spans="1:14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</row>
    <row r="457" spans="1:14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</row>
    <row r="458" spans="1:14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</row>
    <row r="459" spans="1:14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</row>
    <row r="460" spans="1:14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</row>
    <row r="461" spans="1:14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</row>
    <row r="462" spans="1:14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</row>
    <row r="463" spans="1:14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</row>
    <row r="464" spans="1:14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</row>
    <row r="465" spans="1:14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</row>
    <row r="466" spans="1:14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</row>
    <row r="467" spans="1:14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</row>
    <row r="468" spans="1:14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</row>
    <row r="469" spans="1:14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</row>
    <row r="470" spans="1:14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</row>
    <row r="471" spans="1:14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</row>
    <row r="472" spans="1:14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</row>
    <row r="473" spans="1:14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</row>
    <row r="474" spans="1:14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</row>
    <row r="475" spans="1:14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</row>
    <row r="476" spans="1:14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</row>
    <row r="477" spans="1:14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</row>
    <row r="478" spans="1:14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</row>
    <row r="479" spans="1:14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</row>
    <row r="480" spans="1:14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</row>
    <row r="481" spans="1:14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</row>
    <row r="482" spans="1:14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</row>
    <row r="483" spans="1:14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</row>
    <row r="484" spans="1:14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</row>
    <row r="485" spans="1:14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</row>
    <row r="486" spans="1:14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</row>
    <row r="487" spans="1:14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</row>
    <row r="488" spans="1:14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</row>
    <row r="489" spans="1:14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</row>
    <row r="490" spans="1:14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</row>
    <row r="491" spans="1:14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</row>
    <row r="492" spans="1:14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</row>
    <row r="493" spans="1:14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</row>
    <row r="494" spans="1:14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</row>
    <row r="495" spans="1:14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</row>
    <row r="496" spans="1:14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</row>
    <row r="497" spans="1:14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</row>
    <row r="498" spans="1:14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</row>
    <row r="499" spans="1:14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</row>
    <row r="500" spans="1:14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</row>
    <row r="501" spans="1:14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</row>
    <row r="502" spans="1:14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</row>
    <row r="503" spans="1:14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</row>
    <row r="504" spans="1:14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</row>
    <row r="505" spans="1:14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</row>
    <row r="506" spans="1:14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</row>
    <row r="507" spans="1:14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</row>
    <row r="508" spans="1:14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</row>
    <row r="509" spans="1:14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</row>
    <row r="510" spans="1:14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</row>
    <row r="511" spans="1:14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</row>
    <row r="512" spans="1:14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</row>
    <row r="513" spans="1:14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</row>
    <row r="514" spans="1:14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</row>
    <row r="515" spans="1:14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</row>
    <row r="516" spans="1:14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</row>
    <row r="517" spans="1:14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</row>
    <row r="518" spans="1:14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</row>
    <row r="519" spans="1:14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</row>
    <row r="520" spans="1:14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</row>
    <row r="521" spans="1:14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</row>
    <row r="522" spans="1:14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</row>
    <row r="523" spans="1:14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</row>
    <row r="524" spans="1:14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</row>
    <row r="525" spans="1:14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</row>
    <row r="526" spans="1:14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</row>
    <row r="527" spans="1:14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</row>
    <row r="528" spans="1:14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</row>
    <row r="529" spans="1:14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</row>
    <row r="530" spans="1:14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</row>
    <row r="531" spans="1:14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</row>
    <row r="532" spans="1:14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</row>
    <row r="533" spans="1:14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</row>
    <row r="534" spans="1:14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</row>
    <row r="535" spans="1:14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</row>
    <row r="536" spans="1:14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</row>
    <row r="537" spans="1:14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</row>
    <row r="538" spans="1:14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</row>
    <row r="539" spans="1:14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</row>
    <row r="540" spans="1:14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</row>
    <row r="541" spans="1:14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</row>
    <row r="542" spans="1:14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</row>
    <row r="543" spans="1:14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</row>
    <row r="544" spans="1:14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</row>
    <row r="545" spans="1:14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</row>
    <row r="546" spans="1:14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</row>
    <row r="547" spans="1:14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</row>
    <row r="548" spans="1:14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</row>
    <row r="549" spans="1:14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</row>
    <row r="550" spans="1:14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</row>
    <row r="551" spans="1:14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</row>
    <row r="552" spans="1:14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</row>
    <row r="553" spans="1:14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</row>
    <row r="554" spans="1:14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</row>
    <row r="555" spans="1:14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</row>
    <row r="556" spans="1:14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</row>
    <row r="557" spans="1:14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</row>
    <row r="558" spans="1:14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</row>
    <row r="559" spans="1:14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</row>
    <row r="560" spans="1:14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</row>
    <row r="561" spans="1:14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</row>
    <row r="562" spans="1:14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</row>
    <row r="563" spans="1:14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</row>
    <row r="564" spans="1:14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</row>
    <row r="565" spans="1:14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</row>
    <row r="566" spans="1:14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</row>
    <row r="567" spans="1:14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</row>
    <row r="568" spans="1:14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</row>
    <row r="569" spans="1:14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</row>
    <row r="570" spans="1:14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</row>
    <row r="571" spans="1:14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</row>
    <row r="572" spans="1:14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</row>
    <row r="573" spans="1:14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</row>
    <row r="574" spans="1:14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</row>
    <row r="575" spans="1:14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</row>
    <row r="576" spans="1:14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</row>
    <row r="577" spans="1:14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</row>
    <row r="578" spans="1:14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</row>
    <row r="579" spans="1:14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</row>
    <row r="580" spans="1:14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</row>
    <row r="581" spans="1:14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</row>
    <row r="582" spans="1:14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</row>
    <row r="583" spans="1:14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</row>
    <row r="584" spans="1:14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</row>
    <row r="585" spans="1:14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</row>
    <row r="586" spans="1:14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</row>
    <row r="587" spans="1:14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</row>
    <row r="588" spans="1:14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</row>
    <row r="589" spans="1:14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</row>
    <row r="590" spans="1:14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</row>
    <row r="591" spans="1:14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</row>
    <row r="592" spans="1:14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</row>
    <row r="593" spans="1:14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</row>
    <row r="594" spans="1:14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</row>
    <row r="595" spans="1:14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</row>
    <row r="596" spans="1:14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</row>
    <row r="597" spans="1:14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</row>
    <row r="598" spans="1:14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</row>
    <row r="599" spans="1:14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</row>
    <row r="600" spans="1:14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</row>
    <row r="601" spans="1:14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</row>
    <row r="602" spans="1:14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</row>
    <row r="603" spans="1:14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</row>
    <row r="604" spans="1:14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</row>
    <row r="605" spans="1:14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</row>
    <row r="606" spans="1:14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</row>
    <row r="607" spans="1:14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</row>
    <row r="608" spans="1:14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</row>
    <row r="609" spans="1:14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</row>
    <row r="610" spans="1:14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</row>
    <row r="611" spans="1:14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</row>
    <row r="612" spans="1:14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</row>
    <row r="613" spans="1:14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</row>
    <row r="614" spans="1:14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</row>
    <row r="615" spans="1:14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</row>
    <row r="616" spans="1:14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</row>
    <row r="617" spans="1:14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</row>
    <row r="618" spans="1:14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</row>
    <row r="619" spans="1:14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</row>
    <row r="620" spans="1:14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</row>
    <row r="621" spans="1:14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</row>
    <row r="622" spans="1:14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</row>
    <row r="623" spans="1:14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</row>
    <row r="624" spans="1:14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</row>
    <row r="625" spans="1:14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</row>
    <row r="626" spans="1:14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</row>
    <row r="627" spans="1:14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</row>
    <row r="628" spans="1:14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</row>
    <row r="629" spans="1:14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</row>
    <row r="630" spans="1:14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</row>
    <row r="631" spans="1:14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</row>
    <row r="632" spans="1:14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</row>
    <row r="633" spans="1:14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</row>
    <row r="634" spans="1:14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</row>
    <row r="635" spans="1:14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</row>
    <row r="636" spans="1:14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</row>
    <row r="637" spans="1:14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</row>
    <row r="638" spans="1:14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</row>
    <row r="639" spans="1:14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</row>
    <row r="640" spans="1:14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</row>
    <row r="641" spans="1:14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</row>
    <row r="642" spans="1:14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</row>
    <row r="643" spans="1:14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</row>
    <row r="644" spans="1:14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</row>
    <row r="645" spans="1:14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</row>
    <row r="646" spans="1:14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</row>
    <row r="647" spans="1:14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</row>
    <row r="648" spans="1:14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</row>
    <row r="649" spans="1:14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</row>
    <row r="650" spans="1:14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</row>
    <row r="651" spans="1:14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</row>
    <row r="652" spans="1:14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</row>
    <row r="653" spans="1:14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</row>
    <row r="654" spans="1:14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</row>
    <row r="655" spans="1:14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</row>
    <row r="656" spans="1:14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</row>
    <row r="657" spans="1:14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</row>
    <row r="658" spans="1:14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</row>
    <row r="659" spans="1:14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</row>
    <row r="660" spans="1:14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</row>
    <row r="661" spans="1:14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</row>
    <row r="662" spans="1:14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</row>
    <row r="663" spans="1:14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</row>
    <row r="664" spans="1:14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</row>
    <row r="665" spans="1:14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</row>
    <row r="666" spans="1:14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</row>
    <row r="667" spans="1:14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</row>
    <row r="668" spans="1:14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</row>
    <row r="669" spans="1:14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</row>
    <row r="670" spans="1:14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</row>
    <row r="671" spans="1:14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</row>
    <row r="672" spans="1:14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</row>
    <row r="673" spans="1:14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</row>
    <row r="674" spans="1:14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</row>
    <row r="675" spans="1:14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</row>
    <row r="676" spans="1:14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</row>
  </sheetData>
  <pageMargins left="0.7" right="0.7" top="0.75" bottom="0.75" header="0.3" footer="0.3"/>
  <customProperties>
    <customPr name="_pios_id" r:id="rId2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70"/>
  <sheetViews>
    <sheetView topLeftCell="B1" zoomScale="80" zoomScaleNormal="80" workbookViewId="0">
      <selection activeCell="AB21" sqref="AB21"/>
    </sheetView>
  </sheetViews>
  <sheetFormatPr defaultRowHeight="14.4" outlineLevelCol="1"/>
  <cols>
    <col min="1" max="1" width="42.44140625" style="5" customWidth="1"/>
    <col min="2" max="2" width="13.21875" style="5" bestFit="1" customWidth="1"/>
    <col min="3" max="3" width="11" style="5" customWidth="1"/>
    <col min="4" max="4" width="11.33203125" style="5" customWidth="1"/>
    <col min="5" max="5" width="11.6640625" style="5" bestFit="1" customWidth="1"/>
    <col min="6" max="7" width="10.5546875" style="5" bestFit="1" customWidth="1"/>
    <col min="8" max="9" width="9" style="5" bestFit="1" customWidth="1"/>
    <col min="10" max="10" width="7.6640625" style="5" customWidth="1"/>
    <col min="11" max="13" width="9" style="5" bestFit="1" customWidth="1"/>
    <col min="14" max="14" width="12" style="5" customWidth="1"/>
    <col min="15" max="15" width="10.33203125" style="5" customWidth="1"/>
    <col min="16" max="16" width="9" style="5" customWidth="1"/>
    <col min="17" max="17" width="11.6640625" style="5" bestFit="1" customWidth="1"/>
    <col min="18" max="18" width="11.33203125" style="5" customWidth="1"/>
    <col min="19" max="19" width="9.109375" style="5" customWidth="1"/>
    <col min="20" max="21" width="9.88671875" style="5" hidden="1" customWidth="1" outlineLevel="1"/>
    <col min="22" max="22" width="10.44140625" style="5" hidden="1" customWidth="1" outlineLevel="1"/>
    <col min="23" max="24" width="9.88671875" style="5" hidden="1" customWidth="1" outlineLevel="1"/>
    <col min="25" max="25" width="5.21875" style="5" customWidth="1" collapsed="1"/>
    <col min="26" max="26" width="10.44140625" style="5" bestFit="1" customWidth="1"/>
    <col min="27" max="27" width="11.109375" style="5" customWidth="1"/>
    <col min="28" max="16384" width="8.88671875" style="5"/>
  </cols>
  <sheetData>
    <row r="1" spans="1:27">
      <c r="A1" s="109"/>
      <c r="B1" s="190" t="s">
        <v>1319</v>
      </c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10"/>
      <c r="S1" s="109"/>
      <c r="T1" s="109"/>
    </row>
    <row r="2" spans="1:27" ht="57.6">
      <c r="A2" s="111" t="s">
        <v>1320</v>
      </c>
      <c r="B2" s="112" t="s">
        <v>1379</v>
      </c>
      <c r="C2" s="113" t="s">
        <v>1321</v>
      </c>
      <c r="D2" s="113" t="s">
        <v>1322</v>
      </c>
      <c r="E2" s="113" t="s">
        <v>1323</v>
      </c>
      <c r="F2" s="113" t="s">
        <v>1324</v>
      </c>
      <c r="G2" s="113" t="s">
        <v>1325</v>
      </c>
      <c r="H2" s="113" t="s">
        <v>1326</v>
      </c>
      <c r="I2" s="113" t="s">
        <v>1327</v>
      </c>
      <c r="J2" s="113" t="s">
        <v>1328</v>
      </c>
      <c r="K2" s="113" t="s">
        <v>1329</v>
      </c>
      <c r="L2" s="113" t="s">
        <v>1330</v>
      </c>
      <c r="M2" s="113" t="s">
        <v>1331</v>
      </c>
      <c r="N2" s="113" t="s">
        <v>1332</v>
      </c>
      <c r="O2" s="113" t="s">
        <v>1333</v>
      </c>
      <c r="P2" s="113" t="s">
        <v>1334</v>
      </c>
      <c r="Q2" s="114" t="s">
        <v>240</v>
      </c>
      <c r="R2" s="115" t="s">
        <v>1335</v>
      </c>
      <c r="S2" s="109"/>
      <c r="T2" s="116" t="s">
        <v>1336</v>
      </c>
      <c r="U2" s="116" t="s">
        <v>1337</v>
      </c>
      <c r="V2" s="116" t="s">
        <v>1338</v>
      </c>
      <c r="W2" s="116" t="s">
        <v>1339</v>
      </c>
      <c r="X2" s="116" t="s">
        <v>240</v>
      </c>
      <c r="Z2" s="117" t="s">
        <v>1340</v>
      </c>
    </row>
    <row r="3" spans="1:27">
      <c r="A3" s="118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19"/>
      <c r="R3" s="109"/>
      <c r="S3" s="109"/>
      <c r="T3" s="109"/>
    </row>
    <row r="4" spans="1:27">
      <c r="A4" s="120" t="s">
        <v>1341</v>
      </c>
      <c r="B4" s="121">
        <f>'[3]2015 Actual'!B4*'[3] Projection%'!$C$8</f>
        <v>0</v>
      </c>
      <c r="C4" s="121">
        <f>'[3]2015 Actual'!C4*'[3] Projection%'!$C$12</f>
        <v>13561.891654499999</v>
      </c>
      <c r="D4" s="121">
        <f>'[3]2015 Actual'!D4*'[3] Projection%'!$C$11</f>
        <v>1710.2548068000001</v>
      </c>
      <c r="E4" s="121">
        <f>'[3]2015 Actual'!E4*'[3] Projection%'!$C$14</f>
        <v>3694.2072404999999</v>
      </c>
      <c r="F4" s="121">
        <f>'[3]2015 Actual'!F4*'[3] Projection%'!$C$16</f>
        <v>0</v>
      </c>
      <c r="G4" s="121">
        <f>'[3]2015 Actual'!G4*'[3] Projection%'!$C$18</f>
        <v>9551.1936623171914</v>
      </c>
      <c r="H4" s="121">
        <f>'[3]2015 Actual'!H4*'[3] Projection%'!$C$20</f>
        <v>1175.258573376726</v>
      </c>
      <c r="I4" s="121">
        <f>'[3]2015 Actual'!I4*'[3] Projection%'!$C$26</f>
        <v>861.73678971756158</v>
      </c>
      <c r="J4" s="121">
        <f>'[3]2015 Actual'!J4*'[3] Projection%'!$C$22</f>
        <v>391536.2636480123</v>
      </c>
      <c r="K4" s="121">
        <f>'[3]2015 Actual'!K4*'[3] Projection%'!$C$24</f>
        <v>0</v>
      </c>
      <c r="L4" s="121">
        <f>'[3]2015 Actual'!L4*'[3] Projection%'!$C$28</f>
        <v>0</v>
      </c>
      <c r="M4" s="121">
        <f>'[3]2015 Actual'!M4*'[3] Projection%'!$C$30</f>
        <v>0</v>
      </c>
      <c r="N4" s="121">
        <f>'[3]2015 Actual'!N4*'[3] Projection%'!$C$32</f>
        <v>721.72391779150053</v>
      </c>
      <c r="O4" s="121">
        <f>'[3]2015 Actual'!O4*'[3] Projection%'!$C$34</f>
        <v>0</v>
      </c>
      <c r="P4" s="122">
        <f>$P$34*R4</f>
        <v>8434.2845871021382</v>
      </c>
      <c r="Q4" s="123">
        <f>SUM(B4:P4)</f>
        <v>431246.81488011742</v>
      </c>
      <c r="R4" s="124">
        <v>1.0285712911100168E-3</v>
      </c>
      <c r="S4" s="109"/>
      <c r="T4" s="125">
        <f>C4+D4</f>
        <v>15272.146461299999</v>
      </c>
      <c r="U4" s="125">
        <f>E4</f>
        <v>3694.2072404999999</v>
      </c>
      <c r="V4" s="125">
        <f>F4</f>
        <v>0</v>
      </c>
      <c r="W4" s="126">
        <f>B4+G4+H4+I4+J4+K4+L4+M4+N4+O4</f>
        <v>403846.17659121531</v>
      </c>
      <c r="X4" s="126">
        <f>T4+U4+V4+W4</f>
        <v>422812.5302930153</v>
      </c>
      <c r="Z4" s="127"/>
      <c r="AA4" s="128"/>
    </row>
    <row r="5" spans="1:27">
      <c r="A5" s="129"/>
      <c r="B5" s="121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2"/>
      <c r="Q5" s="123"/>
      <c r="R5" s="124"/>
      <c r="S5" s="109"/>
      <c r="T5" s="125">
        <f t="shared" ref="T5:T31" si="0">C5+D5</f>
        <v>0</v>
      </c>
      <c r="U5" s="125">
        <f t="shared" ref="U5:V31" si="1">E5</f>
        <v>0</v>
      </c>
      <c r="V5" s="125">
        <f t="shared" si="1"/>
        <v>0</v>
      </c>
      <c r="W5" s="126">
        <f t="shared" ref="W5:W31" si="2">B5+G5+H5+I5+J5+K5+L5+M5+N5+O5</f>
        <v>0</v>
      </c>
      <c r="X5" s="126">
        <f t="shared" ref="X5:X31" si="3">T5+U5+V5+W5</f>
        <v>0</v>
      </c>
      <c r="Z5" s="127"/>
      <c r="AA5" s="128"/>
    </row>
    <row r="6" spans="1:27" ht="24" customHeight="1">
      <c r="A6" s="120" t="s">
        <v>1342</v>
      </c>
      <c r="B6" s="121">
        <f>'[3]2015 Actual'!B6*'[3] Projection%'!$C$8+Z6</f>
        <v>65949.863290398353</v>
      </c>
      <c r="C6" s="121">
        <f>'[3]2015 Actual'!C6*'[3] Projection%'!$C$12</f>
        <v>1407745.9263105001</v>
      </c>
      <c r="D6" s="121">
        <f>'[3]2015 Actual'!D6*'[3] Projection%'!$C$11</f>
        <v>102786.12275570001</v>
      </c>
      <c r="E6" s="121">
        <f>'[3]2015 Actual'!E6*'[3] Projection%'!$C$14</f>
        <v>444821.34695250005</v>
      </c>
      <c r="F6" s="121">
        <f>'[3]2015 Actual'!F6*'[3] Projection%'!$C$16</f>
        <v>51032.756176499999</v>
      </c>
      <c r="G6" s="121">
        <f>'[3]2015 Actual'!G6*'[3] Projection%'!$C$18</f>
        <v>938285.00536306598</v>
      </c>
      <c r="H6" s="121">
        <f>'[3]2015 Actual'!H6*'[3] Projection%'!$C$20</f>
        <v>115454.4170928517</v>
      </c>
      <c r="I6" s="121">
        <f>'[3]2015 Actual'!I6*'[3] Projection%'!$C$26</f>
        <v>84654.833411212821</v>
      </c>
      <c r="J6" s="121">
        <f>'[3]2015 Actual'!J6*'[3] Projection%'!$C$22</f>
        <v>96590.1826603519</v>
      </c>
      <c r="K6" s="121">
        <f>'[3]2015 Actual'!K6*'[3] Projection%'!$C$24</f>
        <v>0</v>
      </c>
      <c r="L6" s="121">
        <f>'[3]2015 Actual'!L6*'[3] Projection%'!$C$28</f>
        <v>1298.7450000000001</v>
      </c>
      <c r="M6" s="121">
        <f>'[3]2015 Actual'!M6*'[3] Projection%'!$C$30</f>
        <v>9499.7032258064537</v>
      </c>
      <c r="N6" s="121">
        <f>'[3]2015 Actual'!N6*'[3] Projection%'!$C$32</f>
        <v>70900.324505760407</v>
      </c>
      <c r="O6" s="121">
        <f>'[3]2015 Actual'!O6*'[3] Projection%'!$C$34</f>
        <v>10190.9</v>
      </c>
      <c r="P6" s="122">
        <f t="shared" ref="P6:P31" si="4">$P$34*R6</f>
        <v>309329.98601928476</v>
      </c>
      <c r="Q6" s="123">
        <f>SUM(B6:P6)</f>
        <v>3708540.1127639329</v>
      </c>
      <c r="R6" s="130">
        <v>3.772316902674204E-2</v>
      </c>
      <c r="S6" s="109"/>
      <c r="T6" s="125">
        <f t="shared" si="0"/>
        <v>1510532.0490662002</v>
      </c>
      <c r="U6" s="125">
        <f t="shared" si="1"/>
        <v>444821.34695250005</v>
      </c>
      <c r="V6" s="125">
        <f t="shared" si="1"/>
        <v>51032.756176499999</v>
      </c>
      <c r="W6" s="126">
        <f t="shared" si="2"/>
        <v>1392823.9745494474</v>
      </c>
      <c r="X6" s="126">
        <f t="shared" si="3"/>
        <v>3399210.1267446475</v>
      </c>
      <c r="Z6" s="131">
        <v>2149.5239747912415</v>
      </c>
      <c r="AA6" s="128"/>
    </row>
    <row r="7" spans="1:27">
      <c r="A7" s="129"/>
      <c r="B7" s="121">
        <f>'[3]2015 Actual'!B7*'[3] Projection%'!$C$8</f>
        <v>0</v>
      </c>
      <c r="C7" s="121">
        <f>'[3]2015 Actual'!C7*'[3] Projection%'!$C$12</f>
        <v>0</v>
      </c>
      <c r="D7" s="121">
        <f>'[3]2015 Actual'!D7*'[3] Projection%'!$C$11</f>
        <v>0</v>
      </c>
      <c r="E7" s="121">
        <f>'[3]2015 Actual'!E7*'[3] Projection%'!$C$14</f>
        <v>0</v>
      </c>
      <c r="F7" s="121">
        <f>'[3]2015 Actual'!F7*'[3] Projection%'!$C$16</f>
        <v>0</v>
      </c>
      <c r="G7" s="121">
        <f>'[3]2015 Actual'!G7*'[3] Projection%'!$C$18</f>
        <v>0</v>
      </c>
      <c r="H7" s="121">
        <f>'[3]2015 Actual'!H7*'[3] Projection%'!$C$20</f>
        <v>0</v>
      </c>
      <c r="I7" s="121">
        <f>'[3]2015 Actual'!I7*'[3] Projection%'!$C$26</f>
        <v>0</v>
      </c>
      <c r="J7" s="121">
        <f>'[3]2015 Actual'!J7*'[3] Projection%'!$C$22</f>
        <v>0</v>
      </c>
      <c r="K7" s="121">
        <f>'[3]2015 Actual'!K7*'[3] Projection%'!$C$24</f>
        <v>0</v>
      </c>
      <c r="L7" s="121">
        <f>'[3]2015 Actual'!L7*'[3] Projection%'!$C$28</f>
        <v>0</v>
      </c>
      <c r="M7" s="121">
        <f>'[3]2015 Actual'!M7*'[3] Projection%'!$C$30</f>
        <v>0</v>
      </c>
      <c r="N7" s="121">
        <f>'[3]2015 Actual'!N7*'[3] Projection%'!$C$32</f>
        <v>0</v>
      </c>
      <c r="O7" s="121">
        <f>'[3]2015 Actual'!O7*'[3] Projection%'!$C$34</f>
        <v>0</v>
      </c>
      <c r="P7" s="122">
        <f t="shared" si="4"/>
        <v>0</v>
      </c>
      <c r="Q7" s="123"/>
      <c r="R7" s="124">
        <v>0</v>
      </c>
      <c r="S7" s="109"/>
      <c r="T7" s="125">
        <f t="shared" si="0"/>
        <v>0</v>
      </c>
      <c r="U7" s="125">
        <f t="shared" si="1"/>
        <v>0</v>
      </c>
      <c r="V7" s="125">
        <f t="shared" si="1"/>
        <v>0</v>
      </c>
      <c r="W7" s="126">
        <f t="shared" si="2"/>
        <v>0</v>
      </c>
      <c r="X7" s="126">
        <f t="shared" si="3"/>
        <v>0</v>
      </c>
      <c r="Z7" s="131"/>
      <c r="AA7" s="128"/>
    </row>
    <row r="8" spans="1:27">
      <c r="A8" s="132" t="s">
        <v>1343</v>
      </c>
      <c r="B8" s="133">
        <f>'[3]2015 Actual'!B8*'[3] Projection%'!$C$8+Z8</f>
        <v>13494.14140056145</v>
      </c>
      <c r="C8" s="134">
        <f>'[3]2015 Actual'!C8*'[3] Projection%'!$C$12</f>
        <v>52460.924922000006</v>
      </c>
      <c r="D8" s="134">
        <f>'[3]2015 Actual'!D8*'[3] Projection%'!$C$11</f>
        <v>3381.8586267000005</v>
      </c>
      <c r="E8" s="134">
        <f>'[3]2015 Actual'!E8*'[3] Projection%'!$C$14</f>
        <v>18907.120564500001</v>
      </c>
      <c r="F8" s="134">
        <f>'[3]2015 Actual'!F8*'[3] Projection%'!$C$16</f>
        <v>0</v>
      </c>
      <c r="G8" s="134">
        <f>'[3]2015 Actual'!G8*'[3] Projection%'!$C$18</f>
        <v>48883.442909291276</v>
      </c>
      <c r="H8" s="134">
        <f>'[3]2015 Actual'!H8*'[3] Projection%'!$C$20</f>
        <v>6015.0267502144143</v>
      </c>
      <c r="I8" s="134">
        <f>'[3]2015 Actual'!I8*'[3] Projection%'!$C$26</f>
        <v>4410.4080235741549</v>
      </c>
      <c r="J8" s="134">
        <f>'[3]2015 Actual'!J8*'[3] Projection%'!$C$22</f>
        <v>5041.2423289719327</v>
      </c>
      <c r="K8" s="134">
        <f>'[3]2015 Actual'!K8*'[3] Projection%'!$C$24</f>
        <v>164179.86299999998</v>
      </c>
      <c r="L8" s="134">
        <f>'[3]2015 Actual'!L8*'[3] Projection%'!$C$28</f>
        <v>0</v>
      </c>
      <c r="M8" s="134">
        <f>'[3]2015 Actual'!M8*'[3] Projection%'!$C$30</f>
        <v>0</v>
      </c>
      <c r="N8" s="134">
        <f>'[3]2015 Actual'!N8*'[3] Projection%'!$C$32</f>
        <v>3693.8157866931538</v>
      </c>
      <c r="O8" s="134">
        <f>'[3]2015 Actual'!O8*'[3] Projection%'!$C$34</f>
        <v>0</v>
      </c>
      <c r="P8" s="122">
        <f t="shared" si="4"/>
        <v>6118.6717358289052</v>
      </c>
      <c r="Q8" s="123">
        <f>SUM(B8:P8)</f>
        <v>326586.5160483353</v>
      </c>
      <c r="R8" s="130">
        <v>7.4617947997913481E-4</v>
      </c>
      <c r="S8" s="135" t="s">
        <v>1344</v>
      </c>
      <c r="T8" s="125">
        <f t="shared" si="0"/>
        <v>55842.783548700005</v>
      </c>
      <c r="U8" s="125">
        <f t="shared" si="1"/>
        <v>18907.120564500001</v>
      </c>
      <c r="V8" s="125">
        <f t="shared" si="1"/>
        <v>0</v>
      </c>
      <c r="W8" s="126">
        <f t="shared" si="2"/>
        <v>245717.94019930638</v>
      </c>
      <c r="X8" s="126">
        <f t="shared" si="3"/>
        <v>320467.84431250638</v>
      </c>
      <c r="Z8" s="131">
        <v>439.81865939596082</v>
      </c>
      <c r="AA8" s="136"/>
    </row>
    <row r="9" spans="1:27">
      <c r="A9" s="137"/>
      <c r="B9" s="121">
        <f>'[3]2015 Actual'!B9*'[3] Projection%'!$C$8</f>
        <v>0</v>
      </c>
      <c r="C9" s="121">
        <f>'[3]2015 Actual'!C9*'[3] Projection%'!$C$12</f>
        <v>0</v>
      </c>
      <c r="D9" s="121">
        <f>'[3]2015 Actual'!D9*'[3] Projection%'!$C$11</f>
        <v>0</v>
      </c>
      <c r="E9" s="121">
        <f>'[3]2015 Actual'!E9*'[3] Projection%'!$C$14</f>
        <v>0</v>
      </c>
      <c r="F9" s="121">
        <f>'[3]2015 Actual'!F9*'[3] Projection%'!$C$16</f>
        <v>0</v>
      </c>
      <c r="G9" s="121">
        <f>'[3]2015 Actual'!G9*'[3] Projection%'!$C$18</f>
        <v>0</v>
      </c>
      <c r="H9" s="121">
        <f>'[3]2015 Actual'!H9*'[3] Projection%'!$C$20</f>
        <v>0</v>
      </c>
      <c r="I9" s="121">
        <f>'[3]2015 Actual'!I9*'[3] Projection%'!$C$26</f>
        <v>0</v>
      </c>
      <c r="J9" s="121">
        <f>'[3]2015 Actual'!J9*'[3] Projection%'!$C$22</f>
        <v>0</v>
      </c>
      <c r="K9" s="121">
        <f>'[3]2015 Actual'!K9*'[3] Projection%'!$C$24</f>
        <v>0</v>
      </c>
      <c r="L9" s="121">
        <f>'[3]2015 Actual'!L9*'[3] Projection%'!$C$28</f>
        <v>0</v>
      </c>
      <c r="M9" s="121">
        <f>'[3]2015 Actual'!M9*'[3] Projection%'!$C$30</f>
        <v>0</v>
      </c>
      <c r="N9" s="121">
        <f>'[3]2015 Actual'!N9*'[3] Projection%'!$C$32</f>
        <v>0</v>
      </c>
      <c r="O9" s="121">
        <f>'[3]2015 Actual'!O9*'[3] Projection%'!$C$34</f>
        <v>0</v>
      </c>
      <c r="P9" s="122">
        <f t="shared" si="4"/>
        <v>0</v>
      </c>
      <c r="Q9" s="123"/>
      <c r="R9" s="124">
        <v>0</v>
      </c>
      <c r="S9" s="109"/>
      <c r="T9" s="125">
        <f t="shared" si="0"/>
        <v>0</v>
      </c>
      <c r="U9" s="125">
        <f t="shared" si="1"/>
        <v>0</v>
      </c>
      <c r="V9" s="125">
        <f t="shared" si="1"/>
        <v>0</v>
      </c>
      <c r="W9" s="126">
        <f t="shared" si="2"/>
        <v>0</v>
      </c>
      <c r="X9" s="126">
        <f t="shared" si="3"/>
        <v>0</v>
      </c>
      <c r="Z9" s="131"/>
      <c r="AA9" s="128"/>
    </row>
    <row r="10" spans="1:27" ht="42.75" customHeight="1">
      <c r="A10" s="120" t="s">
        <v>1345</v>
      </c>
      <c r="B10" s="138">
        <f>'[3]2015 Actual'!B10*'[3] Projection%'!$C$8+Z10</f>
        <v>505483.61706932157</v>
      </c>
      <c r="C10" s="121">
        <f>'[3]2015 Actual'!C10*'[3] Projection%'!$C$12</f>
        <v>564895.20934350009</v>
      </c>
      <c r="D10" s="121">
        <f>'[3]2015 Actual'!D10*'[3] Projection%'!$C$11</f>
        <v>25547.638948800002</v>
      </c>
      <c r="E10" s="121">
        <f>'[3]2015 Actual'!E10*'[3] Projection%'!$C$14</f>
        <v>573090.66273900005</v>
      </c>
      <c r="F10" s="121">
        <f>'[3]2015 Actual'!F10*'[3] Projection%'!$C$16</f>
        <v>153972.8334795</v>
      </c>
      <c r="G10" s="121">
        <f>'[3]2015 Actual'!G10*'[3] Projection%'!$C$18</f>
        <v>377644.22956000111</v>
      </c>
      <c r="H10" s="121">
        <f>'[3]2015 Actual'!H10*'[3] Projection%'!$C$20</f>
        <v>46468.497464113105</v>
      </c>
      <c r="I10" s="121">
        <f>'[3]2015 Actual'!I10*'[3] Projection%'!$C$26</f>
        <v>34072.173336860746</v>
      </c>
      <c r="J10" s="121">
        <f>'[3]2015 Actual'!J10*'[3] Projection%'!$C$22</f>
        <v>34292.910404358438</v>
      </c>
      <c r="K10" s="121">
        <f>'[3]2015 Actual'!K10*'[3] Projection%'!$C$24</f>
        <v>258976.66380000001</v>
      </c>
      <c r="L10" s="121">
        <f>'[3]2015 Actual'!L10*'[3] Projection%'!$C$28</f>
        <v>103491.15000000001</v>
      </c>
      <c r="M10" s="121">
        <f>'[3]2015 Actual'!M10*'[3] Projection%'!$C$30</f>
        <v>11082.987096774195</v>
      </c>
      <c r="N10" s="121">
        <f>'[3]2015 Actual'!N10*'[3] Projection%'!$C$32</f>
        <v>28536.210501596383</v>
      </c>
      <c r="O10" s="121">
        <f>'[3]2015 Actual'!O10*'[3] Projection%'!$C$34</f>
        <v>0</v>
      </c>
      <c r="P10" s="122">
        <f t="shared" si="4"/>
        <v>268921.11216440354</v>
      </c>
      <c r="Q10" s="123">
        <f>SUM(B10:P10)</f>
        <v>2986475.8959082291</v>
      </c>
      <c r="R10" s="130">
        <v>3.279525758102482E-2</v>
      </c>
      <c r="S10" s="139" t="s">
        <v>1346</v>
      </c>
      <c r="T10" s="125">
        <f t="shared" si="0"/>
        <v>590442.84829230013</v>
      </c>
      <c r="U10" s="125">
        <f t="shared" si="1"/>
        <v>573090.66273900005</v>
      </c>
      <c r="V10" s="125">
        <f t="shared" si="1"/>
        <v>153972.8334795</v>
      </c>
      <c r="W10" s="126">
        <f t="shared" si="2"/>
        <v>1400048.4392330253</v>
      </c>
      <c r="X10" s="126">
        <f t="shared" si="3"/>
        <v>2717554.7837438257</v>
      </c>
      <c r="Z10" s="131">
        <v>16475.381441964153</v>
      </c>
      <c r="AA10" s="128"/>
    </row>
    <row r="11" spans="1:27">
      <c r="A11" s="120" t="s">
        <v>1347</v>
      </c>
      <c r="B11" s="121">
        <f>'[3]2015 Actual'!B11*'[3] Projection%'!$C$8</f>
        <v>10238.550000000001</v>
      </c>
      <c r="C11" s="121">
        <f>'[3]2015 Actual'!C11*'[3] Projection%'!$C$12</f>
        <v>0</v>
      </c>
      <c r="D11" s="121">
        <f>'[3]2015 Actual'!D11*'[3] Projection%'!$C$11</f>
        <v>0</v>
      </c>
      <c r="E11" s="121">
        <f>'[3]2015 Actual'!E11*'[3] Projection%'!$C$14</f>
        <v>1215.9000000000001</v>
      </c>
      <c r="F11" s="121">
        <f>'[3]2015 Actual'!F11*'[3] Projection%'!$C$16</f>
        <v>4111.8</v>
      </c>
      <c r="G11" s="121">
        <f>'[3]2015 Actual'!G11*'[3] Projection%'!$C$18</f>
        <v>14968.800000000001</v>
      </c>
      <c r="H11" s="121">
        <f>'[3]2015 Actual'!H11*'[3] Projection%'!$C$20</f>
        <v>0</v>
      </c>
      <c r="I11" s="121">
        <f>'[3]2015 Actual'!I11*'[3] Projection%'!$C$26</f>
        <v>0</v>
      </c>
      <c r="J11" s="121">
        <f>'[3]2015 Actual'!J11*'[3] Projection%'!$C$22</f>
        <v>0</v>
      </c>
      <c r="K11" s="121">
        <f>'[3]2015 Actual'!K11*'[3] Projection%'!$C$24</f>
        <v>5508</v>
      </c>
      <c r="L11" s="121">
        <f>'[3]2015 Actual'!L11*'[3] Projection%'!$C$28</f>
        <v>12474</v>
      </c>
      <c r="M11" s="121">
        <f>'[3]2015 Actual'!M11*'[3] Projection%'!$C$30</f>
        <v>0</v>
      </c>
      <c r="N11" s="121">
        <f>'[3]2015 Actual'!N11*'[3] Projection%'!$C$32</f>
        <v>0</v>
      </c>
      <c r="O11" s="121">
        <f>'[3]2015 Actual'!O11*'[3] Projection%'!$C$34</f>
        <v>0</v>
      </c>
      <c r="P11" s="122">
        <f t="shared" si="4"/>
        <v>0</v>
      </c>
      <c r="Q11" s="123">
        <f>SUM(B11:P11)</f>
        <v>48517.05</v>
      </c>
      <c r="R11" s="124"/>
      <c r="S11" s="109"/>
      <c r="T11" s="125">
        <f t="shared" si="0"/>
        <v>0</v>
      </c>
      <c r="U11" s="125">
        <f t="shared" si="1"/>
        <v>1215.9000000000001</v>
      </c>
      <c r="V11" s="125">
        <f t="shared" si="1"/>
        <v>4111.8</v>
      </c>
      <c r="W11" s="126">
        <f t="shared" si="2"/>
        <v>43189.350000000006</v>
      </c>
      <c r="X11" s="126">
        <f t="shared" si="3"/>
        <v>48517.05</v>
      </c>
      <c r="Z11" s="131"/>
      <c r="AA11" s="140"/>
    </row>
    <row r="12" spans="1:27">
      <c r="A12" s="120" t="s">
        <v>1348</v>
      </c>
      <c r="B12" s="121">
        <f>'[3]2015 Actual'!B12*'[3] Projection%'!$C$8</f>
        <v>0</v>
      </c>
      <c r="C12" s="121">
        <f>'[3]2015 Actual'!C12*'[3] Projection%'!$C$12</f>
        <v>0</v>
      </c>
      <c r="D12" s="121">
        <f>'[3]2015 Actual'!D12*'[3] Projection%'!$C$11</f>
        <v>0</v>
      </c>
      <c r="E12" s="121">
        <f>'[3]2015 Actual'!E12*'[3] Projection%'!$C$14</f>
        <v>0</v>
      </c>
      <c r="F12" s="121">
        <f>'[3]2015 Actual'!F12*'[3] Projection%'!$C$16</f>
        <v>0</v>
      </c>
      <c r="G12" s="121">
        <f>'[3]2015 Actual'!G12*'[3] Projection%'!$C$18</f>
        <v>0</v>
      </c>
      <c r="H12" s="121">
        <f>'[3]2015 Actual'!H12*'[3] Projection%'!$C$20</f>
        <v>0</v>
      </c>
      <c r="I12" s="121">
        <f>'[3]2015 Actual'!I12*'[3] Projection%'!$C$26</f>
        <v>0</v>
      </c>
      <c r="J12" s="121">
        <f>'[3]2015 Actual'!J12*'[3] Projection%'!$C$22</f>
        <v>0</v>
      </c>
      <c r="K12" s="121">
        <f>'[3]2015 Actual'!K12*'[3] Projection%'!$C$24</f>
        <v>0</v>
      </c>
      <c r="L12" s="121">
        <f>'[3]2015 Actual'!L12*'[3] Projection%'!$C$28</f>
        <v>0</v>
      </c>
      <c r="M12" s="121">
        <f>'[3]2015 Actual'!M12*'[3] Projection%'!$C$30</f>
        <v>0</v>
      </c>
      <c r="N12" s="121">
        <f>'[3]2015 Actual'!N12*'[3] Projection%'!$C$32</f>
        <v>0</v>
      </c>
      <c r="O12" s="121">
        <f>'[3]2015 Actual'!O12*'[3] Projection%'!$C$34</f>
        <v>0</v>
      </c>
      <c r="P12" s="122">
        <f t="shared" si="4"/>
        <v>0</v>
      </c>
      <c r="Q12" s="123">
        <f>SUM(B12:P12)</f>
        <v>0</v>
      </c>
      <c r="R12" s="124"/>
      <c r="S12" s="109"/>
      <c r="T12" s="125">
        <f t="shared" si="0"/>
        <v>0</v>
      </c>
      <c r="U12" s="125">
        <f t="shared" si="1"/>
        <v>0</v>
      </c>
      <c r="V12" s="125">
        <f t="shared" si="1"/>
        <v>0</v>
      </c>
      <c r="W12" s="126">
        <f t="shared" si="2"/>
        <v>0</v>
      </c>
      <c r="X12" s="126">
        <f t="shared" si="3"/>
        <v>0</v>
      </c>
      <c r="AA12" s="128"/>
    </row>
    <row r="13" spans="1:27">
      <c r="A13" s="139"/>
      <c r="B13" s="121">
        <f>'[3]2015 Actual'!B13*'[3] Projection%'!$C$8</f>
        <v>0</v>
      </c>
      <c r="C13" s="121">
        <f>'[3]2015 Actual'!C13*'[3] Projection%'!$C$12</f>
        <v>0</v>
      </c>
      <c r="D13" s="121">
        <f>'[3]2015 Actual'!D13*'[3] Projection%'!$C$11</f>
        <v>0</v>
      </c>
      <c r="E13" s="121">
        <f>'[3]2015 Actual'!E13*'[3] Projection%'!$C$14</f>
        <v>0</v>
      </c>
      <c r="F13" s="121">
        <f>'[3]2015 Actual'!F13*'[3] Projection%'!$C$16</f>
        <v>0</v>
      </c>
      <c r="G13" s="121">
        <f>'[3]2015 Actual'!G13*'[3] Projection%'!$C$18</f>
        <v>0</v>
      </c>
      <c r="H13" s="121">
        <f>'[3]2015 Actual'!H13*'[3] Projection%'!$C$20</f>
        <v>0</v>
      </c>
      <c r="I13" s="121">
        <f>'[3]2015 Actual'!I13*'[3] Projection%'!$C$26</f>
        <v>0</v>
      </c>
      <c r="J13" s="121">
        <f>'[3]2015 Actual'!J13*'[3] Projection%'!$C$22</f>
        <v>0</v>
      </c>
      <c r="K13" s="121">
        <f>'[3]2015 Actual'!K13*'[3] Projection%'!$C$24</f>
        <v>0</v>
      </c>
      <c r="L13" s="121">
        <f>'[3]2015 Actual'!L13*'[3] Projection%'!$C$28</f>
        <v>0</v>
      </c>
      <c r="M13" s="121">
        <f>'[3]2015 Actual'!M13*'[3] Projection%'!$C$30</f>
        <v>0</v>
      </c>
      <c r="N13" s="121">
        <f>'[3]2015 Actual'!N13*'[3] Projection%'!$C$32</f>
        <v>0</v>
      </c>
      <c r="O13" s="121">
        <f>'[3]2015 Actual'!O13*'[3] Projection%'!$C$34</f>
        <v>0</v>
      </c>
      <c r="P13" s="122">
        <f t="shared" si="4"/>
        <v>0</v>
      </c>
      <c r="Q13" s="123"/>
      <c r="R13" s="124"/>
      <c r="S13" s="109"/>
      <c r="T13" s="125">
        <f t="shared" si="0"/>
        <v>0</v>
      </c>
      <c r="U13" s="125">
        <f t="shared" si="1"/>
        <v>0</v>
      </c>
      <c r="V13" s="125">
        <f t="shared" si="1"/>
        <v>0</v>
      </c>
      <c r="W13" s="126">
        <f t="shared" si="2"/>
        <v>0</v>
      </c>
      <c r="X13" s="126">
        <f t="shared" si="3"/>
        <v>0</v>
      </c>
      <c r="Z13" s="131"/>
      <c r="AA13" s="140"/>
    </row>
    <row r="14" spans="1:27">
      <c r="A14" s="120" t="s">
        <v>1349</v>
      </c>
      <c r="B14" s="138">
        <f>'[3]2015 Actual'!B14*'[3] Projection%'!$C$8+Z14</f>
        <v>61403.550761721068</v>
      </c>
      <c r="C14" s="121">
        <f>'[3]2015 Actual'!C14*'[3] Projection%'!$C$12</f>
        <v>323665.49171250005</v>
      </c>
      <c r="D14" s="121">
        <f>'[3]2015 Actual'!D14*'[3] Projection%'!$C$11</f>
        <v>35427.883656500002</v>
      </c>
      <c r="E14" s="121">
        <f>'[3]2015 Actual'!E14*'[3] Projection%'!$C$14</f>
        <v>361094.58099749999</v>
      </c>
      <c r="F14" s="121">
        <f>'[3]2015 Actual'!F14*'[3] Projection%'!$C$16</f>
        <v>38245.013068499997</v>
      </c>
      <c r="G14" s="121">
        <f>'[3]2015 Actual'!G14*'[3] Projection%'!$C$18</f>
        <v>89596.533055415639</v>
      </c>
      <c r="H14" s="121">
        <f>'[3]2015 Actual'!H14*'[3] Projection%'!$C$20</f>
        <v>11024.705114466509</v>
      </c>
      <c r="I14" s="121">
        <f>'[3]2015 Actual'!I14*'[3] Projection%'!$C$26</f>
        <v>8083.6627854811886</v>
      </c>
      <c r="J14" s="121">
        <f>'[3]2015 Actual'!J14*'[3] Projection%'!$C$22</f>
        <v>8205.2097223536057</v>
      </c>
      <c r="K14" s="121">
        <f>'[3]2015 Actual'!K14*'[3] Projection%'!$C$24</f>
        <v>0</v>
      </c>
      <c r="L14" s="121">
        <f>'[3]2015 Actual'!L14*'[3] Projection%'!$C$28</f>
        <v>49581.231</v>
      </c>
      <c r="M14" s="121">
        <f>'[3]2015 Actual'!M14*'[3] Projection%'!$C$30</f>
        <v>0</v>
      </c>
      <c r="N14" s="121">
        <f>'[3]2015 Actual'!N14*'[3] Projection%'!$C$32</f>
        <v>6770.249158742562</v>
      </c>
      <c r="O14" s="121">
        <f>'[3]2015 Actual'!O14*'[3] Projection%'!$C$34</f>
        <v>0</v>
      </c>
      <c r="P14" s="122">
        <f t="shared" si="4"/>
        <v>187618.28804424329</v>
      </c>
      <c r="Q14" s="123">
        <f t="shared" ref="Q14:Q32" si="5">SUM(B14:P14)</f>
        <v>1180716.3990774238</v>
      </c>
      <c r="R14" s="130">
        <v>2.2880279029785767E-2</v>
      </c>
      <c r="S14" s="109"/>
      <c r="T14" s="125">
        <f t="shared" si="0"/>
        <v>359093.37536900007</v>
      </c>
      <c r="U14" s="125">
        <f t="shared" si="1"/>
        <v>361094.58099749999</v>
      </c>
      <c r="V14" s="125">
        <f t="shared" si="1"/>
        <v>38245.013068499997</v>
      </c>
      <c r="W14" s="126">
        <f t="shared" si="2"/>
        <v>234665.14159818061</v>
      </c>
      <c r="X14" s="126">
        <f t="shared" si="3"/>
        <v>993098.11103318073</v>
      </c>
      <c r="Z14" s="131">
        <v>2001.3446262722828</v>
      </c>
      <c r="AA14" s="140"/>
    </row>
    <row r="15" spans="1:27">
      <c r="A15" s="120" t="s">
        <v>1350</v>
      </c>
      <c r="B15" s="138">
        <f>'[3]2015 Actual'!B15*'[3] Projection%'!$C$8+Z15</f>
        <v>1980140.741930177</v>
      </c>
      <c r="C15" s="121">
        <f>'[3]2015 Actual'!C15*'[3] Projection%'!$C$12</f>
        <v>2716899.534027</v>
      </c>
      <c r="D15" s="121">
        <f>'[3]2015 Actual'!D15*'[3] Projection%'!$C$11</f>
        <v>206509.85</v>
      </c>
      <c r="E15" s="121">
        <f>'[3]2015 Actual'!E15*'[3] Projection%'!$C$14</f>
        <v>2759952.2886600005</v>
      </c>
      <c r="F15" s="121">
        <f>'[3]2015 Actual'!F15*'[3] Projection%'!$C$16</f>
        <v>506820.71409900003</v>
      </c>
      <c r="G15" s="121">
        <f>'[3]2015 Actual'!G15*'[3] Projection%'!$C$18</f>
        <v>585918.24663762108</v>
      </c>
      <c r="H15" s="121">
        <f>'[3]2015 Actual'!H15*'[3] Projection%'!$C$20</f>
        <v>72096.270581918274</v>
      </c>
      <c r="I15" s="121">
        <f>'[3]2015 Actual'!I15*'[3] Projection%'!$C$26</f>
        <v>52863.267853784855</v>
      </c>
      <c r="J15" s="121">
        <f>'[3]2015 Actual'!J15*'[3] Projection%'!$C$22</f>
        <v>55050.260146010813</v>
      </c>
      <c r="K15" s="121">
        <f>'[3]2015 Actual'!K15*'[3] Projection%'!$C$24</f>
        <v>0</v>
      </c>
      <c r="L15" s="121">
        <f>'[3]2015 Actual'!L15*'[3] Projection%'!$C$28</f>
        <v>44072.2065</v>
      </c>
      <c r="M15" s="121">
        <f>'[3]2015 Actual'!M15*'[3] Projection%'!$C$30</f>
        <v>6333.1354838709685</v>
      </c>
      <c r="N15" s="121">
        <f>'[3]2015 Actual'!N15*'[3] Projection%'!$C$32</f>
        <v>44274.174246639523</v>
      </c>
      <c r="O15" s="121">
        <f>'[3]2015 Actual'!O15*'[3] Projection%'!$C$34</f>
        <v>0</v>
      </c>
      <c r="P15" s="122">
        <f t="shared" si="4"/>
        <v>1731786.9858125236</v>
      </c>
      <c r="Q15" s="123">
        <f t="shared" si="5"/>
        <v>10762717.675978545</v>
      </c>
      <c r="R15" s="130">
        <v>0.2111935348551858</v>
      </c>
      <c r="S15" s="109"/>
      <c r="T15" s="125">
        <f t="shared" si="0"/>
        <v>2923409.3840270001</v>
      </c>
      <c r="U15" s="125">
        <f t="shared" si="1"/>
        <v>2759952.2886600005</v>
      </c>
      <c r="V15" s="125">
        <f t="shared" si="1"/>
        <v>506820.71409900003</v>
      </c>
      <c r="W15" s="126">
        <f t="shared" si="2"/>
        <v>2840748.3033800218</v>
      </c>
      <c r="X15" s="126">
        <f t="shared" si="3"/>
        <v>9030930.6901660226</v>
      </c>
      <c r="Z15" s="131">
        <v>62685.943377120537</v>
      </c>
      <c r="AA15" s="140"/>
    </row>
    <row r="16" spans="1:27">
      <c r="A16" s="120" t="s">
        <v>1351</v>
      </c>
      <c r="B16" s="138">
        <f>'[3]2015 Actual'!B16*'[3] Projection%'!$C$8+Z16</f>
        <v>1506270.8763330381</v>
      </c>
      <c r="C16" s="121">
        <f>'[3]2015 Actual'!C16*'[3] Projection%'!$C$12</f>
        <v>1720706.2127429999</v>
      </c>
      <c r="D16" s="121">
        <f>'[3]2015 Actual'!D16*'[3] Projection%'!$C$11</f>
        <v>34683.100874099997</v>
      </c>
      <c r="E16" s="121">
        <f>'[3]2015 Actual'!E16*'[3] Projection%'!$C$14</f>
        <v>6408453.6190710012</v>
      </c>
      <c r="F16" s="121">
        <f>'[3]2015 Actual'!F16*'[3] Projection%'!$C$16</f>
        <v>276115.80365250004</v>
      </c>
      <c r="G16" s="121">
        <f>'[3]2015 Actual'!G16*'[3] Projection%'!$C$18</f>
        <v>584711.26298124401</v>
      </c>
      <c r="H16" s="121">
        <f>'[3]2015 Actual'!H16*'[3] Projection%'!$C$20</f>
        <v>71947.753240501639</v>
      </c>
      <c r="I16" s="121">
        <f>'[3]2015 Actual'!I16*'[3] Projection%'!$C$26</f>
        <v>52754.37023762703</v>
      </c>
      <c r="J16" s="121">
        <f>'[3]2015 Actual'!J16*'[3] Projection%'!$C$22</f>
        <v>53663.683110860562</v>
      </c>
      <c r="K16" s="121">
        <f>'[3]2015 Actual'!K16*'[3] Projection%'!$C$24</f>
        <v>0</v>
      </c>
      <c r="L16" s="121">
        <f>'[3]2015 Actual'!L16*'[3] Projection%'!$C$28</f>
        <v>0</v>
      </c>
      <c r="M16" s="121">
        <f>'[3]2015 Actual'!M16*'[3] Projection%'!$C$30</f>
        <v>4749.8516129032269</v>
      </c>
      <c r="N16" s="121">
        <f>'[3]2015 Actual'!N16*'[3] Projection%'!$C$32</f>
        <v>44182.970047040093</v>
      </c>
      <c r="O16" s="121">
        <f>'[3]2015 Actual'!O16*'[3] Projection%'!$C$34</f>
        <v>0</v>
      </c>
      <c r="P16" s="122">
        <f t="shared" si="4"/>
        <v>2298573.8142041829</v>
      </c>
      <c r="Q16" s="123">
        <f t="shared" si="5"/>
        <v>13056813.318107998</v>
      </c>
      <c r="R16" s="130">
        <v>0.28031387978099792</v>
      </c>
      <c r="S16" s="109"/>
      <c r="T16" s="125">
        <f t="shared" si="0"/>
        <v>1755389.3136171</v>
      </c>
      <c r="U16" s="125">
        <f t="shared" si="1"/>
        <v>6408453.6190710012</v>
      </c>
      <c r="V16" s="125">
        <f t="shared" si="1"/>
        <v>276115.80365250004</v>
      </c>
      <c r="W16" s="126">
        <f t="shared" si="2"/>
        <v>2318280.7675632145</v>
      </c>
      <c r="X16" s="126">
        <f t="shared" si="3"/>
        <v>10758239.503903816</v>
      </c>
      <c r="Z16" s="131">
        <v>49094.345305171613</v>
      </c>
      <c r="AA16" s="128"/>
    </row>
    <row r="17" spans="1:29">
      <c r="A17" s="120" t="s">
        <v>1352</v>
      </c>
      <c r="B17" s="138">
        <f>'[3]2015 Actual'!B17*'[3] Projection%'!$C$8+Z17</f>
        <v>319349.91199433623</v>
      </c>
      <c r="C17" s="121">
        <f>'[3]2015 Actual'!C17*'[3] Projection%'!$C$12</f>
        <v>344360.74535100005</v>
      </c>
      <c r="D17" s="121">
        <f>'[3]2015 Actual'!D17*'[3] Projection%'!$C$11</f>
        <v>38748.896372199997</v>
      </c>
      <c r="E17" s="121">
        <f>'[3]2015 Actual'!E17*'[3] Projection%'!$C$14</f>
        <v>1688236.3533104998</v>
      </c>
      <c r="F17" s="121">
        <f>'[3]2015 Actual'!F17*'[3] Projection%'!$C$16</f>
        <v>91729.588513500014</v>
      </c>
      <c r="G17" s="121">
        <f>'[3]2015 Actual'!G17*'[3] Projection%'!$C$18</f>
        <v>178865.50634225088</v>
      </c>
      <c r="H17" s="121">
        <f>'[3]2015 Actual'!H17*'[3] Projection%'!$C$20</f>
        <v>22009.104541505039</v>
      </c>
      <c r="I17" s="121">
        <f>'[3]2015 Actual'!I17*'[3] Projection%'!$C$26</f>
        <v>16137.772165032522</v>
      </c>
      <c r="J17" s="121">
        <f>'[3]2015 Actual'!J17*'[3] Projection%'!$C$22</f>
        <v>15276.885188334181</v>
      </c>
      <c r="K17" s="121">
        <f>'[3]2015 Actual'!K17*'[3] Projection%'!$C$24</f>
        <v>0</v>
      </c>
      <c r="L17" s="121">
        <f>'[3]2015 Actual'!L17*'[3] Projection%'!$C$28</f>
        <v>0</v>
      </c>
      <c r="M17" s="121">
        <f>'[3]2015 Actual'!M17*'[3] Projection%'!$C$30</f>
        <v>1583.2838709677421</v>
      </c>
      <c r="N17" s="121">
        <f>'[3]2015 Actual'!N17*'[3] Projection%'!$C$32</f>
        <v>13515.746676187819</v>
      </c>
      <c r="O17" s="121">
        <f>'[3]2015 Actual'!O17*'[3] Projection%'!$C$34</f>
        <v>0</v>
      </c>
      <c r="P17" s="122">
        <f t="shared" si="4"/>
        <v>587676.2442075999</v>
      </c>
      <c r="Q17" s="123">
        <f t="shared" si="5"/>
        <v>3317490.0385334147</v>
      </c>
      <c r="R17" s="130">
        <v>7.16678346594634E-2</v>
      </c>
      <c r="S17" s="109"/>
      <c r="T17" s="125">
        <f t="shared" si="0"/>
        <v>383109.64172320004</v>
      </c>
      <c r="U17" s="125">
        <f t="shared" si="1"/>
        <v>1688236.3533104998</v>
      </c>
      <c r="V17" s="125">
        <f t="shared" si="1"/>
        <v>91729.588513500014</v>
      </c>
      <c r="W17" s="126">
        <f t="shared" si="2"/>
        <v>566738.21077861439</v>
      </c>
      <c r="X17" s="126">
        <f t="shared" si="3"/>
        <v>2729813.7943258141</v>
      </c>
      <c r="Z17" s="131">
        <v>10408.668918033058</v>
      </c>
      <c r="AA17" s="140"/>
    </row>
    <row r="18" spans="1:29">
      <c r="A18" s="141" t="s">
        <v>1353</v>
      </c>
      <c r="B18" s="142">
        <f>'[3]2015 Actual'!B18*'[3] Projection%'!$C$8+Z18</f>
        <v>146097.63603430649</v>
      </c>
      <c r="C18" s="143">
        <f>'[3]2015 Actual'!C18*'[3] Projection%'!$C$12</f>
        <v>146387.878161</v>
      </c>
      <c r="D18" s="143">
        <f>'[3]2015 Actual'!D18*'[3] Projection%'!$C$11</f>
        <v>3292.1897622000001</v>
      </c>
      <c r="E18" s="143">
        <f>'[3]2015 Actual'!E18*'[3] Projection%'!$C$14</f>
        <v>264532.34431050002</v>
      </c>
      <c r="F18" s="143">
        <f>'[3]2015 Actual'!F18*'[3] Projection%'!$C$16</f>
        <v>34702.154707500005</v>
      </c>
      <c r="G18" s="143">
        <f>'[3]2015 Actual'!G18*'[3] Projection%'!$C$18</f>
        <v>68966.753771483127</v>
      </c>
      <c r="H18" s="143">
        <f>'[3]2015 Actual'!H18*'[3] Projection%'!$C$20</f>
        <v>8486.2449148824962</v>
      </c>
      <c r="I18" s="143">
        <f>'[3]2015 Actual'!I18*'[3] Projection%'!$C$26</f>
        <v>6222.3834102282199</v>
      </c>
      <c r="J18" s="143">
        <f>'[3]2015 Actual'!J18*'[3] Projection%'!$C$22</f>
        <v>6444.7456748150453</v>
      </c>
      <c r="K18" s="143">
        <f>'[3]2015 Actual'!K18*'[3] Projection%'!$C$24</f>
        <v>0</v>
      </c>
      <c r="L18" s="143">
        <f>'[3]2015 Actual'!L18*'[3] Projection%'!$C$28</f>
        <v>0</v>
      </c>
      <c r="M18" s="143">
        <f>'[3]2015 Actual'!M18*'[3] Projection%'!$C$30</f>
        <v>0</v>
      </c>
      <c r="N18" s="143">
        <f>'[3]2015 Actual'!N18*'[3] Projection%'!$C$32</f>
        <v>5211.3858737569308</v>
      </c>
      <c r="O18" s="143">
        <f>'[3]2015 Actual'!O18*'[3] Projection%'!$C$34</f>
        <v>0</v>
      </c>
      <c r="P18" s="144">
        <f t="shared" si="4"/>
        <v>123619.65577870035</v>
      </c>
      <c r="Q18" s="145">
        <f t="shared" si="5"/>
        <v>813963.37239937251</v>
      </c>
      <c r="R18" s="146">
        <v>1.5075567777890287E-2</v>
      </c>
      <c r="S18" s="147"/>
      <c r="T18" s="148">
        <f t="shared" si="0"/>
        <v>149680.0679232</v>
      </c>
      <c r="U18" s="148">
        <f t="shared" si="1"/>
        <v>264532.34431050002</v>
      </c>
      <c r="V18" s="148">
        <f t="shared" si="1"/>
        <v>34702.154707500005</v>
      </c>
      <c r="W18" s="148">
        <f t="shared" si="2"/>
        <v>241429.14967947232</v>
      </c>
      <c r="X18" s="148">
        <f t="shared" si="3"/>
        <v>690343.71662067238</v>
      </c>
      <c r="Y18" s="149"/>
      <c r="Z18" s="150">
        <v>4761.8047354131177</v>
      </c>
      <c r="AA18" s="150">
        <f>Z18*2</f>
        <v>9523.6094708262353</v>
      </c>
      <c r="AB18" s="150">
        <f>AA18/12</f>
        <v>793.63412256885294</v>
      </c>
      <c r="AC18" s="5" t="s">
        <v>1380</v>
      </c>
    </row>
    <row r="19" spans="1:29">
      <c r="A19" s="120" t="s">
        <v>1354</v>
      </c>
      <c r="B19" s="138">
        <f>'[3]2015 Actual'!B19*'[3] Projection%'!$C$8+Z19</f>
        <v>17042.992635777904</v>
      </c>
      <c r="C19" s="121">
        <f>'[3]2015 Actual'!C19*'[3] Projection%'!$C$12</f>
        <v>10967.8242135</v>
      </c>
      <c r="D19" s="121">
        <f>'[3]2015 Actual'!D19*'[3] Projection%'!$C$11</f>
        <v>0</v>
      </c>
      <c r="E19" s="121">
        <f>'[3]2015 Actual'!E19*'[3] Projection%'!$C$14</f>
        <v>22395.3785475</v>
      </c>
      <c r="F19" s="121">
        <f>'[3]2015 Actual'!F19*'[3] Projection%'!$C$16</f>
        <v>2060.8387590000002</v>
      </c>
      <c r="G19" s="121">
        <f>'[3]2015 Actual'!G19*'[3] Projection%'!$C$18</f>
        <v>6563.1694720327205</v>
      </c>
      <c r="H19" s="121">
        <f>'[3]2015 Actual'!H19*'[3] Projection%'!$C$20</f>
        <v>807.58714180019251</v>
      </c>
      <c r="I19" s="121">
        <f>'[3]2015 Actual'!I19*'[3] Projection%'!$C$26</f>
        <v>592.14845716254263</v>
      </c>
      <c r="J19" s="121">
        <f>'[3]2015 Actual'!J19*'[3] Projection%'!$C$22</f>
        <v>540.87792885246506</v>
      </c>
      <c r="K19" s="121">
        <f>'[3]2015 Actual'!K19*'[3] Projection%'!$C$24</f>
        <v>0</v>
      </c>
      <c r="L19" s="121">
        <f>'[3]2015 Actual'!L19*'[3] Projection%'!$C$28</f>
        <v>0</v>
      </c>
      <c r="M19" s="121">
        <f>'[3]2015 Actual'!M19*'[3] Projection%'!$C$30</f>
        <v>0</v>
      </c>
      <c r="N19" s="121">
        <f>'[3]2015 Actual'!N19*'[3] Projection%'!$C$32</f>
        <v>495.93763376124934</v>
      </c>
      <c r="O19" s="121">
        <f>'[3]2015 Actual'!O19*'[3] Projection%'!$C$34</f>
        <v>0</v>
      </c>
      <c r="P19" s="122">
        <f t="shared" si="4"/>
        <v>12724.740355099551</v>
      </c>
      <c r="Q19" s="123">
        <f t="shared" si="5"/>
        <v>74191.495144486631</v>
      </c>
      <c r="R19" s="151">
        <v>1.5517976042804331E-3</v>
      </c>
      <c r="S19" s="109"/>
      <c r="T19" s="125">
        <f t="shared" si="0"/>
        <v>10967.8242135</v>
      </c>
      <c r="U19" s="125">
        <f t="shared" si="1"/>
        <v>22395.3785475</v>
      </c>
      <c r="V19" s="125">
        <f t="shared" si="1"/>
        <v>2060.8387590000002</v>
      </c>
      <c r="W19" s="126">
        <f t="shared" si="2"/>
        <v>26042.713269387074</v>
      </c>
      <c r="X19" s="126">
        <f t="shared" si="3"/>
        <v>61466.754789387072</v>
      </c>
      <c r="Z19" s="131">
        <v>555.48744826782342</v>
      </c>
      <c r="AA19" s="140"/>
      <c r="AB19" s="5" t="s">
        <v>1381</v>
      </c>
    </row>
    <row r="20" spans="1:29">
      <c r="A20" s="120" t="s">
        <v>1355</v>
      </c>
      <c r="B20" s="138">
        <f>'[3]2015 Actual'!B20*'[3] Projection%'!$C$8+Z20</f>
        <v>31653.161603216227</v>
      </c>
      <c r="C20" s="121">
        <f>'[3]2015 Actual'!C20*'[3] Projection%'!$C$12</f>
        <v>99974.820277499995</v>
      </c>
      <c r="D20" s="121">
        <f>'[3]2015 Actual'!D20*'[3] Projection%'!$C$11</f>
        <v>0</v>
      </c>
      <c r="E20" s="121">
        <f>'[3]2015 Actual'!E20*'[3] Projection%'!$C$14</f>
        <v>200737.18354200001</v>
      </c>
      <c r="F20" s="121">
        <f>'[3]2015 Actual'!F20*'[3] Projection%'!$C$16</f>
        <v>42846.886204500006</v>
      </c>
      <c r="G20" s="121">
        <f>'[3]2015 Actual'!G20*'[3] Projection%'!$C$18</f>
        <v>55247.030566963069</v>
      </c>
      <c r="H20" s="121">
        <f>'[3]2015 Actual'!H20*'[3] Projection%'!$C$20</f>
        <v>6798.0556800559098</v>
      </c>
      <c r="I20" s="121">
        <f>'[3]2015 Actual'!I20*'[3] Projection%'!$C$26</f>
        <v>4984.549622319415</v>
      </c>
      <c r="J20" s="121">
        <f>'[3]2015 Actual'!J20*'[3] Projection%'!$C$22</f>
        <v>4660.4246833193938</v>
      </c>
      <c r="K20" s="121">
        <f>'[3]2015 Actual'!K20*'[3] Projection%'!$C$24</f>
        <v>0</v>
      </c>
      <c r="L20" s="121">
        <f>'[3]2015 Actual'!L20*'[3] Projection%'!$C$28</f>
        <v>0</v>
      </c>
      <c r="M20" s="121">
        <f>'[3]2015 Actual'!M20*'[3] Projection%'!$C$30</f>
        <v>0</v>
      </c>
      <c r="N20" s="121">
        <f>'[3]2015 Actual'!N20*'[3] Projection%'!$C$32</f>
        <v>4174.6722720583857</v>
      </c>
      <c r="O20" s="121">
        <f>'[3]2015 Actual'!O20*'[3] Projection%'!$C$34</f>
        <v>0</v>
      </c>
      <c r="P20" s="122">
        <f t="shared" si="4"/>
        <v>86282.49203222424</v>
      </c>
      <c r="Q20" s="123">
        <f t="shared" si="5"/>
        <v>537359.27648415661</v>
      </c>
      <c r="R20" s="130">
        <v>1.0522255125881005E-2</v>
      </c>
      <c r="S20" s="109"/>
      <c r="T20" s="125">
        <f t="shared" si="0"/>
        <v>99974.820277499995</v>
      </c>
      <c r="U20" s="125">
        <f t="shared" si="1"/>
        <v>200737.18354200001</v>
      </c>
      <c r="V20" s="125">
        <f t="shared" si="1"/>
        <v>42846.886204500006</v>
      </c>
      <c r="W20" s="126">
        <f t="shared" si="2"/>
        <v>107517.89442793242</v>
      </c>
      <c r="X20" s="126">
        <f t="shared" si="3"/>
        <v>451076.78445193241</v>
      </c>
      <c r="Z20" s="131">
        <v>1031.6811339616634</v>
      </c>
      <c r="AA20" s="128"/>
      <c r="AB20" s="5" t="s">
        <v>1389</v>
      </c>
    </row>
    <row r="21" spans="1:29">
      <c r="A21" s="120" t="s">
        <v>1356</v>
      </c>
      <c r="B21" s="138">
        <f>'[3]2015 Actual'!B21*'[3] Projection%'!$C$8+Z21</f>
        <v>191394.69027227693</v>
      </c>
      <c r="C21" s="121">
        <f>'[3]2015 Actual'!C21*'[3] Projection%'!$C$12</f>
        <v>37008.748990500004</v>
      </c>
      <c r="D21" s="121">
        <f>'[3]2015 Actual'!D21*'[3] Projection%'!$C$11</f>
        <v>0</v>
      </c>
      <c r="E21" s="121">
        <f>'[3]2015 Actual'!E21*'[3] Projection%'!$C$14</f>
        <v>198385.19960700002</v>
      </c>
      <c r="F21" s="121">
        <f>'[3]2015 Actual'!F21*'[3] Projection%'!$C$16</f>
        <v>37894.725151500003</v>
      </c>
      <c r="G21" s="121">
        <f>'[3]2015 Actual'!G21*'[3] Projection%'!$C$18</f>
        <v>62223.507768081792</v>
      </c>
      <c r="H21" s="121">
        <f>'[3]2015 Actual'!H21*'[3] Projection%'!$C$20</f>
        <v>7656.4996539154927</v>
      </c>
      <c r="I21" s="121">
        <f>'[3]2015 Actual'!I21*'[3] Projection%'!$C$26</f>
        <v>5613.9879186601975</v>
      </c>
      <c r="J21" s="121">
        <f>'[3]2015 Actual'!J21*'[3] Projection%'!$C$22</f>
        <v>4593.3397086705554</v>
      </c>
      <c r="K21" s="121">
        <f>'[3]2015 Actual'!K21*'[3] Projection%'!$C$24</f>
        <v>0</v>
      </c>
      <c r="L21" s="121">
        <f>'[3]2015 Actual'!L21*'[3] Projection%'!$C$28</f>
        <v>0</v>
      </c>
      <c r="M21" s="121">
        <f>'[3]2015 Actual'!M21*'[3] Projection%'!$C$30</f>
        <v>0</v>
      </c>
      <c r="N21" s="121">
        <f>'[3]2015 Actual'!N21*'[3] Projection%'!$C$32</f>
        <v>4701.8409837388617</v>
      </c>
      <c r="O21" s="121">
        <f>'[3]2015 Actual'!O21*'[3] Projection%'!$C$34</f>
        <v>0</v>
      </c>
      <c r="P21" s="122">
        <f t="shared" si="4"/>
        <v>73168.032880228653</v>
      </c>
      <c r="Q21" s="123">
        <f t="shared" si="5"/>
        <v>622640.57293457258</v>
      </c>
      <c r="R21" s="130">
        <v>8.9229308390522746E-3</v>
      </c>
      <c r="S21" s="109"/>
      <c r="T21" s="125">
        <f t="shared" si="0"/>
        <v>37008.748990500004</v>
      </c>
      <c r="U21" s="125">
        <f t="shared" si="1"/>
        <v>198385.19960700002</v>
      </c>
      <c r="V21" s="125">
        <f t="shared" si="1"/>
        <v>37894.725151500003</v>
      </c>
      <c r="W21" s="126">
        <f t="shared" si="2"/>
        <v>276183.86630534386</v>
      </c>
      <c r="X21" s="126">
        <f t="shared" si="3"/>
        <v>549472.54005434387</v>
      </c>
      <c r="Z21" s="131">
        <v>6238.1854163433891</v>
      </c>
      <c r="AA21" s="128"/>
    </row>
    <row r="22" spans="1:29">
      <c r="A22" s="120" t="s">
        <v>1357</v>
      </c>
      <c r="B22" s="138">
        <f>'[3]2015 Actual'!B22*'[3] Projection%'!$C$8+Z22</f>
        <v>619942.82883200585</v>
      </c>
      <c r="C22" s="121">
        <f>'[3]2015 Actual'!C22*'[3] Projection%'!$C$12</f>
        <v>1113220.0222499999</v>
      </c>
      <c r="D22" s="121">
        <f>'[3]2015 Actual'!D22*'[3] Projection%'!$C$11</f>
        <v>1086.6500103000001</v>
      </c>
      <c r="E22" s="121">
        <f>'[3]2015 Actual'!E22*'[3] Projection%'!$C$14</f>
        <v>1206066.2623800002</v>
      </c>
      <c r="F22" s="121">
        <f>'[3]2015 Actual'!F22*'[3] Projection%'!$C$16</f>
        <v>136145.54237550002</v>
      </c>
      <c r="G22" s="121">
        <f>'[3]2015 Actual'!G22*'[3] Projection%'!$C$18</f>
        <v>273582.21750986704</v>
      </c>
      <c r="H22" s="121">
        <f>'[3]2015 Actual'!I23*'[3] Projection%'!$C$20</f>
        <v>37121.168775219536</v>
      </c>
      <c r="I22" s="121">
        <f>'[3]2015 Actual'!I22*'[3] Projection%'!$C$26</f>
        <v>24683.392482230149</v>
      </c>
      <c r="J22" s="121">
        <f>'[3]2015 Actual'!J22*'[3] Projection%'!$C$22</f>
        <v>24795.54974925315</v>
      </c>
      <c r="K22" s="121">
        <f>'[3]2015 Actual'!K22*'[3] Projection%'!$C$24</f>
        <v>0</v>
      </c>
      <c r="L22" s="121">
        <f>'[3]2015 Actual'!L22*'[3] Projection%'!$C$28</f>
        <v>2492.4900000000002</v>
      </c>
      <c r="M22" s="121">
        <f>'[3]2015 Actual'!M22*'[3] Projection%'!$C$30</f>
        <v>1583.2838709677421</v>
      </c>
      <c r="N22" s="121">
        <f>'[3]2015 Actual'!N22*'[3] Projection%'!$C$32</f>
        <v>20672.895644271182</v>
      </c>
      <c r="O22" s="121">
        <f>'[3]2015 Actual'!O22*'[3] Projection%'!$C$34</f>
        <v>0</v>
      </c>
      <c r="P22" s="122">
        <f t="shared" si="4"/>
        <v>689353.31765573821</v>
      </c>
      <c r="Q22" s="123">
        <f t="shared" si="5"/>
        <v>4150745.6215353534</v>
      </c>
      <c r="R22" s="130">
        <v>8.4067477762894902E-2</v>
      </c>
      <c r="S22" s="109"/>
      <c r="T22" s="125">
        <f t="shared" si="0"/>
        <v>1114306.6722603</v>
      </c>
      <c r="U22" s="125">
        <f t="shared" si="1"/>
        <v>1206066.2623800002</v>
      </c>
      <c r="V22" s="125">
        <f t="shared" si="1"/>
        <v>136145.54237550002</v>
      </c>
      <c r="W22" s="126">
        <f t="shared" si="2"/>
        <v>1004873.8268638147</v>
      </c>
      <c r="X22" s="126">
        <f t="shared" si="3"/>
        <v>3461392.3038796149</v>
      </c>
      <c r="Z22" s="131">
        <v>19625.726718462407</v>
      </c>
      <c r="AA22" s="128"/>
    </row>
    <row r="23" spans="1:29">
      <c r="A23" s="120" t="s">
        <v>1358</v>
      </c>
      <c r="B23" s="138">
        <f>'[3]2015 Actual'!B23*'[3] Projection%'!$C$8+Z23</f>
        <v>1079736.7868186652</v>
      </c>
      <c r="C23" s="121">
        <f>'[3]2015 Actual'!C23*'[3] Projection%'!$C$12</f>
        <v>1301221.0972635001</v>
      </c>
      <c r="D23" s="121">
        <f>'[3]2015 Actual'!D23*'[3] Projection%'!$C$11</f>
        <v>37965.799989699997</v>
      </c>
      <c r="E23" s="121">
        <f>'[3]2015 Actual'!E23*'[3] Projection%'!$C$14</f>
        <v>2312844.9140685</v>
      </c>
      <c r="F23" s="121">
        <f>'[3]2015 Actual'!F23*'[3] Projection%'!$C$16</f>
        <v>212142.45079650002</v>
      </c>
      <c r="G23" s="121">
        <f>'[3]2015 Actual'!G23*'[3] Projection%'!$C$18</f>
        <v>399682.86604200298</v>
      </c>
      <c r="H23" s="121">
        <f>'[3]2015 Actual'!H23*'[3] Projection%'!C20</f>
        <v>49180.315210327884</v>
      </c>
      <c r="I23" s="121">
        <f>'[3]2015 Actual'!I23*'[3] Projection%'!$C$26</f>
        <v>36060.563953070407</v>
      </c>
      <c r="J23" s="121">
        <f>'[3]2015 Actual'!J23*'[3] Projection%'!$C$22</f>
        <v>37711.706924944439</v>
      </c>
      <c r="K23" s="121">
        <f>'[3]2015 Actual'!K23*'[3] Projection%'!$C$24</f>
        <v>0</v>
      </c>
      <c r="L23" s="121">
        <f>'[3]2015 Actual'!L23*'[3] Projection%'!$C$28</f>
        <v>231</v>
      </c>
      <c r="M23" s="121">
        <f>'[3]2015 Actual'!M23*'[3] Projection%'!$C$30</f>
        <v>3166.5677419354843</v>
      </c>
      <c r="N23" s="121">
        <f>'[3]2015 Actual'!N23*'[3] Projection%'!$C$32</f>
        <v>30201.532306066449</v>
      </c>
      <c r="O23" s="121">
        <f>'[3]2015 Actual'!O23*'[3] Projection%'!$C$34</f>
        <v>0</v>
      </c>
      <c r="P23" s="122">
        <f t="shared" si="4"/>
        <v>1055875.0975299352</v>
      </c>
      <c r="Q23" s="123">
        <f t="shared" si="5"/>
        <v>6556020.6986451466</v>
      </c>
      <c r="R23" s="130">
        <v>0.12876525579633355</v>
      </c>
      <c r="S23" s="109"/>
      <c r="T23" s="125">
        <f t="shared" si="0"/>
        <v>1339186.8972532002</v>
      </c>
      <c r="U23" s="125">
        <f t="shared" si="1"/>
        <v>2312844.9140685</v>
      </c>
      <c r="V23" s="125">
        <f t="shared" si="1"/>
        <v>212142.45079650002</v>
      </c>
      <c r="W23" s="126">
        <f t="shared" si="2"/>
        <v>1635971.3389970129</v>
      </c>
      <c r="X23" s="126">
        <f t="shared" si="3"/>
        <v>5500145.6011152128</v>
      </c>
      <c r="Z23" s="131">
        <v>34181.569848783794</v>
      </c>
      <c r="AA23" s="128"/>
    </row>
    <row r="24" spans="1:29">
      <c r="A24" s="120" t="s">
        <v>1359</v>
      </c>
      <c r="B24" s="138">
        <f>'[3]2015 Actual'!B24*'[3] Projection%'!$C$8+Z24</f>
        <v>610504.15681058494</v>
      </c>
      <c r="C24" s="121">
        <f>'[3]2015 Actual'!C24*'[3] Projection%'!$C$12</f>
        <v>251156.35454700002</v>
      </c>
      <c r="D24" s="121">
        <f>'[3]2015 Actual'!D24*'[3] Projection%'!$C$11</f>
        <v>234.8399794</v>
      </c>
      <c r="E24" s="121">
        <f>'[3]2015 Actual'!E24*'[3] Projection%'!$C$14</f>
        <v>769308.04660500004</v>
      </c>
      <c r="F24" s="121">
        <f>'[3]2015 Actual'!F24*'[3] Projection%'!$C$16</f>
        <v>90123.493551000007</v>
      </c>
      <c r="G24" s="121">
        <f>'[3]2015 Actual'!G24*'[3] Projection%'!$C$18</f>
        <v>179345.308728259</v>
      </c>
      <c r="H24" s="121">
        <f>'[3]2015 Actual'!I24*'[3] Projection%'!$C$20</f>
        <v>16656.974916822961</v>
      </c>
      <c r="I24" s="121">
        <f>'[3]2015 Actual'!I24*'[3] Projection%'!$C$26</f>
        <v>16181.061347770876</v>
      </c>
      <c r="J24" s="121">
        <f>'[3]2015 Actual'!J24*'[3] Projection%'!$C$22</f>
        <v>16514.455092508626</v>
      </c>
      <c r="K24" s="121">
        <f>'[3]2015 Actual'!K24*'[3] Projection%'!$C$24</f>
        <v>0</v>
      </c>
      <c r="L24" s="121">
        <f>'[3]2015 Actual'!L24*'[3] Projection%'!$C$28</f>
        <v>5194.9800000000005</v>
      </c>
      <c r="M24" s="121">
        <f>'[3]2015 Actual'!M24*'[3] Projection%'!$C$30</f>
        <v>1583.2838709677421</v>
      </c>
      <c r="N24" s="121">
        <f>'[3]2015 Actual'!N24*'[3] Projection%'!$C$32</f>
        <v>13552.002339096394</v>
      </c>
      <c r="O24" s="121">
        <f>'[3]2015 Actual'!O24*'[3] Projection%'!$C$34</f>
        <v>0</v>
      </c>
      <c r="P24" s="122">
        <f t="shared" si="4"/>
        <v>298137.01155360852</v>
      </c>
      <c r="Q24" s="123">
        <f t="shared" si="5"/>
        <v>2268491.9693420194</v>
      </c>
      <c r="R24" s="130">
        <v>3.6358172140683966E-2</v>
      </c>
      <c r="S24" s="109"/>
      <c r="T24" s="125">
        <f t="shared" si="0"/>
        <v>251391.19452640004</v>
      </c>
      <c r="U24" s="125">
        <f t="shared" si="1"/>
        <v>769308.04660500004</v>
      </c>
      <c r="V24" s="125">
        <f t="shared" si="1"/>
        <v>90123.493551000007</v>
      </c>
      <c r="W24" s="126">
        <f t="shared" si="2"/>
        <v>859532.22310601047</v>
      </c>
      <c r="X24" s="126">
        <f t="shared" si="3"/>
        <v>1970354.9577884106</v>
      </c>
      <c r="Z24" s="131">
        <v>19326.923685243033</v>
      </c>
      <c r="AA24" s="128"/>
    </row>
    <row r="25" spans="1:29">
      <c r="A25" s="120" t="s">
        <v>1360</v>
      </c>
      <c r="B25" s="138">
        <f>'[3]2015 Actual'!B25*'[3] Projection%'!$C$8+Z25</f>
        <v>189138.31464747692</v>
      </c>
      <c r="C25" s="121">
        <f>'[3]2015 Actual'!C25*'[3] Projection%'!$C$12</f>
        <v>83608.946547</v>
      </c>
      <c r="D25" s="121">
        <f>'[3]2015 Actual'!D25*'[3] Projection%'!$C$11</f>
        <v>0</v>
      </c>
      <c r="E25" s="121">
        <f>'[3]2015 Actual'!E25*'[3] Projection%'!$C$14</f>
        <v>186515.21522550003</v>
      </c>
      <c r="F25" s="121">
        <f>'[3]2015 Actual'!F25*'[3] Projection%'!$C$16</f>
        <v>23490.729538500003</v>
      </c>
      <c r="G25" s="121">
        <f>'[3]2015 Actual'!G25*'[3] Projection%'!$C$18</f>
        <v>38952.007281680839</v>
      </c>
      <c r="H25" s="121">
        <f>'[3]2015 Actual'!H25*'[3] Projection%'!$C$20</f>
        <v>4792.9800322907295</v>
      </c>
      <c r="I25" s="121">
        <f>'[3]2015 Actual'!I25*'[3] Projection%'!$C$26</f>
        <v>3514.3646851599146</v>
      </c>
      <c r="J25" s="121">
        <f>'[3]2015 Actual'!J25*'[3] Projection%'!$C$22</f>
        <v>3497.0861045264223</v>
      </c>
      <c r="K25" s="121">
        <f>'[3]2015 Actual'!K25*'[3] Projection%'!$C$24</f>
        <v>0</v>
      </c>
      <c r="L25" s="121">
        <f>'[3]2015 Actual'!L25*'[3] Projection%'!$C$28</f>
        <v>0</v>
      </c>
      <c r="M25" s="121">
        <f>'[3]2015 Actual'!M25*'[3] Projection%'!$C$30</f>
        <v>0</v>
      </c>
      <c r="N25" s="121">
        <f>'[3]2015 Actual'!N25*'[3] Projection%'!$C$32</f>
        <v>2943.3593637716504</v>
      </c>
      <c r="O25" s="121">
        <f>'[3]2015 Actual'!O25*'[3] Projection%'!$C$34</f>
        <v>0</v>
      </c>
      <c r="P25" s="122">
        <f t="shared" si="4"/>
        <v>74970.768127749019</v>
      </c>
      <c r="Q25" s="123">
        <f t="shared" si="5"/>
        <v>611423.77155365539</v>
      </c>
      <c r="R25" s="130">
        <v>9.1427766009450021E-3</v>
      </c>
      <c r="S25" s="109"/>
      <c r="T25" s="125">
        <f t="shared" si="0"/>
        <v>83608.946547</v>
      </c>
      <c r="U25" s="125">
        <f t="shared" si="1"/>
        <v>186515.21522550003</v>
      </c>
      <c r="V25" s="125">
        <f t="shared" si="1"/>
        <v>23490.729538500003</v>
      </c>
      <c r="W25" s="126">
        <f t="shared" si="2"/>
        <v>242838.11211490649</v>
      </c>
      <c r="X25" s="126">
        <f t="shared" si="3"/>
        <v>536453.00342590653</v>
      </c>
      <c r="Z25" s="131">
        <v>6164.6426785778012</v>
      </c>
      <c r="AA25" s="128"/>
    </row>
    <row r="26" spans="1:29">
      <c r="A26" s="120" t="s">
        <v>1361</v>
      </c>
      <c r="B26" s="138">
        <f>'[3]2015 Actual'!B26*'[3] Projection%'!$C$8+Z26</f>
        <v>809.64848403368694</v>
      </c>
      <c r="C26" s="121">
        <f>'[3]2015 Actual'!C26*'[3] Projection%'!$C$12</f>
        <v>1563.593325</v>
      </c>
      <c r="D26" s="121">
        <f>'[3]2015 Actual'!D26*'[3] Projection%'!$C$11</f>
        <v>32.959989700000001</v>
      </c>
      <c r="E26" s="121">
        <f>'[3]2015 Actual'!E26*'[3] Projection%'!$C$14</f>
        <v>8443.9338795000003</v>
      </c>
      <c r="F26" s="121">
        <f>'[3]2015 Actual'!F26*'[3] Projection%'!$C$16</f>
        <v>1376.9305514999999</v>
      </c>
      <c r="G26" s="121">
        <f>'[3]2015 Actual'!G26*'[3] Projection%'!$C$18</f>
        <v>3584.2527989893993</v>
      </c>
      <c r="H26" s="121">
        <f>'[3]2015 Actual'!H26*'[3] Projection%'!$C$20</f>
        <v>441.03637514767473</v>
      </c>
      <c r="I26" s="121">
        <f>'[3]2015 Actual'!I26*'[3] Projection%'!$C$26</f>
        <v>323.38183160532543</v>
      </c>
      <c r="J26" s="121">
        <f>'[3]2015 Actual'!J26*'[3] Projection%'!$C$22</f>
        <v>308.06674332421852</v>
      </c>
      <c r="K26" s="121">
        <f>'[3]2015 Actual'!K26*'[3] Projection%'!$C$24</f>
        <v>0</v>
      </c>
      <c r="L26" s="121">
        <f>'[3]2015 Actual'!L26*'[3] Projection%'!$C$28</f>
        <v>0</v>
      </c>
      <c r="M26" s="121">
        <f>'[3]2015 Actual'!M26*'[3] Projection%'!$C$30</f>
        <v>0</v>
      </c>
      <c r="N26" s="121">
        <f>'[3]2015 Actual'!N26*'[3] Projection%'!$C$32</f>
        <v>270.83954779890757</v>
      </c>
      <c r="O26" s="121">
        <f>'[3]2015 Actual'!O26*'[3] Projection%'!$C$34</f>
        <v>0</v>
      </c>
      <c r="P26" s="122">
        <f t="shared" si="4"/>
        <v>2927.3244371529063</v>
      </c>
      <c r="Q26" s="123">
        <f t="shared" si="5"/>
        <v>20081.967963752119</v>
      </c>
      <c r="R26" s="151">
        <v>3.569907850186471E-4</v>
      </c>
      <c r="S26" s="109"/>
      <c r="T26" s="125">
        <f t="shared" si="0"/>
        <v>1596.5533147000001</v>
      </c>
      <c r="U26" s="125">
        <f t="shared" si="1"/>
        <v>8443.9338795000003</v>
      </c>
      <c r="V26" s="125">
        <f t="shared" si="1"/>
        <v>1376.9305514999999</v>
      </c>
      <c r="W26" s="126">
        <f t="shared" si="2"/>
        <v>5737.2257808992126</v>
      </c>
      <c r="X26" s="126">
        <f t="shared" si="3"/>
        <v>17154.643526599211</v>
      </c>
      <c r="Z26" s="131">
        <v>26.389119563757653</v>
      </c>
      <c r="AA26" s="140"/>
    </row>
    <row r="27" spans="1:29">
      <c r="A27" s="120" t="s">
        <v>1362</v>
      </c>
      <c r="B27" s="121"/>
      <c r="C27" s="121">
        <f>'[3]2015 Actual'!C27*'[3] Projection%'!$C$12</f>
        <v>0</v>
      </c>
      <c r="D27" s="121">
        <f>'[3]2015 Actual'!D27*'[3] Projection%'!$C$11</f>
        <v>0</v>
      </c>
      <c r="E27" s="121"/>
      <c r="F27" s="121"/>
      <c r="G27" s="121">
        <f>'[3]2015 Actual'!G27*'[3] Projection%'!$C$18</f>
        <v>0</v>
      </c>
      <c r="H27" s="121">
        <f>'[3]2015 Actual'!H27*'[3] Projection%'!$C$20</f>
        <v>0</v>
      </c>
      <c r="I27" s="121">
        <f>'[3]2015 Actual'!I27*'[3] Projection%'!$C$26</f>
        <v>0</v>
      </c>
      <c r="J27" s="121">
        <f>'[3]2015 Actual'!J27*'[3] Projection%'!$C$22</f>
        <v>0</v>
      </c>
      <c r="K27" s="121">
        <f>'[3]2015 Actual'!K27*'[3] Projection%'!$C$24</f>
        <v>0</v>
      </c>
      <c r="L27" s="121">
        <f>'[3]2015 Actual'!L27*'[3] Projection%'!$C$28</f>
        <v>0</v>
      </c>
      <c r="M27" s="121">
        <f>'[3]2015 Actual'!M27*'[3] Projection%'!$C$30</f>
        <v>0</v>
      </c>
      <c r="N27" s="121">
        <f>'[3]2015 Actual'!N27*'[3] Projection%'!$C$32</f>
        <v>0</v>
      </c>
      <c r="O27" s="121">
        <f>'[3]2015 Actual'!O27*'[3] Projection%'!$C$34</f>
        <v>0</v>
      </c>
      <c r="P27" s="122">
        <f t="shared" si="4"/>
        <v>0</v>
      </c>
      <c r="Q27" s="123">
        <f t="shared" si="5"/>
        <v>0</v>
      </c>
      <c r="R27" s="124"/>
      <c r="S27" s="109"/>
      <c r="T27" s="125">
        <f t="shared" si="0"/>
        <v>0</v>
      </c>
      <c r="U27" s="125">
        <f t="shared" si="1"/>
        <v>0</v>
      </c>
      <c r="V27" s="125">
        <f t="shared" si="1"/>
        <v>0</v>
      </c>
      <c r="W27" s="126">
        <f t="shared" si="2"/>
        <v>0</v>
      </c>
      <c r="X27" s="126">
        <f t="shared" si="3"/>
        <v>0</v>
      </c>
      <c r="AA27" s="128"/>
    </row>
    <row r="28" spans="1:29">
      <c r="A28" s="152" t="s">
        <v>1363</v>
      </c>
      <c r="B28" s="121">
        <f>'[3]2015 Actual'!B28*'[3] Projection%'!$C$8</f>
        <v>0</v>
      </c>
      <c r="C28" s="121">
        <f>'[3]2015 Actual'!C28*'[3] Projection%'!$C$12</f>
        <v>0</v>
      </c>
      <c r="D28" s="121">
        <f>'[3]2015 Actual'!D28*'[3] Projection%'!$C$11</f>
        <v>0</v>
      </c>
      <c r="E28" s="121">
        <f>'[3]2015 Actual'!E28*'[3] Projection%'!$C$14</f>
        <v>0</v>
      </c>
      <c r="F28" s="121">
        <f>'[3]2015 Actual'!F28*'[3] Projection%'!$C$16</f>
        <v>0</v>
      </c>
      <c r="G28" s="121">
        <f>'[3]2015 Actual'!G28*'[3] Projection%'!$C$18</f>
        <v>0</v>
      </c>
      <c r="H28" s="121">
        <f>'[3]2015 Actual'!H28*'[3] Projection%'!$C$20</f>
        <v>0</v>
      </c>
      <c r="I28" s="121"/>
      <c r="J28" s="121">
        <f>'[3]2015 Actual'!J28*'[3] Projection%'!$C$22</f>
        <v>0</v>
      </c>
      <c r="K28" s="121">
        <f>'[3]2015 Actual'!K28*'[3] Projection%'!$C$24</f>
        <v>0</v>
      </c>
      <c r="L28" s="121">
        <f>'[3]2015 Actual'!L28*'[3] Projection%'!$C$28</f>
        <v>0</v>
      </c>
      <c r="M28" s="121">
        <f>'[3]2015 Actual'!M28*'[3] Projection%'!$C$30</f>
        <v>0</v>
      </c>
      <c r="N28" s="121">
        <f>'[3]2015 Actual'!N28*'[3] Projection%'!$C$32</f>
        <v>0</v>
      </c>
      <c r="O28" s="121">
        <f>'[3]2015 Actual'!O28*'[3] Projection%'!$C$34</f>
        <v>0</v>
      </c>
      <c r="P28" s="122">
        <f t="shared" si="4"/>
        <v>0</v>
      </c>
      <c r="Q28" s="123">
        <f t="shared" si="5"/>
        <v>0</v>
      </c>
      <c r="R28" s="124"/>
      <c r="S28" s="109"/>
      <c r="T28" s="125">
        <f t="shared" si="0"/>
        <v>0</v>
      </c>
      <c r="U28" s="125">
        <f t="shared" si="1"/>
        <v>0</v>
      </c>
      <c r="V28" s="125">
        <f t="shared" si="1"/>
        <v>0</v>
      </c>
      <c r="W28" s="126">
        <f t="shared" si="2"/>
        <v>0</v>
      </c>
      <c r="X28" s="126">
        <f t="shared" si="3"/>
        <v>0</v>
      </c>
      <c r="Z28" s="131"/>
      <c r="AA28" s="140"/>
    </row>
    <row r="29" spans="1:29">
      <c r="A29" s="152" t="s">
        <v>1364</v>
      </c>
      <c r="B29" s="121">
        <f>'[3]2015 Actual'!B29*'[3] Projection%'!$C$8</f>
        <v>0</v>
      </c>
      <c r="C29" s="121">
        <f>'[3]2015 Actual'!C29*'[3] Projection%'!$C$12</f>
        <v>0</v>
      </c>
      <c r="D29" s="121">
        <f>'[3]2015 Actual'!D29*'[3] Projection%'!$C$11</f>
        <v>0</v>
      </c>
      <c r="E29" s="121">
        <f>'[3]2015 Actual'!E29*'[3] Projection%'!$C$14</f>
        <v>0</v>
      </c>
      <c r="F29" s="121">
        <f>'[3]2015 Actual'!F29*'[3] Projection%'!$C$16</f>
        <v>0</v>
      </c>
      <c r="G29" s="121">
        <f>'[3]2015 Actual'!G29*'[3] Projection%'!$C$18</f>
        <v>0</v>
      </c>
      <c r="H29" s="121">
        <f>'[3]2015 Actual'!H29*'[3] Projection%'!$C$20</f>
        <v>0</v>
      </c>
      <c r="I29" s="121">
        <f>'[3]2015 Actual'!I29*'[3] Projection%'!$C$26</f>
        <v>0</v>
      </c>
      <c r="J29" s="121">
        <f>'[3]2015 Actual'!J29*'[3] Projection%'!$C$22</f>
        <v>0</v>
      </c>
      <c r="K29" s="121">
        <f>'[3]2015 Actual'!K29*'[3] Projection%'!$C$24</f>
        <v>0</v>
      </c>
      <c r="L29" s="121">
        <f>'[3]2015 Actual'!L29*'[3] Projection%'!$C$28</f>
        <v>0</v>
      </c>
      <c r="M29" s="121">
        <f>'[3]2015 Actual'!M29*'[3] Projection%'!$C$30</f>
        <v>0</v>
      </c>
      <c r="N29" s="121">
        <f>'[3]2015 Actual'!N29*'[3] Projection%'!$C$32</f>
        <v>0</v>
      </c>
      <c r="O29" s="121">
        <f>'[3]2015 Actual'!O29*'[3] Projection%'!$C$34</f>
        <v>0</v>
      </c>
      <c r="P29" s="122">
        <f t="shared" si="4"/>
        <v>0</v>
      </c>
      <c r="Q29" s="123">
        <f t="shared" si="5"/>
        <v>0</v>
      </c>
      <c r="R29" s="124"/>
      <c r="S29" s="109"/>
      <c r="T29" s="125">
        <f t="shared" si="0"/>
        <v>0</v>
      </c>
      <c r="U29" s="125">
        <f t="shared" si="1"/>
        <v>0</v>
      </c>
      <c r="V29" s="125">
        <f t="shared" si="1"/>
        <v>0</v>
      </c>
      <c r="W29" s="126">
        <f t="shared" si="2"/>
        <v>0</v>
      </c>
      <c r="X29" s="126">
        <f t="shared" si="3"/>
        <v>0</v>
      </c>
      <c r="AA29" s="153"/>
    </row>
    <row r="30" spans="1:29">
      <c r="A30" s="120" t="s">
        <v>1365</v>
      </c>
      <c r="B30" s="138">
        <f>'[3]2015 Actual'!B30*'[3] Projection%'!$C$8+Z30</f>
        <v>405798.69175097387</v>
      </c>
      <c r="C30" s="121">
        <f>'[3]2015 Actual'!C30*'[3] Projection%'!$C$12</f>
        <v>337605.95181599999</v>
      </c>
      <c r="D30" s="121">
        <f>'[3]2015 Actual'!D30*'[3] Projection%'!$C$11</f>
        <v>7924.1532706999997</v>
      </c>
      <c r="E30" s="121">
        <f>'[3]2015 Actual'!E30*'[3] Projection%'!$C$14</f>
        <v>1035210.682002</v>
      </c>
      <c r="F30" s="121">
        <f>'[3]2015 Actual'!F30*'[3] Projection%'!$C$16</f>
        <v>82822.952467499999</v>
      </c>
      <c r="G30" s="121">
        <f>'[3]2015 Actual'!G30*'[3] Projection%'!$C$18</f>
        <v>210747.62874666144</v>
      </c>
      <c r="H30" s="121">
        <f>'[3]2015 Actual'!H30*'[3] Projection%'!$C$20</f>
        <v>25932.146939971</v>
      </c>
      <c r="I30" s="121">
        <f>'[3]2015 Actual'!I30*'[3] Projection%'!$C$26</f>
        <v>19014.271038524497</v>
      </c>
      <c r="J30" s="121">
        <f>'[3]2015 Actual'!J30*'[3] Projection%'!$C$22</f>
        <v>18995.920936200349</v>
      </c>
      <c r="K30" s="121">
        <f>'[3]2015 Actual'!K30*'[3] Projection%'!$C$24</f>
        <v>0</v>
      </c>
      <c r="L30" s="121">
        <f>'[3]2015 Actual'!L30*'[3] Projection%'!$C$28</f>
        <v>2597.4900000000002</v>
      </c>
      <c r="M30" s="121">
        <f>'[3]2015 Actual'!M30*'[3] Projection%'!$C$30</f>
        <v>9499.7032258064537</v>
      </c>
      <c r="N30" s="121">
        <f>'[3]2015 Actual'!N30*'[3] Projection%'!$C$32</f>
        <v>15924.879094892953</v>
      </c>
      <c r="O30" s="121">
        <f>'[3]2015 Actual'!O30*'[3] Projection%'!$C$34</f>
        <v>0</v>
      </c>
      <c r="P30" s="122">
        <f t="shared" si="4"/>
        <v>368285.50859862735</v>
      </c>
      <c r="Q30" s="123">
        <f t="shared" si="5"/>
        <v>2540359.979887858</v>
      </c>
      <c r="R30" s="130">
        <v>4.4912866902271628E-2</v>
      </c>
      <c r="S30" s="109"/>
      <c r="T30" s="125">
        <f t="shared" si="0"/>
        <v>345530.1050867</v>
      </c>
      <c r="U30" s="125">
        <f t="shared" si="1"/>
        <v>1035210.682002</v>
      </c>
      <c r="V30" s="125">
        <f t="shared" si="1"/>
        <v>82822.952467499999</v>
      </c>
      <c r="W30" s="126">
        <f t="shared" si="2"/>
        <v>708510.73173303052</v>
      </c>
      <c r="X30" s="126">
        <f t="shared" si="3"/>
        <v>2172074.4712892305</v>
      </c>
      <c r="Z30" s="131">
        <v>13226.320318766053</v>
      </c>
      <c r="AA30" s="140"/>
    </row>
    <row r="31" spans="1:29">
      <c r="A31" s="120" t="s">
        <v>1366</v>
      </c>
      <c r="B31" s="138">
        <f>'[3]2015 Actual'!B31*'[3] Projection%'!$C$8+Z31</f>
        <v>49281.366813839551</v>
      </c>
      <c r="C31" s="121">
        <f>'[3]2015 Actual'!C31*'[3] Projection%'!$C$12</f>
        <v>20233.186259999999</v>
      </c>
      <c r="D31" s="121">
        <f>'[3]2015 Actual'!D31*'[3] Projection%'!$C$11</f>
        <v>0</v>
      </c>
      <c r="E31" s="121">
        <f>'[3]2015 Actual'!E31*'[3] Projection%'!$C$14</f>
        <v>27016.859351999999</v>
      </c>
      <c r="F31" s="121">
        <f>'[3]2015 Actual'!F31*'[3] Projection%'!$C$16</f>
        <v>2066.2876290000004</v>
      </c>
      <c r="G31" s="121">
        <f>'[3]2015 Actual'!G31*'[3] Projection%'!$C$18</f>
        <v>9810.0398027717765</v>
      </c>
      <c r="H31" s="121">
        <f>'[3]2015 Actual'!H31*'[3] Projection%'!$C$20</f>
        <v>1207.1091625816068</v>
      </c>
      <c r="I31" s="121">
        <f>'[3]2015 Actual'!I31*'[3] Projection%'!$C$26</f>
        <v>885.09064997757844</v>
      </c>
      <c r="J31" s="121">
        <f>'[3]2015 Actual'!J31*'[3] Projection%'!$C$22</f>
        <v>982.76674433162771</v>
      </c>
      <c r="K31" s="121">
        <f>'[3]2015 Actual'!K31*'[3] Projection%'!$C$24</f>
        <v>0</v>
      </c>
      <c r="L31" s="121">
        <f>'[3]2015 Actual'!L31*'[3] Projection%'!$C$28</f>
        <v>0</v>
      </c>
      <c r="M31" s="121">
        <f>'[3]2015 Actual'!M31*'[3] Projection%'!$C$30</f>
        <v>0</v>
      </c>
      <c r="N31" s="121">
        <f>'[3]2015 Actual'!N31*'[3] Projection%'!$C$32</f>
        <v>741.28330033560519</v>
      </c>
      <c r="O31" s="121">
        <f>'[3]2015 Actual'!O31*'[3] Projection%'!$C$34</f>
        <v>0</v>
      </c>
      <c r="P31" s="122">
        <f t="shared" si="4"/>
        <v>16196.664275769261</v>
      </c>
      <c r="Q31" s="123">
        <f t="shared" si="5"/>
        <v>128420.653990607</v>
      </c>
      <c r="R31" s="130">
        <v>1.9752029604596659E-3</v>
      </c>
      <c r="S31" s="109"/>
      <c r="T31" s="125">
        <f t="shared" si="0"/>
        <v>20233.186259999999</v>
      </c>
      <c r="U31" s="125">
        <f t="shared" si="1"/>
        <v>27016.859351999999</v>
      </c>
      <c r="V31" s="125">
        <f t="shared" si="1"/>
        <v>2066.2876290000004</v>
      </c>
      <c r="W31" s="126">
        <f t="shared" si="2"/>
        <v>62907.656473837749</v>
      </c>
      <c r="X31" s="126">
        <f t="shared" si="3"/>
        <v>112223.98971483775</v>
      </c>
      <c r="Z31" s="131">
        <v>1606.242593868305</v>
      </c>
      <c r="AA31" s="128"/>
    </row>
    <row r="32" spans="1:29">
      <c r="A32" s="120" t="s">
        <v>1367</v>
      </c>
      <c r="B32" s="121">
        <f>'[3]2015 Actual'!B32*'[3] Projection%'!$C$8</f>
        <v>0</v>
      </c>
      <c r="C32" s="121">
        <f>'[3]2015 Actual'!C32*'[3] Projection%'!$C$12</f>
        <v>0</v>
      </c>
      <c r="D32" s="121">
        <f>'[3]2015 Actual'!D32*'[3] Projection%'!$C$11</f>
        <v>0</v>
      </c>
      <c r="E32" s="121">
        <f>'[3]2015 Actual'!E32*'[3] Projection%'!$C$14</f>
        <v>0</v>
      </c>
      <c r="F32" s="121">
        <f>'[3]2015 Actual'!F32*'[3] Projection%'!$C$16</f>
        <v>0</v>
      </c>
      <c r="G32" s="121">
        <f>'[3]2015 Actual'!G32*'[3] Projection%'!$C$18</f>
        <v>0</v>
      </c>
      <c r="H32" s="121">
        <f>'[3]2015 Actual'!H32*'[3] Projection%'!$C$20</f>
        <v>0</v>
      </c>
      <c r="I32" s="121">
        <f>'[3]2015 Actual'!I32*'[3] Projection%'!$C$26</f>
        <v>0</v>
      </c>
      <c r="J32" s="121">
        <f>'[3]2015 Actual'!J32*'[3] Projection%'!$C$22</f>
        <v>0</v>
      </c>
      <c r="K32" s="121">
        <f>'[3]2015 Actual'!K32*'[3] Projection%'!$C$24</f>
        <v>0</v>
      </c>
      <c r="L32" s="121">
        <f>'[3]2015 Actual'!L32*'[3] Projection%'!$C$28</f>
        <v>0</v>
      </c>
      <c r="M32" s="121">
        <f>'[3]2015 Actual'!M32*'[3] Projection%'!$C$30</f>
        <v>0</v>
      </c>
      <c r="N32" s="121">
        <f>'[3]2015 Actual'!N32*'[3] Projection%'!$C$32</f>
        <v>0</v>
      </c>
      <c r="O32" s="121">
        <f>'[3]2015 Actual'!O32*'[3] Projection%'!$C$34</f>
        <v>0</v>
      </c>
      <c r="P32" s="122"/>
      <c r="Q32" s="123">
        <f t="shared" si="5"/>
        <v>0</v>
      </c>
      <c r="R32" s="154"/>
      <c r="S32" s="109"/>
      <c r="T32" s="125">
        <f>C32+D32</f>
        <v>0</v>
      </c>
      <c r="U32" s="125">
        <f>E32</f>
        <v>0</v>
      </c>
      <c r="V32" s="125">
        <f>F32</f>
        <v>0</v>
      </c>
      <c r="W32" s="126">
        <f>B32+G32+H32+I32+J32+K32+L32+M32+N32+O32</f>
        <v>0</v>
      </c>
      <c r="X32" s="126">
        <f>T32+U32+V32+W32</f>
        <v>0</v>
      </c>
      <c r="Z32" s="131"/>
      <c r="AA32" s="140"/>
    </row>
    <row r="33" spans="1:27" ht="15" thickBot="1">
      <c r="A33" s="109"/>
      <c r="B33" s="121"/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2"/>
      <c r="Q33" s="123"/>
      <c r="R33" s="154"/>
      <c r="S33" s="109"/>
      <c r="T33" s="155">
        <f>SUM(T4:T32)</f>
        <v>11046576.558757801</v>
      </c>
      <c r="U33" s="155">
        <f>SUM(U4:U32)</f>
        <v>18490922.099055</v>
      </c>
      <c r="V33" s="155">
        <f>SUM(V4:V32)</f>
        <v>1787701.5007215003</v>
      </c>
      <c r="W33" s="155">
        <f>SUM(W4:W32)</f>
        <v>14617603.04264467</v>
      </c>
      <c r="X33" s="155">
        <f>SUM(X4:X32)</f>
        <v>45942803.201178968</v>
      </c>
      <c r="Z33" s="131"/>
      <c r="AA33" s="128"/>
    </row>
    <row r="34" spans="1:27" ht="15" thickBot="1">
      <c r="A34" s="118" t="s">
        <v>240</v>
      </c>
      <c r="B34" s="156">
        <f t="shared" ref="B34:O34" si="6">SUM(B4:B32)</f>
        <v>7803731.5274827108</v>
      </c>
      <c r="C34" s="157">
        <f t="shared" si="6"/>
        <v>10547244.359715</v>
      </c>
      <c r="D34" s="158">
        <f t="shared" si="6"/>
        <v>499332.19904279994</v>
      </c>
      <c r="E34" s="158">
        <f t="shared" si="6"/>
        <v>18490922.099055</v>
      </c>
      <c r="F34" s="159">
        <f t="shared" si="6"/>
        <v>1787701.5007215003</v>
      </c>
      <c r="G34" s="156">
        <f t="shared" si="6"/>
        <v>4137129.0030000005</v>
      </c>
      <c r="H34" s="156">
        <f t="shared" si="6"/>
        <v>505271.15216196305</v>
      </c>
      <c r="I34" s="156">
        <f t="shared" si="6"/>
        <v>371913.42000000004</v>
      </c>
      <c r="J34" s="156">
        <f t="shared" si="6"/>
        <v>778701.57749999966</v>
      </c>
      <c r="K34" s="156">
        <f t="shared" si="6"/>
        <v>428664.52679999999</v>
      </c>
      <c r="L34" s="156">
        <f t="shared" si="6"/>
        <v>221433.29249999998</v>
      </c>
      <c r="M34" s="156">
        <f t="shared" si="6"/>
        <v>49081.800000000017</v>
      </c>
      <c r="N34" s="156">
        <f t="shared" si="6"/>
        <v>311485.84319999994</v>
      </c>
      <c r="O34" s="156">
        <f t="shared" si="6"/>
        <v>10190.9</v>
      </c>
      <c r="P34" s="160">
        <f>2000000+6200000</f>
        <v>8200000</v>
      </c>
      <c r="Q34" s="123">
        <f>SUM(Q4:Q32)</f>
        <v>54142803.201178983</v>
      </c>
      <c r="R34" s="154">
        <f>SUM(R4:R31)</f>
        <v>1.0000000000000002</v>
      </c>
      <c r="S34" s="119"/>
      <c r="T34" s="5" t="s">
        <v>240</v>
      </c>
      <c r="U34" s="73">
        <f>Q34</f>
        <v>54142803.201178983</v>
      </c>
      <c r="Z34" s="161">
        <f>SUM(Z4:Z32)</f>
        <v>249999.99999999997</v>
      </c>
      <c r="AA34" s="153"/>
    </row>
    <row r="35" spans="1:27" ht="15" thickBot="1">
      <c r="A35" s="118" t="s">
        <v>1368</v>
      </c>
      <c r="B35" s="55"/>
      <c r="C35" s="162">
        <f>'[3]2015 Actual'!C35*'[3] Projection%'!$C$12</f>
        <v>7350000</v>
      </c>
      <c r="D35" s="163">
        <f>'[3]2015 Actual'!D35*'[3] Projection%'!$C$11</f>
        <v>0</v>
      </c>
      <c r="E35" s="163">
        <f>'[3]2015 Actual'!E35*'[3] Projection%'!$C$14</f>
        <v>16117500</v>
      </c>
      <c r="F35" s="164">
        <f>'[3]2015 Actual'!F35*'[3] Projection%'!$C$16</f>
        <v>1260000</v>
      </c>
      <c r="H35" s="73"/>
      <c r="Q35" s="165">
        <f>SUM(Q4:Q32)</f>
        <v>54142803.201178983</v>
      </c>
      <c r="R35" s="165"/>
      <c r="U35" s="73">
        <f>-P34</f>
        <v>-8200000</v>
      </c>
      <c r="Z35" s="131"/>
      <c r="AA35" s="153"/>
    </row>
    <row r="36" spans="1:27" ht="43.2">
      <c r="B36" s="55"/>
      <c r="C36" s="73"/>
      <c r="D36" s="73"/>
      <c r="G36" s="166">
        <f>G34/$U$47</f>
        <v>0.60716275524042695</v>
      </c>
      <c r="H36" s="166">
        <f t="shared" ref="H36:O36" si="7">H34/$U$47</f>
        <v>7.4153313727394643E-2</v>
      </c>
      <c r="I36" s="166">
        <f t="shared" si="7"/>
        <v>5.4581807005376112E-2</v>
      </c>
      <c r="J36" s="166">
        <f t="shared" si="7"/>
        <v>0.11428181112121985</v>
      </c>
      <c r="K36" s="166">
        <f t="shared" si="7"/>
        <v>6.2910567926934377E-2</v>
      </c>
      <c r="L36" s="166">
        <f t="shared" si="7"/>
        <v>3.2497427051166899E-2</v>
      </c>
      <c r="M36" s="166">
        <f t="shared" si="7"/>
        <v>7.2032177141563482E-3</v>
      </c>
      <c r="N36" s="166">
        <f t="shared" si="7"/>
        <v>4.5713489388065749E-2</v>
      </c>
      <c r="O36" s="166">
        <f t="shared" si="7"/>
        <v>1.4956108252589739E-3</v>
      </c>
      <c r="Q36" s="73">
        <f>Q34-Q35</f>
        <v>0</v>
      </c>
      <c r="R36" s="73"/>
      <c r="T36" s="167">
        <f>'[3]2015 Actual'!S36</f>
        <v>-0.31762773690000579</v>
      </c>
      <c r="U36" s="131">
        <f>(C34+D34)*T36</f>
        <v>-3508699.1128508942</v>
      </c>
      <c r="V36" s="168" t="s">
        <v>1369</v>
      </c>
      <c r="AA36" s="153"/>
    </row>
    <row r="37" spans="1:27">
      <c r="C37" s="55"/>
      <c r="D37" s="131"/>
      <c r="E37" s="55"/>
      <c r="F37" s="131"/>
      <c r="T37" s="73"/>
      <c r="U37" s="155">
        <f>SUM(U34:U36)</f>
        <v>42434104.088328086</v>
      </c>
      <c r="V37" s="168"/>
      <c r="AA37" s="153"/>
    </row>
    <row r="38" spans="1:27" ht="57.6">
      <c r="A38" s="169" t="s">
        <v>1370</v>
      </c>
      <c r="B38" s="170" t="s">
        <v>1371</v>
      </c>
      <c r="C38" s="171" t="s">
        <v>1321</v>
      </c>
      <c r="D38" s="171" t="s">
        <v>1322</v>
      </c>
      <c r="E38" s="171" t="s">
        <v>1323</v>
      </c>
      <c r="F38" s="171" t="s">
        <v>1324</v>
      </c>
      <c r="G38" s="171" t="s">
        <v>1325</v>
      </c>
      <c r="H38" s="171" t="s">
        <v>1326</v>
      </c>
      <c r="I38" s="172" t="s">
        <v>1327</v>
      </c>
      <c r="J38" s="171" t="s">
        <v>1328</v>
      </c>
      <c r="K38" s="171" t="s">
        <v>1329</v>
      </c>
      <c r="L38" s="171" t="s">
        <v>1330</v>
      </c>
      <c r="M38" s="171" t="s">
        <v>1331</v>
      </c>
      <c r="N38" s="172" t="s">
        <v>1332</v>
      </c>
      <c r="O38" s="172" t="s">
        <v>1333</v>
      </c>
      <c r="P38" s="173" t="s">
        <v>1334</v>
      </c>
      <c r="Q38" s="174"/>
      <c r="R38" s="174"/>
      <c r="S38" s="139"/>
      <c r="T38" s="175"/>
      <c r="V38" s="168"/>
      <c r="Z38" s="131">
        <v>0</v>
      </c>
      <c r="AA38" s="153"/>
    </row>
    <row r="39" spans="1:27">
      <c r="A39" s="109"/>
      <c r="Q39" s="119"/>
      <c r="R39" s="119"/>
      <c r="S39" s="109"/>
      <c r="T39" s="109"/>
      <c r="U39" s="73">
        <f>SUM(T4:V31)</f>
        <v>31325200.158534303</v>
      </c>
      <c r="V39" s="168"/>
      <c r="Z39" s="131">
        <v>0</v>
      </c>
      <c r="AA39" s="153"/>
    </row>
    <row r="40" spans="1:27">
      <c r="A40" s="118" t="s">
        <v>1341</v>
      </c>
      <c r="B40" s="176"/>
      <c r="C40" s="176"/>
      <c r="D40" s="176"/>
      <c r="E40" s="176"/>
      <c r="F40" s="176"/>
      <c r="G40" s="176"/>
      <c r="H40" s="176"/>
      <c r="I40" s="176"/>
      <c r="J40" s="176"/>
      <c r="K40" s="176"/>
      <c r="L40" s="176"/>
      <c r="M40" s="176"/>
      <c r="N40" s="176"/>
      <c r="O40" s="176"/>
      <c r="P40" s="176"/>
      <c r="Q40" s="119"/>
      <c r="R40" s="119"/>
      <c r="S40" s="109"/>
      <c r="T40" s="109"/>
      <c r="U40" s="177">
        <f>U36</f>
        <v>-3508699.1128508942</v>
      </c>
      <c r="V40" s="168"/>
      <c r="Z40" s="131">
        <v>0</v>
      </c>
      <c r="AA40" s="153"/>
    </row>
    <row r="41" spans="1:27" ht="28.8">
      <c r="A41" s="178"/>
      <c r="B41" s="176"/>
      <c r="C41" s="176"/>
      <c r="D41" s="176"/>
      <c r="E41" s="176"/>
      <c r="F41" s="176"/>
      <c r="G41" s="176"/>
      <c r="H41" s="176"/>
      <c r="I41" s="176"/>
      <c r="J41" s="176"/>
      <c r="K41" s="176"/>
      <c r="L41" s="176"/>
      <c r="M41" s="176"/>
      <c r="N41" s="176"/>
      <c r="O41" s="176"/>
      <c r="P41" s="176"/>
      <c r="Q41" s="119"/>
      <c r="R41" s="119"/>
      <c r="S41" s="109"/>
      <c r="T41" s="109"/>
      <c r="U41" s="73">
        <f>SUM(U39:U40)</f>
        <v>27816501.04568341</v>
      </c>
      <c r="V41" s="168" t="s">
        <v>1372</v>
      </c>
      <c r="AA41" s="153"/>
    </row>
    <row r="42" spans="1:27" ht="43.2">
      <c r="A42" s="118" t="s">
        <v>1342</v>
      </c>
      <c r="B42" s="176"/>
      <c r="C42" s="176"/>
      <c r="D42" s="176"/>
      <c r="E42" s="176"/>
      <c r="F42" s="176"/>
      <c r="G42" s="176"/>
      <c r="H42" s="176"/>
      <c r="I42" s="176"/>
      <c r="J42" s="176"/>
      <c r="K42" s="176"/>
      <c r="L42" s="176"/>
      <c r="M42" s="176"/>
      <c r="N42" s="176"/>
      <c r="O42" s="176"/>
      <c r="P42" s="176"/>
      <c r="Q42" s="119"/>
      <c r="R42" s="119"/>
      <c r="S42" s="109"/>
      <c r="T42" s="109"/>
      <c r="U42" s="177">
        <f>C35+D35+E35+F35+U36</f>
        <v>21218800.887149107</v>
      </c>
      <c r="V42" s="168" t="s">
        <v>1368</v>
      </c>
      <c r="Z42" s="131">
        <v>0</v>
      </c>
      <c r="AA42" s="153"/>
    </row>
    <row r="43" spans="1:27">
      <c r="A43" s="178"/>
      <c r="B43" s="176"/>
      <c r="C43" s="176"/>
      <c r="D43" s="176"/>
      <c r="E43" s="176"/>
      <c r="F43" s="176"/>
      <c r="G43" s="176"/>
      <c r="H43" s="176"/>
      <c r="I43" s="176"/>
      <c r="J43" s="176"/>
      <c r="K43" s="176"/>
      <c r="L43" s="176"/>
      <c r="M43" s="176"/>
      <c r="N43" s="176"/>
      <c r="O43" s="176"/>
      <c r="P43" s="176"/>
      <c r="Q43" s="119"/>
      <c r="R43" s="119"/>
      <c r="S43" s="109"/>
      <c r="T43" s="109"/>
      <c r="U43" s="73">
        <f>U41-U42</f>
        <v>6597700.1585343033</v>
      </c>
      <c r="V43" s="168"/>
      <c r="Z43" s="131">
        <v>0</v>
      </c>
      <c r="AA43" s="153"/>
    </row>
    <row r="44" spans="1:27">
      <c r="A44" s="118" t="s">
        <v>1343</v>
      </c>
      <c r="B44" s="176"/>
      <c r="C44" s="176"/>
      <c r="D44" s="176"/>
      <c r="E44" s="176"/>
      <c r="F44" s="176"/>
      <c r="G44" s="176"/>
      <c r="H44" s="179"/>
      <c r="I44" s="176"/>
      <c r="J44" s="176"/>
      <c r="K44" s="176"/>
      <c r="L44" s="176"/>
      <c r="M44" s="176"/>
      <c r="N44" s="176"/>
      <c r="O44" s="176"/>
      <c r="P44" s="176"/>
      <c r="Q44" s="119"/>
      <c r="R44" s="119"/>
      <c r="S44" s="109"/>
      <c r="T44" s="109"/>
      <c r="V44" s="168"/>
      <c r="AA44" s="153"/>
    </row>
    <row r="45" spans="1:27">
      <c r="A45" s="180"/>
      <c r="B45" s="176"/>
      <c r="C45" s="176"/>
      <c r="D45" s="176"/>
      <c r="E45" s="176"/>
      <c r="F45" s="176"/>
      <c r="G45" s="176"/>
      <c r="H45" s="176"/>
      <c r="I45" s="176"/>
      <c r="J45" s="176"/>
      <c r="K45" s="176"/>
      <c r="L45" s="176"/>
      <c r="M45" s="176"/>
      <c r="N45" s="176"/>
      <c r="O45" s="176"/>
      <c r="P45" s="176"/>
      <c r="Q45" s="119"/>
      <c r="R45" s="119"/>
      <c r="S45" s="109"/>
      <c r="T45" s="109"/>
      <c r="U45" s="73">
        <f>B34</f>
        <v>7803731.5274827108</v>
      </c>
      <c r="V45" s="168" t="s">
        <v>1371</v>
      </c>
      <c r="Z45" s="131"/>
      <c r="AA45" s="153"/>
    </row>
    <row r="46" spans="1:27">
      <c r="A46" s="118" t="s">
        <v>1345</v>
      </c>
      <c r="B46" s="176"/>
      <c r="C46" s="176"/>
      <c r="D46" s="176"/>
      <c r="E46" s="176"/>
      <c r="F46" s="176"/>
      <c r="G46" s="176"/>
      <c r="H46" s="176"/>
      <c r="I46" s="176"/>
      <c r="J46" s="176"/>
      <c r="K46" s="176"/>
      <c r="L46" s="176"/>
      <c r="M46" s="176"/>
      <c r="N46" s="176"/>
      <c r="O46" s="176"/>
      <c r="P46" s="176"/>
      <c r="Q46" s="119"/>
      <c r="R46" s="119"/>
      <c r="S46" s="109"/>
      <c r="T46" s="109"/>
      <c r="V46" s="168"/>
      <c r="Z46" s="131">
        <v>0</v>
      </c>
      <c r="AA46" s="153"/>
    </row>
    <row r="47" spans="1:27">
      <c r="A47" s="118" t="s">
        <v>1347</v>
      </c>
      <c r="B47" s="176"/>
      <c r="C47" s="176"/>
      <c r="D47" s="176"/>
      <c r="E47" s="176"/>
      <c r="F47" s="176"/>
      <c r="G47" s="176"/>
      <c r="H47" s="176"/>
      <c r="I47" s="176"/>
      <c r="J47" s="176"/>
      <c r="K47" s="176"/>
      <c r="L47" s="176"/>
      <c r="M47" s="176"/>
      <c r="N47" s="176"/>
      <c r="O47" s="176"/>
      <c r="P47" s="176"/>
      <c r="Q47" s="119"/>
      <c r="R47" s="119"/>
      <c r="S47" s="109"/>
      <c r="T47" s="109"/>
      <c r="U47" s="73">
        <f>SUM(G34:O34)</f>
        <v>6813871.5151619641</v>
      </c>
      <c r="V47" s="168" t="s">
        <v>1373</v>
      </c>
      <c r="AA47" s="153"/>
    </row>
    <row r="48" spans="1:27">
      <c r="A48" s="118" t="s">
        <v>1348</v>
      </c>
      <c r="B48" s="176"/>
      <c r="C48" s="176"/>
      <c r="D48" s="176"/>
      <c r="E48" s="176"/>
      <c r="F48" s="176"/>
      <c r="G48" s="176"/>
      <c r="H48" s="176"/>
      <c r="I48" s="176"/>
      <c r="J48" s="176"/>
      <c r="K48" s="176"/>
      <c r="L48" s="176"/>
      <c r="M48" s="176"/>
      <c r="N48" s="176"/>
      <c r="O48" s="176"/>
      <c r="P48" s="176"/>
      <c r="Q48" s="119"/>
      <c r="R48" s="119"/>
      <c r="S48" s="109"/>
      <c r="T48" s="109"/>
      <c r="V48" s="168"/>
      <c r="AA48" s="140"/>
    </row>
    <row r="49" spans="1:27">
      <c r="A49" s="109"/>
      <c r="B49" s="176"/>
      <c r="C49" s="176"/>
      <c r="D49" s="176"/>
      <c r="E49" s="176"/>
      <c r="F49" s="176"/>
      <c r="G49" s="176"/>
      <c r="H49" s="176"/>
      <c r="I49" s="176"/>
      <c r="J49" s="176"/>
      <c r="K49" s="176"/>
      <c r="L49" s="176"/>
      <c r="M49" s="176"/>
      <c r="N49" s="176"/>
      <c r="O49" s="176"/>
      <c r="P49" s="176"/>
      <c r="U49" s="73">
        <f>U41+U45+U47</f>
        <v>42434104.088328078</v>
      </c>
      <c r="V49" s="168" t="s">
        <v>240</v>
      </c>
      <c r="Z49" s="131"/>
      <c r="AA49" s="128"/>
    </row>
    <row r="50" spans="1:27">
      <c r="A50" s="118" t="s">
        <v>1349</v>
      </c>
      <c r="B50" s="176"/>
      <c r="C50" s="176"/>
      <c r="D50" s="176"/>
      <c r="E50" s="176"/>
      <c r="F50" s="176"/>
      <c r="G50" s="176"/>
      <c r="H50" s="176"/>
      <c r="I50" s="176"/>
      <c r="J50" s="176"/>
      <c r="K50" s="176"/>
      <c r="L50" s="176"/>
      <c r="M50" s="176"/>
      <c r="N50" s="176"/>
      <c r="O50" s="176"/>
      <c r="P50" s="176"/>
      <c r="Z50" s="131"/>
      <c r="AA50" s="153"/>
    </row>
    <row r="51" spans="1:27">
      <c r="A51" s="118" t="s">
        <v>1350</v>
      </c>
      <c r="B51" s="176"/>
      <c r="C51" s="176"/>
      <c r="D51" s="176"/>
      <c r="E51" s="176"/>
      <c r="F51" s="176"/>
      <c r="G51" s="176"/>
      <c r="H51" s="176"/>
      <c r="I51" s="176"/>
      <c r="J51" s="176"/>
      <c r="K51" s="176"/>
      <c r="L51" s="176"/>
      <c r="M51" s="176"/>
      <c r="N51" s="176"/>
      <c r="O51" s="176"/>
      <c r="P51" s="176"/>
      <c r="Z51" s="131">
        <v>0</v>
      </c>
      <c r="AA51" s="153"/>
    </row>
    <row r="52" spans="1:27" ht="43.2">
      <c r="A52" s="118" t="s">
        <v>1351</v>
      </c>
      <c r="B52" s="176"/>
      <c r="C52" s="176"/>
      <c r="D52" s="176"/>
      <c r="E52" s="176"/>
      <c r="F52" s="176"/>
      <c r="G52" s="176"/>
      <c r="H52" s="176"/>
      <c r="I52" s="176"/>
      <c r="J52" s="176"/>
      <c r="K52" s="176"/>
      <c r="L52" s="176"/>
      <c r="M52" s="176"/>
      <c r="N52" s="176"/>
      <c r="O52" s="176"/>
      <c r="P52" s="176"/>
      <c r="Z52" s="131">
        <v>0</v>
      </c>
      <c r="AA52" s="153" t="s">
        <v>1374</v>
      </c>
    </row>
    <row r="53" spans="1:27" ht="43.2">
      <c r="A53" s="118" t="s">
        <v>1352</v>
      </c>
      <c r="B53" s="176"/>
      <c r="C53" s="176"/>
      <c r="D53" s="176"/>
      <c r="E53" s="176"/>
      <c r="F53" s="176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AA53" s="153" t="s">
        <v>1375</v>
      </c>
    </row>
    <row r="54" spans="1:27" ht="57.6">
      <c r="A54" s="118" t="s">
        <v>1353</v>
      </c>
      <c r="B54" s="176"/>
      <c r="C54" s="176"/>
      <c r="D54" s="176"/>
      <c r="E54" s="176"/>
      <c r="F54" s="176"/>
      <c r="G54" s="176"/>
      <c r="H54" s="176"/>
      <c r="I54" s="176"/>
      <c r="J54" s="176"/>
      <c r="K54" s="176"/>
      <c r="L54" s="176"/>
      <c r="M54" s="176"/>
      <c r="N54" s="176"/>
      <c r="O54" s="176"/>
      <c r="P54" s="176"/>
      <c r="AA54" s="153" t="s">
        <v>1376</v>
      </c>
    </row>
    <row r="55" spans="1:27" ht="72">
      <c r="A55" s="118" t="s">
        <v>1354</v>
      </c>
      <c r="B55" s="176"/>
      <c r="C55" s="176"/>
      <c r="D55" s="176"/>
      <c r="E55" s="176"/>
      <c r="F55" s="176"/>
      <c r="G55" s="176"/>
      <c r="H55" s="176"/>
      <c r="I55" s="176"/>
      <c r="J55" s="176"/>
      <c r="K55" s="176"/>
      <c r="L55" s="176"/>
      <c r="M55" s="176"/>
      <c r="N55" s="176"/>
      <c r="O55" s="176"/>
      <c r="P55" s="176"/>
      <c r="Z55" s="131">
        <v>0</v>
      </c>
      <c r="AA55" s="153" t="s">
        <v>1377</v>
      </c>
    </row>
    <row r="56" spans="1:27">
      <c r="A56" s="118" t="s">
        <v>1355</v>
      </c>
      <c r="B56" s="176"/>
      <c r="C56" s="176"/>
      <c r="D56" s="176"/>
      <c r="E56" s="176"/>
      <c r="F56" s="176"/>
      <c r="G56" s="176"/>
      <c r="H56" s="176"/>
      <c r="I56" s="176"/>
      <c r="J56" s="176"/>
      <c r="K56" s="176"/>
      <c r="L56" s="176"/>
      <c r="M56" s="176"/>
      <c r="N56" s="176"/>
      <c r="O56" s="176"/>
      <c r="P56" s="176"/>
      <c r="Z56" s="131"/>
      <c r="AA56" s="140"/>
    </row>
    <row r="57" spans="1:27" ht="57.6">
      <c r="A57" s="118" t="s">
        <v>1356</v>
      </c>
      <c r="B57" s="176"/>
      <c r="C57" s="176"/>
      <c r="D57" s="176"/>
      <c r="E57" s="176"/>
      <c r="F57" s="176"/>
      <c r="G57" s="176"/>
      <c r="H57" s="176"/>
      <c r="I57" s="176"/>
      <c r="J57" s="176"/>
      <c r="K57" s="176"/>
      <c r="L57" s="176"/>
      <c r="M57" s="176"/>
      <c r="N57" s="176"/>
      <c r="O57" s="176"/>
      <c r="P57" s="176"/>
      <c r="Z57" s="131"/>
      <c r="AA57" s="128" t="s">
        <v>1378</v>
      </c>
    </row>
    <row r="58" spans="1:27">
      <c r="A58" s="118" t="s">
        <v>1357</v>
      </c>
      <c r="B58" s="176"/>
      <c r="C58" s="176"/>
      <c r="D58" s="176"/>
      <c r="E58" s="17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</row>
    <row r="59" spans="1:27">
      <c r="A59" s="118" t="s">
        <v>1358</v>
      </c>
      <c r="B59" s="176"/>
      <c r="C59" s="176"/>
      <c r="D59" s="176"/>
      <c r="E59" s="176"/>
      <c r="F59" s="176"/>
      <c r="G59" s="176"/>
      <c r="H59" s="176"/>
      <c r="I59" s="176"/>
      <c r="J59" s="176"/>
      <c r="K59" s="176"/>
      <c r="L59" s="176"/>
      <c r="M59" s="176"/>
      <c r="N59" s="176"/>
      <c r="O59" s="176"/>
      <c r="P59" s="176"/>
    </row>
    <row r="60" spans="1:27">
      <c r="A60" s="118" t="s">
        <v>1359</v>
      </c>
      <c r="B60" s="176"/>
      <c r="C60" s="176"/>
      <c r="D60" s="176"/>
      <c r="E60" s="176"/>
      <c r="F60" s="176"/>
      <c r="G60" s="176"/>
      <c r="H60" s="176"/>
      <c r="I60" s="176"/>
      <c r="J60" s="176"/>
      <c r="K60" s="176"/>
      <c r="L60" s="176"/>
      <c r="M60" s="176"/>
      <c r="N60" s="176"/>
      <c r="O60" s="176"/>
      <c r="P60" s="176"/>
    </row>
    <row r="61" spans="1:27">
      <c r="A61" s="118" t="s">
        <v>1360</v>
      </c>
      <c r="B61" s="176"/>
      <c r="C61" s="176"/>
      <c r="D61" s="176"/>
      <c r="E61" s="176"/>
      <c r="F61" s="176"/>
      <c r="G61" s="176"/>
      <c r="H61" s="176"/>
      <c r="I61" s="176"/>
      <c r="J61" s="176"/>
      <c r="K61" s="176"/>
      <c r="L61" s="176"/>
      <c r="M61" s="176"/>
      <c r="N61" s="176"/>
      <c r="O61" s="176"/>
      <c r="P61" s="176"/>
    </row>
    <row r="62" spans="1:27">
      <c r="A62" s="118" t="s">
        <v>1361</v>
      </c>
      <c r="B62" s="176"/>
      <c r="C62" s="176"/>
      <c r="D62" s="176"/>
      <c r="E62" s="176"/>
      <c r="F62" s="176"/>
      <c r="G62" s="176"/>
      <c r="H62" s="176"/>
      <c r="I62" s="176"/>
      <c r="J62" s="176"/>
      <c r="K62" s="176"/>
      <c r="L62" s="176"/>
      <c r="M62" s="176"/>
      <c r="N62" s="176"/>
      <c r="O62" s="176"/>
      <c r="P62" s="176"/>
    </row>
    <row r="63" spans="1:27">
      <c r="A63" s="118" t="s">
        <v>1362</v>
      </c>
      <c r="B63" s="176"/>
      <c r="C63" s="176"/>
      <c r="D63" s="176"/>
      <c r="E63" s="176"/>
      <c r="F63" s="176"/>
      <c r="G63" s="176"/>
      <c r="H63" s="176"/>
      <c r="I63" s="176"/>
      <c r="J63" s="176"/>
      <c r="K63" s="176"/>
      <c r="L63" s="176"/>
      <c r="M63" s="176"/>
      <c r="N63" s="176"/>
      <c r="O63" s="176"/>
      <c r="P63" s="176"/>
    </row>
    <row r="64" spans="1:27">
      <c r="A64" s="181" t="s">
        <v>1363</v>
      </c>
      <c r="B64" s="176"/>
      <c r="C64" s="176"/>
      <c r="D64" s="176"/>
      <c r="E64" s="17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</row>
    <row r="65" spans="1:16">
      <c r="A65" s="181" t="s">
        <v>1364</v>
      </c>
      <c r="B65" s="176"/>
      <c r="C65" s="176"/>
      <c r="D65" s="176"/>
      <c r="E65" s="176"/>
      <c r="F65" s="176"/>
      <c r="G65" s="176"/>
      <c r="H65" s="176"/>
      <c r="I65" s="176"/>
      <c r="J65" s="176"/>
      <c r="K65" s="176"/>
      <c r="L65" s="176"/>
      <c r="M65" s="176"/>
      <c r="N65" s="176"/>
      <c r="O65" s="176"/>
      <c r="P65" s="176"/>
    </row>
    <row r="66" spans="1:16">
      <c r="A66" s="118" t="s">
        <v>1365</v>
      </c>
      <c r="B66" s="176"/>
      <c r="C66" s="176"/>
      <c r="D66" s="176"/>
      <c r="E66" s="176"/>
      <c r="F66" s="176"/>
      <c r="G66" s="176"/>
      <c r="H66" s="176"/>
      <c r="I66" s="176"/>
      <c r="J66" s="176"/>
      <c r="K66" s="176"/>
      <c r="L66" s="176"/>
      <c r="M66" s="176"/>
      <c r="N66" s="176"/>
      <c r="O66" s="176"/>
      <c r="P66" s="176"/>
    </row>
    <row r="67" spans="1:16">
      <c r="A67" s="118" t="s">
        <v>1366</v>
      </c>
      <c r="B67" s="176"/>
      <c r="C67" s="176"/>
      <c r="D67" s="176"/>
      <c r="E67" s="176"/>
      <c r="F67" s="176"/>
      <c r="G67" s="176"/>
      <c r="H67" s="176"/>
      <c r="I67" s="176"/>
      <c r="J67" s="176"/>
      <c r="K67" s="176"/>
      <c r="L67" s="176"/>
      <c r="M67" s="176"/>
      <c r="N67" s="176"/>
      <c r="O67" s="176"/>
      <c r="P67" s="176"/>
    </row>
    <row r="68" spans="1:16">
      <c r="A68" s="118" t="s">
        <v>1367</v>
      </c>
      <c r="B68" s="176"/>
      <c r="C68" s="176"/>
      <c r="D68" s="176"/>
      <c r="E68" s="176"/>
      <c r="F68" s="176"/>
      <c r="G68" s="176"/>
      <c r="H68" s="176"/>
      <c r="I68" s="176"/>
      <c r="J68" s="176"/>
      <c r="K68" s="176"/>
      <c r="L68" s="176"/>
      <c r="M68" s="176"/>
      <c r="N68" s="176"/>
      <c r="O68" s="176"/>
      <c r="P68" s="176"/>
    </row>
    <row r="69" spans="1:16">
      <c r="A69" s="109"/>
      <c r="B69" s="176"/>
      <c r="C69" s="176"/>
      <c r="D69" s="176"/>
      <c r="E69" s="176"/>
      <c r="F69" s="176"/>
      <c r="G69" s="176"/>
      <c r="H69" s="176"/>
      <c r="I69" s="176"/>
      <c r="J69" s="176"/>
      <c r="K69" s="176"/>
      <c r="L69" s="176"/>
      <c r="M69" s="176"/>
      <c r="N69" s="176"/>
      <c r="O69" s="176"/>
      <c r="P69" s="176"/>
    </row>
    <row r="70" spans="1:16">
      <c r="A70" s="109" t="s">
        <v>1203</v>
      </c>
      <c r="B70" s="182"/>
      <c r="C70" s="176"/>
      <c r="D70" s="176"/>
      <c r="E70" s="176"/>
      <c r="F70" s="176"/>
      <c r="G70" s="176"/>
      <c r="H70" s="176"/>
      <c r="I70" s="176"/>
      <c r="J70" s="176"/>
      <c r="K70" s="176"/>
      <c r="L70" s="176"/>
      <c r="M70" s="176"/>
      <c r="N70" s="176"/>
      <c r="O70" s="176"/>
      <c r="P70" s="183"/>
    </row>
  </sheetData>
  <mergeCells count="1">
    <mergeCell ref="B1:Q1"/>
  </mergeCells>
  <pageMargins left="0.7" right="0.7" top="0.75" bottom="0.75" header="0.3" footer="0.3"/>
  <customProperties>
    <customPr name="_pios_id" r:id="rId1"/>
  </customProperties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47"/>
  <sheetViews>
    <sheetView topLeftCell="J18" zoomScale="80" zoomScaleNormal="80" workbookViewId="0">
      <selection activeCell="X47" sqref="X47"/>
    </sheetView>
  </sheetViews>
  <sheetFormatPr defaultColWidth="8.88671875" defaultRowHeight="14.4"/>
  <cols>
    <col min="1" max="1" width="10.6640625" style="19" bestFit="1" customWidth="1"/>
    <col min="2" max="4" width="10.6640625" style="19" customWidth="1"/>
    <col min="5" max="6" width="10.44140625" style="19" customWidth="1"/>
    <col min="7" max="7" width="24" style="19" bestFit="1" customWidth="1"/>
    <col min="8" max="8" width="7.109375" style="19" customWidth="1"/>
    <col min="9" max="9" width="42.44140625" style="19" bestFit="1" customWidth="1"/>
    <col min="10" max="10" width="10.33203125" style="19" customWidth="1"/>
    <col min="11" max="24" width="15.6640625" style="19" customWidth="1"/>
    <col min="25" max="25" width="11.88671875" style="19" bestFit="1" customWidth="1"/>
    <col min="26" max="16384" width="8.88671875" style="19"/>
  </cols>
  <sheetData>
    <row r="1" spans="1:25">
      <c r="A1" s="1"/>
      <c r="B1" s="1"/>
      <c r="C1" s="1"/>
      <c r="D1" s="1"/>
      <c r="E1" s="1"/>
      <c r="F1" s="1"/>
      <c r="G1" s="1"/>
      <c r="H1" s="1"/>
      <c r="I1" s="1"/>
      <c r="J1" s="1"/>
      <c r="K1" s="1" t="s">
        <v>14</v>
      </c>
      <c r="L1" s="1" t="s">
        <v>14</v>
      </c>
      <c r="M1" s="1" t="s">
        <v>14</v>
      </c>
      <c r="N1" s="1" t="s">
        <v>14</v>
      </c>
      <c r="O1" s="1" t="s">
        <v>14</v>
      </c>
      <c r="P1" s="1" t="s">
        <v>14</v>
      </c>
      <c r="Q1" s="1" t="s">
        <v>14</v>
      </c>
      <c r="R1" s="1" t="s">
        <v>14</v>
      </c>
      <c r="S1" s="1" t="s">
        <v>14</v>
      </c>
      <c r="T1" s="1" t="s">
        <v>14</v>
      </c>
      <c r="U1" s="1" t="s">
        <v>14</v>
      </c>
      <c r="V1" s="1" t="s">
        <v>14</v>
      </c>
      <c r="W1" s="1"/>
      <c r="X1" s="1" t="s">
        <v>14</v>
      </c>
    </row>
    <row r="2" spans="1:25">
      <c r="A2" s="1"/>
      <c r="B2" s="1"/>
      <c r="C2" s="1"/>
      <c r="D2" s="1"/>
      <c r="E2" s="1"/>
      <c r="F2" s="1"/>
      <c r="G2" s="1"/>
      <c r="H2" s="1"/>
      <c r="I2" s="1"/>
      <c r="J2" s="1"/>
      <c r="K2" s="2" t="s">
        <v>1</v>
      </c>
      <c r="L2" s="2" t="s">
        <v>1</v>
      </c>
      <c r="M2" s="2" t="s">
        <v>1</v>
      </c>
      <c r="N2" s="2" t="s">
        <v>1</v>
      </c>
      <c r="O2" s="2" t="s">
        <v>1</v>
      </c>
      <c r="P2" s="2" t="s">
        <v>1</v>
      </c>
      <c r="Q2" s="2" t="s">
        <v>1</v>
      </c>
      <c r="R2" s="1" t="s">
        <v>1</v>
      </c>
      <c r="S2" s="1" t="s">
        <v>1</v>
      </c>
      <c r="T2" s="1" t="s">
        <v>1</v>
      </c>
      <c r="U2" s="1" t="s">
        <v>1</v>
      </c>
      <c r="V2" s="1" t="s">
        <v>1</v>
      </c>
      <c r="W2" s="1"/>
      <c r="X2" s="1" t="s">
        <v>1</v>
      </c>
    </row>
    <row r="3" spans="1:25">
      <c r="A3" s="1"/>
      <c r="B3" s="1"/>
      <c r="C3" s="1"/>
      <c r="D3" s="1"/>
      <c r="E3" s="1"/>
      <c r="F3" s="1"/>
      <c r="G3" s="1"/>
      <c r="H3" s="1"/>
      <c r="I3" s="1"/>
      <c r="J3" s="1"/>
      <c r="K3" s="2" t="s">
        <v>18</v>
      </c>
      <c r="L3" s="2" t="s">
        <v>18</v>
      </c>
      <c r="M3" s="2" t="s">
        <v>18</v>
      </c>
      <c r="N3" s="2" t="s">
        <v>18</v>
      </c>
      <c r="O3" s="2" t="s">
        <v>18</v>
      </c>
      <c r="P3" s="2" t="s">
        <v>18</v>
      </c>
      <c r="Q3" s="2" t="s">
        <v>18</v>
      </c>
      <c r="R3" s="1" t="s">
        <v>18</v>
      </c>
      <c r="S3" s="1" t="s">
        <v>18</v>
      </c>
      <c r="T3" s="1" t="s">
        <v>18</v>
      </c>
      <c r="U3" s="1" t="s">
        <v>18</v>
      </c>
      <c r="V3" s="1" t="s">
        <v>18</v>
      </c>
      <c r="W3" s="1"/>
      <c r="X3" s="1" t="s">
        <v>18</v>
      </c>
    </row>
    <row r="4" spans="1:25">
      <c r="A4" s="1"/>
      <c r="B4" s="1"/>
      <c r="C4" s="1"/>
      <c r="D4" s="1"/>
      <c r="E4" s="1"/>
      <c r="F4" s="1"/>
      <c r="G4" s="1"/>
      <c r="H4" s="1"/>
      <c r="I4" s="1"/>
      <c r="J4" s="1"/>
      <c r="K4" s="2" t="s">
        <v>19</v>
      </c>
      <c r="L4" s="2" t="s">
        <v>19</v>
      </c>
      <c r="M4" s="2" t="s">
        <v>19</v>
      </c>
      <c r="N4" s="2" t="s">
        <v>19</v>
      </c>
      <c r="O4" s="2" t="s">
        <v>19</v>
      </c>
      <c r="P4" s="2" t="s">
        <v>19</v>
      </c>
      <c r="Q4" s="2" t="s">
        <v>19</v>
      </c>
      <c r="R4" s="1" t="s">
        <v>19</v>
      </c>
      <c r="S4" s="1" t="s">
        <v>19</v>
      </c>
      <c r="T4" s="1" t="s">
        <v>19</v>
      </c>
      <c r="U4" s="1" t="s">
        <v>19</v>
      </c>
      <c r="V4" s="1" t="s">
        <v>19</v>
      </c>
      <c r="W4" s="1"/>
      <c r="X4" s="1" t="s">
        <v>19</v>
      </c>
    </row>
    <row r="5" spans="1:25">
      <c r="A5" s="1"/>
      <c r="B5" s="1"/>
      <c r="C5" s="1"/>
      <c r="D5" s="1"/>
      <c r="E5" s="1"/>
      <c r="F5" s="1"/>
      <c r="G5" s="1"/>
      <c r="H5" s="1"/>
      <c r="I5" s="1"/>
      <c r="J5" s="1"/>
      <c r="K5" s="2" t="s">
        <v>20</v>
      </c>
      <c r="L5" s="2" t="s">
        <v>20</v>
      </c>
      <c r="M5" s="2" t="s">
        <v>20</v>
      </c>
      <c r="N5" s="2" t="s">
        <v>20</v>
      </c>
      <c r="O5" s="2" t="s">
        <v>20</v>
      </c>
      <c r="P5" s="2" t="s">
        <v>20</v>
      </c>
      <c r="Q5" s="2" t="s">
        <v>20</v>
      </c>
      <c r="R5" s="1" t="s">
        <v>20</v>
      </c>
      <c r="S5" s="1" t="s">
        <v>20</v>
      </c>
      <c r="T5" s="1" t="s">
        <v>20</v>
      </c>
      <c r="U5" s="1" t="s">
        <v>20</v>
      </c>
      <c r="V5" s="1" t="s">
        <v>20</v>
      </c>
      <c r="W5" s="1"/>
      <c r="X5" s="1" t="s">
        <v>20</v>
      </c>
    </row>
    <row r="6" spans="1:25">
      <c r="A6" s="1"/>
      <c r="B6" s="1"/>
      <c r="C6" s="1"/>
      <c r="D6" s="1"/>
      <c r="E6" s="1"/>
      <c r="F6" s="1"/>
      <c r="G6" s="1"/>
      <c r="H6" s="1"/>
      <c r="I6" s="1"/>
      <c r="J6" s="1"/>
      <c r="K6" s="2" t="s">
        <v>16</v>
      </c>
      <c r="L6" s="2" t="s">
        <v>16</v>
      </c>
      <c r="M6" s="2" t="s">
        <v>16</v>
      </c>
      <c r="N6" s="2" t="s">
        <v>16</v>
      </c>
      <c r="O6" s="2" t="s">
        <v>16</v>
      </c>
      <c r="P6" s="2" t="s">
        <v>16</v>
      </c>
      <c r="Q6" s="2" t="s">
        <v>16</v>
      </c>
      <c r="R6" s="1" t="s">
        <v>16</v>
      </c>
      <c r="S6" s="1" t="s">
        <v>16</v>
      </c>
      <c r="T6" s="1" t="s">
        <v>16</v>
      </c>
      <c r="U6" s="1" t="s">
        <v>16</v>
      </c>
      <c r="V6" s="1" t="s">
        <v>16</v>
      </c>
      <c r="W6" s="1"/>
      <c r="X6" s="1" t="s">
        <v>16</v>
      </c>
    </row>
    <row r="7" spans="1:25">
      <c r="A7" s="1"/>
      <c r="B7" s="1"/>
      <c r="C7" s="1"/>
      <c r="D7" s="1"/>
      <c r="E7" s="1"/>
      <c r="F7" s="1"/>
      <c r="G7" s="1"/>
      <c r="H7" s="1"/>
      <c r="I7" s="1"/>
      <c r="J7" s="1"/>
      <c r="K7" s="2" t="s">
        <v>0</v>
      </c>
      <c r="L7" s="2" t="s">
        <v>0</v>
      </c>
      <c r="M7" s="2" t="s">
        <v>0</v>
      </c>
      <c r="N7" s="2" t="s">
        <v>0</v>
      </c>
      <c r="O7" s="2" t="s">
        <v>0</v>
      </c>
      <c r="P7" s="2" t="s">
        <v>0</v>
      </c>
      <c r="Q7" s="2" t="s">
        <v>0</v>
      </c>
      <c r="R7" s="1" t="s">
        <v>0</v>
      </c>
      <c r="S7" s="1" t="s">
        <v>0</v>
      </c>
      <c r="T7" s="1" t="s">
        <v>0</v>
      </c>
      <c r="U7" s="1" t="s">
        <v>0</v>
      </c>
      <c r="V7" s="1" t="s">
        <v>0</v>
      </c>
      <c r="W7" s="1"/>
      <c r="X7" s="1" t="s">
        <v>0</v>
      </c>
    </row>
    <row r="8" spans="1:25" ht="28.8">
      <c r="A8" s="15" t="s">
        <v>1042</v>
      </c>
      <c r="B8" s="15" t="s">
        <v>239</v>
      </c>
      <c r="C8" s="15" t="s">
        <v>1050</v>
      </c>
      <c r="D8" s="15" t="s">
        <v>1140</v>
      </c>
      <c r="E8" s="15" t="s">
        <v>1041</v>
      </c>
      <c r="F8" s="15" t="s">
        <v>1116</v>
      </c>
      <c r="G8" s="15" t="s">
        <v>242</v>
      </c>
      <c r="H8" s="15" t="s">
        <v>1124</v>
      </c>
      <c r="I8" s="15" t="s">
        <v>246</v>
      </c>
      <c r="J8" s="15" t="s">
        <v>248</v>
      </c>
      <c r="K8" s="46" t="s">
        <v>8</v>
      </c>
      <c r="L8" s="46" t="s">
        <v>9</v>
      </c>
      <c r="M8" s="46" t="s">
        <v>10</v>
      </c>
      <c r="N8" s="46" t="s">
        <v>11</v>
      </c>
      <c r="O8" s="46" t="s">
        <v>12</v>
      </c>
      <c r="P8" s="46" t="s">
        <v>13</v>
      </c>
      <c r="Q8" s="46" t="s">
        <v>2</v>
      </c>
      <c r="R8" s="46" t="s">
        <v>3</v>
      </c>
      <c r="S8" s="16" t="s">
        <v>4</v>
      </c>
      <c r="T8" s="16" t="s">
        <v>5</v>
      </c>
      <c r="U8" s="16" t="s">
        <v>6</v>
      </c>
      <c r="V8" s="16" t="s">
        <v>7</v>
      </c>
      <c r="W8" s="16" t="s">
        <v>240</v>
      </c>
      <c r="X8" s="16" t="s">
        <v>17</v>
      </c>
      <c r="Y8" s="15" t="s">
        <v>1142</v>
      </c>
    </row>
    <row r="9" spans="1:25">
      <c r="A9" s="13" t="s">
        <v>22</v>
      </c>
      <c r="B9" s="13"/>
      <c r="C9" s="13"/>
      <c r="D9" s="13" t="s">
        <v>1059</v>
      </c>
      <c r="E9" s="13" t="s">
        <v>72</v>
      </c>
      <c r="F9" s="13">
        <v>40111000</v>
      </c>
      <c r="G9" s="13" t="s">
        <v>249</v>
      </c>
      <c r="H9" s="13" t="s">
        <v>251</v>
      </c>
      <c r="I9" s="13" t="s">
        <v>252</v>
      </c>
      <c r="J9" s="13" t="s">
        <v>254</v>
      </c>
      <c r="K9" s="14">
        <f>IFERROR(SUM(VLOOKUP($H9,'2016 w_ww alloc'!$A:$F,6,FALSE)*'2017 Plan_Total Co'!H9),0)</f>
        <v>7504107.8120355159</v>
      </c>
      <c r="L9" s="14">
        <f>IFERROR(SUM(VLOOKUP($H9,'2016 w_ww alloc'!$A:$F,6,FALSE)*'2017 Plan_Total Co'!I9),0)</f>
        <v>7102221.2300392063</v>
      </c>
      <c r="M9" s="14">
        <f>IFERROR(SUM(VLOOKUP($H9,'2016 w_ww alloc'!$A:$F,6,FALSE)*'2017 Plan_Total Co'!J9),0)</f>
        <v>6733973.6593438582</v>
      </c>
      <c r="N9" s="14">
        <f>IFERROR(SUM(VLOOKUP($H9,'2016 w_ww alloc'!$A:$F,6,FALSE)*'2017 Plan_Total Co'!K9),0)</f>
        <v>7117219.2228451753</v>
      </c>
      <c r="O9" s="14">
        <f>IFERROR(SUM(VLOOKUP($H9,'2016 w_ww alloc'!$A:$F,6,FALSE)*'2017 Plan_Total Co'!L9),0)</f>
        <v>7112550.7636734676</v>
      </c>
      <c r="P9" s="14">
        <f>IFERROR(SUM(VLOOKUP($H9,'2016 w_ww alloc'!$A:$F,6,FALSE)*'2017 Plan_Total Co'!M9),0)</f>
        <v>8128271.2992354808</v>
      </c>
      <c r="Q9" s="14">
        <f>IFERROR(SUM(VLOOKUP($H9,'2016 w_ww alloc'!$A:$F,6,FALSE)*'2017 Plan_Total Co'!N9),0)</f>
        <v>8720193.5773060415</v>
      </c>
      <c r="R9" s="39">
        <f>IFERROR(SUM(VLOOKUP($H9,'2016 w_ww alloc'!$A:$F,6,FALSE)*'2017 Plan_Total Co'!O9),0)</f>
        <v>8510082.3496066388</v>
      </c>
      <c r="S9" s="39">
        <f>IFERROR(SUM(VLOOKUP($H9,'2016 w_ww alloc'!$A:$F,6,FALSE)*'2017 Plan_Total Co'!P9),0)</f>
        <v>8852619.6867840327</v>
      </c>
      <c r="T9" s="39">
        <f>IFERROR(SUM(VLOOKUP($H9,'2016 w_ww alloc'!$A:$F,6,FALSE)*'2017 Plan_Total Co'!Q9),0)</f>
        <v>8860033.0434644371</v>
      </c>
      <c r="U9" s="39">
        <f>IFERROR(SUM(VLOOKUP($H9,'2016 w_ww alloc'!$A:$F,6,FALSE)*'2017 Plan_Total Co'!R9),0)</f>
        <v>8120423.0276877433</v>
      </c>
      <c r="V9" s="39">
        <f>IFERROR(SUM(VLOOKUP($H9,'2016 w_ww alloc'!$A:$F,6,FALSE)*'2017 Plan_Total Co'!S9),0)</f>
        <v>7753734.9005198618</v>
      </c>
      <c r="W9" s="14">
        <f>SUM(K9:V9)</f>
        <v>94515430.57254146</v>
      </c>
      <c r="X9" s="14">
        <v>94515430.57254146</v>
      </c>
      <c r="Y9" s="30">
        <f>W9-X9</f>
        <v>0</v>
      </c>
    </row>
    <row r="10" spans="1:25">
      <c r="A10" s="1" t="s">
        <v>22</v>
      </c>
      <c r="B10" s="1"/>
      <c r="C10" s="1"/>
      <c r="D10" s="13" t="s">
        <v>1059</v>
      </c>
      <c r="E10" s="1" t="s">
        <v>147</v>
      </c>
      <c r="F10" s="1">
        <v>40211000</v>
      </c>
      <c r="G10" s="1" t="s">
        <v>304</v>
      </c>
      <c r="H10" s="1" t="s">
        <v>306</v>
      </c>
      <c r="I10" s="1" t="s">
        <v>305</v>
      </c>
      <c r="J10" s="1" t="s">
        <v>308</v>
      </c>
      <c r="K10" s="14">
        <f>IFERROR(SUM(VLOOKUP($H10,'2016 w_ww alloc'!$A:$F,6,FALSE)*'2017 Plan_Total Co'!H10),0)</f>
        <v>34164.409390225825</v>
      </c>
      <c r="L10" s="14">
        <f>IFERROR(SUM(VLOOKUP($H10,'2016 w_ww alloc'!$A:$F,6,FALSE)*'2017 Plan_Total Co'!I10),0)</f>
        <v>27400.298963803893</v>
      </c>
      <c r="M10" s="14">
        <f>IFERROR(SUM(VLOOKUP($H10,'2016 w_ww alloc'!$A:$F,6,FALSE)*'2017 Plan_Total Co'!J10),0)</f>
        <v>27815.361463619989</v>
      </c>
      <c r="N10" s="14">
        <f>IFERROR(SUM(VLOOKUP($H10,'2016 w_ww alloc'!$A:$F,6,FALSE)*'2017 Plan_Total Co'!K10),0)</f>
        <v>31222.422992706299</v>
      </c>
      <c r="O10" s="14">
        <f>IFERROR(SUM(VLOOKUP($H10,'2016 w_ww alloc'!$A:$F,6,FALSE)*'2017 Plan_Total Co'!L10),0)</f>
        <v>29189.916852472932</v>
      </c>
      <c r="P10" s="14">
        <f>IFERROR(SUM(VLOOKUP($H10,'2016 w_ww alloc'!$A:$F,6,FALSE)*'2017 Plan_Total Co'!M10),0)</f>
        <v>25936.947237236207</v>
      </c>
      <c r="Q10" s="14">
        <f>IFERROR(SUM(VLOOKUP($H10,'2016 w_ww alloc'!$A:$F,6,FALSE)*'2017 Plan_Total Co'!N10),0)</f>
        <v>26363.050468551981</v>
      </c>
      <c r="R10" s="39">
        <f>IFERROR(SUM(VLOOKUP($H10,'2016 w_ww alloc'!$A:$F,6,FALSE)*'2017 Plan_Total Co'!O10),0)</f>
        <v>34468.727768978795</v>
      </c>
      <c r="S10" s="39">
        <f>IFERROR(SUM(VLOOKUP($H10,'2016 w_ww alloc'!$A:$F,6,FALSE)*'2017 Plan_Total Co'!P10),0)</f>
        <v>35673.852126891441</v>
      </c>
      <c r="T10" s="39">
        <f>IFERROR(SUM(VLOOKUP($H10,'2016 w_ww alloc'!$A:$F,6,FALSE)*'2017 Plan_Total Co'!Q10),0)</f>
        <v>36808.517344212763</v>
      </c>
      <c r="U10" s="39">
        <f>IFERROR(SUM(VLOOKUP($H10,'2016 w_ww alloc'!$A:$F,6,FALSE)*'2017 Plan_Total Co'!R10),0)</f>
        <v>34561.819410183554</v>
      </c>
      <c r="V10" s="39">
        <f>IFERROR(SUM(VLOOKUP($H10,'2016 w_ww alloc'!$A:$F,6,FALSE)*'2017 Plan_Total Co'!S10),0)</f>
        <v>32369.469504161407</v>
      </c>
      <c r="W10" s="2">
        <f t="shared" ref="W10:W49" si="0">SUM(K10:V10)</f>
        <v>375974.79352304502</v>
      </c>
      <c r="X10" s="2">
        <v>549564.16027625068</v>
      </c>
      <c r="Y10" s="30">
        <f t="shared" ref="Y10:Y49" si="1">W10-X10</f>
        <v>-173589.36675320566</v>
      </c>
    </row>
    <row r="11" spans="1:25">
      <c r="A11" s="1" t="s">
        <v>22</v>
      </c>
      <c r="B11" s="1"/>
      <c r="C11" s="1"/>
      <c r="D11" s="13" t="s">
        <v>1059</v>
      </c>
      <c r="E11" s="1" t="s">
        <v>230</v>
      </c>
      <c r="F11" s="1">
        <v>40310300</v>
      </c>
      <c r="G11" s="1" t="s">
        <v>334</v>
      </c>
      <c r="H11" s="1" t="s">
        <v>324</v>
      </c>
      <c r="I11" s="1" t="s">
        <v>325</v>
      </c>
      <c r="J11" s="1" t="s">
        <v>336</v>
      </c>
      <c r="K11" s="14">
        <f>IFERROR(SUM(VLOOKUP($H11,'2016 w_ww alloc'!$A:$F,6,FALSE)*'2017 Plan_Total Co'!H11),0)</f>
        <v>189117.62082826416</v>
      </c>
      <c r="L11" s="14">
        <f>IFERROR(SUM(VLOOKUP($H11,'2016 w_ww alloc'!$A:$F,6,FALSE)*'2017 Plan_Total Co'!I11),0)</f>
        <v>179441.74652700598</v>
      </c>
      <c r="M11" s="14">
        <f>IFERROR(SUM(VLOOKUP($H11,'2016 w_ww alloc'!$A:$F,6,FALSE)*'2017 Plan_Total Co'!J11),0)</f>
        <v>194904.06794094795</v>
      </c>
      <c r="N11" s="14">
        <f>IFERROR(SUM(VLOOKUP($H11,'2016 w_ww alloc'!$A:$F,6,FALSE)*'2017 Plan_Total Co'!K11),0)</f>
        <v>182305.72244532086</v>
      </c>
      <c r="O11" s="14">
        <f>IFERROR(SUM(VLOOKUP($H11,'2016 w_ww alloc'!$A:$F,6,FALSE)*'2017 Plan_Total Co'!L11),0)</f>
        <v>188156.91166592727</v>
      </c>
      <c r="P11" s="14">
        <f>IFERROR(SUM(VLOOKUP($H11,'2016 w_ww alloc'!$A:$F,6,FALSE)*'2017 Plan_Total Co'!M11),0)</f>
        <v>208741.82672412624</v>
      </c>
      <c r="Q11" s="14">
        <f>IFERROR(SUM(VLOOKUP($H11,'2016 w_ww alloc'!$A:$F,6,FALSE)*'2017 Plan_Total Co'!N11),0)</f>
        <v>206167.90505811214</v>
      </c>
      <c r="R11" s="39">
        <f>IFERROR(SUM(VLOOKUP($H11,'2016 w_ww alloc'!$A:$F,6,FALSE)*'2017 Plan_Total Co'!O11),0)</f>
        <v>221082.80894599465</v>
      </c>
      <c r="S11" s="39">
        <f>IFERROR(SUM(VLOOKUP($H11,'2016 w_ww alloc'!$A:$F,6,FALSE)*'2017 Plan_Total Co'!P11),0)</f>
        <v>178270.54138150477</v>
      </c>
      <c r="T11" s="39">
        <f>IFERROR(SUM(VLOOKUP($H11,'2016 w_ww alloc'!$A:$F,6,FALSE)*'2017 Plan_Total Co'!Q11),0)</f>
        <v>177047.11878797147</v>
      </c>
      <c r="U11" s="39">
        <f>IFERROR(SUM(VLOOKUP($H11,'2016 w_ww alloc'!$A:$F,6,FALSE)*'2017 Plan_Total Co'!R11),0)</f>
        <v>160115.80775702867</v>
      </c>
      <c r="V11" s="39">
        <f>IFERROR(SUM(VLOOKUP($H11,'2016 w_ww alloc'!$A:$F,6,FALSE)*'2017 Plan_Total Co'!S11),0)</f>
        <v>180891.1986044622</v>
      </c>
      <c r="W11" s="2">
        <f t="shared" si="0"/>
        <v>2266243.2766666664</v>
      </c>
      <c r="X11" s="2">
        <v>2274648.2766666664</v>
      </c>
      <c r="Y11" s="30">
        <f t="shared" si="1"/>
        <v>-8405</v>
      </c>
    </row>
    <row r="12" spans="1:25">
      <c r="A12" s="1" t="s">
        <v>22</v>
      </c>
      <c r="B12" s="1"/>
      <c r="C12" s="1"/>
      <c r="D12" s="13" t="s">
        <v>1059</v>
      </c>
      <c r="E12" s="1" t="s">
        <v>181</v>
      </c>
      <c r="F12" s="1">
        <v>51010000</v>
      </c>
      <c r="G12" s="1" t="s">
        <v>453</v>
      </c>
      <c r="H12" s="1" t="s">
        <v>455</v>
      </c>
      <c r="I12" s="1" t="s">
        <v>454</v>
      </c>
      <c r="J12" s="1" t="s">
        <v>457</v>
      </c>
      <c r="K12" s="14">
        <f>IFERROR(SUM(VLOOKUP($H12,'2016 w_ww alloc'!$A:$F,6,FALSE)*'2017 Plan_Total Co'!H12),0)</f>
        <v>41968.229300454084</v>
      </c>
      <c r="L12" s="14">
        <f>IFERROR(SUM(VLOOKUP($H12,'2016 w_ww alloc'!$A:$F,6,FALSE)*'2017 Plan_Total Co'!I12),0)</f>
        <v>19759.971396277659</v>
      </c>
      <c r="M12" s="14">
        <f>IFERROR(SUM(VLOOKUP($H12,'2016 w_ww alloc'!$A:$F,6,FALSE)*'2017 Plan_Total Co'!J12),0)</f>
        <v>17178.464945385611</v>
      </c>
      <c r="N12" s="14">
        <f>IFERROR(SUM(VLOOKUP($H12,'2016 w_ww alloc'!$A:$F,6,FALSE)*'2017 Plan_Total Co'!K12),0)</f>
        <v>12576.949432958387</v>
      </c>
      <c r="O12" s="14">
        <f>IFERROR(SUM(VLOOKUP($H12,'2016 w_ww alloc'!$A:$F,6,FALSE)*'2017 Plan_Total Co'!L12),0)</f>
        <v>9946.102262439199</v>
      </c>
      <c r="P12" s="14">
        <f>IFERROR(SUM(VLOOKUP($H12,'2016 w_ww alloc'!$A:$F,6,FALSE)*'2017 Plan_Total Co'!M12),0)</f>
        <v>11981.90035425506</v>
      </c>
      <c r="Q12" s="14">
        <f>IFERROR(SUM(VLOOKUP($H12,'2016 w_ww alloc'!$A:$F,6,FALSE)*'2017 Plan_Total Co'!N12),0)</f>
        <v>10327.012617960732</v>
      </c>
      <c r="R12" s="39">
        <f>IFERROR(SUM(VLOOKUP($H12,'2016 w_ww alloc'!$A:$F,6,FALSE)*'2017 Plan_Total Co'!O12),0)</f>
        <v>11128.30590470551</v>
      </c>
      <c r="S12" s="39">
        <f>IFERROR(SUM(VLOOKUP($H12,'2016 w_ww alloc'!$A:$F,6,FALSE)*'2017 Plan_Total Co'!P12),0)</f>
        <v>11772.695703035981</v>
      </c>
      <c r="T12" s="39">
        <f>IFERROR(SUM(VLOOKUP($H12,'2016 w_ww alloc'!$A:$F,6,FALSE)*'2017 Plan_Total Co'!Q12),0)</f>
        <v>13785.797063823355</v>
      </c>
      <c r="U12" s="39">
        <f>IFERROR(SUM(VLOOKUP($H12,'2016 w_ww alloc'!$A:$F,6,FALSE)*'2017 Plan_Total Co'!R12),0)</f>
        <v>8466.8674880174949</v>
      </c>
      <c r="V12" s="39">
        <f>IFERROR(SUM(VLOOKUP($H12,'2016 w_ww alloc'!$A:$F,6,FALSE)*'2017 Plan_Total Co'!S12),0)</f>
        <v>10761.210950679577</v>
      </c>
      <c r="W12" s="2">
        <f t="shared" si="0"/>
        <v>179653.50741999267</v>
      </c>
      <c r="X12" s="2">
        <v>179653.50741999265</v>
      </c>
      <c r="Y12" s="30">
        <f t="shared" si="1"/>
        <v>0</v>
      </c>
    </row>
    <row r="13" spans="1:25">
      <c r="A13" s="1" t="s">
        <v>22</v>
      </c>
      <c r="B13" s="1"/>
      <c r="C13" s="1"/>
      <c r="D13" s="13" t="s">
        <v>1059</v>
      </c>
      <c r="E13" s="1" t="s">
        <v>182</v>
      </c>
      <c r="F13" s="1">
        <v>51510000</v>
      </c>
      <c r="G13" s="1" t="s">
        <v>465</v>
      </c>
      <c r="H13" s="1" t="s">
        <v>467</v>
      </c>
      <c r="I13" s="1" t="s">
        <v>468</v>
      </c>
      <c r="J13" s="1" t="s">
        <v>470</v>
      </c>
      <c r="K13" s="14">
        <f>IFERROR(SUM(VLOOKUP($H13,'2016 w_ww alloc'!$A:$F,6,FALSE)*'2017 Plan_Total Co'!H13),0)</f>
        <v>253576.96576290924</v>
      </c>
      <c r="L13" s="14">
        <f>IFERROR(SUM(VLOOKUP($H13,'2016 w_ww alloc'!$A:$F,6,FALSE)*'2017 Plan_Total Co'!I13),0)</f>
        <v>291664.85483840352</v>
      </c>
      <c r="M13" s="14">
        <f>IFERROR(SUM(VLOOKUP($H13,'2016 w_ww alloc'!$A:$F,6,FALSE)*'2017 Plan_Total Co'!J13),0)</f>
        <v>304240.22174364462</v>
      </c>
      <c r="N13" s="14">
        <f>IFERROR(SUM(VLOOKUP($H13,'2016 w_ww alloc'!$A:$F,6,FALSE)*'2017 Plan_Total Co'!K13),0)</f>
        <v>300659.01258240588</v>
      </c>
      <c r="O13" s="14">
        <f>IFERROR(SUM(VLOOKUP($H13,'2016 w_ww alloc'!$A:$F,6,FALSE)*'2017 Plan_Total Co'!L13),0)</f>
        <v>318188.40201404376</v>
      </c>
      <c r="P13" s="14">
        <f>IFERROR(SUM(VLOOKUP($H13,'2016 w_ww alloc'!$A:$F,6,FALSE)*'2017 Plan_Total Co'!M13),0)</f>
        <v>432696.89588398795</v>
      </c>
      <c r="Q13" s="14">
        <f>IFERROR(SUM(VLOOKUP($H13,'2016 w_ww alloc'!$A:$F,6,FALSE)*'2017 Plan_Total Co'!N13),0)</f>
        <v>422295.23274032905</v>
      </c>
      <c r="R13" s="39">
        <f>IFERROR(SUM(VLOOKUP($H13,'2016 w_ww alloc'!$A:$F,6,FALSE)*'2017 Plan_Total Co'!O13),0)</f>
        <v>443716.0772417215</v>
      </c>
      <c r="S13" s="39">
        <f>IFERROR(SUM(VLOOKUP($H13,'2016 w_ww alloc'!$A:$F,6,FALSE)*'2017 Plan_Total Co'!P13),0)</f>
        <v>410707.10201681877</v>
      </c>
      <c r="T13" s="39">
        <f>IFERROR(SUM(VLOOKUP($H13,'2016 w_ww alloc'!$A:$F,6,FALSE)*'2017 Plan_Total Co'!Q13),0)</f>
        <v>312622.80847948638</v>
      </c>
      <c r="U13" s="39">
        <f>IFERROR(SUM(VLOOKUP($H13,'2016 w_ww alloc'!$A:$F,6,FALSE)*'2017 Plan_Total Co'!R13),0)</f>
        <v>299738.18686671508</v>
      </c>
      <c r="V13" s="39">
        <f>IFERROR(SUM(VLOOKUP($H13,'2016 w_ww alloc'!$A:$F,6,FALSE)*'2017 Plan_Total Co'!S13),0)</f>
        <v>272860.78093918943</v>
      </c>
      <c r="W13" s="2">
        <f t="shared" si="0"/>
        <v>4062966.5411096551</v>
      </c>
      <c r="X13" s="2">
        <v>4166335.3191240849</v>
      </c>
      <c r="Y13" s="30">
        <f t="shared" si="1"/>
        <v>-103368.77801442984</v>
      </c>
    </row>
    <row r="14" spans="1:25">
      <c r="A14" s="1" t="s">
        <v>22</v>
      </c>
      <c r="B14" s="1"/>
      <c r="C14" s="1"/>
      <c r="D14" s="13" t="s">
        <v>1059</v>
      </c>
      <c r="E14" s="1" t="s">
        <v>226</v>
      </c>
      <c r="F14" s="1">
        <v>51800000</v>
      </c>
      <c r="G14" s="1" t="s">
        <v>484</v>
      </c>
      <c r="H14" s="1" t="s">
        <v>485</v>
      </c>
      <c r="I14" s="1" t="s">
        <v>484</v>
      </c>
      <c r="J14" s="1" t="s">
        <v>487</v>
      </c>
      <c r="K14" s="14">
        <f>IFERROR(SUM(VLOOKUP($H14,'2016 w_ww alloc'!$A:$F,6,FALSE)*'2017 Plan_Total Co'!H14),0)</f>
        <v>133004.02820867934</v>
      </c>
      <c r="L14" s="14">
        <f>IFERROR(SUM(VLOOKUP($H14,'2016 w_ww alloc'!$A:$F,6,FALSE)*'2017 Plan_Total Co'!I14),0)</f>
        <v>132301.86828859444</v>
      </c>
      <c r="M14" s="14">
        <f>IFERROR(SUM(VLOOKUP($H14,'2016 w_ww alloc'!$A:$F,6,FALSE)*'2017 Plan_Total Co'!J14),0)</f>
        <v>113633.63681325641</v>
      </c>
      <c r="N14" s="14">
        <f>IFERROR(SUM(VLOOKUP($H14,'2016 w_ww alloc'!$A:$F,6,FALSE)*'2017 Plan_Total Co'!K14),0)</f>
        <v>124052.61461824687</v>
      </c>
      <c r="O14" s="14">
        <f>IFERROR(SUM(VLOOKUP($H14,'2016 w_ww alloc'!$A:$F,6,FALSE)*'2017 Plan_Total Co'!L14),0)</f>
        <v>124691.54748844446</v>
      </c>
      <c r="P14" s="14">
        <f>IFERROR(SUM(VLOOKUP($H14,'2016 w_ww alloc'!$A:$F,6,FALSE)*'2017 Plan_Total Co'!M14),0)</f>
        <v>161979.3230921106</v>
      </c>
      <c r="Q14" s="14">
        <f>IFERROR(SUM(VLOOKUP($H14,'2016 w_ww alloc'!$A:$F,6,FALSE)*'2017 Plan_Total Co'!N14),0)</f>
        <v>194093.00231429271</v>
      </c>
      <c r="R14" s="39">
        <f>IFERROR(SUM(VLOOKUP($H14,'2016 w_ww alloc'!$A:$F,6,FALSE)*'2017 Plan_Total Co'!O14),0)</f>
        <v>219853.0665918075</v>
      </c>
      <c r="S14" s="39">
        <f>IFERROR(SUM(VLOOKUP($H14,'2016 w_ww alloc'!$A:$F,6,FALSE)*'2017 Plan_Total Co'!P14),0)</f>
        <v>198371.60297069105</v>
      </c>
      <c r="T14" s="39">
        <f>IFERROR(SUM(VLOOKUP($H14,'2016 w_ww alloc'!$A:$F,6,FALSE)*'2017 Plan_Total Co'!Q14),0)</f>
        <v>169096.50153392114</v>
      </c>
      <c r="U14" s="39">
        <f>IFERROR(SUM(VLOOKUP($H14,'2016 w_ww alloc'!$A:$F,6,FALSE)*'2017 Plan_Total Co'!R14),0)</f>
        <v>125807.45243707228</v>
      </c>
      <c r="V14" s="39">
        <f>IFERROR(SUM(VLOOKUP($H14,'2016 w_ww alloc'!$A:$F,6,FALSE)*'2017 Plan_Total Co'!S14),0)</f>
        <v>144542.29620128981</v>
      </c>
      <c r="W14" s="2">
        <f t="shared" si="0"/>
        <v>1841426.9405584068</v>
      </c>
      <c r="X14" s="2">
        <v>1860146.5558422841</v>
      </c>
      <c r="Y14" s="30">
        <f t="shared" si="1"/>
        <v>-18719.615283877356</v>
      </c>
    </row>
    <row r="15" spans="1:25">
      <c r="A15" s="1" t="s">
        <v>22</v>
      </c>
      <c r="B15" s="1"/>
      <c r="C15" s="1"/>
      <c r="D15" s="13" t="s">
        <v>1059</v>
      </c>
      <c r="E15" s="1" t="s">
        <v>183</v>
      </c>
      <c r="F15" s="1">
        <v>51110000</v>
      </c>
      <c r="G15" s="1" t="s">
        <v>459</v>
      </c>
      <c r="H15" s="1" t="s">
        <v>461</v>
      </c>
      <c r="I15" s="1" t="s">
        <v>460</v>
      </c>
      <c r="J15" s="1" t="s">
        <v>463</v>
      </c>
      <c r="K15" s="14">
        <f>IFERROR(SUM(VLOOKUP($H15,'2016 w_ww alloc'!$A:$F,6,FALSE)*'2017 Plan_Total Co'!H15),0)</f>
        <v>26331.16843622037</v>
      </c>
      <c r="L15" s="14">
        <f>IFERROR(SUM(VLOOKUP($H15,'2016 w_ww alloc'!$A:$F,6,FALSE)*'2017 Plan_Total Co'!I15),0)</f>
        <v>26331.16843622037</v>
      </c>
      <c r="M15" s="14">
        <f>IFERROR(SUM(VLOOKUP($H15,'2016 w_ww alloc'!$A:$F,6,FALSE)*'2017 Plan_Total Co'!J15),0)</f>
        <v>26331.16843622037</v>
      </c>
      <c r="N15" s="14">
        <f>IFERROR(SUM(VLOOKUP($H15,'2016 w_ww alloc'!$A:$F,6,FALSE)*'2017 Plan_Total Co'!K15),0)</f>
        <v>26331.16843622037</v>
      </c>
      <c r="O15" s="14">
        <f>IFERROR(SUM(VLOOKUP($H15,'2016 w_ww alloc'!$A:$F,6,FALSE)*'2017 Plan_Total Co'!L15),0)</f>
        <v>26331.16843622037</v>
      </c>
      <c r="P15" s="14">
        <f>IFERROR(SUM(VLOOKUP($H15,'2016 w_ww alloc'!$A:$F,6,FALSE)*'2017 Plan_Total Co'!M15),0)</f>
        <v>26331.16843622037</v>
      </c>
      <c r="Q15" s="14">
        <f>IFERROR(SUM(VLOOKUP($H15,'2016 w_ww alloc'!$A:$F,6,FALSE)*'2017 Plan_Total Co'!N15),0)</f>
        <v>26331.16843622037</v>
      </c>
      <c r="R15" s="39">
        <f>IFERROR(SUM(VLOOKUP($H15,'2016 w_ww alloc'!$A:$F,6,FALSE)*'2017 Plan_Total Co'!O15),0)</f>
        <v>26331.16843622037</v>
      </c>
      <c r="S15" s="39">
        <f>IFERROR(SUM(VLOOKUP($H15,'2016 w_ww alloc'!$A:$F,6,FALSE)*'2017 Plan_Total Co'!P15),0)</f>
        <v>26331.16843622037</v>
      </c>
      <c r="T15" s="39">
        <f>IFERROR(SUM(VLOOKUP($H15,'2016 w_ww alloc'!$A:$F,6,FALSE)*'2017 Plan_Total Co'!Q15),0)</f>
        <v>26331.16843622037</v>
      </c>
      <c r="U15" s="39">
        <f>IFERROR(SUM(VLOOKUP($H15,'2016 w_ww alloc'!$A:$F,6,FALSE)*'2017 Plan_Total Co'!R15),0)</f>
        <v>26331.16843622037</v>
      </c>
      <c r="V15" s="39">
        <f>IFERROR(SUM(VLOOKUP($H15,'2016 w_ww alloc'!$A:$F,6,FALSE)*'2017 Plan_Total Co'!S15),0)</f>
        <v>26331.16843622037</v>
      </c>
      <c r="W15" s="2">
        <f t="shared" si="0"/>
        <v>315974.02123464452</v>
      </c>
      <c r="X15" s="2">
        <v>315974.02123464446</v>
      </c>
      <c r="Y15" s="30">
        <f t="shared" si="1"/>
        <v>0</v>
      </c>
    </row>
    <row r="16" spans="1:25">
      <c r="A16" s="1" t="s">
        <v>22</v>
      </c>
      <c r="B16" s="1"/>
      <c r="C16" s="1"/>
      <c r="D16" s="13" t="s">
        <v>1059</v>
      </c>
      <c r="E16" s="1" t="s">
        <v>52</v>
      </c>
      <c r="F16" s="1">
        <v>50100000</v>
      </c>
      <c r="G16" s="1" t="s">
        <v>346</v>
      </c>
      <c r="H16" s="1" t="s">
        <v>348</v>
      </c>
      <c r="I16" s="1" t="s">
        <v>349</v>
      </c>
      <c r="J16" s="1" t="s">
        <v>351</v>
      </c>
      <c r="K16" s="14">
        <f>IFERROR(SUM(VLOOKUP($H16,'2016 w_ww alloc'!$A:$F,6,FALSE)*'2017 Plan_Total Co'!H16),0)</f>
        <v>591622.55806422618</v>
      </c>
      <c r="L16" s="14">
        <f>IFERROR(SUM(VLOOKUP($H16,'2016 w_ww alloc'!$A:$F,6,FALSE)*'2017 Plan_Total Co'!I16),0)</f>
        <v>591990.31910680933</v>
      </c>
      <c r="M16" s="14">
        <f>IFERROR(SUM(VLOOKUP($H16,'2016 w_ww alloc'!$A:$F,6,FALSE)*'2017 Plan_Total Co'!J16),0)</f>
        <v>643605.45735509985</v>
      </c>
      <c r="N16" s="14">
        <f>IFERROR(SUM(VLOOKUP($H16,'2016 w_ww alloc'!$A:$F,6,FALSE)*'2017 Plan_Total Co'!K16),0)</f>
        <v>600170.33825984364</v>
      </c>
      <c r="O16" s="14">
        <f>IFERROR(SUM(VLOOKUP($H16,'2016 w_ww alloc'!$A:$F,6,FALSE)*'2017 Plan_Total Co'!L16),0)</f>
        <v>626553.599172469</v>
      </c>
      <c r="P16" s="14">
        <f>IFERROR(SUM(VLOOKUP($H16,'2016 w_ww alloc'!$A:$F,6,FALSE)*'2017 Plan_Total Co'!M16),0)</f>
        <v>626553.599172469</v>
      </c>
      <c r="Q16" s="14">
        <f>IFERROR(SUM(VLOOKUP($H16,'2016 w_ww alloc'!$A:$F,6,FALSE)*'2017 Plan_Total Co'!N16),0)</f>
        <v>600170.33825984364</v>
      </c>
      <c r="R16" s="39">
        <f>IFERROR(SUM(VLOOKUP($H16,'2016 w_ww alloc'!$A:$F,6,FALSE)*'2017 Plan_Total Co'!O16),0)</f>
        <v>652936.84991940623</v>
      </c>
      <c r="S16" s="39">
        <f>IFERROR(SUM(VLOOKUP($H16,'2016 w_ww alloc'!$A:$F,6,FALSE)*'2017 Plan_Total Co'!P16),0)</f>
        <v>626553.599172469</v>
      </c>
      <c r="T16" s="39">
        <f>IFERROR(SUM(VLOOKUP($H16,'2016 w_ww alloc'!$A:$F,6,FALSE)*'2017 Plan_Total Co'!Q16),0)</f>
        <v>600170.33825984364</v>
      </c>
      <c r="U16" s="39">
        <f>IFERROR(SUM(VLOOKUP($H16,'2016 w_ww alloc'!$A:$F,6,FALSE)*'2017 Plan_Total Co'!R16),0)</f>
        <v>632389.15827645932</v>
      </c>
      <c r="V16" s="39">
        <f>IFERROR(SUM(VLOOKUP($H16,'2016 w_ww alloc'!$A:$F,6,FALSE)*'2017 Plan_Total Co'!S16),0)</f>
        <v>632389.15827645932</v>
      </c>
      <c r="W16" s="2">
        <f t="shared" si="0"/>
        <v>7425105.3132953998</v>
      </c>
      <c r="X16" s="2">
        <v>7481693.6821667822</v>
      </c>
      <c r="Y16" s="30">
        <f t="shared" si="1"/>
        <v>-56588.368871382438</v>
      </c>
    </row>
    <row r="17" spans="1:25">
      <c r="A17" s="1" t="s">
        <v>22</v>
      </c>
      <c r="B17" s="1"/>
      <c r="C17" s="1"/>
      <c r="D17" s="13" t="s">
        <v>1059</v>
      </c>
      <c r="E17" s="1" t="s">
        <v>82</v>
      </c>
      <c r="F17" s="1">
        <v>50610000</v>
      </c>
      <c r="G17" s="1" t="s">
        <v>448</v>
      </c>
      <c r="H17" s="1" t="s">
        <v>450</v>
      </c>
      <c r="I17" s="1" t="s">
        <v>451</v>
      </c>
      <c r="J17" s="1" t="s">
        <v>417</v>
      </c>
      <c r="K17" s="14">
        <f>IFERROR(SUM(VLOOKUP($H17,'2016 w_ww alloc'!$A:$F,6,FALSE)*'2017 Plan_Total Co'!H17),0)</f>
        <v>46366.411705509461</v>
      </c>
      <c r="L17" s="14">
        <f>IFERROR(SUM(VLOOKUP($H17,'2016 w_ww alloc'!$A:$F,6,FALSE)*'2017 Plan_Total Co'!I17),0)</f>
        <v>46366.411705509461</v>
      </c>
      <c r="M17" s="14">
        <f>IFERROR(SUM(VLOOKUP($H17,'2016 w_ww alloc'!$A:$F,6,FALSE)*'2017 Plan_Total Co'!J17),0)</f>
        <v>46366.411705509461</v>
      </c>
      <c r="N17" s="14">
        <f>IFERROR(SUM(VLOOKUP($H17,'2016 w_ww alloc'!$A:$F,6,FALSE)*'2017 Plan_Total Co'!K17),0)</f>
        <v>46366.411705509461</v>
      </c>
      <c r="O17" s="14">
        <f>IFERROR(SUM(VLOOKUP($H17,'2016 w_ww alloc'!$A:$F,6,FALSE)*'2017 Plan_Total Co'!L17),0)</f>
        <v>46366.411705509461</v>
      </c>
      <c r="P17" s="14">
        <f>IFERROR(SUM(VLOOKUP($H17,'2016 w_ww alloc'!$A:$F,6,FALSE)*'2017 Plan_Total Co'!M17),0)</f>
        <v>46366.411705509461</v>
      </c>
      <c r="Q17" s="14">
        <f>IFERROR(SUM(VLOOKUP($H17,'2016 w_ww alloc'!$A:$F,6,FALSE)*'2017 Plan_Total Co'!N17),0)</f>
        <v>46366.411705509461</v>
      </c>
      <c r="R17" s="39">
        <f>IFERROR(SUM(VLOOKUP($H17,'2016 w_ww alloc'!$A:$F,6,FALSE)*'2017 Plan_Total Co'!O17),0)</f>
        <v>46366.411705509461</v>
      </c>
      <c r="S17" s="39">
        <f>IFERROR(SUM(VLOOKUP($H17,'2016 w_ww alloc'!$A:$F,6,FALSE)*'2017 Plan_Total Co'!P17),0)</f>
        <v>46366.411705509461</v>
      </c>
      <c r="T17" s="39">
        <f>IFERROR(SUM(VLOOKUP($H17,'2016 w_ww alloc'!$A:$F,6,FALSE)*'2017 Plan_Total Co'!Q17),0)</f>
        <v>46366.411705509461</v>
      </c>
      <c r="U17" s="39">
        <f>IFERROR(SUM(VLOOKUP($H17,'2016 w_ww alloc'!$A:$F,6,FALSE)*'2017 Plan_Total Co'!R17),0)</f>
        <v>46366.411705509461</v>
      </c>
      <c r="V17" s="39">
        <f>IFERROR(SUM(VLOOKUP($H17,'2016 w_ww alloc'!$A:$F,6,FALSE)*'2017 Plan_Total Co'!S17),0)</f>
        <v>46366.411705509461</v>
      </c>
      <c r="W17" s="2">
        <f t="shared" si="0"/>
        <v>556396.9404661135</v>
      </c>
      <c r="X17" s="2">
        <v>556396.9404661135</v>
      </c>
      <c r="Y17" s="30">
        <f t="shared" si="1"/>
        <v>0</v>
      </c>
    </row>
    <row r="18" spans="1:25">
      <c r="A18" s="1" t="s">
        <v>22</v>
      </c>
      <c r="B18" s="1"/>
      <c r="C18" s="1"/>
      <c r="D18" s="13" t="s">
        <v>1059</v>
      </c>
      <c r="E18" s="1" t="s">
        <v>84</v>
      </c>
      <c r="F18" s="1">
        <v>50550000</v>
      </c>
      <c r="G18" s="1" t="s">
        <v>446</v>
      </c>
      <c r="H18" s="1" t="s">
        <v>443</v>
      </c>
      <c r="I18" s="1" t="s">
        <v>444</v>
      </c>
      <c r="J18" s="1" t="s">
        <v>417</v>
      </c>
      <c r="K18" s="14">
        <f>IFERROR(SUM(VLOOKUP($H18,'2016 w_ww alloc'!$A:$F,6,FALSE)*'2017 Plan_Total Co'!H18),0)</f>
        <v>147974.71848565069</v>
      </c>
      <c r="L18" s="14">
        <f>IFERROR(SUM(VLOOKUP($H18,'2016 w_ww alloc'!$A:$F,6,FALSE)*'2017 Plan_Total Co'!I18),0)</f>
        <v>147974.71848565069</v>
      </c>
      <c r="M18" s="14">
        <f>IFERROR(SUM(VLOOKUP($H18,'2016 w_ww alloc'!$A:$F,6,FALSE)*'2017 Plan_Total Co'!J18),0)</f>
        <v>147974.71848565069</v>
      </c>
      <c r="N18" s="14">
        <f>IFERROR(SUM(VLOOKUP($H18,'2016 w_ww alloc'!$A:$F,6,FALSE)*'2017 Plan_Total Co'!K18),0)</f>
        <v>147974.71848565069</v>
      </c>
      <c r="O18" s="14">
        <f>IFERROR(SUM(VLOOKUP($H18,'2016 w_ww alloc'!$A:$F,6,FALSE)*'2017 Plan_Total Co'!L18),0)</f>
        <v>147974.71848565069</v>
      </c>
      <c r="P18" s="14">
        <f>IFERROR(SUM(VLOOKUP($H18,'2016 w_ww alloc'!$A:$F,6,FALSE)*'2017 Plan_Total Co'!M18),0)</f>
        <v>147974.71848565069</v>
      </c>
      <c r="Q18" s="14">
        <f>IFERROR(SUM(VLOOKUP($H18,'2016 w_ww alloc'!$A:$F,6,FALSE)*'2017 Plan_Total Co'!N18),0)</f>
        <v>147974.71848565069</v>
      </c>
      <c r="R18" s="39">
        <f>IFERROR(SUM(VLOOKUP($H18,'2016 w_ww alloc'!$A:$F,6,FALSE)*'2017 Plan_Total Co'!O18),0)</f>
        <v>147974.71848565069</v>
      </c>
      <c r="S18" s="39">
        <f>IFERROR(SUM(VLOOKUP($H18,'2016 w_ww alloc'!$A:$F,6,FALSE)*'2017 Plan_Total Co'!P18),0)</f>
        <v>147974.71848565069</v>
      </c>
      <c r="T18" s="39">
        <f>IFERROR(SUM(VLOOKUP($H18,'2016 w_ww alloc'!$A:$F,6,FALSE)*'2017 Plan_Total Co'!Q18),0)</f>
        <v>147974.71848565069</v>
      </c>
      <c r="U18" s="39">
        <f>IFERROR(SUM(VLOOKUP($H18,'2016 w_ww alloc'!$A:$F,6,FALSE)*'2017 Plan_Total Co'!R18),0)</f>
        <v>147974.71848565069</v>
      </c>
      <c r="V18" s="39">
        <f>IFERROR(SUM(VLOOKUP($H18,'2016 w_ww alloc'!$A:$F,6,FALSE)*'2017 Plan_Total Co'!S18),0)</f>
        <v>147974.71848565069</v>
      </c>
      <c r="W18" s="2">
        <f t="shared" si="0"/>
        <v>1775696.621827808</v>
      </c>
      <c r="X18" s="2">
        <v>1786511.5285211215</v>
      </c>
      <c r="Y18" s="30">
        <f t="shared" si="1"/>
        <v>-10814.906693313504</v>
      </c>
    </row>
    <row r="19" spans="1:25">
      <c r="A19" s="1" t="s">
        <v>22</v>
      </c>
      <c r="B19" s="1"/>
      <c r="C19" s="1"/>
      <c r="D19" s="13" t="s">
        <v>1059</v>
      </c>
      <c r="E19" s="1" t="s">
        <v>88</v>
      </c>
      <c r="F19" s="1">
        <v>50450000</v>
      </c>
      <c r="G19" s="1" t="s">
        <v>424</v>
      </c>
      <c r="H19" s="1" t="s">
        <v>415</v>
      </c>
      <c r="I19" s="1" t="s">
        <v>414</v>
      </c>
      <c r="J19" s="1" t="s">
        <v>417</v>
      </c>
      <c r="K19" s="14">
        <f>IFERROR(SUM(VLOOKUP($H19,'2016 w_ww alloc'!$A:$F,6,FALSE)*'2017 Plan_Total Co'!H19),0)</f>
        <v>35086.974397959675</v>
      </c>
      <c r="L19" s="14">
        <f>IFERROR(SUM(VLOOKUP($H19,'2016 w_ww alloc'!$A:$F,6,FALSE)*'2017 Plan_Total Co'!I19),0)</f>
        <v>36481.349467874301</v>
      </c>
      <c r="M19" s="14">
        <f>IFERROR(SUM(VLOOKUP($H19,'2016 w_ww alloc'!$A:$F,6,FALSE)*'2017 Plan_Total Co'!J19),0)</f>
        <v>32407.100258288665</v>
      </c>
      <c r="N19" s="14">
        <f>IFERROR(SUM(VLOOKUP($H19,'2016 w_ww alloc'!$A:$F,6,FALSE)*'2017 Plan_Total Co'!K19),0)</f>
        <v>32368.345792072989</v>
      </c>
      <c r="O19" s="14">
        <f>IFERROR(SUM(VLOOKUP($H19,'2016 w_ww alloc'!$A:$F,6,FALSE)*'2017 Plan_Total Co'!L19),0)</f>
        <v>33917.284981718505</v>
      </c>
      <c r="P19" s="14">
        <f>IFERROR(SUM(VLOOKUP($H19,'2016 w_ww alloc'!$A:$F,6,FALSE)*'2017 Plan_Total Co'!M19),0)</f>
        <v>30393.884571384959</v>
      </c>
      <c r="Q19" s="14">
        <f>IFERROR(SUM(VLOOKUP($H19,'2016 w_ww alloc'!$A:$F,6,FALSE)*'2017 Plan_Total Co'!N19),0)</f>
        <v>29871.608750253064</v>
      </c>
      <c r="R19" s="39">
        <f>IFERROR(SUM(VLOOKUP($H19,'2016 w_ww alloc'!$A:$F,6,FALSE)*'2017 Plan_Total Co'!O19),0)</f>
        <v>34615.65655846821</v>
      </c>
      <c r="S19" s="39">
        <f>IFERROR(SUM(VLOOKUP($H19,'2016 w_ww alloc'!$A:$F,6,FALSE)*'2017 Plan_Total Co'!P19),0)</f>
        <v>33498.73862294737</v>
      </c>
      <c r="T19" s="39">
        <f>IFERROR(SUM(VLOOKUP($H19,'2016 w_ww alloc'!$A:$F,6,FALSE)*'2017 Plan_Total Co'!Q19),0)</f>
        <v>33377.33690860559</v>
      </c>
      <c r="U19" s="39">
        <f>IFERROR(SUM(VLOOKUP($H19,'2016 w_ww alloc'!$A:$F,6,FALSE)*'2017 Plan_Total Co'!R19),0)</f>
        <v>38391.549970178385</v>
      </c>
      <c r="V19" s="39">
        <f>IFERROR(SUM(VLOOKUP($H19,'2016 w_ww alloc'!$A:$F,6,FALSE)*'2017 Plan_Total Co'!S19),0)</f>
        <v>63590.284863476802</v>
      </c>
      <c r="W19" s="2">
        <f t="shared" si="0"/>
        <v>434000.11514322856</v>
      </c>
      <c r="X19" s="2">
        <v>438809.93394677388</v>
      </c>
      <c r="Y19" s="30">
        <f t="shared" si="1"/>
        <v>-4809.8188035453204</v>
      </c>
    </row>
    <row r="20" spans="1:25">
      <c r="A20" s="1" t="s">
        <v>22</v>
      </c>
      <c r="B20" s="1"/>
      <c r="C20" s="1"/>
      <c r="D20" s="13" t="s">
        <v>1059</v>
      </c>
      <c r="E20" s="1" t="s">
        <v>60</v>
      </c>
      <c r="F20" s="1">
        <v>53401500</v>
      </c>
      <c r="G20" s="1" t="s">
        <v>696</v>
      </c>
      <c r="H20" s="1" t="s">
        <v>688</v>
      </c>
      <c r="I20" s="1" t="s">
        <v>689</v>
      </c>
      <c r="J20" s="1" t="s">
        <v>691</v>
      </c>
      <c r="K20" s="14">
        <f>IFERROR(SUM(VLOOKUP($H20,'2016 w_ww alloc'!$A:$F,6,FALSE)*'2017 Plan_Total Co'!H20),0)</f>
        <v>675656.53595313209</v>
      </c>
      <c r="L20" s="14">
        <f>IFERROR(SUM(VLOOKUP($H20,'2016 w_ww alloc'!$A:$F,6,FALSE)*'2017 Plan_Total Co'!I20),0)</f>
        <v>683959.11904561706</v>
      </c>
      <c r="M20" s="14">
        <f>IFERROR(SUM(VLOOKUP($H20,'2016 w_ww alloc'!$A:$F,6,FALSE)*'2017 Plan_Total Co'!J20),0)</f>
        <v>691808.56854649493</v>
      </c>
      <c r="N20" s="14">
        <f>IFERROR(SUM(VLOOKUP($H20,'2016 w_ww alloc'!$A:$F,6,FALSE)*'2017 Plan_Total Co'!K20),0)</f>
        <v>663501.66839635745</v>
      </c>
      <c r="O20" s="14">
        <f>IFERROR(SUM(VLOOKUP($H20,'2016 w_ww alloc'!$A:$F,6,FALSE)*'2017 Plan_Total Co'!L20),0)</f>
        <v>670856.7868906951</v>
      </c>
      <c r="P20" s="14">
        <f>IFERROR(SUM(VLOOKUP($H20,'2016 w_ww alloc'!$A:$F,6,FALSE)*'2017 Plan_Total Co'!M20),0)</f>
        <v>676761.85159561853</v>
      </c>
      <c r="Q20" s="14">
        <f>IFERROR(SUM(VLOOKUP($H20,'2016 w_ww alloc'!$A:$F,6,FALSE)*'2017 Plan_Total Co'!N20),0)</f>
        <v>658475.52648930461</v>
      </c>
      <c r="R20" s="39">
        <f>IFERROR(SUM(VLOOKUP($H20,'2016 w_ww alloc'!$A:$F,6,FALSE)*'2017 Plan_Total Co'!O20),0)</f>
        <v>693317.70115611167</v>
      </c>
      <c r="S20" s="39">
        <f>IFERROR(SUM(VLOOKUP($H20,'2016 w_ww alloc'!$A:$F,6,FALSE)*'2017 Plan_Total Co'!P20),0)</f>
        <v>673993.12284161185</v>
      </c>
      <c r="T20" s="39">
        <f>IFERROR(SUM(VLOOKUP($H20,'2016 w_ww alloc'!$A:$F,6,FALSE)*'2017 Plan_Total Co'!Q20),0)</f>
        <v>653856.23538908805</v>
      </c>
      <c r="U20" s="39">
        <f>IFERROR(SUM(VLOOKUP($H20,'2016 w_ww alloc'!$A:$F,6,FALSE)*'2017 Plan_Total Co'!R20),0)</f>
        <v>661131.73263069522</v>
      </c>
      <c r="V20" s="39">
        <f>IFERROR(SUM(VLOOKUP($H20,'2016 w_ww alloc'!$A:$F,6,FALSE)*'2017 Plan_Total Co'!S20),0)</f>
        <v>654378.34879714926</v>
      </c>
      <c r="W20" s="2">
        <f t="shared" si="0"/>
        <v>8057697.1977318749</v>
      </c>
      <c r="X20" s="2">
        <v>8057697.1977318758</v>
      </c>
      <c r="Y20" s="30">
        <f t="shared" si="1"/>
        <v>0</v>
      </c>
    </row>
    <row r="21" spans="1:25">
      <c r="A21" s="1" t="s">
        <v>22</v>
      </c>
      <c r="B21" s="1"/>
      <c r="C21" s="1"/>
      <c r="D21" s="13" t="s">
        <v>1059</v>
      </c>
      <c r="E21" s="1" t="s">
        <v>92</v>
      </c>
      <c r="F21" s="1">
        <v>53150000</v>
      </c>
      <c r="G21" s="1" t="s">
        <v>658</v>
      </c>
      <c r="H21" s="1" t="s">
        <v>651</v>
      </c>
      <c r="I21" s="1" t="s">
        <v>650</v>
      </c>
      <c r="J21" s="1" t="s">
        <v>660</v>
      </c>
      <c r="K21" s="14">
        <f>IFERROR(SUM(VLOOKUP($H21,'2016 w_ww alloc'!$A:$F,6,FALSE)*'2017 Plan_Total Co'!H21),0)</f>
        <v>51727.161418621734</v>
      </c>
      <c r="L21" s="14">
        <f>IFERROR(SUM(VLOOKUP($H21,'2016 w_ww alloc'!$A:$F,6,FALSE)*'2017 Plan_Total Co'!I21),0)</f>
        <v>50451.054451643759</v>
      </c>
      <c r="M21" s="14">
        <f>IFERROR(SUM(VLOOKUP($H21,'2016 w_ww alloc'!$A:$F,6,FALSE)*'2017 Plan_Total Co'!J21),0)</f>
        <v>68440.553681558187</v>
      </c>
      <c r="N21" s="14">
        <f>IFERROR(SUM(VLOOKUP($H21,'2016 w_ww alloc'!$A:$F,6,FALSE)*'2017 Plan_Total Co'!K21),0)</f>
        <v>64398.468669404574</v>
      </c>
      <c r="O21" s="14">
        <f>IFERROR(SUM(VLOOKUP($H21,'2016 w_ww alloc'!$A:$F,6,FALSE)*'2017 Plan_Total Co'!L21),0)</f>
        <v>73562.563878964371</v>
      </c>
      <c r="P21" s="14">
        <f>IFERROR(SUM(VLOOKUP($H21,'2016 w_ww alloc'!$A:$F,6,FALSE)*'2017 Plan_Total Co'!M21),0)</f>
        <v>69375.193302042419</v>
      </c>
      <c r="Q21" s="14">
        <f>IFERROR(SUM(VLOOKUP($H21,'2016 w_ww alloc'!$A:$F,6,FALSE)*'2017 Plan_Total Co'!N21),0)</f>
        <v>70357.952982195173</v>
      </c>
      <c r="R21" s="39">
        <f>IFERROR(SUM(VLOOKUP($H21,'2016 w_ww alloc'!$A:$F,6,FALSE)*'2017 Plan_Total Co'!O21),0)</f>
        <v>66962.712618277656</v>
      </c>
      <c r="S21" s="39">
        <f>IFERROR(SUM(VLOOKUP($H21,'2016 w_ww alloc'!$A:$F,6,FALSE)*'2017 Plan_Total Co'!P21),0)</f>
        <v>63623.92078589437</v>
      </c>
      <c r="T21" s="39">
        <f>IFERROR(SUM(VLOOKUP($H21,'2016 w_ww alloc'!$A:$F,6,FALSE)*'2017 Plan_Total Co'!Q21),0)</f>
        <v>66539.811324652619</v>
      </c>
      <c r="U21" s="39">
        <f>IFERROR(SUM(VLOOKUP($H21,'2016 w_ww alloc'!$A:$F,6,FALSE)*'2017 Plan_Total Co'!R21),0)</f>
        <v>57807.871266346418</v>
      </c>
      <c r="V21" s="39">
        <f>IFERROR(SUM(VLOOKUP($H21,'2016 w_ww alloc'!$A:$F,6,FALSE)*'2017 Plan_Total Co'!S21),0)</f>
        <v>56466.061910205681</v>
      </c>
      <c r="W21" s="2">
        <f t="shared" si="0"/>
        <v>759713.32628980698</v>
      </c>
      <c r="X21" s="2">
        <v>820969.32628980686</v>
      </c>
      <c r="Y21" s="30">
        <f t="shared" si="1"/>
        <v>-61255.999999999884</v>
      </c>
    </row>
    <row r="22" spans="1:25">
      <c r="A22" s="1" t="s">
        <v>22</v>
      </c>
      <c r="B22" s="1"/>
      <c r="C22" s="1"/>
      <c r="D22" s="13" t="s">
        <v>1059</v>
      </c>
      <c r="E22" s="1" t="s">
        <v>188</v>
      </c>
      <c r="F22" s="1">
        <v>52532000</v>
      </c>
      <c r="G22" s="1" t="s">
        <v>552</v>
      </c>
      <c r="H22" s="1" t="s">
        <v>554</v>
      </c>
      <c r="I22" s="1" t="s">
        <v>555</v>
      </c>
      <c r="J22" s="1" t="s">
        <v>506</v>
      </c>
      <c r="K22" s="14">
        <f>IFERROR(SUM(VLOOKUP($H22,'2016 w_ww alloc'!$A:$F,6,FALSE)*'2017 Plan_Total Co'!H22),0)</f>
        <v>51138.03899263034</v>
      </c>
      <c r="L22" s="14">
        <f>IFERROR(SUM(VLOOKUP($H22,'2016 w_ww alloc'!$A:$F,6,FALSE)*'2017 Plan_Total Co'!I22),0)</f>
        <v>64276.572623833548</v>
      </c>
      <c r="M22" s="14">
        <f>IFERROR(SUM(VLOOKUP($H22,'2016 w_ww alloc'!$A:$F,6,FALSE)*'2017 Plan_Total Co'!J22),0)</f>
        <v>56446.566474859908</v>
      </c>
      <c r="N22" s="14">
        <f>IFERROR(SUM(VLOOKUP($H22,'2016 w_ww alloc'!$A:$F,6,FALSE)*'2017 Plan_Total Co'!K22),0)</f>
        <v>48366.909859359293</v>
      </c>
      <c r="O22" s="14">
        <f>IFERROR(SUM(VLOOKUP($H22,'2016 w_ww alloc'!$A:$F,6,FALSE)*'2017 Plan_Total Co'!L22),0)</f>
        <v>43668.613645814425</v>
      </c>
      <c r="P22" s="14">
        <f>IFERROR(SUM(VLOOKUP($H22,'2016 w_ww alloc'!$A:$F,6,FALSE)*'2017 Plan_Total Co'!M22),0)</f>
        <v>52606.948070559309</v>
      </c>
      <c r="Q22" s="14">
        <f>IFERROR(SUM(VLOOKUP($H22,'2016 w_ww alloc'!$A:$F,6,FALSE)*'2017 Plan_Total Co'!N22),0)</f>
        <v>47318.280391892287</v>
      </c>
      <c r="R22" s="39">
        <f>IFERROR(SUM(VLOOKUP($H22,'2016 w_ww alloc'!$A:$F,6,FALSE)*'2017 Plan_Total Co'!O22),0)</f>
        <v>48584.800559868432</v>
      </c>
      <c r="S22" s="39">
        <f>IFERROR(SUM(VLOOKUP($H22,'2016 w_ww alloc'!$A:$F,6,FALSE)*'2017 Plan_Total Co'!P22),0)</f>
        <v>47287.406158197598</v>
      </c>
      <c r="T22" s="39">
        <f>IFERROR(SUM(VLOOKUP($H22,'2016 w_ww alloc'!$A:$F,6,FALSE)*'2017 Plan_Total Co'!Q22),0)</f>
        <v>46556.095756470473</v>
      </c>
      <c r="U22" s="39">
        <f>IFERROR(SUM(VLOOKUP($H22,'2016 w_ww alloc'!$A:$F,6,FALSE)*'2017 Plan_Total Co'!R22),0)</f>
        <v>43165.531788234475</v>
      </c>
      <c r="V22" s="39">
        <f>IFERROR(SUM(VLOOKUP($H22,'2016 w_ww alloc'!$A:$F,6,FALSE)*'2017 Plan_Total Co'!S22),0)</f>
        <v>50267.093078279569</v>
      </c>
      <c r="W22" s="2">
        <f t="shared" si="0"/>
        <v>599682.85739999963</v>
      </c>
      <c r="X22" s="2">
        <v>614762.53739999968</v>
      </c>
      <c r="Y22" s="30">
        <f t="shared" si="1"/>
        <v>-15079.680000000051</v>
      </c>
    </row>
    <row r="23" spans="1:25">
      <c r="A23" s="1" t="s">
        <v>22</v>
      </c>
      <c r="B23" s="1"/>
      <c r="C23" s="1"/>
      <c r="D23" s="13" t="s">
        <v>1059</v>
      </c>
      <c r="E23" s="1" t="s">
        <v>97</v>
      </c>
      <c r="F23" s="1">
        <v>52574100</v>
      </c>
      <c r="G23" s="1" t="s">
        <v>623</v>
      </c>
      <c r="H23" s="1" t="s">
        <v>618</v>
      </c>
      <c r="I23" s="1" t="s">
        <v>617</v>
      </c>
      <c r="J23" s="1" t="s">
        <v>506</v>
      </c>
      <c r="K23" s="14">
        <f>IFERROR(SUM(VLOOKUP($H23,'2016 w_ww alloc'!$A:$F,6,FALSE)*'2017 Plan_Total Co'!H23),0)</f>
        <v>20738.600909887013</v>
      </c>
      <c r="L23" s="14">
        <f>IFERROR(SUM(VLOOKUP($H23,'2016 w_ww alloc'!$A:$F,6,FALSE)*'2017 Plan_Total Co'!I23),0)</f>
        <v>20405.299731322357</v>
      </c>
      <c r="M23" s="14">
        <f>IFERROR(SUM(VLOOKUP($H23,'2016 w_ww alloc'!$A:$F,6,FALSE)*'2017 Plan_Total Co'!J23),0)</f>
        <v>20844.105042307343</v>
      </c>
      <c r="N23" s="14">
        <f>IFERROR(SUM(VLOOKUP($H23,'2016 w_ww alloc'!$A:$F,6,FALSE)*'2017 Plan_Total Co'!K23),0)</f>
        <v>20428.003526590914</v>
      </c>
      <c r="O23" s="14">
        <f>IFERROR(SUM(VLOOKUP($H23,'2016 w_ww alloc'!$A:$F,6,FALSE)*'2017 Plan_Total Co'!L23),0)</f>
        <v>20783.111389972768</v>
      </c>
      <c r="P23" s="14">
        <f>IFERROR(SUM(VLOOKUP($H23,'2016 w_ww alloc'!$A:$F,6,FALSE)*'2017 Plan_Total Co'!M23),0)</f>
        <v>20595.595588929315</v>
      </c>
      <c r="Q23" s="14">
        <f>IFERROR(SUM(VLOOKUP($H23,'2016 w_ww alloc'!$A:$F,6,FALSE)*'2017 Plan_Total Co'!N23),0)</f>
        <v>20607.750942627154</v>
      </c>
      <c r="R23" s="39">
        <f>IFERROR(SUM(VLOOKUP($H23,'2016 w_ww alloc'!$A:$F,6,FALSE)*'2017 Plan_Total Co'!O23),0)</f>
        <v>23484.738154413128</v>
      </c>
      <c r="S23" s="39">
        <f>IFERROR(SUM(VLOOKUP($H23,'2016 w_ww alloc'!$A:$F,6,FALSE)*'2017 Plan_Total Co'!P23),0)</f>
        <v>20512.124883528184</v>
      </c>
      <c r="T23" s="39">
        <f>IFERROR(SUM(VLOOKUP($H23,'2016 w_ww alloc'!$A:$F,6,FALSE)*'2017 Plan_Total Co'!Q23),0)</f>
        <v>20698.477398491876</v>
      </c>
      <c r="U23" s="39">
        <f>IFERROR(SUM(VLOOKUP($H23,'2016 w_ww alloc'!$A:$F,6,FALSE)*'2017 Plan_Total Co'!R23),0)</f>
        <v>20634.851564942932</v>
      </c>
      <c r="V23" s="39">
        <f>IFERROR(SUM(VLOOKUP($H23,'2016 w_ww alloc'!$A:$F,6,FALSE)*'2017 Plan_Total Co'!S23),0)</f>
        <v>20826.744476320404</v>
      </c>
      <c r="W23" s="2">
        <f t="shared" si="0"/>
        <v>250559.40360933339</v>
      </c>
      <c r="X23" s="2">
        <v>254159.40360933336</v>
      </c>
      <c r="Y23" s="30">
        <f t="shared" si="1"/>
        <v>-3599.9999999999709</v>
      </c>
    </row>
    <row r="24" spans="1:25">
      <c r="A24" s="1" t="s">
        <v>22</v>
      </c>
      <c r="B24" s="1"/>
      <c r="C24" s="1"/>
      <c r="D24" s="13" t="s">
        <v>1059</v>
      </c>
      <c r="E24" s="1" t="s">
        <v>155</v>
      </c>
      <c r="F24" s="1">
        <v>52562500</v>
      </c>
      <c r="G24" s="1" t="s">
        <v>595</v>
      </c>
      <c r="H24" s="1" t="s">
        <v>597</v>
      </c>
      <c r="I24" s="1" t="s">
        <v>598</v>
      </c>
      <c r="J24" s="1" t="s">
        <v>506</v>
      </c>
      <c r="K24" s="14">
        <f>IFERROR(SUM(VLOOKUP($H24,'2016 w_ww alloc'!$A:$F,6,FALSE)*'2017 Plan_Total Co'!H24),0)</f>
        <v>1614.9999999999998</v>
      </c>
      <c r="L24" s="14">
        <f>IFERROR(SUM(VLOOKUP($H24,'2016 w_ww alloc'!$A:$F,6,FALSE)*'2017 Plan_Total Co'!I24),0)</f>
        <v>1515</v>
      </c>
      <c r="M24" s="14">
        <f>IFERROR(SUM(VLOOKUP($H24,'2016 w_ww alloc'!$A:$F,6,FALSE)*'2017 Plan_Total Co'!J24),0)</f>
        <v>1565</v>
      </c>
      <c r="N24" s="14">
        <f>IFERROR(SUM(VLOOKUP($H24,'2016 w_ww alloc'!$A:$F,6,FALSE)*'2017 Plan_Total Co'!K24),0)</f>
        <v>1365</v>
      </c>
      <c r="O24" s="14">
        <f>IFERROR(SUM(VLOOKUP($H24,'2016 w_ww alloc'!$A:$F,6,FALSE)*'2017 Plan_Total Co'!L24),0)</f>
        <v>1515</v>
      </c>
      <c r="P24" s="14">
        <f>IFERROR(SUM(VLOOKUP($H24,'2016 w_ww alloc'!$A:$F,6,FALSE)*'2017 Plan_Total Co'!M24),0)</f>
        <v>1815</v>
      </c>
      <c r="Q24" s="14">
        <f>IFERROR(SUM(VLOOKUP($H24,'2016 w_ww alloc'!$A:$F,6,FALSE)*'2017 Plan_Total Co'!N24),0)</f>
        <v>1365</v>
      </c>
      <c r="R24" s="39">
        <f>IFERROR(SUM(VLOOKUP($H24,'2016 w_ww alloc'!$A:$F,6,FALSE)*'2017 Plan_Total Co'!O24),0)</f>
        <v>5515</v>
      </c>
      <c r="S24" s="39">
        <f>IFERROR(SUM(VLOOKUP($H24,'2016 w_ww alloc'!$A:$F,6,FALSE)*'2017 Plan_Total Co'!P24),0)</f>
        <v>1565</v>
      </c>
      <c r="T24" s="39">
        <f>IFERROR(SUM(VLOOKUP($H24,'2016 w_ww alloc'!$A:$F,6,FALSE)*'2017 Plan_Total Co'!Q24),0)</f>
        <v>1765</v>
      </c>
      <c r="U24" s="39">
        <f>IFERROR(SUM(VLOOKUP($H24,'2016 w_ww alloc'!$A:$F,6,FALSE)*'2017 Plan_Total Co'!R24),0)</f>
        <v>1365</v>
      </c>
      <c r="V24" s="39">
        <f>IFERROR(SUM(VLOOKUP($H24,'2016 w_ww alloc'!$A:$F,6,FALSE)*'2017 Plan_Total Co'!S24),0)</f>
        <v>1565</v>
      </c>
      <c r="W24" s="2">
        <f t="shared" si="0"/>
        <v>22530</v>
      </c>
      <c r="X24" s="2">
        <v>22530</v>
      </c>
      <c r="Y24" s="30">
        <f t="shared" si="1"/>
        <v>0</v>
      </c>
    </row>
    <row r="25" spans="1:25">
      <c r="A25" s="1" t="s">
        <v>22</v>
      </c>
      <c r="B25" s="1"/>
      <c r="C25" s="1"/>
      <c r="D25" s="13" t="s">
        <v>1059</v>
      </c>
      <c r="E25" s="1" t="s">
        <v>99</v>
      </c>
      <c r="F25" s="1">
        <v>52562000</v>
      </c>
      <c r="G25" s="1" t="s">
        <v>590</v>
      </c>
      <c r="H25" s="1" t="s">
        <v>528</v>
      </c>
      <c r="I25" s="1" t="s">
        <v>529</v>
      </c>
      <c r="J25" s="1" t="s">
        <v>506</v>
      </c>
      <c r="K25" s="14">
        <f>IFERROR(SUM(VLOOKUP($H25,'2016 w_ww alloc'!$A:$F,6,FALSE)*'2017 Plan_Total Co'!H25),0)</f>
        <v>22864.01475148695</v>
      </c>
      <c r="L25" s="14">
        <f>IFERROR(SUM(VLOOKUP($H25,'2016 w_ww alloc'!$A:$F,6,FALSE)*'2017 Plan_Total Co'!I25),0)</f>
        <v>22628.314116547608</v>
      </c>
      <c r="M25" s="14">
        <f>IFERROR(SUM(VLOOKUP($H25,'2016 w_ww alloc'!$A:$F,6,FALSE)*'2017 Plan_Total Co'!J25),0)</f>
        <v>25535.621524634127</v>
      </c>
      <c r="N25" s="14">
        <f>IFERROR(SUM(VLOOKUP($H25,'2016 w_ww alloc'!$A:$F,6,FALSE)*'2017 Plan_Total Co'!K25),0)</f>
        <v>23694.959362798523</v>
      </c>
      <c r="O25" s="14">
        <f>IFERROR(SUM(VLOOKUP($H25,'2016 w_ww alloc'!$A:$F,6,FALSE)*'2017 Plan_Total Co'!L25),0)</f>
        <v>23238.539065479545</v>
      </c>
      <c r="P25" s="14">
        <f>IFERROR(SUM(VLOOKUP($H25,'2016 w_ww alloc'!$A:$F,6,FALSE)*'2017 Plan_Total Co'!M25),0)</f>
        <v>23127.679868537733</v>
      </c>
      <c r="Q25" s="14">
        <f>IFERROR(SUM(VLOOKUP($H25,'2016 w_ww alloc'!$A:$F,6,FALSE)*'2017 Plan_Total Co'!N25),0)</f>
        <v>23363.380503477074</v>
      </c>
      <c r="R25" s="39">
        <f>IFERROR(SUM(VLOOKUP($H25,'2016 w_ww alloc'!$A:$F,6,FALSE)*'2017 Plan_Total Co'!O25),0)</f>
        <v>23445.276486803457</v>
      </c>
      <c r="S25" s="39">
        <f>IFERROR(SUM(VLOOKUP($H25,'2016 w_ww alloc'!$A:$F,6,FALSE)*'2017 Plan_Total Co'!P25),0)</f>
        <v>24237.270569459801</v>
      </c>
      <c r="T25" s="39">
        <f>IFERROR(SUM(VLOOKUP($H25,'2016 w_ww alloc'!$A:$F,6,FALSE)*'2017 Plan_Total Co'!Q25),0)</f>
        <v>24850.491712903677</v>
      </c>
      <c r="U25" s="39">
        <f>IFERROR(SUM(VLOOKUP($H25,'2016 w_ww alloc'!$A:$F,6,FALSE)*'2017 Plan_Total Co'!R25),0)</f>
        <v>23227.553018935763</v>
      </c>
      <c r="V25" s="39">
        <f>IFERROR(SUM(VLOOKUP($H25,'2016 w_ww alloc'!$A:$F,6,FALSE)*'2017 Plan_Total Co'!S25),0)</f>
        <v>23227.553018935763</v>
      </c>
      <c r="W25" s="2">
        <f t="shared" si="0"/>
        <v>283440.65399999998</v>
      </c>
      <c r="X25" s="2">
        <v>283800.65399999998</v>
      </c>
      <c r="Y25" s="30">
        <f t="shared" si="1"/>
        <v>-360</v>
      </c>
    </row>
    <row r="26" spans="1:25">
      <c r="A26" s="1" t="s">
        <v>22</v>
      </c>
      <c r="B26" s="1"/>
      <c r="C26" s="1"/>
      <c r="D26" s="13" t="s">
        <v>1059</v>
      </c>
      <c r="E26" s="1" t="s">
        <v>164</v>
      </c>
      <c r="F26" s="1">
        <v>52503000</v>
      </c>
      <c r="G26" s="1" t="s">
        <v>521</v>
      </c>
      <c r="H26" s="1" t="s">
        <v>523</v>
      </c>
      <c r="I26" s="1" t="s">
        <v>522</v>
      </c>
      <c r="J26" s="1" t="s">
        <v>525</v>
      </c>
      <c r="K26" s="14">
        <f>IFERROR(SUM(VLOOKUP($H26,'2016 w_ww alloc'!$A:$F,6,FALSE)*'2017 Plan_Total Co'!H26),0)</f>
        <v>1000</v>
      </c>
      <c r="L26" s="14">
        <f>IFERROR(SUM(VLOOKUP($H26,'2016 w_ww alloc'!$A:$F,6,FALSE)*'2017 Plan_Total Co'!I26),0)</f>
        <v>750</v>
      </c>
      <c r="M26" s="14">
        <f>IFERROR(SUM(VLOOKUP($H26,'2016 w_ww alloc'!$A:$F,6,FALSE)*'2017 Plan_Total Co'!J26),0)</f>
        <v>1000</v>
      </c>
      <c r="N26" s="14">
        <f>IFERROR(SUM(VLOOKUP($H26,'2016 w_ww alloc'!$A:$F,6,FALSE)*'2017 Plan_Total Co'!K26),0)</f>
        <v>1000</v>
      </c>
      <c r="O26" s="14">
        <f>IFERROR(SUM(VLOOKUP($H26,'2016 w_ww alloc'!$A:$F,6,FALSE)*'2017 Plan_Total Co'!L26),0)</f>
        <v>750</v>
      </c>
      <c r="P26" s="14">
        <f>IFERROR(SUM(VLOOKUP($H26,'2016 w_ww alloc'!$A:$F,6,FALSE)*'2017 Plan_Total Co'!M26),0)</f>
        <v>1000</v>
      </c>
      <c r="Q26" s="14">
        <f>IFERROR(SUM(VLOOKUP($H26,'2016 w_ww alloc'!$A:$F,6,FALSE)*'2017 Plan_Total Co'!N26),0)</f>
        <v>1000</v>
      </c>
      <c r="R26" s="39">
        <f>IFERROR(SUM(VLOOKUP($H26,'2016 w_ww alloc'!$A:$F,6,FALSE)*'2017 Plan_Total Co'!O26),0)</f>
        <v>750</v>
      </c>
      <c r="S26" s="39">
        <f>IFERROR(SUM(VLOOKUP($H26,'2016 w_ww alloc'!$A:$F,6,FALSE)*'2017 Plan_Total Co'!P26),0)</f>
        <v>1000</v>
      </c>
      <c r="T26" s="39">
        <f>IFERROR(SUM(VLOOKUP($H26,'2016 w_ww alloc'!$A:$F,6,FALSE)*'2017 Plan_Total Co'!Q26),0)</f>
        <v>1000</v>
      </c>
      <c r="U26" s="39">
        <f>IFERROR(SUM(VLOOKUP($H26,'2016 w_ww alloc'!$A:$F,6,FALSE)*'2017 Plan_Total Co'!R26),0)</f>
        <v>750</v>
      </c>
      <c r="V26" s="39">
        <f>IFERROR(SUM(VLOOKUP($H26,'2016 w_ww alloc'!$A:$F,6,FALSE)*'2017 Plan_Total Co'!S26),0)</f>
        <v>1000</v>
      </c>
      <c r="W26" s="2">
        <f t="shared" si="0"/>
        <v>11000</v>
      </c>
      <c r="X26" s="2">
        <v>11000</v>
      </c>
      <c r="Y26" s="30">
        <f t="shared" si="1"/>
        <v>0</v>
      </c>
    </row>
    <row r="27" spans="1:25">
      <c r="A27" s="1" t="s">
        <v>22</v>
      </c>
      <c r="B27" s="1"/>
      <c r="C27" s="1"/>
      <c r="D27" s="13" t="s">
        <v>1059</v>
      </c>
      <c r="E27" s="1" t="s">
        <v>103</v>
      </c>
      <c r="F27" s="1">
        <v>52534000</v>
      </c>
      <c r="G27" s="1" t="s">
        <v>560</v>
      </c>
      <c r="H27" s="1" t="s">
        <v>562</v>
      </c>
      <c r="I27" s="1" t="s">
        <v>563</v>
      </c>
      <c r="J27" s="1" t="s">
        <v>506</v>
      </c>
      <c r="K27" s="14">
        <f>IFERROR(SUM(VLOOKUP($H27,'2016 w_ww alloc'!$A:$F,6,FALSE)*'2017 Plan_Total Co'!H27),0)</f>
        <v>5570.2600000000011</v>
      </c>
      <c r="L27" s="14">
        <f>IFERROR(SUM(VLOOKUP($H27,'2016 w_ww alloc'!$A:$F,6,FALSE)*'2017 Plan_Total Co'!I27),0)</f>
        <v>11845.090000000004</v>
      </c>
      <c r="M27" s="14">
        <f>IFERROR(SUM(VLOOKUP($H27,'2016 w_ww alloc'!$A:$F,6,FALSE)*'2017 Plan_Total Co'!J27),0)</f>
        <v>13318.210000000001</v>
      </c>
      <c r="N27" s="14">
        <f>IFERROR(SUM(VLOOKUP($H27,'2016 w_ww alloc'!$A:$F,6,FALSE)*'2017 Plan_Total Co'!K27),0)</f>
        <v>19919.690000000002</v>
      </c>
      <c r="O27" s="14">
        <f>IFERROR(SUM(VLOOKUP($H27,'2016 w_ww alloc'!$A:$F,6,FALSE)*'2017 Plan_Total Co'!L27),0)</f>
        <v>13673.580000000002</v>
      </c>
      <c r="P27" s="14">
        <f>IFERROR(SUM(VLOOKUP($H27,'2016 w_ww alloc'!$A:$F,6,FALSE)*'2017 Plan_Total Co'!M27),0)</f>
        <v>15786.270000000004</v>
      </c>
      <c r="Q27" s="14">
        <f>IFERROR(SUM(VLOOKUP($H27,'2016 w_ww alloc'!$A:$F,6,FALSE)*'2017 Plan_Total Co'!N27),0)</f>
        <v>22850.670000000006</v>
      </c>
      <c r="R27" s="39">
        <f>IFERROR(SUM(VLOOKUP($H27,'2016 w_ww alloc'!$A:$F,6,FALSE)*'2017 Plan_Total Co'!O27),0)</f>
        <v>14354.270000000004</v>
      </c>
      <c r="S27" s="39">
        <f>IFERROR(SUM(VLOOKUP($H27,'2016 w_ww alloc'!$A:$F,6,FALSE)*'2017 Plan_Total Co'!P27),0)</f>
        <v>13030.260000000004</v>
      </c>
      <c r="T27" s="39">
        <f>IFERROR(SUM(VLOOKUP($H27,'2016 w_ww alloc'!$A:$F,6,FALSE)*'2017 Plan_Total Co'!Q27),0)</f>
        <v>13785.130000000003</v>
      </c>
      <c r="U27" s="39">
        <f>IFERROR(SUM(VLOOKUP($H27,'2016 w_ww alloc'!$A:$F,6,FALSE)*'2017 Plan_Total Co'!R27),0)</f>
        <v>9673.1500000000033</v>
      </c>
      <c r="V27" s="39">
        <f>IFERROR(SUM(VLOOKUP($H27,'2016 w_ww alloc'!$A:$F,6,FALSE)*'2017 Plan_Total Co'!S27),0)</f>
        <v>8451.5400000000027</v>
      </c>
      <c r="W27" s="2">
        <f t="shared" si="0"/>
        <v>162258.12000000002</v>
      </c>
      <c r="X27" s="2">
        <v>162258.12</v>
      </c>
      <c r="Y27" s="30">
        <f t="shared" si="1"/>
        <v>0</v>
      </c>
    </row>
    <row r="28" spans="1:25">
      <c r="A28" s="1" t="s">
        <v>22</v>
      </c>
      <c r="B28" s="1"/>
      <c r="C28" s="1"/>
      <c r="D28" s="13" t="s">
        <v>1059</v>
      </c>
      <c r="E28" s="1" t="s">
        <v>222</v>
      </c>
      <c r="F28" s="1">
        <v>52000000</v>
      </c>
      <c r="G28" s="1" t="s">
        <v>488</v>
      </c>
      <c r="H28" s="1" t="s">
        <v>490</v>
      </c>
      <c r="I28" s="1" t="s">
        <v>489</v>
      </c>
      <c r="J28" s="1" t="s">
        <v>492</v>
      </c>
      <c r="K28" s="14">
        <f>IFERROR(SUM(VLOOKUP($H28,'2016 w_ww alloc'!$A:$F,6,FALSE)*'2017 Plan_Total Co'!H28),0)</f>
        <v>159955.27219471778</v>
      </c>
      <c r="L28" s="14">
        <f>IFERROR(SUM(VLOOKUP($H28,'2016 w_ww alloc'!$A:$F,6,FALSE)*'2017 Plan_Total Co'!I28),0)</f>
        <v>74776.254592152225</v>
      </c>
      <c r="M28" s="14">
        <f>IFERROR(SUM(VLOOKUP($H28,'2016 w_ww alloc'!$A:$F,6,FALSE)*'2017 Plan_Total Co'!J28),0)</f>
        <v>62953.496118509516</v>
      </c>
      <c r="N28" s="14">
        <f>IFERROR(SUM(VLOOKUP($H28,'2016 w_ww alloc'!$A:$F,6,FALSE)*'2017 Plan_Total Co'!K28),0)</f>
        <v>85093.828429416142</v>
      </c>
      <c r="O28" s="14">
        <f>IFERROR(SUM(VLOOKUP($H28,'2016 w_ww alloc'!$A:$F,6,FALSE)*'2017 Plan_Total Co'!L28),0)</f>
        <v>135787.17171775064</v>
      </c>
      <c r="P28" s="14">
        <f>IFERROR(SUM(VLOOKUP($H28,'2016 w_ww alloc'!$A:$F,6,FALSE)*'2017 Plan_Total Co'!M28),0)</f>
        <v>93281.953295684929</v>
      </c>
      <c r="Q28" s="14">
        <f>IFERROR(SUM(VLOOKUP($H28,'2016 w_ww alloc'!$A:$F,6,FALSE)*'2017 Plan_Total Co'!N28),0)</f>
        <v>67707.538813217383</v>
      </c>
      <c r="R28" s="39">
        <f>IFERROR(SUM(VLOOKUP($H28,'2016 w_ww alloc'!$A:$F,6,FALSE)*'2017 Plan_Total Co'!O28),0)</f>
        <v>66607.761364360471</v>
      </c>
      <c r="S28" s="39">
        <f>IFERROR(SUM(VLOOKUP($H28,'2016 w_ww alloc'!$A:$F,6,FALSE)*'2017 Plan_Total Co'!P28),0)</f>
        <v>67312.81820309232</v>
      </c>
      <c r="T28" s="39">
        <f>IFERROR(SUM(VLOOKUP($H28,'2016 w_ww alloc'!$A:$F,6,FALSE)*'2017 Plan_Total Co'!Q28),0)</f>
        <v>60380.28702111297</v>
      </c>
      <c r="U28" s="39">
        <f>IFERROR(SUM(VLOOKUP($H28,'2016 w_ww alloc'!$A:$F,6,FALSE)*'2017 Plan_Total Co'!R28),0)</f>
        <v>64657.965633380161</v>
      </c>
      <c r="V28" s="39">
        <f>IFERROR(SUM(VLOOKUP($H28,'2016 w_ww alloc'!$A:$F,6,FALSE)*'2017 Plan_Total Co'!S28),0)</f>
        <v>69630.19261660568</v>
      </c>
      <c r="W28" s="2">
        <f t="shared" si="0"/>
        <v>1008144.5400000002</v>
      </c>
      <c r="X28" s="2">
        <v>1018844.5400000003</v>
      </c>
      <c r="Y28" s="30">
        <f t="shared" si="1"/>
        <v>-10700.000000000116</v>
      </c>
    </row>
    <row r="29" spans="1:25">
      <c r="A29" s="1" t="s">
        <v>22</v>
      </c>
      <c r="B29" s="1"/>
      <c r="C29" s="1"/>
      <c r="D29" s="13" t="s">
        <v>1059</v>
      </c>
      <c r="E29" s="1" t="s">
        <v>111</v>
      </c>
      <c r="F29" s="1">
        <v>54140000</v>
      </c>
      <c r="G29" s="1" t="s">
        <v>732</v>
      </c>
      <c r="H29" s="1" t="s">
        <v>723</v>
      </c>
      <c r="I29" s="1" t="s">
        <v>722</v>
      </c>
      <c r="J29" s="1" t="s">
        <v>734</v>
      </c>
      <c r="K29" s="14">
        <f>IFERROR(SUM(VLOOKUP($H29,'2016 w_ww alloc'!$A:$F,6,FALSE)*'2017 Plan_Total Co'!H29),0)</f>
        <v>368.99999999999994</v>
      </c>
      <c r="L29" s="14">
        <f>IFERROR(SUM(VLOOKUP($H29,'2016 w_ww alloc'!$A:$F,6,FALSE)*'2017 Plan_Total Co'!I29),0)</f>
        <v>368.99999999999994</v>
      </c>
      <c r="M29" s="14">
        <f>IFERROR(SUM(VLOOKUP($H29,'2016 w_ww alloc'!$A:$F,6,FALSE)*'2017 Plan_Total Co'!J29),0)</f>
        <v>5368.9999999999991</v>
      </c>
      <c r="N29" s="14">
        <f>IFERROR(SUM(VLOOKUP($H29,'2016 w_ww alloc'!$A:$F,6,FALSE)*'2017 Plan_Total Co'!K29),0)</f>
        <v>1118.9999999999998</v>
      </c>
      <c r="O29" s="14">
        <f>IFERROR(SUM(VLOOKUP($H29,'2016 w_ww alloc'!$A:$F,6,FALSE)*'2017 Plan_Total Co'!L29),0)</f>
        <v>1118.9999999999998</v>
      </c>
      <c r="P29" s="14">
        <f>IFERROR(SUM(VLOOKUP($H29,'2016 w_ww alloc'!$A:$F,6,FALSE)*'2017 Plan_Total Co'!M29),0)</f>
        <v>2368.9999999999995</v>
      </c>
      <c r="Q29" s="14">
        <f>IFERROR(SUM(VLOOKUP($H29,'2016 w_ww alloc'!$A:$F,6,FALSE)*'2017 Plan_Total Co'!N29),0)</f>
        <v>1118.9999999999998</v>
      </c>
      <c r="R29" s="39">
        <f>IFERROR(SUM(VLOOKUP($H29,'2016 w_ww alloc'!$A:$F,6,FALSE)*'2017 Plan_Total Co'!O29),0)</f>
        <v>1118.9999999999998</v>
      </c>
      <c r="S29" s="39">
        <f>IFERROR(SUM(VLOOKUP($H29,'2016 w_ww alloc'!$A:$F,6,FALSE)*'2017 Plan_Total Co'!P29),0)</f>
        <v>2368.9999999999995</v>
      </c>
      <c r="T29" s="39">
        <f>IFERROR(SUM(VLOOKUP($H29,'2016 w_ww alloc'!$A:$F,6,FALSE)*'2017 Plan_Total Co'!Q29),0)</f>
        <v>1118.9999999999998</v>
      </c>
      <c r="U29" s="39">
        <f>IFERROR(SUM(VLOOKUP($H29,'2016 w_ww alloc'!$A:$F,6,FALSE)*'2017 Plan_Total Co'!R29),0)</f>
        <v>1118.9999999999998</v>
      </c>
      <c r="V29" s="39">
        <f>IFERROR(SUM(VLOOKUP($H29,'2016 w_ww alloc'!$A:$F,6,FALSE)*'2017 Plan_Total Co'!S29),0)</f>
        <v>2968.9999999999991</v>
      </c>
      <c r="W29" s="2">
        <f t="shared" si="0"/>
        <v>20527.999999999996</v>
      </c>
      <c r="X29" s="2">
        <v>20527.999999999996</v>
      </c>
      <c r="Y29" s="30">
        <f t="shared" si="1"/>
        <v>0</v>
      </c>
    </row>
    <row r="30" spans="1:25">
      <c r="A30" s="1" t="s">
        <v>22</v>
      </c>
      <c r="B30" s="1"/>
      <c r="C30" s="1"/>
      <c r="D30" s="13" t="s">
        <v>1059</v>
      </c>
      <c r="E30" s="1" t="s">
        <v>231</v>
      </c>
      <c r="F30" s="1">
        <v>55000000</v>
      </c>
      <c r="G30" s="1" t="s">
        <v>745</v>
      </c>
      <c r="H30" s="1" t="s">
        <v>747</v>
      </c>
      <c r="I30" s="1" t="s">
        <v>746</v>
      </c>
      <c r="J30" s="1" t="s">
        <v>749</v>
      </c>
      <c r="K30" s="14">
        <f>IFERROR(SUM(VLOOKUP($H30,'2016 w_ww alloc'!$A:$F,6,FALSE)*'2017 Plan_Total Co'!H30),0)</f>
        <v>24586.537500000002</v>
      </c>
      <c r="L30" s="14">
        <f>IFERROR(SUM(VLOOKUP($H30,'2016 w_ww alloc'!$A:$F,6,FALSE)*'2017 Plan_Total Co'!I30),0)</f>
        <v>26320.140000000007</v>
      </c>
      <c r="M30" s="14">
        <f>IFERROR(SUM(VLOOKUP($H30,'2016 w_ww alloc'!$A:$F,6,FALSE)*'2017 Plan_Total Co'!J30),0)</f>
        <v>45908.37</v>
      </c>
      <c r="N30" s="14">
        <f>IFERROR(SUM(VLOOKUP($H30,'2016 w_ww alloc'!$A:$F,6,FALSE)*'2017 Plan_Total Co'!K30),0)</f>
        <v>36930.431250000009</v>
      </c>
      <c r="O30" s="14">
        <f>IFERROR(SUM(VLOOKUP($H30,'2016 w_ww alloc'!$A:$F,6,FALSE)*'2017 Plan_Total Co'!L30),0)</f>
        <v>37548.276671250009</v>
      </c>
      <c r="P30" s="14">
        <f>IFERROR(SUM(VLOOKUP($H30,'2016 w_ww alloc'!$A:$F,6,FALSE)*'2017 Plan_Total Co'!M30),0)</f>
        <v>37780.020000000004</v>
      </c>
      <c r="Q30" s="14">
        <f>IFERROR(SUM(VLOOKUP($H30,'2016 w_ww alloc'!$A:$F,6,FALSE)*'2017 Plan_Total Co'!N30),0)</f>
        <v>37746.607500000006</v>
      </c>
      <c r="R30" s="39">
        <f>IFERROR(SUM(VLOOKUP($H30,'2016 w_ww alloc'!$A:$F,6,FALSE)*'2017 Plan_Total Co'!O30),0)</f>
        <v>36930.431250000009</v>
      </c>
      <c r="S30" s="39">
        <f>IFERROR(SUM(VLOOKUP($H30,'2016 w_ww alloc'!$A:$F,6,FALSE)*'2017 Plan_Total Co'!P30),0)</f>
        <v>36930.431250000009</v>
      </c>
      <c r="T30" s="39">
        <f>IFERROR(SUM(VLOOKUP($H30,'2016 w_ww alloc'!$A:$F,6,FALSE)*'2017 Plan_Total Co'!Q30),0)</f>
        <v>41011.312500000007</v>
      </c>
      <c r="U30" s="39">
        <f>IFERROR(SUM(VLOOKUP($H30,'2016 w_ww alloc'!$A:$F,6,FALSE)*'2017 Plan_Total Co'!R30),0)</f>
        <v>36930.431250000009</v>
      </c>
      <c r="V30" s="39">
        <f>IFERROR(SUM(VLOOKUP($H30,'2016 w_ww alloc'!$A:$F,6,FALSE)*'2017 Plan_Total Co'!S30),0)</f>
        <v>32033.37375000001</v>
      </c>
      <c r="W30" s="2">
        <f t="shared" si="0"/>
        <v>430656.36292125011</v>
      </c>
      <c r="X30" s="2">
        <v>430656.36292125005</v>
      </c>
      <c r="Y30" s="30">
        <f t="shared" si="1"/>
        <v>0</v>
      </c>
    </row>
    <row r="31" spans="1:25">
      <c r="A31" s="1" t="s">
        <v>22</v>
      </c>
      <c r="B31" s="1"/>
      <c r="C31" s="1"/>
      <c r="D31" s="13" t="s">
        <v>1059</v>
      </c>
      <c r="E31" s="1" t="s">
        <v>209</v>
      </c>
      <c r="F31" s="1">
        <v>57010000</v>
      </c>
      <c r="G31" s="1" t="s">
        <v>799</v>
      </c>
      <c r="H31" s="1" t="s">
        <v>801</v>
      </c>
      <c r="I31" s="1" t="s">
        <v>802</v>
      </c>
      <c r="J31" s="1" t="s">
        <v>804</v>
      </c>
      <c r="K31" s="14">
        <f>IFERROR(SUM(VLOOKUP($H31,'2016 w_ww alloc'!$A:$F,6,FALSE)*'2017 Plan_Total Co'!H31),0)</f>
        <v>26079.803086017215</v>
      </c>
      <c r="L31" s="14">
        <f>IFERROR(SUM(VLOOKUP($H31,'2016 w_ww alloc'!$A:$F,6,FALSE)*'2017 Plan_Total Co'!I31),0)</f>
        <v>-12741.247085380826</v>
      </c>
      <c r="M31" s="14">
        <f>IFERROR(SUM(VLOOKUP($H31,'2016 w_ww alloc'!$A:$F,6,FALSE)*'2017 Plan_Total Co'!J31),0)</f>
        <v>28263.729164051769</v>
      </c>
      <c r="N31" s="14">
        <f>IFERROR(SUM(VLOOKUP($H31,'2016 w_ww alloc'!$A:$F,6,FALSE)*'2017 Plan_Total Co'!K31),0)</f>
        <v>18577.993367091782</v>
      </c>
      <c r="O31" s="14">
        <f>IFERROR(SUM(VLOOKUP($H31,'2016 w_ww alloc'!$A:$F,6,FALSE)*'2017 Plan_Total Co'!L31),0)</f>
        <v>90559.415756198607</v>
      </c>
      <c r="P31" s="14">
        <f>IFERROR(SUM(VLOOKUP($H31,'2016 w_ww alloc'!$A:$F,6,FALSE)*'2017 Plan_Total Co'!M31),0)</f>
        <v>72137.194846934712</v>
      </c>
      <c r="Q31" s="14">
        <f>IFERROR(SUM(VLOOKUP($H31,'2016 w_ww alloc'!$A:$F,6,FALSE)*'2017 Plan_Total Co'!N31),0)</f>
        <v>51539.214327842521</v>
      </c>
      <c r="R31" s="39">
        <f>IFERROR(SUM(VLOOKUP($H31,'2016 w_ww alloc'!$A:$F,6,FALSE)*'2017 Plan_Total Co'!O31),0)</f>
        <v>36309.360130647532</v>
      </c>
      <c r="S31" s="39">
        <f>IFERROR(SUM(VLOOKUP($H31,'2016 w_ww alloc'!$A:$F,6,FALSE)*'2017 Plan_Total Co'!P31),0)</f>
        <v>120761.89916072186</v>
      </c>
      <c r="T31" s="39">
        <f>IFERROR(SUM(VLOOKUP($H31,'2016 w_ww alloc'!$A:$F,6,FALSE)*'2017 Plan_Total Co'!Q31),0)</f>
        <v>76039.411837969383</v>
      </c>
      <c r="U31" s="39">
        <f>IFERROR(SUM(VLOOKUP($H31,'2016 w_ww alloc'!$A:$F,6,FALSE)*'2017 Plan_Total Co'!R31),0)</f>
        <v>105694.61418426418</v>
      </c>
      <c r="V31" s="39">
        <f>IFERROR(SUM(VLOOKUP($H31,'2016 w_ww alloc'!$A:$F,6,FALSE)*'2017 Plan_Total Co'!S31),0)</f>
        <v>86831.739055058148</v>
      </c>
      <c r="W31" s="2">
        <f t="shared" si="0"/>
        <v>700053.1278314169</v>
      </c>
      <c r="X31" s="2">
        <v>700053.1278314169</v>
      </c>
      <c r="Y31" s="30">
        <f t="shared" si="1"/>
        <v>0</v>
      </c>
    </row>
    <row r="32" spans="1:25">
      <c r="A32" s="1" t="s">
        <v>22</v>
      </c>
      <c r="B32" s="1"/>
      <c r="C32" s="1"/>
      <c r="D32" s="13" t="s">
        <v>1059</v>
      </c>
      <c r="E32" s="1" t="s">
        <v>232</v>
      </c>
      <c r="F32" s="1">
        <v>52501500</v>
      </c>
      <c r="G32" s="1" t="s">
        <v>514</v>
      </c>
      <c r="H32" s="1" t="s">
        <v>516</v>
      </c>
      <c r="I32" s="1" t="s">
        <v>517</v>
      </c>
      <c r="J32" s="1" t="s">
        <v>519</v>
      </c>
      <c r="K32" s="14">
        <f>IFERROR(SUM(VLOOKUP($H32,'2016 w_ww alloc'!$A:$F,6,FALSE)*'2017 Plan_Total Co'!H32),0)</f>
        <v>97305.22892709529</v>
      </c>
      <c r="L32" s="14">
        <f>IFERROR(SUM(VLOOKUP($H32,'2016 w_ww alloc'!$A:$F,6,FALSE)*'2017 Plan_Total Co'!I32),0)</f>
        <v>92305.22892709529</v>
      </c>
      <c r="M32" s="14">
        <f>IFERROR(SUM(VLOOKUP($H32,'2016 w_ww alloc'!$A:$F,6,FALSE)*'2017 Plan_Total Co'!J32),0)</f>
        <v>97305.22892709529</v>
      </c>
      <c r="N32" s="14">
        <f>IFERROR(SUM(VLOOKUP($H32,'2016 w_ww alloc'!$A:$F,6,FALSE)*'2017 Plan_Total Co'!K32),0)</f>
        <v>92305.22892709529</v>
      </c>
      <c r="O32" s="14">
        <f>IFERROR(SUM(VLOOKUP($H32,'2016 w_ww alloc'!$A:$F,6,FALSE)*'2017 Plan_Total Co'!L32),0)</f>
        <v>97305.22892709529</v>
      </c>
      <c r="P32" s="14">
        <f>IFERROR(SUM(VLOOKUP($H32,'2016 w_ww alloc'!$A:$F,6,FALSE)*'2017 Plan_Total Co'!M32),0)</f>
        <v>92305.22892709529</v>
      </c>
      <c r="Q32" s="14">
        <f>IFERROR(SUM(VLOOKUP($H32,'2016 w_ww alloc'!$A:$F,6,FALSE)*'2017 Plan_Total Co'!N32),0)</f>
        <v>97305.22892709529</v>
      </c>
      <c r="R32" s="39">
        <f>IFERROR(SUM(VLOOKUP($H32,'2016 w_ww alloc'!$A:$F,6,FALSE)*'2017 Plan_Total Co'!O32),0)</f>
        <v>92305.22892709529</v>
      </c>
      <c r="S32" s="39">
        <f>IFERROR(SUM(VLOOKUP($H32,'2016 w_ww alloc'!$A:$F,6,FALSE)*'2017 Plan_Total Co'!P32),0)</f>
        <v>97305.22892709529</v>
      </c>
      <c r="T32" s="39">
        <f>IFERROR(SUM(VLOOKUP($H32,'2016 w_ww alloc'!$A:$F,6,FALSE)*'2017 Plan_Total Co'!Q32),0)</f>
        <v>92305.22892709529</v>
      </c>
      <c r="U32" s="39">
        <f>IFERROR(SUM(VLOOKUP($H32,'2016 w_ww alloc'!$A:$F,6,FALSE)*'2017 Plan_Total Co'!R32),0)</f>
        <v>97305.22892709529</v>
      </c>
      <c r="V32" s="39">
        <f>IFERROR(SUM(VLOOKUP($H32,'2016 w_ww alloc'!$A:$F,6,FALSE)*'2017 Plan_Total Co'!S32),0)</f>
        <v>97305.22892709529</v>
      </c>
      <c r="W32" s="2">
        <f t="shared" si="0"/>
        <v>1142662.7471251434</v>
      </c>
      <c r="X32" s="2">
        <v>1142662.7471251434</v>
      </c>
      <c r="Y32" s="30">
        <f t="shared" si="1"/>
        <v>0</v>
      </c>
    </row>
    <row r="33" spans="1:25">
      <c r="A33" s="1" t="s">
        <v>22</v>
      </c>
      <c r="B33" s="1"/>
      <c r="C33" s="1"/>
      <c r="D33" s="13" t="s">
        <v>1059</v>
      </c>
      <c r="E33" s="1" t="s">
        <v>120</v>
      </c>
      <c r="F33" s="1">
        <v>56610000</v>
      </c>
      <c r="G33" s="1" t="s">
        <v>790</v>
      </c>
      <c r="H33" s="1" t="s">
        <v>792</v>
      </c>
      <c r="I33" s="1" t="s">
        <v>791</v>
      </c>
      <c r="J33" s="1" t="s">
        <v>794</v>
      </c>
      <c r="K33" s="14">
        <f>IFERROR(SUM(VLOOKUP($H33,'2016 w_ww alloc'!$A:$F,6,FALSE)*'2017 Plan_Total Co'!H33),0)</f>
        <v>19448.000000000004</v>
      </c>
      <c r="L33" s="14">
        <f>IFERROR(SUM(VLOOKUP($H33,'2016 w_ww alloc'!$A:$F,6,FALSE)*'2017 Plan_Total Co'!I33),0)</f>
        <v>19448.000000000004</v>
      </c>
      <c r="M33" s="14">
        <f>IFERROR(SUM(VLOOKUP($H33,'2016 w_ww alloc'!$A:$F,6,FALSE)*'2017 Plan_Total Co'!J33),0)</f>
        <v>19448.000000000004</v>
      </c>
      <c r="N33" s="14">
        <f>IFERROR(SUM(VLOOKUP($H33,'2016 w_ww alloc'!$A:$F,6,FALSE)*'2017 Plan_Total Co'!K33),0)</f>
        <v>20115.000000000004</v>
      </c>
      <c r="O33" s="14">
        <f>IFERROR(SUM(VLOOKUP($H33,'2016 w_ww alloc'!$A:$F,6,FALSE)*'2017 Plan_Total Co'!L33),0)</f>
        <v>20115.000000000004</v>
      </c>
      <c r="P33" s="14">
        <f>IFERROR(SUM(VLOOKUP($H33,'2016 w_ww alloc'!$A:$F,6,FALSE)*'2017 Plan_Total Co'!M33),0)</f>
        <v>20115.000000000004</v>
      </c>
      <c r="Q33" s="14">
        <f>IFERROR(SUM(VLOOKUP($H33,'2016 w_ww alloc'!$A:$F,6,FALSE)*'2017 Plan_Total Co'!N33),0)</f>
        <v>20115.000000000004</v>
      </c>
      <c r="R33" s="39">
        <f>IFERROR(SUM(VLOOKUP($H33,'2016 w_ww alloc'!$A:$F,6,FALSE)*'2017 Plan_Total Co'!O33),0)</f>
        <v>20115.000000000004</v>
      </c>
      <c r="S33" s="39">
        <f>IFERROR(SUM(VLOOKUP($H33,'2016 w_ww alloc'!$A:$F,6,FALSE)*'2017 Plan_Total Co'!P33),0)</f>
        <v>20115.000000000004</v>
      </c>
      <c r="T33" s="39">
        <f>IFERROR(SUM(VLOOKUP($H33,'2016 w_ww alloc'!$A:$F,6,FALSE)*'2017 Plan_Total Co'!Q33),0)</f>
        <v>25667.000000000004</v>
      </c>
      <c r="U33" s="39">
        <f>IFERROR(SUM(VLOOKUP($H33,'2016 w_ww alloc'!$A:$F,6,FALSE)*'2017 Plan_Total Co'!R33),0)</f>
        <v>25667.000000000004</v>
      </c>
      <c r="V33" s="39">
        <f>IFERROR(SUM(VLOOKUP($H33,'2016 w_ww alloc'!$A:$F,6,FALSE)*'2017 Plan_Total Co'!S33),0)</f>
        <v>25667.000000000004</v>
      </c>
      <c r="W33" s="2">
        <f t="shared" si="0"/>
        <v>256035.00000000003</v>
      </c>
      <c r="X33" s="2">
        <v>256035.00000000003</v>
      </c>
      <c r="Y33" s="30">
        <f t="shared" si="1"/>
        <v>0</v>
      </c>
    </row>
    <row r="34" spans="1:25">
      <c r="A34" s="1" t="s">
        <v>22</v>
      </c>
      <c r="B34" s="1"/>
      <c r="C34" s="1"/>
      <c r="D34" s="13" t="s">
        <v>1059</v>
      </c>
      <c r="E34" s="1" t="s">
        <v>233</v>
      </c>
      <c r="F34" s="1">
        <v>55710000</v>
      </c>
      <c r="G34" s="1" t="s">
        <v>780</v>
      </c>
      <c r="H34" s="1" t="s">
        <v>777</v>
      </c>
      <c r="I34" s="1" t="s">
        <v>776</v>
      </c>
      <c r="J34" s="1" t="s">
        <v>782</v>
      </c>
      <c r="K34" s="14">
        <f>IFERROR(SUM(VLOOKUP($H34,'2016 w_ww alloc'!$A:$F,6,FALSE)*'2017 Plan_Total Co'!H34),0)</f>
        <v>69532.637492158407</v>
      </c>
      <c r="L34" s="14">
        <f>IFERROR(SUM(VLOOKUP($H34,'2016 w_ww alloc'!$A:$F,6,FALSE)*'2017 Plan_Total Co'!I34),0)</f>
        <v>69532.637492158407</v>
      </c>
      <c r="M34" s="14">
        <f>IFERROR(SUM(VLOOKUP($H34,'2016 w_ww alloc'!$A:$F,6,FALSE)*'2017 Plan_Total Co'!J34),0)</f>
        <v>69532.637492158407</v>
      </c>
      <c r="N34" s="14">
        <f>IFERROR(SUM(VLOOKUP($H34,'2016 w_ww alloc'!$A:$F,6,FALSE)*'2017 Plan_Total Co'!K34),0)</f>
        <v>69532.637492158407</v>
      </c>
      <c r="O34" s="14">
        <f>IFERROR(SUM(VLOOKUP($H34,'2016 w_ww alloc'!$A:$F,6,FALSE)*'2017 Plan_Total Co'!L34),0)</f>
        <v>69532.637492158407</v>
      </c>
      <c r="P34" s="14">
        <f>IFERROR(SUM(VLOOKUP($H34,'2016 w_ww alloc'!$A:$F,6,FALSE)*'2017 Plan_Total Co'!M34),0)</f>
        <v>69532.637492158407</v>
      </c>
      <c r="Q34" s="14">
        <f>IFERROR(SUM(VLOOKUP($H34,'2016 w_ww alloc'!$A:$F,6,FALSE)*'2017 Plan_Total Co'!N34),0)</f>
        <v>69532.637492158407</v>
      </c>
      <c r="R34" s="39">
        <f>IFERROR(SUM(VLOOKUP($H34,'2016 w_ww alloc'!$A:$F,6,FALSE)*'2017 Plan_Total Co'!O34),0)</f>
        <v>69532.637492158407</v>
      </c>
      <c r="S34" s="39">
        <f>IFERROR(SUM(VLOOKUP($H34,'2016 w_ww alloc'!$A:$F,6,FALSE)*'2017 Plan_Total Co'!P34),0)</f>
        <v>69532.637492158407</v>
      </c>
      <c r="T34" s="39">
        <f>IFERROR(SUM(VLOOKUP($H34,'2016 w_ww alloc'!$A:$F,6,FALSE)*'2017 Plan_Total Co'!Q34),0)</f>
        <v>69532.637492158407</v>
      </c>
      <c r="U34" s="39">
        <f>IFERROR(SUM(VLOOKUP($H34,'2016 w_ww alloc'!$A:$F,6,FALSE)*'2017 Plan_Total Co'!R34),0)</f>
        <v>69532.637492158407</v>
      </c>
      <c r="V34" s="39">
        <f>IFERROR(SUM(VLOOKUP($H34,'2016 w_ww alloc'!$A:$F,6,FALSE)*'2017 Plan_Total Co'!S34),0)</f>
        <v>69532.637492158407</v>
      </c>
      <c r="W34" s="2">
        <f t="shared" si="0"/>
        <v>834391.64990590105</v>
      </c>
      <c r="X34" s="2">
        <v>834391.64990590094</v>
      </c>
      <c r="Y34" s="30">
        <f t="shared" si="1"/>
        <v>0</v>
      </c>
    </row>
    <row r="35" spans="1:25">
      <c r="A35" s="1" t="s">
        <v>22</v>
      </c>
      <c r="B35" s="1"/>
      <c r="C35" s="1"/>
      <c r="D35" s="13" t="s">
        <v>1059</v>
      </c>
      <c r="E35" s="1" t="s">
        <v>234</v>
      </c>
      <c r="F35" s="1">
        <v>62002000</v>
      </c>
      <c r="G35" s="1" t="s">
        <v>1117</v>
      </c>
      <c r="H35" s="1" t="s">
        <v>815</v>
      </c>
      <c r="I35" s="1" t="s">
        <v>816</v>
      </c>
      <c r="J35" s="1" t="s">
        <v>503</v>
      </c>
      <c r="K35" s="14">
        <f>IFERROR(SUM(VLOOKUP($H35,'2016 w_ww alloc'!$A:$F,6,FALSE)*'2017 Plan_Total Co'!H35),0)</f>
        <v>140802.11272788566</v>
      </c>
      <c r="L35" s="14">
        <f>IFERROR(SUM(VLOOKUP($H35,'2016 w_ww alloc'!$A:$F,6,FALSE)*'2017 Plan_Total Co'!I35),0)</f>
        <v>159322.33734036755</v>
      </c>
      <c r="M35" s="14">
        <f>IFERROR(SUM(VLOOKUP($H35,'2016 w_ww alloc'!$A:$F,6,FALSE)*'2017 Plan_Total Co'!J35),0)</f>
        <v>182341.82555927162</v>
      </c>
      <c r="N35" s="14">
        <f>IFERROR(SUM(VLOOKUP($H35,'2016 w_ww alloc'!$A:$F,6,FALSE)*'2017 Plan_Total Co'!K35),0)</f>
        <v>196437.87195053988</v>
      </c>
      <c r="O35" s="14">
        <f>IFERROR(SUM(VLOOKUP($H35,'2016 w_ww alloc'!$A:$F,6,FALSE)*'2017 Plan_Total Co'!L35),0)</f>
        <v>197260.96514201802</v>
      </c>
      <c r="P35" s="14">
        <f>IFERROR(SUM(VLOOKUP($H35,'2016 w_ww alloc'!$A:$F,6,FALSE)*'2017 Plan_Total Co'!M35),0)</f>
        <v>194962.15534124838</v>
      </c>
      <c r="Q35" s="14">
        <f>IFERROR(SUM(VLOOKUP($H35,'2016 w_ww alloc'!$A:$F,6,FALSE)*'2017 Plan_Total Co'!N35),0)</f>
        <v>203766.42946373633</v>
      </c>
      <c r="R35" s="39">
        <f>IFERROR(SUM(VLOOKUP($H35,'2016 w_ww alloc'!$A:$F,6,FALSE)*'2017 Plan_Total Co'!O35),0)</f>
        <v>200627.40834297671</v>
      </c>
      <c r="S35" s="39">
        <f>IFERROR(SUM(VLOOKUP($H35,'2016 w_ww alloc'!$A:$F,6,FALSE)*'2017 Plan_Total Co'!P35),0)</f>
        <v>192116.27693955271</v>
      </c>
      <c r="T35" s="39">
        <f>IFERROR(SUM(VLOOKUP($H35,'2016 w_ww alloc'!$A:$F,6,FALSE)*'2017 Plan_Total Co'!Q35),0)</f>
        <v>189677.25752872252</v>
      </c>
      <c r="U35" s="39">
        <f>IFERROR(SUM(VLOOKUP($H35,'2016 w_ww alloc'!$A:$F,6,FALSE)*'2017 Plan_Total Co'!R35),0)</f>
        <v>206865.62686987725</v>
      </c>
      <c r="V35" s="39">
        <f>IFERROR(SUM(VLOOKUP($H35,'2016 w_ww alloc'!$A:$F,6,FALSE)*'2017 Plan_Total Co'!S35),0)</f>
        <v>202831.98472970113</v>
      </c>
      <c r="W35" s="2">
        <f t="shared" si="0"/>
        <v>2267012.2519358974</v>
      </c>
      <c r="X35" s="2">
        <v>2319583.2164029027</v>
      </c>
      <c r="Y35" s="30">
        <f t="shared" si="1"/>
        <v>-52570.964467005339</v>
      </c>
    </row>
    <row r="36" spans="1:25">
      <c r="A36" s="1" t="s">
        <v>22</v>
      </c>
      <c r="B36" s="1"/>
      <c r="C36" s="1"/>
      <c r="D36" s="13" t="s">
        <v>1059</v>
      </c>
      <c r="E36" s="1" t="s">
        <v>127</v>
      </c>
      <c r="F36" s="1">
        <v>68011000</v>
      </c>
      <c r="G36" s="1" t="s">
        <v>858</v>
      </c>
      <c r="H36" s="1" t="s">
        <v>860</v>
      </c>
      <c r="I36" s="1" t="s">
        <v>859</v>
      </c>
      <c r="J36" s="1" t="s">
        <v>862</v>
      </c>
      <c r="K36" s="14">
        <f>IFERROR(SUM(VLOOKUP($H36,'2016 w_ww alloc'!$A:$F,6,FALSE)*'2017 Plan_Total Co'!H36),0)</f>
        <v>1073598.619674816</v>
      </c>
      <c r="L36" s="14">
        <f>IFERROR(SUM(VLOOKUP($H36,'2016 w_ww alloc'!$A:$F,6,FALSE)*'2017 Plan_Total Co'!I36),0)</f>
        <v>1073568.9481793712</v>
      </c>
      <c r="M36" s="14">
        <f>IFERROR(SUM(VLOOKUP($H36,'2016 w_ww alloc'!$A:$F,6,FALSE)*'2017 Plan_Total Co'!J36),0)</f>
        <v>1074425.314639915</v>
      </c>
      <c r="N36" s="14">
        <f>IFERROR(SUM(VLOOKUP($H36,'2016 w_ww alloc'!$A:$F,6,FALSE)*'2017 Plan_Total Co'!K36),0)</f>
        <v>1075658.4693549022</v>
      </c>
      <c r="O36" s="14">
        <f>IFERROR(SUM(VLOOKUP($H36,'2016 w_ww alloc'!$A:$F,6,FALSE)*'2017 Plan_Total Co'!L36),0)</f>
        <v>1076860.104205058</v>
      </c>
      <c r="P36" s="14">
        <f>IFERROR(SUM(VLOOKUP($H36,'2016 w_ww alloc'!$A:$F,6,FALSE)*'2017 Plan_Total Co'!M36),0)</f>
        <v>1078036.2023535413</v>
      </c>
      <c r="Q36" s="14">
        <f>IFERROR(SUM(VLOOKUP($H36,'2016 w_ww alloc'!$A:$F,6,FALSE)*'2017 Plan_Total Co'!N36),0)</f>
        <v>1108752.3255230489</v>
      </c>
      <c r="R36" s="39">
        <f>IFERROR(SUM(VLOOKUP($H36,'2016 w_ww alloc'!$A:$F,6,FALSE)*'2017 Plan_Total Co'!O36),0)</f>
        <v>1110881.363722503</v>
      </c>
      <c r="S36" s="39">
        <f>IFERROR(SUM(VLOOKUP($H36,'2016 w_ww alloc'!$A:$F,6,FALSE)*'2017 Plan_Total Co'!P36),0)</f>
        <v>1114108.5116393764</v>
      </c>
      <c r="T36" s="39">
        <f>IFERROR(SUM(VLOOKUP($H36,'2016 w_ww alloc'!$A:$F,6,FALSE)*'2017 Plan_Total Co'!Q36),0)</f>
        <v>1115639.4060227107</v>
      </c>
      <c r="U36" s="39">
        <f>IFERROR(SUM(VLOOKUP($H36,'2016 w_ww alloc'!$A:$F,6,FALSE)*'2017 Plan_Total Co'!R36),0)</f>
        <v>1116795.6514184417</v>
      </c>
      <c r="V36" s="39">
        <f>IFERROR(SUM(VLOOKUP($H36,'2016 w_ww alloc'!$A:$F,6,FALSE)*'2017 Plan_Total Co'!S36),0)</f>
        <v>1117528.1803212059</v>
      </c>
      <c r="W36" s="2">
        <f t="shared" si="0"/>
        <v>13135853.097054891</v>
      </c>
      <c r="X36" s="2">
        <v>13305157.543638259</v>
      </c>
      <c r="Y36" s="30">
        <f t="shared" si="1"/>
        <v>-169304.44658336788</v>
      </c>
    </row>
    <row r="37" spans="1:25">
      <c r="A37" s="1" t="s">
        <v>22</v>
      </c>
      <c r="B37" s="1"/>
      <c r="C37" s="1"/>
      <c r="D37" s="13" t="s">
        <v>1059</v>
      </c>
      <c r="E37" s="1" t="s">
        <v>235</v>
      </c>
      <c r="F37" s="1">
        <v>68251000</v>
      </c>
      <c r="G37" s="1" t="s">
        <v>1118</v>
      </c>
      <c r="H37" s="1" t="s">
        <v>868</v>
      </c>
      <c r="I37" s="1" t="s">
        <v>867</v>
      </c>
      <c r="J37" s="1" t="s">
        <v>870</v>
      </c>
      <c r="K37" s="14">
        <f>IFERROR(SUM(VLOOKUP($H37,'2016 w_ww alloc'!$A:$F,6,FALSE)*'2017 Plan_Total Co'!H37),0)</f>
        <v>20215</v>
      </c>
      <c r="L37" s="14">
        <f>IFERROR(SUM(VLOOKUP($H37,'2016 w_ww alloc'!$A:$F,6,FALSE)*'2017 Plan_Total Co'!I37),0)</f>
        <v>20215</v>
      </c>
      <c r="M37" s="14">
        <f>IFERROR(SUM(VLOOKUP($H37,'2016 w_ww alloc'!$A:$F,6,FALSE)*'2017 Plan_Total Co'!J37),0)</f>
        <v>20215</v>
      </c>
      <c r="N37" s="14">
        <f>IFERROR(SUM(VLOOKUP($H37,'2016 w_ww alloc'!$A:$F,6,FALSE)*'2017 Plan_Total Co'!K37),0)</f>
        <v>20215</v>
      </c>
      <c r="O37" s="14">
        <f>IFERROR(SUM(VLOOKUP($H37,'2016 w_ww alloc'!$A:$F,6,FALSE)*'2017 Plan_Total Co'!L37),0)</f>
        <v>20215</v>
      </c>
      <c r="P37" s="14">
        <f>IFERROR(SUM(VLOOKUP($H37,'2016 w_ww alloc'!$A:$F,6,FALSE)*'2017 Plan_Total Co'!M37),0)</f>
        <v>20215</v>
      </c>
      <c r="Q37" s="14">
        <f>IFERROR(SUM(VLOOKUP($H37,'2016 w_ww alloc'!$A:$F,6,FALSE)*'2017 Plan_Total Co'!N37),0)</f>
        <v>20215</v>
      </c>
      <c r="R37" s="39">
        <f>IFERROR(SUM(VLOOKUP($H37,'2016 w_ww alloc'!$A:$F,6,FALSE)*'2017 Plan_Total Co'!O37),0)</f>
        <v>20215</v>
      </c>
      <c r="S37" s="39">
        <f>IFERROR(SUM(VLOOKUP($H37,'2016 w_ww alloc'!$A:$F,6,FALSE)*'2017 Plan_Total Co'!P37),0)</f>
        <v>20215</v>
      </c>
      <c r="T37" s="39">
        <f>IFERROR(SUM(VLOOKUP($H37,'2016 w_ww alloc'!$A:$F,6,FALSE)*'2017 Plan_Total Co'!Q37),0)</f>
        <v>20215</v>
      </c>
      <c r="U37" s="39">
        <f>IFERROR(SUM(VLOOKUP($H37,'2016 w_ww alloc'!$A:$F,6,FALSE)*'2017 Plan_Total Co'!R37),0)</f>
        <v>20215</v>
      </c>
      <c r="V37" s="39">
        <f>IFERROR(SUM(VLOOKUP($H37,'2016 w_ww alloc'!$A:$F,6,FALSE)*'2017 Plan_Total Co'!S37),0)</f>
        <v>20215</v>
      </c>
      <c r="W37" s="2">
        <f t="shared" si="0"/>
        <v>242580</v>
      </c>
      <c r="X37" s="2">
        <v>242580</v>
      </c>
      <c r="Y37" s="30">
        <f t="shared" si="1"/>
        <v>0</v>
      </c>
    </row>
    <row r="38" spans="1:25">
      <c r="A38" s="1" t="s">
        <v>22</v>
      </c>
      <c r="B38" s="1"/>
      <c r="C38" s="1"/>
      <c r="D38" s="13" t="s">
        <v>1059</v>
      </c>
      <c r="E38" s="1" t="s">
        <v>217</v>
      </c>
      <c r="F38" s="1">
        <v>68311000</v>
      </c>
      <c r="G38" s="1" t="s">
        <v>880</v>
      </c>
      <c r="H38" s="1" t="s">
        <v>882</v>
      </c>
      <c r="I38" s="1" t="s">
        <v>883</v>
      </c>
      <c r="J38" s="1" t="s">
        <v>862</v>
      </c>
      <c r="K38" s="14">
        <f>IFERROR(SUM(VLOOKUP($H38,'2016 w_ww alloc'!$A:$F,6,FALSE)*'2017 Plan_Total Co'!H38),0)</f>
        <v>149638.54030613057</v>
      </c>
      <c r="L38" s="14">
        <f>IFERROR(SUM(VLOOKUP($H38,'2016 w_ww alloc'!$A:$F,6,FALSE)*'2017 Plan_Total Co'!I38),0)</f>
        <v>149618.3245018918</v>
      </c>
      <c r="M38" s="14">
        <f>IFERROR(SUM(VLOOKUP($H38,'2016 w_ww alloc'!$A:$F,6,FALSE)*'2017 Plan_Total Co'!J38),0)</f>
        <v>149728.46156957993</v>
      </c>
      <c r="N38" s="14">
        <f>IFERROR(SUM(VLOOKUP($H38,'2016 w_ww alloc'!$A:$F,6,FALSE)*'2017 Plan_Total Co'!K38),0)</f>
        <v>149889.20720030289</v>
      </c>
      <c r="O38" s="14">
        <f>IFERROR(SUM(VLOOKUP($H38,'2016 w_ww alloc'!$A:$F,6,FALSE)*'2017 Plan_Total Co'!L38),0)</f>
        <v>150037.04580345924</v>
      </c>
      <c r="P38" s="14">
        <f>IFERROR(SUM(VLOOKUP($H38,'2016 w_ww alloc'!$A:$F,6,FALSE)*'2017 Plan_Total Co'!M38),0)</f>
        <v>154273.59175136776</v>
      </c>
      <c r="Q38" s="14">
        <f>IFERROR(SUM(VLOOKUP($H38,'2016 w_ww alloc'!$A:$F,6,FALSE)*'2017 Plan_Total Co'!N38),0)</f>
        <v>154656.63096156856</v>
      </c>
      <c r="R38" s="39">
        <f>IFERROR(SUM(VLOOKUP($H38,'2016 w_ww alloc'!$A:$F,6,FALSE)*'2017 Plan_Total Co'!O38),0)</f>
        <v>154934.70566880039</v>
      </c>
      <c r="S38" s="39">
        <f>IFERROR(SUM(VLOOKUP($H38,'2016 w_ww alloc'!$A:$F,6,FALSE)*'2017 Plan_Total Co'!P38),0)</f>
        <v>155376.40046389808</v>
      </c>
      <c r="T38" s="39">
        <f>IFERROR(SUM(VLOOKUP($H38,'2016 w_ww alloc'!$A:$F,6,FALSE)*'2017 Plan_Total Co'!Q38),0)</f>
        <v>155567.1661048361</v>
      </c>
      <c r="U38" s="39">
        <f>IFERROR(SUM(VLOOKUP($H38,'2016 w_ww alloc'!$A:$F,6,FALSE)*'2017 Plan_Total Co'!R38),0)</f>
        <v>155708.32706433238</v>
      </c>
      <c r="V38" s="39">
        <f>IFERROR(SUM(VLOOKUP($H38,'2016 w_ww alloc'!$A:$F,6,FALSE)*'2017 Plan_Total Co'!S38),0)</f>
        <v>155789.21881241931</v>
      </c>
      <c r="W38" s="2">
        <f t="shared" si="0"/>
        <v>1835217.6202085873</v>
      </c>
      <c r="X38" s="2">
        <v>1835190.4904860139</v>
      </c>
      <c r="Y38" s="30">
        <f t="shared" si="1"/>
        <v>27.129722573328763</v>
      </c>
    </row>
    <row r="39" spans="1:25">
      <c r="A39" s="1" t="s">
        <v>22</v>
      </c>
      <c r="B39" s="1"/>
      <c r="C39" s="1"/>
      <c r="D39" s="13" t="s">
        <v>1059</v>
      </c>
      <c r="E39" s="1" t="s">
        <v>236</v>
      </c>
      <c r="F39" s="1">
        <v>68543000</v>
      </c>
      <c r="G39" s="1" t="s">
        <v>900</v>
      </c>
      <c r="H39" s="1" t="s">
        <v>888</v>
      </c>
      <c r="I39" s="1" t="s">
        <v>887</v>
      </c>
      <c r="J39" s="1" t="s">
        <v>902</v>
      </c>
      <c r="K39" s="14">
        <f>IFERROR(SUM(VLOOKUP($H39,'2016 w_ww alloc'!$A:$F,6,FALSE)*'2017 Plan_Total Co'!H39),0)</f>
        <v>529883.38259532792</v>
      </c>
      <c r="L39" s="14">
        <f>IFERROR(SUM(VLOOKUP($H39,'2016 w_ww alloc'!$A:$F,6,FALSE)*'2017 Plan_Total Co'!I39),0)</f>
        <v>526153.04343339335</v>
      </c>
      <c r="M39" s="14">
        <f>IFERROR(SUM(VLOOKUP($H39,'2016 w_ww alloc'!$A:$F,6,FALSE)*'2017 Plan_Total Co'!J39),0)</f>
        <v>523286.41007222235</v>
      </c>
      <c r="N39" s="14">
        <f>IFERROR(SUM(VLOOKUP($H39,'2016 w_ww alloc'!$A:$F,6,FALSE)*'2017 Plan_Total Co'!K39),0)</f>
        <v>519503.29120052519</v>
      </c>
      <c r="O39" s="14">
        <f>IFERROR(SUM(VLOOKUP($H39,'2016 w_ww alloc'!$A:$F,6,FALSE)*'2017 Plan_Total Co'!L39),0)</f>
        <v>521459.28194590914</v>
      </c>
      <c r="P39" s="14">
        <f>IFERROR(SUM(VLOOKUP($H39,'2016 w_ww alloc'!$A:$F,6,FALSE)*'2017 Plan_Total Co'!M39),0)</f>
        <v>521215.76473051531</v>
      </c>
      <c r="Q39" s="14">
        <f>IFERROR(SUM(VLOOKUP($H39,'2016 w_ww alloc'!$A:$F,6,FALSE)*'2017 Plan_Total Co'!N39),0)</f>
        <v>519413.20646478026</v>
      </c>
      <c r="R39" s="39">
        <f>IFERROR(SUM(VLOOKUP($H39,'2016 w_ww alloc'!$A:$F,6,FALSE)*'2017 Plan_Total Co'!O39),0)</f>
        <v>522484.63395470893</v>
      </c>
      <c r="S39" s="39">
        <f>IFERROR(SUM(VLOOKUP($H39,'2016 w_ww alloc'!$A:$F,6,FALSE)*'2017 Plan_Total Co'!P39),0)</f>
        <v>520332.67699049663</v>
      </c>
      <c r="T39" s="39">
        <f>IFERROR(SUM(VLOOKUP($H39,'2016 w_ww alloc'!$A:$F,6,FALSE)*'2017 Plan_Total Co'!Q39),0)</f>
        <v>518438.4447750391</v>
      </c>
      <c r="U39" s="39">
        <f>IFERROR(SUM(VLOOKUP($H39,'2016 w_ww alloc'!$A:$F,6,FALSE)*'2017 Plan_Total Co'!R39),0)</f>
        <v>520783.46711408871</v>
      </c>
      <c r="V39" s="39">
        <f>IFERROR(SUM(VLOOKUP($H39,'2016 w_ww alloc'!$A:$F,6,FALSE)*'2017 Plan_Total Co'!S39),0)</f>
        <v>520420.49118199357</v>
      </c>
      <c r="W39" s="2">
        <f t="shared" si="0"/>
        <v>6263374.094459001</v>
      </c>
      <c r="X39" s="2">
        <v>6267889.1335883979</v>
      </c>
      <c r="Y39" s="30">
        <f t="shared" si="1"/>
        <v>-4515.0391293969005</v>
      </c>
    </row>
    <row r="40" spans="1:25">
      <c r="A40" s="32" t="s">
        <v>22</v>
      </c>
      <c r="B40" s="32"/>
      <c r="C40" s="32"/>
      <c r="D40" s="44" t="s">
        <v>1059</v>
      </c>
      <c r="E40" s="32" t="s">
        <v>237</v>
      </c>
      <c r="F40" s="32">
        <v>81810000</v>
      </c>
      <c r="G40" s="32" t="s">
        <v>1119</v>
      </c>
      <c r="H40" s="32" t="s">
        <v>1122</v>
      </c>
      <c r="I40" s="32" t="s">
        <v>1123</v>
      </c>
      <c r="J40" s="32" t="s">
        <v>1121</v>
      </c>
      <c r="K40" s="52">
        <f>IFERROR(SUM('2016 w_ww alloc'!$F$46)*('2017 Plan_Total Co'!H40),0)</f>
        <v>-3042.46</v>
      </c>
      <c r="L40" s="52">
        <f>IFERROR(SUM('2016 w_ww alloc'!$F$46)*('2017 Plan_Total Co'!I40),0)</f>
        <v>-3042.46</v>
      </c>
      <c r="M40" s="52">
        <f>IFERROR(SUM('2016 w_ww alloc'!$F$46)*('2017 Plan_Total Co'!J40),0)</f>
        <v>-3042.46</v>
      </c>
      <c r="N40" s="52">
        <f>IFERROR(SUM('2016 w_ww alloc'!$F$46)*('2017 Plan_Total Co'!K40),0)</f>
        <v>-3042.46</v>
      </c>
      <c r="O40" s="52">
        <f>IFERROR(SUM('2016 w_ww alloc'!$F$46)*('2017 Plan_Total Co'!L40),0)</f>
        <v>-3042.46</v>
      </c>
      <c r="P40" s="52">
        <f>IFERROR(SUM('2016 w_ww alloc'!$F$46)*('2017 Plan_Total Co'!M40),0)</f>
        <v>-3042.46</v>
      </c>
      <c r="Q40" s="52">
        <f>IFERROR(SUM('2016 w_ww alloc'!$F$46)*('2017 Plan_Total Co'!N40),0)</f>
        <v>-3042.46</v>
      </c>
      <c r="R40" s="43">
        <f>IFERROR(SUM('2016 w_ww alloc'!$F$46)*('2017 Plan_Total Co'!O40),0)</f>
        <v>-3042.46</v>
      </c>
      <c r="S40" s="43">
        <f>IFERROR(SUM('2016 w_ww alloc'!$F$46)*('2017 Plan_Total Co'!P40),0)</f>
        <v>-3042.46</v>
      </c>
      <c r="T40" s="43">
        <f>IFERROR(SUM('2016 w_ww alloc'!$F$46)*('2017 Plan_Total Co'!Q40),0)</f>
        <v>-3042.46</v>
      </c>
      <c r="U40" s="43">
        <f>IFERROR(SUM('2016 w_ww alloc'!$F$46)*('2017 Plan_Total Co'!R40),0)</f>
        <v>-3042.46</v>
      </c>
      <c r="V40" s="43">
        <f>IFERROR(SUM('2016 w_ww alloc'!$F$46)*('2017 Plan_Total Co'!S40),0)</f>
        <v>-3042.46</v>
      </c>
      <c r="W40" s="34">
        <f t="shared" si="0"/>
        <v>-36509.519999999997</v>
      </c>
      <c r="X40" s="34">
        <v>-36509.545872297509</v>
      </c>
      <c r="Y40" s="30">
        <f t="shared" si="1"/>
        <v>2.5872297512250952E-2</v>
      </c>
    </row>
    <row r="41" spans="1:25">
      <c r="A41" s="1" t="s">
        <v>22</v>
      </c>
      <c r="B41" s="1"/>
      <c r="C41" s="1"/>
      <c r="D41" s="13" t="s">
        <v>1059</v>
      </c>
      <c r="E41" s="1" t="s">
        <v>131</v>
      </c>
      <c r="F41" s="1">
        <v>81015000</v>
      </c>
      <c r="G41" s="1" t="s">
        <v>991</v>
      </c>
      <c r="H41" s="1" t="s">
        <v>988</v>
      </c>
      <c r="I41" s="1" t="s">
        <v>987</v>
      </c>
      <c r="J41" s="1" t="s">
        <v>990</v>
      </c>
      <c r="K41" s="14">
        <f>IFERROR(SUM(VLOOKUP($H41,'2016 w_ww alloc'!$A:$F,6,FALSE)*'2017 Plan_Total Co'!H41),0)</f>
        <v>1022322.967379392</v>
      </c>
      <c r="L41" s="14">
        <f>IFERROR(SUM(VLOOKUP($H41,'2016 w_ww alloc'!$A:$F,6,FALSE)*'2017 Plan_Total Co'!I41),0)</f>
        <v>1022322.967379392</v>
      </c>
      <c r="M41" s="14">
        <f>IFERROR(SUM(VLOOKUP($H41,'2016 w_ww alloc'!$A:$F,6,FALSE)*'2017 Plan_Total Co'!J41),0)</f>
        <v>1022322.967379392</v>
      </c>
      <c r="N41" s="14">
        <f>IFERROR(SUM(VLOOKUP($H41,'2016 w_ww alloc'!$A:$F,6,FALSE)*'2017 Plan_Total Co'!K41),0)</f>
        <v>1022322.967379392</v>
      </c>
      <c r="O41" s="14">
        <f>IFERROR(SUM(VLOOKUP($H41,'2016 w_ww alloc'!$A:$F,6,FALSE)*'2017 Plan_Total Co'!L41),0)</f>
        <v>1022322.967379392</v>
      </c>
      <c r="P41" s="14">
        <f>IFERROR(SUM(VLOOKUP($H41,'2016 w_ww alloc'!$A:$F,6,FALSE)*'2017 Plan_Total Co'!M41),0)</f>
        <v>1022322.967379392</v>
      </c>
      <c r="Q41" s="14">
        <f>IFERROR(SUM(VLOOKUP($H41,'2016 w_ww alloc'!$A:$F,6,FALSE)*'2017 Plan_Total Co'!N41),0)</f>
        <v>1030873.8059014718</v>
      </c>
      <c r="R41" s="39">
        <f>IFERROR(SUM(VLOOKUP($H41,'2016 w_ww alloc'!$A:$F,6,FALSE)*'2017 Plan_Total Co'!O41),0)</f>
        <v>1039994.7003250233</v>
      </c>
      <c r="S41" s="39">
        <f>IFERROR(SUM(VLOOKUP($H41,'2016 w_ww alloc'!$A:$F,6,FALSE)*'2017 Plan_Total Co'!P41),0)</f>
        <v>1039424.6444235514</v>
      </c>
      <c r="T41" s="39">
        <f>IFERROR(SUM(VLOOKUP($H41,'2016 w_ww alloc'!$A:$F,6,FALSE)*'2017 Plan_Total Co'!Q41),0)</f>
        <v>1039994.7003250233</v>
      </c>
      <c r="U41" s="39">
        <f>IFERROR(SUM(VLOOKUP($H41,'2016 w_ww alloc'!$A:$F,6,FALSE)*'2017 Plan_Total Co'!R41),0)</f>
        <v>1039424.6444235514</v>
      </c>
      <c r="V41" s="39">
        <f>IFERROR(SUM(VLOOKUP($H41,'2016 w_ww alloc'!$A:$F,6,FALSE)*'2017 Plan_Total Co'!S41),0)</f>
        <v>1039994.7003250233</v>
      </c>
      <c r="W41" s="2">
        <f t="shared" si="0"/>
        <v>12363644.999999996</v>
      </c>
      <c r="X41" s="2">
        <v>12363644.999999996</v>
      </c>
      <c r="Y41" s="30">
        <f t="shared" si="1"/>
        <v>0</v>
      </c>
    </row>
    <row r="42" spans="1:25">
      <c r="A42" s="1" t="s">
        <v>22</v>
      </c>
      <c r="B42" s="1"/>
      <c r="C42" s="1"/>
      <c r="D42" s="13" t="s">
        <v>1059</v>
      </c>
      <c r="E42" s="1" t="s">
        <v>132</v>
      </c>
      <c r="F42" s="1">
        <v>81315000</v>
      </c>
      <c r="G42" s="1" t="s">
        <v>995</v>
      </c>
      <c r="H42" s="1" t="s">
        <v>997</v>
      </c>
      <c r="I42" s="1" t="s">
        <v>998</v>
      </c>
      <c r="J42" s="1" t="s">
        <v>1000</v>
      </c>
      <c r="K42" s="14">
        <f>IFERROR(SUM(VLOOKUP($H42,'2016 w_ww alloc'!$A:$F,6,FALSE)*'2017 Plan_Total Co'!H42),0)</f>
        <v>2838.9265479166165</v>
      </c>
      <c r="L42" s="14">
        <f>IFERROR(SUM(VLOOKUP($H42,'2016 w_ww alloc'!$A:$F,6,FALSE)*'2017 Plan_Total Co'!I42),0)</f>
        <v>3156.6690789072763</v>
      </c>
      <c r="M42" s="14">
        <f>IFERROR(SUM(VLOOKUP($H42,'2016 w_ww alloc'!$A:$F,6,FALSE)*'2017 Plan_Total Co'!J42),0)</f>
        <v>3765.5355235041211</v>
      </c>
      <c r="N42" s="14">
        <f>IFERROR(SUM(VLOOKUP($H42,'2016 w_ww alloc'!$A:$F,6,FALSE)*'2017 Plan_Total Co'!K42),0)</f>
        <v>2283.2527916282934</v>
      </c>
      <c r="O42" s="14">
        <f>IFERROR(SUM(VLOOKUP($H42,'2016 w_ww alloc'!$A:$F,6,FALSE)*'2017 Plan_Total Co'!L42),0)</f>
        <v>2282.489953696077</v>
      </c>
      <c r="P42" s="14">
        <f>IFERROR(SUM(VLOOKUP($H42,'2016 w_ww alloc'!$A:$F,6,FALSE)*'2017 Plan_Total Co'!M42),0)</f>
        <v>3044.7415749826755</v>
      </c>
      <c r="Q42" s="14">
        <f>IFERROR(SUM(VLOOKUP($H42,'2016 w_ww alloc'!$A:$F,6,FALSE)*'2017 Plan_Total Co'!N42),0)</f>
        <v>1631.2289068391062</v>
      </c>
      <c r="R42" s="39">
        <f>IFERROR(SUM(VLOOKUP($H42,'2016 w_ww alloc'!$A:$F,6,FALSE)*'2017 Plan_Total Co'!O42),0)</f>
        <v>877.42617573915209</v>
      </c>
      <c r="S42" s="39">
        <f>IFERROR(SUM(VLOOKUP($H42,'2016 w_ww alloc'!$A:$F,6,FALSE)*'2017 Plan_Total Co'!P42),0)</f>
        <v>1734.0900064862331</v>
      </c>
      <c r="T42" s="39">
        <f>IFERROR(SUM(VLOOKUP($H42,'2016 w_ww alloc'!$A:$F,6,FALSE)*'2017 Plan_Total Co'!Q42),0)</f>
        <v>419.04425448536671</v>
      </c>
      <c r="U42" s="39">
        <f>IFERROR(SUM(VLOOKUP($H42,'2016 w_ww alloc'!$A:$F,6,FALSE)*'2017 Plan_Total Co'!R42),0)</f>
        <v>1056.9019885392925</v>
      </c>
      <c r="V42" s="39">
        <f>IFERROR(SUM(VLOOKUP($H42,'2016 w_ww alloc'!$A:$F,6,FALSE)*'2017 Plan_Total Co'!S42),0)</f>
        <v>1739.958818442858</v>
      </c>
      <c r="W42" s="2">
        <f t="shared" si="0"/>
        <v>24830.265621167066</v>
      </c>
      <c r="X42" s="2">
        <v>24830.265621167069</v>
      </c>
      <c r="Y42" s="30">
        <f t="shared" si="1"/>
        <v>0</v>
      </c>
    </row>
    <row r="43" spans="1:25">
      <c r="A43" s="1" t="s">
        <v>22</v>
      </c>
      <c r="B43" s="1"/>
      <c r="C43" s="1"/>
      <c r="D43" s="13" t="s">
        <v>1059</v>
      </c>
      <c r="E43" s="1" t="s">
        <v>133</v>
      </c>
      <c r="F43" s="1">
        <v>70510000</v>
      </c>
      <c r="G43" s="1" t="s">
        <v>954</v>
      </c>
      <c r="H43" s="1" t="s">
        <v>956</v>
      </c>
      <c r="I43" s="1" t="s">
        <v>957</v>
      </c>
      <c r="J43" s="1" t="s">
        <v>959</v>
      </c>
      <c r="K43" s="14">
        <f>IFERROR(SUM(VLOOKUP($H43,'2016 w_ww alloc'!$A:$F,6,FALSE)*'2017 Plan_Total Co'!H43),0)</f>
        <v>69202.98838410186</v>
      </c>
      <c r="L43" s="14">
        <f>IFERROR(SUM(VLOOKUP($H43,'2016 w_ww alloc'!$A:$F,6,FALSE)*'2017 Plan_Total Co'!I43),0)</f>
        <v>72912.582105297362</v>
      </c>
      <c r="M43" s="14">
        <f>IFERROR(SUM(VLOOKUP($H43,'2016 w_ww alloc'!$A:$F,6,FALSE)*'2017 Plan_Total Co'!J43),0)</f>
        <v>76974.059813980202</v>
      </c>
      <c r="N43" s="14">
        <f>IFERROR(SUM(VLOOKUP($H43,'2016 w_ww alloc'!$A:$F,6,FALSE)*'2017 Plan_Total Co'!K43),0)</f>
        <v>81329.314844199194</v>
      </c>
      <c r="O43" s="14">
        <f>IFERROR(SUM(VLOOKUP($H43,'2016 w_ww alloc'!$A:$F,6,FALSE)*'2017 Plan_Total Co'!L43),0)</f>
        <v>84813.22423124405</v>
      </c>
      <c r="P43" s="14">
        <f>IFERROR(SUM(VLOOKUP($H43,'2016 w_ww alloc'!$A:$F,6,FALSE)*'2017 Plan_Total Co'!M43),0)</f>
        <v>86733.824183993143</v>
      </c>
      <c r="Q43" s="14">
        <f>IFERROR(SUM(VLOOKUP($H43,'2016 w_ww alloc'!$A:$F,6,FALSE)*'2017 Plan_Total Co'!N43),0)</f>
        <v>24088.473863925385</v>
      </c>
      <c r="R43" s="39">
        <f>IFERROR(SUM(VLOOKUP($H43,'2016 w_ww alloc'!$A:$F,6,FALSE)*'2017 Plan_Total Co'!O43),0)</f>
        <v>23854.169725024378</v>
      </c>
      <c r="S43" s="39">
        <f>IFERROR(SUM(VLOOKUP($H43,'2016 w_ww alloc'!$A:$F,6,FALSE)*'2017 Plan_Total Co'!P43),0)</f>
        <v>23864.650313852388</v>
      </c>
      <c r="T43" s="39">
        <f>IFERROR(SUM(VLOOKUP($H43,'2016 w_ww alloc'!$A:$F,6,FALSE)*'2017 Plan_Total Co'!Q43),0)</f>
        <v>26064.587699171167</v>
      </c>
      <c r="U43" s="39">
        <f>IFERROR(SUM(VLOOKUP($H43,'2016 w_ww alloc'!$A:$F,6,FALSE)*'2017 Plan_Total Co'!R43),0)</f>
        <v>28626.67577123738</v>
      </c>
      <c r="V43" s="39">
        <f>IFERROR(SUM(VLOOKUP($H43,'2016 w_ww alloc'!$A:$F,6,FALSE)*'2017 Plan_Total Co'!S43),0)</f>
        <v>25389.017498900401</v>
      </c>
      <c r="W43" s="2">
        <f t="shared" si="0"/>
        <v>623853.56843492691</v>
      </c>
      <c r="X43" s="2">
        <v>630694.85720875056</v>
      </c>
      <c r="Y43" s="30">
        <f t="shared" si="1"/>
        <v>-6841.2887738236459</v>
      </c>
    </row>
    <row r="44" spans="1:25">
      <c r="A44" s="1" t="s">
        <v>22</v>
      </c>
      <c r="B44" s="1"/>
      <c r="C44" s="1"/>
      <c r="D44" s="13" t="s">
        <v>1059</v>
      </c>
      <c r="E44" s="1" t="s">
        <v>134</v>
      </c>
      <c r="F44" s="1">
        <v>85000000</v>
      </c>
      <c r="G44" s="1" t="s">
        <v>1015</v>
      </c>
      <c r="H44" s="1" t="s">
        <v>1017</v>
      </c>
      <c r="I44" s="1" t="s">
        <v>1018</v>
      </c>
      <c r="J44" s="1" t="s">
        <v>959</v>
      </c>
      <c r="K44" s="14">
        <f>IFERROR(SUM(VLOOKUP($H44,'2016 w_ww alloc'!$A:$F,6,FALSE)*'2017 Plan_Total Co'!H44),0)</f>
        <v>31181.707470159508</v>
      </c>
      <c r="L44" s="14">
        <f>IFERROR(SUM(VLOOKUP($H44,'2016 w_ww alloc'!$A:$F,6,FALSE)*'2017 Plan_Total Co'!I44),0)</f>
        <v>32851.961795797419</v>
      </c>
      <c r="M44" s="14">
        <f>IFERROR(SUM(VLOOKUP($H44,'2016 w_ww alloc'!$A:$F,6,FALSE)*'2017 Plan_Total Co'!J44),0)</f>
        <v>34680.639643451941</v>
      </c>
      <c r="N44" s="14">
        <f>IFERROR(SUM(VLOOKUP($H44,'2016 w_ww alloc'!$A:$F,6,FALSE)*'2017 Plan_Total Co'!K44),0)</f>
        <v>36641.605098474509</v>
      </c>
      <c r="O44" s="14">
        <f>IFERROR(SUM(VLOOKUP($H44,'2016 w_ww alloc'!$A:$F,6,FALSE)*'2017 Plan_Total Co'!L44),0)</f>
        <v>37961.705419476319</v>
      </c>
      <c r="P44" s="14">
        <f>IFERROR(SUM(VLOOKUP($H44,'2016 w_ww alloc'!$A:$F,6,FALSE)*'2017 Plan_Total Co'!M44),0)</f>
        <v>38571.537429888485</v>
      </c>
      <c r="Q44" s="14">
        <f>IFERROR(SUM(VLOOKUP($H44,'2016 w_ww alloc'!$A:$F,6,FALSE)*'2017 Plan_Total Co'!N44),0)</f>
        <v>10868.763114927822</v>
      </c>
      <c r="R44" s="39">
        <f>IFERROR(SUM(VLOOKUP($H44,'2016 w_ww alloc'!$A:$F,6,FALSE)*'2017 Plan_Total Co'!O44),0)</f>
        <v>10763.261782676758</v>
      </c>
      <c r="S44" s="39">
        <f>IFERROR(SUM(VLOOKUP($H44,'2016 w_ww alloc'!$A:$F,6,FALSE)*'2017 Plan_Total Co'!P44),0)</f>
        <v>10767.985829595737</v>
      </c>
      <c r="T44" s="39">
        <f>IFERROR(SUM(VLOOKUP($H44,'2016 w_ww alloc'!$A:$F,6,FALSE)*'2017 Plan_Total Co'!Q44),0)</f>
        <v>11758.520557094229</v>
      </c>
      <c r="U44" s="39">
        <f>IFERROR(SUM(VLOOKUP($H44,'2016 w_ww alloc'!$A:$F,6,FALSE)*'2017 Plan_Total Co'!R44),0)</f>
        <v>12912.095651253299</v>
      </c>
      <c r="V44" s="39">
        <f>IFERROR(SUM(VLOOKUP($H44,'2016 w_ww alloc'!$A:$F,6,FALSE)*'2017 Plan_Total Co'!S44),0)</f>
        <v>11454.337675149391</v>
      </c>
      <c r="W44" s="2">
        <f t="shared" si="0"/>
        <v>280414.1214679454</v>
      </c>
      <c r="X44" s="2">
        <v>283507.37011458364</v>
      </c>
      <c r="Y44" s="30">
        <f t="shared" si="1"/>
        <v>-3093.2486466382397</v>
      </c>
    </row>
    <row r="45" spans="1:25">
      <c r="A45" s="1" t="s">
        <v>22</v>
      </c>
      <c r="B45" s="1"/>
      <c r="C45" s="1"/>
      <c r="D45" s="13" t="s">
        <v>1059</v>
      </c>
      <c r="E45" s="1" t="s">
        <v>135</v>
      </c>
      <c r="F45" s="1">
        <v>82010000</v>
      </c>
      <c r="G45" s="1" t="s">
        <v>1007</v>
      </c>
      <c r="H45" s="1" t="s">
        <v>1009</v>
      </c>
      <c r="I45" s="1" t="s">
        <v>1008</v>
      </c>
      <c r="J45" s="1" t="s">
        <v>1011</v>
      </c>
      <c r="K45" s="14">
        <f>IFERROR(SUM(VLOOKUP($H45,'2016 w_ww alloc'!$A:$F,6,FALSE)*'2017 Plan_Total Co'!H45),0)</f>
        <v>3925.0166402014943</v>
      </c>
      <c r="L45" s="14">
        <f>IFERROR(SUM(VLOOKUP($H45,'2016 w_ww alloc'!$A:$F,6,FALSE)*'2017 Plan_Total Co'!I45),0)</f>
        <v>3925.0166402014943</v>
      </c>
      <c r="M45" s="14">
        <f>IFERROR(SUM(VLOOKUP($H45,'2016 w_ww alloc'!$A:$F,6,FALSE)*'2017 Plan_Total Co'!J45),0)</f>
        <v>3925.0166402014943</v>
      </c>
      <c r="N45" s="14">
        <f>IFERROR(SUM(VLOOKUP($H45,'2016 w_ww alloc'!$A:$F,6,FALSE)*'2017 Plan_Total Co'!K45),0)</f>
        <v>3925.0166402014943</v>
      </c>
      <c r="O45" s="14">
        <f>IFERROR(SUM(VLOOKUP($H45,'2016 w_ww alloc'!$A:$F,6,FALSE)*'2017 Plan_Total Co'!L45),0)</f>
        <v>3925.0166402014943</v>
      </c>
      <c r="P45" s="14">
        <f>IFERROR(SUM(VLOOKUP($H45,'2016 w_ww alloc'!$A:$F,6,FALSE)*'2017 Plan_Total Co'!M45),0)</f>
        <v>3925.0166402014943</v>
      </c>
      <c r="Q45" s="14">
        <f>IFERROR(SUM(VLOOKUP($H45,'2016 w_ww alloc'!$A:$F,6,FALSE)*'2017 Plan_Total Co'!N45),0)</f>
        <v>3960.3010765805252</v>
      </c>
      <c r="R45" s="39">
        <f>IFERROR(SUM(VLOOKUP($H45,'2016 w_ww alloc'!$A:$F,6,FALSE)*'2017 Plan_Total Co'!O45),0)</f>
        <v>3997.9378087181585</v>
      </c>
      <c r="S45" s="39">
        <f>IFERROR(SUM(VLOOKUP($H45,'2016 w_ww alloc'!$A:$F,6,FALSE)*'2017 Plan_Total Co'!P45),0)</f>
        <v>3995.5855129595561</v>
      </c>
      <c r="T45" s="39">
        <f>IFERROR(SUM(VLOOKUP($H45,'2016 w_ww alloc'!$A:$F,6,FALSE)*'2017 Plan_Total Co'!Q45),0)</f>
        <v>3997.9378087181585</v>
      </c>
      <c r="U45" s="39">
        <f>IFERROR(SUM(VLOOKUP($H45,'2016 w_ww alloc'!$A:$F,6,FALSE)*'2017 Plan_Total Co'!R45),0)</f>
        <v>3995.5855129595561</v>
      </c>
      <c r="V45" s="39">
        <f>IFERROR(SUM(VLOOKUP($H45,'2016 w_ww alloc'!$A:$F,6,FALSE)*'2017 Plan_Total Co'!S45),0)</f>
        <v>3997.9378087181585</v>
      </c>
      <c r="W45" s="2">
        <f t="shared" si="0"/>
        <v>47495.385369863085</v>
      </c>
      <c r="X45" s="2">
        <v>47495.38536986307</v>
      </c>
      <c r="Y45" s="30">
        <f t="shared" si="1"/>
        <v>0</v>
      </c>
    </row>
    <row r="46" spans="1:25">
      <c r="A46" s="1" t="s">
        <v>22</v>
      </c>
      <c r="B46" s="1"/>
      <c r="C46" s="1"/>
      <c r="D46" s="13" t="s">
        <v>1059</v>
      </c>
      <c r="E46" s="1" t="s">
        <v>136</v>
      </c>
      <c r="F46" s="1">
        <v>82015000</v>
      </c>
      <c r="G46" s="1" t="s">
        <v>1012</v>
      </c>
      <c r="H46" s="1" t="s">
        <v>1009</v>
      </c>
      <c r="I46" s="1" t="s">
        <v>1008</v>
      </c>
      <c r="J46" s="1" t="s">
        <v>1011</v>
      </c>
      <c r="K46" s="14">
        <f>IFERROR(SUM(VLOOKUP($H46,'2016 w_ww alloc'!$A:$F,6,FALSE)*'2017 Plan_Total Co'!H46),0)</f>
        <v>3925.0166402014943</v>
      </c>
      <c r="L46" s="14">
        <f>IFERROR(SUM(VLOOKUP($H46,'2016 w_ww alloc'!$A:$F,6,FALSE)*'2017 Plan_Total Co'!I46),0)</f>
        <v>3925.0166402014943</v>
      </c>
      <c r="M46" s="14">
        <f>IFERROR(SUM(VLOOKUP($H46,'2016 w_ww alloc'!$A:$F,6,FALSE)*'2017 Plan_Total Co'!J46),0)</f>
        <v>3925.0166402014943</v>
      </c>
      <c r="N46" s="14">
        <f>IFERROR(SUM(VLOOKUP($H46,'2016 w_ww alloc'!$A:$F,6,FALSE)*'2017 Plan_Total Co'!K46),0)</f>
        <v>3925.0166402014943</v>
      </c>
      <c r="O46" s="14">
        <f>IFERROR(SUM(VLOOKUP($H46,'2016 w_ww alloc'!$A:$F,6,FALSE)*'2017 Plan_Total Co'!L46),0)</f>
        <v>3925.0166402014943</v>
      </c>
      <c r="P46" s="14">
        <f>IFERROR(SUM(VLOOKUP($H46,'2016 w_ww alloc'!$A:$F,6,FALSE)*'2017 Plan_Total Co'!M46),0)</f>
        <v>3925.0166402014943</v>
      </c>
      <c r="Q46" s="14">
        <f>IFERROR(SUM(VLOOKUP($H46,'2016 w_ww alloc'!$A:$F,6,FALSE)*'2017 Plan_Total Co'!N46),0)</f>
        <v>3960.3010765805252</v>
      </c>
      <c r="R46" s="39">
        <f>IFERROR(SUM(VLOOKUP($H46,'2016 w_ww alloc'!$A:$F,6,FALSE)*'2017 Plan_Total Co'!O46),0)</f>
        <v>3997.9378087181585</v>
      </c>
      <c r="S46" s="39">
        <f>IFERROR(SUM(VLOOKUP($H46,'2016 w_ww alloc'!$A:$F,6,FALSE)*'2017 Plan_Total Co'!P46),0)</f>
        <v>3995.5855129595561</v>
      </c>
      <c r="T46" s="39">
        <f>IFERROR(SUM(VLOOKUP($H46,'2016 w_ww alloc'!$A:$F,6,FALSE)*'2017 Plan_Total Co'!Q46),0)</f>
        <v>3997.9378087181585</v>
      </c>
      <c r="U46" s="39">
        <f>IFERROR(SUM(VLOOKUP($H46,'2016 w_ww alloc'!$A:$F,6,FALSE)*'2017 Plan_Total Co'!R46),0)</f>
        <v>3995.5855129595561</v>
      </c>
      <c r="V46" s="39">
        <f>IFERROR(SUM(VLOOKUP($H46,'2016 w_ww alloc'!$A:$F,6,FALSE)*'2017 Plan_Total Co'!S46),0)</f>
        <v>3997.9378087181585</v>
      </c>
      <c r="W46" s="2">
        <f t="shared" si="0"/>
        <v>47495.385369863085</v>
      </c>
      <c r="X46" s="2">
        <v>47495.38536986307</v>
      </c>
      <c r="Y46" s="30">
        <f t="shared" si="1"/>
        <v>0</v>
      </c>
    </row>
    <row r="47" spans="1:25">
      <c r="A47" s="1" t="s">
        <v>22</v>
      </c>
      <c r="B47" s="1"/>
      <c r="C47" s="1"/>
      <c r="D47" s="13" t="s">
        <v>1059</v>
      </c>
      <c r="E47" s="1" t="s">
        <v>178</v>
      </c>
      <c r="F47" s="1">
        <v>75820000</v>
      </c>
      <c r="G47" s="1" t="s">
        <v>984</v>
      </c>
      <c r="H47" s="1" t="s">
        <v>982</v>
      </c>
      <c r="I47" s="1" t="s">
        <v>983</v>
      </c>
      <c r="J47" s="1" t="s">
        <v>812</v>
      </c>
      <c r="K47" s="14">
        <f>IFERROR(SUM(VLOOKUP($H47,'2016 w_ww alloc'!$A:$F,6,FALSE)*'2017 Plan_Total Co'!H47),0)</f>
        <v>5500</v>
      </c>
      <c r="L47" s="14">
        <f>IFERROR(SUM(VLOOKUP($H47,'2016 w_ww alloc'!$A:$F,6,FALSE)*'2017 Plan_Total Co'!I47),0)</f>
        <v>5500</v>
      </c>
      <c r="M47" s="14">
        <f>IFERROR(SUM(VLOOKUP($H47,'2016 w_ww alloc'!$A:$F,6,FALSE)*'2017 Plan_Total Co'!J47),0)</f>
        <v>7000</v>
      </c>
      <c r="N47" s="14">
        <f>IFERROR(SUM(VLOOKUP($H47,'2016 w_ww alloc'!$A:$F,6,FALSE)*'2017 Plan_Total Co'!K47),0)</f>
        <v>9500</v>
      </c>
      <c r="O47" s="14">
        <f>IFERROR(SUM(VLOOKUP($H47,'2016 w_ww alloc'!$A:$F,6,FALSE)*'2017 Plan_Total Co'!L47),0)</f>
        <v>5500</v>
      </c>
      <c r="P47" s="14">
        <f>IFERROR(SUM(VLOOKUP($H47,'2016 w_ww alloc'!$A:$F,6,FALSE)*'2017 Plan_Total Co'!M47),0)</f>
        <v>5500</v>
      </c>
      <c r="Q47" s="14">
        <f>IFERROR(SUM(VLOOKUP($H47,'2016 w_ww alloc'!$A:$F,6,FALSE)*'2017 Plan_Total Co'!N47),0)</f>
        <v>5500</v>
      </c>
      <c r="R47" s="39">
        <f>IFERROR(SUM(VLOOKUP($H47,'2016 w_ww alloc'!$A:$F,6,FALSE)*'2017 Plan_Total Co'!O47),0)</f>
        <v>5500</v>
      </c>
      <c r="S47" s="39">
        <f>IFERROR(SUM(VLOOKUP($H47,'2016 w_ww alloc'!$A:$F,6,FALSE)*'2017 Plan_Total Co'!P47),0)</f>
        <v>5500</v>
      </c>
      <c r="T47" s="39">
        <f>IFERROR(SUM(VLOOKUP($H47,'2016 w_ww alloc'!$A:$F,6,FALSE)*'2017 Plan_Total Co'!Q47),0)</f>
        <v>5500</v>
      </c>
      <c r="U47" s="39">
        <f>IFERROR(SUM(VLOOKUP($H47,'2016 w_ww alloc'!$A:$F,6,FALSE)*'2017 Plan_Total Co'!R47),0)</f>
        <v>5500</v>
      </c>
      <c r="V47" s="39">
        <f>IFERROR(SUM(VLOOKUP($H47,'2016 w_ww alloc'!$A:$F,6,FALSE)*'2017 Plan_Total Co'!S47),0)</f>
        <v>5500</v>
      </c>
      <c r="W47" s="2">
        <f t="shared" si="0"/>
        <v>71500</v>
      </c>
      <c r="X47" s="2">
        <v>71500</v>
      </c>
      <c r="Y47" s="30">
        <f t="shared" si="1"/>
        <v>0</v>
      </c>
    </row>
    <row r="48" spans="1:25">
      <c r="A48" s="1" t="s">
        <v>22</v>
      </c>
      <c r="B48" s="1"/>
      <c r="C48" s="1"/>
      <c r="D48" s="13" t="s">
        <v>1059</v>
      </c>
      <c r="E48" s="1" t="s">
        <v>137</v>
      </c>
      <c r="F48" s="1">
        <v>69011000</v>
      </c>
      <c r="G48" s="1" t="s">
        <v>907</v>
      </c>
      <c r="H48" s="1" t="s">
        <v>909</v>
      </c>
      <c r="I48" s="1" t="s">
        <v>910</v>
      </c>
      <c r="J48" s="1" t="s">
        <v>912</v>
      </c>
      <c r="K48" s="14">
        <f>IFERROR(SUM(VLOOKUP($H48,'2016 w_ww alloc'!$A:$F,6,FALSE)*'2017 Plan_Total Co'!H48),0)</f>
        <v>960951.53983650147</v>
      </c>
      <c r="L48" s="14">
        <f>IFERROR(SUM(VLOOKUP($H48,'2016 w_ww alloc'!$A:$F,6,FALSE)*'2017 Plan_Total Co'!I48),0)</f>
        <v>438530.04797111137</v>
      </c>
      <c r="M48" s="14">
        <f>IFERROR(SUM(VLOOKUP($H48,'2016 w_ww alloc'!$A:$F,6,FALSE)*'2017 Plan_Total Co'!J48),0)</f>
        <v>672254.19045861519</v>
      </c>
      <c r="N48" s="14">
        <f>IFERROR(SUM(VLOOKUP($H48,'2016 w_ww alloc'!$A:$F,6,FALSE)*'2017 Plan_Total Co'!K48),0)</f>
        <v>960489.60528826609</v>
      </c>
      <c r="O48" s="14">
        <f>IFERROR(SUM(VLOOKUP($H48,'2016 w_ww alloc'!$A:$F,6,FALSE)*'2017 Plan_Total Co'!L48),0)</f>
        <v>-254592.06624862476</v>
      </c>
      <c r="P48" s="14">
        <f>IFERROR(SUM(VLOOKUP($H48,'2016 w_ww alloc'!$A:$F,6,FALSE)*'2017 Plan_Total Co'!M48),0)</f>
        <v>1247517.8774456091</v>
      </c>
      <c r="Q48" s="14">
        <f>IFERROR(SUM(VLOOKUP($H48,'2016 w_ww alloc'!$A:$F,6,FALSE)*'2017 Plan_Total Co'!N48),0)</f>
        <v>1519158.9590950755</v>
      </c>
      <c r="R48" s="39">
        <f>IFERROR(SUM(VLOOKUP($H48,'2016 w_ww alloc'!$A:$F,6,FALSE)*'2017 Plan_Total Co'!O48),0)</f>
        <v>883930.10932264093</v>
      </c>
      <c r="S48" s="39">
        <f>IFERROR(SUM(VLOOKUP($H48,'2016 w_ww alloc'!$A:$F,6,FALSE)*'2017 Plan_Total Co'!P48),0)</f>
        <v>1593268.019834586</v>
      </c>
      <c r="T48" s="39">
        <f>IFERROR(SUM(VLOOKUP($H48,'2016 w_ww alloc'!$A:$F,6,FALSE)*'2017 Plan_Total Co'!Q48),0)</f>
        <v>1711659.0467419254</v>
      </c>
      <c r="U48" s="39">
        <f>IFERROR(SUM(VLOOKUP($H48,'2016 w_ww alloc'!$A:$F,6,FALSE)*'2017 Plan_Total Co'!R48),0)</f>
        <v>919861.90071429801</v>
      </c>
      <c r="V48" s="39">
        <f>IFERROR(SUM(VLOOKUP($H48,'2016 w_ww alloc'!$A:$F,6,FALSE)*'2017 Plan_Total Co'!S48),0)</f>
        <v>959619.06426871009</v>
      </c>
      <c r="W48" s="2">
        <f t="shared" si="0"/>
        <v>11612648.294728715</v>
      </c>
      <c r="X48" s="2">
        <v>11612648.294728715</v>
      </c>
      <c r="Y48" s="30">
        <f t="shared" si="1"/>
        <v>0</v>
      </c>
    </row>
    <row r="49" spans="1:25">
      <c r="A49" s="1" t="s">
        <v>22</v>
      </c>
      <c r="B49" s="1"/>
      <c r="C49" s="1"/>
      <c r="D49" s="13" t="s">
        <v>1059</v>
      </c>
      <c r="E49" s="1" t="s">
        <v>146</v>
      </c>
      <c r="F49" s="1">
        <v>86021500</v>
      </c>
      <c r="G49" s="1" t="s">
        <v>1019</v>
      </c>
      <c r="H49" s="1" t="s">
        <v>1021</v>
      </c>
      <c r="I49" s="1" t="s">
        <v>1022</v>
      </c>
      <c r="J49" s="1" t="s">
        <v>1024</v>
      </c>
      <c r="K49" s="14">
        <f>IFERROR(SUM(VLOOKUP($H49,'2016 w_ww alloc'!$A:$F,6,FALSE)*'2017 Plan_Total Co'!H49),0)</f>
        <v>0</v>
      </c>
      <c r="L49" s="14">
        <f>IFERROR(SUM(VLOOKUP($H49,'2016 w_ww alloc'!$A:$F,6,FALSE)*'2017 Plan_Total Co'!I49),0)</f>
        <v>0</v>
      </c>
      <c r="M49" s="14">
        <f>IFERROR(SUM(VLOOKUP($H49,'2016 w_ww alloc'!$A:$F,6,FALSE)*'2017 Plan_Total Co'!J49),0)</f>
        <v>3227274.78083434</v>
      </c>
      <c r="N49" s="14">
        <f>IFERROR(SUM(VLOOKUP($H49,'2016 w_ww alloc'!$A:$F,6,FALSE)*'2017 Plan_Total Co'!K49),0)</f>
        <v>0</v>
      </c>
      <c r="O49" s="14">
        <f>IFERROR(SUM(VLOOKUP($H49,'2016 w_ww alloc'!$A:$F,6,FALSE)*'2017 Plan_Total Co'!L49),0)</f>
        <v>0</v>
      </c>
      <c r="P49" s="14">
        <f>IFERROR(SUM(VLOOKUP($H49,'2016 w_ww alloc'!$A:$F,6,FALSE)*'2017 Plan_Total Co'!M49),0)</f>
        <v>2642773.9647342213</v>
      </c>
      <c r="Q49" s="14">
        <f>IFERROR(SUM(VLOOKUP($H49,'2016 w_ww alloc'!$A:$F,6,FALSE)*'2017 Plan_Total Co'!N49),0)</f>
        <v>0</v>
      </c>
      <c r="R49" s="39">
        <f>IFERROR(SUM(VLOOKUP($H49,'2016 w_ww alloc'!$A:$F,6,FALSE)*'2017 Plan_Total Co'!O49),0)</f>
        <v>0</v>
      </c>
      <c r="S49" s="39">
        <f>IFERROR(SUM(VLOOKUP($H49,'2016 w_ww alloc'!$A:$F,6,FALSE)*'2017 Plan_Total Co'!P49),0)</f>
        <v>3107036.2004963914</v>
      </c>
      <c r="T49" s="39">
        <f>IFERROR(SUM(VLOOKUP($H49,'2016 w_ww alloc'!$A:$F,6,FALSE)*'2017 Plan_Total Co'!Q49),0)</f>
        <v>0</v>
      </c>
      <c r="U49" s="39">
        <f>IFERROR(SUM(VLOOKUP($H49,'2016 w_ww alloc'!$A:$F,6,FALSE)*'2017 Plan_Total Co'!R49),0)</f>
        <v>0</v>
      </c>
      <c r="V49" s="39">
        <f>IFERROR(SUM(VLOOKUP($H49,'2016 w_ww alloc'!$A:$F,6,FALSE)*'2017 Plan_Total Co'!S49),0)</f>
        <v>4518204.0150728766</v>
      </c>
      <c r="W49" s="2">
        <f t="shared" si="0"/>
        <v>13495288.961137829</v>
      </c>
      <c r="X49" s="2">
        <v>13495288.961137831</v>
      </c>
      <c r="Y49" s="30">
        <f t="shared" si="1"/>
        <v>0</v>
      </c>
    </row>
    <row r="50" spans="1:25">
      <c r="A50" s="1"/>
      <c r="B50" s="1"/>
      <c r="C50" s="1"/>
      <c r="D50" s="1"/>
      <c r="E50" s="1"/>
      <c r="F50" s="1"/>
      <c r="G50" s="1"/>
      <c r="H50" s="1"/>
      <c r="I50" s="1"/>
      <c r="J50" s="1"/>
      <c r="K50" s="2">
        <f>SUM(K9:K49)</f>
        <v>14241850.346043993</v>
      </c>
      <c r="L50" s="2">
        <f t="shared" ref="L50:Y50" si="2">SUM(L9:L49)</f>
        <v>13236733.856216274</v>
      </c>
      <c r="M50" s="2">
        <f t="shared" si="2"/>
        <v>16495246.114237817</v>
      </c>
      <c r="N50" s="2">
        <f t="shared" si="2"/>
        <v>13866673.905265015</v>
      </c>
      <c r="O50" s="2">
        <f t="shared" si="2"/>
        <v>12832810.043285768</v>
      </c>
      <c r="P50" s="2">
        <f t="shared" si="2"/>
        <v>18115792.74809115</v>
      </c>
      <c r="Q50" s="2">
        <f t="shared" si="2"/>
        <v>16224360.779961105</v>
      </c>
      <c r="R50" s="29">
        <f t="shared" si="2"/>
        <v>15526906.253942365</v>
      </c>
      <c r="S50" s="29">
        <f t="shared" si="2"/>
        <v>19616409.405641235</v>
      </c>
      <c r="T50" s="29">
        <f t="shared" si="2"/>
        <v>16418606.469456069</v>
      </c>
      <c r="U50" s="29">
        <f t="shared" si="2"/>
        <v>14891927.738318373</v>
      </c>
      <c r="V50" s="29">
        <f t="shared" si="2"/>
        <v>19095602.495930627</v>
      </c>
      <c r="W50" s="29">
        <f t="shared" si="2"/>
        <v>190562920.15638983</v>
      </c>
      <c r="X50" s="29">
        <f t="shared" si="2"/>
        <v>191266509.52281502</v>
      </c>
      <c r="Y50" s="29">
        <f t="shared" si="2"/>
        <v>-703589.36642511538</v>
      </c>
    </row>
    <row r="51" spans="1:25">
      <c r="A51" s="1"/>
      <c r="B51" s="1"/>
      <c r="C51" s="1"/>
      <c r="D51" s="1"/>
      <c r="E51" s="1"/>
      <c r="F51" s="1"/>
      <c r="G51" s="1"/>
      <c r="H51" s="1"/>
      <c r="I51" s="1"/>
      <c r="J51" s="1"/>
      <c r="K51" s="2"/>
      <c r="L51" s="2"/>
      <c r="M51" s="2"/>
      <c r="N51" s="2"/>
      <c r="O51" s="2"/>
      <c r="P51" s="2"/>
      <c r="Q51" s="2"/>
      <c r="R51" s="1"/>
      <c r="S51" s="1"/>
      <c r="T51" s="1"/>
      <c r="U51" s="1"/>
      <c r="V51" s="2"/>
      <c r="W51" s="2"/>
      <c r="X51" s="2"/>
    </row>
    <row r="52" spans="1:25">
      <c r="A52" s="1"/>
      <c r="B52" s="1"/>
      <c r="C52" s="1"/>
      <c r="D52" s="1"/>
      <c r="E52" s="1"/>
      <c r="F52" s="1"/>
      <c r="G52" s="1"/>
      <c r="H52" s="1"/>
      <c r="I52" s="1"/>
      <c r="J52" s="1"/>
      <c r="K52" s="2"/>
      <c r="L52" s="2"/>
      <c r="M52" s="2"/>
      <c r="N52" s="2"/>
      <c r="O52" s="2"/>
      <c r="P52" s="2"/>
      <c r="Q52" s="2"/>
      <c r="R52" s="1"/>
      <c r="S52" s="1"/>
      <c r="T52" s="1"/>
      <c r="U52" s="1"/>
      <c r="V52" s="2"/>
      <c r="W52" s="2"/>
      <c r="X52" s="40">
        <f>W50/X50</f>
        <v>0.99632141890297188</v>
      </c>
      <c r="Y52" s="40">
        <f>-Y50/W50</f>
        <v>3.6921630181133802E-3</v>
      </c>
    </row>
    <row r="53" spans="1:25">
      <c r="A53" s="1"/>
      <c r="B53" s="1"/>
      <c r="C53" s="1"/>
      <c r="D53" s="1"/>
      <c r="E53" s="1"/>
      <c r="F53" s="1"/>
      <c r="G53" s="1"/>
      <c r="H53" s="1"/>
      <c r="I53" s="1"/>
      <c r="J53" s="1"/>
      <c r="K53" s="2"/>
      <c r="L53" s="2"/>
      <c r="M53" s="2"/>
      <c r="N53" s="2"/>
      <c r="O53" s="2"/>
      <c r="P53" s="2"/>
      <c r="Q53" s="2"/>
      <c r="R53" s="1"/>
      <c r="S53" s="1"/>
      <c r="T53" s="1"/>
      <c r="U53" s="1"/>
      <c r="V53" s="2"/>
      <c r="W53" s="2"/>
      <c r="X53" s="41" t="s">
        <v>1059</v>
      </c>
      <c r="Y53" s="42" t="s">
        <v>1141</v>
      </c>
    </row>
    <row r="54" spans="1:25">
      <c r="A54" s="1"/>
      <c r="B54" s="1"/>
      <c r="C54" s="1"/>
      <c r="D54" s="1"/>
      <c r="E54" s="1"/>
      <c r="F54" s="1"/>
      <c r="G54" s="1"/>
      <c r="H54" s="1"/>
      <c r="I54" s="1"/>
      <c r="J54" s="1"/>
      <c r="K54" s="2"/>
      <c r="L54" s="2"/>
      <c r="M54" s="2"/>
      <c r="N54" s="2"/>
      <c r="O54" s="2"/>
      <c r="P54" s="2"/>
      <c r="Q54" s="2"/>
      <c r="R54" s="1"/>
      <c r="S54" s="1"/>
      <c r="T54" s="1"/>
      <c r="U54" s="1"/>
      <c r="V54" s="2"/>
      <c r="W54" s="2"/>
      <c r="X54" s="2"/>
    </row>
    <row r="55" spans="1:25">
      <c r="A55" s="1"/>
      <c r="B55" s="1"/>
      <c r="C55" s="1"/>
      <c r="D55" s="1"/>
      <c r="E55" s="1"/>
      <c r="F55" s="1"/>
      <c r="G55" s="1"/>
      <c r="H55" s="1"/>
      <c r="I55" s="1"/>
      <c r="J55" s="1"/>
      <c r="K55" s="2"/>
      <c r="L55" s="2"/>
      <c r="M55" s="2"/>
      <c r="N55" s="2"/>
      <c r="O55" s="2"/>
      <c r="P55" s="2"/>
      <c r="Q55" s="2"/>
      <c r="R55" s="1"/>
      <c r="S55" s="1"/>
      <c r="T55" s="1"/>
      <c r="U55" s="1"/>
      <c r="V55" s="2"/>
      <c r="W55" s="2"/>
      <c r="X55" s="2"/>
      <c r="Y55" s="30"/>
    </row>
    <row r="56" spans="1:25">
      <c r="A56" s="1"/>
      <c r="B56" s="1"/>
      <c r="C56" s="1"/>
      <c r="D56" s="1"/>
      <c r="E56" s="1"/>
      <c r="F56" s="1"/>
      <c r="G56" s="1"/>
      <c r="H56" s="1"/>
      <c r="I56" s="1"/>
      <c r="J56" s="1"/>
      <c r="K56" s="2"/>
      <c r="L56" s="2"/>
      <c r="M56" s="2"/>
      <c r="N56" s="2"/>
      <c r="O56" s="2"/>
      <c r="P56" s="2"/>
      <c r="Q56" s="2"/>
      <c r="R56" s="1"/>
      <c r="S56" s="1"/>
      <c r="T56" s="1"/>
      <c r="U56" s="1"/>
      <c r="V56" s="2"/>
      <c r="W56" s="2"/>
      <c r="X56" s="2"/>
    </row>
    <row r="57" spans="1:25">
      <c r="A57" s="1"/>
      <c r="B57" s="1"/>
      <c r="C57" s="1"/>
      <c r="D57" s="1"/>
      <c r="E57" s="1"/>
      <c r="F57" s="1"/>
      <c r="G57" s="1"/>
      <c r="H57" s="1"/>
      <c r="I57" s="1"/>
      <c r="J57" s="1"/>
      <c r="K57" s="2"/>
      <c r="L57" s="2"/>
      <c r="M57" s="2"/>
      <c r="N57" s="2"/>
      <c r="O57" s="2"/>
      <c r="P57" s="2"/>
      <c r="Q57" s="2"/>
      <c r="R57" s="1"/>
      <c r="S57" s="1"/>
      <c r="T57" s="1"/>
      <c r="U57" s="1"/>
      <c r="V57" s="2"/>
      <c r="W57" s="2"/>
      <c r="X57" s="2"/>
    </row>
    <row r="58" spans="1:25">
      <c r="A58" s="1"/>
      <c r="B58" s="1"/>
      <c r="C58" s="1"/>
      <c r="D58" s="1"/>
      <c r="E58" s="1"/>
      <c r="F58" s="1"/>
      <c r="G58" s="1"/>
      <c r="H58" s="1"/>
      <c r="I58" s="1"/>
      <c r="J58" s="1"/>
      <c r="K58" s="2"/>
      <c r="L58" s="2"/>
      <c r="M58" s="2"/>
      <c r="N58" s="2"/>
      <c r="O58" s="2"/>
      <c r="P58" s="2"/>
      <c r="Q58" s="2"/>
      <c r="R58" s="1"/>
      <c r="S58" s="1"/>
      <c r="T58" s="1"/>
      <c r="U58" s="1"/>
      <c r="V58" s="2"/>
      <c r="W58" s="2"/>
      <c r="X58" s="2"/>
    </row>
    <row r="59" spans="1:25">
      <c r="A59" s="1"/>
      <c r="B59" s="1"/>
      <c r="C59" s="1"/>
      <c r="D59" s="1"/>
      <c r="E59" s="1"/>
      <c r="F59" s="1"/>
      <c r="G59" s="1"/>
      <c r="H59" s="1"/>
      <c r="I59" s="1"/>
      <c r="J59" s="1"/>
      <c r="K59" s="2"/>
      <c r="L59" s="2"/>
      <c r="M59" s="2"/>
      <c r="N59" s="2"/>
      <c r="O59" s="2"/>
      <c r="P59" s="2"/>
      <c r="Q59" s="2"/>
      <c r="R59" s="1"/>
      <c r="S59" s="1"/>
      <c r="T59" s="1"/>
      <c r="U59" s="1"/>
      <c r="V59" s="2"/>
      <c r="W59" s="2"/>
      <c r="X59" s="2"/>
    </row>
    <row r="60" spans="1:25">
      <c r="A60" s="1"/>
      <c r="B60" s="1"/>
      <c r="C60" s="1"/>
      <c r="D60" s="1"/>
      <c r="E60" s="1"/>
      <c r="F60" s="1"/>
      <c r="G60" s="1"/>
      <c r="H60" s="1"/>
      <c r="I60" s="1"/>
      <c r="J60" s="1"/>
      <c r="K60" s="2"/>
      <c r="L60" s="2"/>
      <c r="M60" s="2"/>
      <c r="N60" s="2"/>
      <c r="O60" s="2"/>
      <c r="P60" s="2"/>
      <c r="Q60" s="2"/>
      <c r="R60" s="1"/>
      <c r="S60" s="1"/>
      <c r="T60" s="1"/>
      <c r="U60" s="1"/>
      <c r="V60" s="2"/>
      <c r="W60" s="2"/>
      <c r="X60" s="2"/>
    </row>
    <row r="61" spans="1:25">
      <c r="A61" s="1"/>
      <c r="B61" s="1"/>
      <c r="C61" s="1"/>
      <c r="D61" s="1"/>
      <c r="E61" s="1"/>
      <c r="F61" s="1"/>
      <c r="G61" s="1"/>
      <c r="H61" s="1"/>
      <c r="I61" s="1"/>
      <c r="J61" s="1"/>
      <c r="K61" s="2"/>
      <c r="L61" s="2"/>
      <c r="M61" s="2"/>
      <c r="N61" s="2"/>
      <c r="O61" s="2"/>
      <c r="P61" s="2"/>
      <c r="Q61" s="2"/>
      <c r="R61" s="1"/>
      <c r="S61" s="1"/>
      <c r="T61" s="1"/>
      <c r="U61" s="1"/>
      <c r="V61" s="2"/>
      <c r="W61" s="2"/>
      <c r="X61" s="2"/>
    </row>
    <row r="62" spans="1:25">
      <c r="A62" s="1"/>
      <c r="B62" s="1"/>
      <c r="C62" s="1"/>
      <c r="D62" s="1"/>
      <c r="E62" s="1"/>
      <c r="F62" s="1"/>
      <c r="G62" s="1"/>
      <c r="H62" s="1"/>
      <c r="I62" s="1"/>
      <c r="J62" s="1"/>
      <c r="K62" s="2"/>
      <c r="L62" s="2"/>
      <c r="M62" s="2"/>
      <c r="N62" s="2"/>
      <c r="O62" s="2"/>
      <c r="P62" s="2"/>
      <c r="Q62" s="2"/>
      <c r="R62" s="1"/>
      <c r="S62" s="1"/>
      <c r="T62" s="1"/>
      <c r="U62" s="1"/>
      <c r="V62" s="2"/>
      <c r="W62" s="2"/>
      <c r="X62" s="2"/>
    </row>
    <row r="63" spans="1:25">
      <c r="A63" s="1"/>
      <c r="B63" s="1"/>
      <c r="C63" s="1"/>
      <c r="D63" s="1"/>
      <c r="E63" s="1"/>
      <c r="F63" s="1"/>
      <c r="G63" s="1"/>
      <c r="H63" s="1"/>
      <c r="I63" s="1"/>
      <c r="J63" s="1"/>
      <c r="K63" s="2"/>
      <c r="L63" s="2"/>
      <c r="M63" s="2"/>
      <c r="N63" s="2"/>
      <c r="O63" s="2"/>
      <c r="P63" s="2"/>
      <c r="Q63" s="2"/>
      <c r="R63" s="1"/>
      <c r="S63" s="1"/>
      <c r="T63" s="1"/>
      <c r="U63" s="1"/>
      <c r="V63" s="2"/>
      <c r="W63" s="2"/>
      <c r="X63" s="2"/>
    </row>
    <row r="64" spans="1:25">
      <c r="A64" s="1"/>
      <c r="B64" s="1"/>
      <c r="C64" s="1"/>
      <c r="D64" s="1"/>
      <c r="E64" s="1"/>
      <c r="F64" s="1"/>
      <c r="G64" s="1"/>
      <c r="H64" s="1"/>
      <c r="I64" s="1"/>
      <c r="J64" s="1"/>
      <c r="K64" s="2"/>
      <c r="L64" s="2"/>
      <c r="M64" s="2"/>
      <c r="N64" s="2"/>
      <c r="O64" s="2"/>
      <c r="P64" s="2"/>
      <c r="Q64" s="2"/>
      <c r="R64" s="1"/>
      <c r="S64" s="1"/>
      <c r="T64" s="1"/>
      <c r="U64" s="1"/>
      <c r="V64" s="2"/>
      <c r="W64" s="2"/>
      <c r="X64" s="2"/>
    </row>
    <row r="65" spans="1:24">
      <c r="A65" s="1"/>
      <c r="B65" s="1"/>
      <c r="C65" s="1"/>
      <c r="D65" s="1"/>
      <c r="E65" s="1"/>
      <c r="F65" s="1"/>
      <c r="G65" s="1"/>
      <c r="H65" s="1"/>
      <c r="I65" s="1"/>
      <c r="J65" s="1"/>
      <c r="K65" s="2"/>
      <c r="L65" s="2"/>
      <c r="M65" s="2"/>
      <c r="N65" s="2"/>
      <c r="O65" s="2"/>
      <c r="P65" s="2"/>
      <c r="Q65" s="2"/>
      <c r="R65" s="1"/>
      <c r="S65" s="1"/>
      <c r="T65" s="1"/>
      <c r="U65" s="1"/>
      <c r="V65" s="2"/>
      <c r="W65" s="2"/>
      <c r="X65" s="2"/>
    </row>
    <row r="66" spans="1:24">
      <c r="A66" s="1"/>
      <c r="B66" s="1"/>
      <c r="C66" s="1"/>
      <c r="D66" s="1"/>
      <c r="E66" s="1"/>
      <c r="F66" s="1"/>
      <c r="G66" s="1"/>
      <c r="H66" s="1"/>
      <c r="I66" s="1"/>
      <c r="J66" s="1"/>
      <c r="K66" s="2"/>
      <c r="L66" s="2"/>
      <c r="M66" s="2"/>
      <c r="N66" s="2"/>
      <c r="O66" s="2"/>
      <c r="P66" s="2"/>
      <c r="Q66" s="2"/>
      <c r="R66" s="1"/>
      <c r="S66" s="1"/>
      <c r="T66" s="1"/>
      <c r="U66" s="1"/>
      <c r="V66" s="2"/>
      <c r="W66" s="2"/>
      <c r="X66" s="2"/>
    </row>
    <row r="67" spans="1:24">
      <c r="A67" s="1"/>
      <c r="B67" s="1"/>
      <c r="C67" s="1"/>
      <c r="D67" s="1"/>
      <c r="E67" s="1"/>
      <c r="F67" s="1"/>
      <c r="G67" s="1"/>
      <c r="H67" s="1"/>
      <c r="I67" s="1"/>
      <c r="J67" s="1"/>
      <c r="K67" s="2"/>
      <c r="L67" s="2"/>
      <c r="M67" s="2"/>
      <c r="N67" s="2"/>
      <c r="O67" s="2"/>
      <c r="P67" s="2"/>
      <c r="Q67" s="2"/>
      <c r="R67" s="1"/>
      <c r="S67" s="1"/>
      <c r="T67" s="1"/>
      <c r="U67" s="1"/>
      <c r="V67" s="2"/>
      <c r="W67" s="2"/>
      <c r="X67" s="2"/>
    </row>
    <row r="68" spans="1:24">
      <c r="A68" s="1"/>
      <c r="B68" s="1"/>
      <c r="C68" s="1"/>
      <c r="D68" s="1"/>
      <c r="E68" s="1"/>
      <c r="F68" s="1"/>
      <c r="G68" s="1"/>
      <c r="H68" s="1"/>
      <c r="I68" s="1"/>
      <c r="J68" s="1"/>
      <c r="K68" s="2"/>
      <c r="L68" s="2"/>
      <c r="M68" s="2"/>
      <c r="N68" s="2"/>
      <c r="O68" s="2"/>
      <c r="P68" s="2"/>
      <c r="Q68" s="2"/>
      <c r="R68" s="1"/>
      <c r="S68" s="1"/>
      <c r="T68" s="1"/>
      <c r="U68" s="1"/>
      <c r="V68" s="2"/>
      <c r="W68" s="2"/>
      <c r="X68" s="2"/>
    </row>
    <row r="69" spans="1:24">
      <c r="A69" s="1"/>
      <c r="B69" s="1"/>
      <c r="C69" s="1"/>
      <c r="D69" s="1"/>
      <c r="E69" s="1"/>
      <c r="F69" s="1"/>
      <c r="G69" s="1"/>
      <c r="H69" s="1"/>
      <c r="I69" s="1"/>
      <c r="J69" s="1"/>
      <c r="K69" s="2"/>
      <c r="L69" s="2"/>
      <c r="M69" s="2"/>
      <c r="N69" s="2"/>
      <c r="O69" s="2"/>
      <c r="P69" s="2"/>
      <c r="Q69" s="2"/>
      <c r="R69" s="1"/>
      <c r="S69" s="1"/>
      <c r="T69" s="1"/>
      <c r="U69" s="1"/>
      <c r="V69" s="2"/>
      <c r="W69" s="2"/>
      <c r="X69" s="2"/>
    </row>
    <row r="70" spans="1:24">
      <c r="A70" s="1"/>
      <c r="B70" s="1"/>
      <c r="C70" s="1"/>
      <c r="D70" s="1"/>
      <c r="E70" s="1"/>
      <c r="F70" s="1"/>
      <c r="G70" s="1"/>
      <c r="H70" s="1"/>
      <c r="I70" s="1"/>
      <c r="J70" s="1"/>
      <c r="K70" s="2"/>
      <c r="L70" s="2"/>
      <c r="M70" s="2"/>
      <c r="N70" s="2"/>
      <c r="O70" s="2"/>
      <c r="P70" s="2"/>
      <c r="Q70" s="2"/>
      <c r="R70" s="1"/>
      <c r="S70" s="1"/>
      <c r="T70" s="1"/>
      <c r="U70" s="1"/>
      <c r="V70" s="2"/>
      <c r="W70" s="2"/>
      <c r="X70" s="2"/>
    </row>
    <row r="71" spans="1:24">
      <c r="A71" s="1"/>
      <c r="B71" s="1"/>
      <c r="C71" s="1"/>
      <c r="D71" s="1"/>
      <c r="E71" s="1"/>
      <c r="F71" s="1"/>
      <c r="G71" s="1"/>
      <c r="H71" s="1"/>
      <c r="I71" s="1"/>
      <c r="J71" s="1"/>
      <c r="K71" s="2"/>
      <c r="L71" s="2"/>
      <c r="M71" s="2"/>
      <c r="N71" s="2"/>
      <c r="O71" s="2"/>
      <c r="P71" s="2"/>
      <c r="Q71" s="2"/>
      <c r="R71" s="1"/>
      <c r="S71" s="1"/>
      <c r="T71" s="1"/>
      <c r="U71" s="1"/>
      <c r="V71" s="2"/>
      <c r="W71" s="2"/>
      <c r="X71" s="2"/>
    </row>
    <row r="72" spans="1:24">
      <c r="A72" s="1"/>
      <c r="B72" s="1"/>
      <c r="C72" s="1"/>
      <c r="D72" s="1"/>
      <c r="E72" s="1"/>
      <c r="F72" s="1"/>
      <c r="G72" s="1"/>
      <c r="H72" s="1"/>
      <c r="I72" s="1"/>
      <c r="J72" s="1"/>
      <c r="K72" s="2"/>
      <c r="L72" s="2"/>
      <c r="M72" s="2"/>
      <c r="N72" s="2"/>
      <c r="O72" s="2"/>
      <c r="P72" s="2"/>
      <c r="Q72" s="2"/>
      <c r="R72" s="1"/>
      <c r="S72" s="1"/>
      <c r="T72" s="1"/>
      <c r="U72" s="1"/>
      <c r="V72" s="2"/>
      <c r="W72" s="2"/>
      <c r="X72" s="2"/>
    </row>
    <row r="73" spans="1:24">
      <c r="A73" s="1"/>
      <c r="B73" s="1"/>
      <c r="C73" s="1"/>
      <c r="D73" s="1"/>
      <c r="E73" s="1"/>
      <c r="F73" s="1"/>
      <c r="G73" s="1"/>
      <c r="H73" s="1"/>
      <c r="I73" s="1"/>
      <c r="J73" s="1"/>
      <c r="K73" s="2"/>
      <c r="L73" s="2"/>
      <c r="M73" s="2"/>
      <c r="N73" s="2"/>
      <c r="O73" s="2"/>
      <c r="P73" s="2"/>
      <c r="Q73" s="2"/>
      <c r="R73" s="1"/>
      <c r="S73" s="1"/>
      <c r="T73" s="1"/>
      <c r="U73" s="1"/>
      <c r="V73" s="2"/>
      <c r="W73" s="2"/>
      <c r="X73" s="2"/>
    </row>
    <row r="74" spans="1:24">
      <c r="A74" s="1"/>
      <c r="B74" s="1"/>
      <c r="C74" s="1"/>
      <c r="D74" s="1"/>
      <c r="E74" s="1"/>
      <c r="F74" s="1"/>
      <c r="G74" s="1"/>
      <c r="H74" s="1"/>
      <c r="I74" s="1"/>
      <c r="J74" s="1"/>
      <c r="K74" s="2"/>
      <c r="L74" s="2"/>
      <c r="M74" s="2"/>
      <c r="N74" s="2"/>
      <c r="O74" s="2"/>
      <c r="P74" s="2"/>
      <c r="Q74" s="2"/>
      <c r="R74" s="1"/>
      <c r="S74" s="1"/>
      <c r="T74" s="1"/>
      <c r="U74" s="1"/>
      <c r="V74" s="2"/>
      <c r="W74" s="2"/>
      <c r="X74" s="2"/>
    </row>
    <row r="75" spans="1:24">
      <c r="A75" s="1"/>
      <c r="B75" s="1"/>
      <c r="C75" s="1"/>
      <c r="D75" s="1"/>
      <c r="E75" s="1"/>
      <c r="F75" s="1"/>
      <c r="G75" s="1"/>
      <c r="H75" s="1"/>
      <c r="I75" s="1"/>
      <c r="J75" s="1"/>
      <c r="K75" s="2"/>
      <c r="L75" s="2"/>
      <c r="M75" s="2"/>
      <c r="N75" s="2"/>
      <c r="O75" s="2"/>
      <c r="P75" s="2"/>
      <c r="Q75" s="2"/>
      <c r="R75" s="1"/>
      <c r="S75" s="1"/>
      <c r="T75" s="1"/>
      <c r="U75" s="1"/>
      <c r="V75" s="2"/>
      <c r="W75" s="2"/>
      <c r="X75" s="2"/>
    </row>
    <row r="76" spans="1:24">
      <c r="A76" s="1"/>
      <c r="B76" s="1"/>
      <c r="C76" s="1"/>
      <c r="D76" s="1"/>
      <c r="E76" s="1"/>
      <c r="F76" s="1"/>
      <c r="G76" s="1"/>
      <c r="H76" s="1"/>
      <c r="I76" s="1"/>
      <c r="J76" s="1"/>
      <c r="K76" s="2"/>
      <c r="L76" s="2"/>
      <c r="M76" s="2"/>
      <c r="N76" s="2"/>
      <c r="O76" s="2"/>
      <c r="P76" s="2"/>
      <c r="Q76" s="2"/>
      <c r="R76" s="1"/>
      <c r="S76" s="1"/>
      <c r="T76" s="1"/>
      <c r="U76" s="1"/>
      <c r="V76" s="2"/>
      <c r="W76" s="2"/>
      <c r="X76" s="2"/>
    </row>
    <row r="77" spans="1:24">
      <c r="A77" s="1"/>
      <c r="B77" s="1"/>
      <c r="C77" s="1"/>
      <c r="D77" s="1"/>
      <c r="E77" s="1"/>
      <c r="F77" s="1"/>
      <c r="G77" s="1"/>
      <c r="H77" s="1"/>
      <c r="I77" s="1"/>
      <c r="J77" s="1"/>
      <c r="K77" s="2"/>
      <c r="L77" s="2"/>
      <c r="M77" s="2"/>
      <c r="N77" s="2"/>
      <c r="O77" s="2"/>
      <c r="P77" s="2"/>
      <c r="Q77" s="2"/>
      <c r="R77" s="1"/>
      <c r="S77" s="1"/>
      <c r="T77" s="1"/>
      <c r="U77" s="1"/>
      <c r="V77" s="2"/>
      <c r="W77" s="2"/>
      <c r="X77" s="2"/>
    </row>
    <row r="78" spans="1:24">
      <c r="A78" s="1"/>
      <c r="B78" s="1"/>
      <c r="C78" s="1"/>
      <c r="D78" s="1"/>
      <c r="E78" s="1"/>
      <c r="F78" s="1"/>
      <c r="G78" s="1"/>
      <c r="H78" s="1"/>
      <c r="I78" s="1"/>
      <c r="J78" s="1"/>
      <c r="K78" s="2"/>
      <c r="L78" s="2"/>
      <c r="M78" s="2"/>
      <c r="N78" s="2"/>
      <c r="O78" s="2"/>
      <c r="P78" s="2"/>
      <c r="Q78" s="2"/>
      <c r="R78" s="1"/>
      <c r="S78" s="1"/>
      <c r="T78" s="1"/>
      <c r="U78" s="1"/>
      <c r="V78" s="2"/>
      <c r="W78" s="2"/>
      <c r="X78" s="2"/>
    </row>
    <row r="79" spans="1:24">
      <c r="A79" s="1"/>
      <c r="B79" s="1"/>
      <c r="C79" s="1"/>
      <c r="D79" s="1"/>
      <c r="E79" s="1"/>
      <c r="F79" s="1"/>
      <c r="G79" s="1"/>
      <c r="H79" s="1"/>
      <c r="I79" s="1"/>
      <c r="J79" s="1"/>
      <c r="K79" s="2"/>
      <c r="L79" s="2"/>
      <c r="M79" s="2"/>
      <c r="N79" s="2"/>
      <c r="O79" s="2"/>
      <c r="P79" s="2"/>
      <c r="Q79" s="2"/>
      <c r="R79" s="1"/>
      <c r="S79" s="1"/>
      <c r="T79" s="1"/>
      <c r="U79" s="1"/>
      <c r="V79" s="2"/>
      <c r="W79" s="2"/>
      <c r="X79" s="2"/>
    </row>
    <row r="80" spans="1:24">
      <c r="A80" s="1"/>
      <c r="B80" s="1"/>
      <c r="C80" s="1"/>
      <c r="D80" s="1"/>
      <c r="E80" s="1"/>
      <c r="F80" s="1"/>
      <c r="G80" s="1"/>
      <c r="H80" s="1"/>
      <c r="I80" s="1"/>
      <c r="J80" s="1"/>
      <c r="K80" s="2"/>
      <c r="L80" s="2"/>
      <c r="M80" s="2"/>
      <c r="N80" s="2"/>
      <c r="O80" s="2"/>
      <c r="P80" s="2"/>
      <c r="Q80" s="2"/>
      <c r="R80" s="1"/>
      <c r="S80" s="1"/>
      <c r="T80" s="1"/>
      <c r="U80" s="1"/>
      <c r="V80" s="2"/>
      <c r="W80" s="2"/>
      <c r="X80" s="2"/>
    </row>
    <row r="81" spans="1:24">
      <c r="A81" s="1"/>
      <c r="B81" s="1"/>
      <c r="C81" s="1"/>
      <c r="D81" s="1"/>
      <c r="E81" s="1"/>
      <c r="F81" s="1"/>
      <c r="G81" s="1"/>
      <c r="H81" s="1"/>
      <c r="I81" s="1"/>
      <c r="J81" s="1"/>
      <c r="K81" s="2"/>
      <c r="L81" s="2"/>
      <c r="M81" s="2"/>
      <c r="N81" s="2"/>
      <c r="O81" s="2"/>
      <c r="P81" s="2"/>
      <c r="Q81" s="2"/>
      <c r="R81" s="1"/>
      <c r="S81" s="1"/>
      <c r="T81" s="1"/>
      <c r="U81" s="1"/>
      <c r="V81" s="2"/>
      <c r="W81" s="2"/>
      <c r="X81" s="2"/>
    </row>
    <row r="82" spans="1:24">
      <c r="A82" s="1"/>
      <c r="B82" s="1"/>
      <c r="C82" s="1"/>
      <c r="D82" s="1"/>
      <c r="E82" s="1"/>
      <c r="F82" s="1"/>
      <c r="G82" s="1"/>
      <c r="H82" s="1"/>
      <c r="I82" s="1"/>
      <c r="J82" s="1"/>
      <c r="K82" s="2"/>
      <c r="L82" s="2"/>
      <c r="M82" s="2"/>
      <c r="N82" s="2"/>
      <c r="O82" s="2"/>
      <c r="P82" s="2"/>
      <c r="Q82" s="2"/>
      <c r="R82" s="1"/>
      <c r="S82" s="1"/>
      <c r="T82" s="1"/>
      <c r="U82" s="1"/>
      <c r="V82" s="2"/>
      <c r="W82" s="2"/>
      <c r="X82" s="2"/>
    </row>
    <row r="83" spans="1:24">
      <c r="A83" s="1"/>
      <c r="B83" s="1"/>
      <c r="C83" s="1"/>
      <c r="D83" s="1"/>
      <c r="E83" s="1"/>
      <c r="F83" s="1"/>
      <c r="G83" s="1"/>
      <c r="H83" s="1"/>
      <c r="I83" s="1"/>
      <c r="J83" s="1"/>
      <c r="K83" s="2"/>
      <c r="L83" s="2"/>
      <c r="M83" s="2"/>
      <c r="N83" s="2"/>
      <c r="O83" s="2"/>
      <c r="P83" s="2"/>
      <c r="Q83" s="2"/>
      <c r="R83" s="1"/>
      <c r="S83" s="1"/>
      <c r="T83" s="1"/>
      <c r="U83" s="1"/>
      <c r="V83" s="2"/>
      <c r="W83" s="2"/>
      <c r="X83" s="2"/>
    </row>
    <row r="84" spans="1:24">
      <c r="A84" s="1"/>
      <c r="B84" s="1"/>
      <c r="C84" s="1"/>
      <c r="D84" s="1"/>
      <c r="E84" s="1"/>
      <c r="F84" s="1"/>
      <c r="G84" s="1"/>
      <c r="H84" s="1"/>
      <c r="I84" s="1"/>
      <c r="J84" s="1"/>
      <c r="K84" s="2"/>
      <c r="L84" s="2"/>
      <c r="M84" s="2"/>
      <c r="N84" s="2"/>
      <c r="O84" s="2"/>
      <c r="P84" s="2"/>
      <c r="Q84" s="2"/>
      <c r="R84" s="1"/>
      <c r="S84" s="1"/>
      <c r="T84" s="1"/>
      <c r="U84" s="1"/>
      <c r="V84" s="2"/>
      <c r="W84" s="2"/>
      <c r="X84" s="2"/>
    </row>
    <row r="85" spans="1:24">
      <c r="A85" s="1"/>
      <c r="B85" s="1"/>
      <c r="C85" s="1"/>
      <c r="D85" s="1"/>
      <c r="E85" s="1"/>
      <c r="F85" s="1"/>
      <c r="G85" s="1"/>
      <c r="H85" s="1"/>
      <c r="I85" s="1"/>
      <c r="J85" s="1"/>
      <c r="K85" s="2"/>
      <c r="L85" s="2"/>
      <c r="M85" s="2"/>
      <c r="N85" s="2"/>
      <c r="O85" s="2"/>
      <c r="P85" s="2"/>
      <c r="Q85" s="2"/>
      <c r="R85" s="1"/>
      <c r="S85" s="1"/>
      <c r="T85" s="1"/>
      <c r="U85" s="1"/>
      <c r="V85" s="2"/>
      <c r="W85" s="2"/>
      <c r="X85" s="2"/>
    </row>
    <row r="86" spans="1:24">
      <c r="A86" s="1"/>
      <c r="B86" s="1"/>
      <c r="C86" s="1"/>
      <c r="D86" s="1"/>
      <c r="E86" s="1"/>
      <c r="F86" s="1"/>
      <c r="G86" s="1"/>
      <c r="H86" s="1"/>
      <c r="I86" s="1"/>
      <c r="J86" s="1"/>
      <c r="K86" s="2"/>
      <c r="L86" s="2"/>
      <c r="M86" s="2"/>
      <c r="N86" s="2"/>
      <c r="O86" s="2"/>
      <c r="P86" s="2"/>
      <c r="Q86" s="2"/>
      <c r="R86" s="1"/>
      <c r="S86" s="1"/>
      <c r="T86" s="1"/>
      <c r="U86" s="1"/>
      <c r="V86" s="2"/>
      <c r="W86" s="2"/>
      <c r="X86" s="2"/>
    </row>
    <row r="87" spans="1:24">
      <c r="A87" s="1"/>
      <c r="B87" s="1"/>
      <c r="C87" s="1"/>
      <c r="D87" s="1"/>
      <c r="E87" s="1"/>
      <c r="F87" s="1"/>
      <c r="G87" s="1"/>
      <c r="H87" s="1"/>
      <c r="I87" s="1"/>
      <c r="J87" s="1"/>
      <c r="K87" s="2"/>
      <c r="L87" s="2"/>
      <c r="M87" s="2"/>
      <c r="N87" s="2"/>
      <c r="O87" s="2"/>
      <c r="P87" s="2"/>
      <c r="Q87" s="2"/>
      <c r="R87" s="1"/>
      <c r="S87" s="1"/>
      <c r="T87" s="1"/>
      <c r="U87" s="1"/>
      <c r="V87" s="2"/>
      <c r="W87" s="2"/>
      <c r="X87" s="2"/>
    </row>
    <row r="88" spans="1:24">
      <c r="A88" s="1"/>
      <c r="B88" s="1"/>
      <c r="C88" s="1"/>
      <c r="D88" s="1"/>
      <c r="E88" s="1"/>
      <c r="F88" s="1"/>
      <c r="G88" s="1"/>
      <c r="H88" s="1"/>
      <c r="I88" s="1"/>
      <c r="J88" s="1"/>
      <c r="K88" s="2"/>
      <c r="L88" s="2"/>
      <c r="M88" s="2"/>
      <c r="N88" s="2"/>
      <c r="O88" s="2"/>
      <c r="P88" s="2"/>
      <c r="Q88" s="2"/>
      <c r="R88" s="1"/>
      <c r="S88" s="1"/>
      <c r="T88" s="1"/>
      <c r="U88" s="1"/>
      <c r="V88" s="2"/>
      <c r="W88" s="2"/>
      <c r="X88" s="2"/>
    </row>
    <row r="89" spans="1:24">
      <c r="A89" s="1"/>
      <c r="B89" s="1"/>
      <c r="C89" s="1"/>
      <c r="D89" s="1"/>
      <c r="E89" s="1"/>
      <c r="F89" s="1"/>
      <c r="G89" s="1"/>
      <c r="H89" s="1"/>
      <c r="I89" s="1"/>
      <c r="J89" s="1"/>
      <c r="K89" s="2"/>
      <c r="L89" s="2"/>
      <c r="M89" s="2"/>
      <c r="N89" s="2"/>
      <c r="O89" s="2"/>
      <c r="P89" s="2"/>
      <c r="Q89" s="2"/>
      <c r="R89" s="1"/>
      <c r="S89" s="1"/>
      <c r="T89" s="1"/>
      <c r="U89" s="1"/>
      <c r="V89" s="2"/>
      <c r="W89" s="2"/>
      <c r="X89" s="2"/>
    </row>
    <row r="90" spans="1:24">
      <c r="A90" s="1"/>
      <c r="B90" s="1"/>
      <c r="C90" s="1"/>
      <c r="D90" s="1"/>
      <c r="E90" s="1"/>
      <c r="F90" s="1"/>
      <c r="G90" s="1"/>
      <c r="H90" s="1"/>
      <c r="I90" s="1"/>
      <c r="J90" s="1"/>
      <c r="K90" s="2"/>
      <c r="L90" s="2"/>
      <c r="M90" s="2"/>
      <c r="N90" s="2"/>
      <c r="O90" s="2"/>
      <c r="P90" s="2"/>
      <c r="Q90" s="2"/>
      <c r="R90" s="1"/>
      <c r="S90" s="1"/>
      <c r="T90" s="1"/>
      <c r="U90" s="1"/>
      <c r="V90" s="2"/>
      <c r="W90" s="2"/>
      <c r="X90" s="2"/>
    </row>
    <row r="91" spans="1:24">
      <c r="A91" s="1"/>
      <c r="B91" s="1"/>
      <c r="C91" s="1"/>
      <c r="D91" s="1"/>
      <c r="E91" s="1"/>
      <c r="F91" s="1"/>
      <c r="G91" s="1"/>
      <c r="H91" s="1"/>
      <c r="I91" s="1"/>
      <c r="J91" s="1"/>
      <c r="K91" s="2"/>
      <c r="L91" s="2"/>
      <c r="M91" s="2"/>
      <c r="N91" s="2"/>
      <c r="O91" s="2"/>
      <c r="P91" s="2"/>
      <c r="Q91" s="2"/>
      <c r="R91" s="1"/>
      <c r="S91" s="1"/>
      <c r="T91" s="1"/>
      <c r="U91" s="1"/>
      <c r="V91" s="2"/>
      <c r="W91" s="2"/>
      <c r="X91" s="2"/>
    </row>
    <row r="92" spans="1:24">
      <c r="A92" s="1"/>
      <c r="B92" s="1"/>
      <c r="C92" s="1"/>
      <c r="D92" s="1"/>
      <c r="E92" s="1"/>
      <c r="F92" s="1"/>
      <c r="G92" s="1"/>
      <c r="H92" s="1"/>
      <c r="I92" s="1"/>
      <c r="J92" s="1"/>
      <c r="K92" s="2"/>
      <c r="L92" s="2"/>
      <c r="M92" s="2"/>
      <c r="N92" s="2"/>
      <c r="O92" s="2"/>
      <c r="P92" s="2"/>
      <c r="Q92" s="2"/>
      <c r="R92" s="1"/>
      <c r="S92" s="1"/>
      <c r="T92" s="1"/>
      <c r="U92" s="1"/>
      <c r="V92" s="2"/>
      <c r="W92" s="2"/>
      <c r="X92" s="2"/>
    </row>
    <row r="93" spans="1:24">
      <c r="A93" s="1"/>
      <c r="B93" s="1"/>
      <c r="C93" s="1"/>
      <c r="D93" s="1"/>
      <c r="E93" s="1"/>
      <c r="F93" s="1"/>
      <c r="G93" s="1"/>
      <c r="H93" s="1"/>
      <c r="I93" s="1"/>
      <c r="J93" s="1"/>
      <c r="K93" s="2"/>
      <c r="L93" s="2"/>
      <c r="M93" s="2"/>
      <c r="N93" s="2"/>
      <c r="O93" s="2"/>
      <c r="P93" s="2"/>
      <c r="Q93" s="2"/>
      <c r="R93" s="1"/>
      <c r="S93" s="1"/>
      <c r="T93" s="1"/>
      <c r="U93" s="1"/>
      <c r="V93" s="2"/>
      <c r="W93" s="2"/>
      <c r="X93" s="2"/>
    </row>
    <row r="94" spans="1:24">
      <c r="A94" s="1"/>
      <c r="B94" s="1"/>
      <c r="C94" s="1"/>
      <c r="D94" s="1"/>
      <c r="E94" s="1"/>
      <c r="F94" s="1"/>
      <c r="G94" s="1"/>
      <c r="H94" s="1"/>
      <c r="I94" s="1"/>
      <c r="J94" s="1"/>
      <c r="K94" s="2"/>
      <c r="L94" s="2"/>
      <c r="M94" s="2"/>
      <c r="N94" s="2"/>
      <c r="O94" s="2"/>
      <c r="P94" s="2"/>
      <c r="Q94" s="2"/>
      <c r="R94" s="1"/>
      <c r="S94" s="1"/>
      <c r="T94" s="1"/>
      <c r="U94" s="1"/>
      <c r="V94" s="2"/>
      <c r="W94" s="2"/>
      <c r="X94" s="2"/>
    </row>
    <row r="95" spans="1:24">
      <c r="A95" s="1"/>
      <c r="B95" s="1"/>
      <c r="C95" s="1"/>
      <c r="D95" s="1"/>
      <c r="E95" s="1"/>
      <c r="F95" s="1"/>
      <c r="G95" s="1"/>
      <c r="H95" s="1"/>
      <c r="I95" s="1"/>
      <c r="J95" s="1"/>
      <c r="K95" s="2"/>
      <c r="L95" s="2"/>
      <c r="M95" s="2"/>
      <c r="N95" s="2"/>
      <c r="O95" s="2"/>
      <c r="P95" s="2"/>
      <c r="Q95" s="2"/>
      <c r="R95" s="1"/>
      <c r="S95" s="1"/>
      <c r="T95" s="1"/>
      <c r="U95" s="1"/>
      <c r="V95" s="2"/>
      <c r="W95" s="2"/>
      <c r="X95" s="2"/>
    </row>
    <row r="96" spans="1:24">
      <c r="A96" s="1"/>
      <c r="B96" s="1"/>
      <c r="C96" s="1"/>
      <c r="D96" s="1"/>
      <c r="E96" s="1"/>
      <c r="F96" s="1"/>
      <c r="G96" s="1"/>
      <c r="H96" s="1"/>
      <c r="I96" s="1"/>
      <c r="J96" s="1"/>
      <c r="K96" s="2"/>
      <c r="L96" s="2"/>
      <c r="M96" s="2"/>
      <c r="N96" s="2"/>
      <c r="O96" s="2"/>
      <c r="P96" s="2"/>
      <c r="Q96" s="2"/>
      <c r="R96" s="1"/>
      <c r="S96" s="1"/>
      <c r="T96" s="1"/>
      <c r="U96" s="1"/>
      <c r="V96" s="2"/>
      <c r="W96" s="2"/>
      <c r="X96" s="2"/>
    </row>
    <row r="97" spans="1:24">
      <c r="A97" s="1"/>
      <c r="B97" s="1"/>
      <c r="C97" s="1"/>
      <c r="D97" s="1"/>
      <c r="E97" s="1"/>
      <c r="F97" s="1"/>
      <c r="G97" s="1"/>
      <c r="H97" s="1"/>
      <c r="I97" s="1"/>
      <c r="J97" s="1"/>
      <c r="K97" s="2"/>
      <c r="L97" s="2"/>
      <c r="M97" s="2"/>
      <c r="N97" s="2"/>
      <c r="O97" s="2"/>
      <c r="P97" s="2"/>
      <c r="Q97" s="2"/>
      <c r="R97" s="1"/>
      <c r="S97" s="1"/>
      <c r="T97" s="1"/>
      <c r="U97" s="1"/>
      <c r="V97" s="2"/>
      <c r="W97" s="2"/>
      <c r="X97" s="2"/>
    </row>
    <row r="98" spans="1:24">
      <c r="A98" s="1"/>
      <c r="B98" s="1"/>
      <c r="C98" s="1"/>
      <c r="D98" s="1"/>
      <c r="E98" s="1"/>
      <c r="F98" s="1"/>
      <c r="G98" s="1"/>
      <c r="H98" s="1"/>
      <c r="I98" s="1"/>
      <c r="J98" s="1"/>
      <c r="K98" s="2"/>
      <c r="L98" s="2"/>
      <c r="M98" s="2"/>
      <c r="N98" s="2"/>
      <c r="O98" s="2"/>
      <c r="P98" s="2"/>
      <c r="Q98" s="2"/>
      <c r="R98" s="1"/>
      <c r="S98" s="1"/>
      <c r="T98" s="1"/>
      <c r="U98" s="1"/>
      <c r="V98" s="2"/>
      <c r="W98" s="2"/>
      <c r="X98" s="2"/>
    </row>
    <row r="99" spans="1:24">
      <c r="A99" s="1"/>
      <c r="B99" s="1"/>
      <c r="C99" s="1"/>
      <c r="D99" s="1"/>
      <c r="E99" s="1"/>
      <c r="F99" s="1"/>
      <c r="G99" s="1"/>
      <c r="H99" s="1"/>
      <c r="I99" s="1"/>
      <c r="J99" s="1"/>
      <c r="K99" s="2"/>
      <c r="L99" s="2"/>
      <c r="M99" s="2"/>
      <c r="N99" s="2"/>
      <c r="O99" s="2"/>
      <c r="P99" s="2"/>
      <c r="Q99" s="2"/>
      <c r="R99" s="1"/>
      <c r="S99" s="1"/>
      <c r="T99" s="1"/>
      <c r="U99" s="1"/>
      <c r="V99" s="2"/>
      <c r="W99" s="2"/>
      <c r="X99" s="2"/>
    </row>
    <row r="100" spans="1:2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2"/>
      <c r="L100" s="2"/>
      <c r="M100" s="2"/>
      <c r="N100" s="2"/>
      <c r="O100" s="2"/>
      <c r="P100" s="2"/>
      <c r="Q100" s="2"/>
      <c r="R100" s="1"/>
      <c r="S100" s="1"/>
      <c r="T100" s="1"/>
      <c r="U100" s="1"/>
      <c r="V100" s="2"/>
      <c r="W100" s="2"/>
      <c r="X100" s="2"/>
    </row>
    <row r="101" spans="1:2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2"/>
      <c r="L101" s="2"/>
      <c r="M101" s="2"/>
      <c r="N101" s="2"/>
      <c r="O101" s="2"/>
      <c r="P101" s="2"/>
      <c r="Q101" s="2"/>
      <c r="R101" s="1"/>
      <c r="S101" s="1"/>
      <c r="T101" s="1"/>
      <c r="U101" s="1"/>
      <c r="V101" s="2"/>
      <c r="W101" s="2"/>
      <c r="X101" s="2"/>
    </row>
    <row r="102" spans="1:2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2"/>
      <c r="L102" s="2"/>
      <c r="M102" s="2"/>
      <c r="N102" s="2"/>
      <c r="O102" s="2"/>
      <c r="P102" s="2"/>
      <c r="Q102" s="2"/>
      <c r="R102" s="1"/>
      <c r="S102" s="1"/>
      <c r="T102" s="1"/>
      <c r="U102" s="1"/>
      <c r="V102" s="2"/>
      <c r="W102" s="2"/>
      <c r="X102" s="2"/>
    </row>
    <row r="103" spans="1:2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2"/>
      <c r="L103" s="2"/>
      <c r="M103" s="2"/>
      <c r="N103" s="2"/>
      <c r="O103" s="2"/>
      <c r="P103" s="2"/>
      <c r="Q103" s="2"/>
      <c r="R103" s="1"/>
      <c r="S103" s="1"/>
      <c r="T103" s="1"/>
      <c r="U103" s="1"/>
      <c r="V103" s="2"/>
      <c r="W103" s="2"/>
      <c r="X103" s="2"/>
    </row>
    <row r="104" spans="1:2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2"/>
      <c r="L104" s="2"/>
      <c r="M104" s="2"/>
      <c r="N104" s="2"/>
      <c r="O104" s="2"/>
      <c r="P104" s="2"/>
      <c r="Q104" s="2"/>
      <c r="R104" s="1"/>
      <c r="S104" s="1"/>
      <c r="T104" s="1"/>
      <c r="U104" s="1"/>
      <c r="V104" s="2"/>
      <c r="W104" s="2"/>
      <c r="X104" s="2"/>
    </row>
    <row r="105" spans="1:2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2"/>
      <c r="L105" s="2"/>
      <c r="M105" s="2"/>
      <c r="N105" s="2"/>
      <c r="O105" s="2"/>
      <c r="P105" s="2"/>
      <c r="Q105" s="2"/>
      <c r="R105" s="1"/>
      <c r="S105" s="1"/>
      <c r="T105" s="1"/>
      <c r="U105" s="1"/>
      <c r="V105" s="2"/>
      <c r="W105" s="2"/>
      <c r="X105" s="2"/>
    </row>
    <row r="106" spans="1:2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2"/>
      <c r="L106" s="2"/>
      <c r="M106" s="2"/>
      <c r="N106" s="2"/>
      <c r="O106" s="2"/>
      <c r="P106" s="2"/>
      <c r="Q106" s="2"/>
      <c r="R106" s="1"/>
      <c r="S106" s="1"/>
      <c r="T106" s="1"/>
      <c r="U106" s="1"/>
      <c r="V106" s="2"/>
      <c r="W106" s="2"/>
      <c r="X106" s="2"/>
    </row>
    <row r="107" spans="1:2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2"/>
      <c r="L107" s="2"/>
      <c r="M107" s="2"/>
      <c r="N107" s="2"/>
      <c r="O107" s="2"/>
      <c r="P107" s="2"/>
      <c r="Q107" s="2"/>
      <c r="R107" s="1"/>
      <c r="S107" s="1"/>
      <c r="T107" s="1"/>
      <c r="U107" s="1"/>
      <c r="V107" s="2"/>
      <c r="W107" s="2"/>
      <c r="X107" s="2"/>
    </row>
    <row r="108" spans="1:2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2"/>
      <c r="L108" s="2"/>
      <c r="M108" s="2"/>
      <c r="N108" s="2"/>
      <c r="O108" s="2"/>
      <c r="P108" s="2"/>
      <c r="Q108" s="2"/>
      <c r="R108" s="1"/>
      <c r="S108" s="1"/>
      <c r="T108" s="1"/>
      <c r="U108" s="1"/>
      <c r="V108" s="2"/>
      <c r="W108" s="2"/>
      <c r="X108" s="2"/>
    </row>
    <row r="109" spans="1:2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2"/>
      <c r="L109" s="2"/>
      <c r="M109" s="2"/>
      <c r="N109" s="2"/>
      <c r="O109" s="2"/>
      <c r="P109" s="2"/>
      <c r="Q109" s="2"/>
      <c r="R109" s="1"/>
      <c r="S109" s="1"/>
      <c r="T109" s="1"/>
      <c r="U109" s="1"/>
      <c r="V109" s="2"/>
      <c r="W109" s="2"/>
      <c r="X109" s="2"/>
    </row>
    <row r="110" spans="1:2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2"/>
      <c r="L110" s="2"/>
      <c r="M110" s="2"/>
      <c r="N110" s="2"/>
      <c r="O110" s="2"/>
      <c r="P110" s="2"/>
      <c r="Q110" s="2"/>
      <c r="R110" s="1"/>
      <c r="S110" s="1"/>
      <c r="T110" s="1"/>
      <c r="U110" s="1"/>
      <c r="V110" s="2"/>
      <c r="W110" s="2"/>
      <c r="X110" s="2"/>
    </row>
    <row r="111" spans="1:2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2"/>
      <c r="L111" s="2"/>
      <c r="M111" s="2"/>
      <c r="N111" s="2"/>
      <c r="O111" s="2"/>
      <c r="P111" s="2"/>
      <c r="Q111" s="2"/>
      <c r="R111" s="1"/>
      <c r="S111" s="1"/>
      <c r="T111" s="1"/>
      <c r="U111" s="1"/>
      <c r="V111" s="2"/>
      <c r="W111" s="2"/>
      <c r="X111" s="2"/>
    </row>
    <row r="112" spans="1:2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2"/>
      <c r="L112" s="2"/>
      <c r="M112" s="2"/>
      <c r="N112" s="2"/>
      <c r="O112" s="2"/>
      <c r="P112" s="2"/>
      <c r="Q112" s="2"/>
      <c r="R112" s="1"/>
      <c r="S112" s="1"/>
      <c r="T112" s="1"/>
      <c r="U112" s="1"/>
      <c r="V112" s="2"/>
      <c r="W112" s="2"/>
      <c r="X112" s="2"/>
    </row>
    <row r="113" spans="1:2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2"/>
      <c r="L113" s="2"/>
      <c r="M113" s="2"/>
      <c r="N113" s="2"/>
      <c r="O113" s="2"/>
      <c r="P113" s="2"/>
      <c r="Q113" s="2"/>
      <c r="R113" s="1"/>
      <c r="S113" s="1"/>
      <c r="T113" s="1"/>
      <c r="U113" s="1"/>
      <c r="V113" s="2"/>
      <c r="W113" s="2"/>
      <c r="X113" s="2"/>
    </row>
    <row r="114" spans="1:2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2"/>
      <c r="L114" s="2"/>
      <c r="M114" s="2"/>
      <c r="N114" s="2"/>
      <c r="O114" s="2"/>
      <c r="P114" s="2"/>
      <c r="Q114" s="2"/>
      <c r="R114" s="1"/>
      <c r="S114" s="1"/>
      <c r="T114" s="1"/>
      <c r="U114" s="1"/>
      <c r="V114" s="2"/>
      <c r="W114" s="2"/>
      <c r="X114" s="2"/>
    </row>
    <row r="115" spans="1:2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2"/>
      <c r="L115" s="2"/>
      <c r="M115" s="2"/>
      <c r="N115" s="2"/>
      <c r="O115" s="2"/>
      <c r="P115" s="2"/>
      <c r="Q115" s="2"/>
      <c r="R115" s="1"/>
      <c r="S115" s="1"/>
      <c r="T115" s="1"/>
      <c r="U115" s="1"/>
      <c r="V115" s="2"/>
      <c r="W115" s="2"/>
      <c r="X115" s="2"/>
    </row>
    <row r="116" spans="1:2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2"/>
      <c r="L116" s="2"/>
      <c r="M116" s="2"/>
      <c r="N116" s="2"/>
      <c r="O116" s="2"/>
      <c r="P116" s="2"/>
      <c r="Q116" s="2"/>
      <c r="R116" s="1"/>
      <c r="S116" s="1"/>
      <c r="T116" s="1"/>
      <c r="U116" s="1"/>
      <c r="V116" s="2"/>
      <c r="W116" s="2"/>
      <c r="X116" s="2"/>
    </row>
    <row r="117" spans="1:2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2"/>
      <c r="L117" s="2"/>
      <c r="M117" s="2"/>
      <c r="N117" s="2"/>
      <c r="O117" s="2"/>
      <c r="P117" s="2"/>
      <c r="Q117" s="2"/>
      <c r="R117" s="1"/>
      <c r="S117" s="1"/>
      <c r="T117" s="1"/>
      <c r="U117" s="1"/>
      <c r="V117" s="2"/>
      <c r="W117" s="2"/>
      <c r="X117" s="2"/>
    </row>
    <row r="118" spans="1:2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2"/>
      <c r="L118" s="2"/>
      <c r="M118" s="2"/>
      <c r="N118" s="2"/>
      <c r="O118" s="2"/>
      <c r="P118" s="2"/>
      <c r="Q118" s="2"/>
      <c r="R118" s="1"/>
      <c r="S118" s="1"/>
      <c r="T118" s="1"/>
      <c r="U118" s="1"/>
      <c r="V118" s="2"/>
      <c r="W118" s="2"/>
      <c r="X118" s="2"/>
    </row>
    <row r="119" spans="1:2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2"/>
      <c r="L119" s="2"/>
      <c r="M119" s="2"/>
      <c r="N119" s="2"/>
      <c r="O119" s="2"/>
      <c r="P119" s="2"/>
      <c r="Q119" s="2"/>
      <c r="R119" s="1"/>
      <c r="S119" s="1"/>
      <c r="T119" s="1"/>
      <c r="U119" s="1"/>
      <c r="V119" s="2"/>
      <c r="W119" s="2"/>
      <c r="X119" s="2"/>
    </row>
    <row r="120" spans="1:2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2"/>
      <c r="L120" s="2"/>
      <c r="M120" s="2"/>
      <c r="N120" s="2"/>
      <c r="O120" s="2"/>
      <c r="P120" s="2"/>
      <c r="Q120" s="2"/>
      <c r="R120" s="1"/>
      <c r="S120" s="1"/>
      <c r="T120" s="1"/>
      <c r="U120" s="1"/>
      <c r="V120" s="2"/>
      <c r="W120" s="2"/>
      <c r="X120" s="2"/>
    </row>
    <row r="121" spans="1:2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2"/>
      <c r="L121" s="2"/>
      <c r="M121" s="2"/>
      <c r="N121" s="2"/>
      <c r="O121" s="2"/>
      <c r="P121" s="2"/>
      <c r="Q121" s="2"/>
      <c r="R121" s="1"/>
      <c r="S121" s="1"/>
      <c r="T121" s="1"/>
      <c r="U121" s="1"/>
      <c r="V121" s="2"/>
      <c r="W121" s="2"/>
      <c r="X121" s="2"/>
    </row>
    <row r="122" spans="1:2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2"/>
      <c r="L122" s="2"/>
      <c r="M122" s="2"/>
      <c r="N122" s="2"/>
      <c r="O122" s="2"/>
      <c r="P122" s="2"/>
      <c r="Q122" s="2"/>
      <c r="R122" s="1"/>
      <c r="S122" s="1"/>
      <c r="T122" s="1"/>
      <c r="U122" s="1"/>
      <c r="V122" s="2"/>
      <c r="W122" s="2"/>
      <c r="X122" s="2"/>
    </row>
    <row r="123" spans="1:2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2"/>
      <c r="L123" s="2"/>
      <c r="M123" s="2"/>
      <c r="N123" s="2"/>
      <c r="O123" s="2"/>
      <c r="P123" s="2"/>
      <c r="Q123" s="2"/>
      <c r="R123" s="1"/>
      <c r="S123" s="1"/>
      <c r="T123" s="1"/>
      <c r="U123" s="1"/>
      <c r="V123" s="2"/>
      <c r="W123" s="2"/>
      <c r="X123" s="2"/>
    </row>
    <row r="124" spans="1: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2"/>
      <c r="L124" s="2"/>
      <c r="M124" s="2"/>
      <c r="N124" s="2"/>
      <c r="O124" s="2"/>
      <c r="P124" s="2"/>
      <c r="Q124" s="2"/>
      <c r="R124" s="1"/>
      <c r="S124" s="1"/>
      <c r="T124" s="1"/>
      <c r="U124" s="1"/>
      <c r="V124" s="2"/>
      <c r="W124" s="2"/>
      <c r="X124" s="2"/>
    </row>
    <row r="125" spans="1:2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2"/>
      <c r="L125" s="2"/>
      <c r="M125" s="2"/>
      <c r="N125" s="2"/>
      <c r="O125" s="2"/>
      <c r="P125" s="2"/>
      <c r="Q125" s="2"/>
      <c r="R125" s="1"/>
      <c r="S125" s="1"/>
      <c r="T125" s="1"/>
      <c r="U125" s="1"/>
      <c r="V125" s="2"/>
      <c r="W125" s="2"/>
      <c r="X125" s="2"/>
    </row>
    <row r="126" spans="1:2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2"/>
      <c r="L126" s="2"/>
      <c r="M126" s="2"/>
      <c r="N126" s="2"/>
      <c r="O126" s="2"/>
      <c r="P126" s="2"/>
      <c r="Q126" s="2"/>
      <c r="R126" s="1"/>
      <c r="S126" s="1"/>
      <c r="T126" s="1"/>
      <c r="U126" s="1"/>
      <c r="V126" s="2"/>
      <c r="W126" s="2"/>
      <c r="X126" s="2"/>
    </row>
    <row r="127" spans="1:2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2"/>
      <c r="L127" s="2"/>
      <c r="M127" s="2"/>
      <c r="N127" s="2"/>
      <c r="O127" s="2"/>
      <c r="P127" s="2"/>
      <c r="Q127" s="2"/>
      <c r="R127" s="1"/>
      <c r="S127" s="1"/>
      <c r="T127" s="1"/>
      <c r="U127" s="1"/>
      <c r="V127" s="2"/>
      <c r="W127" s="2"/>
      <c r="X127" s="2"/>
    </row>
    <row r="128" spans="1:2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2"/>
      <c r="L128" s="2"/>
      <c r="M128" s="2"/>
      <c r="N128" s="2"/>
      <c r="O128" s="2"/>
      <c r="P128" s="2"/>
      <c r="Q128" s="2"/>
      <c r="R128" s="1"/>
      <c r="S128" s="1"/>
      <c r="T128" s="1"/>
      <c r="U128" s="1"/>
      <c r="V128" s="2"/>
      <c r="W128" s="2"/>
      <c r="X128" s="2"/>
    </row>
    <row r="129" spans="1:2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2"/>
      <c r="L129" s="2"/>
      <c r="M129" s="2"/>
      <c r="N129" s="2"/>
      <c r="O129" s="2"/>
      <c r="P129" s="2"/>
      <c r="Q129" s="2"/>
      <c r="R129" s="1"/>
      <c r="S129" s="1"/>
      <c r="T129" s="1"/>
      <c r="U129" s="1"/>
      <c r="V129" s="2"/>
      <c r="W129" s="2"/>
      <c r="X129" s="2"/>
    </row>
    <row r="130" spans="1:2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2"/>
      <c r="L130" s="2"/>
      <c r="M130" s="2"/>
      <c r="N130" s="2"/>
      <c r="O130" s="2"/>
      <c r="P130" s="2"/>
      <c r="Q130" s="2"/>
      <c r="R130" s="1"/>
      <c r="S130" s="1"/>
      <c r="T130" s="1"/>
      <c r="U130" s="1"/>
      <c r="V130" s="2"/>
      <c r="W130" s="2"/>
      <c r="X130" s="2"/>
    </row>
    <row r="131" spans="1:2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2"/>
      <c r="L131" s="2"/>
      <c r="M131" s="2"/>
      <c r="N131" s="2"/>
      <c r="O131" s="2"/>
      <c r="P131" s="2"/>
      <c r="Q131" s="2"/>
      <c r="R131" s="1"/>
      <c r="S131" s="1"/>
      <c r="T131" s="1"/>
      <c r="U131" s="1"/>
      <c r="V131" s="2"/>
      <c r="W131" s="2"/>
      <c r="X131" s="2"/>
    </row>
    <row r="132" spans="1:2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2"/>
      <c r="L132" s="2"/>
      <c r="M132" s="2"/>
      <c r="N132" s="2"/>
      <c r="O132" s="2"/>
      <c r="P132" s="2"/>
      <c r="Q132" s="2"/>
      <c r="R132" s="1"/>
      <c r="S132" s="1"/>
      <c r="T132" s="1"/>
      <c r="U132" s="1"/>
      <c r="V132" s="2"/>
      <c r="W132" s="2"/>
      <c r="X132" s="2"/>
    </row>
    <row r="133" spans="1:2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2"/>
      <c r="L133" s="2"/>
      <c r="M133" s="2"/>
      <c r="N133" s="2"/>
      <c r="O133" s="2"/>
      <c r="P133" s="2"/>
      <c r="Q133" s="2"/>
      <c r="R133" s="1"/>
      <c r="S133" s="1"/>
      <c r="T133" s="1"/>
      <c r="U133" s="1"/>
      <c r="V133" s="2"/>
      <c r="W133" s="2"/>
      <c r="X133" s="2"/>
    </row>
    <row r="134" spans="1:2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2"/>
      <c r="L134" s="2"/>
      <c r="M134" s="2"/>
      <c r="N134" s="2"/>
      <c r="O134" s="2"/>
      <c r="P134" s="2"/>
      <c r="Q134" s="2"/>
      <c r="R134" s="1"/>
      <c r="S134" s="1"/>
      <c r="T134" s="1"/>
      <c r="U134" s="1"/>
      <c r="V134" s="2"/>
      <c r="W134" s="2"/>
      <c r="X134" s="2"/>
    </row>
    <row r="135" spans="1:2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2"/>
      <c r="L135" s="2"/>
      <c r="M135" s="2"/>
      <c r="N135" s="2"/>
      <c r="O135" s="2"/>
      <c r="P135" s="2"/>
      <c r="Q135" s="2"/>
      <c r="R135" s="1"/>
      <c r="S135" s="1"/>
      <c r="T135" s="1"/>
      <c r="U135" s="1"/>
      <c r="V135" s="2"/>
      <c r="W135" s="2"/>
      <c r="X135" s="2"/>
    </row>
    <row r="136" spans="1:2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2"/>
      <c r="L136" s="2"/>
      <c r="M136" s="2"/>
      <c r="N136" s="2"/>
      <c r="O136" s="2"/>
      <c r="P136" s="2"/>
      <c r="Q136" s="2"/>
      <c r="R136" s="1"/>
      <c r="S136" s="1"/>
      <c r="T136" s="1"/>
      <c r="U136" s="1"/>
      <c r="V136" s="2"/>
      <c r="W136" s="2"/>
      <c r="X136" s="2"/>
    </row>
    <row r="137" spans="1:2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2"/>
      <c r="L137" s="2"/>
      <c r="M137" s="2"/>
      <c r="N137" s="2"/>
      <c r="O137" s="2"/>
      <c r="P137" s="2"/>
      <c r="Q137" s="2"/>
      <c r="R137" s="1"/>
      <c r="S137" s="1"/>
      <c r="T137" s="1"/>
      <c r="U137" s="1"/>
      <c r="V137" s="2"/>
      <c r="W137" s="2"/>
      <c r="X137" s="2"/>
    </row>
    <row r="138" spans="1:2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2"/>
      <c r="L138" s="2"/>
      <c r="M138" s="2"/>
      <c r="N138" s="2"/>
      <c r="O138" s="2"/>
      <c r="P138" s="2"/>
      <c r="Q138" s="2"/>
      <c r="R138" s="1"/>
      <c r="S138" s="1"/>
      <c r="T138" s="1"/>
      <c r="U138" s="1"/>
      <c r="V138" s="2"/>
      <c r="W138" s="2"/>
      <c r="X138" s="2"/>
    </row>
    <row r="139" spans="1:2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2"/>
      <c r="L139" s="2"/>
      <c r="M139" s="2"/>
      <c r="N139" s="2"/>
      <c r="O139" s="2"/>
      <c r="P139" s="2"/>
      <c r="Q139" s="2"/>
      <c r="R139" s="1"/>
      <c r="S139" s="1"/>
      <c r="T139" s="1"/>
      <c r="U139" s="1"/>
      <c r="V139" s="2"/>
      <c r="W139" s="2"/>
      <c r="X139" s="2"/>
    </row>
    <row r="140" spans="1:2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2"/>
      <c r="L140" s="2"/>
      <c r="M140" s="2"/>
      <c r="N140" s="2"/>
      <c r="O140" s="2"/>
      <c r="P140" s="2"/>
      <c r="Q140" s="2"/>
      <c r="R140" s="1"/>
      <c r="S140" s="1"/>
      <c r="T140" s="1"/>
      <c r="U140" s="1"/>
      <c r="V140" s="2"/>
      <c r="W140" s="2"/>
      <c r="X140" s="2"/>
    </row>
    <row r="141" spans="1:2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2"/>
      <c r="L141" s="2"/>
      <c r="M141" s="2"/>
      <c r="N141" s="2"/>
      <c r="O141" s="2"/>
      <c r="P141" s="2"/>
      <c r="Q141" s="2"/>
      <c r="R141" s="1"/>
      <c r="S141" s="1"/>
      <c r="T141" s="1"/>
      <c r="U141" s="1"/>
      <c r="V141" s="2"/>
      <c r="W141" s="2"/>
      <c r="X141" s="2"/>
    </row>
    <row r="142" spans="1:2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2"/>
      <c r="L142" s="2"/>
      <c r="M142" s="2"/>
      <c r="N142" s="2"/>
      <c r="O142" s="2"/>
      <c r="P142" s="2"/>
      <c r="Q142" s="2"/>
      <c r="R142" s="1"/>
      <c r="S142" s="1"/>
      <c r="T142" s="1"/>
      <c r="U142" s="1"/>
      <c r="V142" s="2"/>
      <c r="W142" s="2"/>
      <c r="X142" s="2"/>
    </row>
    <row r="143" spans="1:2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2"/>
      <c r="L143" s="2"/>
      <c r="M143" s="2"/>
      <c r="N143" s="2"/>
      <c r="O143" s="2"/>
      <c r="P143" s="2"/>
      <c r="Q143" s="2"/>
      <c r="R143" s="1"/>
      <c r="S143" s="1"/>
      <c r="T143" s="1"/>
      <c r="U143" s="1"/>
      <c r="V143" s="2"/>
      <c r="W143" s="2"/>
      <c r="X143" s="2"/>
    </row>
    <row r="144" spans="1:2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2"/>
      <c r="L144" s="2"/>
      <c r="M144" s="2"/>
      <c r="N144" s="2"/>
      <c r="O144" s="2"/>
      <c r="P144" s="2"/>
      <c r="Q144" s="2"/>
      <c r="R144" s="1"/>
      <c r="S144" s="1"/>
      <c r="T144" s="1"/>
      <c r="U144" s="1"/>
      <c r="V144" s="2"/>
      <c r="W144" s="2"/>
      <c r="X144" s="2"/>
    </row>
    <row r="145" spans="1:2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2"/>
      <c r="L145" s="2"/>
      <c r="M145" s="2"/>
      <c r="N145" s="2"/>
      <c r="O145" s="2"/>
      <c r="P145" s="2"/>
      <c r="Q145" s="2"/>
      <c r="R145" s="1"/>
      <c r="S145" s="1"/>
      <c r="T145" s="1"/>
      <c r="U145" s="1"/>
      <c r="V145" s="2"/>
      <c r="W145" s="2"/>
      <c r="X145" s="2"/>
    </row>
    <row r="146" spans="1:2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2"/>
      <c r="L146" s="2"/>
      <c r="M146" s="2"/>
      <c r="N146" s="2"/>
      <c r="O146" s="2"/>
      <c r="P146" s="2"/>
      <c r="Q146" s="2"/>
      <c r="R146" s="1"/>
      <c r="S146" s="1"/>
      <c r="T146" s="1"/>
      <c r="U146" s="1"/>
      <c r="V146" s="2"/>
      <c r="W146" s="2"/>
      <c r="X146" s="2"/>
    </row>
    <row r="147" spans="1:2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2"/>
      <c r="L147" s="2"/>
      <c r="M147" s="2"/>
      <c r="N147" s="2"/>
      <c r="O147" s="2"/>
      <c r="P147" s="2"/>
      <c r="Q147" s="2"/>
      <c r="R147" s="1"/>
      <c r="S147" s="1"/>
      <c r="T147" s="1"/>
      <c r="U147" s="1"/>
      <c r="V147" s="2"/>
      <c r="W147" s="2"/>
      <c r="X147" s="2"/>
    </row>
    <row r="148" spans="1:2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2"/>
      <c r="L148" s="2"/>
      <c r="M148" s="2"/>
      <c r="N148" s="2"/>
      <c r="O148" s="2"/>
      <c r="P148" s="2"/>
      <c r="Q148" s="2"/>
      <c r="R148" s="1"/>
      <c r="S148" s="1"/>
      <c r="T148" s="1"/>
      <c r="U148" s="1"/>
      <c r="V148" s="2"/>
      <c r="W148" s="2"/>
      <c r="X148" s="2"/>
    </row>
    <row r="149" spans="1:2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2"/>
      <c r="L149" s="2"/>
      <c r="M149" s="2"/>
      <c r="N149" s="2"/>
      <c r="O149" s="2"/>
      <c r="P149" s="2"/>
      <c r="Q149" s="2"/>
      <c r="R149" s="1"/>
      <c r="S149" s="1"/>
      <c r="T149" s="1"/>
      <c r="U149" s="1"/>
      <c r="V149" s="2"/>
      <c r="W149" s="2"/>
      <c r="X149" s="2"/>
    </row>
    <row r="150" spans="1:2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2"/>
      <c r="L150" s="2"/>
      <c r="M150" s="2"/>
      <c r="N150" s="2"/>
      <c r="O150" s="2"/>
      <c r="P150" s="2"/>
      <c r="Q150" s="2"/>
      <c r="R150" s="1"/>
      <c r="S150" s="1"/>
      <c r="T150" s="1"/>
      <c r="U150" s="1"/>
      <c r="V150" s="2"/>
      <c r="W150" s="2"/>
      <c r="X150" s="2"/>
    </row>
    <row r="151" spans="1:2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2"/>
      <c r="L151" s="2"/>
      <c r="M151" s="2"/>
      <c r="N151" s="2"/>
      <c r="O151" s="2"/>
      <c r="P151" s="2"/>
      <c r="Q151" s="2"/>
      <c r="R151" s="1"/>
      <c r="S151" s="1"/>
      <c r="T151" s="1"/>
      <c r="U151" s="1"/>
      <c r="V151" s="2"/>
      <c r="W151" s="2"/>
      <c r="X151" s="2"/>
    </row>
    <row r="152" spans="1:2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2"/>
      <c r="L152" s="2"/>
      <c r="M152" s="2"/>
      <c r="N152" s="2"/>
      <c r="O152" s="2"/>
      <c r="P152" s="2"/>
      <c r="Q152" s="2"/>
      <c r="R152" s="1"/>
      <c r="S152" s="1"/>
      <c r="T152" s="1"/>
      <c r="U152" s="1"/>
      <c r="V152" s="2"/>
      <c r="W152" s="2"/>
      <c r="X152" s="2"/>
    </row>
    <row r="153" spans="1:2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2"/>
      <c r="L153" s="2"/>
      <c r="M153" s="2"/>
      <c r="N153" s="2"/>
      <c r="O153" s="2"/>
      <c r="P153" s="2"/>
      <c r="Q153" s="2"/>
      <c r="R153" s="1"/>
      <c r="S153" s="1"/>
      <c r="T153" s="1"/>
      <c r="U153" s="1"/>
      <c r="V153" s="2"/>
      <c r="W153" s="2"/>
      <c r="X153" s="2"/>
    </row>
    <row r="154" spans="1:2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2"/>
      <c r="L154" s="2"/>
      <c r="M154" s="2"/>
      <c r="N154" s="2"/>
      <c r="O154" s="2"/>
      <c r="P154" s="2"/>
      <c r="Q154" s="2"/>
      <c r="R154" s="1"/>
      <c r="S154" s="1"/>
      <c r="T154" s="1"/>
      <c r="U154" s="1"/>
      <c r="V154" s="2"/>
      <c r="W154" s="2"/>
      <c r="X154" s="2"/>
    </row>
    <row r="155" spans="1:2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2"/>
      <c r="L155" s="2"/>
      <c r="M155" s="2"/>
      <c r="N155" s="2"/>
      <c r="O155" s="2"/>
      <c r="P155" s="2"/>
      <c r="Q155" s="2"/>
      <c r="R155" s="1"/>
      <c r="S155" s="1"/>
      <c r="T155" s="1"/>
      <c r="U155" s="1"/>
      <c r="V155" s="2"/>
      <c r="W155" s="2"/>
      <c r="X155" s="2"/>
    </row>
    <row r="156" spans="1:2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2"/>
      <c r="L156" s="2"/>
      <c r="M156" s="2"/>
      <c r="N156" s="2"/>
      <c r="O156" s="2"/>
      <c r="P156" s="2"/>
      <c r="Q156" s="2"/>
      <c r="R156" s="1"/>
      <c r="S156" s="1"/>
      <c r="T156" s="1"/>
      <c r="U156" s="1"/>
      <c r="V156" s="1"/>
      <c r="W156" s="1"/>
      <c r="X156" s="1"/>
    </row>
    <row r="157" spans="1:2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2"/>
      <c r="L157" s="2"/>
      <c r="M157" s="2"/>
      <c r="N157" s="2"/>
      <c r="O157" s="2"/>
      <c r="P157" s="2"/>
      <c r="Q157" s="2"/>
      <c r="R157" s="1"/>
      <c r="S157" s="1"/>
      <c r="T157" s="1"/>
      <c r="U157" s="1"/>
      <c r="V157" s="1"/>
      <c r="W157" s="1"/>
      <c r="X157" s="1"/>
    </row>
    <row r="158" spans="1:2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2"/>
      <c r="L158" s="2"/>
      <c r="M158" s="2"/>
      <c r="N158" s="2"/>
      <c r="O158" s="2"/>
      <c r="P158" s="2"/>
      <c r="Q158" s="2"/>
      <c r="R158" s="1"/>
      <c r="S158" s="1"/>
      <c r="T158" s="1"/>
      <c r="U158" s="1"/>
      <c r="V158" s="1"/>
      <c r="W158" s="1"/>
      <c r="X158" s="1"/>
    </row>
    <row r="159" spans="1:2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2"/>
      <c r="L159" s="2"/>
      <c r="M159" s="2"/>
      <c r="N159" s="2"/>
      <c r="O159" s="2"/>
      <c r="P159" s="2"/>
      <c r="Q159" s="2"/>
      <c r="R159" s="1"/>
      <c r="S159" s="1"/>
      <c r="T159" s="1"/>
      <c r="U159" s="1"/>
      <c r="V159" s="1"/>
      <c r="W159" s="1"/>
      <c r="X159" s="1"/>
    </row>
    <row r="160" spans="1:2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2"/>
      <c r="L160" s="2"/>
      <c r="M160" s="2"/>
      <c r="N160" s="2"/>
      <c r="O160" s="2"/>
      <c r="P160" s="2"/>
      <c r="Q160" s="2"/>
      <c r="R160" s="1"/>
      <c r="S160" s="1"/>
      <c r="T160" s="1"/>
      <c r="U160" s="1"/>
      <c r="V160" s="1"/>
      <c r="W160" s="1"/>
      <c r="X160" s="1"/>
    </row>
    <row r="161" spans="1:2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2"/>
      <c r="L161" s="2"/>
      <c r="M161" s="2"/>
      <c r="N161" s="2"/>
      <c r="O161" s="2"/>
      <c r="P161" s="2"/>
      <c r="Q161" s="2"/>
      <c r="R161" s="1"/>
      <c r="S161" s="1"/>
      <c r="T161" s="1"/>
      <c r="U161" s="1"/>
      <c r="V161" s="1"/>
      <c r="W161" s="1"/>
      <c r="X161" s="1"/>
    </row>
    <row r="162" spans="1:2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2"/>
      <c r="L162" s="2"/>
      <c r="M162" s="2"/>
      <c r="N162" s="2"/>
      <c r="O162" s="2"/>
      <c r="P162" s="2"/>
      <c r="Q162" s="2"/>
      <c r="R162" s="1"/>
      <c r="S162" s="1"/>
      <c r="T162" s="1"/>
      <c r="U162" s="1"/>
      <c r="V162" s="1"/>
      <c r="W162" s="1"/>
      <c r="X162" s="1"/>
    </row>
    <row r="163" spans="1:2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2"/>
      <c r="L163" s="2"/>
      <c r="M163" s="2"/>
      <c r="N163" s="2"/>
      <c r="O163" s="2"/>
      <c r="P163" s="2"/>
      <c r="Q163" s="2"/>
      <c r="R163" s="1"/>
      <c r="S163" s="1"/>
      <c r="T163" s="1"/>
      <c r="U163" s="1"/>
      <c r="V163" s="1"/>
      <c r="W163" s="1"/>
      <c r="X163" s="1"/>
    </row>
    <row r="164" spans="1:2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2"/>
      <c r="L164" s="2"/>
      <c r="M164" s="2"/>
      <c r="N164" s="2"/>
      <c r="O164" s="2"/>
      <c r="P164" s="2"/>
      <c r="Q164" s="2"/>
      <c r="R164" s="1"/>
      <c r="S164" s="1"/>
      <c r="T164" s="1"/>
      <c r="U164" s="1"/>
      <c r="V164" s="1"/>
      <c r="W164" s="1"/>
      <c r="X164" s="1"/>
    </row>
    <row r="165" spans="1:2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2"/>
      <c r="L165" s="2"/>
      <c r="M165" s="2"/>
      <c r="N165" s="2"/>
      <c r="O165" s="2"/>
      <c r="P165" s="2"/>
      <c r="Q165" s="2"/>
      <c r="R165" s="1"/>
      <c r="S165" s="1"/>
      <c r="T165" s="1"/>
      <c r="U165" s="1"/>
      <c r="V165" s="1"/>
      <c r="W165" s="1"/>
      <c r="X165" s="1"/>
    </row>
    <row r="166" spans="1:2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2"/>
      <c r="L166" s="2"/>
      <c r="M166" s="2"/>
      <c r="N166" s="2"/>
      <c r="O166" s="2"/>
      <c r="P166" s="2"/>
      <c r="Q166" s="2"/>
      <c r="R166" s="1"/>
      <c r="S166" s="1"/>
      <c r="T166" s="1"/>
      <c r="U166" s="1"/>
      <c r="V166" s="1"/>
      <c r="W166" s="1"/>
      <c r="X166" s="1"/>
    </row>
    <row r="167" spans="1:2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2"/>
      <c r="L167" s="2"/>
      <c r="M167" s="2"/>
      <c r="N167" s="2"/>
      <c r="O167" s="2"/>
      <c r="P167" s="2"/>
      <c r="Q167" s="2"/>
      <c r="R167" s="1"/>
      <c r="S167" s="1"/>
      <c r="T167" s="1"/>
      <c r="U167" s="1"/>
      <c r="V167" s="1"/>
      <c r="W167" s="1"/>
      <c r="X167" s="1"/>
    </row>
    <row r="168" spans="1:2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2"/>
      <c r="L168" s="2"/>
      <c r="M168" s="2"/>
      <c r="N168" s="2"/>
      <c r="O168" s="2"/>
      <c r="P168" s="2"/>
      <c r="Q168" s="2"/>
      <c r="R168" s="1"/>
      <c r="S168" s="1"/>
      <c r="T168" s="1"/>
      <c r="U168" s="1"/>
      <c r="V168" s="1"/>
      <c r="W168" s="1"/>
      <c r="X168" s="1"/>
    </row>
    <row r="169" spans="1:2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2"/>
      <c r="L169" s="2"/>
      <c r="M169" s="2"/>
      <c r="N169" s="2"/>
      <c r="O169" s="2"/>
      <c r="P169" s="2"/>
      <c r="Q169" s="2"/>
      <c r="R169" s="1"/>
      <c r="S169" s="1"/>
      <c r="T169" s="1"/>
      <c r="U169" s="1"/>
      <c r="V169" s="1"/>
      <c r="W169" s="1"/>
      <c r="X169" s="1"/>
    </row>
    <row r="170" spans="1:2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2"/>
      <c r="L170" s="2"/>
      <c r="M170" s="2"/>
      <c r="N170" s="2"/>
      <c r="O170" s="2"/>
      <c r="P170" s="2"/>
      <c r="Q170" s="2"/>
      <c r="R170" s="1"/>
      <c r="S170" s="1"/>
      <c r="T170" s="1"/>
      <c r="U170" s="1"/>
      <c r="V170" s="1"/>
      <c r="W170" s="1"/>
      <c r="X170" s="1"/>
    </row>
    <row r="171" spans="1:2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2"/>
      <c r="L171" s="2"/>
      <c r="M171" s="2"/>
      <c r="N171" s="2"/>
      <c r="O171" s="2"/>
      <c r="P171" s="2"/>
      <c r="Q171" s="2"/>
      <c r="R171" s="1"/>
      <c r="S171" s="1"/>
      <c r="T171" s="1"/>
      <c r="U171" s="1"/>
      <c r="V171" s="1"/>
      <c r="W171" s="1"/>
      <c r="X171" s="1"/>
    </row>
    <row r="172" spans="1:2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2"/>
      <c r="L172" s="2"/>
      <c r="M172" s="2"/>
      <c r="N172" s="2"/>
      <c r="O172" s="2"/>
      <c r="P172" s="2"/>
      <c r="Q172" s="2"/>
      <c r="R172" s="1"/>
      <c r="S172" s="1"/>
      <c r="T172" s="1"/>
      <c r="U172" s="1"/>
      <c r="V172" s="1"/>
      <c r="W172" s="1"/>
      <c r="X172" s="1"/>
    </row>
    <row r="173" spans="1:2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2"/>
      <c r="L173" s="2"/>
      <c r="M173" s="2"/>
      <c r="N173" s="2"/>
      <c r="O173" s="2"/>
      <c r="P173" s="2"/>
      <c r="Q173" s="2"/>
      <c r="R173" s="1"/>
      <c r="S173" s="1"/>
      <c r="T173" s="1"/>
      <c r="U173" s="1"/>
      <c r="V173" s="1"/>
      <c r="W173" s="1"/>
      <c r="X173" s="1"/>
    </row>
    <row r="174" spans="1:2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2"/>
      <c r="L174" s="2"/>
      <c r="M174" s="2"/>
      <c r="N174" s="2"/>
      <c r="O174" s="2"/>
      <c r="P174" s="2"/>
      <c r="Q174" s="2"/>
      <c r="R174" s="1"/>
      <c r="S174" s="1"/>
      <c r="T174" s="1"/>
      <c r="U174" s="1"/>
      <c r="V174" s="1"/>
      <c r="W174" s="1"/>
      <c r="X174" s="1"/>
    </row>
    <row r="175" spans="1:2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2"/>
      <c r="L175" s="2"/>
      <c r="M175" s="2"/>
      <c r="N175" s="2"/>
      <c r="O175" s="2"/>
      <c r="P175" s="2"/>
      <c r="Q175" s="2"/>
      <c r="R175" s="1"/>
      <c r="S175" s="1"/>
      <c r="T175" s="1"/>
      <c r="U175" s="1"/>
      <c r="V175" s="1"/>
      <c r="W175" s="1"/>
      <c r="X175" s="1"/>
    </row>
    <row r="176" spans="1:2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2"/>
      <c r="L176" s="2"/>
      <c r="M176" s="2"/>
      <c r="N176" s="2"/>
      <c r="O176" s="2"/>
      <c r="P176" s="2"/>
      <c r="Q176" s="2"/>
      <c r="R176" s="1"/>
      <c r="S176" s="1"/>
      <c r="T176" s="1"/>
      <c r="U176" s="1"/>
      <c r="V176" s="1"/>
      <c r="W176" s="1"/>
      <c r="X176" s="1"/>
    </row>
    <row r="177" spans="1:2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2"/>
      <c r="L177" s="2"/>
      <c r="M177" s="2"/>
      <c r="N177" s="2"/>
      <c r="O177" s="2"/>
      <c r="P177" s="2"/>
      <c r="Q177" s="2"/>
      <c r="R177" s="1"/>
      <c r="S177" s="1"/>
      <c r="T177" s="1"/>
      <c r="U177" s="1"/>
      <c r="V177" s="1"/>
      <c r="W177" s="1"/>
      <c r="X177" s="1"/>
    </row>
    <row r="178" spans="1:2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2"/>
      <c r="L178" s="2"/>
      <c r="M178" s="2"/>
      <c r="N178" s="2"/>
      <c r="O178" s="2"/>
      <c r="P178" s="2"/>
      <c r="Q178" s="2"/>
      <c r="R178" s="1"/>
      <c r="S178" s="1"/>
      <c r="T178" s="1"/>
      <c r="U178" s="1"/>
      <c r="V178" s="1"/>
      <c r="W178" s="1"/>
      <c r="X178" s="1"/>
    </row>
    <row r="179" spans="1:2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2"/>
      <c r="L179" s="2"/>
      <c r="M179" s="2"/>
      <c r="N179" s="2"/>
      <c r="O179" s="2"/>
      <c r="P179" s="2"/>
      <c r="Q179" s="2"/>
      <c r="R179" s="1"/>
      <c r="S179" s="1"/>
      <c r="T179" s="1"/>
      <c r="U179" s="1"/>
      <c r="V179" s="1"/>
      <c r="W179" s="1"/>
      <c r="X179" s="1"/>
    </row>
    <row r="180" spans="1:2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2"/>
      <c r="L180" s="2"/>
      <c r="M180" s="2"/>
      <c r="N180" s="2"/>
      <c r="O180" s="2"/>
      <c r="P180" s="2"/>
      <c r="Q180" s="2"/>
      <c r="R180" s="1"/>
      <c r="S180" s="1"/>
      <c r="T180" s="1"/>
      <c r="U180" s="1"/>
      <c r="V180" s="1"/>
      <c r="W180" s="1"/>
      <c r="X180" s="1"/>
    </row>
    <row r="181" spans="1:2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2"/>
      <c r="L181" s="2"/>
      <c r="M181" s="2"/>
      <c r="N181" s="2"/>
      <c r="O181" s="2"/>
      <c r="P181" s="2"/>
      <c r="Q181" s="2"/>
      <c r="R181" s="1"/>
      <c r="S181" s="1"/>
      <c r="T181" s="1"/>
      <c r="U181" s="1"/>
      <c r="V181" s="1"/>
      <c r="W181" s="1"/>
      <c r="X181" s="1"/>
    </row>
    <row r="182" spans="1:2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2"/>
      <c r="L182" s="2"/>
      <c r="M182" s="2"/>
      <c r="N182" s="2"/>
      <c r="O182" s="2"/>
      <c r="P182" s="2"/>
      <c r="Q182" s="2"/>
      <c r="R182" s="1"/>
      <c r="S182" s="1"/>
      <c r="T182" s="1"/>
      <c r="U182" s="1"/>
      <c r="V182" s="1"/>
      <c r="W182" s="1"/>
      <c r="X182" s="1"/>
    </row>
    <row r="183" spans="1:2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2"/>
      <c r="L183" s="2"/>
      <c r="M183" s="2"/>
      <c r="N183" s="2"/>
      <c r="O183" s="2"/>
      <c r="P183" s="2"/>
      <c r="Q183" s="2"/>
      <c r="R183" s="1"/>
      <c r="S183" s="1"/>
      <c r="T183" s="1"/>
      <c r="U183" s="1"/>
      <c r="V183" s="1"/>
      <c r="W183" s="1"/>
      <c r="X183" s="1"/>
    </row>
    <row r="184" spans="1:2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2"/>
      <c r="L184" s="2"/>
      <c r="M184" s="2"/>
      <c r="N184" s="2"/>
      <c r="O184" s="2"/>
      <c r="P184" s="2"/>
      <c r="Q184" s="2"/>
      <c r="R184" s="1"/>
      <c r="S184" s="1"/>
      <c r="T184" s="1"/>
      <c r="U184" s="1"/>
      <c r="V184" s="1"/>
      <c r="W184" s="1"/>
      <c r="X184" s="1"/>
    </row>
    <row r="185" spans="1:2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2"/>
      <c r="L185" s="2"/>
      <c r="M185" s="2"/>
      <c r="N185" s="2"/>
      <c r="O185" s="2"/>
      <c r="P185" s="2"/>
      <c r="Q185" s="2"/>
      <c r="R185" s="1"/>
      <c r="S185" s="1"/>
      <c r="T185" s="1"/>
      <c r="U185" s="1"/>
      <c r="V185" s="1"/>
      <c r="W185" s="1"/>
      <c r="X185" s="1"/>
    </row>
    <row r="186" spans="1:2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2"/>
      <c r="L186" s="2"/>
      <c r="M186" s="2"/>
      <c r="N186" s="2"/>
      <c r="O186" s="2"/>
      <c r="P186" s="2"/>
      <c r="Q186" s="2"/>
      <c r="R186" s="1"/>
      <c r="S186" s="1"/>
      <c r="T186" s="1"/>
      <c r="U186" s="1"/>
      <c r="V186" s="1"/>
      <c r="W186" s="1"/>
      <c r="X186" s="1"/>
    </row>
    <row r="187" spans="1:2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2"/>
      <c r="L187" s="2"/>
      <c r="M187" s="2"/>
      <c r="N187" s="2"/>
      <c r="O187" s="2"/>
      <c r="P187" s="2"/>
      <c r="Q187" s="2"/>
      <c r="R187" s="1"/>
      <c r="S187" s="1"/>
      <c r="T187" s="1"/>
      <c r="U187" s="1"/>
      <c r="V187" s="1"/>
      <c r="W187" s="1"/>
      <c r="X187" s="1"/>
    </row>
    <row r="188" spans="1:2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2"/>
      <c r="L188" s="2"/>
      <c r="M188" s="2"/>
      <c r="N188" s="2"/>
      <c r="O188" s="2"/>
      <c r="P188" s="2"/>
      <c r="Q188" s="2"/>
      <c r="R188" s="1"/>
      <c r="S188" s="1"/>
      <c r="T188" s="1"/>
      <c r="U188" s="1"/>
      <c r="V188" s="1"/>
      <c r="W188" s="1"/>
      <c r="X188" s="1"/>
    </row>
    <row r="189" spans="1:2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2"/>
      <c r="L189" s="2"/>
      <c r="M189" s="2"/>
      <c r="N189" s="2"/>
      <c r="O189" s="2"/>
      <c r="P189" s="2"/>
      <c r="Q189" s="2"/>
      <c r="R189" s="1"/>
      <c r="S189" s="1"/>
      <c r="T189" s="1"/>
      <c r="U189" s="1"/>
      <c r="V189" s="1"/>
      <c r="W189" s="1"/>
      <c r="X189" s="1"/>
    </row>
    <row r="190" spans="1:2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2"/>
      <c r="L190" s="2"/>
      <c r="M190" s="2"/>
      <c r="N190" s="2"/>
      <c r="O190" s="2"/>
      <c r="P190" s="2"/>
      <c r="Q190" s="2"/>
      <c r="R190" s="1"/>
      <c r="S190" s="1"/>
      <c r="T190" s="1"/>
      <c r="U190" s="1"/>
      <c r="V190" s="1"/>
      <c r="W190" s="1"/>
      <c r="X190" s="1"/>
    </row>
    <row r="191" spans="1:2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2"/>
      <c r="L191" s="2"/>
      <c r="M191" s="2"/>
      <c r="N191" s="2"/>
      <c r="O191" s="2"/>
      <c r="P191" s="2"/>
      <c r="Q191" s="2"/>
      <c r="R191" s="1"/>
      <c r="S191" s="1"/>
      <c r="T191" s="1"/>
      <c r="U191" s="1"/>
      <c r="V191" s="1"/>
      <c r="W191" s="1"/>
      <c r="X191" s="1"/>
    </row>
    <row r="192" spans="1:2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2"/>
      <c r="L192" s="2"/>
      <c r="M192" s="2"/>
      <c r="N192" s="2"/>
      <c r="O192" s="2"/>
      <c r="P192" s="2"/>
      <c r="Q192" s="2"/>
      <c r="R192" s="1"/>
      <c r="S192" s="1"/>
      <c r="T192" s="1"/>
      <c r="U192" s="1"/>
      <c r="V192" s="1"/>
      <c r="W192" s="1"/>
      <c r="X192" s="1"/>
    </row>
    <row r="193" spans="1:2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2"/>
      <c r="L193" s="2"/>
      <c r="M193" s="2"/>
      <c r="N193" s="2"/>
      <c r="O193" s="2"/>
      <c r="P193" s="2"/>
      <c r="Q193" s="2"/>
      <c r="R193" s="1"/>
      <c r="S193" s="1"/>
      <c r="T193" s="1"/>
      <c r="U193" s="1"/>
      <c r="V193" s="1"/>
      <c r="W193" s="1"/>
      <c r="X193" s="1"/>
    </row>
    <row r="194" spans="1:2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2"/>
      <c r="L194" s="2"/>
      <c r="M194" s="2"/>
      <c r="N194" s="2"/>
      <c r="O194" s="2"/>
      <c r="P194" s="2"/>
      <c r="Q194" s="2"/>
      <c r="R194" s="1"/>
      <c r="S194" s="1"/>
      <c r="T194" s="1"/>
      <c r="U194" s="1"/>
      <c r="V194" s="1"/>
      <c r="W194" s="1"/>
      <c r="X194" s="1"/>
    </row>
    <row r="195" spans="1:2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2"/>
      <c r="L195" s="2"/>
      <c r="M195" s="2"/>
      <c r="N195" s="2"/>
      <c r="O195" s="2"/>
      <c r="P195" s="2"/>
      <c r="Q195" s="2"/>
      <c r="R195" s="1"/>
      <c r="S195" s="1"/>
      <c r="T195" s="1"/>
      <c r="U195" s="1"/>
      <c r="V195" s="1"/>
      <c r="W195" s="1"/>
      <c r="X195" s="1"/>
    </row>
    <row r="196" spans="1:2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2"/>
      <c r="L196" s="2"/>
      <c r="M196" s="2"/>
      <c r="N196" s="2"/>
      <c r="O196" s="2"/>
      <c r="P196" s="2"/>
      <c r="Q196" s="2"/>
      <c r="R196" s="1"/>
      <c r="S196" s="1"/>
      <c r="T196" s="1"/>
      <c r="U196" s="1"/>
      <c r="V196" s="1"/>
      <c r="W196" s="1"/>
      <c r="X196" s="1"/>
    </row>
    <row r="197" spans="1:2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2"/>
      <c r="L197" s="2"/>
      <c r="M197" s="2"/>
      <c r="N197" s="2"/>
      <c r="O197" s="2"/>
      <c r="P197" s="2"/>
      <c r="Q197" s="2"/>
      <c r="R197" s="1"/>
      <c r="S197" s="1"/>
      <c r="T197" s="1"/>
      <c r="U197" s="1"/>
      <c r="V197" s="1"/>
      <c r="W197" s="1"/>
      <c r="X197" s="1"/>
    </row>
    <row r="198" spans="1:2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2"/>
      <c r="L198" s="2"/>
      <c r="M198" s="2"/>
      <c r="N198" s="2"/>
      <c r="O198" s="2"/>
      <c r="P198" s="2"/>
      <c r="Q198" s="2"/>
      <c r="R198" s="1"/>
      <c r="S198" s="1"/>
      <c r="T198" s="1"/>
      <c r="U198" s="1"/>
      <c r="V198" s="1"/>
      <c r="W198" s="1"/>
      <c r="X198" s="1"/>
    </row>
    <row r="199" spans="1:2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2"/>
      <c r="L199" s="2"/>
      <c r="M199" s="2"/>
      <c r="N199" s="2"/>
      <c r="O199" s="2"/>
      <c r="P199" s="2"/>
      <c r="Q199" s="2"/>
      <c r="R199" s="1"/>
      <c r="S199" s="1"/>
      <c r="T199" s="1"/>
      <c r="U199" s="1"/>
      <c r="V199" s="1"/>
      <c r="W199" s="1"/>
      <c r="X199" s="1"/>
    </row>
    <row r="200" spans="1:2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2"/>
      <c r="L200" s="2"/>
      <c r="M200" s="2"/>
      <c r="N200" s="2"/>
      <c r="O200" s="2"/>
      <c r="P200" s="2"/>
      <c r="Q200" s="2"/>
      <c r="R200" s="1"/>
      <c r="S200" s="1"/>
      <c r="T200" s="1"/>
      <c r="U200" s="1"/>
      <c r="V200" s="1"/>
      <c r="W200" s="1"/>
      <c r="X200" s="1"/>
    </row>
    <row r="201" spans="1:2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2"/>
      <c r="L201" s="2"/>
      <c r="M201" s="2"/>
      <c r="N201" s="2"/>
      <c r="O201" s="2"/>
      <c r="P201" s="2"/>
      <c r="Q201" s="2"/>
      <c r="R201" s="1"/>
      <c r="S201" s="1"/>
      <c r="T201" s="1"/>
      <c r="U201" s="1"/>
      <c r="V201" s="1"/>
      <c r="W201" s="1"/>
      <c r="X201" s="1"/>
    </row>
    <row r="202" spans="1:2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2"/>
      <c r="L202" s="2"/>
      <c r="M202" s="2"/>
      <c r="N202" s="2"/>
      <c r="O202" s="2"/>
      <c r="P202" s="2"/>
      <c r="Q202" s="2"/>
      <c r="R202" s="1"/>
      <c r="S202" s="1"/>
      <c r="T202" s="1"/>
      <c r="U202" s="1"/>
      <c r="V202" s="1"/>
      <c r="W202" s="1"/>
      <c r="X202" s="1"/>
    </row>
    <row r="203" spans="1:2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2"/>
      <c r="L203" s="2"/>
      <c r="M203" s="2"/>
      <c r="N203" s="2"/>
      <c r="O203" s="2"/>
      <c r="P203" s="2"/>
      <c r="Q203" s="2"/>
      <c r="R203" s="1"/>
      <c r="S203" s="1"/>
      <c r="T203" s="1"/>
      <c r="U203" s="1"/>
      <c r="V203" s="1"/>
      <c r="W203" s="1"/>
      <c r="X203" s="1"/>
    </row>
    <row r="204" spans="1:2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2"/>
      <c r="L204" s="2"/>
      <c r="M204" s="2"/>
      <c r="N204" s="2"/>
      <c r="O204" s="2"/>
      <c r="P204" s="2"/>
      <c r="Q204" s="2"/>
      <c r="R204" s="1"/>
      <c r="S204" s="1"/>
      <c r="T204" s="1"/>
      <c r="U204" s="1"/>
      <c r="V204" s="1"/>
      <c r="W204" s="1"/>
      <c r="X204" s="1"/>
    </row>
    <row r="205" spans="1:2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2"/>
      <c r="L205" s="2"/>
      <c r="M205" s="2"/>
      <c r="N205" s="2"/>
      <c r="O205" s="2"/>
      <c r="P205" s="2"/>
      <c r="Q205" s="2"/>
      <c r="R205" s="1"/>
      <c r="S205" s="1"/>
      <c r="T205" s="1"/>
      <c r="U205" s="1"/>
      <c r="V205" s="1"/>
      <c r="W205" s="1"/>
      <c r="X205" s="1"/>
    </row>
    <row r="206" spans="1:2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2"/>
      <c r="L206" s="2"/>
      <c r="M206" s="2"/>
      <c r="N206" s="2"/>
      <c r="O206" s="2"/>
      <c r="P206" s="2"/>
      <c r="Q206" s="2"/>
      <c r="R206" s="1"/>
      <c r="S206" s="1"/>
      <c r="T206" s="1"/>
      <c r="U206" s="1"/>
      <c r="V206" s="1"/>
      <c r="W206" s="1"/>
      <c r="X206" s="1"/>
    </row>
    <row r="207" spans="1:2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2"/>
      <c r="L207" s="2"/>
      <c r="M207" s="2"/>
      <c r="N207" s="2"/>
      <c r="O207" s="2"/>
      <c r="P207" s="2"/>
      <c r="Q207" s="2"/>
      <c r="R207" s="1"/>
      <c r="S207" s="1"/>
      <c r="T207" s="1"/>
      <c r="U207" s="1"/>
      <c r="V207" s="1"/>
      <c r="W207" s="1"/>
      <c r="X207" s="1"/>
    </row>
    <row r="208" spans="1:2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2"/>
      <c r="L208" s="2"/>
      <c r="M208" s="2"/>
      <c r="N208" s="2"/>
      <c r="O208" s="2"/>
      <c r="P208" s="2"/>
      <c r="Q208" s="2"/>
      <c r="R208" s="1"/>
      <c r="S208" s="1"/>
      <c r="T208" s="1"/>
      <c r="U208" s="1"/>
      <c r="V208" s="1"/>
      <c r="W208" s="1"/>
      <c r="X208" s="1"/>
    </row>
    <row r="209" spans="1:2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2"/>
      <c r="L209" s="2"/>
      <c r="M209" s="2"/>
      <c r="N209" s="2"/>
      <c r="O209" s="2"/>
      <c r="P209" s="2"/>
      <c r="Q209" s="2"/>
      <c r="R209" s="1"/>
      <c r="S209" s="1"/>
      <c r="T209" s="1"/>
      <c r="U209" s="1"/>
      <c r="V209" s="1"/>
      <c r="W209" s="1"/>
      <c r="X209" s="1"/>
    </row>
    <row r="210" spans="1:2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2"/>
      <c r="L210" s="2"/>
      <c r="M210" s="2"/>
      <c r="N210" s="2"/>
      <c r="O210" s="2"/>
      <c r="P210" s="2"/>
      <c r="Q210" s="2"/>
      <c r="R210" s="1"/>
      <c r="S210" s="1"/>
      <c r="T210" s="1"/>
      <c r="U210" s="1"/>
      <c r="V210" s="1"/>
      <c r="W210" s="1"/>
      <c r="X210" s="1"/>
    </row>
    <row r="211" spans="1:2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2"/>
      <c r="L211" s="2"/>
      <c r="M211" s="2"/>
      <c r="N211" s="2"/>
      <c r="O211" s="2"/>
      <c r="P211" s="2"/>
      <c r="Q211" s="2"/>
      <c r="R211" s="1"/>
      <c r="S211" s="1"/>
      <c r="T211" s="1"/>
      <c r="U211" s="1"/>
      <c r="V211" s="1"/>
      <c r="W211" s="1"/>
      <c r="X211" s="1"/>
    </row>
    <row r="212" spans="1:2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2"/>
      <c r="L212" s="2"/>
      <c r="M212" s="2"/>
      <c r="N212" s="2"/>
      <c r="O212" s="2"/>
      <c r="P212" s="2"/>
      <c r="Q212" s="2"/>
      <c r="R212" s="1"/>
      <c r="S212" s="1"/>
      <c r="T212" s="1"/>
      <c r="U212" s="1"/>
      <c r="V212" s="1"/>
      <c r="W212" s="1"/>
      <c r="X212" s="1"/>
    </row>
    <row r="213" spans="1:2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2"/>
      <c r="L213" s="2"/>
      <c r="M213" s="2"/>
      <c r="N213" s="2"/>
      <c r="O213" s="2"/>
      <c r="P213" s="2"/>
      <c r="Q213" s="2"/>
      <c r="R213" s="1"/>
      <c r="S213" s="1"/>
      <c r="T213" s="1"/>
      <c r="U213" s="1"/>
      <c r="V213" s="1"/>
      <c r="W213" s="1"/>
      <c r="X213" s="1"/>
    </row>
    <row r="214" spans="1:2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2"/>
      <c r="L214" s="2"/>
      <c r="M214" s="2"/>
      <c r="N214" s="2"/>
      <c r="O214" s="2"/>
      <c r="P214" s="2"/>
      <c r="Q214" s="2"/>
      <c r="R214" s="1"/>
      <c r="S214" s="1"/>
      <c r="T214" s="1"/>
      <c r="U214" s="1"/>
      <c r="V214" s="1"/>
      <c r="W214" s="1"/>
      <c r="X214" s="1"/>
    </row>
    <row r="215" spans="1:2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2"/>
      <c r="L215" s="2"/>
      <c r="M215" s="2"/>
      <c r="N215" s="2"/>
      <c r="O215" s="2"/>
      <c r="P215" s="2"/>
      <c r="Q215" s="2"/>
      <c r="R215" s="1"/>
      <c r="S215" s="1"/>
      <c r="T215" s="1"/>
      <c r="U215" s="1"/>
      <c r="V215" s="1"/>
      <c r="W215" s="1"/>
      <c r="X215" s="1"/>
    </row>
    <row r="216" spans="1:2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2"/>
      <c r="L216" s="2"/>
      <c r="M216" s="2"/>
      <c r="N216" s="2"/>
      <c r="O216" s="2"/>
      <c r="P216" s="2"/>
      <c r="Q216" s="2"/>
      <c r="R216" s="1"/>
      <c r="S216" s="1"/>
      <c r="T216" s="1"/>
      <c r="U216" s="1"/>
      <c r="V216" s="1"/>
      <c r="W216" s="1"/>
      <c r="X216" s="1"/>
    </row>
    <row r="217" spans="1:2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2"/>
      <c r="L217" s="2"/>
      <c r="M217" s="2"/>
      <c r="N217" s="2"/>
      <c r="O217" s="2"/>
      <c r="P217" s="2"/>
      <c r="Q217" s="2"/>
      <c r="R217" s="1"/>
      <c r="S217" s="1"/>
      <c r="T217" s="1"/>
      <c r="U217" s="1"/>
      <c r="V217" s="1"/>
      <c r="W217" s="1"/>
      <c r="X217" s="1"/>
    </row>
    <row r="218" spans="1:2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2"/>
      <c r="L218" s="2"/>
      <c r="M218" s="2"/>
      <c r="N218" s="2"/>
      <c r="O218" s="2"/>
      <c r="P218" s="2"/>
      <c r="Q218" s="2"/>
      <c r="R218" s="1"/>
      <c r="S218" s="1"/>
      <c r="T218" s="1"/>
      <c r="U218" s="1"/>
      <c r="V218" s="1"/>
      <c r="W218" s="1"/>
      <c r="X218" s="1"/>
    </row>
    <row r="219" spans="1:2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2"/>
      <c r="L219" s="2"/>
      <c r="M219" s="2"/>
      <c r="N219" s="2"/>
      <c r="O219" s="2"/>
      <c r="P219" s="2"/>
      <c r="Q219" s="2"/>
      <c r="R219" s="1"/>
      <c r="S219" s="1"/>
      <c r="T219" s="1"/>
      <c r="U219" s="1"/>
      <c r="V219" s="1"/>
      <c r="W219" s="1"/>
      <c r="X219" s="1"/>
    </row>
    <row r="220" spans="1:2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2"/>
      <c r="L220" s="2"/>
      <c r="M220" s="2"/>
      <c r="N220" s="2"/>
      <c r="O220" s="2"/>
      <c r="P220" s="2"/>
      <c r="Q220" s="2"/>
      <c r="R220" s="1"/>
      <c r="S220" s="1"/>
      <c r="T220" s="1"/>
      <c r="U220" s="1"/>
      <c r="V220" s="1"/>
      <c r="W220" s="1"/>
      <c r="X220" s="1"/>
    </row>
    <row r="221" spans="1:2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2"/>
      <c r="L221" s="2"/>
      <c r="M221" s="2"/>
      <c r="N221" s="2"/>
      <c r="O221" s="2"/>
      <c r="P221" s="2"/>
      <c r="Q221" s="2"/>
      <c r="R221" s="1"/>
      <c r="S221" s="1"/>
      <c r="T221" s="1"/>
      <c r="U221" s="1"/>
      <c r="V221" s="1"/>
      <c r="W221" s="1"/>
      <c r="X221" s="1"/>
    </row>
    <row r="222" spans="1:2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2"/>
      <c r="L222" s="2"/>
      <c r="M222" s="2"/>
      <c r="N222" s="2"/>
      <c r="O222" s="2"/>
      <c r="P222" s="2"/>
      <c r="Q222" s="2"/>
      <c r="R222" s="1"/>
      <c r="S222" s="1"/>
      <c r="T222" s="1"/>
      <c r="U222" s="1"/>
      <c r="V222" s="1"/>
      <c r="W222" s="1"/>
      <c r="X222" s="1"/>
    </row>
    <row r="223" spans="1:2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2"/>
      <c r="L223" s="2"/>
      <c r="M223" s="2"/>
      <c r="N223" s="2"/>
      <c r="O223" s="2"/>
      <c r="P223" s="2"/>
      <c r="Q223" s="2"/>
      <c r="R223" s="1"/>
      <c r="S223" s="1"/>
      <c r="T223" s="1"/>
      <c r="U223" s="1"/>
      <c r="V223" s="1"/>
      <c r="W223" s="1"/>
      <c r="X223" s="1"/>
    </row>
    <row r="224" spans="1: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2"/>
      <c r="L224" s="2"/>
      <c r="M224" s="2"/>
      <c r="N224" s="2"/>
      <c r="O224" s="2"/>
      <c r="P224" s="2"/>
      <c r="Q224" s="2"/>
      <c r="R224" s="1"/>
      <c r="S224" s="1"/>
      <c r="T224" s="1"/>
      <c r="U224" s="1"/>
      <c r="V224" s="1"/>
      <c r="W224" s="1"/>
      <c r="X224" s="1"/>
    </row>
    <row r="225" spans="1:2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2"/>
      <c r="L225" s="2"/>
      <c r="M225" s="2"/>
      <c r="N225" s="2"/>
      <c r="O225" s="2"/>
      <c r="P225" s="2"/>
      <c r="Q225" s="2"/>
      <c r="R225" s="1"/>
      <c r="S225" s="1"/>
      <c r="T225" s="1"/>
      <c r="U225" s="1"/>
      <c r="V225" s="1"/>
      <c r="W225" s="1"/>
      <c r="X225" s="1"/>
    </row>
    <row r="226" spans="1:2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2"/>
      <c r="L226" s="2"/>
      <c r="M226" s="2"/>
      <c r="N226" s="2"/>
      <c r="O226" s="2"/>
      <c r="P226" s="2"/>
      <c r="Q226" s="2"/>
      <c r="R226" s="1"/>
      <c r="S226" s="1"/>
      <c r="T226" s="1"/>
      <c r="U226" s="1"/>
      <c r="V226" s="1"/>
      <c r="W226" s="1"/>
      <c r="X226" s="1"/>
    </row>
    <row r="227" spans="1:2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2"/>
      <c r="L227" s="2"/>
      <c r="M227" s="2"/>
      <c r="N227" s="2"/>
      <c r="O227" s="2"/>
      <c r="P227" s="2"/>
      <c r="Q227" s="2"/>
      <c r="R227" s="1"/>
      <c r="S227" s="1"/>
      <c r="T227" s="1"/>
      <c r="U227" s="1"/>
      <c r="V227" s="1"/>
      <c r="W227" s="1"/>
      <c r="X227" s="1"/>
    </row>
    <row r="228" spans="1:2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2"/>
      <c r="L228" s="2"/>
      <c r="M228" s="2"/>
      <c r="N228" s="2"/>
      <c r="O228" s="2"/>
      <c r="P228" s="2"/>
      <c r="Q228" s="2"/>
      <c r="R228" s="1"/>
      <c r="S228" s="1"/>
      <c r="T228" s="1"/>
      <c r="U228" s="1"/>
      <c r="V228" s="1"/>
      <c r="W228" s="1"/>
      <c r="X228" s="1"/>
    </row>
    <row r="229" spans="1:2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2"/>
      <c r="L229" s="2"/>
      <c r="M229" s="2"/>
      <c r="N229" s="2"/>
      <c r="O229" s="2"/>
      <c r="P229" s="2"/>
      <c r="Q229" s="2"/>
      <c r="R229" s="1"/>
      <c r="S229" s="1"/>
      <c r="T229" s="1"/>
      <c r="U229" s="1"/>
      <c r="V229" s="1"/>
      <c r="W229" s="1"/>
      <c r="X229" s="1"/>
    </row>
    <row r="230" spans="1:2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2"/>
      <c r="L230" s="2"/>
      <c r="M230" s="2"/>
      <c r="N230" s="2"/>
      <c r="O230" s="2"/>
      <c r="P230" s="2"/>
      <c r="Q230" s="2"/>
      <c r="R230" s="1"/>
      <c r="S230" s="1"/>
      <c r="T230" s="1"/>
      <c r="U230" s="1"/>
      <c r="V230" s="1"/>
      <c r="W230" s="1"/>
      <c r="X230" s="1"/>
    </row>
    <row r="231" spans="1:2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2"/>
      <c r="L231" s="2"/>
      <c r="M231" s="2"/>
      <c r="N231" s="2"/>
      <c r="O231" s="2"/>
      <c r="P231" s="2"/>
      <c r="Q231" s="2"/>
      <c r="R231" s="1"/>
      <c r="S231" s="1"/>
      <c r="T231" s="1"/>
      <c r="U231" s="1"/>
      <c r="V231" s="1"/>
      <c r="W231" s="1"/>
      <c r="X231" s="1"/>
    </row>
    <row r="232" spans="1:2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2"/>
      <c r="L232" s="2"/>
      <c r="M232" s="2"/>
      <c r="N232" s="2"/>
      <c r="O232" s="2"/>
      <c r="P232" s="2"/>
      <c r="Q232" s="2"/>
      <c r="R232" s="1"/>
      <c r="S232" s="1"/>
      <c r="T232" s="1"/>
      <c r="U232" s="1"/>
      <c r="V232" s="1"/>
      <c r="W232" s="1"/>
      <c r="X232" s="1"/>
    </row>
    <row r="233" spans="1:2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2"/>
      <c r="L233" s="2"/>
      <c r="M233" s="2"/>
      <c r="N233" s="2"/>
      <c r="O233" s="2"/>
      <c r="P233" s="2"/>
      <c r="Q233" s="2"/>
      <c r="R233" s="1"/>
      <c r="S233" s="1"/>
      <c r="T233" s="1"/>
      <c r="U233" s="1"/>
      <c r="V233" s="1"/>
      <c r="W233" s="1"/>
      <c r="X233" s="1"/>
    </row>
    <row r="234" spans="1:2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2"/>
      <c r="L234" s="2"/>
      <c r="M234" s="2"/>
      <c r="N234" s="2"/>
      <c r="O234" s="2"/>
      <c r="P234" s="2"/>
      <c r="Q234" s="2"/>
      <c r="R234" s="1"/>
      <c r="S234" s="1"/>
      <c r="T234" s="1"/>
      <c r="U234" s="1"/>
      <c r="V234" s="1"/>
      <c r="W234" s="1"/>
      <c r="X234" s="1"/>
    </row>
    <row r="235" spans="1:2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2"/>
      <c r="L235" s="2"/>
      <c r="M235" s="2"/>
      <c r="N235" s="2"/>
      <c r="O235" s="2"/>
      <c r="P235" s="2"/>
      <c r="Q235" s="2"/>
      <c r="R235" s="1"/>
      <c r="S235" s="1"/>
      <c r="T235" s="1"/>
      <c r="U235" s="1"/>
      <c r="V235" s="1"/>
      <c r="W235" s="1"/>
      <c r="X235" s="1"/>
    </row>
    <row r="236" spans="1:2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2"/>
      <c r="L236" s="2"/>
      <c r="M236" s="2"/>
      <c r="N236" s="2"/>
      <c r="O236" s="2"/>
      <c r="P236" s="2"/>
      <c r="Q236" s="2"/>
      <c r="R236" s="1"/>
      <c r="S236" s="1"/>
      <c r="T236" s="1"/>
      <c r="U236" s="1"/>
      <c r="V236" s="1"/>
      <c r="W236" s="1"/>
      <c r="X236" s="1"/>
    </row>
    <row r="237" spans="1:2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2"/>
      <c r="L237" s="2"/>
      <c r="M237" s="2"/>
      <c r="N237" s="2"/>
      <c r="O237" s="2"/>
      <c r="P237" s="2"/>
      <c r="Q237" s="2"/>
      <c r="R237" s="1"/>
      <c r="S237" s="1"/>
      <c r="T237" s="1"/>
      <c r="U237" s="1"/>
      <c r="V237" s="1"/>
      <c r="W237" s="1"/>
      <c r="X237" s="1"/>
    </row>
    <row r="238" spans="1:2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2"/>
      <c r="L238" s="2"/>
      <c r="M238" s="2"/>
      <c r="N238" s="2"/>
      <c r="O238" s="2"/>
      <c r="P238" s="2"/>
      <c r="Q238" s="2"/>
      <c r="R238" s="1"/>
      <c r="S238" s="1"/>
      <c r="T238" s="1"/>
      <c r="U238" s="1"/>
      <c r="V238" s="1"/>
      <c r="W238" s="1"/>
      <c r="X238" s="1"/>
    </row>
    <row r="239" spans="1:2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2"/>
      <c r="L239" s="2"/>
      <c r="M239" s="2"/>
      <c r="N239" s="2"/>
      <c r="O239" s="2"/>
      <c r="P239" s="2"/>
      <c r="Q239" s="2"/>
      <c r="R239" s="1"/>
      <c r="S239" s="1"/>
      <c r="T239" s="1"/>
      <c r="U239" s="1"/>
      <c r="V239" s="1"/>
      <c r="W239" s="1"/>
      <c r="X239" s="1"/>
    </row>
    <row r="240" spans="1:2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2"/>
      <c r="L240" s="2"/>
      <c r="M240" s="2"/>
      <c r="N240" s="2"/>
      <c r="O240" s="2"/>
      <c r="P240" s="2"/>
      <c r="Q240" s="2"/>
      <c r="R240" s="1"/>
      <c r="S240" s="1"/>
      <c r="T240" s="1"/>
      <c r="U240" s="1"/>
      <c r="V240" s="1"/>
      <c r="W240" s="1"/>
      <c r="X240" s="1"/>
    </row>
    <row r="241" spans="1:2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2"/>
      <c r="L241" s="2"/>
      <c r="M241" s="2"/>
      <c r="N241" s="2"/>
      <c r="O241" s="2"/>
      <c r="P241" s="2"/>
      <c r="Q241" s="2"/>
      <c r="R241" s="1"/>
      <c r="S241" s="1"/>
      <c r="T241" s="1"/>
      <c r="U241" s="1"/>
      <c r="V241" s="1"/>
      <c r="W241" s="1"/>
      <c r="X241" s="1"/>
    </row>
    <row r="242" spans="1:2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2"/>
      <c r="L242" s="2"/>
      <c r="M242" s="2"/>
      <c r="N242" s="2"/>
      <c r="O242" s="2"/>
      <c r="P242" s="2"/>
      <c r="Q242" s="2"/>
      <c r="R242" s="1"/>
      <c r="S242" s="1"/>
      <c r="T242" s="1"/>
      <c r="U242" s="1"/>
      <c r="V242" s="1"/>
      <c r="W242" s="1"/>
      <c r="X242" s="1"/>
    </row>
    <row r="243" spans="1:2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2"/>
      <c r="L243" s="2"/>
      <c r="M243" s="2"/>
      <c r="N243" s="2"/>
      <c r="O243" s="2"/>
      <c r="P243" s="2"/>
      <c r="Q243" s="2"/>
      <c r="R243" s="1"/>
      <c r="S243" s="1"/>
      <c r="T243" s="1"/>
      <c r="U243" s="1"/>
      <c r="V243" s="1"/>
      <c r="W243" s="1"/>
      <c r="X243" s="1"/>
    </row>
    <row r="244" spans="1:2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2"/>
      <c r="L244" s="2"/>
      <c r="M244" s="2"/>
      <c r="N244" s="2"/>
      <c r="O244" s="2"/>
      <c r="P244" s="2"/>
      <c r="Q244" s="2"/>
      <c r="R244" s="1"/>
      <c r="S244" s="1"/>
      <c r="T244" s="1"/>
      <c r="U244" s="1"/>
      <c r="V244" s="1"/>
      <c r="W244" s="1"/>
      <c r="X244" s="1"/>
    </row>
    <row r="245" spans="1:2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2"/>
      <c r="L245" s="2"/>
      <c r="M245" s="2"/>
      <c r="N245" s="2"/>
      <c r="O245" s="2"/>
      <c r="P245" s="2"/>
      <c r="Q245" s="2"/>
      <c r="R245" s="1"/>
      <c r="S245" s="1"/>
      <c r="T245" s="1"/>
      <c r="U245" s="1"/>
      <c r="V245" s="1"/>
      <c r="W245" s="1"/>
      <c r="X245" s="1"/>
    </row>
    <row r="246" spans="1:2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2"/>
      <c r="L246" s="2"/>
      <c r="M246" s="2"/>
      <c r="N246" s="2"/>
      <c r="O246" s="2"/>
      <c r="P246" s="2"/>
      <c r="Q246" s="2"/>
      <c r="R246" s="1"/>
      <c r="S246" s="1"/>
      <c r="T246" s="1"/>
      <c r="U246" s="1"/>
      <c r="V246" s="1"/>
      <c r="W246" s="1"/>
      <c r="X246" s="1"/>
    </row>
    <row r="247" spans="1:2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2"/>
      <c r="L247" s="2"/>
      <c r="M247" s="2"/>
      <c r="N247" s="2"/>
      <c r="O247" s="2"/>
      <c r="P247" s="2"/>
      <c r="Q247" s="2"/>
      <c r="R247" s="1"/>
      <c r="S247" s="1"/>
      <c r="T247" s="1"/>
      <c r="U247" s="1"/>
      <c r="V247" s="1"/>
      <c r="W247" s="1"/>
      <c r="X247" s="1"/>
    </row>
    <row r="248" spans="1:2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2"/>
      <c r="L248" s="2"/>
      <c r="M248" s="2"/>
      <c r="N248" s="2"/>
      <c r="O248" s="2"/>
      <c r="P248" s="2"/>
      <c r="Q248" s="2"/>
      <c r="R248" s="1"/>
      <c r="S248" s="1"/>
      <c r="T248" s="1"/>
      <c r="U248" s="1"/>
      <c r="V248" s="1"/>
      <c r="W248" s="1"/>
      <c r="X248" s="1"/>
    </row>
    <row r="249" spans="1:2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2"/>
      <c r="L249" s="2"/>
      <c r="M249" s="2"/>
      <c r="N249" s="2"/>
      <c r="O249" s="2"/>
      <c r="P249" s="2"/>
      <c r="Q249" s="2"/>
      <c r="R249" s="1"/>
      <c r="S249" s="1"/>
      <c r="T249" s="1"/>
      <c r="U249" s="1"/>
      <c r="V249" s="1"/>
      <c r="W249" s="1"/>
      <c r="X249" s="1"/>
    </row>
    <row r="250" spans="1:2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2"/>
      <c r="L250" s="2"/>
      <c r="M250" s="2"/>
      <c r="N250" s="2"/>
      <c r="O250" s="2"/>
      <c r="P250" s="2"/>
      <c r="Q250" s="2"/>
      <c r="R250" s="1"/>
      <c r="S250" s="1"/>
      <c r="T250" s="1"/>
      <c r="U250" s="1"/>
      <c r="V250" s="1"/>
      <c r="W250" s="1"/>
      <c r="X250" s="1"/>
    </row>
    <row r="251" spans="1:2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2"/>
      <c r="L251" s="2"/>
      <c r="M251" s="2"/>
      <c r="N251" s="2"/>
      <c r="O251" s="2"/>
      <c r="P251" s="2"/>
      <c r="Q251" s="2"/>
      <c r="R251" s="1"/>
      <c r="S251" s="1"/>
      <c r="T251" s="1"/>
      <c r="U251" s="1"/>
      <c r="V251" s="1"/>
      <c r="W251" s="1"/>
      <c r="X251" s="1"/>
    </row>
    <row r="252" spans="1:2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2"/>
      <c r="L252" s="2"/>
      <c r="M252" s="2"/>
      <c r="N252" s="2"/>
      <c r="O252" s="2"/>
      <c r="P252" s="2"/>
      <c r="Q252" s="2"/>
      <c r="R252" s="1"/>
      <c r="S252" s="1"/>
      <c r="T252" s="1"/>
      <c r="U252" s="1"/>
      <c r="V252" s="1"/>
      <c r="W252" s="1"/>
      <c r="X252" s="1"/>
    </row>
    <row r="253" spans="1:2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2"/>
      <c r="L253" s="2"/>
      <c r="M253" s="2"/>
      <c r="N253" s="2"/>
      <c r="O253" s="2"/>
      <c r="P253" s="2"/>
      <c r="Q253" s="2"/>
      <c r="R253" s="1"/>
      <c r="S253" s="1"/>
      <c r="T253" s="1"/>
      <c r="U253" s="1"/>
      <c r="V253" s="1"/>
      <c r="W253" s="1"/>
      <c r="X253" s="1"/>
    </row>
    <row r="254" spans="1:2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2"/>
      <c r="L254" s="2"/>
      <c r="M254" s="2"/>
      <c r="N254" s="2"/>
      <c r="O254" s="2"/>
      <c r="P254" s="2"/>
      <c r="Q254" s="2"/>
      <c r="R254" s="1"/>
      <c r="S254" s="1"/>
      <c r="T254" s="1"/>
      <c r="U254" s="1"/>
      <c r="V254" s="1"/>
      <c r="W254" s="1"/>
      <c r="X254" s="1"/>
    </row>
    <row r="255" spans="1:2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2"/>
      <c r="L255" s="2"/>
      <c r="M255" s="2"/>
      <c r="N255" s="2"/>
      <c r="O255" s="2"/>
      <c r="P255" s="2"/>
      <c r="Q255" s="2"/>
      <c r="R255" s="1"/>
      <c r="S255" s="1"/>
      <c r="T255" s="1"/>
      <c r="U255" s="1"/>
      <c r="V255" s="1"/>
      <c r="W255" s="1"/>
      <c r="X255" s="1"/>
    </row>
    <row r="256" spans="1:2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2"/>
      <c r="L256" s="2"/>
      <c r="M256" s="2"/>
      <c r="N256" s="2"/>
      <c r="O256" s="2"/>
      <c r="P256" s="2"/>
      <c r="Q256" s="2"/>
      <c r="R256" s="1"/>
      <c r="S256" s="1"/>
      <c r="T256" s="1"/>
      <c r="U256" s="1"/>
      <c r="V256" s="1"/>
      <c r="W256" s="1"/>
      <c r="X256" s="1"/>
    </row>
    <row r="257" spans="1:2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2"/>
      <c r="L257" s="2"/>
      <c r="M257" s="2"/>
      <c r="N257" s="2"/>
      <c r="O257" s="2"/>
      <c r="P257" s="2"/>
      <c r="Q257" s="2"/>
      <c r="R257" s="1"/>
      <c r="S257" s="1"/>
      <c r="T257" s="1"/>
      <c r="U257" s="1"/>
      <c r="V257" s="1"/>
      <c r="W257" s="1"/>
      <c r="X257" s="1"/>
    </row>
    <row r="258" spans="1:2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2"/>
      <c r="L258" s="2"/>
      <c r="M258" s="2"/>
      <c r="N258" s="2"/>
      <c r="O258" s="2"/>
      <c r="P258" s="2"/>
      <c r="Q258" s="2"/>
      <c r="R258" s="1"/>
      <c r="S258" s="1"/>
      <c r="T258" s="1"/>
      <c r="U258" s="1"/>
      <c r="V258" s="1"/>
      <c r="W258" s="1"/>
      <c r="X258" s="1"/>
    </row>
    <row r="259" spans="1:2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2"/>
      <c r="L259" s="2"/>
      <c r="M259" s="2"/>
      <c r="N259" s="2"/>
      <c r="O259" s="2"/>
      <c r="P259" s="2"/>
      <c r="Q259" s="2"/>
      <c r="R259" s="1"/>
      <c r="S259" s="1"/>
      <c r="T259" s="1"/>
      <c r="U259" s="1"/>
      <c r="V259" s="1"/>
      <c r="W259" s="1"/>
      <c r="X259" s="1"/>
    </row>
    <row r="260" spans="1:2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2"/>
      <c r="L260" s="2"/>
      <c r="M260" s="2"/>
      <c r="N260" s="2"/>
      <c r="O260" s="2"/>
      <c r="P260" s="2"/>
      <c r="Q260" s="2"/>
      <c r="R260" s="1"/>
      <c r="S260" s="1"/>
      <c r="T260" s="1"/>
      <c r="U260" s="1"/>
      <c r="V260" s="1"/>
      <c r="W260" s="1"/>
      <c r="X260" s="1"/>
    </row>
    <row r="261" spans="1:2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2"/>
      <c r="L261" s="2"/>
      <c r="M261" s="2"/>
      <c r="N261" s="2"/>
      <c r="O261" s="2"/>
      <c r="P261" s="2"/>
      <c r="Q261" s="2"/>
      <c r="R261" s="1"/>
      <c r="S261" s="1"/>
      <c r="T261" s="1"/>
      <c r="U261" s="1"/>
      <c r="V261" s="1"/>
      <c r="W261" s="1"/>
      <c r="X261" s="1"/>
    </row>
    <row r="262" spans="1:2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2"/>
      <c r="L262" s="2"/>
      <c r="M262" s="2"/>
      <c r="N262" s="2"/>
      <c r="O262" s="2"/>
      <c r="P262" s="2"/>
      <c r="Q262" s="2"/>
      <c r="R262" s="1"/>
      <c r="S262" s="1"/>
      <c r="T262" s="1"/>
      <c r="U262" s="1"/>
      <c r="V262" s="1"/>
      <c r="W262" s="1"/>
      <c r="X262" s="1"/>
    </row>
    <row r="263" spans="1:2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2"/>
      <c r="L263" s="2"/>
      <c r="M263" s="2"/>
      <c r="N263" s="2"/>
      <c r="O263" s="2"/>
      <c r="P263" s="2"/>
      <c r="Q263" s="2"/>
      <c r="R263" s="1"/>
      <c r="S263" s="1"/>
      <c r="T263" s="1"/>
      <c r="U263" s="1"/>
      <c r="V263" s="1"/>
      <c r="W263" s="1"/>
      <c r="X263" s="1"/>
    </row>
    <row r="264" spans="1:2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2"/>
      <c r="L264" s="2"/>
      <c r="M264" s="2"/>
      <c r="N264" s="2"/>
      <c r="O264" s="2"/>
      <c r="P264" s="2"/>
      <c r="Q264" s="2"/>
      <c r="R264" s="1"/>
      <c r="S264" s="1"/>
      <c r="T264" s="1"/>
      <c r="U264" s="1"/>
      <c r="V264" s="1"/>
      <c r="W264" s="1"/>
      <c r="X264" s="1"/>
    </row>
    <row r="265" spans="1:2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2"/>
      <c r="L265" s="2"/>
      <c r="M265" s="2"/>
      <c r="N265" s="2"/>
      <c r="O265" s="2"/>
      <c r="P265" s="2"/>
      <c r="Q265" s="2"/>
      <c r="R265" s="1"/>
      <c r="S265" s="1"/>
      <c r="T265" s="1"/>
      <c r="U265" s="1"/>
      <c r="V265" s="1"/>
      <c r="W265" s="1"/>
      <c r="X265" s="1"/>
    </row>
    <row r="266" spans="1:2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2"/>
      <c r="L266" s="2"/>
      <c r="M266" s="2"/>
      <c r="N266" s="2"/>
      <c r="O266" s="2"/>
      <c r="P266" s="2"/>
      <c r="Q266" s="2"/>
      <c r="R266" s="1"/>
      <c r="S266" s="1"/>
      <c r="T266" s="1"/>
      <c r="U266" s="1"/>
      <c r="V266" s="1"/>
      <c r="W266" s="1"/>
      <c r="X266" s="1"/>
    </row>
    <row r="267" spans="1:2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2"/>
      <c r="L267" s="2"/>
      <c r="M267" s="2"/>
      <c r="N267" s="2"/>
      <c r="O267" s="2"/>
      <c r="P267" s="2"/>
      <c r="Q267" s="2"/>
      <c r="R267" s="1"/>
      <c r="S267" s="1"/>
      <c r="T267" s="1"/>
      <c r="U267" s="1"/>
      <c r="V267" s="1"/>
      <c r="W267" s="1"/>
      <c r="X267" s="1"/>
    </row>
    <row r="268" spans="1:2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2"/>
      <c r="L268" s="2"/>
      <c r="M268" s="2"/>
      <c r="N268" s="2"/>
      <c r="O268" s="2"/>
      <c r="P268" s="2"/>
      <c r="Q268" s="2"/>
      <c r="R268" s="1"/>
      <c r="S268" s="1"/>
      <c r="T268" s="1"/>
      <c r="U268" s="1"/>
      <c r="V268" s="1"/>
      <c r="W268" s="1"/>
      <c r="X268" s="1"/>
    </row>
    <row r="269" spans="1:2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2"/>
      <c r="L269" s="2"/>
      <c r="M269" s="2"/>
      <c r="N269" s="2"/>
      <c r="O269" s="2"/>
      <c r="P269" s="2"/>
      <c r="Q269" s="2"/>
      <c r="R269" s="1"/>
      <c r="S269" s="1"/>
      <c r="T269" s="1"/>
      <c r="U269" s="1"/>
      <c r="V269" s="1"/>
      <c r="W269" s="1"/>
      <c r="X269" s="1"/>
    </row>
    <row r="270" spans="1:2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2"/>
      <c r="L270" s="2"/>
      <c r="M270" s="2"/>
      <c r="N270" s="2"/>
      <c r="O270" s="2"/>
      <c r="P270" s="2"/>
      <c r="Q270" s="2"/>
      <c r="R270" s="1"/>
      <c r="S270" s="1"/>
      <c r="T270" s="1"/>
      <c r="U270" s="1"/>
      <c r="V270" s="1"/>
      <c r="W270" s="1"/>
      <c r="X270" s="1"/>
    </row>
    <row r="271" spans="1:2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2"/>
      <c r="L271" s="2"/>
      <c r="M271" s="2"/>
      <c r="N271" s="2"/>
      <c r="O271" s="2"/>
      <c r="P271" s="2"/>
      <c r="Q271" s="2"/>
      <c r="R271" s="1"/>
      <c r="S271" s="1"/>
      <c r="T271" s="1"/>
      <c r="U271" s="1"/>
      <c r="V271" s="1"/>
      <c r="W271" s="1"/>
      <c r="X271" s="1"/>
    </row>
    <row r="272" spans="1:2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2"/>
      <c r="L272" s="2"/>
      <c r="M272" s="2"/>
      <c r="N272" s="2"/>
      <c r="O272" s="2"/>
      <c r="P272" s="2"/>
      <c r="Q272" s="2"/>
      <c r="R272" s="1"/>
      <c r="S272" s="1"/>
      <c r="T272" s="1"/>
      <c r="U272" s="1"/>
      <c r="V272" s="1"/>
      <c r="W272" s="1"/>
      <c r="X272" s="1"/>
    </row>
    <row r="273" spans="1:2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2"/>
      <c r="L273" s="2"/>
      <c r="M273" s="2"/>
      <c r="N273" s="2"/>
      <c r="O273" s="2"/>
      <c r="P273" s="2"/>
      <c r="Q273" s="2"/>
      <c r="R273" s="1"/>
      <c r="S273" s="1"/>
      <c r="T273" s="1"/>
      <c r="U273" s="1"/>
      <c r="V273" s="1"/>
      <c r="W273" s="1"/>
      <c r="X273" s="1"/>
    </row>
    <row r="274" spans="1:2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2"/>
      <c r="L274" s="2"/>
      <c r="M274" s="2"/>
      <c r="N274" s="2"/>
      <c r="O274" s="2"/>
      <c r="P274" s="2"/>
      <c r="Q274" s="2"/>
      <c r="R274" s="1"/>
      <c r="S274" s="1"/>
      <c r="T274" s="1"/>
      <c r="U274" s="1"/>
      <c r="V274" s="1"/>
      <c r="W274" s="1"/>
      <c r="X274" s="1"/>
    </row>
    <row r="275" spans="1:2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2"/>
      <c r="L275" s="2"/>
      <c r="M275" s="2"/>
      <c r="N275" s="2"/>
      <c r="O275" s="2"/>
      <c r="P275" s="2"/>
      <c r="Q275" s="2"/>
      <c r="R275" s="1"/>
      <c r="S275" s="1"/>
      <c r="T275" s="1"/>
      <c r="U275" s="1"/>
      <c r="V275" s="1"/>
      <c r="W275" s="1"/>
      <c r="X275" s="1"/>
    </row>
    <row r="276" spans="1:2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2"/>
      <c r="L276" s="2"/>
      <c r="M276" s="2"/>
      <c r="N276" s="2"/>
      <c r="O276" s="2"/>
      <c r="P276" s="2"/>
      <c r="Q276" s="2"/>
      <c r="R276" s="1"/>
      <c r="S276" s="1"/>
      <c r="T276" s="1"/>
      <c r="U276" s="1"/>
      <c r="V276" s="1"/>
      <c r="W276" s="1"/>
      <c r="X276" s="1"/>
    </row>
    <row r="277" spans="1:2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2"/>
      <c r="L277" s="2"/>
      <c r="M277" s="2"/>
      <c r="N277" s="2"/>
      <c r="O277" s="2"/>
      <c r="P277" s="2"/>
      <c r="Q277" s="2"/>
      <c r="R277" s="1"/>
      <c r="S277" s="1"/>
      <c r="T277" s="1"/>
      <c r="U277" s="1"/>
      <c r="V277" s="1"/>
      <c r="W277" s="1"/>
      <c r="X277" s="1"/>
    </row>
    <row r="278" spans="1:2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2"/>
      <c r="L278" s="2"/>
      <c r="M278" s="2"/>
      <c r="N278" s="2"/>
      <c r="O278" s="2"/>
      <c r="P278" s="2"/>
      <c r="Q278" s="2"/>
      <c r="R278" s="1"/>
      <c r="S278" s="1"/>
      <c r="T278" s="1"/>
      <c r="U278" s="1"/>
      <c r="V278" s="1"/>
      <c r="W278" s="1"/>
      <c r="X278" s="1"/>
    </row>
    <row r="279" spans="1:2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2"/>
      <c r="L279" s="2"/>
      <c r="M279" s="2"/>
      <c r="N279" s="2"/>
      <c r="O279" s="2"/>
      <c r="P279" s="2"/>
      <c r="Q279" s="2"/>
      <c r="R279" s="1"/>
      <c r="S279" s="1"/>
      <c r="T279" s="1"/>
      <c r="U279" s="1"/>
      <c r="V279" s="1"/>
      <c r="W279" s="1"/>
      <c r="X279" s="1"/>
    </row>
    <row r="280" spans="1:2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2"/>
      <c r="L280" s="2"/>
      <c r="M280" s="2"/>
      <c r="N280" s="2"/>
      <c r="O280" s="2"/>
      <c r="P280" s="2"/>
      <c r="Q280" s="2"/>
      <c r="R280" s="1"/>
      <c r="S280" s="1"/>
      <c r="T280" s="1"/>
      <c r="U280" s="1"/>
      <c r="V280" s="1"/>
      <c r="W280" s="1"/>
      <c r="X280" s="1"/>
    </row>
    <row r="281" spans="1:2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2"/>
      <c r="L281" s="2"/>
      <c r="M281" s="2"/>
      <c r="N281" s="2"/>
      <c r="O281" s="2"/>
      <c r="P281" s="2"/>
      <c r="Q281" s="2"/>
      <c r="R281" s="1"/>
      <c r="S281" s="1"/>
      <c r="T281" s="1"/>
      <c r="U281" s="1"/>
      <c r="V281" s="1"/>
      <c r="W281" s="1"/>
      <c r="X281" s="1"/>
    </row>
    <row r="282" spans="1:2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2"/>
      <c r="L282" s="2"/>
      <c r="M282" s="2"/>
      <c r="N282" s="2"/>
      <c r="O282" s="2"/>
      <c r="P282" s="2"/>
      <c r="Q282" s="2"/>
      <c r="R282" s="1"/>
      <c r="S282" s="1"/>
      <c r="T282" s="1"/>
      <c r="U282" s="1"/>
      <c r="V282" s="1"/>
      <c r="W282" s="1"/>
      <c r="X282" s="1"/>
    </row>
    <row r="283" spans="1:2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2"/>
      <c r="L283" s="2"/>
      <c r="M283" s="2"/>
      <c r="N283" s="2"/>
      <c r="O283" s="2"/>
      <c r="P283" s="2"/>
      <c r="Q283" s="2"/>
      <c r="R283" s="1"/>
      <c r="S283" s="1"/>
      <c r="T283" s="1"/>
      <c r="U283" s="1"/>
      <c r="V283" s="1"/>
      <c r="W283" s="1"/>
      <c r="X283" s="1"/>
    </row>
    <row r="284" spans="1:2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2"/>
      <c r="L284" s="2"/>
      <c r="M284" s="2"/>
      <c r="N284" s="2"/>
      <c r="O284" s="2"/>
      <c r="P284" s="2"/>
      <c r="Q284" s="2"/>
      <c r="R284" s="1"/>
      <c r="S284" s="1"/>
      <c r="T284" s="1"/>
      <c r="U284" s="1"/>
      <c r="V284" s="1"/>
      <c r="W284" s="1"/>
      <c r="X284" s="1"/>
    </row>
    <row r="285" spans="1:2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2"/>
      <c r="L285" s="2"/>
      <c r="M285" s="2"/>
      <c r="N285" s="2"/>
      <c r="O285" s="2"/>
      <c r="P285" s="2"/>
      <c r="Q285" s="2"/>
      <c r="R285" s="1"/>
      <c r="S285" s="1"/>
      <c r="T285" s="1"/>
      <c r="U285" s="1"/>
      <c r="V285" s="1"/>
      <c r="W285" s="1"/>
      <c r="X285" s="1"/>
    </row>
    <row r="286" spans="1:2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2"/>
      <c r="L286" s="2"/>
      <c r="M286" s="2"/>
      <c r="N286" s="2"/>
      <c r="O286" s="2"/>
      <c r="P286" s="2"/>
      <c r="Q286" s="2"/>
      <c r="R286" s="1"/>
      <c r="S286" s="1"/>
      <c r="T286" s="1"/>
      <c r="U286" s="1"/>
      <c r="V286" s="1"/>
      <c r="W286" s="1"/>
      <c r="X286" s="1"/>
    </row>
    <row r="287" spans="1:2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2"/>
      <c r="L287" s="2"/>
      <c r="M287" s="2"/>
      <c r="N287" s="2"/>
      <c r="O287" s="2"/>
      <c r="P287" s="2"/>
      <c r="Q287" s="2"/>
      <c r="R287" s="1"/>
      <c r="S287" s="1"/>
      <c r="T287" s="1"/>
      <c r="U287" s="1"/>
      <c r="V287" s="1"/>
      <c r="W287" s="1"/>
      <c r="X287" s="1"/>
    </row>
    <row r="288" spans="1:2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2"/>
      <c r="L288" s="2"/>
      <c r="M288" s="2"/>
      <c r="N288" s="2"/>
      <c r="O288" s="2"/>
      <c r="P288" s="2"/>
      <c r="Q288" s="2"/>
      <c r="R288" s="1"/>
      <c r="S288" s="1"/>
      <c r="T288" s="1"/>
      <c r="U288" s="1"/>
      <c r="V288" s="1"/>
      <c r="W288" s="1"/>
      <c r="X288" s="1"/>
    </row>
    <row r="289" spans="1:2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2"/>
      <c r="L289" s="2"/>
      <c r="M289" s="2"/>
      <c r="N289" s="2"/>
      <c r="O289" s="2"/>
      <c r="P289" s="2"/>
      <c r="Q289" s="2"/>
      <c r="R289" s="1"/>
      <c r="S289" s="1"/>
      <c r="T289" s="1"/>
      <c r="U289" s="1"/>
      <c r="V289" s="1"/>
      <c r="W289" s="1"/>
      <c r="X289" s="1"/>
    </row>
    <row r="290" spans="1:2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2"/>
      <c r="L290" s="2"/>
      <c r="M290" s="2"/>
      <c r="N290" s="2"/>
      <c r="O290" s="2"/>
      <c r="P290" s="2"/>
      <c r="Q290" s="2"/>
      <c r="R290" s="1"/>
      <c r="S290" s="1"/>
      <c r="T290" s="1"/>
      <c r="U290" s="1"/>
      <c r="V290" s="1"/>
      <c r="W290" s="1"/>
      <c r="X290" s="1"/>
    </row>
    <row r="291" spans="1:2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2"/>
      <c r="L291" s="2"/>
      <c r="M291" s="2"/>
      <c r="N291" s="2"/>
      <c r="O291" s="2"/>
      <c r="P291" s="2"/>
      <c r="Q291" s="2"/>
      <c r="R291" s="1"/>
      <c r="S291" s="1"/>
      <c r="T291" s="1"/>
      <c r="U291" s="1"/>
      <c r="V291" s="1"/>
      <c r="W291" s="1"/>
      <c r="X291" s="1"/>
    </row>
    <row r="292" spans="1:2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2"/>
      <c r="L292" s="2"/>
      <c r="M292" s="2"/>
      <c r="N292" s="2"/>
      <c r="O292" s="2"/>
      <c r="P292" s="2"/>
      <c r="Q292" s="2"/>
      <c r="R292" s="1"/>
      <c r="S292" s="1"/>
      <c r="T292" s="1"/>
      <c r="U292" s="1"/>
      <c r="V292" s="1"/>
      <c r="W292" s="1"/>
      <c r="X292" s="1"/>
    </row>
    <row r="293" spans="1:2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2"/>
      <c r="L293" s="2"/>
      <c r="M293" s="2"/>
      <c r="N293" s="2"/>
      <c r="O293" s="2"/>
      <c r="P293" s="2"/>
      <c r="Q293" s="2"/>
      <c r="R293" s="1"/>
      <c r="S293" s="1"/>
      <c r="T293" s="1"/>
      <c r="U293" s="1"/>
      <c r="V293" s="1"/>
      <c r="W293" s="1"/>
      <c r="X293" s="1"/>
    </row>
    <row r="294" spans="1:2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2"/>
      <c r="L294" s="2"/>
      <c r="M294" s="2"/>
      <c r="N294" s="2"/>
      <c r="O294" s="2"/>
      <c r="P294" s="2"/>
      <c r="Q294" s="2"/>
      <c r="R294" s="1"/>
      <c r="S294" s="1"/>
      <c r="T294" s="1"/>
      <c r="U294" s="1"/>
      <c r="V294" s="1"/>
      <c r="W294" s="1"/>
      <c r="X294" s="1"/>
    </row>
    <row r="295" spans="1:2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2"/>
      <c r="L295" s="2"/>
      <c r="M295" s="2"/>
      <c r="N295" s="2"/>
      <c r="O295" s="2"/>
      <c r="P295" s="2"/>
      <c r="Q295" s="2"/>
      <c r="R295" s="1"/>
      <c r="S295" s="1"/>
      <c r="T295" s="1"/>
      <c r="U295" s="1"/>
      <c r="V295" s="1"/>
      <c r="W295" s="1"/>
      <c r="X295" s="1"/>
    </row>
    <row r="296" spans="1:2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2"/>
      <c r="L296" s="2"/>
      <c r="M296" s="2"/>
      <c r="N296" s="2"/>
      <c r="O296" s="2"/>
      <c r="P296" s="2"/>
      <c r="Q296" s="2"/>
      <c r="R296" s="1"/>
      <c r="S296" s="1"/>
      <c r="T296" s="1"/>
      <c r="U296" s="1"/>
      <c r="V296" s="1"/>
      <c r="W296" s="1"/>
      <c r="X296" s="1"/>
    </row>
    <row r="297" spans="1:2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2"/>
      <c r="L297" s="2"/>
      <c r="M297" s="2"/>
      <c r="N297" s="2"/>
      <c r="O297" s="2"/>
      <c r="P297" s="2"/>
      <c r="Q297" s="2"/>
      <c r="R297" s="1"/>
      <c r="S297" s="1"/>
      <c r="T297" s="1"/>
      <c r="U297" s="1"/>
      <c r="V297" s="1"/>
      <c r="W297" s="1"/>
      <c r="X297" s="1"/>
    </row>
    <row r="298" spans="1:2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2"/>
      <c r="L298" s="2"/>
      <c r="M298" s="2"/>
      <c r="N298" s="2"/>
      <c r="O298" s="2"/>
      <c r="P298" s="2"/>
      <c r="Q298" s="2"/>
      <c r="R298" s="1"/>
      <c r="S298" s="1"/>
      <c r="T298" s="1"/>
      <c r="U298" s="1"/>
      <c r="V298" s="1"/>
      <c r="W298" s="1"/>
      <c r="X298" s="1"/>
    </row>
    <row r="299" spans="1:2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2"/>
      <c r="L299" s="2"/>
      <c r="M299" s="2"/>
      <c r="N299" s="2"/>
      <c r="O299" s="2"/>
      <c r="P299" s="2"/>
      <c r="Q299" s="2"/>
      <c r="R299" s="1"/>
      <c r="S299" s="1"/>
      <c r="T299" s="1"/>
      <c r="U299" s="1"/>
      <c r="V299" s="1"/>
      <c r="W299" s="1"/>
      <c r="X299" s="1"/>
    </row>
    <row r="300" spans="1:2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2"/>
      <c r="L300" s="2"/>
      <c r="M300" s="2"/>
      <c r="N300" s="2"/>
      <c r="O300" s="2"/>
      <c r="P300" s="2"/>
      <c r="Q300" s="2"/>
      <c r="R300" s="1"/>
      <c r="S300" s="1"/>
      <c r="T300" s="1"/>
      <c r="U300" s="1"/>
      <c r="V300" s="1"/>
      <c r="W300" s="1"/>
      <c r="X300" s="1"/>
    </row>
    <row r="301" spans="1:2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2"/>
      <c r="L301" s="2"/>
      <c r="M301" s="2"/>
      <c r="N301" s="2"/>
      <c r="O301" s="2"/>
      <c r="P301" s="2"/>
      <c r="Q301" s="2"/>
      <c r="R301" s="1"/>
      <c r="S301" s="1"/>
      <c r="T301" s="1"/>
      <c r="U301" s="1"/>
      <c r="V301" s="1"/>
      <c r="W301" s="1"/>
      <c r="X301" s="1"/>
    </row>
    <row r="302" spans="1:2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2"/>
      <c r="L302" s="2"/>
      <c r="M302" s="2"/>
      <c r="N302" s="2"/>
      <c r="O302" s="2"/>
      <c r="P302" s="2"/>
      <c r="Q302" s="2"/>
      <c r="R302" s="1"/>
      <c r="S302" s="1"/>
      <c r="T302" s="1"/>
      <c r="U302" s="1"/>
      <c r="V302" s="1"/>
      <c r="W302" s="1"/>
      <c r="X302" s="1"/>
    </row>
    <row r="303" spans="1:2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2"/>
      <c r="L303" s="2"/>
      <c r="M303" s="2"/>
      <c r="N303" s="2"/>
      <c r="O303" s="2"/>
      <c r="P303" s="2"/>
      <c r="Q303" s="2"/>
      <c r="R303" s="1"/>
      <c r="S303" s="1"/>
      <c r="T303" s="1"/>
      <c r="U303" s="1"/>
      <c r="V303" s="1"/>
      <c r="W303" s="1"/>
      <c r="X303" s="1"/>
    </row>
    <row r="304" spans="1:2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2"/>
      <c r="L304" s="2"/>
      <c r="M304" s="2"/>
      <c r="N304" s="2"/>
      <c r="O304" s="2"/>
      <c r="P304" s="2"/>
      <c r="Q304" s="2"/>
      <c r="R304" s="1"/>
      <c r="S304" s="1"/>
      <c r="T304" s="1"/>
      <c r="U304" s="1"/>
      <c r="V304" s="1"/>
      <c r="W304" s="1"/>
      <c r="X304" s="1"/>
    </row>
    <row r="305" spans="1:2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2"/>
      <c r="L305" s="2"/>
      <c r="M305" s="2"/>
      <c r="N305" s="2"/>
      <c r="O305" s="2"/>
      <c r="P305" s="2"/>
      <c r="Q305" s="2"/>
      <c r="R305" s="1"/>
      <c r="S305" s="1"/>
      <c r="T305" s="1"/>
      <c r="U305" s="1"/>
      <c r="V305" s="1"/>
      <c r="W305" s="1"/>
      <c r="X305" s="1"/>
    </row>
    <row r="306" spans="1:2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2"/>
      <c r="L306" s="2"/>
      <c r="M306" s="2"/>
      <c r="N306" s="2"/>
      <c r="O306" s="2"/>
      <c r="P306" s="2"/>
      <c r="Q306" s="2"/>
      <c r="R306" s="1"/>
      <c r="S306" s="1"/>
      <c r="T306" s="1"/>
      <c r="U306" s="1"/>
      <c r="V306" s="1"/>
      <c r="W306" s="1"/>
      <c r="X306" s="1"/>
    </row>
    <row r="307" spans="1:2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2"/>
      <c r="L307" s="2"/>
      <c r="M307" s="2"/>
      <c r="N307" s="2"/>
      <c r="O307" s="2"/>
      <c r="P307" s="2"/>
      <c r="Q307" s="2"/>
      <c r="R307" s="1"/>
      <c r="S307" s="1"/>
      <c r="T307" s="1"/>
      <c r="U307" s="1"/>
      <c r="V307" s="1"/>
      <c r="W307" s="1"/>
      <c r="X307" s="1"/>
    </row>
    <row r="308" spans="1:2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2"/>
      <c r="L308" s="2"/>
      <c r="M308" s="2"/>
      <c r="N308" s="2"/>
      <c r="O308" s="2"/>
      <c r="P308" s="2"/>
      <c r="Q308" s="2"/>
      <c r="R308" s="1"/>
      <c r="S308" s="1"/>
      <c r="T308" s="1"/>
      <c r="U308" s="1"/>
      <c r="V308" s="1"/>
      <c r="W308" s="1"/>
      <c r="X308" s="1"/>
    </row>
    <row r="309" spans="1:2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2"/>
      <c r="L309" s="2"/>
      <c r="M309" s="2"/>
      <c r="N309" s="2"/>
      <c r="O309" s="2"/>
      <c r="P309" s="2"/>
      <c r="Q309" s="2"/>
      <c r="R309" s="1"/>
      <c r="S309" s="1"/>
      <c r="T309" s="1"/>
      <c r="U309" s="1"/>
      <c r="V309" s="1"/>
      <c r="W309" s="1"/>
      <c r="X309" s="1"/>
    </row>
    <row r="310" spans="1:2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2"/>
      <c r="L310" s="2"/>
      <c r="M310" s="2"/>
      <c r="N310" s="2"/>
      <c r="O310" s="2"/>
      <c r="P310" s="2"/>
      <c r="Q310" s="2"/>
      <c r="R310" s="1"/>
      <c r="S310" s="1"/>
      <c r="T310" s="1"/>
      <c r="U310" s="1"/>
      <c r="V310" s="1"/>
      <c r="W310" s="1"/>
      <c r="X310" s="1"/>
    </row>
    <row r="311" spans="1:2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2"/>
      <c r="L311" s="2"/>
      <c r="M311" s="2"/>
      <c r="N311" s="2"/>
      <c r="O311" s="2"/>
      <c r="P311" s="2"/>
      <c r="Q311" s="2"/>
      <c r="R311" s="1"/>
      <c r="S311" s="1"/>
      <c r="T311" s="1"/>
      <c r="U311" s="1"/>
      <c r="V311" s="1"/>
      <c r="W311" s="1"/>
      <c r="X311" s="1"/>
    </row>
    <row r="312" spans="1:2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2"/>
      <c r="L312" s="2"/>
      <c r="M312" s="2"/>
      <c r="N312" s="2"/>
      <c r="O312" s="2"/>
      <c r="P312" s="2"/>
      <c r="Q312" s="2"/>
      <c r="R312" s="1"/>
      <c r="S312" s="1"/>
      <c r="T312" s="1"/>
      <c r="U312" s="1"/>
      <c r="V312" s="1"/>
      <c r="W312" s="1"/>
      <c r="X312" s="1"/>
    </row>
    <row r="313" spans="1:2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2"/>
      <c r="L313" s="2"/>
      <c r="M313" s="2"/>
      <c r="N313" s="2"/>
      <c r="O313" s="2"/>
      <c r="P313" s="2"/>
      <c r="Q313" s="2"/>
      <c r="R313" s="1"/>
      <c r="S313" s="1"/>
      <c r="T313" s="1"/>
      <c r="U313" s="1"/>
      <c r="V313" s="1"/>
      <c r="W313" s="1"/>
      <c r="X313" s="1"/>
    </row>
    <row r="314" spans="1:2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2"/>
      <c r="L314" s="2"/>
      <c r="M314" s="2"/>
      <c r="N314" s="2"/>
      <c r="O314" s="2"/>
      <c r="P314" s="2"/>
      <c r="Q314" s="2"/>
      <c r="R314" s="1"/>
      <c r="S314" s="1"/>
      <c r="T314" s="1"/>
      <c r="U314" s="1"/>
      <c r="V314" s="1"/>
      <c r="W314" s="1"/>
      <c r="X314" s="1"/>
    </row>
    <row r="315" spans="1:2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2"/>
      <c r="L315" s="2"/>
      <c r="M315" s="2"/>
      <c r="N315" s="2"/>
      <c r="O315" s="2"/>
      <c r="P315" s="2"/>
      <c r="Q315" s="2"/>
      <c r="R315" s="1"/>
      <c r="S315" s="1"/>
      <c r="T315" s="1"/>
      <c r="U315" s="1"/>
      <c r="V315" s="1"/>
      <c r="W315" s="1"/>
      <c r="X315" s="1"/>
    </row>
    <row r="316" spans="1:2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2"/>
      <c r="L316" s="2"/>
      <c r="M316" s="2"/>
      <c r="N316" s="2"/>
      <c r="O316" s="2"/>
      <c r="P316" s="2"/>
      <c r="Q316" s="2"/>
      <c r="R316" s="1"/>
      <c r="S316" s="1"/>
      <c r="T316" s="1"/>
      <c r="U316" s="1"/>
      <c r="V316" s="1"/>
      <c r="W316" s="1"/>
      <c r="X316" s="1"/>
    </row>
    <row r="317" spans="1:2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2"/>
      <c r="L317" s="2"/>
      <c r="M317" s="2"/>
      <c r="N317" s="2"/>
      <c r="O317" s="2"/>
      <c r="P317" s="2"/>
      <c r="Q317" s="2"/>
      <c r="R317" s="1"/>
      <c r="S317" s="1"/>
      <c r="T317" s="1"/>
      <c r="U317" s="1"/>
      <c r="V317" s="1"/>
      <c r="W317" s="1"/>
      <c r="X317" s="1"/>
    </row>
    <row r="318" spans="1:2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2"/>
      <c r="L318" s="2"/>
      <c r="M318" s="2"/>
      <c r="N318" s="2"/>
      <c r="O318" s="2"/>
      <c r="P318" s="2"/>
      <c r="Q318" s="2"/>
      <c r="R318" s="1"/>
      <c r="S318" s="1"/>
      <c r="T318" s="1"/>
      <c r="U318" s="1"/>
      <c r="V318" s="1"/>
      <c r="W318" s="1"/>
      <c r="X318" s="1"/>
    </row>
    <row r="319" spans="1:2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2"/>
      <c r="L319" s="2"/>
      <c r="M319" s="2"/>
      <c r="N319" s="2"/>
      <c r="O319" s="2"/>
      <c r="P319" s="2"/>
      <c r="Q319" s="2"/>
      <c r="R319" s="1"/>
      <c r="S319" s="1"/>
      <c r="T319" s="1"/>
      <c r="U319" s="1"/>
      <c r="V319" s="1"/>
      <c r="W319" s="1"/>
      <c r="X319" s="1"/>
    </row>
    <row r="320" spans="1:2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2"/>
      <c r="L320" s="2"/>
      <c r="M320" s="2"/>
      <c r="N320" s="2"/>
      <c r="O320" s="2"/>
      <c r="P320" s="2"/>
      <c r="Q320" s="2"/>
      <c r="R320" s="1"/>
      <c r="S320" s="1"/>
      <c r="T320" s="1"/>
      <c r="U320" s="1"/>
      <c r="V320" s="1"/>
      <c r="W320" s="1"/>
      <c r="X320" s="1"/>
    </row>
    <row r="321" spans="1:2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2"/>
      <c r="L321" s="2"/>
      <c r="M321" s="2"/>
      <c r="N321" s="2"/>
      <c r="O321" s="2"/>
      <c r="P321" s="2"/>
      <c r="Q321" s="2"/>
      <c r="R321" s="1"/>
      <c r="S321" s="1"/>
      <c r="T321" s="1"/>
      <c r="U321" s="1"/>
      <c r="V321" s="1"/>
      <c r="W321" s="1"/>
      <c r="X321" s="1"/>
    </row>
    <row r="322" spans="1:2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2"/>
      <c r="L322" s="2"/>
      <c r="M322" s="2"/>
      <c r="N322" s="2"/>
      <c r="O322" s="2"/>
      <c r="P322" s="2"/>
      <c r="Q322" s="2"/>
      <c r="R322" s="1"/>
      <c r="S322" s="1"/>
      <c r="T322" s="1"/>
      <c r="U322" s="1"/>
      <c r="V322" s="1"/>
      <c r="W322" s="1"/>
      <c r="X322" s="1"/>
    </row>
    <row r="323" spans="1:2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2"/>
      <c r="L323" s="2"/>
      <c r="M323" s="2"/>
      <c r="N323" s="2"/>
      <c r="O323" s="2"/>
      <c r="P323" s="2"/>
      <c r="Q323" s="2"/>
      <c r="R323" s="1"/>
      <c r="S323" s="1"/>
      <c r="T323" s="1"/>
      <c r="U323" s="1"/>
      <c r="V323" s="1"/>
      <c r="W323" s="1"/>
      <c r="X323" s="1"/>
    </row>
    <row r="324" spans="1:2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2"/>
      <c r="L324" s="2"/>
      <c r="M324" s="2"/>
      <c r="N324" s="2"/>
      <c r="O324" s="2"/>
      <c r="P324" s="2"/>
      <c r="Q324" s="2"/>
      <c r="R324" s="1"/>
      <c r="S324" s="1"/>
      <c r="T324" s="1"/>
      <c r="U324" s="1"/>
      <c r="V324" s="1"/>
      <c r="W324" s="1"/>
      <c r="X324" s="1"/>
    </row>
    <row r="325" spans="1:2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2"/>
      <c r="L325" s="2"/>
      <c r="M325" s="2"/>
      <c r="N325" s="2"/>
      <c r="O325" s="2"/>
      <c r="P325" s="2"/>
      <c r="Q325" s="2"/>
      <c r="R325" s="1"/>
      <c r="S325" s="1"/>
      <c r="T325" s="1"/>
      <c r="U325" s="1"/>
      <c r="V325" s="1"/>
      <c r="W325" s="1"/>
      <c r="X325" s="1"/>
    </row>
    <row r="326" spans="1:2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2"/>
      <c r="L326" s="2"/>
      <c r="M326" s="2"/>
      <c r="N326" s="2"/>
      <c r="O326" s="2"/>
      <c r="P326" s="2"/>
      <c r="Q326" s="2"/>
      <c r="R326" s="1"/>
      <c r="S326" s="1"/>
      <c r="T326" s="1"/>
      <c r="U326" s="1"/>
      <c r="V326" s="1"/>
      <c r="W326" s="1"/>
      <c r="X326" s="1"/>
    </row>
    <row r="327" spans="1:2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2"/>
      <c r="L327" s="2"/>
      <c r="M327" s="2"/>
      <c r="N327" s="2"/>
      <c r="O327" s="2"/>
      <c r="P327" s="2"/>
      <c r="Q327" s="2"/>
      <c r="R327" s="1"/>
      <c r="S327" s="1"/>
      <c r="T327" s="1"/>
      <c r="U327" s="1"/>
      <c r="V327" s="1"/>
      <c r="W327" s="1"/>
      <c r="X327" s="1"/>
    </row>
    <row r="328" spans="1:2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2"/>
      <c r="L328" s="2"/>
      <c r="M328" s="2"/>
      <c r="N328" s="2"/>
      <c r="O328" s="2"/>
      <c r="P328" s="2"/>
      <c r="Q328" s="2"/>
      <c r="R328" s="1"/>
      <c r="S328" s="1"/>
      <c r="T328" s="1"/>
      <c r="U328" s="1"/>
      <c r="V328" s="1"/>
      <c r="W328" s="1"/>
      <c r="X328" s="1"/>
    </row>
    <row r="329" spans="1:2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2"/>
      <c r="L329" s="2"/>
      <c r="M329" s="2"/>
      <c r="N329" s="2"/>
      <c r="O329" s="2"/>
      <c r="P329" s="2"/>
      <c r="Q329" s="2"/>
      <c r="R329" s="1"/>
      <c r="S329" s="1"/>
      <c r="T329" s="1"/>
      <c r="U329" s="1"/>
      <c r="V329" s="1"/>
      <c r="W329" s="1"/>
      <c r="X329" s="1"/>
    </row>
    <row r="330" spans="1:2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2"/>
      <c r="L330" s="2"/>
      <c r="M330" s="2"/>
      <c r="N330" s="2"/>
      <c r="O330" s="2"/>
      <c r="P330" s="2"/>
      <c r="Q330" s="2"/>
      <c r="R330" s="1"/>
      <c r="S330" s="1"/>
      <c r="T330" s="1"/>
      <c r="U330" s="1"/>
      <c r="V330" s="1"/>
      <c r="W330" s="1"/>
      <c r="X330" s="1"/>
    </row>
    <row r="331" spans="1:2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2"/>
      <c r="L331" s="2"/>
      <c r="M331" s="2"/>
      <c r="N331" s="2"/>
      <c r="O331" s="2"/>
      <c r="P331" s="2"/>
      <c r="Q331" s="2"/>
      <c r="R331" s="1"/>
      <c r="S331" s="1"/>
      <c r="T331" s="1"/>
      <c r="U331" s="1"/>
      <c r="V331" s="1"/>
      <c r="W331" s="1"/>
      <c r="X331" s="1"/>
    </row>
    <row r="332" spans="1:2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2"/>
      <c r="L332" s="2"/>
      <c r="M332" s="2"/>
      <c r="N332" s="2"/>
      <c r="O332" s="2"/>
      <c r="P332" s="2"/>
      <c r="Q332" s="2"/>
      <c r="R332" s="1"/>
      <c r="S332" s="1"/>
      <c r="T332" s="1"/>
      <c r="U332" s="1"/>
      <c r="V332" s="1"/>
      <c r="W332" s="1"/>
      <c r="X332" s="1"/>
    </row>
    <row r="333" spans="1:2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2"/>
      <c r="L333" s="2"/>
      <c r="M333" s="2"/>
      <c r="N333" s="2"/>
      <c r="O333" s="2"/>
      <c r="P333" s="2"/>
      <c r="Q333" s="2"/>
      <c r="R333" s="1"/>
      <c r="S333" s="1"/>
      <c r="T333" s="1"/>
      <c r="U333" s="1"/>
      <c r="V333" s="1"/>
      <c r="W333" s="1"/>
      <c r="X333" s="1"/>
    </row>
    <row r="334" spans="1:2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2"/>
      <c r="L334" s="2"/>
      <c r="M334" s="2"/>
      <c r="N334" s="2"/>
      <c r="O334" s="2"/>
      <c r="P334" s="2"/>
      <c r="Q334" s="2"/>
      <c r="R334" s="1"/>
      <c r="S334" s="1"/>
      <c r="T334" s="1"/>
      <c r="U334" s="1"/>
      <c r="V334" s="1"/>
      <c r="W334" s="1"/>
      <c r="X334" s="1"/>
    </row>
    <row r="335" spans="1:2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2"/>
      <c r="L335" s="2"/>
      <c r="M335" s="2"/>
      <c r="N335" s="2"/>
      <c r="O335" s="2"/>
      <c r="P335" s="2"/>
      <c r="Q335" s="2"/>
      <c r="R335" s="1"/>
      <c r="S335" s="1"/>
      <c r="T335" s="1"/>
      <c r="U335" s="1"/>
      <c r="V335" s="1"/>
      <c r="W335" s="1"/>
      <c r="X335" s="1"/>
    </row>
    <row r="336" spans="1:2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2"/>
      <c r="L336" s="2"/>
      <c r="M336" s="2"/>
      <c r="N336" s="2"/>
      <c r="O336" s="2"/>
      <c r="P336" s="2"/>
      <c r="Q336" s="2"/>
      <c r="R336" s="1"/>
      <c r="S336" s="1"/>
      <c r="T336" s="1"/>
      <c r="U336" s="1"/>
      <c r="V336" s="1"/>
      <c r="W336" s="1"/>
      <c r="X336" s="1"/>
    </row>
    <row r="337" spans="1:2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2"/>
      <c r="L337" s="2"/>
      <c r="M337" s="2"/>
      <c r="N337" s="2"/>
      <c r="O337" s="2"/>
      <c r="P337" s="2"/>
      <c r="Q337" s="2"/>
      <c r="R337" s="1"/>
      <c r="S337" s="1"/>
      <c r="T337" s="1"/>
      <c r="U337" s="1"/>
      <c r="V337" s="1"/>
      <c r="W337" s="1"/>
      <c r="X337" s="1"/>
    </row>
    <row r="338" spans="1:2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2"/>
      <c r="L338" s="2"/>
      <c r="M338" s="2"/>
      <c r="N338" s="2"/>
      <c r="O338" s="2"/>
      <c r="P338" s="2"/>
      <c r="Q338" s="2"/>
      <c r="R338" s="1"/>
      <c r="S338" s="1"/>
      <c r="T338" s="1"/>
      <c r="U338" s="1"/>
      <c r="V338" s="1"/>
      <c r="W338" s="1"/>
      <c r="X338" s="1"/>
    </row>
    <row r="339" spans="1:2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2"/>
      <c r="L339" s="2"/>
      <c r="M339" s="2"/>
      <c r="N339" s="2"/>
      <c r="O339" s="2"/>
      <c r="P339" s="2"/>
      <c r="Q339" s="2"/>
      <c r="R339" s="1"/>
      <c r="S339" s="1"/>
      <c r="T339" s="1"/>
      <c r="U339" s="1"/>
      <c r="V339" s="1"/>
      <c r="W339" s="1"/>
      <c r="X339" s="1"/>
    </row>
    <row r="340" spans="1:2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2"/>
      <c r="L340" s="2"/>
      <c r="M340" s="2"/>
      <c r="N340" s="2"/>
      <c r="O340" s="2"/>
      <c r="P340" s="2"/>
      <c r="Q340" s="2"/>
      <c r="R340" s="1"/>
      <c r="S340" s="1"/>
      <c r="T340" s="1"/>
      <c r="U340" s="1"/>
      <c r="V340" s="1"/>
      <c r="W340" s="1"/>
      <c r="X340" s="1"/>
    </row>
    <row r="341" spans="1:2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2"/>
      <c r="L341" s="2"/>
      <c r="M341" s="2"/>
      <c r="N341" s="2"/>
      <c r="O341" s="2"/>
      <c r="P341" s="2"/>
      <c r="Q341" s="2"/>
      <c r="R341" s="1"/>
      <c r="S341" s="1"/>
      <c r="T341" s="1"/>
      <c r="U341" s="1"/>
      <c r="V341" s="1"/>
      <c r="W341" s="1"/>
      <c r="X341" s="1"/>
    </row>
    <row r="342" spans="1:2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2"/>
      <c r="L342" s="2"/>
      <c r="M342" s="2"/>
      <c r="N342" s="2"/>
      <c r="O342" s="2"/>
      <c r="P342" s="2"/>
      <c r="Q342" s="2"/>
      <c r="R342" s="1"/>
      <c r="S342" s="1"/>
      <c r="T342" s="1"/>
      <c r="U342" s="1"/>
      <c r="V342" s="1"/>
      <c r="W342" s="1"/>
      <c r="X342" s="1"/>
    </row>
    <row r="343" spans="1:2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2"/>
      <c r="L343" s="2"/>
      <c r="M343" s="2"/>
      <c r="N343" s="2"/>
      <c r="O343" s="2"/>
      <c r="P343" s="2"/>
      <c r="Q343" s="2"/>
      <c r="R343" s="1"/>
      <c r="S343" s="1"/>
      <c r="T343" s="1"/>
      <c r="U343" s="1"/>
      <c r="V343" s="1"/>
      <c r="W343" s="1"/>
      <c r="X343" s="1"/>
    </row>
    <row r="344" spans="1:2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2"/>
      <c r="L344" s="2"/>
      <c r="M344" s="2"/>
      <c r="N344" s="2"/>
      <c r="O344" s="2"/>
      <c r="P344" s="2"/>
      <c r="Q344" s="2"/>
      <c r="R344" s="1"/>
      <c r="S344" s="1"/>
      <c r="T344" s="1"/>
      <c r="U344" s="1"/>
      <c r="V344" s="1"/>
      <c r="W344" s="1"/>
      <c r="X344" s="1"/>
    </row>
    <row r="345" spans="1:2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2"/>
      <c r="L345" s="2"/>
      <c r="M345" s="2"/>
      <c r="N345" s="2"/>
      <c r="O345" s="2"/>
      <c r="P345" s="2"/>
      <c r="Q345" s="2"/>
      <c r="R345" s="1"/>
      <c r="S345" s="1"/>
      <c r="T345" s="1"/>
      <c r="U345" s="1"/>
      <c r="V345" s="1"/>
      <c r="W345" s="1"/>
      <c r="X345" s="1"/>
    </row>
    <row r="346" spans="1:2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2"/>
      <c r="L346" s="2"/>
      <c r="M346" s="2"/>
      <c r="N346" s="2"/>
      <c r="O346" s="2"/>
      <c r="P346" s="2"/>
      <c r="Q346" s="2"/>
      <c r="R346" s="1"/>
      <c r="S346" s="1"/>
      <c r="T346" s="1"/>
      <c r="U346" s="1"/>
      <c r="V346" s="1"/>
      <c r="W346" s="1"/>
      <c r="X346" s="1"/>
    </row>
    <row r="347" spans="1:2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2"/>
      <c r="L347" s="2"/>
      <c r="M347" s="2"/>
      <c r="N347" s="2"/>
      <c r="O347" s="2"/>
      <c r="P347" s="2"/>
      <c r="Q347" s="2"/>
      <c r="R347" s="1"/>
      <c r="S347" s="1"/>
      <c r="T347" s="1"/>
      <c r="U347" s="1"/>
      <c r="V347" s="1"/>
      <c r="W347" s="1"/>
      <c r="X347" s="1"/>
    </row>
    <row r="348" spans="1:2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2"/>
      <c r="L348" s="2"/>
      <c r="M348" s="2"/>
      <c r="N348" s="2"/>
      <c r="O348" s="2"/>
      <c r="P348" s="2"/>
      <c r="Q348" s="2"/>
      <c r="R348" s="1"/>
      <c r="S348" s="1"/>
      <c r="T348" s="1"/>
      <c r="U348" s="1"/>
      <c r="V348" s="1"/>
      <c r="W348" s="1"/>
      <c r="X348" s="1"/>
    </row>
    <row r="349" spans="1:2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2"/>
      <c r="L349" s="2"/>
      <c r="M349" s="2"/>
      <c r="N349" s="2"/>
      <c r="O349" s="2"/>
      <c r="P349" s="2"/>
      <c r="Q349" s="2"/>
      <c r="R349" s="1"/>
      <c r="S349" s="1"/>
      <c r="T349" s="1"/>
      <c r="U349" s="1"/>
      <c r="V349" s="1"/>
      <c r="W349" s="1"/>
      <c r="X349" s="1"/>
    </row>
    <row r="350" spans="1:2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2"/>
      <c r="L350" s="2"/>
      <c r="M350" s="2"/>
      <c r="N350" s="2"/>
      <c r="O350" s="2"/>
      <c r="P350" s="2"/>
      <c r="Q350" s="2"/>
      <c r="R350" s="1"/>
      <c r="S350" s="1"/>
      <c r="T350" s="1"/>
      <c r="U350" s="1"/>
      <c r="V350" s="1"/>
      <c r="W350" s="1"/>
      <c r="X350" s="1"/>
    </row>
    <row r="351" spans="1:2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2"/>
      <c r="L351" s="2"/>
      <c r="M351" s="2"/>
      <c r="N351" s="2"/>
      <c r="O351" s="2"/>
      <c r="P351" s="2"/>
      <c r="Q351" s="2"/>
      <c r="R351" s="1"/>
      <c r="S351" s="1"/>
      <c r="T351" s="1"/>
      <c r="U351" s="1"/>
      <c r="V351" s="1"/>
      <c r="W351" s="1"/>
      <c r="X351" s="1"/>
    </row>
    <row r="352" spans="1:2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2"/>
      <c r="L352" s="2"/>
      <c r="M352" s="2"/>
      <c r="N352" s="2"/>
      <c r="O352" s="2"/>
      <c r="P352" s="2"/>
      <c r="Q352" s="2"/>
      <c r="R352" s="1"/>
      <c r="S352" s="1"/>
      <c r="T352" s="1"/>
      <c r="U352" s="1"/>
      <c r="V352" s="1"/>
      <c r="W352" s="1"/>
      <c r="X352" s="1"/>
    </row>
    <row r="353" spans="1:2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2"/>
      <c r="L353" s="2"/>
      <c r="M353" s="2"/>
      <c r="N353" s="2"/>
      <c r="O353" s="2"/>
      <c r="P353" s="2"/>
      <c r="Q353" s="2"/>
      <c r="R353" s="1"/>
      <c r="S353" s="1"/>
      <c r="T353" s="1"/>
      <c r="U353" s="1"/>
      <c r="V353" s="1"/>
      <c r="W353" s="1"/>
      <c r="X353" s="1"/>
    </row>
    <row r="354" spans="1:2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2"/>
      <c r="L354" s="2"/>
      <c r="M354" s="2"/>
      <c r="N354" s="2"/>
      <c r="O354" s="2"/>
      <c r="P354" s="2"/>
      <c r="Q354" s="2"/>
      <c r="R354" s="1"/>
      <c r="S354" s="1"/>
      <c r="T354" s="1"/>
      <c r="U354" s="1"/>
      <c r="V354" s="1"/>
      <c r="W354" s="1"/>
      <c r="X354" s="1"/>
    </row>
    <row r="355" spans="1:2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2"/>
      <c r="L355" s="2"/>
      <c r="M355" s="2"/>
      <c r="N355" s="2"/>
      <c r="O355" s="2"/>
      <c r="P355" s="2"/>
      <c r="Q355" s="2"/>
      <c r="R355" s="1"/>
      <c r="S355" s="1"/>
      <c r="T355" s="1"/>
      <c r="U355" s="1"/>
      <c r="V355" s="1"/>
      <c r="W355" s="1"/>
      <c r="X355" s="1"/>
    </row>
    <row r="356" spans="1:2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2"/>
      <c r="L356" s="2"/>
      <c r="M356" s="2"/>
      <c r="N356" s="2"/>
      <c r="O356" s="2"/>
      <c r="P356" s="2"/>
      <c r="Q356" s="2"/>
      <c r="R356" s="1"/>
      <c r="S356" s="1"/>
      <c r="T356" s="1"/>
      <c r="U356" s="1"/>
      <c r="V356" s="1"/>
      <c r="W356" s="1"/>
      <c r="X356" s="1"/>
    </row>
    <row r="357" spans="1:2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2"/>
      <c r="L357" s="2"/>
      <c r="M357" s="2"/>
      <c r="N357" s="2"/>
      <c r="O357" s="2"/>
      <c r="P357" s="2"/>
      <c r="Q357" s="2"/>
      <c r="R357" s="1"/>
      <c r="S357" s="1"/>
      <c r="T357" s="1"/>
      <c r="U357" s="1"/>
      <c r="V357" s="1"/>
      <c r="W357" s="1"/>
      <c r="X357" s="1"/>
    </row>
    <row r="358" spans="1:2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2"/>
      <c r="L358" s="2"/>
      <c r="M358" s="2"/>
      <c r="N358" s="2"/>
      <c r="O358" s="2"/>
      <c r="P358" s="2"/>
      <c r="Q358" s="2"/>
      <c r="R358" s="1"/>
      <c r="S358" s="1"/>
      <c r="T358" s="1"/>
      <c r="U358" s="1"/>
      <c r="V358" s="1"/>
      <c r="W358" s="1"/>
      <c r="X358" s="1"/>
    </row>
    <row r="359" spans="1:2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2"/>
      <c r="L359" s="2"/>
      <c r="M359" s="2"/>
      <c r="N359" s="2"/>
      <c r="O359" s="2"/>
      <c r="P359" s="2"/>
      <c r="Q359" s="2"/>
      <c r="R359" s="1"/>
      <c r="S359" s="1"/>
      <c r="T359" s="1"/>
      <c r="U359" s="1"/>
      <c r="V359" s="1"/>
      <c r="W359" s="1"/>
      <c r="X359" s="1"/>
    </row>
    <row r="360" spans="1:2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2"/>
      <c r="L360" s="2"/>
      <c r="M360" s="2"/>
      <c r="N360" s="2"/>
      <c r="O360" s="2"/>
      <c r="P360" s="2"/>
      <c r="Q360" s="2"/>
      <c r="R360" s="1"/>
      <c r="S360" s="1"/>
      <c r="T360" s="1"/>
      <c r="U360" s="1"/>
      <c r="V360" s="1"/>
      <c r="W360" s="1"/>
      <c r="X360" s="1"/>
    </row>
    <row r="361" spans="1:2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2"/>
      <c r="L361" s="2"/>
      <c r="M361" s="2"/>
      <c r="N361" s="2"/>
      <c r="O361" s="2"/>
      <c r="P361" s="2"/>
      <c r="Q361" s="2"/>
      <c r="R361" s="1"/>
      <c r="S361" s="1"/>
      <c r="T361" s="1"/>
      <c r="U361" s="1"/>
      <c r="V361" s="1"/>
      <c r="W361" s="1"/>
      <c r="X361" s="1"/>
    </row>
    <row r="362" spans="1:2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2"/>
      <c r="L362" s="2"/>
      <c r="M362" s="2"/>
      <c r="N362" s="2"/>
      <c r="O362" s="2"/>
      <c r="P362" s="2"/>
      <c r="Q362" s="2"/>
      <c r="R362" s="1"/>
      <c r="S362" s="1"/>
      <c r="T362" s="1"/>
      <c r="U362" s="1"/>
      <c r="V362" s="1"/>
      <c r="W362" s="1"/>
      <c r="X362" s="1"/>
    </row>
    <row r="363" spans="1:2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2"/>
      <c r="L363" s="2"/>
      <c r="M363" s="2"/>
      <c r="N363" s="2"/>
      <c r="O363" s="2"/>
      <c r="P363" s="2"/>
      <c r="Q363" s="2"/>
      <c r="R363" s="1"/>
      <c r="S363" s="1"/>
      <c r="T363" s="1"/>
      <c r="U363" s="1"/>
      <c r="V363" s="1"/>
      <c r="W363" s="1"/>
      <c r="X363" s="1"/>
    </row>
    <row r="364" spans="1:2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2"/>
      <c r="L364" s="2"/>
      <c r="M364" s="2"/>
      <c r="N364" s="2"/>
      <c r="O364" s="2"/>
      <c r="P364" s="2"/>
      <c r="Q364" s="2"/>
      <c r="R364" s="1"/>
      <c r="S364" s="1"/>
      <c r="T364" s="1"/>
      <c r="U364" s="1"/>
      <c r="V364" s="1"/>
      <c r="W364" s="1"/>
      <c r="X364" s="1"/>
    </row>
    <row r="365" spans="1:2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2"/>
      <c r="L365" s="2"/>
      <c r="M365" s="2"/>
      <c r="N365" s="2"/>
      <c r="O365" s="2"/>
      <c r="P365" s="2"/>
      <c r="Q365" s="2"/>
      <c r="R365" s="1"/>
      <c r="S365" s="1"/>
      <c r="T365" s="1"/>
      <c r="U365" s="1"/>
      <c r="V365" s="1"/>
      <c r="W365" s="1"/>
      <c r="X365" s="1"/>
    </row>
    <row r="366" spans="1:2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2"/>
      <c r="L366" s="2"/>
      <c r="M366" s="2"/>
      <c r="N366" s="2"/>
      <c r="O366" s="2"/>
      <c r="P366" s="2"/>
      <c r="Q366" s="2"/>
      <c r="R366" s="1"/>
      <c r="S366" s="1"/>
      <c r="T366" s="1"/>
      <c r="U366" s="1"/>
      <c r="V366" s="1"/>
      <c r="W366" s="1"/>
      <c r="X366" s="1"/>
    </row>
    <row r="367" spans="1:2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2"/>
      <c r="L367" s="2"/>
      <c r="M367" s="2"/>
      <c r="N367" s="2"/>
      <c r="O367" s="2"/>
      <c r="P367" s="2"/>
      <c r="Q367" s="2"/>
      <c r="R367" s="1"/>
      <c r="S367" s="1"/>
      <c r="T367" s="1"/>
      <c r="U367" s="1"/>
      <c r="V367" s="1"/>
      <c r="W367" s="1"/>
      <c r="X367" s="1"/>
    </row>
    <row r="368" spans="1:2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2"/>
      <c r="L368" s="2"/>
      <c r="M368" s="2"/>
      <c r="N368" s="2"/>
      <c r="O368" s="2"/>
      <c r="P368" s="2"/>
      <c r="Q368" s="2"/>
      <c r="R368" s="1"/>
      <c r="S368" s="1"/>
      <c r="T368" s="1"/>
      <c r="U368" s="1"/>
      <c r="V368" s="1"/>
      <c r="W368" s="1"/>
      <c r="X368" s="1"/>
    </row>
    <row r="369" spans="1:2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2"/>
      <c r="L369" s="2"/>
      <c r="M369" s="2"/>
      <c r="N369" s="2"/>
      <c r="O369" s="2"/>
      <c r="P369" s="2"/>
      <c r="Q369" s="2"/>
      <c r="R369" s="1"/>
      <c r="S369" s="1"/>
      <c r="T369" s="1"/>
      <c r="U369" s="1"/>
      <c r="V369" s="1"/>
      <c r="W369" s="1"/>
      <c r="X369" s="1"/>
    </row>
    <row r="370" spans="1:2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2"/>
      <c r="L370" s="2"/>
      <c r="M370" s="2"/>
      <c r="N370" s="2"/>
      <c r="O370" s="2"/>
      <c r="P370" s="2"/>
      <c r="Q370" s="2"/>
      <c r="R370" s="1"/>
      <c r="S370" s="1"/>
      <c r="T370" s="1"/>
      <c r="U370" s="1"/>
      <c r="V370" s="1"/>
      <c r="W370" s="1"/>
      <c r="X370" s="1"/>
    </row>
    <row r="371" spans="1:2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2"/>
      <c r="L371" s="2"/>
      <c r="M371" s="2"/>
      <c r="N371" s="2"/>
      <c r="O371" s="2"/>
      <c r="P371" s="2"/>
      <c r="Q371" s="2"/>
      <c r="R371" s="1"/>
      <c r="S371" s="1"/>
      <c r="T371" s="1"/>
      <c r="U371" s="1"/>
      <c r="V371" s="1"/>
      <c r="W371" s="1"/>
      <c r="X371" s="1"/>
    </row>
    <row r="372" spans="1:2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2"/>
      <c r="L372" s="2"/>
      <c r="M372" s="2"/>
      <c r="N372" s="2"/>
      <c r="O372" s="2"/>
      <c r="P372" s="2"/>
      <c r="Q372" s="2"/>
      <c r="R372" s="1"/>
      <c r="S372" s="1"/>
      <c r="T372" s="1"/>
      <c r="U372" s="1"/>
      <c r="V372" s="1"/>
      <c r="W372" s="1"/>
      <c r="X372" s="1"/>
    </row>
    <row r="373" spans="1:2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2"/>
      <c r="L373" s="2"/>
      <c r="M373" s="2"/>
      <c r="N373" s="2"/>
      <c r="O373" s="2"/>
      <c r="P373" s="2"/>
      <c r="Q373" s="2"/>
      <c r="R373" s="1"/>
      <c r="S373" s="1"/>
      <c r="T373" s="1"/>
      <c r="U373" s="1"/>
      <c r="V373" s="1"/>
      <c r="W373" s="1"/>
      <c r="X373" s="1"/>
    </row>
    <row r="374" spans="1:2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2"/>
      <c r="L374" s="2"/>
      <c r="M374" s="2"/>
      <c r="N374" s="2"/>
      <c r="O374" s="2"/>
      <c r="P374" s="2"/>
      <c r="Q374" s="2"/>
      <c r="R374" s="1"/>
      <c r="S374" s="1"/>
      <c r="T374" s="1"/>
      <c r="U374" s="1"/>
      <c r="V374" s="1"/>
      <c r="W374" s="1"/>
      <c r="X374" s="1"/>
    </row>
    <row r="375" spans="1:2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2"/>
      <c r="L375" s="2"/>
      <c r="M375" s="2"/>
      <c r="N375" s="2"/>
      <c r="O375" s="2"/>
      <c r="P375" s="2"/>
      <c r="Q375" s="2"/>
      <c r="R375" s="1"/>
      <c r="S375" s="1"/>
      <c r="T375" s="1"/>
      <c r="U375" s="1"/>
      <c r="V375" s="1"/>
      <c r="W375" s="1"/>
      <c r="X375" s="1"/>
    </row>
    <row r="376" spans="1:2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2"/>
      <c r="L376" s="2"/>
      <c r="M376" s="2"/>
      <c r="N376" s="2"/>
      <c r="O376" s="2"/>
      <c r="P376" s="2"/>
      <c r="Q376" s="2"/>
      <c r="R376" s="1"/>
      <c r="S376" s="1"/>
      <c r="T376" s="1"/>
      <c r="U376" s="1"/>
      <c r="V376" s="1"/>
      <c r="W376" s="1"/>
      <c r="X376" s="1"/>
    </row>
    <row r="377" spans="1:2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2"/>
      <c r="L377" s="2"/>
      <c r="M377" s="2"/>
      <c r="N377" s="2"/>
      <c r="O377" s="2"/>
      <c r="P377" s="2"/>
      <c r="Q377" s="2"/>
      <c r="R377" s="1"/>
      <c r="S377" s="1"/>
      <c r="T377" s="1"/>
      <c r="U377" s="1"/>
      <c r="V377" s="1"/>
      <c r="W377" s="1"/>
      <c r="X377" s="1"/>
    </row>
    <row r="378" spans="1:2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2"/>
      <c r="L378" s="2"/>
      <c r="M378" s="2"/>
      <c r="N378" s="2"/>
      <c r="O378" s="2"/>
      <c r="P378" s="2"/>
      <c r="Q378" s="2"/>
      <c r="R378" s="1"/>
      <c r="S378" s="1"/>
      <c r="T378" s="1"/>
      <c r="U378" s="1"/>
      <c r="V378" s="1"/>
      <c r="W378" s="1"/>
      <c r="X378" s="1"/>
    </row>
    <row r="379" spans="1:2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2"/>
      <c r="L379" s="2"/>
      <c r="M379" s="2"/>
      <c r="N379" s="2"/>
      <c r="O379" s="2"/>
      <c r="P379" s="2"/>
      <c r="Q379" s="2"/>
      <c r="R379" s="1"/>
      <c r="S379" s="1"/>
      <c r="T379" s="1"/>
      <c r="U379" s="1"/>
      <c r="V379" s="1"/>
      <c r="W379" s="1"/>
      <c r="X379" s="1"/>
    </row>
    <row r="380" spans="1:2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2"/>
      <c r="L380" s="2"/>
      <c r="M380" s="2"/>
      <c r="N380" s="2"/>
      <c r="O380" s="2"/>
      <c r="P380" s="2"/>
      <c r="Q380" s="2"/>
      <c r="R380" s="1"/>
      <c r="S380" s="1"/>
      <c r="T380" s="1"/>
      <c r="U380" s="1"/>
      <c r="V380" s="1"/>
      <c r="W380" s="1"/>
      <c r="X380" s="1"/>
    </row>
    <row r="381" spans="1:2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2"/>
      <c r="L381" s="2"/>
      <c r="M381" s="2"/>
      <c r="N381" s="2"/>
      <c r="O381" s="2"/>
      <c r="P381" s="2"/>
      <c r="Q381" s="2"/>
      <c r="R381" s="1"/>
      <c r="S381" s="1"/>
      <c r="T381" s="1"/>
      <c r="U381" s="1"/>
      <c r="V381" s="1"/>
      <c r="W381" s="1"/>
      <c r="X381" s="1"/>
    </row>
    <row r="382" spans="1:2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2"/>
      <c r="L382" s="2"/>
      <c r="M382" s="2"/>
      <c r="N382" s="2"/>
      <c r="O382" s="2"/>
      <c r="P382" s="2"/>
      <c r="Q382" s="2"/>
      <c r="R382" s="1"/>
      <c r="S382" s="1"/>
      <c r="T382" s="1"/>
      <c r="U382" s="1"/>
      <c r="V382" s="1"/>
      <c r="W382" s="1"/>
      <c r="X382" s="1"/>
    </row>
    <row r="383" spans="1:2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2"/>
      <c r="L383" s="2"/>
      <c r="M383" s="2"/>
      <c r="N383" s="2"/>
      <c r="O383" s="2"/>
      <c r="P383" s="2"/>
      <c r="Q383" s="2"/>
      <c r="R383" s="1"/>
      <c r="S383" s="1"/>
      <c r="T383" s="1"/>
      <c r="U383" s="1"/>
      <c r="V383" s="1"/>
      <c r="W383" s="1"/>
      <c r="X383" s="1"/>
    </row>
    <row r="384" spans="1:2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2"/>
      <c r="L384" s="2"/>
      <c r="M384" s="2"/>
      <c r="N384" s="2"/>
      <c r="O384" s="2"/>
      <c r="P384" s="2"/>
      <c r="Q384" s="2"/>
      <c r="R384" s="1"/>
      <c r="S384" s="1"/>
      <c r="T384" s="1"/>
      <c r="U384" s="1"/>
      <c r="V384" s="1"/>
      <c r="W384" s="1"/>
      <c r="X384" s="1"/>
    </row>
    <row r="385" spans="1:2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2"/>
      <c r="L385" s="2"/>
      <c r="M385" s="2"/>
      <c r="N385" s="2"/>
      <c r="O385" s="2"/>
      <c r="P385" s="2"/>
      <c r="Q385" s="2"/>
      <c r="R385" s="1"/>
      <c r="S385" s="1"/>
      <c r="T385" s="1"/>
      <c r="U385" s="1"/>
      <c r="V385" s="1"/>
      <c r="W385" s="1"/>
      <c r="X385" s="1"/>
    </row>
    <row r="386" spans="1:2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2"/>
      <c r="L386" s="2"/>
      <c r="M386" s="2"/>
      <c r="N386" s="2"/>
      <c r="O386" s="2"/>
      <c r="P386" s="2"/>
      <c r="Q386" s="2"/>
      <c r="R386" s="1"/>
      <c r="S386" s="1"/>
      <c r="T386" s="1"/>
      <c r="U386" s="1"/>
      <c r="V386" s="1"/>
      <c r="W386" s="1"/>
      <c r="X386" s="1"/>
    </row>
    <row r="387" spans="1:2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2"/>
      <c r="L387" s="2"/>
      <c r="M387" s="2"/>
      <c r="N387" s="2"/>
      <c r="O387" s="2"/>
      <c r="P387" s="2"/>
      <c r="Q387" s="2"/>
      <c r="R387" s="1"/>
      <c r="S387" s="1"/>
      <c r="T387" s="1"/>
      <c r="U387" s="1"/>
      <c r="V387" s="1"/>
      <c r="W387" s="1"/>
      <c r="X387" s="1"/>
    </row>
    <row r="388" spans="1:2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2"/>
      <c r="L388" s="2"/>
      <c r="M388" s="2"/>
      <c r="N388" s="2"/>
      <c r="O388" s="2"/>
      <c r="P388" s="2"/>
      <c r="Q388" s="2"/>
      <c r="R388" s="1"/>
      <c r="S388" s="1"/>
      <c r="T388" s="1"/>
      <c r="U388" s="1"/>
      <c r="V388" s="1"/>
      <c r="W388" s="1"/>
      <c r="X388" s="1"/>
    </row>
    <row r="389" spans="1:2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2"/>
      <c r="L389" s="2"/>
      <c r="M389" s="2"/>
      <c r="N389" s="2"/>
      <c r="O389" s="2"/>
      <c r="P389" s="2"/>
      <c r="Q389" s="2"/>
      <c r="R389" s="1"/>
      <c r="S389" s="1"/>
      <c r="T389" s="1"/>
      <c r="U389" s="1"/>
      <c r="V389" s="1"/>
      <c r="W389" s="1"/>
      <c r="X389" s="1"/>
    </row>
    <row r="390" spans="1:2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2"/>
      <c r="L390" s="2"/>
      <c r="M390" s="2"/>
      <c r="N390" s="2"/>
      <c r="O390" s="2"/>
      <c r="P390" s="2"/>
      <c r="Q390" s="2"/>
      <c r="R390" s="1"/>
      <c r="S390" s="1"/>
      <c r="T390" s="1"/>
      <c r="U390" s="1"/>
      <c r="V390" s="1"/>
      <c r="W390" s="1"/>
      <c r="X390" s="1"/>
    </row>
    <row r="391" spans="1:2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2"/>
      <c r="L391" s="2"/>
      <c r="M391" s="2"/>
      <c r="N391" s="2"/>
      <c r="O391" s="2"/>
      <c r="P391" s="2"/>
      <c r="Q391" s="2"/>
      <c r="R391" s="1"/>
      <c r="S391" s="1"/>
      <c r="T391" s="1"/>
      <c r="U391" s="1"/>
      <c r="V391" s="1"/>
      <c r="W391" s="1"/>
      <c r="X391" s="1"/>
    </row>
    <row r="392" spans="1:2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2"/>
      <c r="L392" s="2"/>
      <c r="M392" s="2"/>
      <c r="N392" s="2"/>
      <c r="O392" s="2"/>
      <c r="P392" s="2"/>
      <c r="Q392" s="2"/>
      <c r="R392" s="1"/>
      <c r="S392" s="1"/>
      <c r="T392" s="1"/>
      <c r="U392" s="1"/>
      <c r="V392" s="1"/>
      <c r="W392" s="1"/>
      <c r="X392" s="1"/>
    </row>
    <row r="393" spans="1:2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2"/>
      <c r="L393" s="2"/>
      <c r="M393" s="2"/>
      <c r="N393" s="2"/>
      <c r="O393" s="2"/>
      <c r="P393" s="2"/>
      <c r="Q393" s="2"/>
      <c r="R393" s="1"/>
      <c r="S393" s="1"/>
      <c r="T393" s="1"/>
      <c r="U393" s="1"/>
      <c r="V393" s="1"/>
      <c r="W393" s="1"/>
      <c r="X393" s="1"/>
    </row>
    <row r="394" spans="1:2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2"/>
      <c r="L394" s="2"/>
      <c r="M394" s="2"/>
      <c r="N394" s="2"/>
      <c r="O394" s="2"/>
      <c r="P394" s="2"/>
      <c r="Q394" s="2"/>
      <c r="R394" s="1"/>
      <c r="S394" s="1"/>
      <c r="T394" s="1"/>
      <c r="U394" s="1"/>
      <c r="V394" s="1"/>
      <c r="W394" s="1"/>
      <c r="X394" s="1"/>
    </row>
    <row r="395" spans="1:2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2"/>
      <c r="L395" s="2"/>
      <c r="M395" s="2"/>
      <c r="N395" s="2"/>
      <c r="O395" s="2"/>
      <c r="P395" s="2"/>
      <c r="Q395" s="2"/>
      <c r="R395" s="1"/>
      <c r="S395" s="1"/>
      <c r="T395" s="1"/>
      <c r="U395" s="1"/>
      <c r="V395" s="1"/>
      <c r="W395" s="1"/>
      <c r="X395" s="1"/>
    </row>
    <row r="396" spans="1:2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2"/>
      <c r="L396" s="2"/>
      <c r="M396" s="2"/>
      <c r="N396" s="2"/>
      <c r="O396" s="2"/>
      <c r="P396" s="2"/>
      <c r="Q396" s="2"/>
      <c r="R396" s="1"/>
      <c r="S396" s="1"/>
      <c r="T396" s="1"/>
      <c r="U396" s="1"/>
      <c r="V396" s="1"/>
      <c r="W396" s="1"/>
      <c r="X396" s="1"/>
    </row>
    <row r="397" spans="1:2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2"/>
      <c r="L397" s="2"/>
      <c r="M397" s="2"/>
      <c r="N397" s="2"/>
      <c r="O397" s="2"/>
      <c r="P397" s="2"/>
      <c r="Q397" s="2"/>
      <c r="R397" s="1"/>
      <c r="S397" s="1"/>
      <c r="T397" s="1"/>
      <c r="U397" s="1"/>
      <c r="V397" s="1"/>
      <c r="W397" s="1"/>
      <c r="X397" s="1"/>
    </row>
    <row r="398" spans="1:2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2"/>
      <c r="L398" s="2"/>
      <c r="M398" s="2"/>
      <c r="N398" s="2"/>
      <c r="O398" s="2"/>
      <c r="P398" s="2"/>
      <c r="Q398" s="2"/>
      <c r="R398" s="1"/>
      <c r="S398" s="1"/>
      <c r="T398" s="1"/>
      <c r="U398" s="1"/>
      <c r="V398" s="1"/>
      <c r="W398" s="1"/>
      <c r="X398" s="1"/>
    </row>
    <row r="399" spans="1:2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2"/>
      <c r="L399" s="2"/>
      <c r="M399" s="2"/>
      <c r="N399" s="2"/>
      <c r="O399" s="2"/>
      <c r="P399" s="2"/>
      <c r="Q399" s="2"/>
      <c r="R399" s="1"/>
      <c r="S399" s="1"/>
      <c r="T399" s="1"/>
      <c r="U399" s="1"/>
      <c r="V399" s="1"/>
      <c r="W399" s="1"/>
      <c r="X399" s="1"/>
    </row>
    <row r="400" spans="1:2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2"/>
      <c r="L400" s="2"/>
      <c r="M400" s="2"/>
      <c r="N400" s="2"/>
      <c r="O400" s="2"/>
      <c r="P400" s="2"/>
      <c r="Q400" s="2"/>
      <c r="R400" s="1"/>
      <c r="S400" s="1"/>
      <c r="T400" s="1"/>
      <c r="U400" s="1"/>
      <c r="V400" s="1"/>
      <c r="W400" s="1"/>
      <c r="X400" s="1"/>
    </row>
    <row r="401" spans="1:2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2"/>
      <c r="L401" s="2"/>
      <c r="M401" s="2"/>
      <c r="N401" s="2"/>
      <c r="O401" s="2"/>
      <c r="P401" s="2"/>
      <c r="Q401" s="2"/>
      <c r="R401" s="1"/>
      <c r="S401" s="1"/>
      <c r="T401" s="1"/>
      <c r="U401" s="1"/>
      <c r="V401" s="1"/>
      <c r="W401" s="1"/>
      <c r="X401" s="1"/>
    </row>
    <row r="402" spans="1:2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2"/>
      <c r="L402" s="2"/>
      <c r="M402" s="2"/>
      <c r="N402" s="2"/>
      <c r="O402" s="2"/>
      <c r="P402" s="2"/>
      <c r="Q402" s="2"/>
      <c r="R402" s="1"/>
      <c r="S402" s="1"/>
      <c r="T402" s="1"/>
      <c r="U402" s="1"/>
      <c r="V402" s="1"/>
      <c r="W402" s="1"/>
      <c r="X402" s="1"/>
    </row>
    <row r="403" spans="1:2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2"/>
      <c r="L403" s="2"/>
      <c r="M403" s="2"/>
      <c r="N403" s="2"/>
      <c r="O403" s="2"/>
      <c r="P403" s="2"/>
      <c r="Q403" s="2"/>
      <c r="R403" s="1"/>
      <c r="S403" s="1"/>
      <c r="T403" s="1"/>
      <c r="U403" s="1"/>
      <c r="V403" s="1"/>
      <c r="W403" s="1"/>
      <c r="X403" s="1"/>
    </row>
    <row r="404" spans="1:2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2"/>
      <c r="L404" s="2"/>
      <c r="M404" s="2"/>
      <c r="N404" s="2"/>
      <c r="O404" s="2"/>
      <c r="P404" s="2"/>
      <c r="Q404" s="2"/>
      <c r="R404" s="1"/>
      <c r="S404" s="1"/>
      <c r="T404" s="1"/>
      <c r="U404" s="1"/>
      <c r="V404" s="1"/>
      <c r="W404" s="1"/>
      <c r="X404" s="1"/>
    </row>
    <row r="405" spans="1:2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2"/>
      <c r="L405" s="2"/>
      <c r="M405" s="2"/>
      <c r="N405" s="2"/>
      <c r="O405" s="2"/>
      <c r="P405" s="2"/>
      <c r="Q405" s="2"/>
      <c r="R405" s="1"/>
      <c r="S405" s="1"/>
      <c r="T405" s="1"/>
      <c r="U405" s="1"/>
      <c r="V405" s="1"/>
      <c r="W405" s="1"/>
      <c r="X405" s="1"/>
    </row>
    <row r="406" spans="1:2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2"/>
      <c r="L406" s="2"/>
      <c r="M406" s="2"/>
      <c r="N406" s="2"/>
      <c r="O406" s="2"/>
      <c r="P406" s="2"/>
      <c r="Q406" s="2"/>
      <c r="R406" s="1"/>
      <c r="S406" s="1"/>
      <c r="T406" s="1"/>
      <c r="U406" s="1"/>
      <c r="V406" s="1"/>
      <c r="W406" s="1"/>
      <c r="X406" s="1"/>
    </row>
    <row r="407" spans="1:2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2"/>
      <c r="L407" s="2"/>
      <c r="M407" s="2"/>
      <c r="N407" s="2"/>
      <c r="O407" s="2"/>
      <c r="P407" s="2"/>
      <c r="Q407" s="2"/>
      <c r="R407" s="1"/>
      <c r="S407" s="1"/>
      <c r="T407" s="1"/>
      <c r="U407" s="1"/>
      <c r="V407" s="1"/>
      <c r="W407" s="1"/>
      <c r="X407" s="1"/>
    </row>
    <row r="408" spans="1:2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2"/>
      <c r="L408" s="2"/>
      <c r="M408" s="2"/>
      <c r="N408" s="2"/>
      <c r="O408" s="2"/>
      <c r="P408" s="2"/>
      <c r="Q408" s="2"/>
      <c r="R408" s="1"/>
      <c r="S408" s="1"/>
      <c r="T408" s="1"/>
      <c r="U408" s="1"/>
      <c r="V408" s="1"/>
      <c r="W408" s="1"/>
      <c r="X408" s="1"/>
    </row>
    <row r="409" spans="1:2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2"/>
      <c r="L409" s="2"/>
      <c r="M409" s="2"/>
      <c r="N409" s="2"/>
      <c r="O409" s="2"/>
      <c r="P409" s="2"/>
      <c r="Q409" s="2"/>
      <c r="R409" s="1"/>
      <c r="S409" s="1"/>
      <c r="T409" s="1"/>
      <c r="U409" s="1"/>
      <c r="V409" s="1"/>
      <c r="W409" s="1"/>
      <c r="X409" s="1"/>
    </row>
    <row r="410" spans="1:2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2"/>
      <c r="L410" s="2"/>
      <c r="M410" s="2"/>
      <c r="N410" s="2"/>
      <c r="O410" s="2"/>
      <c r="P410" s="2"/>
      <c r="Q410" s="2"/>
      <c r="R410" s="1"/>
      <c r="S410" s="1"/>
      <c r="T410" s="1"/>
      <c r="U410" s="1"/>
      <c r="V410" s="1"/>
      <c r="W410" s="1"/>
      <c r="X410" s="1"/>
    </row>
    <row r="411" spans="1:2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2"/>
      <c r="L411" s="2"/>
      <c r="M411" s="2"/>
      <c r="N411" s="2"/>
      <c r="O411" s="2"/>
      <c r="P411" s="2"/>
      <c r="Q411" s="2"/>
      <c r="R411" s="1"/>
      <c r="S411" s="1"/>
      <c r="T411" s="1"/>
      <c r="U411" s="1"/>
      <c r="V411" s="1"/>
      <c r="W411" s="1"/>
      <c r="X411" s="1"/>
    </row>
    <row r="412" spans="1:2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2"/>
      <c r="L412" s="2"/>
      <c r="M412" s="2"/>
      <c r="N412" s="2"/>
      <c r="O412" s="2"/>
      <c r="P412" s="2"/>
      <c r="Q412" s="2"/>
      <c r="R412" s="1"/>
      <c r="S412" s="1"/>
      <c r="T412" s="1"/>
      <c r="U412" s="1"/>
      <c r="V412" s="1"/>
      <c r="W412" s="1"/>
      <c r="X412" s="1"/>
    </row>
    <row r="413" spans="1:2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2"/>
      <c r="L413" s="2"/>
      <c r="M413" s="2"/>
      <c r="N413" s="2"/>
      <c r="O413" s="2"/>
      <c r="P413" s="2"/>
      <c r="Q413" s="2"/>
      <c r="R413" s="1"/>
      <c r="S413" s="1"/>
      <c r="T413" s="1"/>
      <c r="U413" s="1"/>
      <c r="V413" s="1"/>
      <c r="W413" s="1"/>
      <c r="X413" s="1"/>
    </row>
    <row r="414" spans="1:2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2"/>
      <c r="L414" s="2"/>
      <c r="M414" s="2"/>
      <c r="N414" s="2"/>
      <c r="O414" s="2"/>
      <c r="P414" s="2"/>
      <c r="Q414" s="2"/>
      <c r="R414" s="1"/>
      <c r="S414" s="1"/>
      <c r="T414" s="1"/>
      <c r="U414" s="1"/>
      <c r="V414" s="1"/>
      <c r="W414" s="1"/>
      <c r="X414" s="1"/>
    </row>
    <row r="415" spans="1:2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2"/>
      <c r="L415" s="2"/>
      <c r="M415" s="2"/>
      <c r="N415" s="2"/>
      <c r="O415" s="2"/>
      <c r="P415" s="2"/>
      <c r="Q415" s="2"/>
      <c r="R415" s="1"/>
      <c r="S415" s="1"/>
      <c r="T415" s="1"/>
      <c r="U415" s="1"/>
      <c r="V415" s="1"/>
      <c r="W415" s="1"/>
      <c r="X415" s="1"/>
    </row>
    <row r="416" spans="1:2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2"/>
      <c r="L416" s="2"/>
      <c r="M416" s="2"/>
      <c r="N416" s="2"/>
      <c r="O416" s="2"/>
      <c r="P416" s="2"/>
      <c r="Q416" s="2"/>
      <c r="R416" s="1"/>
      <c r="S416" s="1"/>
      <c r="T416" s="1"/>
      <c r="U416" s="1"/>
      <c r="V416" s="1"/>
      <c r="W416" s="1"/>
      <c r="X416" s="1"/>
    </row>
    <row r="417" spans="1:2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2"/>
      <c r="L417" s="2"/>
      <c r="M417" s="2"/>
      <c r="N417" s="2"/>
      <c r="O417" s="2"/>
      <c r="P417" s="2"/>
      <c r="Q417" s="2"/>
      <c r="R417" s="1"/>
      <c r="S417" s="1"/>
      <c r="T417" s="1"/>
      <c r="U417" s="1"/>
      <c r="V417" s="1"/>
      <c r="W417" s="1"/>
      <c r="X417" s="1"/>
    </row>
    <row r="418" spans="1:2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2"/>
      <c r="L418" s="2"/>
      <c r="M418" s="2"/>
      <c r="N418" s="2"/>
      <c r="O418" s="2"/>
      <c r="P418" s="2"/>
      <c r="Q418" s="2"/>
      <c r="R418" s="1"/>
      <c r="S418" s="1"/>
      <c r="T418" s="1"/>
      <c r="U418" s="1"/>
      <c r="V418" s="1"/>
      <c r="W418" s="1"/>
      <c r="X418" s="1"/>
    </row>
    <row r="419" spans="1:2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2"/>
      <c r="L419" s="2"/>
      <c r="M419" s="2"/>
      <c r="N419" s="2"/>
      <c r="O419" s="2"/>
      <c r="P419" s="2"/>
      <c r="Q419" s="2"/>
      <c r="R419" s="1"/>
      <c r="S419" s="1"/>
      <c r="T419" s="1"/>
      <c r="U419" s="1"/>
      <c r="V419" s="1"/>
      <c r="W419" s="1"/>
      <c r="X419" s="1"/>
    </row>
    <row r="420" spans="1:2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2"/>
      <c r="L420" s="2"/>
      <c r="M420" s="2"/>
      <c r="N420" s="2"/>
      <c r="O420" s="2"/>
      <c r="P420" s="2"/>
      <c r="Q420" s="2"/>
      <c r="R420" s="1"/>
      <c r="S420" s="1"/>
      <c r="T420" s="1"/>
      <c r="U420" s="1"/>
      <c r="V420" s="1"/>
      <c r="W420" s="1"/>
      <c r="X420" s="1"/>
    </row>
    <row r="421" spans="1:2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2"/>
      <c r="L421" s="2"/>
      <c r="M421" s="2"/>
      <c r="N421" s="2"/>
      <c r="O421" s="2"/>
      <c r="P421" s="2"/>
      <c r="Q421" s="2"/>
      <c r="R421" s="1"/>
      <c r="S421" s="1"/>
      <c r="T421" s="1"/>
      <c r="U421" s="1"/>
      <c r="V421" s="1"/>
      <c r="W421" s="1"/>
      <c r="X421" s="1"/>
    </row>
    <row r="422" spans="1:2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2"/>
      <c r="L422" s="2"/>
      <c r="M422" s="2"/>
      <c r="N422" s="2"/>
      <c r="O422" s="2"/>
      <c r="P422" s="2"/>
      <c r="Q422" s="2"/>
      <c r="R422" s="1"/>
      <c r="S422" s="1"/>
      <c r="T422" s="1"/>
      <c r="U422" s="1"/>
      <c r="V422" s="1"/>
      <c r="W422" s="1"/>
      <c r="X422" s="1"/>
    </row>
    <row r="423" spans="1:2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2"/>
      <c r="L423" s="2"/>
      <c r="M423" s="2"/>
      <c r="N423" s="2"/>
      <c r="O423" s="2"/>
      <c r="P423" s="2"/>
      <c r="Q423" s="2"/>
      <c r="R423" s="1"/>
      <c r="S423" s="1"/>
      <c r="T423" s="1"/>
      <c r="U423" s="1"/>
      <c r="V423" s="1"/>
      <c r="W423" s="1"/>
      <c r="X423" s="1"/>
    </row>
    <row r="424" spans="1:2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2"/>
      <c r="L424" s="2"/>
      <c r="M424" s="2"/>
      <c r="N424" s="2"/>
      <c r="O424" s="2"/>
      <c r="P424" s="2"/>
      <c r="Q424" s="2"/>
      <c r="R424" s="1"/>
      <c r="S424" s="1"/>
      <c r="T424" s="1"/>
      <c r="U424" s="1"/>
      <c r="V424" s="1"/>
      <c r="W424" s="1"/>
      <c r="X424" s="1"/>
    </row>
    <row r="425" spans="1:2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2"/>
      <c r="L425" s="2"/>
      <c r="M425" s="2"/>
      <c r="N425" s="2"/>
      <c r="O425" s="2"/>
      <c r="P425" s="2"/>
      <c r="Q425" s="2"/>
      <c r="R425" s="1"/>
      <c r="S425" s="1"/>
      <c r="T425" s="1"/>
      <c r="U425" s="1"/>
      <c r="V425" s="1"/>
      <c r="W425" s="1"/>
      <c r="X425" s="1"/>
    </row>
    <row r="426" spans="1:2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2"/>
      <c r="L426" s="2"/>
      <c r="M426" s="2"/>
      <c r="N426" s="2"/>
      <c r="O426" s="2"/>
      <c r="P426" s="2"/>
      <c r="Q426" s="2"/>
      <c r="R426" s="1"/>
      <c r="S426" s="1"/>
      <c r="T426" s="1"/>
      <c r="U426" s="1"/>
      <c r="V426" s="1"/>
      <c r="W426" s="1"/>
      <c r="X426" s="1"/>
    </row>
    <row r="427" spans="1:2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2"/>
      <c r="L427" s="2"/>
      <c r="M427" s="2"/>
      <c r="N427" s="2"/>
      <c r="O427" s="2"/>
      <c r="P427" s="2"/>
      <c r="Q427" s="2"/>
      <c r="R427" s="1"/>
      <c r="S427" s="1"/>
      <c r="T427" s="1"/>
      <c r="U427" s="1"/>
      <c r="V427" s="1"/>
      <c r="W427" s="1"/>
      <c r="X427" s="1"/>
    </row>
    <row r="428" spans="1:2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2"/>
      <c r="L428" s="2"/>
      <c r="M428" s="2"/>
      <c r="N428" s="2"/>
      <c r="O428" s="2"/>
      <c r="P428" s="2"/>
      <c r="Q428" s="2"/>
      <c r="R428" s="1"/>
      <c r="S428" s="1"/>
      <c r="T428" s="1"/>
      <c r="U428" s="1"/>
      <c r="V428" s="1"/>
      <c r="W428" s="1"/>
      <c r="X428" s="1"/>
    </row>
    <row r="429" spans="1:2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2"/>
      <c r="L429" s="2"/>
      <c r="M429" s="2"/>
      <c r="N429" s="2"/>
      <c r="O429" s="2"/>
      <c r="P429" s="2"/>
      <c r="Q429" s="2"/>
      <c r="R429" s="1"/>
      <c r="S429" s="1"/>
      <c r="T429" s="1"/>
      <c r="U429" s="1"/>
      <c r="V429" s="1"/>
      <c r="W429" s="1"/>
      <c r="X429" s="1"/>
    </row>
    <row r="430" spans="1:2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2"/>
      <c r="L430" s="2"/>
      <c r="M430" s="2"/>
      <c r="N430" s="2"/>
      <c r="O430" s="2"/>
      <c r="P430" s="2"/>
      <c r="Q430" s="2"/>
      <c r="R430" s="1"/>
      <c r="S430" s="1"/>
      <c r="T430" s="1"/>
      <c r="U430" s="1"/>
      <c r="V430" s="1"/>
      <c r="W430" s="1"/>
      <c r="X430" s="1"/>
    </row>
    <row r="431" spans="1:2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2"/>
      <c r="L431" s="2"/>
      <c r="M431" s="2"/>
      <c r="N431" s="2"/>
      <c r="O431" s="2"/>
      <c r="P431" s="2"/>
      <c r="Q431" s="2"/>
      <c r="R431" s="1"/>
      <c r="S431" s="1"/>
      <c r="T431" s="1"/>
      <c r="U431" s="1"/>
      <c r="V431" s="1"/>
      <c r="W431" s="1"/>
      <c r="X431" s="1"/>
    </row>
    <row r="432" spans="1:2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2"/>
      <c r="L432" s="2"/>
      <c r="M432" s="2"/>
      <c r="N432" s="2"/>
      <c r="O432" s="2"/>
      <c r="P432" s="2"/>
      <c r="Q432" s="2"/>
      <c r="R432" s="1"/>
      <c r="S432" s="1"/>
      <c r="T432" s="1"/>
      <c r="U432" s="1"/>
      <c r="V432" s="1"/>
      <c r="W432" s="1"/>
      <c r="X432" s="1"/>
    </row>
    <row r="433" spans="1:2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2"/>
      <c r="L433" s="2"/>
      <c r="M433" s="2"/>
      <c r="N433" s="2"/>
      <c r="O433" s="2"/>
      <c r="P433" s="2"/>
      <c r="Q433" s="2"/>
      <c r="R433" s="1"/>
      <c r="S433" s="1"/>
      <c r="T433" s="1"/>
      <c r="U433" s="1"/>
      <c r="V433" s="1"/>
      <c r="W433" s="1"/>
      <c r="X433" s="1"/>
    </row>
    <row r="434" spans="1:2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2"/>
      <c r="L434" s="2"/>
      <c r="M434" s="2"/>
      <c r="N434" s="2"/>
      <c r="O434" s="2"/>
      <c r="P434" s="2"/>
      <c r="Q434" s="2"/>
      <c r="R434" s="1"/>
      <c r="S434" s="1"/>
      <c r="T434" s="1"/>
      <c r="U434" s="1"/>
      <c r="V434" s="1"/>
      <c r="W434" s="1"/>
      <c r="X434" s="1"/>
    </row>
    <row r="435" spans="1:2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2"/>
      <c r="L435" s="2"/>
      <c r="M435" s="2"/>
      <c r="N435" s="2"/>
      <c r="O435" s="2"/>
      <c r="P435" s="2"/>
      <c r="Q435" s="2"/>
      <c r="R435" s="1"/>
      <c r="S435" s="1"/>
      <c r="T435" s="1"/>
      <c r="U435" s="1"/>
      <c r="V435" s="1"/>
      <c r="W435" s="1"/>
      <c r="X435" s="1"/>
    </row>
    <row r="436" spans="1:2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2"/>
      <c r="L436" s="2"/>
      <c r="M436" s="2"/>
      <c r="N436" s="2"/>
      <c r="O436" s="2"/>
      <c r="P436" s="2"/>
      <c r="Q436" s="2"/>
      <c r="R436" s="1"/>
      <c r="S436" s="1"/>
      <c r="T436" s="1"/>
      <c r="U436" s="1"/>
      <c r="V436" s="1"/>
      <c r="W436" s="1"/>
      <c r="X436" s="1"/>
    </row>
    <row r="437" spans="1:2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2"/>
      <c r="L437" s="2"/>
      <c r="M437" s="2"/>
      <c r="N437" s="2"/>
      <c r="O437" s="2"/>
      <c r="P437" s="2"/>
      <c r="Q437" s="2"/>
      <c r="R437" s="1"/>
      <c r="S437" s="1"/>
      <c r="T437" s="1"/>
      <c r="U437" s="1"/>
      <c r="V437" s="1"/>
      <c r="W437" s="1"/>
      <c r="X437" s="1"/>
    </row>
    <row r="438" spans="1:2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2"/>
      <c r="L438" s="2"/>
      <c r="M438" s="2"/>
      <c r="N438" s="2"/>
      <c r="O438" s="2"/>
      <c r="P438" s="2"/>
      <c r="Q438" s="2"/>
      <c r="R438" s="1"/>
      <c r="S438" s="1"/>
      <c r="T438" s="1"/>
      <c r="U438" s="1"/>
      <c r="V438" s="1"/>
      <c r="W438" s="1"/>
      <c r="X438" s="1"/>
    </row>
    <row r="439" spans="1:2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2"/>
      <c r="L439" s="2"/>
      <c r="M439" s="2"/>
      <c r="N439" s="2"/>
      <c r="O439" s="2"/>
      <c r="P439" s="2"/>
      <c r="Q439" s="2"/>
      <c r="R439" s="1"/>
      <c r="S439" s="1"/>
      <c r="T439" s="1"/>
      <c r="U439" s="1"/>
      <c r="V439" s="1"/>
      <c r="W439" s="1"/>
      <c r="X439" s="1"/>
    </row>
    <row r="440" spans="1:2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2"/>
      <c r="L440" s="2"/>
      <c r="M440" s="2"/>
      <c r="N440" s="2"/>
      <c r="O440" s="2"/>
      <c r="P440" s="2"/>
      <c r="Q440" s="2"/>
      <c r="R440" s="1"/>
      <c r="S440" s="1"/>
      <c r="T440" s="1"/>
      <c r="U440" s="1"/>
      <c r="V440" s="1"/>
      <c r="W440" s="1"/>
      <c r="X440" s="1"/>
    </row>
    <row r="441" spans="1:2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2"/>
      <c r="L441" s="2"/>
      <c r="M441" s="2"/>
      <c r="N441" s="2"/>
      <c r="O441" s="2"/>
      <c r="P441" s="2"/>
      <c r="Q441" s="2"/>
      <c r="R441" s="1"/>
      <c r="S441" s="1"/>
      <c r="T441" s="1"/>
      <c r="U441" s="1"/>
      <c r="V441" s="1"/>
      <c r="W441" s="1"/>
      <c r="X441" s="1"/>
    </row>
    <row r="442" spans="1:2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2"/>
      <c r="L442" s="2"/>
      <c r="M442" s="2"/>
      <c r="N442" s="2"/>
      <c r="O442" s="2"/>
      <c r="P442" s="2"/>
      <c r="Q442" s="2"/>
      <c r="R442" s="1"/>
      <c r="S442" s="1"/>
      <c r="T442" s="1"/>
      <c r="U442" s="1"/>
      <c r="V442" s="1"/>
      <c r="W442" s="1"/>
      <c r="X442" s="1"/>
    </row>
    <row r="443" spans="1:2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2"/>
      <c r="L443" s="2"/>
      <c r="M443" s="2"/>
      <c r="N443" s="2"/>
      <c r="O443" s="2"/>
      <c r="P443" s="2"/>
      <c r="Q443" s="2"/>
      <c r="R443" s="1"/>
      <c r="S443" s="1"/>
      <c r="T443" s="1"/>
      <c r="U443" s="1"/>
      <c r="V443" s="1"/>
      <c r="W443" s="1"/>
      <c r="X443" s="1"/>
    </row>
    <row r="444" spans="1:2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2"/>
      <c r="L444" s="2"/>
      <c r="M444" s="2"/>
      <c r="N444" s="2"/>
      <c r="O444" s="2"/>
      <c r="P444" s="2"/>
      <c r="Q444" s="2"/>
      <c r="R444" s="1"/>
      <c r="S444" s="1"/>
      <c r="T444" s="1"/>
      <c r="U444" s="1"/>
      <c r="V444" s="1"/>
      <c r="W444" s="1"/>
      <c r="X444" s="1"/>
    </row>
    <row r="445" spans="1:2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2"/>
      <c r="L445" s="2"/>
      <c r="M445" s="2"/>
      <c r="N445" s="2"/>
      <c r="O445" s="2"/>
      <c r="P445" s="2"/>
      <c r="Q445" s="2"/>
      <c r="R445" s="1"/>
      <c r="S445" s="1"/>
      <c r="T445" s="1"/>
      <c r="U445" s="1"/>
      <c r="V445" s="1"/>
      <c r="W445" s="1"/>
      <c r="X445" s="1"/>
    </row>
    <row r="446" spans="1:2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2"/>
      <c r="L446" s="2"/>
      <c r="M446" s="2"/>
      <c r="N446" s="2"/>
      <c r="O446" s="2"/>
      <c r="P446" s="2"/>
      <c r="Q446" s="2"/>
      <c r="R446" s="1"/>
      <c r="S446" s="1"/>
      <c r="T446" s="1"/>
      <c r="U446" s="1"/>
      <c r="V446" s="1"/>
      <c r="W446" s="1"/>
      <c r="X446" s="1"/>
    </row>
    <row r="447" spans="1:2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2"/>
      <c r="L447" s="2"/>
      <c r="M447" s="2"/>
      <c r="N447" s="2"/>
      <c r="O447" s="2"/>
      <c r="P447" s="2"/>
      <c r="Q447" s="2"/>
      <c r="R447" s="1"/>
      <c r="S447" s="1"/>
      <c r="T447" s="1"/>
      <c r="U447" s="1"/>
      <c r="V447" s="1"/>
      <c r="W447" s="1"/>
      <c r="X447" s="1"/>
    </row>
    <row r="448" spans="1:2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2"/>
      <c r="L448" s="2"/>
      <c r="M448" s="2"/>
      <c r="N448" s="2"/>
      <c r="O448" s="2"/>
      <c r="P448" s="2"/>
      <c r="Q448" s="2"/>
      <c r="R448" s="1"/>
      <c r="S448" s="1"/>
      <c r="T448" s="1"/>
      <c r="U448" s="1"/>
      <c r="V448" s="1"/>
      <c r="W448" s="1"/>
      <c r="X448" s="1"/>
    </row>
    <row r="449" spans="1:2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2"/>
      <c r="L449" s="2"/>
      <c r="M449" s="2"/>
      <c r="N449" s="2"/>
      <c r="O449" s="2"/>
      <c r="P449" s="2"/>
      <c r="Q449" s="2"/>
      <c r="R449" s="1"/>
      <c r="S449" s="1"/>
      <c r="T449" s="1"/>
      <c r="U449" s="1"/>
      <c r="V449" s="1"/>
      <c r="W449" s="1"/>
      <c r="X449" s="1"/>
    </row>
    <row r="450" spans="1:2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2"/>
      <c r="L450" s="2"/>
      <c r="M450" s="2"/>
      <c r="N450" s="2"/>
      <c r="O450" s="2"/>
      <c r="P450" s="2"/>
      <c r="Q450" s="2"/>
      <c r="R450" s="1"/>
      <c r="S450" s="1"/>
      <c r="T450" s="1"/>
      <c r="U450" s="1"/>
      <c r="V450" s="1"/>
      <c r="W450" s="1"/>
      <c r="X450" s="1"/>
    </row>
    <row r="451" spans="1:2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2"/>
      <c r="L451" s="2"/>
      <c r="M451" s="2"/>
      <c r="N451" s="2"/>
      <c r="O451" s="2"/>
      <c r="P451" s="2"/>
      <c r="Q451" s="2"/>
      <c r="R451" s="1"/>
      <c r="S451" s="1"/>
      <c r="T451" s="1"/>
      <c r="U451" s="1"/>
      <c r="V451" s="1"/>
      <c r="W451" s="1"/>
      <c r="X451" s="1"/>
    </row>
    <row r="452" spans="1:2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2"/>
      <c r="L452" s="2"/>
      <c r="M452" s="2"/>
      <c r="N452" s="2"/>
      <c r="O452" s="2"/>
      <c r="P452" s="2"/>
      <c r="Q452" s="2"/>
      <c r="R452" s="1"/>
      <c r="S452" s="1"/>
      <c r="T452" s="1"/>
      <c r="U452" s="1"/>
      <c r="V452" s="1"/>
      <c r="W452" s="1"/>
      <c r="X452" s="1"/>
    </row>
    <row r="453" spans="1:2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2"/>
      <c r="L453" s="2"/>
      <c r="M453" s="2"/>
      <c r="N453" s="2"/>
      <c r="O453" s="2"/>
      <c r="P453" s="2"/>
      <c r="Q453" s="2"/>
      <c r="R453" s="1"/>
      <c r="S453" s="1"/>
      <c r="T453" s="1"/>
      <c r="U453" s="1"/>
      <c r="V453" s="1"/>
      <c r="W453" s="1"/>
      <c r="X453" s="1"/>
    </row>
    <row r="454" spans="1:2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2"/>
      <c r="L454" s="2"/>
      <c r="M454" s="2"/>
      <c r="N454" s="2"/>
      <c r="O454" s="2"/>
      <c r="P454" s="2"/>
      <c r="Q454" s="2"/>
      <c r="R454" s="1"/>
      <c r="S454" s="1"/>
      <c r="T454" s="1"/>
      <c r="U454" s="1"/>
      <c r="V454" s="1"/>
      <c r="W454" s="1"/>
      <c r="X454" s="1"/>
    </row>
    <row r="455" spans="1:2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2"/>
      <c r="L455" s="2"/>
      <c r="M455" s="2"/>
      <c r="N455" s="2"/>
      <c r="O455" s="2"/>
      <c r="P455" s="2"/>
      <c r="Q455" s="2"/>
      <c r="R455" s="1"/>
      <c r="S455" s="1"/>
      <c r="T455" s="1"/>
      <c r="U455" s="1"/>
      <c r="V455" s="1"/>
      <c r="W455" s="1"/>
      <c r="X455" s="1"/>
    </row>
    <row r="456" spans="1:2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2"/>
      <c r="L456" s="2"/>
      <c r="M456" s="2"/>
      <c r="N456" s="2"/>
      <c r="O456" s="2"/>
      <c r="P456" s="2"/>
      <c r="Q456" s="2"/>
      <c r="R456" s="1"/>
      <c r="S456" s="1"/>
      <c r="T456" s="1"/>
      <c r="U456" s="1"/>
      <c r="V456" s="1"/>
      <c r="W456" s="1"/>
      <c r="X456" s="1"/>
    </row>
    <row r="457" spans="1:2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2"/>
      <c r="L457" s="2"/>
      <c r="M457" s="2"/>
      <c r="N457" s="2"/>
      <c r="O457" s="2"/>
      <c r="P457" s="2"/>
      <c r="Q457" s="2"/>
      <c r="R457" s="1"/>
      <c r="S457" s="1"/>
      <c r="T457" s="1"/>
      <c r="U457" s="1"/>
      <c r="V457" s="1"/>
      <c r="W457" s="1"/>
      <c r="X457" s="1"/>
    </row>
    <row r="458" spans="1:2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2"/>
      <c r="L458" s="2"/>
      <c r="M458" s="2"/>
      <c r="N458" s="2"/>
      <c r="O458" s="2"/>
      <c r="P458" s="2"/>
      <c r="Q458" s="2"/>
      <c r="R458" s="1"/>
      <c r="S458" s="1"/>
      <c r="T458" s="1"/>
      <c r="U458" s="1"/>
      <c r="V458" s="1"/>
      <c r="W458" s="1"/>
      <c r="X458" s="1"/>
    </row>
    <row r="459" spans="1:2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2"/>
      <c r="L459" s="2"/>
      <c r="M459" s="2"/>
      <c r="N459" s="2"/>
      <c r="O459" s="2"/>
      <c r="P459" s="2"/>
      <c r="Q459" s="2"/>
      <c r="R459" s="1"/>
      <c r="S459" s="1"/>
      <c r="T459" s="1"/>
      <c r="U459" s="1"/>
      <c r="V459" s="1"/>
      <c r="W459" s="1"/>
      <c r="X459" s="1"/>
    </row>
    <row r="460" spans="1:2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2"/>
      <c r="L460" s="2"/>
      <c r="M460" s="2"/>
      <c r="N460" s="2"/>
      <c r="O460" s="2"/>
      <c r="P460" s="2"/>
      <c r="Q460" s="2"/>
      <c r="R460" s="1"/>
      <c r="S460" s="1"/>
      <c r="T460" s="1"/>
      <c r="U460" s="1"/>
      <c r="V460" s="1"/>
      <c r="W460" s="1"/>
      <c r="X460" s="1"/>
    </row>
    <row r="461" spans="1:2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2"/>
      <c r="L461" s="2"/>
      <c r="M461" s="2"/>
      <c r="N461" s="2"/>
      <c r="O461" s="2"/>
      <c r="P461" s="2"/>
      <c r="Q461" s="2"/>
      <c r="R461" s="1"/>
      <c r="S461" s="1"/>
      <c r="T461" s="1"/>
      <c r="U461" s="1"/>
      <c r="V461" s="1"/>
      <c r="W461" s="1"/>
      <c r="X461" s="1"/>
    </row>
    <row r="462" spans="1:2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2"/>
      <c r="L462" s="2"/>
      <c r="M462" s="2"/>
      <c r="N462" s="2"/>
      <c r="O462" s="2"/>
      <c r="P462" s="2"/>
      <c r="Q462" s="2"/>
      <c r="R462" s="1"/>
      <c r="S462" s="1"/>
      <c r="T462" s="1"/>
      <c r="U462" s="1"/>
      <c r="V462" s="1"/>
      <c r="W462" s="1"/>
      <c r="X462" s="1"/>
    </row>
    <row r="463" spans="1:2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2"/>
      <c r="L463" s="2"/>
      <c r="M463" s="2"/>
      <c r="N463" s="2"/>
      <c r="O463" s="2"/>
      <c r="P463" s="2"/>
      <c r="Q463" s="2"/>
      <c r="R463" s="1"/>
      <c r="S463" s="1"/>
      <c r="T463" s="1"/>
      <c r="U463" s="1"/>
      <c r="V463" s="1"/>
      <c r="W463" s="1"/>
      <c r="X463" s="1"/>
    </row>
    <row r="464" spans="1:2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2"/>
      <c r="L464" s="2"/>
      <c r="M464" s="2"/>
      <c r="N464" s="2"/>
      <c r="O464" s="2"/>
      <c r="P464" s="2"/>
      <c r="Q464" s="2"/>
      <c r="R464" s="1"/>
      <c r="S464" s="1"/>
      <c r="T464" s="1"/>
      <c r="U464" s="1"/>
      <c r="V464" s="1"/>
      <c r="W464" s="1"/>
      <c r="X464" s="1"/>
    </row>
    <row r="465" spans="1:2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2"/>
      <c r="L465" s="2"/>
      <c r="M465" s="2"/>
      <c r="N465" s="2"/>
      <c r="O465" s="2"/>
      <c r="P465" s="2"/>
      <c r="Q465" s="2"/>
      <c r="R465" s="1"/>
      <c r="S465" s="1"/>
      <c r="T465" s="1"/>
      <c r="U465" s="1"/>
      <c r="V465" s="1"/>
      <c r="W465" s="1"/>
      <c r="X465" s="1"/>
    </row>
    <row r="466" spans="1:2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2"/>
      <c r="L466" s="2"/>
      <c r="M466" s="2"/>
      <c r="N466" s="2"/>
      <c r="O466" s="2"/>
      <c r="P466" s="2"/>
      <c r="Q466" s="2"/>
      <c r="R466" s="1"/>
      <c r="S466" s="1"/>
      <c r="T466" s="1"/>
      <c r="U466" s="1"/>
      <c r="V466" s="1"/>
      <c r="W466" s="1"/>
      <c r="X466" s="1"/>
    </row>
    <row r="467" spans="1:2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2"/>
      <c r="L467" s="2"/>
      <c r="M467" s="2"/>
      <c r="N467" s="2"/>
      <c r="O467" s="2"/>
      <c r="P467" s="2"/>
      <c r="Q467" s="2"/>
      <c r="R467" s="1"/>
      <c r="S467" s="1"/>
      <c r="T467" s="1"/>
      <c r="U467" s="1"/>
      <c r="V467" s="1"/>
      <c r="W467" s="1"/>
      <c r="X467" s="1"/>
    </row>
    <row r="468" spans="1:2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2"/>
      <c r="L468" s="2"/>
      <c r="M468" s="2"/>
      <c r="N468" s="2"/>
      <c r="O468" s="2"/>
      <c r="P468" s="2"/>
      <c r="Q468" s="2"/>
      <c r="R468" s="1"/>
      <c r="S468" s="1"/>
      <c r="T468" s="1"/>
      <c r="U468" s="1"/>
      <c r="V468" s="1"/>
      <c r="W468" s="1"/>
      <c r="X468" s="1"/>
    </row>
    <row r="469" spans="1:2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2"/>
      <c r="L469" s="2"/>
      <c r="M469" s="2"/>
      <c r="N469" s="2"/>
      <c r="O469" s="2"/>
      <c r="P469" s="2"/>
      <c r="Q469" s="2"/>
      <c r="R469" s="1"/>
      <c r="S469" s="1"/>
      <c r="T469" s="1"/>
      <c r="U469" s="1"/>
      <c r="V469" s="1"/>
      <c r="W469" s="1"/>
      <c r="X469" s="1"/>
    </row>
    <row r="470" spans="1:2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2"/>
      <c r="L470" s="2"/>
      <c r="M470" s="2"/>
      <c r="N470" s="2"/>
      <c r="O470" s="2"/>
      <c r="P470" s="2"/>
      <c r="Q470" s="2"/>
      <c r="R470" s="1"/>
      <c r="S470" s="1"/>
      <c r="T470" s="1"/>
      <c r="U470" s="1"/>
      <c r="V470" s="1"/>
      <c r="W470" s="1"/>
      <c r="X470" s="1"/>
    </row>
    <row r="471" spans="1:2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2"/>
      <c r="L471" s="2"/>
      <c r="M471" s="2"/>
      <c r="N471" s="2"/>
      <c r="O471" s="2"/>
      <c r="P471" s="2"/>
      <c r="Q471" s="2"/>
      <c r="R471" s="1"/>
      <c r="S471" s="1"/>
      <c r="T471" s="1"/>
      <c r="U471" s="1"/>
      <c r="V471" s="1"/>
      <c r="W471" s="1"/>
      <c r="X471" s="1"/>
    </row>
    <row r="472" spans="1:2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2"/>
      <c r="L472" s="2"/>
      <c r="M472" s="2"/>
      <c r="N472" s="2"/>
      <c r="O472" s="2"/>
      <c r="P472" s="2"/>
      <c r="Q472" s="2"/>
      <c r="R472" s="1"/>
      <c r="S472" s="1"/>
      <c r="T472" s="1"/>
      <c r="U472" s="1"/>
      <c r="V472" s="1"/>
      <c r="W472" s="1"/>
      <c r="X472" s="1"/>
    </row>
    <row r="473" spans="1:2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2"/>
      <c r="L473" s="2"/>
      <c r="M473" s="2"/>
      <c r="N473" s="2"/>
      <c r="O473" s="2"/>
      <c r="P473" s="2"/>
      <c r="Q473" s="2"/>
      <c r="R473" s="1"/>
      <c r="S473" s="1"/>
      <c r="T473" s="1"/>
      <c r="U473" s="1"/>
      <c r="V473" s="1"/>
      <c r="W473" s="1"/>
      <c r="X473" s="1"/>
    </row>
    <row r="474" spans="1:2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2"/>
      <c r="L474" s="2"/>
      <c r="M474" s="2"/>
      <c r="N474" s="2"/>
      <c r="O474" s="2"/>
      <c r="P474" s="2"/>
      <c r="Q474" s="2"/>
      <c r="R474" s="1"/>
      <c r="S474" s="1"/>
      <c r="T474" s="1"/>
      <c r="U474" s="1"/>
      <c r="V474" s="1"/>
      <c r="W474" s="1"/>
      <c r="X474" s="1"/>
    </row>
    <row r="475" spans="1:2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2"/>
      <c r="L475" s="2"/>
      <c r="M475" s="2"/>
      <c r="N475" s="2"/>
      <c r="O475" s="2"/>
      <c r="P475" s="2"/>
      <c r="Q475" s="2"/>
      <c r="R475" s="1"/>
      <c r="S475" s="1"/>
      <c r="T475" s="1"/>
      <c r="U475" s="1"/>
      <c r="V475" s="1"/>
      <c r="W475" s="1"/>
      <c r="X475" s="1"/>
    </row>
    <row r="476" spans="1:2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2"/>
      <c r="L476" s="2"/>
      <c r="M476" s="2"/>
      <c r="N476" s="2"/>
      <c r="O476" s="2"/>
      <c r="P476" s="2"/>
      <c r="Q476" s="2"/>
      <c r="R476" s="1"/>
      <c r="S476" s="1"/>
      <c r="T476" s="1"/>
      <c r="U476" s="1"/>
      <c r="V476" s="1"/>
      <c r="W476" s="1"/>
      <c r="X476" s="1"/>
    </row>
    <row r="477" spans="1:2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2"/>
      <c r="L477" s="2"/>
      <c r="M477" s="2"/>
      <c r="N477" s="2"/>
      <c r="O477" s="2"/>
      <c r="P477" s="2"/>
      <c r="Q477" s="2"/>
      <c r="R477" s="1"/>
      <c r="S477" s="1"/>
      <c r="T477" s="1"/>
      <c r="U477" s="1"/>
      <c r="V477" s="1"/>
      <c r="W477" s="1"/>
      <c r="X477" s="1"/>
    </row>
    <row r="478" spans="1:2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2"/>
      <c r="L478" s="2"/>
      <c r="M478" s="2"/>
      <c r="N478" s="2"/>
      <c r="O478" s="2"/>
      <c r="P478" s="2"/>
      <c r="Q478" s="2"/>
      <c r="R478" s="1"/>
      <c r="S478" s="1"/>
      <c r="T478" s="1"/>
      <c r="U478" s="1"/>
      <c r="V478" s="1"/>
      <c r="W478" s="1"/>
      <c r="X478" s="1"/>
    </row>
    <row r="479" spans="1:2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2"/>
      <c r="L479" s="2"/>
      <c r="M479" s="2"/>
      <c r="N479" s="2"/>
      <c r="O479" s="2"/>
      <c r="P479" s="2"/>
      <c r="Q479" s="2"/>
      <c r="R479" s="1"/>
      <c r="S479" s="1"/>
      <c r="T479" s="1"/>
      <c r="U479" s="1"/>
      <c r="V479" s="1"/>
      <c r="W479" s="1"/>
      <c r="X479" s="1"/>
    </row>
    <row r="480" spans="1:2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2"/>
      <c r="L480" s="2"/>
      <c r="M480" s="2"/>
      <c r="N480" s="2"/>
      <c r="O480" s="2"/>
      <c r="P480" s="2"/>
      <c r="Q480" s="2"/>
      <c r="R480" s="1"/>
      <c r="S480" s="1"/>
      <c r="T480" s="1"/>
      <c r="U480" s="1"/>
      <c r="V480" s="1"/>
      <c r="W480" s="1"/>
      <c r="X480" s="1"/>
    </row>
    <row r="481" spans="1:2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2"/>
      <c r="L481" s="2"/>
      <c r="M481" s="2"/>
      <c r="N481" s="2"/>
      <c r="O481" s="2"/>
      <c r="P481" s="2"/>
      <c r="Q481" s="2"/>
      <c r="R481" s="1"/>
      <c r="S481" s="1"/>
      <c r="T481" s="1"/>
      <c r="U481" s="1"/>
      <c r="V481" s="1"/>
      <c r="W481" s="1"/>
      <c r="X481" s="1"/>
    </row>
    <row r="482" spans="1:2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2"/>
      <c r="L482" s="2"/>
      <c r="M482" s="2"/>
      <c r="N482" s="2"/>
      <c r="O482" s="2"/>
      <c r="P482" s="2"/>
      <c r="Q482" s="2"/>
      <c r="R482" s="1"/>
      <c r="S482" s="1"/>
      <c r="T482" s="1"/>
      <c r="U482" s="1"/>
      <c r="V482" s="1"/>
      <c r="W482" s="1"/>
      <c r="X482" s="1"/>
    </row>
    <row r="483" spans="1:2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2"/>
      <c r="L483" s="2"/>
      <c r="M483" s="2"/>
      <c r="N483" s="2"/>
      <c r="O483" s="2"/>
      <c r="P483" s="2"/>
      <c r="Q483" s="2"/>
      <c r="R483" s="1"/>
      <c r="S483" s="1"/>
      <c r="T483" s="1"/>
      <c r="U483" s="1"/>
      <c r="V483" s="1"/>
      <c r="W483" s="1"/>
      <c r="X483" s="1"/>
    </row>
    <row r="484" spans="1:2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2"/>
      <c r="L484" s="2"/>
      <c r="M484" s="2"/>
      <c r="N484" s="2"/>
      <c r="O484" s="2"/>
      <c r="P484" s="2"/>
      <c r="Q484" s="2"/>
      <c r="R484" s="1"/>
      <c r="S484" s="1"/>
      <c r="T484" s="1"/>
      <c r="U484" s="1"/>
      <c r="V484" s="1"/>
      <c r="W484" s="1"/>
      <c r="X484" s="1"/>
    </row>
    <row r="485" spans="1:2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2"/>
      <c r="L485" s="2"/>
      <c r="M485" s="2"/>
      <c r="N485" s="2"/>
      <c r="O485" s="2"/>
      <c r="P485" s="2"/>
      <c r="Q485" s="2"/>
      <c r="R485" s="1"/>
      <c r="S485" s="1"/>
      <c r="T485" s="1"/>
      <c r="U485" s="1"/>
      <c r="V485" s="1"/>
      <c r="W485" s="1"/>
      <c r="X485" s="1"/>
    </row>
    <row r="486" spans="1:2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2"/>
      <c r="L486" s="2"/>
      <c r="M486" s="2"/>
      <c r="N486" s="2"/>
      <c r="O486" s="2"/>
      <c r="P486" s="2"/>
      <c r="Q486" s="2"/>
      <c r="R486" s="1"/>
      <c r="S486" s="1"/>
      <c r="T486" s="1"/>
      <c r="U486" s="1"/>
      <c r="V486" s="1"/>
      <c r="W486" s="1"/>
      <c r="X486" s="1"/>
    </row>
    <row r="487" spans="1:2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2"/>
      <c r="L487" s="2"/>
      <c r="M487" s="2"/>
      <c r="N487" s="2"/>
      <c r="O487" s="2"/>
      <c r="P487" s="2"/>
      <c r="Q487" s="2"/>
      <c r="R487" s="1"/>
      <c r="S487" s="1"/>
      <c r="T487" s="1"/>
      <c r="U487" s="1"/>
      <c r="V487" s="1"/>
      <c r="W487" s="1"/>
      <c r="X487" s="1"/>
    </row>
    <row r="488" spans="1:2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2"/>
      <c r="L488" s="2"/>
      <c r="M488" s="2"/>
      <c r="N488" s="2"/>
      <c r="O488" s="2"/>
      <c r="P488" s="2"/>
      <c r="Q488" s="2"/>
      <c r="R488" s="1"/>
      <c r="S488" s="1"/>
      <c r="T488" s="1"/>
      <c r="U488" s="1"/>
      <c r="V488" s="1"/>
      <c r="W488" s="1"/>
      <c r="X488" s="1"/>
    </row>
    <row r="489" spans="1:2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2"/>
      <c r="L489" s="2"/>
      <c r="M489" s="2"/>
      <c r="N489" s="2"/>
      <c r="O489" s="2"/>
      <c r="P489" s="2"/>
      <c r="Q489" s="2"/>
      <c r="R489" s="1"/>
      <c r="S489" s="1"/>
      <c r="T489" s="1"/>
      <c r="U489" s="1"/>
      <c r="V489" s="1"/>
      <c r="W489" s="1"/>
      <c r="X489" s="1"/>
    </row>
    <row r="490" spans="1:2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2"/>
      <c r="L490" s="2"/>
      <c r="M490" s="2"/>
      <c r="N490" s="2"/>
      <c r="O490" s="2"/>
      <c r="P490" s="2"/>
      <c r="Q490" s="2"/>
      <c r="R490" s="1"/>
      <c r="S490" s="1"/>
      <c r="T490" s="1"/>
      <c r="U490" s="1"/>
      <c r="V490" s="1"/>
      <c r="W490" s="1"/>
      <c r="X490" s="1"/>
    </row>
    <row r="491" spans="1:2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2"/>
      <c r="L491" s="2"/>
      <c r="M491" s="2"/>
      <c r="N491" s="2"/>
      <c r="O491" s="2"/>
      <c r="P491" s="2"/>
      <c r="Q491" s="2"/>
      <c r="R491" s="1"/>
      <c r="S491" s="1"/>
      <c r="T491" s="1"/>
      <c r="U491" s="1"/>
      <c r="V491" s="1"/>
      <c r="W491" s="1"/>
      <c r="X491" s="1"/>
    </row>
    <row r="492" spans="1:2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2"/>
      <c r="L492" s="2"/>
      <c r="M492" s="2"/>
      <c r="N492" s="2"/>
      <c r="O492" s="2"/>
      <c r="P492" s="2"/>
      <c r="Q492" s="2"/>
      <c r="R492" s="1"/>
      <c r="S492" s="1"/>
      <c r="T492" s="1"/>
      <c r="U492" s="1"/>
      <c r="V492" s="1"/>
      <c r="W492" s="1"/>
      <c r="X492" s="1"/>
    </row>
    <row r="493" spans="1:2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2"/>
      <c r="L493" s="2"/>
      <c r="M493" s="2"/>
      <c r="N493" s="2"/>
      <c r="O493" s="2"/>
      <c r="P493" s="2"/>
      <c r="Q493" s="2"/>
      <c r="R493" s="1"/>
      <c r="S493" s="1"/>
      <c r="T493" s="1"/>
      <c r="U493" s="1"/>
      <c r="V493" s="1"/>
      <c r="W493" s="1"/>
      <c r="X493" s="1"/>
    </row>
    <row r="494" spans="1:2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2"/>
      <c r="L494" s="2"/>
      <c r="M494" s="2"/>
      <c r="N494" s="2"/>
      <c r="O494" s="2"/>
      <c r="P494" s="2"/>
      <c r="Q494" s="2"/>
      <c r="R494" s="1"/>
      <c r="S494" s="1"/>
      <c r="T494" s="1"/>
      <c r="U494" s="1"/>
      <c r="V494" s="1"/>
      <c r="W494" s="1"/>
      <c r="X494" s="1"/>
    </row>
    <row r="495" spans="1:2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2"/>
      <c r="L495" s="2"/>
      <c r="M495" s="2"/>
      <c r="N495" s="2"/>
      <c r="O495" s="2"/>
      <c r="P495" s="2"/>
      <c r="Q495" s="2"/>
      <c r="R495" s="1"/>
      <c r="S495" s="1"/>
      <c r="T495" s="1"/>
      <c r="U495" s="1"/>
      <c r="V495" s="1"/>
      <c r="W495" s="1"/>
      <c r="X495" s="1"/>
    </row>
    <row r="496" spans="1:2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2"/>
      <c r="L496" s="2"/>
      <c r="M496" s="2"/>
      <c r="N496" s="2"/>
      <c r="O496" s="2"/>
      <c r="P496" s="2"/>
      <c r="Q496" s="2"/>
      <c r="R496" s="1"/>
      <c r="S496" s="1"/>
      <c r="T496" s="1"/>
      <c r="U496" s="1"/>
      <c r="V496" s="1"/>
      <c r="W496" s="1"/>
      <c r="X496" s="1"/>
    </row>
    <row r="497" spans="1:2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2"/>
      <c r="L497" s="2"/>
      <c r="M497" s="2"/>
      <c r="N497" s="2"/>
      <c r="O497" s="2"/>
      <c r="P497" s="2"/>
      <c r="Q497" s="2"/>
      <c r="R497" s="1"/>
      <c r="S497" s="1"/>
      <c r="T497" s="1"/>
      <c r="U497" s="1"/>
      <c r="V497" s="1"/>
      <c r="W497" s="1"/>
      <c r="X497" s="1"/>
    </row>
    <row r="498" spans="1:2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2"/>
      <c r="L498" s="2"/>
      <c r="M498" s="2"/>
      <c r="N498" s="2"/>
      <c r="O498" s="2"/>
      <c r="P498" s="2"/>
      <c r="Q498" s="2"/>
      <c r="R498" s="1"/>
      <c r="S498" s="1"/>
      <c r="T498" s="1"/>
      <c r="U498" s="1"/>
      <c r="V498" s="1"/>
      <c r="W498" s="1"/>
      <c r="X498" s="1"/>
    </row>
    <row r="499" spans="1:2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2"/>
      <c r="L499" s="2"/>
      <c r="M499" s="2"/>
      <c r="N499" s="2"/>
      <c r="O499" s="2"/>
      <c r="P499" s="2"/>
      <c r="Q499" s="2"/>
      <c r="R499" s="1"/>
      <c r="S499" s="1"/>
      <c r="T499" s="1"/>
      <c r="U499" s="1"/>
      <c r="V499" s="1"/>
      <c r="W499" s="1"/>
      <c r="X499" s="1"/>
    </row>
    <row r="500" spans="1:2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2"/>
      <c r="L500" s="2"/>
      <c r="M500" s="2"/>
      <c r="N500" s="2"/>
      <c r="O500" s="2"/>
      <c r="P500" s="2"/>
      <c r="Q500" s="2"/>
      <c r="R500" s="1"/>
      <c r="S500" s="1"/>
      <c r="T500" s="1"/>
      <c r="U500" s="1"/>
      <c r="V500" s="1"/>
      <c r="W500" s="1"/>
      <c r="X500" s="1"/>
    </row>
    <row r="501" spans="1:2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2"/>
      <c r="L501" s="2"/>
      <c r="M501" s="2"/>
      <c r="N501" s="2"/>
      <c r="O501" s="2"/>
      <c r="P501" s="2"/>
      <c r="Q501" s="2"/>
      <c r="R501" s="1"/>
      <c r="S501" s="1"/>
      <c r="T501" s="1"/>
      <c r="U501" s="1"/>
      <c r="V501" s="1"/>
      <c r="W501" s="1"/>
      <c r="X501" s="1"/>
    </row>
    <row r="502" spans="1:2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2"/>
      <c r="L502" s="2"/>
      <c r="M502" s="2"/>
      <c r="N502" s="2"/>
      <c r="O502" s="2"/>
      <c r="P502" s="2"/>
      <c r="Q502" s="2"/>
      <c r="R502" s="1"/>
      <c r="S502" s="1"/>
      <c r="T502" s="1"/>
      <c r="U502" s="1"/>
      <c r="V502" s="1"/>
      <c r="W502" s="1"/>
      <c r="X502" s="1"/>
    </row>
    <row r="503" spans="1:2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2"/>
      <c r="L503" s="2"/>
      <c r="M503" s="2"/>
      <c r="N503" s="2"/>
      <c r="O503" s="2"/>
      <c r="P503" s="2"/>
      <c r="Q503" s="2"/>
      <c r="R503" s="1"/>
      <c r="S503" s="1"/>
      <c r="T503" s="1"/>
      <c r="U503" s="1"/>
      <c r="V503" s="1"/>
      <c r="W503" s="1"/>
      <c r="X503" s="1"/>
    </row>
    <row r="504" spans="1:2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2"/>
      <c r="L504" s="2"/>
      <c r="M504" s="2"/>
      <c r="N504" s="2"/>
      <c r="O504" s="2"/>
      <c r="P504" s="2"/>
      <c r="Q504" s="2"/>
      <c r="R504" s="1"/>
      <c r="S504" s="1"/>
      <c r="T504" s="1"/>
      <c r="U504" s="1"/>
      <c r="V504" s="1"/>
      <c r="W504" s="1"/>
      <c r="X504" s="1"/>
    </row>
    <row r="505" spans="1:2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2"/>
      <c r="L505" s="2"/>
      <c r="M505" s="2"/>
      <c r="N505" s="2"/>
      <c r="O505" s="2"/>
      <c r="P505" s="2"/>
      <c r="Q505" s="2"/>
      <c r="R505" s="1"/>
      <c r="S505" s="1"/>
      <c r="T505" s="1"/>
      <c r="U505" s="1"/>
      <c r="V505" s="1"/>
      <c r="W505" s="1"/>
      <c r="X505" s="1"/>
    </row>
    <row r="506" spans="1:2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2"/>
      <c r="L506" s="2"/>
      <c r="M506" s="2"/>
      <c r="N506" s="2"/>
      <c r="O506" s="2"/>
      <c r="P506" s="2"/>
      <c r="Q506" s="2"/>
      <c r="R506" s="1"/>
      <c r="S506" s="1"/>
      <c r="T506" s="1"/>
      <c r="U506" s="1"/>
      <c r="V506" s="1"/>
      <c r="W506" s="1"/>
      <c r="X506" s="1"/>
    </row>
    <row r="507" spans="1:2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2"/>
      <c r="L507" s="2"/>
      <c r="M507" s="2"/>
      <c r="N507" s="2"/>
      <c r="O507" s="2"/>
      <c r="P507" s="2"/>
      <c r="Q507" s="2"/>
      <c r="R507" s="1"/>
      <c r="S507" s="1"/>
      <c r="T507" s="1"/>
      <c r="U507" s="1"/>
      <c r="V507" s="1"/>
      <c r="W507" s="1"/>
      <c r="X507" s="1"/>
    </row>
    <row r="508" spans="1:2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2"/>
      <c r="L508" s="2"/>
      <c r="M508" s="2"/>
      <c r="N508" s="2"/>
      <c r="O508" s="2"/>
      <c r="P508" s="2"/>
      <c r="Q508" s="2"/>
      <c r="R508" s="1"/>
      <c r="S508" s="1"/>
      <c r="T508" s="1"/>
      <c r="U508" s="1"/>
      <c r="V508" s="1"/>
      <c r="W508" s="1"/>
      <c r="X508" s="1"/>
    </row>
    <row r="509" spans="1:2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2"/>
      <c r="L509" s="2"/>
      <c r="M509" s="2"/>
      <c r="N509" s="2"/>
      <c r="O509" s="2"/>
      <c r="P509" s="2"/>
      <c r="Q509" s="2"/>
      <c r="R509" s="1"/>
      <c r="S509" s="1"/>
      <c r="T509" s="1"/>
      <c r="U509" s="1"/>
      <c r="V509" s="1"/>
      <c r="W509" s="1"/>
      <c r="X509" s="1"/>
    </row>
    <row r="510" spans="1:2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2"/>
      <c r="L510" s="2"/>
      <c r="M510" s="2"/>
      <c r="N510" s="2"/>
      <c r="O510" s="2"/>
      <c r="P510" s="2"/>
      <c r="Q510" s="2"/>
      <c r="R510" s="1"/>
      <c r="S510" s="1"/>
      <c r="T510" s="1"/>
      <c r="U510" s="1"/>
      <c r="V510" s="1"/>
      <c r="W510" s="1"/>
      <c r="X510" s="1"/>
    </row>
    <row r="511" spans="1:2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2"/>
      <c r="L511" s="2"/>
      <c r="M511" s="2"/>
      <c r="N511" s="2"/>
      <c r="O511" s="2"/>
      <c r="P511" s="2"/>
      <c r="Q511" s="2"/>
      <c r="R511" s="1"/>
      <c r="S511" s="1"/>
      <c r="T511" s="1"/>
      <c r="U511" s="1"/>
      <c r="V511" s="1"/>
      <c r="W511" s="1"/>
      <c r="X511" s="1"/>
    </row>
    <row r="512" spans="1:2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2"/>
      <c r="L512" s="2"/>
      <c r="M512" s="2"/>
      <c r="N512" s="2"/>
      <c r="O512" s="2"/>
      <c r="P512" s="2"/>
      <c r="Q512" s="2"/>
      <c r="R512" s="1"/>
      <c r="S512" s="1"/>
      <c r="T512" s="1"/>
      <c r="U512" s="1"/>
      <c r="V512" s="1"/>
      <c r="W512" s="1"/>
      <c r="X512" s="1"/>
    </row>
    <row r="513" spans="1:2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2"/>
      <c r="L513" s="2"/>
      <c r="M513" s="2"/>
      <c r="N513" s="2"/>
      <c r="O513" s="2"/>
      <c r="P513" s="2"/>
      <c r="Q513" s="2"/>
      <c r="R513" s="1"/>
      <c r="S513" s="1"/>
      <c r="T513" s="1"/>
      <c r="U513" s="1"/>
      <c r="V513" s="1"/>
      <c r="W513" s="1"/>
      <c r="X513" s="1"/>
    </row>
    <row r="514" spans="1:2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2"/>
      <c r="L514" s="2"/>
      <c r="M514" s="2"/>
      <c r="N514" s="2"/>
      <c r="O514" s="2"/>
      <c r="P514" s="2"/>
      <c r="Q514" s="2"/>
      <c r="R514" s="1"/>
      <c r="S514" s="1"/>
      <c r="T514" s="1"/>
      <c r="U514" s="1"/>
      <c r="V514" s="1"/>
      <c r="W514" s="1"/>
      <c r="X514" s="1"/>
    </row>
    <row r="515" spans="1:2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2"/>
      <c r="L515" s="2"/>
      <c r="M515" s="2"/>
      <c r="N515" s="2"/>
      <c r="O515" s="2"/>
      <c r="P515" s="2"/>
      <c r="Q515" s="2"/>
      <c r="R515" s="1"/>
      <c r="S515" s="1"/>
      <c r="T515" s="1"/>
      <c r="U515" s="1"/>
      <c r="V515" s="1"/>
      <c r="W515" s="1"/>
      <c r="X515" s="1"/>
    </row>
    <row r="516" spans="1:2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2"/>
      <c r="L516" s="2"/>
      <c r="M516" s="2"/>
      <c r="N516" s="2"/>
      <c r="O516" s="2"/>
      <c r="P516" s="2"/>
      <c r="Q516" s="2"/>
      <c r="R516" s="1"/>
      <c r="S516" s="1"/>
      <c r="T516" s="1"/>
      <c r="U516" s="1"/>
      <c r="V516" s="1"/>
      <c r="W516" s="1"/>
      <c r="X516" s="1"/>
    </row>
    <row r="517" spans="1:2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2"/>
      <c r="L517" s="2"/>
      <c r="M517" s="2"/>
      <c r="N517" s="2"/>
      <c r="O517" s="2"/>
      <c r="P517" s="2"/>
      <c r="Q517" s="2"/>
      <c r="R517" s="1"/>
      <c r="S517" s="1"/>
      <c r="T517" s="1"/>
      <c r="U517" s="1"/>
      <c r="V517" s="1"/>
      <c r="W517" s="1"/>
      <c r="X517" s="1"/>
    </row>
    <row r="518" spans="1:2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2"/>
      <c r="L518" s="2"/>
      <c r="M518" s="2"/>
      <c r="N518" s="2"/>
      <c r="O518" s="2"/>
      <c r="P518" s="2"/>
      <c r="Q518" s="2"/>
      <c r="R518" s="1"/>
      <c r="S518" s="1"/>
      <c r="T518" s="1"/>
      <c r="U518" s="1"/>
      <c r="V518" s="1"/>
      <c r="W518" s="1"/>
      <c r="X518" s="1"/>
    </row>
    <row r="519" spans="1:2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2"/>
      <c r="L519" s="2"/>
      <c r="M519" s="2"/>
      <c r="N519" s="2"/>
      <c r="O519" s="2"/>
      <c r="P519" s="2"/>
      <c r="Q519" s="2"/>
      <c r="R519" s="1"/>
      <c r="S519" s="1"/>
      <c r="T519" s="1"/>
      <c r="U519" s="1"/>
      <c r="V519" s="1"/>
      <c r="W519" s="1"/>
      <c r="X519" s="1"/>
    </row>
    <row r="520" spans="1:2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2"/>
      <c r="L520" s="2"/>
      <c r="M520" s="2"/>
      <c r="N520" s="2"/>
      <c r="O520" s="2"/>
      <c r="P520" s="2"/>
      <c r="Q520" s="2"/>
      <c r="R520" s="1"/>
      <c r="S520" s="1"/>
      <c r="T520" s="1"/>
      <c r="U520" s="1"/>
      <c r="V520" s="1"/>
      <c r="W520" s="1"/>
      <c r="X520" s="1"/>
    </row>
    <row r="521" spans="1:2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2"/>
      <c r="L521" s="2"/>
      <c r="M521" s="2"/>
      <c r="N521" s="2"/>
      <c r="O521" s="2"/>
      <c r="P521" s="2"/>
      <c r="Q521" s="2"/>
      <c r="R521" s="1"/>
      <c r="S521" s="1"/>
      <c r="T521" s="1"/>
      <c r="U521" s="1"/>
      <c r="V521" s="1"/>
      <c r="W521" s="1"/>
      <c r="X521" s="1"/>
    </row>
    <row r="522" spans="1:2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2"/>
      <c r="L522" s="2"/>
      <c r="M522" s="2"/>
      <c r="N522" s="2"/>
      <c r="O522" s="2"/>
      <c r="P522" s="2"/>
      <c r="Q522" s="2"/>
      <c r="R522" s="1"/>
      <c r="S522" s="1"/>
      <c r="T522" s="1"/>
      <c r="U522" s="1"/>
      <c r="V522" s="1"/>
      <c r="W522" s="1"/>
      <c r="X522" s="1"/>
    </row>
    <row r="523" spans="1:2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2"/>
      <c r="L523" s="2"/>
      <c r="M523" s="2"/>
      <c r="N523" s="2"/>
      <c r="O523" s="2"/>
      <c r="P523" s="2"/>
      <c r="Q523" s="2"/>
      <c r="R523" s="1"/>
      <c r="S523" s="1"/>
      <c r="T523" s="1"/>
      <c r="U523" s="1"/>
      <c r="V523" s="1"/>
      <c r="W523" s="1"/>
      <c r="X523" s="1"/>
    </row>
    <row r="524" spans="1:2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2"/>
      <c r="L524" s="2"/>
      <c r="M524" s="2"/>
      <c r="N524" s="2"/>
      <c r="O524" s="2"/>
      <c r="P524" s="2"/>
      <c r="Q524" s="2"/>
      <c r="R524" s="1"/>
      <c r="S524" s="1"/>
      <c r="T524" s="1"/>
      <c r="U524" s="1"/>
      <c r="V524" s="1"/>
      <c r="W524" s="1"/>
      <c r="X524" s="1"/>
    </row>
    <row r="525" spans="1:2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2"/>
      <c r="L525" s="2"/>
      <c r="M525" s="2"/>
      <c r="N525" s="2"/>
      <c r="O525" s="2"/>
      <c r="P525" s="2"/>
      <c r="Q525" s="2"/>
      <c r="R525" s="1"/>
      <c r="S525" s="1"/>
      <c r="T525" s="1"/>
      <c r="U525" s="1"/>
      <c r="V525" s="1"/>
      <c r="W525" s="1"/>
      <c r="X525" s="1"/>
    </row>
    <row r="526" spans="1:2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2"/>
      <c r="L526" s="2"/>
      <c r="M526" s="2"/>
      <c r="N526" s="2"/>
      <c r="O526" s="2"/>
      <c r="P526" s="2"/>
      <c r="Q526" s="2"/>
      <c r="R526" s="1"/>
      <c r="S526" s="1"/>
      <c r="T526" s="1"/>
      <c r="U526" s="1"/>
      <c r="V526" s="1"/>
      <c r="W526" s="1"/>
      <c r="X526" s="1"/>
    </row>
    <row r="527" spans="1:2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2"/>
      <c r="L527" s="2"/>
      <c r="M527" s="2"/>
      <c r="N527" s="2"/>
      <c r="O527" s="2"/>
      <c r="P527" s="2"/>
      <c r="Q527" s="2"/>
      <c r="R527" s="1"/>
      <c r="S527" s="1"/>
      <c r="T527" s="1"/>
      <c r="U527" s="1"/>
      <c r="V527" s="1"/>
      <c r="W527" s="1"/>
      <c r="X527" s="1"/>
    </row>
    <row r="528" spans="1:2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2"/>
      <c r="L528" s="2"/>
      <c r="M528" s="2"/>
      <c r="N528" s="2"/>
      <c r="O528" s="2"/>
      <c r="P528" s="2"/>
      <c r="Q528" s="2"/>
      <c r="R528" s="1"/>
      <c r="S528" s="1"/>
      <c r="T528" s="1"/>
      <c r="U528" s="1"/>
      <c r="V528" s="1"/>
      <c r="W528" s="1"/>
      <c r="X528" s="1"/>
    </row>
    <row r="529" spans="1:2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2"/>
      <c r="L529" s="2"/>
      <c r="M529" s="2"/>
      <c r="N529" s="2"/>
      <c r="O529" s="2"/>
      <c r="P529" s="2"/>
      <c r="Q529" s="2"/>
      <c r="R529" s="1"/>
      <c r="S529" s="1"/>
      <c r="T529" s="1"/>
      <c r="U529" s="1"/>
      <c r="V529" s="1"/>
      <c r="W529" s="1"/>
      <c r="X529" s="1"/>
    </row>
    <row r="530" spans="1:2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2"/>
      <c r="L530" s="2"/>
      <c r="M530" s="2"/>
      <c r="N530" s="2"/>
      <c r="O530" s="2"/>
      <c r="P530" s="2"/>
      <c r="Q530" s="2"/>
      <c r="R530" s="1"/>
      <c r="S530" s="1"/>
      <c r="T530" s="1"/>
      <c r="U530" s="1"/>
      <c r="V530" s="1"/>
      <c r="W530" s="1"/>
      <c r="X530" s="1"/>
    </row>
    <row r="531" spans="1:2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2"/>
      <c r="L531" s="2"/>
      <c r="M531" s="2"/>
      <c r="N531" s="2"/>
      <c r="O531" s="2"/>
      <c r="P531" s="2"/>
      <c r="Q531" s="2"/>
      <c r="R531" s="1"/>
      <c r="S531" s="1"/>
      <c r="T531" s="1"/>
      <c r="U531" s="1"/>
      <c r="V531" s="1"/>
      <c r="W531" s="1"/>
      <c r="X531" s="1"/>
    </row>
    <row r="532" spans="1:2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2"/>
      <c r="L532" s="2"/>
      <c r="M532" s="2"/>
      <c r="N532" s="2"/>
      <c r="O532" s="2"/>
      <c r="P532" s="2"/>
      <c r="Q532" s="2"/>
      <c r="R532" s="1"/>
      <c r="S532" s="1"/>
      <c r="T532" s="1"/>
      <c r="U532" s="1"/>
      <c r="V532" s="1"/>
      <c r="W532" s="1"/>
      <c r="X532" s="1"/>
    </row>
    <row r="533" spans="1:2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2"/>
      <c r="L533" s="2"/>
      <c r="M533" s="2"/>
      <c r="N533" s="2"/>
      <c r="O533" s="2"/>
      <c r="P533" s="2"/>
      <c r="Q533" s="2"/>
      <c r="R533" s="1"/>
      <c r="S533" s="1"/>
      <c r="T533" s="1"/>
      <c r="U533" s="1"/>
      <c r="V533" s="1"/>
      <c r="W533" s="1"/>
      <c r="X533" s="1"/>
    </row>
    <row r="534" spans="1:2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2"/>
      <c r="L534" s="2"/>
      <c r="M534" s="2"/>
      <c r="N534" s="2"/>
      <c r="O534" s="2"/>
      <c r="P534" s="2"/>
      <c r="Q534" s="2"/>
      <c r="R534" s="1"/>
      <c r="S534" s="1"/>
      <c r="T534" s="1"/>
      <c r="U534" s="1"/>
      <c r="V534" s="1"/>
      <c r="W534" s="1"/>
      <c r="X534" s="1"/>
    </row>
    <row r="535" spans="1:2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2"/>
      <c r="L535" s="2"/>
      <c r="M535" s="2"/>
      <c r="N535" s="2"/>
      <c r="O535" s="2"/>
      <c r="P535" s="2"/>
      <c r="Q535" s="2"/>
      <c r="R535" s="1"/>
      <c r="S535" s="1"/>
      <c r="T535" s="1"/>
      <c r="U535" s="1"/>
      <c r="V535" s="1"/>
      <c r="W535" s="1"/>
      <c r="X535" s="1"/>
    </row>
    <row r="536" spans="1:2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2"/>
      <c r="L536" s="2"/>
      <c r="M536" s="2"/>
      <c r="N536" s="2"/>
      <c r="O536" s="2"/>
      <c r="P536" s="2"/>
      <c r="Q536" s="2"/>
      <c r="R536" s="1"/>
      <c r="S536" s="1"/>
      <c r="T536" s="1"/>
      <c r="U536" s="1"/>
      <c r="V536" s="1"/>
      <c r="W536" s="1"/>
      <c r="X536" s="1"/>
    </row>
    <row r="537" spans="1:2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2"/>
      <c r="L537" s="2"/>
      <c r="M537" s="2"/>
      <c r="N537" s="2"/>
      <c r="O537" s="2"/>
      <c r="P537" s="2"/>
      <c r="Q537" s="2"/>
      <c r="R537" s="1"/>
      <c r="S537" s="1"/>
      <c r="T537" s="1"/>
      <c r="U537" s="1"/>
      <c r="V537" s="1"/>
      <c r="W537" s="1"/>
      <c r="X537" s="1"/>
    </row>
    <row r="538" spans="1:2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2"/>
      <c r="L538" s="2"/>
      <c r="M538" s="2"/>
      <c r="N538" s="2"/>
      <c r="O538" s="2"/>
      <c r="P538" s="2"/>
      <c r="Q538" s="2"/>
      <c r="R538" s="1"/>
      <c r="S538" s="1"/>
      <c r="T538" s="1"/>
      <c r="U538" s="1"/>
      <c r="V538" s="1"/>
      <c r="W538" s="1"/>
      <c r="X538" s="1"/>
    </row>
    <row r="539" spans="1:2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2"/>
      <c r="L539" s="2"/>
      <c r="M539" s="2"/>
      <c r="N539" s="2"/>
      <c r="O539" s="2"/>
      <c r="P539" s="2"/>
      <c r="Q539" s="2"/>
      <c r="R539" s="1"/>
      <c r="S539" s="1"/>
      <c r="T539" s="1"/>
      <c r="U539" s="1"/>
      <c r="V539" s="1"/>
      <c r="W539" s="1"/>
      <c r="X539" s="1"/>
    </row>
    <row r="540" spans="1:2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2"/>
      <c r="L540" s="2"/>
      <c r="M540" s="2"/>
      <c r="N540" s="2"/>
      <c r="O540" s="2"/>
      <c r="P540" s="2"/>
      <c r="Q540" s="2"/>
      <c r="R540" s="1"/>
      <c r="S540" s="1"/>
      <c r="T540" s="1"/>
      <c r="U540" s="1"/>
      <c r="V540" s="1"/>
      <c r="W540" s="1"/>
      <c r="X540" s="1"/>
    </row>
    <row r="541" spans="1:2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2"/>
      <c r="L541" s="2"/>
      <c r="M541" s="2"/>
      <c r="N541" s="2"/>
      <c r="O541" s="2"/>
      <c r="P541" s="2"/>
      <c r="Q541" s="2"/>
      <c r="R541" s="1"/>
      <c r="S541" s="1"/>
      <c r="T541" s="1"/>
      <c r="U541" s="1"/>
      <c r="V541" s="1"/>
      <c r="W541" s="1"/>
      <c r="X541" s="1"/>
    </row>
    <row r="542" spans="1:2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2"/>
      <c r="L542" s="2"/>
      <c r="M542" s="2"/>
      <c r="N542" s="2"/>
      <c r="O542" s="2"/>
      <c r="P542" s="2"/>
      <c r="Q542" s="2"/>
      <c r="R542" s="1"/>
      <c r="S542" s="1"/>
      <c r="T542" s="1"/>
      <c r="U542" s="1"/>
      <c r="V542" s="1"/>
      <c r="W542" s="1"/>
      <c r="X542" s="1"/>
    </row>
    <row r="543" spans="1:2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2"/>
      <c r="L543" s="2"/>
      <c r="M543" s="2"/>
      <c r="N543" s="2"/>
      <c r="O543" s="2"/>
      <c r="P543" s="2"/>
      <c r="Q543" s="2"/>
      <c r="R543" s="1"/>
      <c r="S543" s="1"/>
      <c r="T543" s="1"/>
      <c r="U543" s="1"/>
      <c r="V543" s="1"/>
      <c r="W543" s="1"/>
      <c r="X543" s="1"/>
    </row>
    <row r="544" spans="1:2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2"/>
      <c r="L544" s="2"/>
      <c r="M544" s="2"/>
      <c r="N544" s="2"/>
      <c r="O544" s="2"/>
      <c r="P544" s="2"/>
      <c r="Q544" s="2"/>
      <c r="R544" s="1"/>
      <c r="S544" s="1"/>
      <c r="T544" s="1"/>
      <c r="U544" s="1"/>
      <c r="V544" s="1"/>
      <c r="W544" s="1"/>
      <c r="X544" s="1"/>
    </row>
    <row r="545" spans="1:2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2"/>
      <c r="L545" s="2"/>
      <c r="M545" s="2"/>
      <c r="N545" s="2"/>
      <c r="O545" s="2"/>
      <c r="P545" s="2"/>
      <c r="Q545" s="2"/>
      <c r="R545" s="1"/>
      <c r="S545" s="1"/>
      <c r="T545" s="1"/>
      <c r="U545" s="1"/>
      <c r="V545" s="1"/>
      <c r="W545" s="1"/>
      <c r="X545" s="1"/>
    </row>
    <row r="546" spans="1:2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2"/>
      <c r="L546" s="2"/>
      <c r="M546" s="2"/>
      <c r="N546" s="2"/>
      <c r="O546" s="2"/>
      <c r="P546" s="2"/>
      <c r="Q546" s="2"/>
      <c r="R546" s="1"/>
      <c r="S546" s="1"/>
      <c r="T546" s="1"/>
      <c r="U546" s="1"/>
      <c r="V546" s="1"/>
      <c r="W546" s="1"/>
      <c r="X546" s="1"/>
    </row>
    <row r="547" spans="1:2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2"/>
      <c r="L547" s="2"/>
      <c r="M547" s="2"/>
      <c r="N547" s="2"/>
      <c r="O547" s="2"/>
      <c r="P547" s="2"/>
      <c r="Q547" s="2"/>
      <c r="R547" s="1"/>
      <c r="S547" s="1"/>
      <c r="T547" s="1"/>
      <c r="U547" s="1"/>
      <c r="V547" s="1"/>
      <c r="W547" s="1"/>
      <c r="X547" s="1"/>
    </row>
    <row r="548" spans="1:2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2"/>
      <c r="L548" s="2"/>
      <c r="M548" s="2"/>
      <c r="N548" s="2"/>
      <c r="O548" s="2"/>
      <c r="P548" s="2"/>
      <c r="Q548" s="2"/>
      <c r="R548" s="1"/>
      <c r="S548" s="1"/>
      <c r="T548" s="1"/>
      <c r="U548" s="1"/>
      <c r="V548" s="1"/>
      <c r="W548" s="1"/>
      <c r="X548" s="1"/>
    </row>
    <row r="549" spans="1:2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2"/>
      <c r="L549" s="2"/>
      <c r="M549" s="2"/>
      <c r="N549" s="2"/>
      <c r="O549" s="2"/>
      <c r="P549" s="2"/>
      <c r="Q549" s="2"/>
      <c r="R549" s="1"/>
      <c r="S549" s="1"/>
      <c r="T549" s="1"/>
      <c r="U549" s="1"/>
      <c r="V549" s="1"/>
      <c r="W549" s="1"/>
      <c r="X549" s="1"/>
    </row>
    <row r="550" spans="1:2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2"/>
      <c r="L550" s="2"/>
      <c r="M550" s="2"/>
      <c r="N550" s="2"/>
      <c r="O550" s="2"/>
      <c r="P550" s="2"/>
      <c r="Q550" s="2"/>
      <c r="R550" s="1"/>
      <c r="S550" s="1"/>
      <c r="T550" s="1"/>
      <c r="U550" s="1"/>
      <c r="V550" s="1"/>
      <c r="W550" s="1"/>
      <c r="X550" s="1"/>
    </row>
    <row r="551" spans="1:2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2"/>
      <c r="L551" s="2"/>
      <c r="M551" s="2"/>
      <c r="N551" s="2"/>
      <c r="O551" s="2"/>
      <c r="P551" s="2"/>
      <c r="Q551" s="2"/>
      <c r="R551" s="1"/>
      <c r="S551" s="1"/>
      <c r="T551" s="1"/>
      <c r="U551" s="1"/>
      <c r="V551" s="1"/>
      <c r="W551" s="1"/>
      <c r="X551" s="1"/>
    </row>
    <row r="552" spans="1:2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2"/>
      <c r="L552" s="2"/>
      <c r="M552" s="2"/>
      <c r="N552" s="2"/>
      <c r="O552" s="2"/>
      <c r="P552" s="2"/>
      <c r="Q552" s="2"/>
      <c r="R552" s="1"/>
      <c r="S552" s="1"/>
      <c r="T552" s="1"/>
      <c r="U552" s="1"/>
      <c r="V552" s="1"/>
      <c r="W552" s="1"/>
      <c r="X552" s="1"/>
    </row>
    <row r="553" spans="1:2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2"/>
      <c r="L553" s="2"/>
      <c r="M553" s="2"/>
      <c r="N553" s="2"/>
      <c r="O553" s="2"/>
      <c r="P553" s="2"/>
      <c r="Q553" s="2"/>
      <c r="R553" s="1"/>
      <c r="S553" s="1"/>
      <c r="T553" s="1"/>
      <c r="U553" s="1"/>
      <c r="V553" s="1"/>
      <c r="W553" s="1"/>
      <c r="X553" s="1"/>
    </row>
    <row r="554" spans="1:2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2"/>
      <c r="L554" s="2"/>
      <c r="M554" s="2"/>
      <c r="N554" s="2"/>
      <c r="O554" s="2"/>
      <c r="P554" s="2"/>
      <c r="Q554" s="2"/>
      <c r="R554" s="1"/>
      <c r="S554" s="1"/>
      <c r="T554" s="1"/>
      <c r="U554" s="1"/>
      <c r="V554" s="1"/>
      <c r="W554" s="1"/>
      <c r="X554" s="1"/>
    </row>
    <row r="555" spans="1:2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2"/>
      <c r="L555" s="2"/>
      <c r="M555" s="2"/>
      <c r="N555" s="2"/>
      <c r="O555" s="2"/>
      <c r="P555" s="2"/>
      <c r="Q555" s="2"/>
      <c r="R555" s="1"/>
      <c r="S555" s="1"/>
      <c r="T555" s="1"/>
      <c r="U555" s="1"/>
      <c r="V555" s="1"/>
      <c r="W555" s="1"/>
      <c r="X555" s="1"/>
    </row>
    <row r="556" spans="1:2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2"/>
      <c r="L556" s="2"/>
      <c r="M556" s="2"/>
      <c r="N556" s="2"/>
      <c r="O556" s="2"/>
      <c r="P556" s="2"/>
      <c r="Q556" s="2"/>
      <c r="R556" s="1"/>
      <c r="S556" s="1"/>
      <c r="T556" s="1"/>
      <c r="U556" s="1"/>
      <c r="V556" s="1"/>
      <c r="W556" s="1"/>
      <c r="X556" s="1"/>
    </row>
    <row r="557" spans="1:2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2"/>
      <c r="L557" s="2"/>
      <c r="M557" s="2"/>
      <c r="N557" s="2"/>
      <c r="O557" s="2"/>
      <c r="P557" s="2"/>
      <c r="Q557" s="2"/>
      <c r="R557" s="1"/>
      <c r="S557" s="1"/>
      <c r="T557" s="1"/>
      <c r="U557" s="1"/>
      <c r="V557" s="1"/>
      <c r="W557" s="1"/>
      <c r="X557" s="1"/>
    </row>
    <row r="558" spans="1:2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2"/>
      <c r="L558" s="2"/>
      <c r="M558" s="2"/>
      <c r="N558" s="2"/>
      <c r="O558" s="2"/>
      <c r="P558" s="2"/>
      <c r="Q558" s="2"/>
      <c r="R558" s="1"/>
      <c r="S558" s="1"/>
      <c r="T558" s="1"/>
      <c r="U558" s="1"/>
      <c r="V558" s="1"/>
      <c r="W558" s="1"/>
      <c r="X558" s="1"/>
    </row>
    <row r="559" spans="1:2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2"/>
      <c r="L559" s="2"/>
      <c r="M559" s="2"/>
      <c r="N559" s="2"/>
      <c r="O559" s="2"/>
      <c r="P559" s="2"/>
      <c r="Q559" s="2"/>
      <c r="R559" s="1"/>
      <c r="S559" s="1"/>
      <c r="T559" s="1"/>
      <c r="U559" s="1"/>
      <c r="V559" s="1"/>
      <c r="W559" s="1"/>
      <c r="X559" s="1"/>
    </row>
    <row r="560" spans="1:2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2"/>
      <c r="L560" s="2"/>
      <c r="M560" s="2"/>
      <c r="N560" s="2"/>
      <c r="O560" s="2"/>
      <c r="P560" s="2"/>
      <c r="Q560" s="2"/>
      <c r="R560" s="1"/>
      <c r="S560" s="1"/>
      <c r="T560" s="1"/>
      <c r="U560" s="1"/>
      <c r="V560" s="1"/>
      <c r="W560" s="1"/>
      <c r="X560" s="1"/>
    </row>
    <row r="561" spans="1:2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2"/>
      <c r="L561" s="2"/>
      <c r="M561" s="2"/>
      <c r="N561" s="2"/>
      <c r="O561" s="2"/>
      <c r="P561" s="2"/>
      <c r="Q561" s="2"/>
      <c r="R561" s="1"/>
      <c r="S561" s="1"/>
      <c r="T561" s="1"/>
      <c r="U561" s="1"/>
      <c r="V561" s="1"/>
      <c r="W561" s="1"/>
      <c r="X561" s="1"/>
    </row>
    <row r="562" spans="1:2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2"/>
      <c r="L562" s="2"/>
      <c r="M562" s="2"/>
      <c r="N562" s="2"/>
      <c r="O562" s="2"/>
      <c r="P562" s="2"/>
      <c r="Q562" s="2"/>
      <c r="R562" s="1"/>
      <c r="S562" s="1"/>
      <c r="T562" s="1"/>
      <c r="U562" s="1"/>
      <c r="V562" s="1"/>
      <c r="W562" s="1"/>
      <c r="X562" s="1"/>
    </row>
    <row r="563" spans="1:2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2"/>
      <c r="L563" s="2"/>
      <c r="M563" s="2"/>
      <c r="N563" s="2"/>
      <c r="O563" s="2"/>
      <c r="P563" s="2"/>
      <c r="Q563" s="2"/>
      <c r="R563" s="1"/>
      <c r="S563" s="1"/>
      <c r="T563" s="1"/>
      <c r="U563" s="1"/>
      <c r="V563" s="1"/>
      <c r="W563" s="1"/>
      <c r="X563" s="1"/>
    </row>
    <row r="564" spans="1:2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2"/>
      <c r="L564" s="2"/>
      <c r="M564" s="2"/>
      <c r="N564" s="2"/>
      <c r="O564" s="2"/>
      <c r="P564" s="2"/>
      <c r="Q564" s="2"/>
      <c r="R564" s="1"/>
      <c r="S564" s="1"/>
      <c r="T564" s="1"/>
      <c r="U564" s="1"/>
      <c r="V564" s="1"/>
      <c r="W564" s="1"/>
      <c r="X564" s="1"/>
    </row>
    <row r="565" spans="1:2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2"/>
      <c r="L565" s="2"/>
      <c r="M565" s="2"/>
      <c r="N565" s="2"/>
      <c r="O565" s="2"/>
      <c r="P565" s="2"/>
      <c r="Q565" s="2"/>
      <c r="R565" s="1"/>
      <c r="S565" s="1"/>
      <c r="T565" s="1"/>
      <c r="U565" s="1"/>
      <c r="V565" s="1"/>
      <c r="W565" s="1"/>
      <c r="X565" s="1"/>
    </row>
    <row r="566" spans="1:2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2"/>
      <c r="L566" s="2"/>
      <c r="M566" s="2"/>
      <c r="N566" s="2"/>
      <c r="O566" s="2"/>
      <c r="P566" s="2"/>
      <c r="Q566" s="2"/>
      <c r="R566" s="1"/>
      <c r="S566" s="1"/>
      <c r="T566" s="1"/>
      <c r="U566" s="1"/>
      <c r="V566" s="1"/>
      <c r="W566" s="1"/>
      <c r="X566" s="1"/>
    </row>
    <row r="567" spans="1:2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2"/>
      <c r="L567" s="2"/>
      <c r="M567" s="2"/>
      <c r="N567" s="2"/>
      <c r="O567" s="2"/>
      <c r="P567" s="2"/>
      <c r="Q567" s="2"/>
      <c r="R567" s="1"/>
      <c r="S567" s="1"/>
      <c r="T567" s="1"/>
      <c r="U567" s="1"/>
      <c r="V567" s="1"/>
      <c r="W567" s="1"/>
      <c r="X567" s="1"/>
    </row>
    <row r="568" spans="1:2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2"/>
      <c r="L568" s="2"/>
      <c r="M568" s="2"/>
      <c r="N568" s="2"/>
      <c r="O568" s="2"/>
      <c r="P568" s="2"/>
      <c r="Q568" s="2"/>
      <c r="R568" s="1"/>
      <c r="S568" s="1"/>
      <c r="T568" s="1"/>
      <c r="U568" s="1"/>
      <c r="V568" s="1"/>
      <c r="W568" s="1"/>
      <c r="X568" s="1"/>
    </row>
    <row r="569" spans="1:2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2"/>
      <c r="L569" s="2"/>
      <c r="M569" s="2"/>
      <c r="N569" s="2"/>
      <c r="O569" s="2"/>
      <c r="P569" s="2"/>
      <c r="Q569" s="2"/>
      <c r="R569" s="1"/>
      <c r="S569" s="1"/>
      <c r="T569" s="1"/>
      <c r="U569" s="1"/>
      <c r="V569" s="1"/>
      <c r="W569" s="1"/>
      <c r="X569" s="1"/>
    </row>
    <row r="570" spans="1:2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2"/>
      <c r="L570" s="2"/>
      <c r="M570" s="2"/>
      <c r="N570" s="2"/>
      <c r="O570" s="2"/>
      <c r="P570" s="2"/>
      <c r="Q570" s="2"/>
      <c r="R570" s="1"/>
      <c r="S570" s="1"/>
      <c r="T570" s="1"/>
      <c r="U570" s="1"/>
      <c r="V570" s="1"/>
      <c r="W570" s="1"/>
      <c r="X570" s="1"/>
    </row>
    <row r="571" spans="1:24">
      <c r="A571" s="31"/>
      <c r="B571" s="31"/>
      <c r="C571" s="31"/>
      <c r="D571" s="31"/>
      <c r="E571" s="31"/>
      <c r="F571" s="31"/>
      <c r="G571" s="31"/>
      <c r="H571" s="31"/>
      <c r="I571" s="31"/>
      <c r="J571" s="31"/>
      <c r="K571" s="53"/>
      <c r="L571" s="53"/>
      <c r="M571" s="53"/>
      <c r="N571" s="53"/>
      <c r="O571" s="53"/>
      <c r="P571" s="53"/>
      <c r="Q571" s="53"/>
      <c r="R571" s="31"/>
      <c r="S571" s="31"/>
      <c r="T571" s="31"/>
      <c r="U571" s="31"/>
      <c r="V571" s="31"/>
      <c r="W571" s="31"/>
      <c r="X571" s="31"/>
    </row>
    <row r="572" spans="1:24">
      <c r="A572" s="31"/>
      <c r="B572" s="31"/>
      <c r="C572" s="31"/>
      <c r="D572" s="31"/>
      <c r="E572" s="31"/>
      <c r="F572" s="31"/>
      <c r="G572" s="31"/>
      <c r="H572" s="31"/>
      <c r="I572" s="31"/>
      <c r="J572" s="31"/>
      <c r="K572" s="53"/>
      <c r="L572" s="53"/>
      <c r="M572" s="53"/>
      <c r="N572" s="53"/>
      <c r="O572" s="53"/>
      <c r="P572" s="53"/>
      <c r="Q572" s="53"/>
      <c r="R572" s="31"/>
      <c r="S572" s="31"/>
      <c r="T572" s="31"/>
      <c r="U572" s="31"/>
      <c r="V572" s="31"/>
      <c r="W572" s="31"/>
      <c r="X572" s="31"/>
    </row>
    <row r="573" spans="1:24">
      <c r="A573" s="31"/>
      <c r="B573" s="31"/>
      <c r="C573" s="31"/>
      <c r="D573" s="31"/>
      <c r="E573" s="31"/>
      <c r="F573" s="31"/>
      <c r="G573" s="31"/>
      <c r="H573" s="31"/>
      <c r="I573" s="31"/>
      <c r="J573" s="31"/>
      <c r="K573" s="53"/>
      <c r="L573" s="53"/>
      <c r="M573" s="53"/>
      <c r="N573" s="53"/>
      <c r="O573" s="53"/>
      <c r="P573" s="53"/>
      <c r="Q573" s="53"/>
      <c r="R573" s="31"/>
      <c r="S573" s="31"/>
      <c r="T573" s="31"/>
      <c r="U573" s="31"/>
      <c r="V573" s="31"/>
      <c r="W573" s="31"/>
      <c r="X573" s="31"/>
    </row>
    <row r="574" spans="1:24">
      <c r="A574" s="31"/>
      <c r="B574" s="31"/>
      <c r="C574" s="31"/>
      <c r="D574" s="31"/>
      <c r="E574" s="31"/>
      <c r="F574" s="31"/>
      <c r="G574" s="31"/>
      <c r="H574" s="31"/>
      <c r="I574" s="31"/>
      <c r="J574" s="31"/>
      <c r="K574" s="53"/>
      <c r="L574" s="53"/>
      <c r="M574" s="53"/>
      <c r="N574" s="53"/>
      <c r="O574" s="53"/>
      <c r="P574" s="53"/>
      <c r="Q574" s="53"/>
      <c r="R574" s="31"/>
      <c r="S574" s="31"/>
      <c r="T574" s="31"/>
      <c r="U574" s="31"/>
      <c r="V574" s="31"/>
      <c r="W574" s="31"/>
      <c r="X574" s="31"/>
    </row>
    <row r="575" spans="1:24">
      <c r="A575" s="31"/>
      <c r="B575" s="31"/>
      <c r="C575" s="31"/>
      <c r="D575" s="31"/>
      <c r="E575" s="31"/>
      <c r="F575" s="31"/>
      <c r="G575" s="31"/>
      <c r="H575" s="31"/>
      <c r="I575" s="31"/>
      <c r="J575" s="31"/>
      <c r="K575" s="53"/>
      <c r="L575" s="53"/>
      <c r="M575" s="53"/>
      <c r="N575" s="53"/>
      <c r="O575" s="53"/>
      <c r="P575" s="53"/>
      <c r="Q575" s="53"/>
      <c r="R575" s="31"/>
      <c r="S575" s="31"/>
      <c r="T575" s="31"/>
      <c r="U575" s="31"/>
      <c r="V575" s="31"/>
      <c r="W575" s="31"/>
      <c r="X575" s="31"/>
    </row>
    <row r="576" spans="1:24">
      <c r="A576" s="31"/>
      <c r="B576" s="31"/>
      <c r="C576" s="31"/>
      <c r="D576" s="31"/>
      <c r="E576" s="31"/>
      <c r="F576" s="31"/>
      <c r="G576" s="31"/>
      <c r="H576" s="31"/>
      <c r="I576" s="31"/>
      <c r="J576" s="31"/>
      <c r="K576" s="53"/>
      <c r="L576" s="53"/>
      <c r="M576" s="53"/>
      <c r="N576" s="53"/>
      <c r="O576" s="53"/>
      <c r="P576" s="53"/>
      <c r="Q576" s="53"/>
      <c r="R576" s="31"/>
      <c r="S576" s="31"/>
      <c r="T576" s="31"/>
      <c r="U576" s="31"/>
      <c r="V576" s="31"/>
      <c r="W576" s="31"/>
      <c r="X576" s="31"/>
    </row>
    <row r="577" spans="1:24">
      <c r="A577" s="31"/>
      <c r="B577" s="31"/>
      <c r="C577" s="31"/>
      <c r="D577" s="31"/>
      <c r="E577" s="31"/>
      <c r="F577" s="31"/>
      <c r="G577" s="31"/>
      <c r="H577" s="31"/>
      <c r="I577" s="31"/>
      <c r="J577" s="31"/>
      <c r="K577" s="53"/>
      <c r="L577" s="53"/>
      <c r="M577" s="53"/>
      <c r="N577" s="53"/>
      <c r="O577" s="53"/>
      <c r="P577" s="53"/>
      <c r="Q577" s="53"/>
      <c r="R577" s="31"/>
      <c r="S577" s="31"/>
      <c r="T577" s="31"/>
      <c r="U577" s="31"/>
      <c r="V577" s="31"/>
      <c r="W577" s="31"/>
      <c r="X577" s="31"/>
    </row>
    <row r="578" spans="1:24">
      <c r="A578" s="31"/>
      <c r="B578" s="31"/>
      <c r="C578" s="31"/>
      <c r="D578" s="31"/>
      <c r="E578" s="31"/>
      <c r="F578" s="31"/>
      <c r="G578" s="31"/>
      <c r="H578" s="31"/>
      <c r="I578" s="31"/>
      <c r="J578" s="31"/>
      <c r="K578" s="53"/>
      <c r="L578" s="53"/>
      <c r="M578" s="53"/>
      <c r="N578" s="53"/>
      <c r="O578" s="53"/>
      <c r="P578" s="53"/>
      <c r="Q578" s="53"/>
      <c r="R578" s="31"/>
      <c r="S578" s="31"/>
      <c r="T578" s="31"/>
      <c r="U578" s="31"/>
      <c r="V578" s="31"/>
      <c r="W578" s="31"/>
      <c r="X578" s="31"/>
    </row>
    <row r="579" spans="1:24">
      <c r="A579" s="31"/>
      <c r="B579" s="31"/>
      <c r="C579" s="31"/>
      <c r="D579" s="31"/>
      <c r="E579" s="31"/>
      <c r="F579" s="31"/>
      <c r="G579" s="31"/>
      <c r="H579" s="31"/>
      <c r="I579" s="31"/>
      <c r="J579" s="31"/>
      <c r="K579" s="53"/>
      <c r="L579" s="53"/>
      <c r="M579" s="53"/>
      <c r="N579" s="53"/>
      <c r="O579" s="53"/>
      <c r="P579" s="53"/>
      <c r="Q579" s="53"/>
      <c r="R579" s="31"/>
      <c r="S579" s="31"/>
      <c r="T579" s="31"/>
      <c r="U579" s="31"/>
      <c r="V579" s="31"/>
      <c r="W579" s="31"/>
      <c r="X579" s="31"/>
    </row>
    <row r="580" spans="1:24">
      <c r="A580" s="31"/>
      <c r="B580" s="31"/>
      <c r="C580" s="31"/>
      <c r="D580" s="31"/>
      <c r="E580" s="31"/>
      <c r="F580" s="31"/>
      <c r="G580" s="31"/>
      <c r="H580" s="31"/>
      <c r="I580" s="31"/>
      <c r="J580" s="31"/>
      <c r="K580" s="53"/>
      <c r="L580" s="53"/>
      <c r="M580" s="53"/>
      <c r="N580" s="53"/>
      <c r="O580" s="53"/>
      <c r="P580" s="53"/>
      <c r="Q580" s="53"/>
      <c r="R580" s="31"/>
      <c r="S580" s="31"/>
      <c r="T580" s="31"/>
      <c r="U580" s="31"/>
      <c r="V580" s="31"/>
      <c r="W580" s="31"/>
      <c r="X580" s="31"/>
    </row>
    <row r="581" spans="1:24">
      <c r="A581" s="31"/>
      <c r="B581" s="31"/>
      <c r="C581" s="31"/>
      <c r="D581" s="31"/>
      <c r="E581" s="31"/>
      <c r="F581" s="31"/>
      <c r="G581" s="31"/>
      <c r="H581" s="31"/>
      <c r="I581" s="31"/>
      <c r="J581" s="31"/>
      <c r="K581" s="53"/>
      <c r="L581" s="53"/>
      <c r="M581" s="53"/>
      <c r="N581" s="53"/>
      <c r="O581" s="53"/>
      <c r="P581" s="53"/>
      <c r="Q581" s="53"/>
      <c r="R581" s="31"/>
      <c r="S581" s="31"/>
      <c r="T581" s="31"/>
      <c r="U581" s="31"/>
      <c r="V581" s="31"/>
      <c r="W581" s="31"/>
      <c r="X581" s="31"/>
    </row>
    <row r="582" spans="1:24">
      <c r="A582" s="31"/>
      <c r="B582" s="31"/>
      <c r="C582" s="31"/>
      <c r="D582" s="31"/>
      <c r="E582" s="31"/>
      <c r="F582" s="31"/>
      <c r="G582" s="31"/>
      <c r="H582" s="31"/>
      <c r="I582" s="31"/>
      <c r="J582" s="31"/>
      <c r="K582" s="53"/>
      <c r="L582" s="53"/>
      <c r="M582" s="53"/>
      <c r="N582" s="53"/>
      <c r="O582" s="53"/>
      <c r="P582" s="53"/>
      <c r="Q582" s="53"/>
      <c r="R582" s="31"/>
      <c r="S582" s="31"/>
      <c r="T582" s="31"/>
      <c r="U582" s="31"/>
      <c r="V582" s="31"/>
      <c r="W582" s="31"/>
      <c r="X582" s="31"/>
    </row>
    <row r="583" spans="1:24">
      <c r="A583" s="31"/>
      <c r="B583" s="31"/>
      <c r="C583" s="31"/>
      <c r="D583" s="31"/>
      <c r="E583" s="31"/>
      <c r="F583" s="31"/>
      <c r="G583" s="31"/>
      <c r="H583" s="31"/>
      <c r="I583" s="31"/>
      <c r="J583" s="31"/>
      <c r="K583" s="53"/>
      <c r="L583" s="53"/>
      <c r="M583" s="53"/>
      <c r="N583" s="53"/>
      <c r="O583" s="53"/>
      <c r="P583" s="53"/>
      <c r="Q583" s="53"/>
      <c r="R583" s="31"/>
      <c r="S583" s="31"/>
      <c r="T583" s="31"/>
      <c r="U583" s="31"/>
      <c r="V583" s="31"/>
      <c r="W583" s="31"/>
      <c r="X583" s="31"/>
    </row>
    <row r="584" spans="1:24">
      <c r="A584" s="31"/>
      <c r="B584" s="31"/>
      <c r="C584" s="31"/>
      <c r="D584" s="31"/>
      <c r="E584" s="31"/>
      <c r="F584" s="31"/>
      <c r="G584" s="31"/>
      <c r="H584" s="31"/>
      <c r="I584" s="31"/>
      <c r="J584" s="31"/>
      <c r="K584" s="53"/>
      <c r="L584" s="53"/>
      <c r="M584" s="53"/>
      <c r="N584" s="53"/>
      <c r="O584" s="53"/>
      <c r="P584" s="53"/>
      <c r="Q584" s="53"/>
      <c r="R584" s="31"/>
      <c r="S584" s="31"/>
      <c r="T584" s="31"/>
      <c r="U584" s="31"/>
      <c r="V584" s="31"/>
      <c r="W584" s="31"/>
      <c r="X584" s="31"/>
    </row>
    <row r="585" spans="1:24">
      <c r="A585" s="31"/>
      <c r="B585" s="31"/>
      <c r="C585" s="31"/>
      <c r="D585" s="31"/>
      <c r="E585" s="31"/>
      <c r="F585" s="31"/>
      <c r="G585" s="31"/>
      <c r="H585" s="31"/>
      <c r="I585" s="31"/>
      <c r="J585" s="31"/>
      <c r="K585" s="53"/>
      <c r="L585" s="53"/>
      <c r="M585" s="53"/>
      <c r="N585" s="53"/>
      <c r="O585" s="53"/>
      <c r="P585" s="53"/>
      <c r="Q585" s="53"/>
      <c r="R585" s="31"/>
      <c r="S585" s="31"/>
      <c r="T585" s="31"/>
      <c r="U585" s="31"/>
      <c r="V585" s="31"/>
      <c r="W585" s="31"/>
      <c r="X585" s="31"/>
    </row>
    <row r="586" spans="1:24">
      <c r="A586" s="31"/>
      <c r="B586" s="31"/>
      <c r="C586" s="31"/>
      <c r="D586" s="31"/>
      <c r="E586" s="31"/>
      <c r="F586" s="31"/>
      <c r="G586" s="31"/>
      <c r="H586" s="31"/>
      <c r="I586" s="31"/>
      <c r="J586" s="31"/>
      <c r="K586" s="53"/>
      <c r="L586" s="53"/>
      <c r="M586" s="53"/>
      <c r="N586" s="53"/>
      <c r="O586" s="53"/>
      <c r="P586" s="53"/>
      <c r="Q586" s="53"/>
      <c r="R586" s="31"/>
      <c r="S586" s="31"/>
      <c r="T586" s="31"/>
      <c r="U586" s="31"/>
      <c r="V586" s="31"/>
      <c r="W586" s="31"/>
      <c r="X586" s="31"/>
    </row>
    <row r="587" spans="1:24">
      <c r="A587" s="31"/>
      <c r="B587" s="31"/>
      <c r="C587" s="31"/>
      <c r="D587" s="31"/>
      <c r="E587" s="31"/>
      <c r="F587" s="31"/>
      <c r="G587" s="31"/>
      <c r="H587" s="31"/>
      <c r="I587" s="31"/>
      <c r="J587" s="31"/>
      <c r="K587" s="53"/>
      <c r="L587" s="53"/>
      <c r="M587" s="53"/>
      <c r="N587" s="53"/>
      <c r="O587" s="53"/>
      <c r="P587" s="53"/>
      <c r="Q587" s="53"/>
      <c r="R587" s="31"/>
      <c r="S587" s="31"/>
      <c r="T587" s="31"/>
      <c r="U587" s="31"/>
      <c r="V587" s="31"/>
      <c r="W587" s="31"/>
      <c r="X587" s="31"/>
    </row>
    <row r="588" spans="1:24">
      <c r="A588" s="31"/>
      <c r="B588" s="31"/>
      <c r="C588" s="31"/>
      <c r="D588" s="31"/>
      <c r="E588" s="31"/>
      <c r="F588" s="31"/>
      <c r="G588" s="31"/>
      <c r="H588" s="31"/>
      <c r="I588" s="31"/>
      <c r="J588" s="31"/>
      <c r="K588" s="53"/>
      <c r="L588" s="53"/>
      <c r="M588" s="53"/>
      <c r="N588" s="53"/>
      <c r="O588" s="53"/>
      <c r="P588" s="53"/>
      <c r="Q588" s="53"/>
      <c r="R588" s="31"/>
      <c r="S588" s="31"/>
      <c r="T588" s="31"/>
      <c r="U588" s="31"/>
      <c r="V588" s="31"/>
      <c r="W588" s="31"/>
      <c r="X588" s="31"/>
    </row>
    <row r="589" spans="1:24">
      <c r="A589" s="31"/>
      <c r="B589" s="31"/>
      <c r="C589" s="31"/>
      <c r="D589" s="31"/>
      <c r="E589" s="31"/>
      <c r="F589" s="31"/>
      <c r="G589" s="31"/>
      <c r="H589" s="31"/>
      <c r="I589" s="31"/>
      <c r="J589" s="31"/>
      <c r="K589" s="53"/>
      <c r="L589" s="53"/>
      <c r="M589" s="53"/>
      <c r="N589" s="53"/>
      <c r="O589" s="53"/>
      <c r="P589" s="53"/>
      <c r="Q589" s="53"/>
      <c r="R589" s="31"/>
      <c r="S589" s="31"/>
      <c r="T589" s="31"/>
      <c r="U589" s="31"/>
      <c r="V589" s="31"/>
      <c r="W589" s="31"/>
      <c r="X589" s="31"/>
    </row>
    <row r="590" spans="1:24">
      <c r="A590" s="31"/>
      <c r="B590" s="31"/>
      <c r="C590" s="31"/>
      <c r="D590" s="31"/>
      <c r="E590" s="31"/>
      <c r="F590" s="31"/>
      <c r="G590" s="31"/>
      <c r="H590" s="31"/>
      <c r="I590" s="31"/>
      <c r="J590" s="31"/>
      <c r="K590" s="53"/>
      <c r="L590" s="53"/>
      <c r="M590" s="53"/>
      <c r="N590" s="53"/>
      <c r="O590" s="53"/>
      <c r="P590" s="53"/>
      <c r="Q590" s="53"/>
      <c r="R590" s="31"/>
      <c r="S590" s="31"/>
      <c r="T590" s="31"/>
      <c r="U590" s="31"/>
      <c r="V590" s="31"/>
      <c r="W590" s="31"/>
      <c r="X590" s="31"/>
    </row>
    <row r="591" spans="1:24">
      <c r="A591" s="31"/>
      <c r="B591" s="31"/>
      <c r="C591" s="31"/>
      <c r="D591" s="31"/>
      <c r="E591" s="31"/>
      <c r="F591" s="31"/>
      <c r="G591" s="31"/>
      <c r="H591" s="31"/>
      <c r="I591" s="31"/>
      <c r="J591" s="31"/>
      <c r="K591" s="53"/>
      <c r="L591" s="53"/>
      <c r="M591" s="53"/>
      <c r="N591" s="53"/>
      <c r="O591" s="53"/>
      <c r="P591" s="53"/>
      <c r="Q591" s="53"/>
      <c r="R591" s="31"/>
      <c r="S591" s="31"/>
      <c r="T591" s="31"/>
      <c r="U591" s="31"/>
      <c r="V591" s="31"/>
      <c r="W591" s="31"/>
      <c r="X591" s="31"/>
    </row>
    <row r="592" spans="1:24">
      <c r="A592" s="31"/>
      <c r="B592" s="31"/>
      <c r="C592" s="31"/>
      <c r="D592" s="31"/>
      <c r="E592" s="31"/>
      <c r="F592" s="31"/>
      <c r="G592" s="31"/>
      <c r="H592" s="31"/>
      <c r="I592" s="31"/>
      <c r="J592" s="31"/>
      <c r="K592" s="53"/>
      <c r="L592" s="53"/>
      <c r="M592" s="53"/>
      <c r="N592" s="53"/>
      <c r="O592" s="53"/>
      <c r="P592" s="53"/>
      <c r="Q592" s="53"/>
      <c r="R592" s="31"/>
      <c r="S592" s="31"/>
      <c r="T592" s="31"/>
      <c r="U592" s="31"/>
      <c r="V592" s="31"/>
      <c r="W592" s="31"/>
      <c r="X592" s="31"/>
    </row>
    <row r="593" spans="1:24">
      <c r="A593" s="31"/>
      <c r="B593" s="31"/>
      <c r="C593" s="31"/>
      <c r="D593" s="31"/>
      <c r="E593" s="31"/>
      <c r="F593" s="31"/>
      <c r="G593" s="31"/>
      <c r="H593" s="31"/>
      <c r="I593" s="31"/>
      <c r="J593" s="31"/>
      <c r="K593" s="53"/>
      <c r="L593" s="53"/>
      <c r="M593" s="53"/>
      <c r="N593" s="53"/>
      <c r="O593" s="53"/>
      <c r="P593" s="53"/>
      <c r="Q593" s="53"/>
      <c r="R593" s="31"/>
      <c r="S593" s="31"/>
      <c r="T593" s="31"/>
      <c r="U593" s="31"/>
      <c r="V593" s="31"/>
      <c r="W593" s="31"/>
      <c r="X593" s="31"/>
    </row>
    <row r="594" spans="1:24">
      <c r="A594" s="31"/>
      <c r="B594" s="31"/>
      <c r="C594" s="31"/>
      <c r="D594" s="31"/>
      <c r="E594" s="31"/>
      <c r="F594" s="31"/>
      <c r="G594" s="31"/>
      <c r="H594" s="31"/>
      <c r="I594" s="31"/>
      <c r="J594" s="31"/>
      <c r="K594" s="53"/>
      <c r="L594" s="53"/>
      <c r="M594" s="53"/>
      <c r="N594" s="53"/>
      <c r="O594" s="53"/>
      <c r="P594" s="53"/>
      <c r="Q594" s="53"/>
      <c r="R594" s="31"/>
      <c r="S594" s="31"/>
      <c r="T594" s="31"/>
      <c r="U594" s="31"/>
      <c r="V594" s="31"/>
      <c r="W594" s="31"/>
      <c r="X594" s="31"/>
    </row>
    <row r="595" spans="1:24">
      <c r="A595" s="31"/>
      <c r="B595" s="31"/>
      <c r="C595" s="31"/>
      <c r="D595" s="31"/>
      <c r="E595" s="31"/>
      <c r="F595" s="31"/>
      <c r="G595" s="31"/>
      <c r="H595" s="31"/>
      <c r="I595" s="31"/>
      <c r="J595" s="31"/>
      <c r="K595" s="53"/>
      <c r="L595" s="53"/>
      <c r="M595" s="53"/>
      <c r="N595" s="53"/>
      <c r="O595" s="53"/>
      <c r="P595" s="53"/>
      <c r="Q595" s="53"/>
      <c r="R595" s="31"/>
      <c r="S595" s="31"/>
      <c r="T595" s="31"/>
      <c r="U595" s="31"/>
      <c r="V595" s="31"/>
      <c r="W595" s="31"/>
      <c r="X595" s="31"/>
    </row>
    <row r="596" spans="1:24">
      <c r="A596" s="31"/>
      <c r="B596" s="31"/>
      <c r="C596" s="31"/>
      <c r="D596" s="31"/>
      <c r="E596" s="31"/>
      <c r="F596" s="31"/>
      <c r="G596" s="31"/>
      <c r="H596" s="31"/>
      <c r="I596" s="31"/>
      <c r="J596" s="31"/>
      <c r="K596" s="53"/>
      <c r="L596" s="53"/>
      <c r="M596" s="53"/>
      <c r="N596" s="53"/>
      <c r="O596" s="53"/>
      <c r="P596" s="53"/>
      <c r="Q596" s="53"/>
      <c r="R596" s="31"/>
      <c r="S596" s="31"/>
      <c r="T596" s="31"/>
      <c r="U596" s="31"/>
      <c r="V596" s="31"/>
      <c r="W596" s="31"/>
      <c r="X596" s="31"/>
    </row>
    <row r="597" spans="1:24">
      <c r="A597" s="31"/>
      <c r="B597" s="31"/>
      <c r="C597" s="31"/>
      <c r="D597" s="31"/>
      <c r="E597" s="31"/>
      <c r="F597" s="31"/>
      <c r="G597" s="31"/>
      <c r="H597" s="31"/>
      <c r="I597" s="31"/>
      <c r="J597" s="31"/>
      <c r="K597" s="53"/>
      <c r="L597" s="53"/>
      <c r="M597" s="53"/>
      <c r="N597" s="53"/>
      <c r="O597" s="53"/>
      <c r="P597" s="53"/>
      <c r="Q597" s="53"/>
      <c r="R597" s="31"/>
      <c r="S597" s="31"/>
      <c r="T597" s="31"/>
      <c r="U597" s="31"/>
      <c r="V597" s="31"/>
      <c r="W597" s="31"/>
      <c r="X597" s="31"/>
    </row>
    <row r="598" spans="1:24">
      <c r="A598" s="31"/>
      <c r="B598" s="31"/>
      <c r="C598" s="31"/>
      <c r="D598" s="31"/>
      <c r="E598" s="31"/>
      <c r="F598" s="31"/>
      <c r="G598" s="31"/>
      <c r="H598" s="31"/>
      <c r="I598" s="31"/>
      <c r="J598" s="31"/>
      <c r="K598" s="53"/>
      <c r="L598" s="53"/>
      <c r="M598" s="53"/>
      <c r="N598" s="53"/>
      <c r="O598" s="53"/>
      <c r="P598" s="53"/>
      <c r="Q598" s="53"/>
      <c r="R598" s="31"/>
      <c r="S598" s="31"/>
      <c r="T598" s="31"/>
      <c r="U598" s="31"/>
      <c r="V598" s="31"/>
      <c r="W598" s="31"/>
      <c r="X598" s="31"/>
    </row>
    <row r="599" spans="1:24">
      <c r="A599" s="31"/>
      <c r="B599" s="31"/>
      <c r="C599" s="31"/>
      <c r="D599" s="31"/>
      <c r="E599" s="31"/>
      <c r="F599" s="31"/>
      <c r="G599" s="31"/>
      <c r="H599" s="31"/>
      <c r="I599" s="31"/>
      <c r="J599" s="31"/>
      <c r="K599" s="53"/>
      <c r="L599" s="53"/>
      <c r="M599" s="53"/>
      <c r="N599" s="53"/>
      <c r="O599" s="53"/>
      <c r="P599" s="53"/>
      <c r="Q599" s="53"/>
      <c r="R599" s="31"/>
      <c r="S599" s="31"/>
      <c r="T599" s="31"/>
      <c r="U599" s="31"/>
      <c r="V599" s="31"/>
      <c r="W599" s="31"/>
      <c r="X599" s="31"/>
    </row>
    <row r="600" spans="1:24">
      <c r="A600" s="31"/>
      <c r="B600" s="31"/>
      <c r="C600" s="31"/>
      <c r="D600" s="31"/>
      <c r="E600" s="31"/>
      <c r="F600" s="31"/>
      <c r="G600" s="31"/>
      <c r="H600" s="31"/>
      <c r="I600" s="31"/>
      <c r="J600" s="31"/>
      <c r="K600" s="53"/>
      <c r="L600" s="53"/>
      <c r="M600" s="53"/>
      <c r="N600" s="53"/>
      <c r="O600" s="53"/>
      <c r="P600" s="53"/>
      <c r="Q600" s="53"/>
      <c r="R600" s="31"/>
      <c r="S600" s="31"/>
      <c r="T600" s="31"/>
      <c r="U600" s="31"/>
      <c r="V600" s="31"/>
      <c r="W600" s="31"/>
      <c r="X600" s="31"/>
    </row>
    <row r="601" spans="1:24">
      <c r="A601" s="31"/>
      <c r="B601" s="31"/>
      <c r="C601" s="31"/>
      <c r="D601" s="31"/>
      <c r="E601" s="31"/>
      <c r="F601" s="31"/>
      <c r="G601" s="31"/>
      <c r="H601" s="31"/>
      <c r="I601" s="31"/>
      <c r="J601" s="31"/>
      <c r="K601" s="53"/>
      <c r="L601" s="53"/>
      <c r="M601" s="53"/>
      <c r="N601" s="53"/>
      <c r="O601" s="53"/>
      <c r="P601" s="53"/>
      <c r="Q601" s="53"/>
      <c r="R601" s="31"/>
      <c r="S601" s="31"/>
      <c r="T601" s="31"/>
      <c r="U601" s="31"/>
      <c r="V601" s="31"/>
      <c r="W601" s="31"/>
      <c r="X601" s="31"/>
    </row>
    <row r="602" spans="1:24">
      <c r="A602" s="31"/>
      <c r="B602" s="31"/>
      <c r="C602" s="31"/>
      <c r="D602" s="31"/>
      <c r="E602" s="31"/>
      <c r="F602" s="31"/>
      <c r="G602" s="31"/>
      <c r="H602" s="31"/>
      <c r="I602" s="31"/>
      <c r="J602" s="31"/>
      <c r="K602" s="53"/>
      <c r="L602" s="53"/>
      <c r="M602" s="53"/>
      <c r="N602" s="53"/>
      <c r="O602" s="53"/>
      <c r="P602" s="53"/>
      <c r="Q602" s="53"/>
      <c r="R602" s="31"/>
      <c r="S602" s="31"/>
      <c r="T602" s="31"/>
      <c r="U602" s="31"/>
      <c r="V602" s="31"/>
      <c r="W602" s="31"/>
      <c r="X602" s="31"/>
    </row>
    <row r="603" spans="1:24">
      <c r="A603" s="31"/>
      <c r="B603" s="31"/>
      <c r="C603" s="31"/>
      <c r="D603" s="31"/>
      <c r="E603" s="31"/>
      <c r="F603" s="31"/>
      <c r="G603" s="31"/>
      <c r="H603" s="31"/>
      <c r="I603" s="31"/>
      <c r="J603" s="31"/>
      <c r="K603" s="53"/>
      <c r="L603" s="53"/>
      <c r="M603" s="53"/>
      <c r="N603" s="53"/>
      <c r="O603" s="53"/>
      <c r="P603" s="53"/>
      <c r="Q603" s="53"/>
      <c r="R603" s="31"/>
      <c r="S603" s="31"/>
      <c r="T603" s="31"/>
      <c r="U603" s="31"/>
      <c r="V603" s="31"/>
      <c r="W603" s="31"/>
      <c r="X603" s="31"/>
    </row>
    <row r="604" spans="1:24">
      <c r="A604" s="31"/>
      <c r="B604" s="31"/>
      <c r="C604" s="31"/>
      <c r="D604" s="31"/>
      <c r="E604" s="31"/>
      <c r="F604" s="31"/>
      <c r="G604" s="31"/>
      <c r="H604" s="31"/>
      <c r="I604" s="31"/>
      <c r="J604" s="31"/>
      <c r="K604" s="53"/>
      <c r="L604" s="53"/>
      <c r="M604" s="53"/>
      <c r="N604" s="53"/>
      <c r="O604" s="53"/>
      <c r="P604" s="53"/>
      <c r="Q604" s="53"/>
      <c r="R604" s="31"/>
      <c r="S604" s="31"/>
      <c r="T604" s="31"/>
      <c r="U604" s="31"/>
      <c r="V604" s="31"/>
      <c r="W604" s="31"/>
      <c r="X604" s="31"/>
    </row>
    <row r="605" spans="1:24">
      <c r="A605" s="31"/>
      <c r="B605" s="31"/>
      <c r="C605" s="31"/>
      <c r="D605" s="31"/>
      <c r="E605" s="31"/>
      <c r="F605" s="31"/>
      <c r="G605" s="31"/>
      <c r="H605" s="31"/>
      <c r="I605" s="31"/>
      <c r="J605" s="31"/>
      <c r="K605" s="53"/>
      <c r="L605" s="53"/>
      <c r="M605" s="53"/>
      <c r="N605" s="53"/>
      <c r="O605" s="53"/>
      <c r="P605" s="53"/>
      <c r="Q605" s="53"/>
      <c r="R605" s="31"/>
      <c r="S605" s="31"/>
      <c r="T605" s="31"/>
      <c r="U605" s="31"/>
      <c r="V605" s="31"/>
      <c r="W605" s="31"/>
      <c r="X605" s="31"/>
    </row>
    <row r="606" spans="1:24">
      <c r="A606" s="31"/>
      <c r="B606" s="31"/>
      <c r="C606" s="31"/>
      <c r="D606" s="31"/>
      <c r="E606" s="31"/>
      <c r="F606" s="31"/>
      <c r="G606" s="31"/>
      <c r="H606" s="31"/>
      <c r="I606" s="31"/>
      <c r="J606" s="31"/>
      <c r="K606" s="53"/>
      <c r="L606" s="53"/>
      <c r="M606" s="53"/>
      <c r="N606" s="53"/>
      <c r="O606" s="53"/>
      <c r="P606" s="53"/>
      <c r="Q606" s="53"/>
      <c r="R606" s="31"/>
      <c r="S606" s="31"/>
      <c r="T606" s="31"/>
      <c r="U606" s="31"/>
      <c r="V606" s="31"/>
      <c r="W606" s="31"/>
      <c r="X606" s="31"/>
    </row>
    <row r="607" spans="1:24">
      <c r="A607" s="31"/>
      <c r="B607" s="31"/>
      <c r="C607" s="31"/>
      <c r="D607" s="31"/>
      <c r="E607" s="31"/>
      <c r="F607" s="31"/>
      <c r="G607" s="31"/>
      <c r="H607" s="31"/>
      <c r="I607" s="31"/>
      <c r="J607" s="31"/>
      <c r="K607" s="53"/>
      <c r="L607" s="53"/>
      <c r="M607" s="53"/>
      <c r="N607" s="53"/>
      <c r="O607" s="53"/>
      <c r="P607" s="53"/>
      <c r="Q607" s="53"/>
      <c r="R607" s="31"/>
      <c r="S607" s="31"/>
      <c r="T607" s="31"/>
      <c r="U607" s="31"/>
      <c r="V607" s="31"/>
      <c r="W607" s="31"/>
      <c r="X607" s="31"/>
    </row>
    <row r="608" spans="1:24">
      <c r="A608" s="31"/>
      <c r="B608" s="31"/>
      <c r="C608" s="31"/>
      <c r="D608" s="31"/>
      <c r="E608" s="31"/>
      <c r="F608" s="31"/>
      <c r="G608" s="31"/>
      <c r="H608" s="31"/>
      <c r="I608" s="31"/>
      <c r="J608" s="31"/>
      <c r="K608" s="53"/>
      <c r="L608" s="53"/>
      <c r="M608" s="53"/>
      <c r="N608" s="53"/>
      <c r="O608" s="53"/>
      <c r="P608" s="53"/>
      <c r="Q608" s="53"/>
      <c r="R608" s="31"/>
      <c r="S608" s="31"/>
      <c r="T608" s="31"/>
      <c r="U608" s="31"/>
      <c r="V608" s="31"/>
      <c r="W608" s="31"/>
      <c r="X608" s="31"/>
    </row>
    <row r="609" spans="1:24">
      <c r="A609" s="31"/>
      <c r="B609" s="31"/>
      <c r="C609" s="31"/>
      <c r="D609" s="31"/>
      <c r="E609" s="31"/>
      <c r="F609" s="31"/>
      <c r="G609" s="31"/>
      <c r="H609" s="31"/>
      <c r="I609" s="31"/>
      <c r="J609" s="31"/>
      <c r="K609" s="53"/>
      <c r="L609" s="53"/>
      <c r="M609" s="53"/>
      <c r="N609" s="53"/>
      <c r="O609" s="53"/>
      <c r="P609" s="53"/>
      <c r="Q609" s="53"/>
      <c r="R609" s="31"/>
      <c r="S609" s="31"/>
      <c r="T609" s="31"/>
      <c r="U609" s="31"/>
      <c r="V609" s="31"/>
      <c r="W609" s="31"/>
      <c r="X609" s="31"/>
    </row>
    <row r="610" spans="1:24">
      <c r="A610" s="31"/>
      <c r="B610" s="31"/>
      <c r="C610" s="31"/>
      <c r="D610" s="31"/>
      <c r="E610" s="31"/>
      <c r="F610" s="31"/>
      <c r="G610" s="31"/>
      <c r="H610" s="31"/>
      <c r="I610" s="31"/>
      <c r="J610" s="31"/>
      <c r="K610" s="53"/>
      <c r="L610" s="53"/>
      <c r="M610" s="53"/>
      <c r="N610" s="53"/>
      <c r="O610" s="53"/>
      <c r="P610" s="53"/>
      <c r="Q610" s="53"/>
      <c r="R610" s="31"/>
      <c r="S610" s="31"/>
      <c r="T610" s="31"/>
      <c r="U610" s="31"/>
      <c r="V610" s="31"/>
      <c r="W610" s="31"/>
      <c r="X610" s="31"/>
    </row>
    <row r="611" spans="1:24">
      <c r="A611" s="31"/>
      <c r="B611" s="31"/>
      <c r="C611" s="31"/>
      <c r="D611" s="31"/>
      <c r="E611" s="31"/>
      <c r="F611" s="31"/>
      <c r="G611" s="31"/>
      <c r="H611" s="31"/>
      <c r="I611" s="31"/>
      <c r="J611" s="31"/>
      <c r="K611" s="53"/>
      <c r="L611" s="53"/>
      <c r="M611" s="53"/>
      <c r="N611" s="53"/>
      <c r="O611" s="53"/>
      <c r="P611" s="53"/>
      <c r="Q611" s="53"/>
      <c r="R611" s="31"/>
      <c r="S611" s="31"/>
      <c r="T611" s="31"/>
      <c r="U611" s="31"/>
      <c r="V611" s="31"/>
      <c r="W611" s="31"/>
      <c r="X611" s="31"/>
    </row>
    <row r="612" spans="1:24">
      <c r="A612" s="31"/>
      <c r="B612" s="31"/>
      <c r="C612" s="31"/>
      <c r="D612" s="31"/>
      <c r="E612" s="31"/>
      <c r="F612" s="31"/>
      <c r="G612" s="31"/>
      <c r="H612" s="31"/>
      <c r="I612" s="31"/>
      <c r="J612" s="31"/>
      <c r="K612" s="53"/>
      <c r="L612" s="53"/>
      <c r="M612" s="53"/>
      <c r="N612" s="53"/>
      <c r="O612" s="53"/>
      <c r="P612" s="53"/>
      <c r="Q612" s="53"/>
      <c r="R612" s="31"/>
      <c r="S612" s="31"/>
      <c r="T612" s="31"/>
      <c r="U612" s="31"/>
      <c r="V612" s="31"/>
      <c r="W612" s="31"/>
      <c r="X612" s="31"/>
    </row>
    <row r="613" spans="1:24">
      <c r="A613" s="31"/>
      <c r="B613" s="31"/>
      <c r="C613" s="31"/>
      <c r="D613" s="31"/>
      <c r="E613" s="31"/>
      <c r="F613" s="31"/>
      <c r="G613" s="31"/>
      <c r="H613" s="31"/>
      <c r="I613" s="31"/>
      <c r="J613" s="31"/>
      <c r="K613" s="53"/>
      <c r="L613" s="53"/>
      <c r="M613" s="53"/>
      <c r="N613" s="53"/>
      <c r="O613" s="53"/>
      <c r="P613" s="53"/>
      <c r="Q613" s="53"/>
      <c r="R613" s="31"/>
      <c r="S613" s="31"/>
      <c r="T613" s="31"/>
      <c r="U613" s="31"/>
      <c r="V613" s="31"/>
      <c r="W613" s="31"/>
      <c r="X613" s="31"/>
    </row>
    <row r="614" spans="1:24">
      <c r="K614" s="45"/>
      <c r="L614" s="45"/>
      <c r="M614" s="45"/>
      <c r="N614" s="45"/>
      <c r="O614" s="45"/>
      <c r="P614" s="45"/>
      <c r="Q614" s="45"/>
    </row>
    <row r="615" spans="1:24">
      <c r="K615" s="45"/>
      <c r="L615" s="45"/>
      <c r="M615" s="45"/>
      <c r="N615" s="45"/>
      <c r="O615" s="45"/>
      <c r="P615" s="45"/>
      <c r="Q615" s="45"/>
    </row>
    <row r="616" spans="1:24">
      <c r="K616" s="45"/>
      <c r="L616" s="45"/>
      <c r="M616" s="45"/>
      <c r="N616" s="45"/>
      <c r="O616" s="45"/>
      <c r="P616" s="45"/>
      <c r="Q616" s="45"/>
    </row>
    <row r="617" spans="1:24">
      <c r="K617" s="45"/>
      <c r="L617" s="45"/>
      <c r="M617" s="45"/>
      <c r="N617" s="45"/>
      <c r="O617" s="45"/>
      <c r="P617" s="45"/>
      <c r="Q617" s="45"/>
    </row>
    <row r="618" spans="1:24">
      <c r="K618" s="45"/>
      <c r="L618" s="45"/>
      <c r="M618" s="45"/>
      <c r="N618" s="45"/>
      <c r="O618" s="45"/>
      <c r="P618" s="45"/>
      <c r="Q618" s="45"/>
    </row>
    <row r="619" spans="1:24">
      <c r="K619" s="45"/>
      <c r="L619" s="45"/>
      <c r="M619" s="45"/>
      <c r="N619" s="45"/>
      <c r="O619" s="45"/>
      <c r="P619" s="45"/>
      <c r="Q619" s="45"/>
    </row>
    <row r="620" spans="1:24">
      <c r="K620" s="45"/>
      <c r="L620" s="45"/>
      <c r="M620" s="45"/>
      <c r="N620" s="45"/>
      <c r="O620" s="45"/>
      <c r="P620" s="45"/>
      <c r="Q620" s="45"/>
    </row>
    <row r="621" spans="1:24">
      <c r="K621" s="45"/>
      <c r="L621" s="45"/>
      <c r="M621" s="45"/>
      <c r="N621" s="45"/>
      <c r="O621" s="45"/>
      <c r="P621" s="45"/>
      <c r="Q621" s="45"/>
    </row>
    <row r="622" spans="1:24">
      <c r="K622" s="45"/>
      <c r="L622" s="45"/>
      <c r="M622" s="45"/>
      <c r="N622" s="45"/>
      <c r="O622" s="45"/>
      <c r="P622" s="45"/>
      <c r="Q622" s="45"/>
    </row>
    <row r="623" spans="1:24">
      <c r="K623" s="45"/>
      <c r="L623" s="45"/>
      <c r="M623" s="45"/>
      <c r="N623" s="45"/>
      <c r="O623" s="45"/>
      <c r="P623" s="45"/>
      <c r="Q623" s="45"/>
    </row>
    <row r="624" spans="1:24">
      <c r="K624" s="45"/>
      <c r="L624" s="45"/>
      <c r="M624" s="45"/>
      <c r="N624" s="45"/>
      <c r="O624" s="45"/>
      <c r="P624" s="45"/>
      <c r="Q624" s="45"/>
    </row>
    <row r="625" spans="11:17">
      <c r="K625" s="45"/>
      <c r="L625" s="45"/>
      <c r="M625" s="45"/>
      <c r="N625" s="45"/>
      <c r="O625" s="45"/>
      <c r="P625" s="45"/>
      <c r="Q625" s="45"/>
    </row>
    <row r="626" spans="11:17">
      <c r="K626" s="45"/>
      <c r="L626" s="45"/>
      <c r="M626" s="45"/>
      <c r="N626" s="45"/>
      <c r="O626" s="45"/>
      <c r="P626" s="45"/>
      <c r="Q626" s="45"/>
    </row>
    <row r="627" spans="11:17">
      <c r="K627" s="45"/>
      <c r="L627" s="45"/>
      <c r="M627" s="45"/>
      <c r="N627" s="45"/>
      <c r="O627" s="45"/>
      <c r="P627" s="45"/>
      <c r="Q627" s="45"/>
    </row>
    <row r="628" spans="11:17">
      <c r="K628" s="45"/>
      <c r="L628" s="45"/>
      <c r="M628" s="45"/>
      <c r="N628" s="45"/>
      <c r="O628" s="45"/>
      <c r="P628" s="45"/>
      <c r="Q628" s="45"/>
    </row>
    <row r="629" spans="11:17">
      <c r="K629" s="45"/>
      <c r="L629" s="45"/>
      <c r="M629" s="45"/>
      <c r="N629" s="45"/>
      <c r="O629" s="45"/>
      <c r="P629" s="45"/>
      <c r="Q629" s="45"/>
    </row>
    <row r="630" spans="11:17">
      <c r="K630" s="45"/>
      <c r="L630" s="45"/>
      <c r="M630" s="45"/>
      <c r="N630" s="45"/>
      <c r="O630" s="45"/>
      <c r="P630" s="45"/>
      <c r="Q630" s="45"/>
    </row>
    <row r="631" spans="11:17">
      <c r="K631" s="45"/>
      <c r="L631" s="45"/>
      <c r="M631" s="45"/>
      <c r="N631" s="45"/>
      <c r="O631" s="45"/>
      <c r="P631" s="45"/>
      <c r="Q631" s="45"/>
    </row>
    <row r="632" spans="11:17">
      <c r="K632" s="45"/>
      <c r="L632" s="45"/>
      <c r="M632" s="45"/>
      <c r="N632" s="45"/>
      <c r="O632" s="45"/>
      <c r="P632" s="45"/>
      <c r="Q632" s="45"/>
    </row>
    <row r="633" spans="11:17">
      <c r="K633" s="45"/>
      <c r="L633" s="45"/>
      <c r="M633" s="45"/>
      <c r="N633" s="45"/>
      <c r="O633" s="45"/>
      <c r="P633" s="45"/>
      <c r="Q633" s="45"/>
    </row>
    <row r="634" spans="11:17">
      <c r="K634" s="45"/>
      <c r="L634" s="45"/>
      <c r="M634" s="45"/>
      <c r="N634" s="45"/>
      <c r="O634" s="45"/>
      <c r="P634" s="45"/>
      <c r="Q634" s="45"/>
    </row>
    <row r="635" spans="11:17">
      <c r="K635" s="45"/>
      <c r="L635" s="45"/>
      <c r="M635" s="45"/>
      <c r="N635" s="45"/>
      <c r="O635" s="45"/>
      <c r="P635" s="45"/>
      <c r="Q635" s="45"/>
    </row>
    <row r="636" spans="11:17">
      <c r="K636" s="45"/>
      <c r="L636" s="45"/>
      <c r="M636" s="45"/>
      <c r="N636" s="45"/>
      <c r="O636" s="45"/>
      <c r="P636" s="45"/>
      <c r="Q636" s="45"/>
    </row>
    <row r="637" spans="11:17">
      <c r="K637" s="45"/>
      <c r="L637" s="45"/>
      <c r="M637" s="45"/>
      <c r="N637" s="45"/>
      <c r="O637" s="45"/>
      <c r="P637" s="45"/>
      <c r="Q637" s="45"/>
    </row>
    <row r="638" spans="11:17">
      <c r="K638" s="45"/>
      <c r="L638" s="45"/>
      <c r="M638" s="45"/>
      <c r="N638" s="45"/>
      <c r="O638" s="45"/>
      <c r="P638" s="45"/>
      <c r="Q638" s="45"/>
    </row>
    <row r="639" spans="11:17">
      <c r="K639" s="45"/>
      <c r="L639" s="45"/>
      <c r="M639" s="45"/>
      <c r="N639" s="45"/>
      <c r="O639" s="45"/>
      <c r="P639" s="45"/>
      <c r="Q639" s="45"/>
    </row>
    <row r="640" spans="11:17">
      <c r="K640" s="45"/>
      <c r="L640" s="45"/>
      <c r="M640" s="45"/>
      <c r="N640" s="45"/>
      <c r="O640" s="45"/>
      <c r="P640" s="45"/>
      <c r="Q640" s="45"/>
    </row>
    <row r="641" spans="11:17">
      <c r="K641" s="45"/>
      <c r="L641" s="45"/>
      <c r="M641" s="45"/>
      <c r="N641" s="45"/>
      <c r="O641" s="45"/>
      <c r="P641" s="45"/>
      <c r="Q641" s="45"/>
    </row>
    <row r="642" spans="11:17">
      <c r="K642" s="45"/>
      <c r="L642" s="45"/>
      <c r="M642" s="45"/>
      <c r="N642" s="45"/>
      <c r="O642" s="45"/>
      <c r="P642" s="45"/>
      <c r="Q642" s="45"/>
    </row>
    <row r="643" spans="11:17">
      <c r="K643" s="45"/>
      <c r="L643" s="45"/>
      <c r="M643" s="45"/>
      <c r="N643" s="45"/>
      <c r="O643" s="45"/>
      <c r="P643" s="45"/>
      <c r="Q643" s="45"/>
    </row>
    <row r="644" spans="11:17">
      <c r="K644" s="45"/>
      <c r="L644" s="45"/>
      <c r="M644" s="45"/>
      <c r="N644" s="45"/>
      <c r="O644" s="45"/>
      <c r="P644" s="45"/>
      <c r="Q644" s="45"/>
    </row>
    <row r="645" spans="11:17">
      <c r="K645" s="45"/>
      <c r="L645" s="45"/>
      <c r="M645" s="45"/>
      <c r="N645" s="45"/>
      <c r="O645" s="45"/>
      <c r="P645" s="45"/>
      <c r="Q645" s="45"/>
    </row>
    <row r="646" spans="11:17">
      <c r="K646" s="45"/>
      <c r="L646" s="45"/>
      <c r="M646" s="45"/>
      <c r="N646" s="45"/>
      <c r="O646" s="45"/>
      <c r="P646" s="45"/>
      <c r="Q646" s="45"/>
    </row>
    <row r="647" spans="11:17">
      <c r="K647" s="45"/>
      <c r="L647" s="45"/>
      <c r="M647" s="45"/>
      <c r="N647" s="45"/>
      <c r="O647" s="45"/>
      <c r="P647" s="45"/>
      <c r="Q647" s="45"/>
    </row>
  </sheetData>
  <autoFilter ref="A8:Y50"/>
  <pageMargins left="0.7" right="0.7" top="0.75" bottom="0.75" header="0.3" footer="0.3"/>
  <customProperties>
    <customPr name="_pios_id" r:id="rId1"/>
  </customPropertie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13"/>
  <sheetViews>
    <sheetView topLeftCell="A10" zoomScale="75" zoomScaleNormal="75" workbookViewId="0">
      <selection activeCell="H47" sqref="H47"/>
    </sheetView>
  </sheetViews>
  <sheetFormatPr defaultColWidth="8.88671875" defaultRowHeight="14.4"/>
  <cols>
    <col min="1" max="1" width="10.6640625" style="19" bestFit="1" customWidth="1"/>
    <col min="2" max="3" width="10.44140625" style="19" customWidth="1"/>
    <col min="4" max="4" width="24" style="19" bestFit="1" customWidth="1"/>
    <col min="5" max="5" width="7.109375" style="19" customWidth="1"/>
    <col min="6" max="6" width="42.44140625" style="19" bestFit="1" customWidth="1"/>
    <col min="7" max="7" width="10.33203125" style="19" customWidth="1"/>
    <col min="8" max="21" width="15.6640625" style="19" customWidth="1"/>
    <col min="22" max="22" width="8.88671875" style="19"/>
    <col min="23" max="23" width="11.6640625" style="19" bestFit="1" customWidth="1"/>
    <col min="24" max="16384" width="8.88671875" style="19"/>
  </cols>
  <sheetData>
    <row r="1" spans="1:23">
      <c r="A1" s="1"/>
      <c r="B1" s="1"/>
      <c r="C1" s="1"/>
      <c r="D1" s="1"/>
      <c r="E1" s="1"/>
      <c r="F1" s="1"/>
      <c r="G1" s="1"/>
      <c r="H1" s="1" t="s">
        <v>14</v>
      </c>
      <c r="I1" s="1" t="s">
        <v>14</v>
      </c>
      <c r="J1" s="1" t="s">
        <v>14</v>
      </c>
      <c r="K1" s="1" t="s">
        <v>14</v>
      </c>
      <c r="L1" s="1" t="s">
        <v>14</v>
      </c>
      <c r="M1" s="1" t="s">
        <v>14</v>
      </c>
      <c r="N1" s="1" t="s">
        <v>14</v>
      </c>
      <c r="O1" s="1" t="s">
        <v>14</v>
      </c>
      <c r="P1" s="1" t="s">
        <v>14</v>
      </c>
      <c r="Q1" s="1" t="s">
        <v>14</v>
      </c>
      <c r="R1" s="1" t="s">
        <v>14</v>
      </c>
      <c r="S1" s="1" t="s">
        <v>14</v>
      </c>
      <c r="T1" s="1"/>
      <c r="U1" s="1" t="s">
        <v>14</v>
      </c>
    </row>
    <row r="2" spans="1:23">
      <c r="A2" s="1"/>
      <c r="B2" s="1"/>
      <c r="C2" s="1"/>
      <c r="D2" s="1"/>
      <c r="E2" s="1"/>
      <c r="F2" s="1"/>
      <c r="G2" s="1"/>
      <c r="H2" s="1" t="s">
        <v>1</v>
      </c>
      <c r="I2" s="1" t="s">
        <v>1</v>
      </c>
      <c r="J2" s="1" t="s">
        <v>1</v>
      </c>
      <c r="K2" s="1" t="s">
        <v>1</v>
      </c>
      <c r="L2" s="1" t="s">
        <v>1</v>
      </c>
      <c r="M2" s="1" t="s">
        <v>1</v>
      </c>
      <c r="N2" s="1" t="s">
        <v>1</v>
      </c>
      <c r="O2" s="1" t="s">
        <v>1</v>
      </c>
      <c r="P2" s="1" t="s">
        <v>1</v>
      </c>
      <c r="Q2" s="1" t="s">
        <v>1</v>
      </c>
      <c r="R2" s="1" t="s">
        <v>1</v>
      </c>
      <c r="S2" s="1" t="s">
        <v>1</v>
      </c>
      <c r="T2" s="1"/>
      <c r="U2" s="1" t="s">
        <v>1</v>
      </c>
    </row>
    <row r="3" spans="1:23">
      <c r="A3" s="1"/>
      <c r="B3" s="1"/>
      <c r="C3" s="1"/>
      <c r="D3" s="1"/>
      <c r="E3" s="1"/>
      <c r="F3" s="1"/>
      <c r="G3" s="1"/>
      <c r="H3" s="1" t="s">
        <v>18</v>
      </c>
      <c r="I3" s="1" t="s">
        <v>18</v>
      </c>
      <c r="J3" s="1" t="s">
        <v>18</v>
      </c>
      <c r="K3" s="1" t="s">
        <v>18</v>
      </c>
      <c r="L3" s="1" t="s">
        <v>18</v>
      </c>
      <c r="M3" s="1" t="s">
        <v>18</v>
      </c>
      <c r="N3" s="1" t="s">
        <v>18</v>
      </c>
      <c r="O3" s="1" t="s">
        <v>18</v>
      </c>
      <c r="P3" s="1" t="s">
        <v>18</v>
      </c>
      <c r="Q3" s="1" t="s">
        <v>18</v>
      </c>
      <c r="R3" s="1" t="s">
        <v>18</v>
      </c>
      <c r="S3" s="1" t="s">
        <v>18</v>
      </c>
      <c r="T3" s="1"/>
      <c r="U3" s="1" t="s">
        <v>18</v>
      </c>
    </row>
    <row r="4" spans="1:23">
      <c r="A4" s="1"/>
      <c r="B4" s="1"/>
      <c r="C4" s="1"/>
      <c r="D4" s="1"/>
      <c r="E4" s="1"/>
      <c r="F4" s="1"/>
      <c r="G4" s="1"/>
      <c r="H4" s="1" t="s">
        <v>19</v>
      </c>
      <c r="I4" s="1" t="s">
        <v>19</v>
      </c>
      <c r="J4" s="1" t="s">
        <v>19</v>
      </c>
      <c r="K4" s="1" t="s">
        <v>19</v>
      </c>
      <c r="L4" s="1" t="s">
        <v>19</v>
      </c>
      <c r="M4" s="1" t="s">
        <v>19</v>
      </c>
      <c r="N4" s="1" t="s">
        <v>19</v>
      </c>
      <c r="O4" s="1" t="s">
        <v>19</v>
      </c>
      <c r="P4" s="1" t="s">
        <v>19</v>
      </c>
      <c r="Q4" s="1" t="s">
        <v>19</v>
      </c>
      <c r="R4" s="1" t="s">
        <v>19</v>
      </c>
      <c r="S4" s="1" t="s">
        <v>19</v>
      </c>
      <c r="T4" s="1"/>
      <c r="U4" s="1" t="s">
        <v>19</v>
      </c>
    </row>
    <row r="5" spans="1:23">
      <c r="A5" s="1"/>
      <c r="B5" s="1"/>
      <c r="C5" s="1"/>
      <c r="D5" s="1"/>
      <c r="E5" s="1"/>
      <c r="F5" s="1"/>
      <c r="G5" s="1"/>
      <c r="H5" s="1" t="s">
        <v>20</v>
      </c>
      <c r="I5" s="1" t="s">
        <v>20</v>
      </c>
      <c r="J5" s="1" t="s">
        <v>20</v>
      </c>
      <c r="K5" s="1" t="s">
        <v>20</v>
      </c>
      <c r="L5" s="1" t="s">
        <v>20</v>
      </c>
      <c r="M5" s="1" t="s">
        <v>20</v>
      </c>
      <c r="N5" s="1" t="s">
        <v>20</v>
      </c>
      <c r="O5" s="1" t="s">
        <v>20</v>
      </c>
      <c r="P5" s="1" t="s">
        <v>20</v>
      </c>
      <c r="Q5" s="1" t="s">
        <v>20</v>
      </c>
      <c r="R5" s="1" t="s">
        <v>20</v>
      </c>
      <c r="S5" s="1" t="s">
        <v>20</v>
      </c>
      <c r="T5" s="1"/>
      <c r="U5" s="1" t="s">
        <v>20</v>
      </c>
    </row>
    <row r="6" spans="1:23">
      <c r="A6" s="1"/>
      <c r="B6" s="1"/>
      <c r="C6" s="1"/>
      <c r="D6" s="1"/>
      <c r="E6" s="1"/>
      <c r="F6" s="1"/>
      <c r="G6" s="1"/>
      <c r="H6" s="1" t="s">
        <v>16</v>
      </c>
      <c r="I6" s="1" t="s">
        <v>16</v>
      </c>
      <c r="J6" s="1" t="s">
        <v>16</v>
      </c>
      <c r="K6" s="1" t="s">
        <v>16</v>
      </c>
      <c r="L6" s="1" t="s">
        <v>16</v>
      </c>
      <c r="M6" s="1" t="s">
        <v>16</v>
      </c>
      <c r="N6" s="1" t="s">
        <v>16</v>
      </c>
      <c r="O6" s="1" t="s">
        <v>16</v>
      </c>
      <c r="P6" s="1" t="s">
        <v>16</v>
      </c>
      <c r="Q6" s="1" t="s">
        <v>16</v>
      </c>
      <c r="R6" s="1" t="s">
        <v>16</v>
      </c>
      <c r="S6" s="1" t="s">
        <v>16</v>
      </c>
      <c r="T6" s="1"/>
      <c r="U6" s="1" t="s">
        <v>16</v>
      </c>
    </row>
    <row r="7" spans="1:23">
      <c r="A7" s="1"/>
      <c r="B7" s="1"/>
      <c r="C7" s="1"/>
      <c r="D7" s="1"/>
      <c r="E7" s="1"/>
      <c r="F7" s="1"/>
      <c r="G7" s="1"/>
      <c r="H7" s="1" t="s">
        <v>0</v>
      </c>
      <c r="I7" s="1" t="s">
        <v>0</v>
      </c>
      <c r="J7" s="1" t="s">
        <v>0</v>
      </c>
      <c r="K7" s="1" t="s">
        <v>0</v>
      </c>
      <c r="L7" s="1" t="s">
        <v>0</v>
      </c>
      <c r="M7" s="1" t="s">
        <v>0</v>
      </c>
      <c r="N7" s="1" t="s">
        <v>0</v>
      </c>
      <c r="O7" s="1" t="s">
        <v>0</v>
      </c>
      <c r="P7" s="1" t="s">
        <v>0</v>
      </c>
      <c r="Q7" s="1" t="s">
        <v>0</v>
      </c>
      <c r="R7" s="1" t="s">
        <v>0</v>
      </c>
      <c r="S7" s="1" t="s">
        <v>0</v>
      </c>
      <c r="T7" s="1"/>
      <c r="U7" s="1" t="s">
        <v>0</v>
      </c>
    </row>
    <row r="8" spans="1:23" ht="28.8">
      <c r="A8" s="12" t="s">
        <v>1042</v>
      </c>
      <c r="B8" s="12" t="s">
        <v>1041</v>
      </c>
      <c r="C8" s="12" t="s">
        <v>1116</v>
      </c>
      <c r="D8" s="12" t="s">
        <v>242</v>
      </c>
      <c r="E8" s="12" t="s">
        <v>1124</v>
      </c>
      <c r="F8" s="12" t="s">
        <v>246</v>
      </c>
      <c r="G8" s="12" t="s">
        <v>248</v>
      </c>
      <c r="H8" s="35" t="s">
        <v>8</v>
      </c>
      <c r="I8" s="35" t="s">
        <v>9</v>
      </c>
      <c r="J8" s="35" t="s">
        <v>10</v>
      </c>
      <c r="K8" s="35" t="s">
        <v>11</v>
      </c>
      <c r="L8" s="35" t="s">
        <v>12</v>
      </c>
      <c r="M8" s="35" t="s">
        <v>13</v>
      </c>
      <c r="N8" s="35" t="s">
        <v>2</v>
      </c>
      <c r="O8" s="35" t="s">
        <v>3</v>
      </c>
      <c r="P8" s="3" t="s">
        <v>4</v>
      </c>
      <c r="Q8" s="3" t="s">
        <v>5</v>
      </c>
      <c r="R8" s="3" t="s">
        <v>6</v>
      </c>
      <c r="S8" s="3" t="s">
        <v>7</v>
      </c>
      <c r="T8" s="3" t="s">
        <v>240</v>
      </c>
      <c r="U8" s="3" t="s">
        <v>17</v>
      </c>
    </row>
    <row r="9" spans="1:23">
      <c r="A9" s="1" t="s">
        <v>22</v>
      </c>
      <c r="B9" s="1" t="s">
        <v>72</v>
      </c>
      <c r="C9" s="1">
        <v>40111000</v>
      </c>
      <c r="D9" s="1" t="s">
        <v>249</v>
      </c>
      <c r="E9" s="1" t="s">
        <v>251</v>
      </c>
      <c r="F9" s="1" t="s">
        <v>252</v>
      </c>
      <c r="G9" s="1" t="s">
        <v>254</v>
      </c>
      <c r="H9" s="29">
        <f>IFERROR(SUM(VLOOKUP($E9,'2016 monthly alloc'!$A:P,16,FALSE)*$U9),0)</f>
        <v>7504107.8120355159</v>
      </c>
      <c r="I9" s="29">
        <f>IFERROR(SUM(VLOOKUP($E9,'2016 monthly alloc'!$A:Q,17,FALSE)*$U9),0)</f>
        <v>7102221.2300392063</v>
      </c>
      <c r="J9" s="29">
        <f>IFERROR(SUM(VLOOKUP($E9,'2016 monthly alloc'!$A:R,18,FALSE)*$U9),0)</f>
        <v>6733973.6593438582</v>
      </c>
      <c r="K9" s="29">
        <f>IFERROR(SUM(VLOOKUP($E9,'2016 monthly alloc'!$A:S,19,FALSE)*$U9),0)</f>
        <v>7117219.2228451753</v>
      </c>
      <c r="L9" s="29">
        <f>IFERROR(SUM(VLOOKUP($E9,'2016 monthly alloc'!$A:T,20,FALSE)*$U9),0)</f>
        <v>7112550.7636734676</v>
      </c>
      <c r="M9" s="29">
        <f>IFERROR(SUM(VLOOKUP($E9,'2016 monthly alloc'!$A:U,21,FALSE)*$U9),0)</f>
        <v>8128271.2992354808</v>
      </c>
      <c r="N9" s="29">
        <f>IFERROR(SUM(VLOOKUP($E9,'2016 monthly alloc'!$A:V,22,FALSE)*$U9),0)</f>
        <v>8720193.5773060415</v>
      </c>
      <c r="O9" s="29">
        <f>IFERROR(SUM(VLOOKUP($E9,'2016 monthly alloc'!$A:W,23,FALSE)*$U9),0)</f>
        <v>8510082.3496066388</v>
      </c>
      <c r="P9" s="29">
        <f>IFERROR(SUM(VLOOKUP($E9,'2016 monthly alloc'!$A:X,24,FALSE)*$U9),0)</f>
        <v>8852619.6867840327</v>
      </c>
      <c r="Q9" s="29">
        <f>IFERROR(SUM(VLOOKUP($E9,'2016 monthly alloc'!$A:Y,25,FALSE)*$U9),0)</f>
        <v>8860033.0434644371</v>
      </c>
      <c r="R9" s="29">
        <f>IFERROR(SUM(VLOOKUP($E9,'2016 monthly alloc'!$A:Z,26,FALSE)*$U9),0)</f>
        <v>8120423.0276877433</v>
      </c>
      <c r="S9" s="29">
        <f>IFERROR(SUM(VLOOKUP($E9,'2016 monthly alloc'!$A:AA,27,FALSE)*$U9),0)</f>
        <v>7753734.9005198618</v>
      </c>
      <c r="T9" s="2">
        <f>SUM(H9:S9)</f>
        <v>94515430.57254146</v>
      </c>
      <c r="U9" s="2">
        <v>94515430.57254146</v>
      </c>
      <c r="V9" s="30">
        <f>T9-U9</f>
        <v>0</v>
      </c>
    </row>
    <row r="10" spans="1:23">
      <c r="A10" s="1" t="s">
        <v>22</v>
      </c>
      <c r="B10" s="1" t="s">
        <v>147</v>
      </c>
      <c r="C10" s="1">
        <v>40211000</v>
      </c>
      <c r="D10" s="1" t="s">
        <v>304</v>
      </c>
      <c r="E10" s="1" t="s">
        <v>306</v>
      </c>
      <c r="F10" s="1" t="s">
        <v>305</v>
      </c>
      <c r="G10" s="1" t="s">
        <v>308</v>
      </c>
      <c r="H10" s="29">
        <f>IFERROR(SUM(VLOOKUP($E10,'2016 monthly alloc'!$A:P,16,FALSE)*$U10),0)</f>
        <v>49938.281186189888</v>
      </c>
      <c r="I10" s="29">
        <f>IFERROR(SUM(VLOOKUP($E10,'2016 monthly alloc'!$A:Q,17,FALSE)*$U10),0)</f>
        <v>40051.148509875107</v>
      </c>
      <c r="J10" s="29">
        <f>IFERROR(SUM(VLOOKUP($E10,'2016 monthly alloc'!$A:R,18,FALSE)*$U10),0)</f>
        <v>40657.847358050982</v>
      </c>
      <c r="K10" s="29">
        <f>IFERROR(SUM(VLOOKUP($E10,'2016 monthly alloc'!$A:S,19,FALSE)*$U10),0)</f>
        <v>45637.965548147331</v>
      </c>
      <c r="L10" s="29">
        <f>IFERROR(SUM(VLOOKUP($E10,'2016 monthly alloc'!$A:T,20,FALSE)*$U10),0)</f>
        <v>42667.041567454442</v>
      </c>
      <c r="M10" s="29">
        <f>IFERROR(SUM(VLOOKUP($E10,'2016 monthly alloc'!$A:U,21,FALSE)*$U10),0)</f>
        <v>37912.160267434119</v>
      </c>
      <c r="N10" s="29">
        <f>IFERROR(SUM(VLOOKUP($E10,'2016 monthly alloc'!$A:V,22,FALSE)*$U10),0)</f>
        <v>38534.997405835784</v>
      </c>
      <c r="O10" s="29">
        <f>IFERROR(SUM(VLOOKUP($E10,'2016 monthly alloc'!$A:W,23,FALSE)*$U10),0)</f>
        <v>50383.104821064102</v>
      </c>
      <c r="P10" s="29">
        <f>IFERROR(SUM(VLOOKUP($E10,'2016 monthly alloc'!$A:X,24,FALSE)*$U10),0)</f>
        <v>52144.640879316168</v>
      </c>
      <c r="Q10" s="29">
        <f>IFERROR(SUM(VLOOKUP($E10,'2016 monthly alloc'!$A:Y,25,FALSE)*$U10),0)</f>
        <v>53803.186473579903</v>
      </c>
      <c r="R10" s="29">
        <f>IFERROR(SUM(VLOOKUP($E10,'2016 monthly alloc'!$A:Z,26,FALSE)*$U10),0)</f>
        <v>50519.177319829359</v>
      </c>
      <c r="S10" s="29">
        <f>IFERROR(SUM(VLOOKUP($E10,'2016 monthly alloc'!$A:AA,27,FALSE)*$U10),0)</f>
        <v>47314.608939473488</v>
      </c>
      <c r="T10" s="2">
        <f t="shared" ref="T10:T49" si="0">SUM(H10:S10)</f>
        <v>549564.16027625068</v>
      </c>
      <c r="U10" s="2">
        <v>549564.16027625068</v>
      </c>
      <c r="V10" s="30">
        <f t="shared" ref="V10:V49" si="1">T10-U10</f>
        <v>0</v>
      </c>
    </row>
    <row r="11" spans="1:23">
      <c r="A11" s="1" t="s">
        <v>22</v>
      </c>
      <c r="B11" s="1" t="s">
        <v>230</v>
      </c>
      <c r="C11" s="1">
        <v>40310300</v>
      </c>
      <c r="D11" s="1" t="s">
        <v>334</v>
      </c>
      <c r="E11" s="1" t="s">
        <v>324</v>
      </c>
      <c r="F11" s="1" t="s">
        <v>325</v>
      </c>
      <c r="G11" s="1" t="s">
        <v>336</v>
      </c>
      <c r="H11" s="29">
        <f>IFERROR(SUM(VLOOKUP($E11,'2016 monthly alloc'!$A:P,16,FALSE)*$U11),0)</f>
        <v>189819.01666666663</v>
      </c>
      <c r="I11" s="29">
        <f>IFERROR(SUM(VLOOKUP($E11,'2016 monthly alloc'!$A:Q,17,FALSE)*$U11),0)</f>
        <v>180107.25666666665</v>
      </c>
      <c r="J11" s="29">
        <f>IFERROR(SUM(VLOOKUP($E11,'2016 monthly alloc'!$A:R,18,FALSE)*$U11),0)</f>
        <v>195626.92444444442</v>
      </c>
      <c r="K11" s="29">
        <f>IFERROR(SUM(VLOOKUP($E11,'2016 monthly alloc'!$A:S,19,FALSE)*$U11),0)</f>
        <v>182981.85444444441</v>
      </c>
      <c r="L11" s="29">
        <f>IFERROR(SUM(VLOOKUP($E11,'2016 monthly alloc'!$A:T,20,FALSE)*$U11),0)</f>
        <v>188854.74444444443</v>
      </c>
      <c r="M11" s="29">
        <f>IFERROR(SUM(VLOOKUP($E11,'2016 monthly alloc'!$A:U,21,FALSE)*$U11),0)</f>
        <v>209516.00444444444</v>
      </c>
      <c r="N11" s="29">
        <f>IFERROR(SUM(VLOOKUP($E11,'2016 monthly alloc'!$A:V,22,FALSE)*$U11),0)</f>
        <v>206932.53666666662</v>
      </c>
      <c r="O11" s="29">
        <f>IFERROR(SUM(VLOOKUP($E11,'2016 monthly alloc'!$A:W,23,FALSE)*$U11),0)</f>
        <v>221902.75666666665</v>
      </c>
      <c r="P11" s="29">
        <f>IFERROR(SUM(VLOOKUP($E11,'2016 monthly alloc'!$A:X,24,FALSE)*$U11),0)</f>
        <v>178931.70777777774</v>
      </c>
      <c r="Q11" s="29">
        <f>IFERROR(SUM(VLOOKUP($E11,'2016 monthly alloc'!$A:Y,25,FALSE)*$U11),0)</f>
        <v>177703.74777777775</v>
      </c>
      <c r="R11" s="29">
        <f>IFERROR(SUM(VLOOKUP($E11,'2016 monthly alloc'!$A:Z,26,FALSE)*$U11),0)</f>
        <v>160709.6422222222</v>
      </c>
      <c r="S11" s="29">
        <f>IFERROR(SUM(VLOOKUP($E11,'2016 monthly alloc'!$A:AA,27,FALSE)*$U11),0)</f>
        <v>181562.08444444439</v>
      </c>
      <c r="T11" s="2">
        <f t="shared" si="0"/>
        <v>2274648.2766666664</v>
      </c>
      <c r="U11" s="2">
        <v>2274648.2766666664</v>
      </c>
      <c r="V11" s="30">
        <f t="shared" si="1"/>
        <v>0</v>
      </c>
    </row>
    <row r="12" spans="1:23">
      <c r="A12" s="1" t="s">
        <v>22</v>
      </c>
      <c r="B12" s="1" t="s">
        <v>181</v>
      </c>
      <c r="C12" s="1">
        <v>51010000</v>
      </c>
      <c r="D12" s="1" t="s">
        <v>453</v>
      </c>
      <c r="E12" s="1" t="s">
        <v>455</v>
      </c>
      <c r="F12" s="1" t="s">
        <v>454</v>
      </c>
      <c r="G12" s="1" t="s">
        <v>457</v>
      </c>
      <c r="H12" s="29">
        <f>IFERROR(SUM(VLOOKUP($E12,'2016 monthly alloc'!$A:P,16,FALSE)*$U12),0)</f>
        <v>41968.229300454084</v>
      </c>
      <c r="I12" s="29">
        <f>IFERROR(SUM(VLOOKUP($E12,'2016 monthly alloc'!$A:Q,17,FALSE)*$U12),0)</f>
        <v>19759.971396277659</v>
      </c>
      <c r="J12" s="29">
        <f>IFERROR(SUM(VLOOKUP($E12,'2016 monthly alloc'!$A:R,18,FALSE)*$U12),0)</f>
        <v>17178.464945385611</v>
      </c>
      <c r="K12" s="29">
        <f>IFERROR(SUM(VLOOKUP($E12,'2016 monthly alloc'!$A:S,19,FALSE)*$U12),0)</f>
        <v>12576.949432958387</v>
      </c>
      <c r="L12" s="29">
        <f>IFERROR(SUM(VLOOKUP($E12,'2016 monthly alloc'!$A:T,20,FALSE)*$U12),0)</f>
        <v>9946.102262439199</v>
      </c>
      <c r="M12" s="29">
        <f>IFERROR(SUM(VLOOKUP($E12,'2016 monthly alloc'!$A:U,21,FALSE)*$U12),0)</f>
        <v>11981.90035425506</v>
      </c>
      <c r="N12" s="29">
        <f>IFERROR(SUM(VLOOKUP($E12,'2016 monthly alloc'!$A:V,22,FALSE)*$U12),0)</f>
        <v>10327.012617960732</v>
      </c>
      <c r="O12" s="29">
        <f>IFERROR(SUM(VLOOKUP($E12,'2016 monthly alloc'!$A:W,23,FALSE)*$U12),0)</f>
        <v>11128.30590470551</v>
      </c>
      <c r="P12" s="29">
        <f>IFERROR(SUM(VLOOKUP($E12,'2016 monthly alloc'!$A:X,24,FALSE)*$U12),0)</f>
        <v>11772.695703035981</v>
      </c>
      <c r="Q12" s="29">
        <f>IFERROR(SUM(VLOOKUP($E12,'2016 monthly alloc'!$A:Y,25,FALSE)*$U12),0)</f>
        <v>13785.797063823355</v>
      </c>
      <c r="R12" s="29">
        <f>IFERROR(SUM(VLOOKUP($E12,'2016 monthly alloc'!$A:Z,26,FALSE)*$U12),0)</f>
        <v>8466.8674880174949</v>
      </c>
      <c r="S12" s="29">
        <f>IFERROR(SUM(VLOOKUP($E12,'2016 monthly alloc'!$A:AA,27,FALSE)*$U12),0)</f>
        <v>10761.210950679577</v>
      </c>
      <c r="T12" s="2">
        <f t="shared" si="0"/>
        <v>179653.50741999267</v>
      </c>
      <c r="U12" s="2">
        <v>179653.50741999265</v>
      </c>
      <c r="V12" s="30">
        <f t="shared" si="1"/>
        <v>0</v>
      </c>
      <c r="W12" s="30"/>
    </row>
    <row r="13" spans="1:23">
      <c r="A13" s="1" t="s">
        <v>22</v>
      </c>
      <c r="B13" s="1" t="s">
        <v>182</v>
      </c>
      <c r="C13" s="1">
        <v>51510000</v>
      </c>
      <c r="D13" s="1" t="s">
        <v>465</v>
      </c>
      <c r="E13" s="1" t="s">
        <v>467</v>
      </c>
      <c r="F13" s="1" t="s">
        <v>468</v>
      </c>
      <c r="G13" s="1" t="s">
        <v>470</v>
      </c>
      <c r="H13" s="29">
        <f>IFERROR(SUM(VLOOKUP($E13,'2016 monthly alloc'!$A:P,16,FALSE)*$U13),0)</f>
        <v>260028.3949879109</v>
      </c>
      <c r="I13" s="29">
        <f>IFERROR(SUM(VLOOKUP($E13,'2016 monthly alloc'!$A:Q,17,FALSE)*$U13),0)</f>
        <v>299085.30473119731</v>
      </c>
      <c r="J13" s="29">
        <f>IFERROR(SUM(VLOOKUP($E13,'2016 monthly alloc'!$A:R,18,FALSE)*$U13),0)</f>
        <v>311980.61035533389</v>
      </c>
      <c r="K13" s="29">
        <f>IFERROR(SUM(VLOOKUP($E13,'2016 monthly alloc'!$A:S,19,FALSE)*$U13),0)</f>
        <v>308308.28914306895</v>
      </c>
      <c r="L13" s="29">
        <f>IFERROR(SUM(VLOOKUP($E13,'2016 monthly alloc'!$A:T,20,FALSE)*$U13),0)</f>
        <v>326283.6560511525</v>
      </c>
      <c r="M13" s="29">
        <f>IFERROR(SUM(VLOOKUP($E13,'2016 monthly alloc'!$A:U,21,FALSE)*$U13),0)</f>
        <v>443705.44073061843</v>
      </c>
      <c r="N13" s="29">
        <f>IFERROR(SUM(VLOOKUP($E13,'2016 monthly alloc'!$A:V,22,FALSE)*$U13),0)</f>
        <v>433039.14158821362</v>
      </c>
      <c r="O13" s="29">
        <f>IFERROR(SUM(VLOOKUP($E13,'2016 monthly alloc'!$A:W,23,FALSE)*$U13),0)</f>
        <v>455004.96880057402</v>
      </c>
      <c r="P13" s="29">
        <f>IFERROR(SUM(VLOOKUP($E13,'2016 monthly alloc'!$A:X,24,FALSE)*$U13),0)</f>
        <v>421156.18911309878</v>
      </c>
      <c r="Q13" s="29">
        <f>IFERROR(SUM(VLOOKUP($E13,'2016 monthly alloc'!$A:Y,25,FALSE)*$U13),0)</f>
        <v>320576.46435260063</v>
      </c>
      <c r="R13" s="29">
        <f>IFERROR(SUM(VLOOKUP($E13,'2016 monthly alloc'!$A:Z,26,FALSE)*$U13),0)</f>
        <v>307364.03605527646</v>
      </c>
      <c r="S13" s="29">
        <f>IFERROR(SUM(VLOOKUP($E13,'2016 monthly alloc'!$A:AA,27,FALSE)*$U13),0)</f>
        <v>279802.82321503933</v>
      </c>
      <c r="T13" s="2">
        <f t="shared" si="0"/>
        <v>4166335.3191240849</v>
      </c>
      <c r="U13" s="2">
        <v>4166335.3191240849</v>
      </c>
      <c r="V13" s="30">
        <f t="shared" si="1"/>
        <v>0</v>
      </c>
    </row>
    <row r="14" spans="1:23">
      <c r="A14" s="1" t="s">
        <v>22</v>
      </c>
      <c r="B14" s="1" t="s">
        <v>226</v>
      </c>
      <c r="C14" s="1">
        <v>51800000</v>
      </c>
      <c r="D14" s="1" t="s">
        <v>484</v>
      </c>
      <c r="E14" s="1" t="s">
        <v>485</v>
      </c>
      <c r="F14" s="1" t="s">
        <v>484</v>
      </c>
      <c r="G14" s="1" t="s">
        <v>487</v>
      </c>
      <c r="H14" s="29">
        <f>IFERROR(SUM(VLOOKUP($E14,'2016 monthly alloc'!$A:P,16,FALSE)*$U14),0)</f>
        <v>134356.12325216638</v>
      </c>
      <c r="I14" s="29">
        <f>IFERROR(SUM(VLOOKUP($E14,'2016 monthly alloc'!$A:Q,17,FALSE)*$U14),0)</f>
        <v>133646.82530054613</v>
      </c>
      <c r="J14" s="29">
        <f>IFERROR(SUM(VLOOKUP($E14,'2016 monthly alloc'!$A:R,18,FALSE)*$U14),0)</f>
        <v>114788.81593961752</v>
      </c>
      <c r="K14" s="29">
        <f>IFERROR(SUM(VLOOKUP($E14,'2016 monthly alloc'!$A:S,19,FALSE)*$U14),0)</f>
        <v>125313.71120017726</v>
      </c>
      <c r="L14" s="29">
        <f>IFERROR(SUM(VLOOKUP($E14,'2016 monthly alloc'!$A:T,20,FALSE)*$U14),0)</f>
        <v>125959.13934708602</v>
      </c>
      <c r="M14" s="29">
        <f>IFERROR(SUM(VLOOKUP($E14,'2016 monthly alloc'!$A:U,21,FALSE)*$U14),0)</f>
        <v>163625.9757751151</v>
      </c>
      <c r="N14" s="29">
        <f>IFERROR(SUM(VLOOKUP($E14,'2016 monthly alloc'!$A:V,22,FALSE)*$U14),0)</f>
        <v>196066.11688788235</v>
      </c>
      <c r="O14" s="29">
        <f>IFERROR(SUM(VLOOKUP($E14,'2016 monthly alloc'!$A:W,23,FALSE)*$U14),0)</f>
        <v>222088.05334850794</v>
      </c>
      <c r="P14" s="29">
        <f>IFERROR(SUM(VLOOKUP($E14,'2016 monthly alloc'!$A:X,24,FALSE)*$U14),0)</f>
        <v>200388.21302948135</v>
      </c>
      <c r="Q14" s="29">
        <f>IFERROR(SUM(VLOOKUP($E14,'2016 monthly alloc'!$A:Y,25,FALSE)*$U14),0)</f>
        <v>170815.50617366252</v>
      </c>
      <c r="R14" s="29">
        <f>IFERROR(SUM(VLOOKUP($E14,'2016 monthly alloc'!$A:Z,26,FALSE)*$U14),0)</f>
        <v>127086.38838483929</v>
      </c>
      <c r="S14" s="29">
        <f>IFERROR(SUM(VLOOKUP($E14,'2016 monthly alloc'!$A:AA,27,FALSE)*$U14),0)</f>
        <v>146011.68720320269</v>
      </c>
      <c r="T14" s="2">
        <f t="shared" si="0"/>
        <v>1860146.5558422843</v>
      </c>
      <c r="U14" s="2">
        <v>1860146.5558422841</v>
      </c>
      <c r="V14" s="30">
        <f t="shared" si="1"/>
        <v>0</v>
      </c>
    </row>
    <row r="15" spans="1:23">
      <c r="A15" s="1" t="s">
        <v>22</v>
      </c>
      <c r="B15" s="1" t="s">
        <v>183</v>
      </c>
      <c r="C15" s="1">
        <v>51110000</v>
      </c>
      <c r="D15" s="1" t="s">
        <v>459</v>
      </c>
      <c r="E15" s="1" t="s">
        <v>461</v>
      </c>
      <c r="F15" s="1" t="s">
        <v>460</v>
      </c>
      <c r="G15" s="1" t="s">
        <v>463</v>
      </c>
      <c r="H15" s="29">
        <f>IFERROR(SUM(VLOOKUP($E15,'2016 monthly alloc'!$A:P,16,FALSE)*$U15),0)</f>
        <v>26331.16843622037</v>
      </c>
      <c r="I15" s="29">
        <f>IFERROR(SUM(VLOOKUP($E15,'2016 monthly alloc'!$A:Q,17,FALSE)*$U15),0)</f>
        <v>26331.16843622037</v>
      </c>
      <c r="J15" s="29">
        <f>IFERROR(SUM(VLOOKUP($E15,'2016 monthly alloc'!$A:R,18,FALSE)*$U15),0)</f>
        <v>26331.16843622037</v>
      </c>
      <c r="K15" s="29">
        <f>IFERROR(SUM(VLOOKUP($E15,'2016 monthly alloc'!$A:S,19,FALSE)*$U15),0)</f>
        <v>26331.16843622037</v>
      </c>
      <c r="L15" s="29">
        <f>IFERROR(SUM(VLOOKUP($E15,'2016 monthly alloc'!$A:T,20,FALSE)*$U15),0)</f>
        <v>26331.16843622037</v>
      </c>
      <c r="M15" s="29">
        <f>IFERROR(SUM(VLOOKUP($E15,'2016 monthly alloc'!$A:U,21,FALSE)*$U15),0)</f>
        <v>26331.16843622037</v>
      </c>
      <c r="N15" s="29">
        <f>IFERROR(SUM(VLOOKUP($E15,'2016 monthly alloc'!$A:V,22,FALSE)*$U15),0)</f>
        <v>26331.16843622037</v>
      </c>
      <c r="O15" s="29">
        <f>IFERROR(SUM(VLOOKUP($E15,'2016 monthly alloc'!$A:W,23,FALSE)*$U15),0)</f>
        <v>26331.16843622037</v>
      </c>
      <c r="P15" s="29">
        <f>IFERROR(SUM(VLOOKUP($E15,'2016 monthly alloc'!$A:X,24,FALSE)*$U15),0)</f>
        <v>26331.16843622037</v>
      </c>
      <c r="Q15" s="29">
        <f>IFERROR(SUM(VLOOKUP($E15,'2016 monthly alloc'!$A:Y,25,FALSE)*$U15),0)</f>
        <v>26331.16843622037</v>
      </c>
      <c r="R15" s="29">
        <f>IFERROR(SUM(VLOOKUP($E15,'2016 monthly alloc'!$A:Z,26,FALSE)*$U15),0)</f>
        <v>26331.16843622037</v>
      </c>
      <c r="S15" s="29">
        <f>IFERROR(SUM(VLOOKUP($E15,'2016 monthly alloc'!$A:AA,27,FALSE)*$U15),0)</f>
        <v>26331.16843622037</v>
      </c>
      <c r="T15" s="2">
        <f t="shared" si="0"/>
        <v>315974.02123464452</v>
      </c>
      <c r="U15" s="2">
        <v>315974.02123464446</v>
      </c>
      <c r="V15" s="30">
        <f t="shared" si="1"/>
        <v>0</v>
      </c>
    </row>
    <row r="16" spans="1:23">
      <c r="A16" s="1" t="s">
        <v>22</v>
      </c>
      <c r="B16" s="1" t="s">
        <v>52</v>
      </c>
      <c r="C16" s="1">
        <v>50100000</v>
      </c>
      <c r="D16" s="1" t="s">
        <v>346</v>
      </c>
      <c r="E16" s="1" t="s">
        <v>348</v>
      </c>
      <c r="F16" s="1" t="s">
        <v>349</v>
      </c>
      <c r="G16" s="1" t="s">
        <v>351</v>
      </c>
      <c r="H16" s="29">
        <f>IFERROR(SUM(VLOOKUP($E16,'2016 monthly alloc'!$A:P,16,FALSE)*$U16),0)</f>
        <v>596131.44435415196</v>
      </c>
      <c r="I16" s="29">
        <f>IFERROR(SUM(VLOOKUP($E16,'2016 monthly alloc'!$A:Q,17,FALSE)*$U16),0)</f>
        <v>596502.00818493217</v>
      </c>
      <c r="J16" s="29">
        <f>IFERROR(SUM(VLOOKUP($E16,'2016 monthly alloc'!$A:R,18,FALSE)*$U16),0)</f>
        <v>648510.51681105583</v>
      </c>
      <c r="K16" s="29">
        <f>IFERROR(SUM(VLOOKUP($E16,'2016 monthly alloc'!$A:S,19,FALSE)*$U16),0)</f>
        <v>604744.36907208012</v>
      </c>
      <c r="L16" s="29">
        <f>IFERROR(SUM(VLOOKUP($E16,'2016 monthly alloc'!$A:T,20,FALSE)*$U16),0)</f>
        <v>631328.70264799555</v>
      </c>
      <c r="M16" s="29">
        <f>IFERROR(SUM(VLOOKUP($E16,'2016 monthly alloc'!$A:U,21,FALSE)*$U16),0)</f>
        <v>631328.70264799555</v>
      </c>
      <c r="N16" s="29">
        <f>IFERROR(SUM(VLOOKUP($E16,'2016 monthly alloc'!$A:V,22,FALSE)*$U16),0)</f>
        <v>604744.36907208012</v>
      </c>
      <c r="O16" s="29">
        <f>IFERROR(SUM(VLOOKUP($E16,'2016 monthly alloc'!$A:W,23,FALSE)*$U16),0)</f>
        <v>657913.02598074789</v>
      </c>
      <c r="P16" s="29">
        <f>IFERROR(SUM(VLOOKUP($E16,'2016 monthly alloc'!$A:X,24,FALSE)*$U16),0)</f>
        <v>631328.70264799555</v>
      </c>
      <c r="Q16" s="29">
        <f>IFERROR(SUM(VLOOKUP($E16,'2016 monthly alloc'!$A:Y,25,FALSE)*$U16),0)</f>
        <v>604744.36907208012</v>
      </c>
      <c r="R16" s="29">
        <f>IFERROR(SUM(VLOOKUP($E16,'2016 monthly alloc'!$A:Z,26,FALSE)*$U16),0)</f>
        <v>637208.7358378357</v>
      </c>
      <c r="S16" s="29">
        <f>IFERROR(SUM(VLOOKUP($E16,'2016 monthly alloc'!$A:AA,27,FALSE)*$U16),0)</f>
        <v>637208.7358378357</v>
      </c>
      <c r="T16" s="2">
        <f t="shared" si="0"/>
        <v>7481693.6821667869</v>
      </c>
      <c r="U16" s="2">
        <v>7481693.6821667822</v>
      </c>
      <c r="V16" s="30">
        <f t="shared" si="1"/>
        <v>0</v>
      </c>
    </row>
    <row r="17" spans="1:22">
      <c r="A17" s="1" t="s">
        <v>22</v>
      </c>
      <c r="B17" s="1" t="s">
        <v>82</v>
      </c>
      <c r="C17" s="1">
        <v>50610000</v>
      </c>
      <c r="D17" s="1" t="s">
        <v>448</v>
      </c>
      <c r="E17" s="1" t="s">
        <v>450</v>
      </c>
      <c r="F17" s="1" t="s">
        <v>451</v>
      </c>
      <c r="G17" s="1" t="s">
        <v>417</v>
      </c>
      <c r="H17" s="29">
        <f>IFERROR(SUM(VLOOKUP($E17,'2016 monthly alloc'!$A:P,16,FALSE)*$U17),0)</f>
        <v>46366.411705509461</v>
      </c>
      <c r="I17" s="29">
        <f>IFERROR(SUM(VLOOKUP($E17,'2016 monthly alloc'!$A:Q,17,FALSE)*$U17),0)</f>
        <v>46366.411705509461</v>
      </c>
      <c r="J17" s="29">
        <f>IFERROR(SUM(VLOOKUP($E17,'2016 monthly alloc'!$A:R,18,FALSE)*$U17),0)</f>
        <v>46366.411705509461</v>
      </c>
      <c r="K17" s="29">
        <f>IFERROR(SUM(VLOOKUP($E17,'2016 monthly alloc'!$A:S,19,FALSE)*$U17),0)</f>
        <v>46366.411705509461</v>
      </c>
      <c r="L17" s="29">
        <f>IFERROR(SUM(VLOOKUP($E17,'2016 monthly alloc'!$A:T,20,FALSE)*$U17),0)</f>
        <v>46366.411705509461</v>
      </c>
      <c r="M17" s="29">
        <f>IFERROR(SUM(VLOOKUP($E17,'2016 monthly alloc'!$A:U,21,FALSE)*$U17),0)</f>
        <v>46366.411705509461</v>
      </c>
      <c r="N17" s="29">
        <f>IFERROR(SUM(VLOOKUP($E17,'2016 monthly alloc'!$A:V,22,FALSE)*$U17),0)</f>
        <v>46366.411705509461</v>
      </c>
      <c r="O17" s="29">
        <f>IFERROR(SUM(VLOOKUP($E17,'2016 monthly alloc'!$A:W,23,FALSE)*$U17),0)</f>
        <v>46366.411705509461</v>
      </c>
      <c r="P17" s="29">
        <f>IFERROR(SUM(VLOOKUP($E17,'2016 monthly alloc'!$A:X,24,FALSE)*$U17),0)</f>
        <v>46366.411705509461</v>
      </c>
      <c r="Q17" s="29">
        <f>IFERROR(SUM(VLOOKUP($E17,'2016 monthly alloc'!$A:Y,25,FALSE)*$U17),0)</f>
        <v>46366.411705509461</v>
      </c>
      <c r="R17" s="29">
        <f>IFERROR(SUM(VLOOKUP($E17,'2016 monthly alloc'!$A:Z,26,FALSE)*$U17),0)</f>
        <v>46366.411705509461</v>
      </c>
      <c r="S17" s="29">
        <f>IFERROR(SUM(VLOOKUP($E17,'2016 monthly alloc'!$A:AA,27,FALSE)*$U17),0)</f>
        <v>46366.411705509461</v>
      </c>
      <c r="T17" s="2">
        <f t="shared" si="0"/>
        <v>556396.9404661135</v>
      </c>
      <c r="U17" s="2">
        <v>556396.9404661135</v>
      </c>
      <c r="V17" s="30">
        <f t="shared" si="1"/>
        <v>0</v>
      </c>
    </row>
    <row r="18" spans="1:22">
      <c r="A18" s="1" t="s">
        <v>22</v>
      </c>
      <c r="B18" s="1" t="s">
        <v>84</v>
      </c>
      <c r="C18" s="1">
        <v>50550000</v>
      </c>
      <c r="D18" s="1" t="s">
        <v>446</v>
      </c>
      <c r="E18" s="1" t="s">
        <v>443</v>
      </c>
      <c r="F18" s="1" t="s">
        <v>444</v>
      </c>
      <c r="G18" s="1" t="s">
        <v>417</v>
      </c>
      <c r="H18" s="29">
        <f>IFERROR(SUM(VLOOKUP($E18,'2016 monthly alloc'!$A:P,16,FALSE)*$U18),0)</f>
        <v>148875.96071009344</v>
      </c>
      <c r="I18" s="29">
        <f>IFERROR(SUM(VLOOKUP($E18,'2016 monthly alloc'!$A:Q,17,FALSE)*$U18),0)</f>
        <v>148875.96071009344</v>
      </c>
      <c r="J18" s="29">
        <f>IFERROR(SUM(VLOOKUP($E18,'2016 monthly alloc'!$A:R,18,FALSE)*$U18),0)</f>
        <v>148875.96071009344</v>
      </c>
      <c r="K18" s="29">
        <f>IFERROR(SUM(VLOOKUP($E18,'2016 monthly alloc'!$A:S,19,FALSE)*$U18),0)</f>
        <v>148875.96071009344</v>
      </c>
      <c r="L18" s="29">
        <f>IFERROR(SUM(VLOOKUP($E18,'2016 monthly alloc'!$A:T,20,FALSE)*$U18),0)</f>
        <v>148875.96071009344</v>
      </c>
      <c r="M18" s="29">
        <f>IFERROR(SUM(VLOOKUP($E18,'2016 monthly alloc'!$A:U,21,FALSE)*$U18),0)</f>
        <v>148875.96071009344</v>
      </c>
      <c r="N18" s="29">
        <f>IFERROR(SUM(VLOOKUP($E18,'2016 monthly alloc'!$A:V,22,FALSE)*$U18),0)</f>
        <v>148875.96071009344</v>
      </c>
      <c r="O18" s="29">
        <f>IFERROR(SUM(VLOOKUP($E18,'2016 monthly alloc'!$A:W,23,FALSE)*$U18),0)</f>
        <v>148875.96071009344</v>
      </c>
      <c r="P18" s="29">
        <f>IFERROR(SUM(VLOOKUP($E18,'2016 monthly alloc'!$A:X,24,FALSE)*$U18),0)</f>
        <v>148875.96071009344</v>
      </c>
      <c r="Q18" s="29">
        <f>IFERROR(SUM(VLOOKUP($E18,'2016 monthly alloc'!$A:Y,25,FALSE)*$U18),0)</f>
        <v>148875.96071009344</v>
      </c>
      <c r="R18" s="29">
        <f>IFERROR(SUM(VLOOKUP($E18,'2016 monthly alloc'!$A:Z,26,FALSE)*$U18),0)</f>
        <v>148875.96071009344</v>
      </c>
      <c r="S18" s="29">
        <f>IFERROR(SUM(VLOOKUP($E18,'2016 monthly alloc'!$A:AA,27,FALSE)*$U18),0)</f>
        <v>148875.96071009344</v>
      </c>
      <c r="T18" s="2">
        <f t="shared" si="0"/>
        <v>1786511.5285211208</v>
      </c>
      <c r="U18" s="2">
        <v>1786511.5285211215</v>
      </c>
      <c r="V18" s="30">
        <f t="shared" si="1"/>
        <v>0</v>
      </c>
    </row>
    <row r="19" spans="1:22">
      <c r="A19" s="1" t="s">
        <v>22</v>
      </c>
      <c r="B19" s="1" t="s">
        <v>88</v>
      </c>
      <c r="C19" s="1">
        <v>50450000</v>
      </c>
      <c r="D19" s="1" t="s">
        <v>424</v>
      </c>
      <c r="E19" s="1" t="s">
        <v>415</v>
      </c>
      <c r="F19" s="1" t="s">
        <v>414</v>
      </c>
      <c r="G19" s="1" t="s">
        <v>417</v>
      </c>
      <c r="H19" s="29">
        <f>IFERROR(SUM(VLOOKUP($E19,'2016 monthly alloc'!$A:P,16,FALSE)*$U19),0)</f>
        <v>35475.826804515207</v>
      </c>
      <c r="I19" s="29">
        <f>IFERROR(SUM(VLOOKUP($E19,'2016 monthly alloc'!$A:Q,17,FALSE)*$U19),0)</f>
        <v>36885.655076390984</v>
      </c>
      <c r="J19" s="29">
        <f>IFERROR(SUM(VLOOKUP($E19,'2016 monthly alloc'!$A:R,18,FALSE)*$U19),0)</f>
        <v>32766.252882336372</v>
      </c>
      <c r="K19" s="29">
        <f>IFERROR(SUM(VLOOKUP($E19,'2016 monthly alloc'!$A:S,19,FALSE)*$U19),0)</f>
        <v>32727.068918630208</v>
      </c>
      <c r="L19" s="29">
        <f>IFERROR(SUM(VLOOKUP($E19,'2016 monthly alloc'!$A:T,20,FALSE)*$U19),0)</f>
        <v>34293.174271555305</v>
      </c>
      <c r="M19" s="29">
        <f>IFERROR(SUM(VLOOKUP($E19,'2016 monthly alloc'!$A:U,21,FALSE)*$U19),0)</f>
        <v>30730.725674470821</v>
      </c>
      <c r="N19" s="29">
        <f>IFERROR(SUM(VLOOKUP($E19,'2016 monthly alloc'!$A:V,22,FALSE)*$U19),0)</f>
        <v>30202.661716475672</v>
      </c>
      <c r="O19" s="29">
        <f>IFERROR(SUM(VLOOKUP($E19,'2016 monthly alloc'!$A:W,23,FALSE)*$U19),0)</f>
        <v>34999.285571462926</v>
      </c>
      <c r="P19" s="29">
        <f>IFERROR(SUM(VLOOKUP($E19,'2016 monthly alloc'!$A:X,24,FALSE)*$U19),0)</f>
        <v>33869.989360681691</v>
      </c>
      <c r="Q19" s="29">
        <f>IFERROR(SUM(VLOOKUP($E19,'2016 monthly alloc'!$A:Y,25,FALSE)*$U19),0)</f>
        <v>33747.242208336444</v>
      </c>
      <c r="R19" s="29">
        <f>IFERROR(SUM(VLOOKUP($E19,'2016 monthly alloc'!$A:Z,26,FALSE)*$U19),0)</f>
        <v>38817.025430900037</v>
      </c>
      <c r="S19" s="29">
        <f>IFERROR(SUM(VLOOKUP($E19,'2016 monthly alloc'!$A:AA,27,FALSE)*$U19),0)</f>
        <v>64295.026031018242</v>
      </c>
      <c r="T19" s="2">
        <f t="shared" si="0"/>
        <v>438809.93394677388</v>
      </c>
      <c r="U19" s="2">
        <v>438809.93394677388</v>
      </c>
      <c r="V19" s="30">
        <f t="shared" si="1"/>
        <v>0</v>
      </c>
    </row>
    <row r="20" spans="1:22">
      <c r="A20" s="1" t="s">
        <v>22</v>
      </c>
      <c r="B20" s="1" t="s">
        <v>60</v>
      </c>
      <c r="C20" s="1">
        <v>53401500</v>
      </c>
      <c r="D20" s="1" t="s">
        <v>696</v>
      </c>
      <c r="E20" s="1" t="s">
        <v>688</v>
      </c>
      <c r="F20" s="1" t="s">
        <v>689</v>
      </c>
      <c r="G20" s="1" t="s">
        <v>691</v>
      </c>
      <c r="H20" s="29">
        <f>IFERROR(SUM(VLOOKUP($E20,'2016 monthly alloc'!$A:P,16,FALSE)*$U20),0)</f>
        <v>675656.53595313209</v>
      </c>
      <c r="I20" s="29">
        <f>IFERROR(SUM(VLOOKUP($E20,'2016 monthly alloc'!$A:Q,17,FALSE)*$U20),0)</f>
        <v>683959.11904561706</v>
      </c>
      <c r="J20" s="29">
        <f>IFERROR(SUM(VLOOKUP($E20,'2016 monthly alloc'!$A:R,18,FALSE)*$U20),0)</f>
        <v>691808.56854649493</v>
      </c>
      <c r="K20" s="29">
        <f>IFERROR(SUM(VLOOKUP($E20,'2016 monthly alloc'!$A:S,19,FALSE)*$U20),0)</f>
        <v>663501.66839635745</v>
      </c>
      <c r="L20" s="29">
        <f>IFERROR(SUM(VLOOKUP($E20,'2016 monthly alloc'!$A:T,20,FALSE)*$U20),0)</f>
        <v>670856.7868906951</v>
      </c>
      <c r="M20" s="29">
        <f>IFERROR(SUM(VLOOKUP($E20,'2016 monthly alloc'!$A:U,21,FALSE)*$U20),0)</f>
        <v>676761.85159561853</v>
      </c>
      <c r="N20" s="29">
        <f>IFERROR(SUM(VLOOKUP($E20,'2016 monthly alloc'!$A:V,22,FALSE)*$U20),0)</f>
        <v>658475.52648930461</v>
      </c>
      <c r="O20" s="29">
        <f>IFERROR(SUM(VLOOKUP($E20,'2016 monthly alloc'!$A:W,23,FALSE)*$U20),0)</f>
        <v>693317.70115611167</v>
      </c>
      <c r="P20" s="29">
        <f>IFERROR(SUM(VLOOKUP($E20,'2016 monthly alloc'!$A:X,24,FALSE)*$U20),0)</f>
        <v>673993.12284161185</v>
      </c>
      <c r="Q20" s="29">
        <f>IFERROR(SUM(VLOOKUP($E20,'2016 monthly alloc'!$A:Y,25,FALSE)*$U20),0)</f>
        <v>653856.23538908805</v>
      </c>
      <c r="R20" s="29">
        <f>IFERROR(SUM(VLOOKUP($E20,'2016 monthly alloc'!$A:Z,26,FALSE)*$U20),0)</f>
        <v>661131.73263069522</v>
      </c>
      <c r="S20" s="29">
        <f>IFERROR(SUM(VLOOKUP($E20,'2016 monthly alloc'!$A:AA,27,FALSE)*$U20),0)</f>
        <v>654378.34879714926</v>
      </c>
      <c r="T20" s="2">
        <f t="shared" si="0"/>
        <v>8057697.1977318749</v>
      </c>
      <c r="U20" s="2">
        <v>8057697.1977318758</v>
      </c>
      <c r="V20" s="30">
        <f t="shared" si="1"/>
        <v>0</v>
      </c>
    </row>
    <row r="21" spans="1:22">
      <c r="A21" s="1" t="s">
        <v>22</v>
      </c>
      <c r="B21" s="1" t="s">
        <v>92</v>
      </c>
      <c r="C21" s="1">
        <v>53150000</v>
      </c>
      <c r="D21" s="1" t="s">
        <v>658</v>
      </c>
      <c r="E21" s="1" t="s">
        <v>651</v>
      </c>
      <c r="F21" s="1" t="s">
        <v>650</v>
      </c>
      <c r="G21" s="1" t="s">
        <v>660</v>
      </c>
      <c r="H21" s="29">
        <f>IFERROR(SUM(VLOOKUP($E21,'2016 monthly alloc'!$A:P,16,FALSE)*$U21),0)</f>
        <v>55897.943857483908</v>
      </c>
      <c r="I21" s="29">
        <f>IFERROR(SUM(VLOOKUP($E21,'2016 monthly alloc'!$A:Q,17,FALSE)*$U21),0)</f>
        <v>54518.943857483915</v>
      </c>
      <c r="J21" s="29">
        <f>IFERROR(SUM(VLOOKUP($E21,'2016 monthly alloc'!$A:R,18,FALSE)*$U21),0)</f>
        <v>73958.943857483915</v>
      </c>
      <c r="K21" s="29">
        <f>IFERROR(SUM(VLOOKUP($E21,'2016 monthly alloc'!$A:S,19,FALSE)*$U21),0)</f>
        <v>69590.943857483915</v>
      </c>
      <c r="L21" s="29">
        <f>IFERROR(SUM(VLOOKUP($E21,'2016 monthly alloc'!$A:T,20,FALSE)*$U21),0)</f>
        <v>79493.943857483915</v>
      </c>
      <c r="M21" s="29">
        <f>IFERROR(SUM(VLOOKUP($E21,'2016 monthly alloc'!$A:U,21,FALSE)*$U21),0)</f>
        <v>74968.943857483915</v>
      </c>
      <c r="N21" s="29">
        <f>IFERROR(SUM(VLOOKUP($E21,'2016 monthly alloc'!$A:V,22,FALSE)*$U21),0)</f>
        <v>76030.94385748393</v>
      </c>
      <c r="O21" s="29">
        <f>IFERROR(SUM(VLOOKUP($E21,'2016 monthly alloc'!$A:W,23,FALSE)*$U21),0)</f>
        <v>72361.943857483915</v>
      </c>
      <c r="P21" s="29">
        <f>IFERROR(SUM(VLOOKUP($E21,'2016 monthly alloc'!$A:X,24,FALSE)*$U21),0)</f>
        <v>68753.943857483915</v>
      </c>
      <c r="Q21" s="29">
        <f>IFERROR(SUM(VLOOKUP($E21,'2016 monthly alloc'!$A:Y,25,FALSE)*$U21),0)</f>
        <v>71904.943857483915</v>
      </c>
      <c r="R21" s="29">
        <f>IFERROR(SUM(VLOOKUP($E21,'2016 monthly alloc'!$A:Z,26,FALSE)*$U21),0)</f>
        <v>62468.943857483915</v>
      </c>
      <c r="S21" s="29">
        <f>IFERROR(SUM(VLOOKUP($E21,'2016 monthly alloc'!$A:AA,27,FALSE)*$U21),0)</f>
        <v>61018.943857483915</v>
      </c>
      <c r="T21" s="2">
        <f t="shared" si="0"/>
        <v>820969.32628980698</v>
      </c>
      <c r="U21" s="2">
        <v>820969.32628980686</v>
      </c>
      <c r="V21" s="30">
        <f t="shared" si="1"/>
        <v>0</v>
      </c>
    </row>
    <row r="22" spans="1:22">
      <c r="A22" s="1" t="s">
        <v>22</v>
      </c>
      <c r="B22" s="1" t="s">
        <v>188</v>
      </c>
      <c r="C22" s="1">
        <v>52532000</v>
      </c>
      <c r="D22" s="1" t="s">
        <v>552</v>
      </c>
      <c r="E22" s="1" t="s">
        <v>554</v>
      </c>
      <c r="F22" s="1" t="s">
        <v>555</v>
      </c>
      <c r="G22" s="1" t="s">
        <v>506</v>
      </c>
      <c r="H22" s="29">
        <f>IFERROR(SUM(VLOOKUP($E22,'2016 monthly alloc'!$A:P,16,FALSE)*$U22),0)</f>
        <v>52423.960799999964</v>
      </c>
      <c r="I22" s="29">
        <f>IFERROR(SUM(VLOOKUP($E22,'2016 monthly alloc'!$A:Q,17,FALSE)*$U22),0)</f>
        <v>65892.877199999959</v>
      </c>
      <c r="J22" s="29">
        <f>IFERROR(SUM(VLOOKUP($E22,'2016 monthly alloc'!$A:R,18,FALSE)*$U22),0)</f>
        <v>57865.976999999955</v>
      </c>
      <c r="K22" s="29">
        <f>IFERROR(SUM(VLOOKUP($E22,'2016 monthly alloc'!$A:S,19,FALSE)*$U22),0)</f>
        <v>49583.148599999979</v>
      </c>
      <c r="L22" s="29">
        <f>IFERROR(SUM(VLOOKUP($E22,'2016 monthly alloc'!$A:T,20,FALSE)*$U22),0)</f>
        <v>44766.708599999976</v>
      </c>
      <c r="M22" s="29">
        <f>IFERROR(SUM(VLOOKUP($E22,'2016 monthly alloc'!$A:U,21,FALSE)*$U22),0)</f>
        <v>53929.807199999967</v>
      </c>
      <c r="N22" s="29">
        <f>IFERROR(SUM(VLOOKUP($E22,'2016 monthly alloc'!$A:V,22,FALSE)*$U22),0)</f>
        <v>48508.150199999982</v>
      </c>
      <c r="O22" s="29">
        <f>IFERROR(SUM(VLOOKUP($E22,'2016 monthly alloc'!$A:W,23,FALSE)*$U22),0)</f>
        <v>49806.518399999972</v>
      </c>
      <c r="P22" s="29">
        <f>IFERROR(SUM(VLOOKUP($E22,'2016 monthly alloc'!$A:X,24,FALSE)*$U22),0)</f>
        <v>48476.499599999974</v>
      </c>
      <c r="Q22" s="29">
        <f>IFERROR(SUM(VLOOKUP($E22,'2016 monthly alloc'!$A:Y,25,FALSE)*$U22),0)</f>
        <v>47726.799599999977</v>
      </c>
      <c r="R22" s="29">
        <f>IFERROR(SUM(VLOOKUP($E22,'2016 monthly alloc'!$A:Z,26,FALSE)*$U22),0)</f>
        <v>44250.976199999983</v>
      </c>
      <c r="S22" s="29">
        <f>IFERROR(SUM(VLOOKUP($E22,'2016 monthly alloc'!$A:AA,27,FALSE)*$U22),0)</f>
        <v>51531.113999999972</v>
      </c>
      <c r="T22" s="2">
        <f t="shared" si="0"/>
        <v>614762.53739999968</v>
      </c>
      <c r="U22" s="2">
        <v>614762.53739999968</v>
      </c>
      <c r="V22" s="30">
        <f t="shared" si="1"/>
        <v>0</v>
      </c>
    </row>
    <row r="23" spans="1:22">
      <c r="A23" s="1" t="s">
        <v>22</v>
      </c>
      <c r="B23" s="1" t="s">
        <v>97</v>
      </c>
      <c r="C23" s="1">
        <v>52574100</v>
      </c>
      <c r="D23" s="1" t="s">
        <v>623</v>
      </c>
      <c r="E23" s="1" t="s">
        <v>618</v>
      </c>
      <c r="F23" s="1" t="s">
        <v>617</v>
      </c>
      <c r="G23" s="1" t="s">
        <v>506</v>
      </c>
      <c r="H23" s="29">
        <f>IFERROR(SUM(VLOOKUP($E23,'2016 monthly alloc'!$A:P,16,FALSE)*$U23),0)</f>
        <v>21036.570023000004</v>
      </c>
      <c r="I23" s="29">
        <f>IFERROR(SUM(VLOOKUP($E23,'2016 monthly alloc'!$A:Q,17,FALSE)*$U23),0)</f>
        <v>20698.480023</v>
      </c>
      <c r="J23" s="29">
        <f>IFERROR(SUM(VLOOKUP($E23,'2016 monthly alloc'!$A:R,18,FALSE)*$U23),0)</f>
        <v>21143.590023000004</v>
      </c>
      <c r="K23" s="29">
        <f>IFERROR(SUM(VLOOKUP($E23,'2016 monthly alloc'!$A:S,19,FALSE)*$U23),0)</f>
        <v>20721.510023000006</v>
      </c>
      <c r="L23" s="29">
        <f>IFERROR(SUM(VLOOKUP($E23,'2016 monthly alloc'!$A:T,20,FALSE)*$U23),0)</f>
        <v>21081.720023000002</v>
      </c>
      <c r="M23" s="29">
        <f>IFERROR(SUM(VLOOKUP($E23,'2016 monthly alloc'!$A:U,21,FALSE)*$U23),0)</f>
        <v>20891.510023000003</v>
      </c>
      <c r="N23" s="29">
        <f>IFERROR(SUM(VLOOKUP($E23,'2016 monthly alloc'!$A:V,22,FALSE)*$U23),0)</f>
        <v>20903.840023000004</v>
      </c>
      <c r="O23" s="29">
        <f>IFERROR(SUM(VLOOKUP($E23,'2016 monthly alloc'!$A:W,23,FALSE)*$U23),0)</f>
        <v>23822.163356333338</v>
      </c>
      <c r="P23" s="29">
        <f>IFERROR(SUM(VLOOKUP($E23,'2016 monthly alloc'!$A:X,24,FALSE)*$U23),0)</f>
        <v>20806.840023000004</v>
      </c>
      <c r="Q23" s="29">
        <f>IFERROR(SUM(VLOOKUP($E23,'2016 monthly alloc'!$A:Y,25,FALSE)*$U23),0)</f>
        <v>20995.870023000003</v>
      </c>
      <c r="R23" s="29">
        <f>IFERROR(SUM(VLOOKUP($E23,'2016 monthly alloc'!$A:Z,26,FALSE)*$U23),0)</f>
        <v>20931.330023000002</v>
      </c>
      <c r="S23" s="29">
        <f>IFERROR(SUM(VLOOKUP($E23,'2016 monthly alloc'!$A:AA,27,FALSE)*$U23),0)</f>
        <v>21125.980023000004</v>
      </c>
      <c r="T23" s="2">
        <f t="shared" si="0"/>
        <v>254159.40360933336</v>
      </c>
      <c r="U23" s="2">
        <v>254159.40360933336</v>
      </c>
      <c r="V23" s="30">
        <f t="shared" si="1"/>
        <v>0</v>
      </c>
    </row>
    <row r="24" spans="1:22">
      <c r="A24" s="1" t="s">
        <v>22</v>
      </c>
      <c r="B24" s="1" t="s">
        <v>155</v>
      </c>
      <c r="C24" s="1">
        <v>52562500</v>
      </c>
      <c r="D24" s="1" t="s">
        <v>595</v>
      </c>
      <c r="E24" s="1" t="s">
        <v>597</v>
      </c>
      <c r="F24" s="1" t="s">
        <v>598</v>
      </c>
      <c r="G24" s="1" t="s">
        <v>506</v>
      </c>
      <c r="H24" s="29">
        <f>IFERROR(SUM(VLOOKUP($E24,'2016 monthly alloc'!$A:P,16,FALSE)*$U24),0)</f>
        <v>1614.9999999999998</v>
      </c>
      <c r="I24" s="29">
        <f>IFERROR(SUM(VLOOKUP($E24,'2016 monthly alloc'!$A:Q,17,FALSE)*$U24),0)</f>
        <v>1515</v>
      </c>
      <c r="J24" s="29">
        <f>IFERROR(SUM(VLOOKUP($E24,'2016 monthly alloc'!$A:R,18,FALSE)*$U24),0)</f>
        <v>1565</v>
      </c>
      <c r="K24" s="29">
        <f>IFERROR(SUM(VLOOKUP($E24,'2016 monthly alloc'!$A:S,19,FALSE)*$U24),0)</f>
        <v>1365</v>
      </c>
      <c r="L24" s="29">
        <f>IFERROR(SUM(VLOOKUP($E24,'2016 monthly alloc'!$A:T,20,FALSE)*$U24),0)</f>
        <v>1515</v>
      </c>
      <c r="M24" s="29">
        <f>IFERROR(SUM(VLOOKUP($E24,'2016 monthly alloc'!$A:U,21,FALSE)*$U24),0)</f>
        <v>1815</v>
      </c>
      <c r="N24" s="29">
        <f>IFERROR(SUM(VLOOKUP($E24,'2016 monthly alloc'!$A:V,22,FALSE)*$U24),0)</f>
        <v>1365</v>
      </c>
      <c r="O24" s="29">
        <f>IFERROR(SUM(VLOOKUP($E24,'2016 monthly alloc'!$A:W,23,FALSE)*$U24),0)</f>
        <v>5515</v>
      </c>
      <c r="P24" s="29">
        <f>IFERROR(SUM(VLOOKUP($E24,'2016 monthly alloc'!$A:X,24,FALSE)*$U24),0)</f>
        <v>1565</v>
      </c>
      <c r="Q24" s="29">
        <f>IFERROR(SUM(VLOOKUP($E24,'2016 monthly alloc'!$A:Y,25,FALSE)*$U24),0)</f>
        <v>1765</v>
      </c>
      <c r="R24" s="29">
        <f>IFERROR(SUM(VLOOKUP($E24,'2016 monthly alloc'!$A:Z,26,FALSE)*$U24),0)</f>
        <v>1365</v>
      </c>
      <c r="S24" s="29">
        <f>IFERROR(SUM(VLOOKUP($E24,'2016 monthly alloc'!$A:AA,27,FALSE)*$U24),0)</f>
        <v>1565</v>
      </c>
      <c r="T24" s="2">
        <f t="shared" si="0"/>
        <v>22530</v>
      </c>
      <c r="U24" s="2">
        <v>22530</v>
      </c>
      <c r="V24" s="30">
        <f t="shared" si="1"/>
        <v>0</v>
      </c>
    </row>
    <row r="25" spans="1:22">
      <c r="A25" s="1" t="s">
        <v>22</v>
      </c>
      <c r="B25" s="1" t="s">
        <v>99</v>
      </c>
      <c r="C25" s="1">
        <v>52562000</v>
      </c>
      <c r="D25" s="1" t="s">
        <v>590</v>
      </c>
      <c r="E25" s="1" t="s">
        <v>528</v>
      </c>
      <c r="F25" s="1" t="s">
        <v>529</v>
      </c>
      <c r="G25" s="1" t="s">
        <v>506</v>
      </c>
      <c r="H25" s="29">
        <f>IFERROR(SUM(VLOOKUP($E25,'2016 monthly alloc'!$A:P,16,FALSE)*$U25),0)</f>
        <v>22893.054500000002</v>
      </c>
      <c r="I25" s="29">
        <f>IFERROR(SUM(VLOOKUP($E25,'2016 monthly alloc'!$A:Q,17,FALSE)*$U25),0)</f>
        <v>22657.054500000002</v>
      </c>
      <c r="J25" s="29">
        <f>IFERROR(SUM(VLOOKUP($E25,'2016 monthly alloc'!$A:R,18,FALSE)*$U25),0)</f>
        <v>25568.054499999998</v>
      </c>
      <c r="K25" s="29">
        <f>IFERROR(SUM(VLOOKUP($E25,'2016 monthly alloc'!$A:S,19,FALSE)*$U25),0)</f>
        <v>23725.054500000002</v>
      </c>
      <c r="L25" s="29">
        <f>IFERROR(SUM(VLOOKUP($E25,'2016 monthly alloc'!$A:T,20,FALSE)*$U25),0)</f>
        <v>23268.054500000002</v>
      </c>
      <c r="M25" s="29">
        <f>IFERROR(SUM(VLOOKUP($E25,'2016 monthly alloc'!$A:U,21,FALSE)*$U25),0)</f>
        <v>23157.054499999998</v>
      </c>
      <c r="N25" s="29">
        <f>IFERROR(SUM(VLOOKUP($E25,'2016 monthly alloc'!$A:V,22,FALSE)*$U25),0)</f>
        <v>23393.054499999998</v>
      </c>
      <c r="O25" s="29">
        <f>IFERROR(SUM(VLOOKUP($E25,'2016 monthly alloc'!$A:W,23,FALSE)*$U25),0)</f>
        <v>23475.054500000002</v>
      </c>
      <c r="P25" s="29">
        <f>IFERROR(SUM(VLOOKUP($E25,'2016 monthly alloc'!$A:X,24,FALSE)*$U25),0)</f>
        <v>24268.054500000002</v>
      </c>
      <c r="Q25" s="29">
        <f>IFERROR(SUM(VLOOKUP($E25,'2016 monthly alloc'!$A:Y,25,FALSE)*$U25),0)</f>
        <v>24882.054500000002</v>
      </c>
      <c r="R25" s="29">
        <f>IFERROR(SUM(VLOOKUP($E25,'2016 monthly alloc'!$A:Z,26,FALSE)*$U25),0)</f>
        <v>23257.054500000002</v>
      </c>
      <c r="S25" s="29">
        <f>IFERROR(SUM(VLOOKUP($E25,'2016 monthly alloc'!$A:AA,27,FALSE)*$U25),0)</f>
        <v>23257.054500000002</v>
      </c>
      <c r="T25" s="2">
        <f t="shared" si="0"/>
        <v>283800.65399999998</v>
      </c>
      <c r="U25" s="2">
        <v>283800.65399999998</v>
      </c>
      <c r="V25" s="30">
        <f t="shared" si="1"/>
        <v>0</v>
      </c>
    </row>
    <row r="26" spans="1:22">
      <c r="A26" s="1" t="s">
        <v>22</v>
      </c>
      <c r="B26" s="1" t="s">
        <v>164</v>
      </c>
      <c r="C26" s="1">
        <v>52503000</v>
      </c>
      <c r="D26" s="1" t="s">
        <v>521</v>
      </c>
      <c r="E26" s="1" t="s">
        <v>523</v>
      </c>
      <c r="F26" s="1" t="s">
        <v>522</v>
      </c>
      <c r="G26" s="1" t="s">
        <v>525</v>
      </c>
      <c r="H26" s="29">
        <f>IFERROR(SUM(VLOOKUP($E26,'2016 monthly alloc'!$A:P,16,FALSE)*$U26),0)</f>
        <v>1000</v>
      </c>
      <c r="I26" s="29">
        <f>IFERROR(SUM(VLOOKUP($E26,'2016 monthly alloc'!$A:Q,17,FALSE)*$U26),0)</f>
        <v>750</v>
      </c>
      <c r="J26" s="29">
        <f>IFERROR(SUM(VLOOKUP($E26,'2016 monthly alloc'!$A:R,18,FALSE)*$U26),0)</f>
        <v>1000</v>
      </c>
      <c r="K26" s="29">
        <f>IFERROR(SUM(VLOOKUP($E26,'2016 monthly alloc'!$A:S,19,FALSE)*$U26),0)</f>
        <v>1000</v>
      </c>
      <c r="L26" s="29">
        <f>IFERROR(SUM(VLOOKUP($E26,'2016 monthly alloc'!$A:T,20,FALSE)*$U26),0)</f>
        <v>750</v>
      </c>
      <c r="M26" s="29">
        <f>IFERROR(SUM(VLOOKUP($E26,'2016 monthly alloc'!$A:U,21,FALSE)*$U26),0)</f>
        <v>1000</v>
      </c>
      <c r="N26" s="29">
        <f>IFERROR(SUM(VLOOKUP($E26,'2016 monthly alloc'!$A:V,22,FALSE)*$U26),0)</f>
        <v>1000</v>
      </c>
      <c r="O26" s="29">
        <f>IFERROR(SUM(VLOOKUP($E26,'2016 monthly alloc'!$A:W,23,FALSE)*$U26),0)</f>
        <v>750</v>
      </c>
      <c r="P26" s="29">
        <f>IFERROR(SUM(VLOOKUP($E26,'2016 monthly alloc'!$A:X,24,FALSE)*$U26),0)</f>
        <v>1000</v>
      </c>
      <c r="Q26" s="29">
        <f>IFERROR(SUM(VLOOKUP($E26,'2016 monthly alloc'!$A:Y,25,FALSE)*$U26),0)</f>
        <v>1000</v>
      </c>
      <c r="R26" s="29">
        <f>IFERROR(SUM(VLOOKUP($E26,'2016 monthly alloc'!$A:Z,26,FALSE)*$U26),0)</f>
        <v>750</v>
      </c>
      <c r="S26" s="29">
        <f>IFERROR(SUM(VLOOKUP($E26,'2016 monthly alloc'!$A:AA,27,FALSE)*$U26),0)</f>
        <v>1000</v>
      </c>
      <c r="T26" s="2">
        <f t="shared" si="0"/>
        <v>11000</v>
      </c>
      <c r="U26" s="2">
        <v>11000</v>
      </c>
      <c r="V26" s="30">
        <f t="shared" si="1"/>
        <v>0</v>
      </c>
    </row>
    <row r="27" spans="1:22">
      <c r="A27" s="1" t="s">
        <v>22</v>
      </c>
      <c r="B27" s="1" t="s">
        <v>103</v>
      </c>
      <c r="C27" s="1">
        <v>52534000</v>
      </c>
      <c r="D27" s="1" t="s">
        <v>560</v>
      </c>
      <c r="E27" s="1" t="s">
        <v>562</v>
      </c>
      <c r="F27" s="1" t="s">
        <v>563</v>
      </c>
      <c r="G27" s="1" t="s">
        <v>506</v>
      </c>
      <c r="H27" s="29">
        <f>IFERROR(SUM(VLOOKUP($E27,'2016 monthly alloc'!$A:P,16,FALSE)*$U27),0)</f>
        <v>5570.2600000000011</v>
      </c>
      <c r="I27" s="29">
        <f>IFERROR(SUM(VLOOKUP($E27,'2016 monthly alloc'!$A:Q,17,FALSE)*$U27),0)</f>
        <v>11845.090000000004</v>
      </c>
      <c r="J27" s="29">
        <f>IFERROR(SUM(VLOOKUP($E27,'2016 monthly alloc'!$A:R,18,FALSE)*$U27),0)</f>
        <v>13318.210000000001</v>
      </c>
      <c r="K27" s="29">
        <f>IFERROR(SUM(VLOOKUP($E27,'2016 monthly alloc'!$A:S,19,FALSE)*$U27),0)</f>
        <v>19919.690000000002</v>
      </c>
      <c r="L27" s="29">
        <f>IFERROR(SUM(VLOOKUP($E27,'2016 monthly alloc'!$A:T,20,FALSE)*$U27),0)</f>
        <v>13673.580000000002</v>
      </c>
      <c r="M27" s="29">
        <f>IFERROR(SUM(VLOOKUP($E27,'2016 monthly alloc'!$A:U,21,FALSE)*$U27),0)</f>
        <v>15786.270000000004</v>
      </c>
      <c r="N27" s="29">
        <f>IFERROR(SUM(VLOOKUP($E27,'2016 monthly alloc'!$A:V,22,FALSE)*$U27),0)</f>
        <v>22850.670000000006</v>
      </c>
      <c r="O27" s="29">
        <f>IFERROR(SUM(VLOOKUP($E27,'2016 monthly alloc'!$A:W,23,FALSE)*$U27),0)</f>
        <v>14354.270000000004</v>
      </c>
      <c r="P27" s="29">
        <f>IFERROR(SUM(VLOOKUP($E27,'2016 monthly alloc'!$A:X,24,FALSE)*$U27),0)</f>
        <v>13030.260000000004</v>
      </c>
      <c r="Q27" s="29">
        <f>IFERROR(SUM(VLOOKUP($E27,'2016 monthly alloc'!$A:Y,25,FALSE)*$U27),0)</f>
        <v>13785.130000000003</v>
      </c>
      <c r="R27" s="29">
        <f>IFERROR(SUM(VLOOKUP($E27,'2016 monthly alloc'!$A:Z,26,FALSE)*$U27),0)</f>
        <v>9673.1500000000033</v>
      </c>
      <c r="S27" s="29">
        <f>IFERROR(SUM(VLOOKUP($E27,'2016 monthly alloc'!$A:AA,27,FALSE)*$U27),0)</f>
        <v>8451.5400000000027</v>
      </c>
      <c r="T27" s="2">
        <f t="shared" si="0"/>
        <v>162258.12000000002</v>
      </c>
      <c r="U27" s="2">
        <v>162258.12</v>
      </c>
      <c r="V27" s="30">
        <f t="shared" si="1"/>
        <v>0</v>
      </c>
    </row>
    <row r="28" spans="1:22">
      <c r="A28" s="1" t="s">
        <v>22</v>
      </c>
      <c r="B28" s="1" t="s">
        <v>222</v>
      </c>
      <c r="C28" s="1">
        <v>52000000</v>
      </c>
      <c r="D28" s="1" t="s">
        <v>488</v>
      </c>
      <c r="E28" s="1" t="s">
        <v>490</v>
      </c>
      <c r="F28" s="1" t="s">
        <v>489</v>
      </c>
      <c r="G28" s="1" t="s">
        <v>492</v>
      </c>
      <c r="H28" s="29">
        <f>IFERROR(SUM(VLOOKUP($E28,'2016 monthly alloc'!$A:P,16,FALSE)*$U28),0)</f>
        <v>161652.9666666667</v>
      </c>
      <c r="I28" s="29">
        <f>IFERROR(SUM(VLOOKUP($E28,'2016 monthly alloc'!$A:Q,17,FALSE)*$U28),0)</f>
        <v>75569.896666666682</v>
      </c>
      <c r="J28" s="29">
        <f>IFERROR(SUM(VLOOKUP($E28,'2016 monthly alloc'!$A:R,18,FALSE)*$U28),0)</f>
        <v>63621.656666666684</v>
      </c>
      <c r="K28" s="29">
        <f>IFERROR(SUM(VLOOKUP($E28,'2016 monthly alloc'!$A:S,19,FALSE)*$U28),0)</f>
        <v>85996.976666666684</v>
      </c>
      <c r="L28" s="29">
        <f>IFERROR(SUM(VLOOKUP($E28,'2016 monthly alloc'!$A:T,20,FALSE)*$U28),0)</f>
        <v>137228.35666666672</v>
      </c>
      <c r="M28" s="29">
        <f>IFERROR(SUM(VLOOKUP($E28,'2016 monthly alloc'!$A:U,21,FALSE)*$U28),0)</f>
        <v>94272.006666666668</v>
      </c>
      <c r="N28" s="29">
        <f>IFERROR(SUM(VLOOKUP($E28,'2016 monthly alloc'!$A:V,22,FALSE)*$U28),0)</f>
        <v>68426.156666666677</v>
      </c>
      <c r="O28" s="29">
        <f>IFERROR(SUM(VLOOKUP($E28,'2016 monthly alloc'!$A:W,23,FALSE)*$U28),0)</f>
        <v>67314.70666666668</v>
      </c>
      <c r="P28" s="29">
        <f>IFERROR(SUM(VLOOKUP($E28,'2016 monthly alloc'!$A:X,24,FALSE)*$U28),0)</f>
        <v>68027.246666666688</v>
      </c>
      <c r="Q28" s="29">
        <f>IFERROR(SUM(VLOOKUP($E28,'2016 monthly alloc'!$A:Y,25,FALSE)*$U28),0)</f>
        <v>61021.13666666668</v>
      </c>
      <c r="R28" s="29">
        <f>IFERROR(SUM(VLOOKUP($E28,'2016 monthly alloc'!$A:Z,26,FALSE)*$U28),0)</f>
        <v>65344.216666666689</v>
      </c>
      <c r="S28" s="29">
        <f>IFERROR(SUM(VLOOKUP($E28,'2016 monthly alloc'!$A:AA,27,FALSE)*$U28),0)</f>
        <v>70369.216666666674</v>
      </c>
      <c r="T28" s="2">
        <f t="shared" si="0"/>
        <v>1018844.5400000003</v>
      </c>
      <c r="U28" s="2">
        <v>1018844.5400000003</v>
      </c>
      <c r="V28" s="30">
        <f t="shared" si="1"/>
        <v>0</v>
      </c>
    </row>
    <row r="29" spans="1:22">
      <c r="A29" s="1" t="s">
        <v>22</v>
      </c>
      <c r="B29" s="1" t="s">
        <v>111</v>
      </c>
      <c r="C29" s="1">
        <v>54140000</v>
      </c>
      <c r="D29" s="1" t="s">
        <v>732</v>
      </c>
      <c r="E29" s="1" t="s">
        <v>723</v>
      </c>
      <c r="F29" s="1" t="s">
        <v>722</v>
      </c>
      <c r="G29" s="1" t="s">
        <v>734</v>
      </c>
      <c r="H29" s="29">
        <f>IFERROR(SUM(VLOOKUP($E29,'2016 monthly alloc'!$A:P,16,FALSE)*$U29),0)</f>
        <v>368.99999999999994</v>
      </c>
      <c r="I29" s="29">
        <f>IFERROR(SUM(VLOOKUP($E29,'2016 monthly alloc'!$A:Q,17,FALSE)*$U29),0)</f>
        <v>368.99999999999994</v>
      </c>
      <c r="J29" s="29">
        <f>IFERROR(SUM(VLOOKUP($E29,'2016 monthly alloc'!$A:R,18,FALSE)*$U29),0)</f>
        <v>5368.9999999999991</v>
      </c>
      <c r="K29" s="29">
        <f>IFERROR(SUM(VLOOKUP($E29,'2016 monthly alloc'!$A:S,19,FALSE)*$U29),0)</f>
        <v>1118.9999999999998</v>
      </c>
      <c r="L29" s="29">
        <f>IFERROR(SUM(VLOOKUP($E29,'2016 monthly alloc'!$A:T,20,FALSE)*$U29),0)</f>
        <v>1118.9999999999998</v>
      </c>
      <c r="M29" s="29">
        <f>IFERROR(SUM(VLOOKUP($E29,'2016 monthly alloc'!$A:U,21,FALSE)*$U29),0)</f>
        <v>2368.9999999999995</v>
      </c>
      <c r="N29" s="29">
        <f>IFERROR(SUM(VLOOKUP($E29,'2016 monthly alloc'!$A:V,22,FALSE)*$U29),0)</f>
        <v>1118.9999999999998</v>
      </c>
      <c r="O29" s="29">
        <f>IFERROR(SUM(VLOOKUP($E29,'2016 monthly alloc'!$A:W,23,FALSE)*$U29),0)</f>
        <v>1118.9999999999998</v>
      </c>
      <c r="P29" s="29">
        <f>IFERROR(SUM(VLOOKUP($E29,'2016 monthly alloc'!$A:X,24,FALSE)*$U29),0)</f>
        <v>2368.9999999999995</v>
      </c>
      <c r="Q29" s="29">
        <f>IFERROR(SUM(VLOOKUP($E29,'2016 monthly alloc'!$A:Y,25,FALSE)*$U29),0)</f>
        <v>1118.9999999999998</v>
      </c>
      <c r="R29" s="29">
        <f>IFERROR(SUM(VLOOKUP($E29,'2016 monthly alloc'!$A:Z,26,FALSE)*$U29),0)</f>
        <v>1118.9999999999998</v>
      </c>
      <c r="S29" s="29">
        <f>IFERROR(SUM(VLOOKUP($E29,'2016 monthly alloc'!$A:AA,27,FALSE)*$U29),0)</f>
        <v>2968.9999999999991</v>
      </c>
      <c r="T29" s="2">
        <f t="shared" si="0"/>
        <v>20527.999999999996</v>
      </c>
      <c r="U29" s="2">
        <v>20527.999999999996</v>
      </c>
      <c r="V29" s="30">
        <f t="shared" si="1"/>
        <v>0</v>
      </c>
    </row>
    <row r="30" spans="1:22">
      <c r="A30" s="1" t="s">
        <v>22</v>
      </c>
      <c r="B30" s="1" t="s">
        <v>231</v>
      </c>
      <c r="C30" s="1">
        <v>55000000</v>
      </c>
      <c r="D30" s="1" t="s">
        <v>745</v>
      </c>
      <c r="E30" s="1" t="s">
        <v>747</v>
      </c>
      <c r="F30" s="1" t="s">
        <v>746</v>
      </c>
      <c r="G30" s="1" t="s">
        <v>749</v>
      </c>
      <c r="H30" s="29">
        <f>IFERROR(SUM(VLOOKUP($E30,'2016 monthly alloc'!$A:P,16,FALSE)*$U30),0)</f>
        <v>24586.537500000002</v>
      </c>
      <c r="I30" s="29">
        <f>IFERROR(SUM(VLOOKUP($E30,'2016 monthly alloc'!$A:Q,17,FALSE)*$U30),0)</f>
        <v>26320.140000000007</v>
      </c>
      <c r="J30" s="29">
        <f>IFERROR(SUM(VLOOKUP($E30,'2016 monthly alloc'!$A:R,18,FALSE)*$U30),0)</f>
        <v>45908.37</v>
      </c>
      <c r="K30" s="29">
        <f>IFERROR(SUM(VLOOKUP($E30,'2016 monthly alloc'!$A:S,19,FALSE)*$U30),0)</f>
        <v>36930.431250000009</v>
      </c>
      <c r="L30" s="29">
        <f>IFERROR(SUM(VLOOKUP($E30,'2016 monthly alloc'!$A:T,20,FALSE)*$U30),0)</f>
        <v>37548.276671250009</v>
      </c>
      <c r="M30" s="29">
        <f>IFERROR(SUM(VLOOKUP($E30,'2016 monthly alloc'!$A:U,21,FALSE)*$U30),0)</f>
        <v>37780.020000000004</v>
      </c>
      <c r="N30" s="29">
        <f>IFERROR(SUM(VLOOKUP($E30,'2016 monthly alloc'!$A:V,22,FALSE)*$U30),0)</f>
        <v>37746.607500000006</v>
      </c>
      <c r="O30" s="29">
        <f>IFERROR(SUM(VLOOKUP($E30,'2016 monthly alloc'!$A:W,23,FALSE)*$U30),0)</f>
        <v>36930.431250000009</v>
      </c>
      <c r="P30" s="29">
        <f>IFERROR(SUM(VLOOKUP($E30,'2016 monthly alloc'!$A:X,24,FALSE)*$U30),0)</f>
        <v>36930.431250000009</v>
      </c>
      <c r="Q30" s="29">
        <f>IFERROR(SUM(VLOOKUP($E30,'2016 monthly alloc'!$A:Y,25,FALSE)*$U30),0)</f>
        <v>41011.312500000007</v>
      </c>
      <c r="R30" s="29">
        <f>IFERROR(SUM(VLOOKUP($E30,'2016 monthly alloc'!$A:Z,26,FALSE)*$U30),0)</f>
        <v>36930.431250000009</v>
      </c>
      <c r="S30" s="29">
        <f>IFERROR(SUM(VLOOKUP($E30,'2016 monthly alloc'!$A:AA,27,FALSE)*$U30),0)</f>
        <v>32033.37375000001</v>
      </c>
      <c r="T30" s="2">
        <f t="shared" si="0"/>
        <v>430656.36292125011</v>
      </c>
      <c r="U30" s="2">
        <v>430656.36292125005</v>
      </c>
      <c r="V30" s="30">
        <f t="shared" si="1"/>
        <v>0</v>
      </c>
    </row>
    <row r="31" spans="1:22">
      <c r="A31" s="1" t="s">
        <v>22</v>
      </c>
      <c r="B31" s="1" t="s">
        <v>209</v>
      </c>
      <c r="C31" s="1">
        <v>57010000</v>
      </c>
      <c r="D31" s="1" t="s">
        <v>799</v>
      </c>
      <c r="E31" s="1" t="s">
        <v>801</v>
      </c>
      <c r="F31" s="1" t="s">
        <v>802</v>
      </c>
      <c r="G31" s="1" t="s">
        <v>804</v>
      </c>
      <c r="H31" s="29">
        <f>IFERROR(SUM(VLOOKUP($E31,'2016 monthly alloc'!$A:P,16,FALSE)*$U31),0)</f>
        <v>26079.803086017215</v>
      </c>
      <c r="I31" s="29">
        <f>IFERROR(SUM(VLOOKUP($E31,'2016 monthly alloc'!$A:Q,17,FALSE)*$U31),0)</f>
        <v>-12741.247085380826</v>
      </c>
      <c r="J31" s="29">
        <f>IFERROR(SUM(VLOOKUP($E31,'2016 monthly alloc'!$A:R,18,FALSE)*$U31),0)</f>
        <v>28263.729164051769</v>
      </c>
      <c r="K31" s="29">
        <f>IFERROR(SUM(VLOOKUP($E31,'2016 monthly alloc'!$A:S,19,FALSE)*$U31),0)</f>
        <v>18577.993367091782</v>
      </c>
      <c r="L31" s="29">
        <f>IFERROR(SUM(VLOOKUP($E31,'2016 monthly alloc'!$A:T,20,FALSE)*$U31),0)</f>
        <v>90559.415756198607</v>
      </c>
      <c r="M31" s="29">
        <f>IFERROR(SUM(VLOOKUP($E31,'2016 monthly alloc'!$A:U,21,FALSE)*$U31),0)</f>
        <v>72137.194846934712</v>
      </c>
      <c r="N31" s="29">
        <f>IFERROR(SUM(VLOOKUP($E31,'2016 monthly alloc'!$A:V,22,FALSE)*$U31),0)</f>
        <v>51539.214327842521</v>
      </c>
      <c r="O31" s="29">
        <f>IFERROR(SUM(VLOOKUP($E31,'2016 monthly alloc'!$A:W,23,FALSE)*$U31),0)</f>
        <v>36309.360130647532</v>
      </c>
      <c r="P31" s="29">
        <f>IFERROR(SUM(VLOOKUP($E31,'2016 monthly alloc'!$A:X,24,FALSE)*$U31),0)</f>
        <v>120761.89916072186</v>
      </c>
      <c r="Q31" s="29">
        <f>IFERROR(SUM(VLOOKUP($E31,'2016 monthly alloc'!$A:Y,25,FALSE)*$U31),0)</f>
        <v>76039.411837969383</v>
      </c>
      <c r="R31" s="29">
        <f>IFERROR(SUM(VLOOKUP($E31,'2016 monthly alloc'!$A:Z,26,FALSE)*$U31),0)</f>
        <v>105694.61418426418</v>
      </c>
      <c r="S31" s="29">
        <f>IFERROR(SUM(VLOOKUP($E31,'2016 monthly alloc'!$A:AA,27,FALSE)*$U31),0)</f>
        <v>86831.739055058148</v>
      </c>
      <c r="T31" s="2">
        <f t="shared" si="0"/>
        <v>700053.1278314169</v>
      </c>
      <c r="U31" s="2">
        <v>700053.1278314169</v>
      </c>
      <c r="V31" s="30">
        <f t="shared" si="1"/>
        <v>0</v>
      </c>
    </row>
    <row r="32" spans="1:22">
      <c r="A32" s="1" t="s">
        <v>22</v>
      </c>
      <c r="B32" s="1" t="s">
        <v>232</v>
      </c>
      <c r="C32" s="1">
        <v>52501500</v>
      </c>
      <c r="D32" s="1" t="s">
        <v>514</v>
      </c>
      <c r="E32" s="1" t="s">
        <v>516</v>
      </c>
      <c r="F32" s="1" t="s">
        <v>517</v>
      </c>
      <c r="G32" s="1" t="s">
        <v>519</v>
      </c>
      <c r="H32" s="29">
        <f>IFERROR(SUM(VLOOKUP($E32,'2016 monthly alloc'!$A:P,16,FALSE)*$U32),0)</f>
        <v>97305.22892709529</v>
      </c>
      <c r="I32" s="29">
        <f>IFERROR(SUM(VLOOKUP($E32,'2016 monthly alloc'!$A:Q,17,FALSE)*$U32),0)</f>
        <v>92305.22892709529</v>
      </c>
      <c r="J32" s="29">
        <f>IFERROR(SUM(VLOOKUP($E32,'2016 monthly alloc'!$A:R,18,FALSE)*$U32),0)</f>
        <v>97305.22892709529</v>
      </c>
      <c r="K32" s="29">
        <f>IFERROR(SUM(VLOOKUP($E32,'2016 monthly alloc'!$A:S,19,FALSE)*$U32),0)</f>
        <v>92305.22892709529</v>
      </c>
      <c r="L32" s="29">
        <f>IFERROR(SUM(VLOOKUP($E32,'2016 monthly alloc'!$A:T,20,FALSE)*$U32),0)</f>
        <v>97305.22892709529</v>
      </c>
      <c r="M32" s="29">
        <f>IFERROR(SUM(VLOOKUP($E32,'2016 monthly alloc'!$A:U,21,FALSE)*$U32),0)</f>
        <v>92305.22892709529</v>
      </c>
      <c r="N32" s="29">
        <f>IFERROR(SUM(VLOOKUP($E32,'2016 monthly alloc'!$A:V,22,FALSE)*$U32),0)</f>
        <v>97305.22892709529</v>
      </c>
      <c r="O32" s="29">
        <f>IFERROR(SUM(VLOOKUP($E32,'2016 monthly alloc'!$A:W,23,FALSE)*$U32),0)</f>
        <v>92305.22892709529</v>
      </c>
      <c r="P32" s="29">
        <f>IFERROR(SUM(VLOOKUP($E32,'2016 monthly alloc'!$A:X,24,FALSE)*$U32),0)</f>
        <v>97305.22892709529</v>
      </c>
      <c r="Q32" s="29">
        <f>IFERROR(SUM(VLOOKUP($E32,'2016 monthly alloc'!$A:Y,25,FALSE)*$U32),0)</f>
        <v>92305.22892709529</v>
      </c>
      <c r="R32" s="29">
        <f>IFERROR(SUM(VLOOKUP($E32,'2016 monthly alloc'!$A:Z,26,FALSE)*$U32),0)</f>
        <v>97305.22892709529</v>
      </c>
      <c r="S32" s="29">
        <f>IFERROR(SUM(VLOOKUP($E32,'2016 monthly alloc'!$A:AA,27,FALSE)*$U32),0)</f>
        <v>97305.22892709529</v>
      </c>
      <c r="T32" s="2">
        <f t="shared" si="0"/>
        <v>1142662.7471251434</v>
      </c>
      <c r="U32" s="2">
        <v>1142662.7471251434</v>
      </c>
      <c r="V32" s="30">
        <f t="shared" si="1"/>
        <v>0</v>
      </c>
    </row>
    <row r="33" spans="1:22">
      <c r="A33" s="1" t="s">
        <v>22</v>
      </c>
      <c r="B33" s="1" t="s">
        <v>120</v>
      </c>
      <c r="C33" s="1">
        <v>56610000</v>
      </c>
      <c r="D33" s="1" t="s">
        <v>790</v>
      </c>
      <c r="E33" s="1" t="s">
        <v>792</v>
      </c>
      <c r="F33" s="1" t="s">
        <v>791</v>
      </c>
      <c r="G33" s="1" t="s">
        <v>794</v>
      </c>
      <c r="H33" s="29">
        <f>IFERROR(SUM(VLOOKUP($E33,'2016 monthly alloc'!$A:P,16,FALSE)*$U33),0)</f>
        <v>19448.000000000004</v>
      </c>
      <c r="I33" s="29">
        <f>IFERROR(SUM(VLOOKUP($E33,'2016 monthly alloc'!$A:Q,17,FALSE)*$U33),0)</f>
        <v>19448.000000000004</v>
      </c>
      <c r="J33" s="29">
        <f>IFERROR(SUM(VLOOKUP($E33,'2016 monthly alloc'!$A:R,18,FALSE)*$U33),0)</f>
        <v>19448.000000000004</v>
      </c>
      <c r="K33" s="29">
        <f>IFERROR(SUM(VLOOKUP($E33,'2016 monthly alloc'!$A:S,19,FALSE)*$U33),0)</f>
        <v>20115.000000000004</v>
      </c>
      <c r="L33" s="29">
        <f>IFERROR(SUM(VLOOKUP($E33,'2016 monthly alloc'!$A:T,20,FALSE)*$U33),0)</f>
        <v>20115.000000000004</v>
      </c>
      <c r="M33" s="29">
        <f>IFERROR(SUM(VLOOKUP($E33,'2016 monthly alloc'!$A:U,21,FALSE)*$U33),0)</f>
        <v>20115.000000000004</v>
      </c>
      <c r="N33" s="29">
        <f>IFERROR(SUM(VLOOKUP($E33,'2016 monthly alloc'!$A:V,22,FALSE)*$U33),0)</f>
        <v>20115.000000000004</v>
      </c>
      <c r="O33" s="29">
        <f>IFERROR(SUM(VLOOKUP($E33,'2016 monthly alloc'!$A:W,23,FALSE)*$U33),0)</f>
        <v>20115.000000000004</v>
      </c>
      <c r="P33" s="29">
        <f>IFERROR(SUM(VLOOKUP($E33,'2016 monthly alloc'!$A:X,24,FALSE)*$U33),0)</f>
        <v>20115.000000000004</v>
      </c>
      <c r="Q33" s="29">
        <f>IFERROR(SUM(VLOOKUP($E33,'2016 monthly alloc'!$A:Y,25,FALSE)*$U33),0)</f>
        <v>25667.000000000004</v>
      </c>
      <c r="R33" s="29">
        <f>IFERROR(SUM(VLOOKUP($E33,'2016 monthly alloc'!$A:Z,26,FALSE)*$U33),0)</f>
        <v>25667.000000000004</v>
      </c>
      <c r="S33" s="29">
        <f>IFERROR(SUM(VLOOKUP($E33,'2016 monthly alloc'!$A:AA,27,FALSE)*$U33),0)</f>
        <v>25667.000000000004</v>
      </c>
      <c r="T33" s="2">
        <f t="shared" si="0"/>
        <v>256035.00000000003</v>
      </c>
      <c r="U33" s="2">
        <v>256035.00000000003</v>
      </c>
      <c r="V33" s="30">
        <f t="shared" si="1"/>
        <v>0</v>
      </c>
    </row>
    <row r="34" spans="1:22">
      <c r="A34" s="1" t="s">
        <v>22</v>
      </c>
      <c r="B34" s="1" t="s">
        <v>233</v>
      </c>
      <c r="C34" s="1">
        <v>55710000</v>
      </c>
      <c r="D34" s="1" t="s">
        <v>780</v>
      </c>
      <c r="E34" s="1" t="s">
        <v>777</v>
      </c>
      <c r="F34" s="1" t="s">
        <v>776</v>
      </c>
      <c r="G34" s="1" t="s">
        <v>782</v>
      </c>
      <c r="H34" s="29">
        <f>IFERROR(SUM(VLOOKUP($E34,'2016 monthly alloc'!$A:P,16,FALSE)*$U34),0)</f>
        <v>69532.637492158407</v>
      </c>
      <c r="I34" s="29">
        <f>IFERROR(SUM(VLOOKUP($E34,'2016 monthly alloc'!$A:Q,17,FALSE)*$U34),0)</f>
        <v>69532.637492158407</v>
      </c>
      <c r="J34" s="29">
        <f>IFERROR(SUM(VLOOKUP($E34,'2016 monthly alloc'!$A:R,18,FALSE)*$U34),0)</f>
        <v>69532.637492158407</v>
      </c>
      <c r="K34" s="29">
        <f>IFERROR(SUM(VLOOKUP($E34,'2016 monthly alloc'!$A:S,19,FALSE)*$U34),0)</f>
        <v>69532.637492158407</v>
      </c>
      <c r="L34" s="29">
        <f>IFERROR(SUM(VLOOKUP($E34,'2016 monthly alloc'!$A:T,20,FALSE)*$U34),0)</f>
        <v>69532.637492158407</v>
      </c>
      <c r="M34" s="29">
        <f>IFERROR(SUM(VLOOKUP($E34,'2016 monthly alloc'!$A:U,21,FALSE)*$U34),0)</f>
        <v>69532.637492158407</v>
      </c>
      <c r="N34" s="29">
        <f>IFERROR(SUM(VLOOKUP($E34,'2016 monthly alloc'!$A:V,22,FALSE)*$U34),0)</f>
        <v>69532.637492158407</v>
      </c>
      <c r="O34" s="29">
        <f>IFERROR(SUM(VLOOKUP($E34,'2016 monthly alloc'!$A:W,23,FALSE)*$U34),0)</f>
        <v>69532.637492158407</v>
      </c>
      <c r="P34" s="29">
        <f>IFERROR(SUM(VLOOKUP($E34,'2016 monthly alloc'!$A:X,24,FALSE)*$U34),0)</f>
        <v>69532.637492158407</v>
      </c>
      <c r="Q34" s="29">
        <f>IFERROR(SUM(VLOOKUP($E34,'2016 monthly alloc'!$A:Y,25,FALSE)*$U34),0)</f>
        <v>69532.637492158407</v>
      </c>
      <c r="R34" s="29">
        <f>IFERROR(SUM(VLOOKUP($E34,'2016 monthly alloc'!$A:Z,26,FALSE)*$U34),0)</f>
        <v>69532.637492158407</v>
      </c>
      <c r="S34" s="29">
        <f>IFERROR(SUM(VLOOKUP($E34,'2016 monthly alloc'!$A:AA,27,FALSE)*$U34),0)</f>
        <v>69532.637492158407</v>
      </c>
      <c r="T34" s="2">
        <f t="shared" si="0"/>
        <v>834391.64990590105</v>
      </c>
      <c r="U34" s="2">
        <v>834391.64990590094</v>
      </c>
      <c r="V34" s="30">
        <f t="shared" si="1"/>
        <v>0</v>
      </c>
    </row>
    <row r="35" spans="1:22">
      <c r="A35" s="1" t="s">
        <v>22</v>
      </c>
      <c r="B35" s="1" t="s">
        <v>234</v>
      </c>
      <c r="C35" s="1">
        <v>62002000</v>
      </c>
      <c r="D35" s="1" t="s">
        <v>1117</v>
      </c>
      <c r="E35" s="1" t="s">
        <v>815</v>
      </c>
      <c r="F35" s="1" t="s">
        <v>816</v>
      </c>
      <c r="G35" s="1" t="s">
        <v>503</v>
      </c>
      <c r="H35" s="29">
        <f>IFERROR(SUM(VLOOKUP($E35,'2016 monthly alloc'!$A:P,16,FALSE)*$U35),0)</f>
        <v>144067.24852888362</v>
      </c>
      <c r="I35" s="29">
        <f>IFERROR(SUM(VLOOKUP($E35,'2016 monthly alloc'!$A:Q,17,FALSE)*$U35),0)</f>
        <v>163016.94857503037</v>
      </c>
      <c r="J35" s="29">
        <f>IFERROR(SUM(VLOOKUP($E35,'2016 monthly alloc'!$A:R,18,FALSE)*$U35),0)</f>
        <v>186570.24806741619</v>
      </c>
      <c r="K35" s="29">
        <f>IFERROR(SUM(VLOOKUP($E35,'2016 monthly alloc'!$A:S,19,FALSE)*$U35),0)</f>
        <v>200993.17524784993</v>
      </c>
      <c r="L35" s="29">
        <f>IFERROR(SUM(VLOOKUP($E35,'2016 monthly alloc'!$A:T,20,FALSE)*$U35),0)</f>
        <v>201835.35558933587</v>
      </c>
      <c r="M35" s="29">
        <f>IFERROR(SUM(VLOOKUP($E35,'2016 monthly alloc'!$A:U,21,FALSE)*$U35),0)</f>
        <v>199483.23745366445</v>
      </c>
      <c r="N35" s="29">
        <f>IFERROR(SUM(VLOOKUP($E35,'2016 monthly alloc'!$A:V,22,FALSE)*$U35),0)</f>
        <v>208491.67861656245</v>
      </c>
      <c r="O35" s="29">
        <f>IFERROR(SUM(VLOOKUP($E35,'2016 monthly alloc'!$A:W,23,FALSE)*$U35),0)</f>
        <v>205279.86504941896</v>
      </c>
      <c r="P35" s="29">
        <f>IFERROR(SUM(VLOOKUP($E35,'2016 monthly alloc'!$A:X,24,FALSE)*$U35),0)</f>
        <v>196571.36444951122</v>
      </c>
      <c r="Q35" s="29">
        <f>IFERROR(SUM(VLOOKUP($E35,'2016 monthly alloc'!$A:Y,25,FALSE)*$U35),0)</f>
        <v>194075.78530784074</v>
      </c>
      <c r="R35" s="29">
        <f>IFERROR(SUM(VLOOKUP($E35,'2016 monthly alloc'!$A:Z,26,FALSE)*$U35),0)</f>
        <v>211662.74497558412</v>
      </c>
      <c r="S35" s="29">
        <f>IFERROR(SUM(VLOOKUP($E35,'2016 monthly alloc'!$A:AA,27,FALSE)*$U35),0)</f>
        <v>207535.56454180472</v>
      </c>
      <c r="T35" s="2">
        <f t="shared" si="0"/>
        <v>2319583.2164029027</v>
      </c>
      <c r="U35" s="2">
        <v>2319583.2164029027</v>
      </c>
      <c r="V35" s="30">
        <f t="shared" si="1"/>
        <v>0</v>
      </c>
    </row>
    <row r="36" spans="1:22">
      <c r="A36" s="1" t="s">
        <v>22</v>
      </c>
      <c r="B36" s="1" t="s">
        <v>127</v>
      </c>
      <c r="C36" s="1">
        <v>68011000</v>
      </c>
      <c r="D36" s="1" t="s">
        <v>858</v>
      </c>
      <c r="E36" s="1" t="s">
        <v>860</v>
      </c>
      <c r="F36" s="1" t="s">
        <v>859</v>
      </c>
      <c r="G36" s="1" t="s">
        <v>862</v>
      </c>
      <c r="H36" s="29">
        <f>IFERROR(SUM(VLOOKUP($E36,'2016 monthly alloc'!$A:P,16,FALSE)*$U36),0)</f>
        <v>1087435.9409978951</v>
      </c>
      <c r="I36" s="29">
        <f>IFERROR(SUM(VLOOKUP($E36,'2016 monthly alloc'!$A:Q,17,FALSE)*$U36),0)</f>
        <v>1087405.8870745958</v>
      </c>
      <c r="J36" s="29">
        <f>IFERROR(SUM(VLOOKUP($E36,'2016 monthly alloc'!$A:R,18,FALSE)*$U36),0)</f>
        <v>1088273.2910101025</v>
      </c>
      <c r="K36" s="29">
        <f>IFERROR(SUM(VLOOKUP($E36,'2016 monthly alloc'!$A:S,19,FALSE)*$U36),0)</f>
        <v>1089522.3395216349</v>
      </c>
      <c r="L36" s="29">
        <f>IFERROR(SUM(VLOOKUP($E36,'2016 monthly alloc'!$A:T,20,FALSE)*$U36),0)</f>
        <v>1090739.4619173501</v>
      </c>
      <c r="M36" s="29">
        <f>IFERROR(SUM(VLOOKUP($E36,'2016 monthly alloc'!$A:U,21,FALSE)*$U36),0)</f>
        <v>1091930.7184757735</v>
      </c>
      <c r="N36" s="29">
        <f>IFERROR(SUM(VLOOKUP($E36,'2016 monthly alloc'!$A:V,22,FALSE)*$U36),0)</f>
        <v>1123042.7334229962</v>
      </c>
      <c r="O36" s="29">
        <f>IFERROR(SUM(VLOOKUP($E36,'2016 monthly alloc'!$A:W,23,FALSE)*$U36),0)</f>
        <v>1125199.2122181582</v>
      </c>
      <c r="P36" s="29">
        <f>IFERROR(SUM(VLOOKUP($E36,'2016 monthly alloc'!$A:X,24,FALSE)*$U36),0)</f>
        <v>1128467.953968951</v>
      </c>
      <c r="Q36" s="29">
        <f>IFERROR(SUM(VLOOKUP($E36,'2016 monthly alloc'!$A:Y,25,FALSE)*$U36),0)</f>
        <v>1130018.5796346338</v>
      </c>
      <c r="R36" s="29">
        <f>IFERROR(SUM(VLOOKUP($E36,'2016 monthly alloc'!$A:Z,26,FALSE)*$U36),0)</f>
        <v>1131189.7275635612</v>
      </c>
      <c r="S36" s="29">
        <f>IFERROR(SUM(VLOOKUP($E36,'2016 monthly alloc'!$A:AA,27,FALSE)*$U36),0)</f>
        <v>1131931.6978326053</v>
      </c>
      <c r="T36" s="2">
        <f t="shared" si="0"/>
        <v>13305157.543638259</v>
      </c>
      <c r="U36" s="2">
        <v>13305157.543638259</v>
      </c>
      <c r="V36" s="30">
        <f t="shared" si="1"/>
        <v>0</v>
      </c>
    </row>
    <row r="37" spans="1:22">
      <c r="A37" s="1" t="s">
        <v>22</v>
      </c>
      <c r="B37" s="1" t="s">
        <v>235</v>
      </c>
      <c r="C37" s="1">
        <v>68251000</v>
      </c>
      <c r="D37" s="1" t="s">
        <v>1118</v>
      </c>
      <c r="E37" s="1" t="s">
        <v>868</v>
      </c>
      <c r="F37" s="1" t="s">
        <v>867</v>
      </c>
      <c r="G37" s="1" t="s">
        <v>870</v>
      </c>
      <c r="H37" s="29">
        <f>IFERROR(SUM(VLOOKUP($E37,'2016 monthly alloc'!$A:P,16,FALSE)*$U37),0)</f>
        <v>20215</v>
      </c>
      <c r="I37" s="29">
        <f>IFERROR(SUM(VLOOKUP($E37,'2016 monthly alloc'!$A:Q,17,FALSE)*$U37),0)</f>
        <v>20215</v>
      </c>
      <c r="J37" s="29">
        <f>IFERROR(SUM(VLOOKUP($E37,'2016 monthly alloc'!$A:R,18,FALSE)*$U37),0)</f>
        <v>20215</v>
      </c>
      <c r="K37" s="29">
        <f>IFERROR(SUM(VLOOKUP($E37,'2016 monthly alloc'!$A:S,19,FALSE)*$U37),0)</f>
        <v>20215</v>
      </c>
      <c r="L37" s="29">
        <f>IFERROR(SUM(VLOOKUP($E37,'2016 monthly alloc'!$A:T,20,FALSE)*$U37),0)</f>
        <v>20215</v>
      </c>
      <c r="M37" s="29">
        <f>IFERROR(SUM(VLOOKUP($E37,'2016 monthly alloc'!$A:U,21,FALSE)*$U37),0)</f>
        <v>20215</v>
      </c>
      <c r="N37" s="29">
        <f>IFERROR(SUM(VLOOKUP($E37,'2016 monthly alloc'!$A:V,22,FALSE)*$U37),0)</f>
        <v>20215</v>
      </c>
      <c r="O37" s="29">
        <f>IFERROR(SUM(VLOOKUP($E37,'2016 monthly alloc'!$A:W,23,FALSE)*$U37),0)</f>
        <v>20215</v>
      </c>
      <c r="P37" s="29">
        <f>IFERROR(SUM(VLOOKUP($E37,'2016 monthly alloc'!$A:X,24,FALSE)*$U37),0)</f>
        <v>20215</v>
      </c>
      <c r="Q37" s="29">
        <f>IFERROR(SUM(VLOOKUP($E37,'2016 monthly alloc'!$A:Y,25,FALSE)*$U37),0)</f>
        <v>20215</v>
      </c>
      <c r="R37" s="29">
        <f>IFERROR(SUM(VLOOKUP($E37,'2016 monthly alloc'!$A:Z,26,FALSE)*$U37),0)</f>
        <v>20215</v>
      </c>
      <c r="S37" s="29">
        <f>IFERROR(SUM(VLOOKUP($E37,'2016 monthly alloc'!$A:AA,27,FALSE)*$U37),0)</f>
        <v>20215</v>
      </c>
      <c r="T37" s="2">
        <f t="shared" si="0"/>
        <v>242580</v>
      </c>
      <c r="U37" s="2">
        <v>242580</v>
      </c>
      <c r="V37" s="30">
        <f t="shared" si="1"/>
        <v>0</v>
      </c>
    </row>
    <row r="38" spans="1:22">
      <c r="A38" s="1" t="s">
        <v>22</v>
      </c>
      <c r="B38" s="1" t="s">
        <v>217</v>
      </c>
      <c r="C38" s="1">
        <v>68311000</v>
      </c>
      <c r="D38" s="1" t="s">
        <v>880</v>
      </c>
      <c r="E38" s="1" t="s">
        <v>882</v>
      </c>
      <c r="F38" s="1" t="s">
        <v>883</v>
      </c>
      <c r="G38" s="1" t="s">
        <v>862</v>
      </c>
      <c r="H38" s="29">
        <f>IFERROR(SUM(VLOOKUP($E38,'2016 monthly alloc'!$A:P,16,FALSE)*$U38),0)</f>
        <v>149636.32822401013</v>
      </c>
      <c r="I38" s="29">
        <f>IFERROR(SUM(VLOOKUP($E38,'2016 monthly alloc'!$A:Q,17,FALSE)*$U38),0)</f>
        <v>149616.11271861827</v>
      </c>
      <c r="J38" s="29">
        <f>IFERROR(SUM(VLOOKUP($E38,'2016 monthly alloc'!$A:R,18,FALSE)*$U38),0)</f>
        <v>149726.24815816811</v>
      </c>
      <c r="K38" s="29">
        <f>IFERROR(SUM(VLOOKUP($E38,'2016 monthly alloc'!$A:S,19,FALSE)*$U38),0)</f>
        <v>149886.99141261465</v>
      </c>
      <c r="L38" s="29">
        <f>IFERROR(SUM(VLOOKUP($E38,'2016 monthly alloc'!$A:T,20,FALSE)*$U38),0)</f>
        <v>150034.82783029706</v>
      </c>
      <c r="M38" s="29">
        <f>IFERROR(SUM(VLOOKUP($E38,'2016 monthly alloc'!$A:U,21,FALSE)*$U38),0)</f>
        <v>154271.31115003821</v>
      </c>
      <c r="N38" s="29">
        <f>IFERROR(SUM(VLOOKUP($E38,'2016 monthly alloc'!$A:V,22,FALSE)*$U38),0)</f>
        <v>154654.34469783289</v>
      </c>
      <c r="O38" s="29">
        <f>IFERROR(SUM(VLOOKUP($E38,'2016 monthly alloc'!$A:W,23,FALSE)*$U38),0)</f>
        <v>154932.4152943317</v>
      </c>
      <c r="P38" s="29">
        <f>IFERROR(SUM(VLOOKUP($E38,'2016 monthly alloc'!$A:X,24,FALSE)*$U38),0)</f>
        <v>155374.10355992732</v>
      </c>
      <c r="Q38" s="29">
        <f>IFERROR(SUM(VLOOKUP($E38,'2016 monthly alloc'!$A:Y,25,FALSE)*$U38),0)</f>
        <v>155564.866380808</v>
      </c>
      <c r="R38" s="29">
        <f>IFERROR(SUM(VLOOKUP($E38,'2016 monthly alloc'!$A:Z,26,FALSE)*$U38),0)</f>
        <v>155706.02525354485</v>
      </c>
      <c r="S38" s="29">
        <f>IFERROR(SUM(VLOOKUP($E38,'2016 monthly alloc'!$A:AA,27,FALSE)*$U38),0)</f>
        <v>155786.91580582227</v>
      </c>
      <c r="T38" s="2">
        <f t="shared" si="0"/>
        <v>1835190.4904860132</v>
      </c>
      <c r="U38" s="2">
        <v>1835190.4904860139</v>
      </c>
      <c r="V38" s="30">
        <f t="shared" si="1"/>
        <v>0</v>
      </c>
    </row>
    <row r="39" spans="1:22">
      <c r="A39" s="1" t="s">
        <v>22</v>
      </c>
      <c r="B39" s="1" t="s">
        <v>236</v>
      </c>
      <c r="C39" s="1">
        <v>68543000</v>
      </c>
      <c r="D39" s="1" t="s">
        <v>900</v>
      </c>
      <c r="E39" s="1" t="s">
        <v>888</v>
      </c>
      <c r="F39" s="1" t="s">
        <v>887</v>
      </c>
      <c r="G39" s="1" t="s">
        <v>902</v>
      </c>
      <c r="H39" s="29">
        <f>IFERROR(SUM(VLOOKUP($E39,'2016 monthly alloc'!$A:P,16,FALSE)*$U39),0)</f>
        <v>530265.35629997286</v>
      </c>
      <c r="I39" s="29">
        <f>IFERROR(SUM(VLOOKUP($E39,'2016 monthly alloc'!$A:Q,17,FALSE)*$U39),0)</f>
        <v>526532.32807188516</v>
      </c>
      <c r="J39" s="29">
        <f>IFERROR(SUM(VLOOKUP($E39,'2016 monthly alloc'!$A:R,18,FALSE)*$U39),0)</f>
        <v>523663.62825873477</v>
      </c>
      <c r="K39" s="29">
        <f>IFERROR(SUM(VLOOKUP($E39,'2016 monthly alloc'!$A:S,19,FALSE)*$U39),0)</f>
        <v>519877.78227390663</v>
      </c>
      <c r="L39" s="29">
        <f>IFERROR(SUM(VLOOKUP($E39,'2016 monthly alloc'!$A:T,20,FALSE)*$U39),0)</f>
        <v>521835.18302204931</v>
      </c>
      <c r="M39" s="29">
        <f>IFERROR(SUM(VLOOKUP($E39,'2016 monthly alloc'!$A:U,21,FALSE)*$U39),0)</f>
        <v>521591.49026393052</v>
      </c>
      <c r="N39" s="29">
        <f>IFERROR(SUM(VLOOKUP($E39,'2016 monthly alloc'!$A:V,22,FALSE)*$U39),0)</f>
        <v>519787.6325993443</v>
      </c>
      <c r="O39" s="29">
        <f>IFERROR(SUM(VLOOKUP($E39,'2016 monthly alloc'!$A:W,23,FALSE)*$U39),0)</f>
        <v>522861.27416990924</v>
      </c>
      <c r="P39" s="29">
        <f>IFERROR(SUM(VLOOKUP($E39,'2016 monthly alloc'!$A:X,24,FALSE)*$U39),0)</f>
        <v>520707.76593800134</v>
      </c>
      <c r="Q39" s="29">
        <f>IFERROR(SUM(VLOOKUP($E39,'2016 monthly alloc'!$A:Y,25,FALSE)*$U39),0)</f>
        <v>518812.16823926847</v>
      </c>
      <c r="R39" s="29">
        <f>IFERROR(SUM(VLOOKUP($E39,'2016 monthly alloc'!$A:Z,26,FALSE)*$U39),0)</f>
        <v>521158.8810198374</v>
      </c>
      <c r="S39" s="29">
        <f>IFERROR(SUM(VLOOKUP($E39,'2016 monthly alloc'!$A:AA,27,FALSE)*$U39),0)</f>
        <v>520795.6434315627</v>
      </c>
      <c r="T39" s="2">
        <f t="shared" si="0"/>
        <v>6267889.1335884025</v>
      </c>
      <c r="U39" s="2">
        <v>6267889.1335883979</v>
      </c>
      <c r="V39" s="30">
        <f t="shared" si="1"/>
        <v>0</v>
      </c>
    </row>
    <row r="40" spans="1:22">
      <c r="A40" s="32" t="s">
        <v>22</v>
      </c>
      <c r="B40" s="32" t="s">
        <v>237</v>
      </c>
      <c r="C40" s="32">
        <v>81810000</v>
      </c>
      <c r="D40" s="32" t="s">
        <v>1119</v>
      </c>
      <c r="E40" s="32" t="s">
        <v>1122</v>
      </c>
      <c r="F40" s="32" t="s">
        <v>1123</v>
      </c>
      <c r="G40" s="32" t="s">
        <v>1121</v>
      </c>
      <c r="H40" s="33">
        <f>ROUND(($U$40/12),2)</f>
        <v>-3042.46</v>
      </c>
      <c r="I40" s="33">
        <f t="shared" ref="I40:S40" si="2">ROUND(($U$40/12),2)</f>
        <v>-3042.46</v>
      </c>
      <c r="J40" s="33">
        <f t="shared" si="2"/>
        <v>-3042.46</v>
      </c>
      <c r="K40" s="33">
        <f t="shared" si="2"/>
        <v>-3042.46</v>
      </c>
      <c r="L40" s="33">
        <f t="shared" si="2"/>
        <v>-3042.46</v>
      </c>
      <c r="M40" s="33">
        <f t="shared" si="2"/>
        <v>-3042.46</v>
      </c>
      <c r="N40" s="33">
        <f t="shared" si="2"/>
        <v>-3042.46</v>
      </c>
      <c r="O40" s="33">
        <f t="shared" si="2"/>
        <v>-3042.46</v>
      </c>
      <c r="P40" s="33">
        <f t="shared" si="2"/>
        <v>-3042.46</v>
      </c>
      <c r="Q40" s="33">
        <f t="shared" si="2"/>
        <v>-3042.46</v>
      </c>
      <c r="R40" s="33">
        <f t="shared" si="2"/>
        <v>-3042.46</v>
      </c>
      <c r="S40" s="33">
        <f t="shared" si="2"/>
        <v>-3042.46</v>
      </c>
      <c r="T40" s="34">
        <f t="shared" si="0"/>
        <v>-36509.519999999997</v>
      </c>
      <c r="U40" s="34">
        <v>-36509.545872297509</v>
      </c>
      <c r="V40" s="30">
        <f t="shared" si="1"/>
        <v>2.5872297512250952E-2</v>
      </c>
    </row>
    <row r="41" spans="1:22">
      <c r="A41" s="1" t="s">
        <v>22</v>
      </c>
      <c r="B41" s="1" t="s">
        <v>131</v>
      </c>
      <c r="C41" s="1">
        <v>81015000</v>
      </c>
      <c r="D41" s="1" t="s">
        <v>991</v>
      </c>
      <c r="E41" s="1" t="s">
        <v>988</v>
      </c>
      <c r="F41" s="1" t="s">
        <v>987</v>
      </c>
      <c r="G41" s="1" t="s">
        <v>990</v>
      </c>
      <c r="H41" s="29">
        <f>IFERROR(SUM(VLOOKUP($E41,'2016 monthly alloc'!$A:P,16,FALSE)*$U41),0)</f>
        <v>1022322.967379392</v>
      </c>
      <c r="I41" s="29">
        <f>IFERROR(SUM(VLOOKUP($E41,'2016 monthly alloc'!$A:Q,17,FALSE)*$U41),0)</f>
        <v>1022322.967379392</v>
      </c>
      <c r="J41" s="29">
        <f>IFERROR(SUM(VLOOKUP($E41,'2016 monthly alloc'!$A:R,18,FALSE)*$U41),0)</f>
        <v>1022322.967379392</v>
      </c>
      <c r="K41" s="29">
        <f>IFERROR(SUM(VLOOKUP($E41,'2016 monthly alloc'!$A:S,19,FALSE)*$U41),0)</f>
        <v>1022322.967379392</v>
      </c>
      <c r="L41" s="29">
        <f>IFERROR(SUM(VLOOKUP($E41,'2016 monthly alloc'!$A:T,20,FALSE)*$U41),0)</f>
        <v>1022322.967379392</v>
      </c>
      <c r="M41" s="29">
        <f>IFERROR(SUM(VLOOKUP($E41,'2016 monthly alloc'!$A:U,21,FALSE)*$U41),0)</f>
        <v>1022322.967379392</v>
      </c>
      <c r="N41" s="29">
        <f>IFERROR(SUM(VLOOKUP($E41,'2016 monthly alloc'!$A:V,22,FALSE)*$U41),0)</f>
        <v>1030873.8059014718</v>
      </c>
      <c r="O41" s="29">
        <f>IFERROR(SUM(VLOOKUP($E41,'2016 monthly alloc'!$A:W,23,FALSE)*$U41),0)</f>
        <v>1039994.7003250233</v>
      </c>
      <c r="P41" s="29">
        <f>IFERROR(SUM(VLOOKUP($E41,'2016 monthly alloc'!$A:X,24,FALSE)*$U41),0)</f>
        <v>1039424.6444235514</v>
      </c>
      <c r="Q41" s="29">
        <f>IFERROR(SUM(VLOOKUP($E41,'2016 monthly alloc'!$A:Y,25,FALSE)*$U41),0)</f>
        <v>1039994.7003250233</v>
      </c>
      <c r="R41" s="29">
        <f>IFERROR(SUM(VLOOKUP($E41,'2016 monthly alloc'!$A:Z,26,FALSE)*$U41),0)</f>
        <v>1039424.6444235514</v>
      </c>
      <c r="S41" s="29">
        <f>IFERROR(SUM(VLOOKUP($E41,'2016 monthly alloc'!$A:AA,27,FALSE)*$U41),0)</f>
        <v>1039994.7003250233</v>
      </c>
      <c r="T41" s="2">
        <f t="shared" si="0"/>
        <v>12363644.999999996</v>
      </c>
      <c r="U41" s="2">
        <v>12363644.999999996</v>
      </c>
      <c r="V41" s="30">
        <f t="shared" si="1"/>
        <v>0</v>
      </c>
    </row>
    <row r="42" spans="1:22">
      <c r="A42" s="1" t="s">
        <v>22</v>
      </c>
      <c r="B42" s="1" t="s">
        <v>132</v>
      </c>
      <c r="C42" s="1">
        <v>81315000</v>
      </c>
      <c r="D42" s="1" t="s">
        <v>995</v>
      </c>
      <c r="E42" s="1" t="s">
        <v>997</v>
      </c>
      <c r="F42" s="1" t="s">
        <v>998</v>
      </c>
      <c r="G42" s="1" t="s">
        <v>1000</v>
      </c>
      <c r="H42" s="29">
        <f>IFERROR(SUM(VLOOKUP($E42,'2016 monthly alloc'!$A:P,16,FALSE)*$U42),0)</f>
        <v>2838.9265479166165</v>
      </c>
      <c r="I42" s="29">
        <f>IFERROR(SUM(VLOOKUP($E42,'2016 monthly alloc'!$A:Q,17,FALSE)*$U42),0)</f>
        <v>3156.6690789072763</v>
      </c>
      <c r="J42" s="29">
        <f>IFERROR(SUM(VLOOKUP($E42,'2016 monthly alloc'!$A:R,18,FALSE)*$U42),0)</f>
        <v>3765.5355235041211</v>
      </c>
      <c r="K42" s="29">
        <f>IFERROR(SUM(VLOOKUP($E42,'2016 monthly alloc'!$A:S,19,FALSE)*$U42),0)</f>
        <v>2283.2527916282934</v>
      </c>
      <c r="L42" s="29">
        <f>IFERROR(SUM(VLOOKUP($E42,'2016 monthly alloc'!$A:T,20,FALSE)*$U42),0)</f>
        <v>2282.489953696077</v>
      </c>
      <c r="M42" s="29">
        <f>IFERROR(SUM(VLOOKUP($E42,'2016 monthly alloc'!$A:U,21,FALSE)*$U42),0)</f>
        <v>3044.7415749826755</v>
      </c>
      <c r="N42" s="29">
        <f>IFERROR(SUM(VLOOKUP($E42,'2016 monthly alloc'!$A:V,22,FALSE)*$U42),0)</f>
        <v>1631.2289068391062</v>
      </c>
      <c r="O42" s="29">
        <f>IFERROR(SUM(VLOOKUP($E42,'2016 monthly alloc'!$A:W,23,FALSE)*$U42),0)</f>
        <v>877.42617573915209</v>
      </c>
      <c r="P42" s="29">
        <f>IFERROR(SUM(VLOOKUP($E42,'2016 monthly alloc'!$A:X,24,FALSE)*$U42),0)</f>
        <v>1734.0900064862331</v>
      </c>
      <c r="Q42" s="29">
        <f>IFERROR(SUM(VLOOKUP($E42,'2016 monthly alloc'!$A:Y,25,FALSE)*$U42),0)</f>
        <v>419.04425448536671</v>
      </c>
      <c r="R42" s="29">
        <f>IFERROR(SUM(VLOOKUP($E42,'2016 monthly alloc'!$A:Z,26,FALSE)*$U42),0)</f>
        <v>1056.9019885392925</v>
      </c>
      <c r="S42" s="29">
        <f>IFERROR(SUM(VLOOKUP($E42,'2016 monthly alloc'!$A:AA,27,FALSE)*$U42),0)</f>
        <v>1739.958818442858</v>
      </c>
      <c r="T42" s="2">
        <f t="shared" si="0"/>
        <v>24830.265621167066</v>
      </c>
      <c r="U42" s="2">
        <v>24830.265621167069</v>
      </c>
      <c r="V42" s="30">
        <f t="shared" si="1"/>
        <v>0</v>
      </c>
    </row>
    <row r="43" spans="1:22">
      <c r="A43" s="1" t="s">
        <v>22</v>
      </c>
      <c r="B43" s="1" t="s">
        <v>133</v>
      </c>
      <c r="C43" s="1">
        <v>70510000</v>
      </c>
      <c r="D43" s="1" t="s">
        <v>954</v>
      </c>
      <c r="E43" s="1" t="s">
        <v>956</v>
      </c>
      <c r="F43" s="1" t="s">
        <v>957</v>
      </c>
      <c r="G43" s="1" t="s">
        <v>959</v>
      </c>
      <c r="H43" s="29">
        <f>IFERROR(SUM(VLOOKUP($E43,'2016 monthly alloc'!$A:P,16,FALSE)*$U43),0)</f>
        <v>69961.880616993833</v>
      </c>
      <c r="I43" s="29">
        <f>IFERROR(SUM(VLOOKUP($E43,'2016 monthly alloc'!$A:Q,17,FALSE)*$U43),0)</f>
        <v>73712.154400249303</v>
      </c>
      <c r="J43" s="29">
        <f>IFERROR(SUM(VLOOKUP($E43,'2016 monthly alloc'!$A:R,18,FALSE)*$U43),0)</f>
        <v>77818.170993150197</v>
      </c>
      <c r="K43" s="29">
        <f>IFERROR(SUM(VLOOKUP($E43,'2016 monthly alloc'!$A:S,19,FALSE)*$U43),0)</f>
        <v>82221.186521750453</v>
      </c>
      <c r="L43" s="29">
        <f>IFERROR(SUM(VLOOKUP($E43,'2016 monthly alloc'!$A:T,20,FALSE)*$U43),0)</f>
        <v>85743.301076457326</v>
      </c>
      <c r="M43" s="29">
        <f>IFERROR(SUM(VLOOKUP($E43,'2016 monthly alloc'!$A:U,21,FALSE)*$U43),0)</f>
        <v>87684.96266860477</v>
      </c>
      <c r="N43" s="29">
        <f>IFERROR(SUM(VLOOKUP($E43,'2016 monthly alloc'!$A:V,22,FALSE)*$U43),0)</f>
        <v>24352.632336621544</v>
      </c>
      <c r="O43" s="29">
        <f>IFERROR(SUM(VLOOKUP($E43,'2016 monthly alloc'!$A:W,23,FALSE)*$U43),0)</f>
        <v>24115.758777016341</v>
      </c>
      <c r="P43" s="29">
        <f>IFERROR(SUM(VLOOKUP($E43,'2016 monthly alloc'!$A:X,24,FALSE)*$U43),0)</f>
        <v>24126.354297838523</v>
      </c>
      <c r="Q43" s="29">
        <f>IFERROR(SUM(VLOOKUP($E43,'2016 monthly alloc'!$A:Y,25,FALSE)*$U43),0)</f>
        <v>26350.416586337793</v>
      </c>
      <c r="R43" s="29">
        <f>IFERROR(SUM(VLOOKUP($E43,'2016 monthly alloc'!$A:Z,26,FALSE)*$U43),0)</f>
        <v>28940.600970185867</v>
      </c>
      <c r="S43" s="29">
        <f>IFERROR(SUM(VLOOKUP($E43,'2016 monthly alloc'!$A:AA,27,FALSE)*$U43),0)</f>
        <v>25667.437963544675</v>
      </c>
      <c r="T43" s="2">
        <f t="shared" si="0"/>
        <v>630694.85720875056</v>
      </c>
      <c r="U43" s="2">
        <v>630694.85720875056</v>
      </c>
      <c r="V43" s="30">
        <f t="shared" si="1"/>
        <v>0</v>
      </c>
    </row>
    <row r="44" spans="1:22">
      <c r="A44" s="1" t="s">
        <v>22</v>
      </c>
      <c r="B44" s="1" t="s">
        <v>134</v>
      </c>
      <c r="C44" s="1">
        <v>85000000</v>
      </c>
      <c r="D44" s="1" t="s">
        <v>1015</v>
      </c>
      <c r="E44" s="1" t="s">
        <v>1017</v>
      </c>
      <c r="F44" s="1" t="s">
        <v>1018</v>
      </c>
      <c r="G44" s="1" t="s">
        <v>959</v>
      </c>
      <c r="H44" s="29">
        <f>IFERROR(SUM(VLOOKUP($E44,'2016 monthly alloc'!$A:P,16,FALSE)*$U44),0)</f>
        <v>31525.67293782932</v>
      </c>
      <c r="I44" s="29">
        <f>IFERROR(SUM(VLOOKUP($E44,'2016 monthly alloc'!$A:Q,17,FALSE)*$U44),0)</f>
        <v>33214.351841749078</v>
      </c>
      <c r="J44" s="29">
        <f>IFERROR(SUM(VLOOKUP($E44,'2016 monthly alloc'!$A:R,18,FALSE)*$U44),0)</f>
        <v>35063.201837823879</v>
      </c>
      <c r="K44" s="29">
        <f>IFERROR(SUM(VLOOKUP($E44,'2016 monthly alloc'!$A:S,19,FALSE)*$U44),0)</f>
        <v>37045.798706086622</v>
      </c>
      <c r="L44" s="29">
        <f>IFERROR(SUM(VLOOKUP($E44,'2016 monthly alloc'!$A:T,20,FALSE)*$U44),0)</f>
        <v>38380.461055954838</v>
      </c>
      <c r="M44" s="29">
        <f>IFERROR(SUM(VLOOKUP($E44,'2016 monthly alloc'!$A:U,21,FALSE)*$U44),0)</f>
        <v>38997.020124301926</v>
      </c>
      <c r="N44" s="29">
        <f>IFERROR(SUM(VLOOKUP($E44,'2016 monthly alloc'!$A:V,22,FALSE)*$U44),0)</f>
        <v>10988.656459171278</v>
      </c>
      <c r="O44" s="29">
        <f>IFERROR(SUM(VLOOKUP($E44,'2016 monthly alloc'!$A:W,23,FALSE)*$U44),0)</f>
        <v>10881.991341546296</v>
      </c>
      <c r="P44" s="29">
        <f>IFERROR(SUM(VLOOKUP($E44,'2016 monthly alloc'!$A:X,24,FALSE)*$U44),0)</f>
        <v>10886.767499434802</v>
      </c>
      <c r="Q44" s="29">
        <f>IFERROR(SUM(VLOOKUP($E44,'2016 monthly alloc'!$A:Y,25,FALSE)*$U44),0)</f>
        <v>11888.228817182184</v>
      </c>
      <c r="R44" s="29">
        <f>IFERROR(SUM(VLOOKUP($E44,'2016 monthly alloc'!$A:Z,26,FALSE)*$U44),0)</f>
        <v>13054.529000149634</v>
      </c>
      <c r="S44" s="29">
        <f>IFERROR(SUM(VLOOKUP($E44,'2016 monthly alloc'!$A:AA,27,FALSE)*$U44),0)</f>
        <v>11580.690493353817</v>
      </c>
      <c r="T44" s="2">
        <f t="shared" si="0"/>
        <v>283507.37011458364</v>
      </c>
      <c r="U44" s="2">
        <v>283507.37011458364</v>
      </c>
      <c r="V44" s="30">
        <f t="shared" si="1"/>
        <v>0</v>
      </c>
    </row>
    <row r="45" spans="1:22">
      <c r="A45" s="1" t="s">
        <v>22</v>
      </c>
      <c r="B45" s="1" t="s">
        <v>135</v>
      </c>
      <c r="C45" s="1">
        <v>82010000</v>
      </c>
      <c r="D45" s="1" t="s">
        <v>1007</v>
      </c>
      <c r="E45" s="1" t="s">
        <v>1009</v>
      </c>
      <c r="F45" s="1" t="s">
        <v>1008</v>
      </c>
      <c r="G45" s="1" t="s">
        <v>1011</v>
      </c>
      <c r="H45" s="29">
        <f>IFERROR(SUM(VLOOKUP($E45,'2016 monthly alloc'!$A:P,16,FALSE)*$U45),0)</f>
        <v>3925.0166402014943</v>
      </c>
      <c r="I45" s="29">
        <f>IFERROR(SUM(VLOOKUP($E45,'2016 monthly alloc'!$A:Q,17,FALSE)*$U45),0)</f>
        <v>3925.0166402014943</v>
      </c>
      <c r="J45" s="29">
        <f>IFERROR(SUM(VLOOKUP($E45,'2016 monthly alloc'!$A:R,18,FALSE)*$U45),0)</f>
        <v>3925.0166402014943</v>
      </c>
      <c r="K45" s="29">
        <f>IFERROR(SUM(VLOOKUP($E45,'2016 monthly alloc'!$A:S,19,FALSE)*$U45),0)</f>
        <v>3925.0166402014943</v>
      </c>
      <c r="L45" s="29">
        <f>IFERROR(SUM(VLOOKUP($E45,'2016 monthly alloc'!$A:T,20,FALSE)*$U45),0)</f>
        <v>3925.0166402014943</v>
      </c>
      <c r="M45" s="29">
        <f>IFERROR(SUM(VLOOKUP($E45,'2016 monthly alloc'!$A:U,21,FALSE)*$U45),0)</f>
        <v>3925.0166402014943</v>
      </c>
      <c r="N45" s="29">
        <f>IFERROR(SUM(VLOOKUP($E45,'2016 monthly alloc'!$A:V,22,FALSE)*$U45),0)</f>
        <v>3960.3010765805252</v>
      </c>
      <c r="O45" s="29">
        <f>IFERROR(SUM(VLOOKUP($E45,'2016 monthly alloc'!$A:W,23,FALSE)*$U45),0)</f>
        <v>3997.9378087181585</v>
      </c>
      <c r="P45" s="29">
        <f>IFERROR(SUM(VLOOKUP($E45,'2016 monthly alloc'!$A:X,24,FALSE)*$U45),0)</f>
        <v>3995.5855129595561</v>
      </c>
      <c r="Q45" s="29">
        <f>IFERROR(SUM(VLOOKUP($E45,'2016 monthly alloc'!$A:Y,25,FALSE)*$U45),0)</f>
        <v>3997.9378087181585</v>
      </c>
      <c r="R45" s="29">
        <f>IFERROR(SUM(VLOOKUP($E45,'2016 monthly alloc'!$A:Z,26,FALSE)*$U45),0)</f>
        <v>3995.5855129595561</v>
      </c>
      <c r="S45" s="29">
        <f>IFERROR(SUM(VLOOKUP($E45,'2016 monthly alloc'!$A:AA,27,FALSE)*$U45),0)</f>
        <v>3997.9378087181585</v>
      </c>
      <c r="T45" s="2">
        <f t="shared" si="0"/>
        <v>47495.385369863085</v>
      </c>
      <c r="U45" s="2">
        <v>47495.38536986307</v>
      </c>
      <c r="V45" s="30">
        <f t="shared" si="1"/>
        <v>0</v>
      </c>
    </row>
    <row r="46" spans="1:22">
      <c r="A46" s="1" t="s">
        <v>22</v>
      </c>
      <c r="B46" s="1" t="s">
        <v>136</v>
      </c>
      <c r="C46" s="1">
        <v>82015000</v>
      </c>
      <c r="D46" s="1" t="s">
        <v>1012</v>
      </c>
      <c r="E46" s="1" t="s">
        <v>1009</v>
      </c>
      <c r="F46" s="1" t="s">
        <v>1008</v>
      </c>
      <c r="G46" s="1" t="s">
        <v>1011</v>
      </c>
      <c r="H46" s="29">
        <f>IFERROR(SUM(VLOOKUP($E46,'2016 monthly alloc'!$A:P,16,FALSE)*$U46),0)</f>
        <v>3925.0166402014943</v>
      </c>
      <c r="I46" s="29">
        <f>IFERROR(SUM(VLOOKUP($E46,'2016 monthly alloc'!$A:Q,17,FALSE)*$U46),0)</f>
        <v>3925.0166402014943</v>
      </c>
      <c r="J46" s="29">
        <f>IFERROR(SUM(VLOOKUP($E46,'2016 monthly alloc'!$A:R,18,FALSE)*$U46),0)</f>
        <v>3925.0166402014943</v>
      </c>
      <c r="K46" s="29">
        <f>IFERROR(SUM(VLOOKUP($E46,'2016 monthly alloc'!$A:S,19,FALSE)*$U46),0)</f>
        <v>3925.0166402014943</v>
      </c>
      <c r="L46" s="29">
        <f>IFERROR(SUM(VLOOKUP($E46,'2016 monthly alloc'!$A:T,20,FALSE)*$U46),0)</f>
        <v>3925.0166402014943</v>
      </c>
      <c r="M46" s="29">
        <f>IFERROR(SUM(VLOOKUP($E46,'2016 monthly alloc'!$A:U,21,FALSE)*$U46),0)</f>
        <v>3925.0166402014943</v>
      </c>
      <c r="N46" s="29">
        <f>IFERROR(SUM(VLOOKUP($E46,'2016 monthly alloc'!$A:V,22,FALSE)*$U46),0)</f>
        <v>3960.3010765805252</v>
      </c>
      <c r="O46" s="29">
        <f>IFERROR(SUM(VLOOKUP($E46,'2016 monthly alloc'!$A:W,23,FALSE)*$U46),0)</f>
        <v>3997.9378087181585</v>
      </c>
      <c r="P46" s="29">
        <f>IFERROR(SUM(VLOOKUP($E46,'2016 monthly alloc'!$A:X,24,FALSE)*$U46),0)</f>
        <v>3995.5855129595561</v>
      </c>
      <c r="Q46" s="29">
        <f>IFERROR(SUM(VLOOKUP($E46,'2016 monthly alloc'!$A:Y,25,FALSE)*$U46),0)</f>
        <v>3997.9378087181585</v>
      </c>
      <c r="R46" s="29">
        <f>IFERROR(SUM(VLOOKUP($E46,'2016 monthly alloc'!$A:Z,26,FALSE)*$U46),0)</f>
        <v>3995.5855129595561</v>
      </c>
      <c r="S46" s="29">
        <f>IFERROR(SUM(VLOOKUP($E46,'2016 monthly alloc'!$A:AA,27,FALSE)*$U46),0)</f>
        <v>3997.9378087181585</v>
      </c>
      <c r="T46" s="2">
        <f t="shared" si="0"/>
        <v>47495.385369863085</v>
      </c>
      <c r="U46" s="2">
        <v>47495.38536986307</v>
      </c>
      <c r="V46" s="30">
        <f t="shared" si="1"/>
        <v>0</v>
      </c>
    </row>
    <row r="47" spans="1:22">
      <c r="A47" s="1" t="s">
        <v>22</v>
      </c>
      <c r="B47" s="1" t="s">
        <v>178</v>
      </c>
      <c r="C47" s="1">
        <v>75820000</v>
      </c>
      <c r="D47" s="1" t="s">
        <v>984</v>
      </c>
      <c r="E47" s="1" t="s">
        <v>982</v>
      </c>
      <c r="F47" s="1" t="s">
        <v>983</v>
      </c>
      <c r="G47" s="1" t="s">
        <v>812</v>
      </c>
      <c r="H47" s="29">
        <f>IFERROR(SUM(VLOOKUP($E47,'2016 monthly alloc'!$A:P,16,FALSE)*$U47),0)</f>
        <v>5500</v>
      </c>
      <c r="I47" s="29">
        <f>IFERROR(SUM(VLOOKUP($E47,'2016 monthly alloc'!$A:Q,17,FALSE)*$U47),0)</f>
        <v>5500</v>
      </c>
      <c r="J47" s="29">
        <f>IFERROR(SUM(VLOOKUP($E47,'2016 monthly alloc'!$A:R,18,FALSE)*$U47),0)</f>
        <v>7000</v>
      </c>
      <c r="K47" s="29">
        <f>IFERROR(SUM(VLOOKUP($E47,'2016 monthly alloc'!$A:S,19,FALSE)*$U47),0)</f>
        <v>9500</v>
      </c>
      <c r="L47" s="29">
        <f>IFERROR(SUM(VLOOKUP($E47,'2016 monthly alloc'!$A:T,20,FALSE)*$U47),0)</f>
        <v>5500</v>
      </c>
      <c r="M47" s="29">
        <f>IFERROR(SUM(VLOOKUP($E47,'2016 monthly alloc'!$A:U,21,FALSE)*$U47),0)</f>
        <v>5500</v>
      </c>
      <c r="N47" s="29">
        <f>IFERROR(SUM(VLOOKUP($E47,'2016 monthly alloc'!$A:V,22,FALSE)*$U47),0)</f>
        <v>5500</v>
      </c>
      <c r="O47" s="29">
        <f>IFERROR(SUM(VLOOKUP($E47,'2016 monthly alloc'!$A:W,23,FALSE)*$U47),0)</f>
        <v>5500</v>
      </c>
      <c r="P47" s="29">
        <f>IFERROR(SUM(VLOOKUP($E47,'2016 monthly alloc'!$A:X,24,FALSE)*$U47),0)</f>
        <v>5500</v>
      </c>
      <c r="Q47" s="29">
        <f>IFERROR(SUM(VLOOKUP($E47,'2016 monthly alloc'!$A:Y,25,FALSE)*$U47),0)</f>
        <v>5500</v>
      </c>
      <c r="R47" s="29">
        <f>IFERROR(SUM(VLOOKUP($E47,'2016 monthly alloc'!$A:Z,26,FALSE)*$U47),0)</f>
        <v>5500</v>
      </c>
      <c r="S47" s="29">
        <f>IFERROR(SUM(VLOOKUP($E47,'2016 monthly alloc'!$A:AA,27,FALSE)*$U47),0)</f>
        <v>5500</v>
      </c>
      <c r="T47" s="2">
        <f t="shared" si="0"/>
        <v>71500</v>
      </c>
      <c r="U47" s="2">
        <v>71500</v>
      </c>
      <c r="V47" s="30">
        <f t="shared" si="1"/>
        <v>0</v>
      </c>
    </row>
    <row r="48" spans="1:22">
      <c r="A48" s="1" t="s">
        <v>22</v>
      </c>
      <c r="B48" s="1" t="s">
        <v>137</v>
      </c>
      <c r="C48" s="1">
        <v>69011000</v>
      </c>
      <c r="D48" s="1" t="s">
        <v>907</v>
      </c>
      <c r="E48" s="1" t="s">
        <v>909</v>
      </c>
      <c r="F48" s="1" t="s">
        <v>910</v>
      </c>
      <c r="G48" s="1" t="s">
        <v>912</v>
      </c>
      <c r="H48" s="29">
        <f>IFERROR(SUM(VLOOKUP($E48,'2016 monthly alloc'!$A:P,16,FALSE)*$U48),0)</f>
        <v>960951.53983650147</v>
      </c>
      <c r="I48" s="29">
        <f>IFERROR(SUM(VLOOKUP($E48,'2016 monthly alloc'!$A:Q,17,FALSE)*$U48),0)</f>
        <v>438530.04797111137</v>
      </c>
      <c r="J48" s="29">
        <f>IFERROR(SUM(VLOOKUP($E48,'2016 monthly alloc'!$A:R,18,FALSE)*$U48),0)</f>
        <v>672254.19045861519</v>
      </c>
      <c r="K48" s="29">
        <f>IFERROR(SUM(VLOOKUP($E48,'2016 monthly alloc'!$A:S,19,FALSE)*$U48),0)</f>
        <v>960489.60528826609</v>
      </c>
      <c r="L48" s="29">
        <f>IFERROR(SUM(VLOOKUP($E48,'2016 monthly alloc'!$A:T,20,FALSE)*$U48),0)</f>
        <v>-254592.06624862476</v>
      </c>
      <c r="M48" s="29">
        <f>IFERROR(SUM(VLOOKUP($E48,'2016 monthly alloc'!$A:U,21,FALSE)*$U48),0)</f>
        <v>1247517.8774456091</v>
      </c>
      <c r="N48" s="29">
        <f>IFERROR(SUM(VLOOKUP($E48,'2016 monthly alloc'!$A:V,22,FALSE)*$U48),0)</f>
        <v>1519158.9590950755</v>
      </c>
      <c r="O48" s="29">
        <f>IFERROR(SUM(VLOOKUP($E48,'2016 monthly alloc'!$A:W,23,FALSE)*$U48),0)</f>
        <v>883930.10932264093</v>
      </c>
      <c r="P48" s="29">
        <f>IFERROR(SUM(VLOOKUP($E48,'2016 monthly alloc'!$A:X,24,FALSE)*$U48),0)</f>
        <v>1593268.019834586</v>
      </c>
      <c r="Q48" s="29">
        <f>IFERROR(SUM(VLOOKUP($E48,'2016 monthly alloc'!$A:Y,25,FALSE)*$U48),0)</f>
        <v>1711659.0467419254</v>
      </c>
      <c r="R48" s="29">
        <f>IFERROR(SUM(VLOOKUP($E48,'2016 monthly alloc'!$A:Z,26,FALSE)*$U48),0)</f>
        <v>919861.90071429801</v>
      </c>
      <c r="S48" s="29">
        <f>IFERROR(SUM(VLOOKUP($E48,'2016 monthly alloc'!$A:AA,27,FALSE)*$U48),0)</f>
        <v>959619.06426871009</v>
      </c>
      <c r="T48" s="2">
        <f t="shared" si="0"/>
        <v>11612648.294728715</v>
      </c>
      <c r="U48" s="2">
        <v>11612648.294728715</v>
      </c>
      <c r="V48" s="30">
        <f t="shared" si="1"/>
        <v>0</v>
      </c>
    </row>
    <row r="49" spans="1:22">
      <c r="A49" s="1" t="s">
        <v>22</v>
      </c>
      <c r="B49" s="1" t="s">
        <v>146</v>
      </c>
      <c r="C49" s="1">
        <v>86021500</v>
      </c>
      <c r="D49" s="1" t="s">
        <v>1019</v>
      </c>
      <c r="E49" s="1" t="s">
        <v>1021</v>
      </c>
      <c r="F49" s="1" t="s">
        <v>1022</v>
      </c>
      <c r="G49" s="1" t="s">
        <v>1024</v>
      </c>
      <c r="H49" s="29">
        <f>IFERROR(SUM(VLOOKUP($E49,'2016 monthly alloc'!$A:P,16,FALSE)*$U49),0)</f>
        <v>0</v>
      </c>
      <c r="I49" s="29">
        <f>IFERROR(SUM(VLOOKUP($E49,'2016 monthly alloc'!$A:Q,17,FALSE)*$U49),0)</f>
        <v>0</v>
      </c>
      <c r="J49" s="29">
        <f>IFERROR(SUM(VLOOKUP($E49,'2016 monthly alloc'!$A:R,18,FALSE)*$U49),0)</f>
        <v>3227274.78083434</v>
      </c>
      <c r="K49" s="29">
        <f>IFERROR(SUM(VLOOKUP($E49,'2016 monthly alloc'!$A:S,19,FALSE)*$U49),0)</f>
        <v>0</v>
      </c>
      <c r="L49" s="29">
        <f>IFERROR(SUM(VLOOKUP($E49,'2016 monthly alloc'!$A:T,20,FALSE)*$U49),0)</f>
        <v>0</v>
      </c>
      <c r="M49" s="29">
        <f>IFERROR(SUM(VLOOKUP($E49,'2016 monthly alloc'!$A:U,21,FALSE)*$U49),0)</f>
        <v>2642773.9647342213</v>
      </c>
      <c r="N49" s="29">
        <f>IFERROR(SUM(VLOOKUP($E49,'2016 monthly alloc'!$A:V,22,FALSE)*$U49),0)</f>
        <v>0</v>
      </c>
      <c r="O49" s="29">
        <f>IFERROR(SUM(VLOOKUP($E49,'2016 monthly alloc'!$A:W,23,FALSE)*$U49),0)</f>
        <v>0</v>
      </c>
      <c r="P49" s="29">
        <f>IFERROR(SUM(VLOOKUP($E49,'2016 monthly alloc'!$A:X,24,FALSE)*$U49),0)</f>
        <v>3107036.2004963914</v>
      </c>
      <c r="Q49" s="29">
        <f>IFERROR(SUM(VLOOKUP($E49,'2016 monthly alloc'!$A:Y,25,FALSE)*$U49),0)</f>
        <v>0</v>
      </c>
      <c r="R49" s="29">
        <f>IFERROR(SUM(VLOOKUP($E49,'2016 monthly alloc'!$A:Z,26,FALSE)*$U49),0)</f>
        <v>0</v>
      </c>
      <c r="S49" s="29">
        <f>IFERROR(SUM(VLOOKUP($E49,'2016 monthly alloc'!$A:AA,27,FALSE)*$U49),0)</f>
        <v>4518204.0150728766</v>
      </c>
      <c r="T49" s="2">
        <f t="shared" si="0"/>
        <v>13495288.961137829</v>
      </c>
      <c r="U49" s="2">
        <v>13495288.961137831</v>
      </c>
      <c r="V49" s="30">
        <f t="shared" si="1"/>
        <v>0</v>
      </c>
    </row>
    <row r="50" spans="1:2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2"/>
      <c r="T50" s="2"/>
      <c r="U50" s="2"/>
    </row>
    <row r="51" spans="1:2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2"/>
      <c r="T51" s="2"/>
      <c r="U51" s="2"/>
    </row>
    <row r="52" spans="1:2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2"/>
      <c r="T52" s="2"/>
      <c r="U52" s="2"/>
    </row>
    <row r="53" spans="1:2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2"/>
      <c r="T53" s="2"/>
      <c r="U53" s="2"/>
    </row>
    <row r="54" spans="1:2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2"/>
      <c r="T54" s="2"/>
      <c r="U54" s="2"/>
    </row>
    <row r="55" spans="1:2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2"/>
      <c r="T55" s="2"/>
      <c r="U55" s="2"/>
    </row>
    <row r="56" spans="1:2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2"/>
      <c r="T56" s="2"/>
      <c r="U56" s="2"/>
    </row>
    <row r="57" spans="1:2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2"/>
      <c r="T57" s="2"/>
      <c r="U57" s="2"/>
    </row>
    <row r="58" spans="1:2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2"/>
      <c r="T58" s="2"/>
      <c r="U58" s="2"/>
    </row>
    <row r="59" spans="1:2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2"/>
      <c r="T59" s="2"/>
      <c r="U59" s="2"/>
    </row>
    <row r="60" spans="1:2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2"/>
      <c r="T60" s="2"/>
      <c r="U60" s="2"/>
    </row>
    <row r="61" spans="1:2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2"/>
      <c r="T61" s="2"/>
      <c r="U61" s="2"/>
    </row>
    <row r="62" spans="1:2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2"/>
      <c r="T62" s="2"/>
      <c r="U62" s="2"/>
    </row>
    <row r="63" spans="1:2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2"/>
      <c r="T63" s="2"/>
      <c r="U63" s="2"/>
    </row>
    <row r="64" spans="1:2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2"/>
      <c r="T64" s="2"/>
      <c r="U64" s="2"/>
    </row>
    <row r="65" spans="1:2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2"/>
      <c r="T65" s="2"/>
      <c r="U65" s="2"/>
    </row>
    <row r="66" spans="1:2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2"/>
      <c r="T66" s="2"/>
      <c r="U66" s="2"/>
    </row>
    <row r="67" spans="1:2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2"/>
      <c r="T67" s="2"/>
      <c r="U67" s="2"/>
    </row>
    <row r="68" spans="1:2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2"/>
      <c r="T68" s="2"/>
      <c r="U68" s="2"/>
    </row>
    <row r="69" spans="1:2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2"/>
      <c r="T69" s="2"/>
      <c r="U69" s="2"/>
    </row>
    <row r="70" spans="1:2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2"/>
      <c r="T70" s="2"/>
      <c r="U70" s="2"/>
    </row>
    <row r="71" spans="1:2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2"/>
      <c r="T71" s="2"/>
      <c r="U71" s="2"/>
    </row>
    <row r="72" spans="1:2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2"/>
      <c r="T72" s="2"/>
      <c r="U72" s="2"/>
    </row>
    <row r="73" spans="1:2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2"/>
      <c r="T73" s="2"/>
      <c r="U73" s="2"/>
    </row>
    <row r="74" spans="1:2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2"/>
      <c r="T74" s="2"/>
      <c r="U74" s="2"/>
    </row>
    <row r="75" spans="1:2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2"/>
      <c r="T75" s="2"/>
      <c r="U75" s="2"/>
    </row>
    <row r="76" spans="1:2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2"/>
      <c r="T76" s="2"/>
      <c r="U76" s="2"/>
    </row>
    <row r="77" spans="1:2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2"/>
      <c r="T77" s="2"/>
      <c r="U77" s="2"/>
    </row>
    <row r="78" spans="1:2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2"/>
      <c r="T78" s="2"/>
      <c r="U78" s="2"/>
    </row>
    <row r="79" spans="1:2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2"/>
      <c r="T79" s="2"/>
      <c r="U79" s="2"/>
    </row>
    <row r="80" spans="1:2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2"/>
      <c r="T80" s="2"/>
      <c r="U80" s="2"/>
    </row>
    <row r="81" spans="1:2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2"/>
      <c r="T81" s="2"/>
      <c r="U81" s="2"/>
    </row>
    <row r="82" spans="1:2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2"/>
      <c r="T82" s="2"/>
      <c r="U82" s="2"/>
    </row>
    <row r="83" spans="1:2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2"/>
      <c r="T83" s="2"/>
      <c r="U83" s="2"/>
    </row>
    <row r="84" spans="1:2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2"/>
      <c r="T84" s="2"/>
      <c r="U84" s="2"/>
    </row>
    <row r="85" spans="1:2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2"/>
      <c r="T85" s="2"/>
      <c r="U85" s="2"/>
    </row>
    <row r="86" spans="1:2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2"/>
      <c r="T86" s="2"/>
      <c r="U86" s="2"/>
    </row>
    <row r="87" spans="1:2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2"/>
      <c r="T87" s="2"/>
      <c r="U87" s="2"/>
    </row>
    <row r="88" spans="1:2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2"/>
      <c r="T88" s="2"/>
      <c r="U88" s="2"/>
    </row>
    <row r="89" spans="1:2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2"/>
      <c r="T89" s="2"/>
      <c r="U89" s="2"/>
    </row>
    <row r="90" spans="1:2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2"/>
      <c r="T90" s="2"/>
      <c r="U90" s="2"/>
    </row>
    <row r="91" spans="1:2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2"/>
      <c r="T91" s="2"/>
      <c r="U91" s="2"/>
    </row>
    <row r="92" spans="1:2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2"/>
      <c r="T92" s="2"/>
      <c r="U92" s="2"/>
    </row>
    <row r="93" spans="1:2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2"/>
      <c r="T93" s="2"/>
      <c r="U93" s="2"/>
    </row>
    <row r="94" spans="1:2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2"/>
      <c r="T94" s="2"/>
      <c r="U94" s="2"/>
    </row>
    <row r="95" spans="1:2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2"/>
      <c r="T95" s="2"/>
      <c r="U95" s="2"/>
    </row>
    <row r="96" spans="1:2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2"/>
      <c r="T96" s="2"/>
      <c r="U96" s="2"/>
    </row>
    <row r="97" spans="1:2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2"/>
      <c r="T97" s="2"/>
      <c r="U97" s="2"/>
    </row>
    <row r="98" spans="1:2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2"/>
      <c r="T98" s="2"/>
      <c r="U98" s="2"/>
    </row>
    <row r="99" spans="1:2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2"/>
      <c r="T99" s="2"/>
      <c r="U99" s="2"/>
    </row>
    <row r="100" spans="1:2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2"/>
      <c r="T100" s="2"/>
      <c r="U100" s="2"/>
    </row>
    <row r="101" spans="1:2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2"/>
      <c r="T101" s="2"/>
      <c r="U101" s="2"/>
    </row>
    <row r="102" spans="1:2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2"/>
      <c r="T102" s="2"/>
      <c r="U102" s="2"/>
    </row>
    <row r="103" spans="1:2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2"/>
      <c r="T103" s="2"/>
      <c r="U103" s="2"/>
    </row>
    <row r="104" spans="1:2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2"/>
      <c r="T104" s="2"/>
      <c r="U104" s="2"/>
    </row>
    <row r="105" spans="1:2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2"/>
      <c r="T105" s="2"/>
      <c r="U105" s="2"/>
    </row>
    <row r="106" spans="1:2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2"/>
      <c r="T106" s="2"/>
      <c r="U106" s="2"/>
    </row>
    <row r="107" spans="1:2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2"/>
      <c r="T107" s="2"/>
      <c r="U107" s="2"/>
    </row>
    <row r="108" spans="1:2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2"/>
      <c r="T108" s="2"/>
      <c r="U108" s="2"/>
    </row>
    <row r="109" spans="1:2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2"/>
      <c r="T109" s="2"/>
      <c r="U109" s="2"/>
    </row>
    <row r="110" spans="1:2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2"/>
      <c r="T110" s="2"/>
      <c r="U110" s="2"/>
    </row>
    <row r="111" spans="1:2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2"/>
      <c r="T111" s="2"/>
      <c r="U111" s="2"/>
    </row>
    <row r="112" spans="1:2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2"/>
      <c r="T112" s="2"/>
      <c r="U112" s="2"/>
    </row>
    <row r="113" spans="1:2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2"/>
      <c r="T113" s="2"/>
      <c r="U113" s="2"/>
    </row>
    <row r="114" spans="1:2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2"/>
      <c r="T114" s="2"/>
      <c r="U114" s="2"/>
    </row>
    <row r="115" spans="1:2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2"/>
      <c r="T115" s="2"/>
      <c r="U115" s="2"/>
    </row>
    <row r="116" spans="1:2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2"/>
      <c r="T116" s="2"/>
      <c r="U116" s="2"/>
    </row>
    <row r="117" spans="1:2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2"/>
      <c r="T117" s="2"/>
      <c r="U117" s="2"/>
    </row>
    <row r="118" spans="1:2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2"/>
      <c r="T118" s="2"/>
      <c r="U118" s="2"/>
    </row>
    <row r="119" spans="1:2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2"/>
      <c r="T119" s="2"/>
      <c r="U119" s="2"/>
    </row>
    <row r="120" spans="1:2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2"/>
      <c r="T120" s="2"/>
      <c r="U120" s="2"/>
    </row>
    <row r="121" spans="1: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2"/>
      <c r="T121" s="2"/>
      <c r="U121" s="2"/>
    </row>
    <row r="122" spans="1:2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2"/>
      <c r="T122" s="2"/>
      <c r="U122" s="2"/>
    </row>
    <row r="123" spans="1:2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2"/>
      <c r="T123" s="2"/>
      <c r="U123" s="2"/>
    </row>
    <row r="124" spans="1:2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2"/>
      <c r="T124" s="2"/>
      <c r="U124" s="2"/>
    </row>
    <row r="125" spans="1:2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2"/>
      <c r="T125" s="2"/>
      <c r="U125" s="2"/>
    </row>
    <row r="126" spans="1:2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2"/>
      <c r="T126" s="2"/>
      <c r="U126" s="2"/>
    </row>
    <row r="127" spans="1:2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2"/>
      <c r="T127" s="2"/>
      <c r="U127" s="2"/>
    </row>
    <row r="128" spans="1:2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2"/>
      <c r="T128" s="2"/>
      <c r="U128" s="2"/>
    </row>
    <row r="129" spans="1:2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2"/>
      <c r="T129" s="2"/>
      <c r="U129" s="2"/>
    </row>
    <row r="130" spans="1:2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2"/>
      <c r="T130" s="2"/>
      <c r="U130" s="2"/>
    </row>
    <row r="131" spans="1:2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2"/>
      <c r="T131" s="2"/>
      <c r="U131" s="2"/>
    </row>
    <row r="132" spans="1:2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2"/>
      <c r="T132" s="2"/>
      <c r="U132" s="2"/>
    </row>
    <row r="133" spans="1:2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2"/>
      <c r="T133" s="2"/>
      <c r="U133" s="2"/>
    </row>
    <row r="134" spans="1:2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2"/>
      <c r="T134" s="2"/>
      <c r="U134" s="2"/>
    </row>
    <row r="135" spans="1:2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2"/>
      <c r="T135" s="2"/>
      <c r="U135" s="2"/>
    </row>
    <row r="136" spans="1:2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2"/>
      <c r="T136" s="2"/>
      <c r="U136" s="2"/>
    </row>
    <row r="137" spans="1:2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2"/>
      <c r="T137" s="2"/>
      <c r="U137" s="2"/>
    </row>
    <row r="138" spans="1:2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2"/>
      <c r="T138" s="2"/>
      <c r="U138" s="2"/>
    </row>
    <row r="139" spans="1:2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2"/>
      <c r="T139" s="2"/>
      <c r="U139" s="2"/>
    </row>
    <row r="140" spans="1:2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2"/>
      <c r="T140" s="2"/>
      <c r="U140" s="2"/>
    </row>
    <row r="141" spans="1:2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2"/>
      <c r="T141" s="2"/>
      <c r="U141" s="2"/>
    </row>
    <row r="142" spans="1:2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2"/>
      <c r="T142" s="2"/>
      <c r="U142" s="2"/>
    </row>
    <row r="143" spans="1:2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2"/>
      <c r="T143" s="2"/>
      <c r="U143" s="2"/>
    </row>
    <row r="144" spans="1:2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2"/>
      <c r="T144" s="2"/>
      <c r="U144" s="2"/>
    </row>
    <row r="145" spans="1:2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2"/>
      <c r="T145" s="2"/>
      <c r="U145" s="2"/>
    </row>
    <row r="146" spans="1:2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2"/>
      <c r="T146" s="2"/>
      <c r="U146" s="2"/>
    </row>
    <row r="147" spans="1:2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2"/>
      <c r="T147" s="2"/>
      <c r="U147" s="2"/>
    </row>
    <row r="148" spans="1:2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2"/>
      <c r="T148" s="2"/>
      <c r="U148" s="2"/>
    </row>
    <row r="149" spans="1:2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2"/>
      <c r="T149" s="2"/>
      <c r="U149" s="2"/>
    </row>
    <row r="150" spans="1:2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2"/>
      <c r="T150" s="2"/>
      <c r="U150" s="2"/>
    </row>
    <row r="151" spans="1:2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2"/>
      <c r="T151" s="2"/>
      <c r="U151" s="2"/>
    </row>
    <row r="152" spans="1:2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2"/>
      <c r="T152" s="2"/>
      <c r="U152" s="2"/>
    </row>
    <row r="153" spans="1:2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2"/>
      <c r="T153" s="2"/>
      <c r="U153" s="2"/>
    </row>
    <row r="154" spans="1:2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2"/>
      <c r="T154" s="2"/>
      <c r="U154" s="2"/>
    </row>
    <row r="155" spans="1:2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2"/>
      <c r="T155" s="2"/>
      <c r="U155" s="2"/>
    </row>
    <row r="156" spans="1:2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</row>
    <row r="211" spans="1:2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</row>
    <row r="212" spans="1:2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</row>
    <row r="213" spans="1:2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</row>
    <row r="214" spans="1:2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</row>
    <row r="215" spans="1:2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</row>
    <row r="216" spans="1:2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</row>
    <row r="217" spans="1:2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</row>
    <row r="218" spans="1:2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</row>
    <row r="219" spans="1:2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</row>
    <row r="220" spans="1:2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</row>
    <row r="221" spans="1: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</row>
    <row r="222" spans="1:2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</row>
    <row r="223" spans="1:2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</row>
    <row r="224" spans="1:2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</row>
    <row r="225" spans="1:2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</row>
    <row r="226" spans="1:2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</row>
    <row r="227" spans="1:2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</row>
    <row r="228" spans="1:2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</row>
    <row r="229" spans="1:2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</row>
    <row r="230" spans="1:2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</row>
    <row r="231" spans="1:2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</row>
    <row r="232" spans="1:2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</row>
    <row r="233" spans="1:2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</row>
    <row r="234" spans="1:2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</row>
    <row r="235" spans="1:2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</row>
    <row r="236" spans="1:2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</row>
    <row r="237" spans="1:2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</row>
    <row r="238" spans="1:2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</row>
    <row r="239" spans="1:2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</row>
    <row r="240" spans="1:2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</row>
    <row r="241" spans="1:2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</row>
    <row r="242" spans="1:2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</row>
    <row r="243" spans="1:2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</row>
    <row r="244" spans="1:2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</row>
    <row r="245" spans="1:2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</row>
    <row r="246" spans="1:2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</row>
    <row r="247" spans="1:2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</row>
    <row r="248" spans="1:2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</row>
    <row r="249" spans="1:2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</row>
    <row r="250" spans="1:2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</row>
    <row r="251" spans="1:2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</row>
    <row r="252" spans="1:2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</row>
    <row r="253" spans="1:2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</row>
    <row r="254" spans="1:2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</row>
    <row r="255" spans="1:2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</row>
    <row r="256" spans="1:2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</row>
    <row r="257" spans="1:2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</row>
    <row r="258" spans="1:2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</row>
    <row r="259" spans="1:2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</row>
    <row r="260" spans="1:2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</row>
    <row r="261" spans="1:2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</row>
    <row r="262" spans="1:2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</row>
    <row r="263" spans="1:2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</row>
    <row r="264" spans="1:2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</row>
    <row r="265" spans="1:2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</row>
    <row r="266" spans="1:2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</row>
    <row r="267" spans="1:2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</row>
    <row r="268" spans="1:2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</row>
    <row r="269" spans="1:2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</row>
    <row r="270" spans="1:2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</row>
    <row r="271" spans="1:2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</row>
    <row r="272" spans="1:2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</row>
    <row r="273" spans="1:2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</row>
    <row r="274" spans="1:2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</row>
    <row r="275" spans="1:2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</row>
    <row r="276" spans="1:2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</row>
    <row r="277" spans="1:2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</row>
    <row r="278" spans="1:2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</row>
    <row r="279" spans="1:2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</row>
    <row r="280" spans="1:2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</row>
    <row r="281" spans="1:2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</row>
    <row r="282" spans="1:2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</row>
    <row r="283" spans="1:2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</row>
    <row r="284" spans="1:2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</row>
    <row r="285" spans="1:2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</row>
    <row r="286" spans="1:2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</row>
    <row r="287" spans="1:2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</row>
    <row r="288" spans="1:2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</row>
    <row r="289" spans="1:2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</row>
    <row r="290" spans="1:2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</row>
    <row r="291" spans="1:2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</row>
    <row r="292" spans="1:2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</row>
    <row r="293" spans="1:2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</row>
    <row r="294" spans="1:2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</row>
    <row r="295" spans="1:2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</row>
    <row r="296" spans="1:2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</row>
    <row r="297" spans="1:2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</row>
    <row r="298" spans="1:2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</row>
    <row r="299" spans="1:2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</row>
    <row r="300" spans="1:2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</row>
    <row r="301" spans="1:2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</row>
    <row r="302" spans="1:2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</row>
    <row r="303" spans="1:2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</row>
    <row r="304" spans="1:2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</row>
    <row r="305" spans="1:2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</row>
    <row r="306" spans="1:2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</row>
    <row r="307" spans="1:2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</row>
    <row r="308" spans="1:2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</row>
    <row r="309" spans="1:2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</row>
    <row r="310" spans="1:2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</row>
    <row r="311" spans="1:2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</row>
    <row r="312" spans="1:2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</row>
    <row r="313" spans="1:2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</row>
    <row r="314" spans="1:2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</row>
    <row r="315" spans="1:2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</row>
    <row r="316" spans="1:2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</row>
    <row r="317" spans="1:2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</row>
    <row r="318" spans="1:2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</row>
    <row r="319" spans="1:2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</row>
    <row r="320" spans="1:2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</row>
    <row r="321" spans="1:2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</row>
    <row r="322" spans="1:2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</row>
    <row r="323" spans="1:2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</row>
    <row r="324" spans="1:2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</row>
    <row r="325" spans="1:2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</row>
    <row r="326" spans="1:2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</row>
    <row r="327" spans="1:2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</row>
    <row r="328" spans="1:2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</row>
    <row r="329" spans="1:2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</row>
    <row r="330" spans="1:2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</row>
    <row r="331" spans="1:2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</row>
    <row r="332" spans="1:2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</row>
    <row r="333" spans="1:2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</row>
    <row r="334" spans="1:2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</row>
    <row r="335" spans="1:2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</row>
    <row r="336" spans="1:2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</row>
    <row r="337" spans="1:2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</row>
    <row r="338" spans="1:2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</row>
    <row r="339" spans="1:2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</row>
    <row r="340" spans="1:2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</row>
    <row r="341" spans="1:2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</row>
    <row r="342" spans="1:2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</row>
    <row r="343" spans="1:2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</row>
    <row r="344" spans="1:2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</row>
    <row r="345" spans="1:2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</row>
    <row r="346" spans="1:2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</row>
    <row r="347" spans="1:2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</row>
    <row r="348" spans="1:2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</row>
    <row r="349" spans="1:2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</row>
    <row r="350" spans="1:2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</row>
    <row r="351" spans="1:2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</row>
    <row r="352" spans="1:2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</row>
    <row r="353" spans="1:2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</row>
    <row r="354" spans="1:2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</row>
    <row r="355" spans="1:2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</row>
    <row r="356" spans="1:2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</row>
    <row r="357" spans="1:2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</row>
    <row r="358" spans="1:2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</row>
    <row r="359" spans="1:2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</row>
    <row r="360" spans="1:2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</row>
    <row r="361" spans="1:2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</row>
    <row r="362" spans="1:2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</row>
    <row r="363" spans="1:2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</row>
    <row r="364" spans="1:2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</row>
    <row r="365" spans="1:2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</row>
    <row r="366" spans="1:2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</row>
    <row r="367" spans="1:2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</row>
    <row r="368" spans="1:2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</row>
    <row r="369" spans="1:2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</row>
    <row r="370" spans="1:2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</row>
    <row r="371" spans="1:2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</row>
    <row r="372" spans="1:2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</row>
    <row r="373" spans="1:2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</row>
    <row r="374" spans="1:2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</row>
    <row r="375" spans="1:2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</row>
    <row r="376" spans="1:2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</row>
    <row r="377" spans="1:2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</row>
    <row r="378" spans="1:2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</row>
    <row r="379" spans="1:2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</row>
    <row r="380" spans="1:2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</row>
    <row r="381" spans="1:2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</row>
    <row r="382" spans="1:2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</row>
    <row r="383" spans="1:2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</row>
    <row r="384" spans="1:2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</row>
    <row r="385" spans="1:2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</row>
    <row r="386" spans="1:2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</row>
    <row r="387" spans="1:2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</row>
    <row r="388" spans="1:2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</row>
    <row r="389" spans="1:2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</row>
    <row r="390" spans="1:2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</row>
    <row r="391" spans="1:2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</row>
    <row r="392" spans="1:2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</row>
    <row r="393" spans="1:2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</row>
    <row r="394" spans="1:2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</row>
    <row r="395" spans="1:2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</row>
    <row r="396" spans="1:2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</row>
    <row r="397" spans="1:2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</row>
    <row r="398" spans="1:2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</row>
    <row r="399" spans="1:2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</row>
    <row r="400" spans="1:2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</row>
    <row r="401" spans="1:2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</row>
    <row r="402" spans="1:2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</row>
    <row r="403" spans="1:2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</row>
    <row r="404" spans="1:2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</row>
    <row r="405" spans="1:2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</row>
    <row r="406" spans="1:2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</row>
    <row r="407" spans="1:2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</row>
    <row r="408" spans="1:2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</row>
    <row r="409" spans="1:2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</row>
    <row r="410" spans="1:2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</row>
    <row r="411" spans="1:2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</row>
    <row r="412" spans="1:2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</row>
    <row r="413" spans="1:2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</row>
    <row r="414" spans="1:2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</row>
    <row r="415" spans="1:2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</row>
    <row r="416" spans="1:2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</row>
    <row r="417" spans="1:2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</row>
    <row r="418" spans="1:2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</row>
    <row r="419" spans="1:2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</row>
    <row r="420" spans="1:2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</row>
    <row r="421" spans="1:2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</row>
    <row r="422" spans="1:2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</row>
    <row r="423" spans="1:2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</row>
    <row r="424" spans="1:2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</row>
    <row r="425" spans="1:2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</row>
    <row r="426" spans="1:2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</row>
    <row r="427" spans="1:2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</row>
    <row r="428" spans="1:2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</row>
    <row r="429" spans="1:2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</row>
    <row r="430" spans="1:2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</row>
    <row r="431" spans="1:2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</row>
    <row r="432" spans="1:2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</row>
    <row r="433" spans="1:2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</row>
    <row r="434" spans="1:2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</row>
    <row r="435" spans="1:2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</row>
    <row r="436" spans="1:2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</row>
    <row r="437" spans="1:2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</row>
    <row r="438" spans="1:2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</row>
    <row r="439" spans="1:2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</row>
    <row r="440" spans="1:2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</row>
    <row r="441" spans="1:2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</row>
    <row r="442" spans="1:2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</row>
    <row r="443" spans="1:2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</row>
    <row r="444" spans="1:2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</row>
    <row r="445" spans="1:2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</row>
    <row r="446" spans="1:2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</row>
    <row r="447" spans="1:2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</row>
    <row r="448" spans="1:2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</row>
    <row r="449" spans="1:2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</row>
    <row r="450" spans="1:2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</row>
    <row r="451" spans="1:2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</row>
    <row r="452" spans="1:2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</row>
    <row r="453" spans="1:2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</row>
    <row r="454" spans="1:2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</row>
    <row r="455" spans="1:2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</row>
    <row r="456" spans="1:2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</row>
    <row r="457" spans="1:2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</row>
    <row r="458" spans="1:2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</row>
    <row r="459" spans="1:2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</row>
    <row r="460" spans="1:2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</row>
    <row r="461" spans="1:2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</row>
    <row r="462" spans="1:2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</row>
    <row r="463" spans="1:2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</row>
    <row r="464" spans="1:2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</row>
    <row r="465" spans="1:2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</row>
    <row r="466" spans="1:2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</row>
    <row r="467" spans="1:2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</row>
    <row r="468" spans="1:2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</row>
    <row r="469" spans="1:2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</row>
    <row r="470" spans="1:2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</row>
    <row r="471" spans="1:2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</row>
    <row r="472" spans="1:2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</row>
    <row r="473" spans="1:2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</row>
    <row r="474" spans="1:2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</row>
    <row r="475" spans="1:2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</row>
    <row r="476" spans="1:2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</row>
    <row r="477" spans="1:2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</row>
    <row r="478" spans="1:2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</row>
    <row r="479" spans="1:2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</row>
    <row r="480" spans="1:2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</row>
    <row r="481" spans="1:2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</row>
    <row r="482" spans="1:2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</row>
    <row r="483" spans="1:2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</row>
    <row r="484" spans="1:2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</row>
    <row r="485" spans="1:2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</row>
    <row r="486" spans="1:2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</row>
    <row r="487" spans="1:2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</row>
    <row r="488" spans="1:2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</row>
    <row r="489" spans="1:2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</row>
    <row r="490" spans="1:2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</row>
    <row r="491" spans="1:2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</row>
    <row r="492" spans="1:2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</row>
    <row r="493" spans="1:2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</row>
    <row r="494" spans="1:2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</row>
    <row r="495" spans="1:2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</row>
    <row r="496" spans="1:2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</row>
    <row r="497" spans="1:2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</row>
    <row r="498" spans="1:2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</row>
    <row r="499" spans="1:2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</row>
    <row r="500" spans="1:2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</row>
    <row r="501" spans="1:2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</row>
    <row r="502" spans="1:2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</row>
    <row r="503" spans="1:2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</row>
    <row r="504" spans="1:2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</row>
    <row r="505" spans="1:2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</row>
    <row r="506" spans="1:2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</row>
    <row r="507" spans="1:2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</row>
    <row r="508" spans="1:2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</row>
    <row r="509" spans="1:2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</row>
    <row r="510" spans="1:2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</row>
    <row r="511" spans="1:2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</row>
    <row r="512" spans="1:2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</row>
    <row r="513" spans="1:2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</row>
    <row r="514" spans="1:2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</row>
    <row r="515" spans="1:2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</row>
    <row r="516" spans="1:2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</row>
    <row r="517" spans="1:2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</row>
    <row r="518" spans="1:2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</row>
    <row r="519" spans="1:2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</row>
    <row r="520" spans="1:2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</row>
    <row r="521" spans="1:2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</row>
    <row r="522" spans="1:2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</row>
    <row r="523" spans="1:2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</row>
    <row r="524" spans="1:2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</row>
    <row r="525" spans="1:2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</row>
    <row r="526" spans="1:2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</row>
    <row r="527" spans="1:2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</row>
    <row r="528" spans="1:2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</row>
    <row r="529" spans="1:2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</row>
    <row r="530" spans="1:2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</row>
    <row r="531" spans="1:2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</row>
    <row r="532" spans="1:2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</row>
    <row r="533" spans="1:2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</row>
    <row r="534" spans="1:2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</row>
    <row r="535" spans="1:2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</row>
    <row r="536" spans="1:2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</row>
    <row r="537" spans="1:2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</row>
    <row r="538" spans="1:2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</row>
    <row r="539" spans="1:2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</row>
    <row r="540" spans="1:2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</row>
    <row r="541" spans="1:2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</row>
    <row r="542" spans="1:2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</row>
    <row r="543" spans="1:2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</row>
    <row r="544" spans="1:2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</row>
    <row r="545" spans="1:2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</row>
    <row r="546" spans="1:2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</row>
    <row r="547" spans="1:2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</row>
    <row r="548" spans="1:2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</row>
    <row r="549" spans="1:2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</row>
    <row r="550" spans="1:2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</row>
    <row r="551" spans="1:2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</row>
    <row r="552" spans="1:2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</row>
    <row r="553" spans="1:2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</row>
    <row r="554" spans="1:2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</row>
    <row r="555" spans="1:2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</row>
    <row r="556" spans="1:2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</row>
    <row r="557" spans="1:2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</row>
    <row r="558" spans="1:2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</row>
    <row r="559" spans="1:2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</row>
    <row r="560" spans="1:2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</row>
    <row r="561" spans="1:2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</row>
    <row r="562" spans="1:2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</row>
    <row r="563" spans="1:2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</row>
    <row r="564" spans="1:2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</row>
    <row r="565" spans="1:2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</row>
    <row r="566" spans="1:2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</row>
    <row r="567" spans="1:2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</row>
    <row r="568" spans="1:2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</row>
    <row r="569" spans="1:2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</row>
    <row r="570" spans="1:2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</row>
    <row r="571" spans="1:21">
      <c r="A571" s="31"/>
      <c r="B571" s="31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</row>
    <row r="572" spans="1:21">
      <c r="A572" s="31"/>
      <c r="B572" s="31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</row>
    <row r="573" spans="1:21">
      <c r="A573" s="31"/>
      <c r="B573" s="31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</row>
    <row r="574" spans="1:21">
      <c r="A574" s="31"/>
      <c r="B574" s="31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</row>
    <row r="575" spans="1:21">
      <c r="A575" s="31"/>
      <c r="B575" s="31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</row>
    <row r="576" spans="1:21">
      <c r="A576" s="31"/>
      <c r="B576" s="31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</row>
    <row r="577" spans="1:21">
      <c r="A577" s="31"/>
      <c r="B577" s="31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</row>
    <row r="578" spans="1:21">
      <c r="A578" s="31"/>
      <c r="B578" s="31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</row>
    <row r="579" spans="1:21">
      <c r="A579" s="31"/>
      <c r="B579" s="31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</row>
    <row r="580" spans="1:21">
      <c r="A580" s="31"/>
      <c r="B580" s="31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</row>
    <row r="581" spans="1:21">
      <c r="A581" s="31"/>
      <c r="B581" s="31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</row>
    <row r="582" spans="1:21">
      <c r="A582" s="31"/>
      <c r="B582" s="31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</row>
    <row r="583" spans="1:21">
      <c r="A583" s="31"/>
      <c r="B583" s="31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</row>
    <row r="584" spans="1:21">
      <c r="A584" s="31"/>
      <c r="B584" s="31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</row>
    <row r="585" spans="1:21">
      <c r="A585" s="31"/>
      <c r="B585" s="31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</row>
    <row r="586" spans="1:21">
      <c r="A586" s="31"/>
      <c r="B586" s="31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</row>
    <row r="587" spans="1:21">
      <c r="A587" s="31"/>
      <c r="B587" s="31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</row>
    <row r="588" spans="1:21">
      <c r="A588" s="31"/>
      <c r="B588" s="31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</row>
    <row r="589" spans="1:21">
      <c r="A589" s="31"/>
      <c r="B589" s="31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</row>
    <row r="590" spans="1:21">
      <c r="A590" s="31"/>
      <c r="B590" s="31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</row>
    <row r="591" spans="1:21">
      <c r="A591" s="31"/>
      <c r="B591" s="31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</row>
    <row r="592" spans="1:21">
      <c r="A592" s="31"/>
      <c r="B592" s="31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</row>
    <row r="593" spans="1:21">
      <c r="A593" s="31"/>
      <c r="B593" s="31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</row>
    <row r="594" spans="1:21">
      <c r="A594" s="31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</row>
    <row r="595" spans="1:21">
      <c r="A595" s="31"/>
      <c r="B595" s="31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</row>
    <row r="596" spans="1:21">
      <c r="A596" s="31"/>
      <c r="B596" s="31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</row>
    <row r="597" spans="1:21">
      <c r="A597" s="31"/>
      <c r="B597" s="31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</row>
    <row r="598" spans="1:21">
      <c r="A598" s="31"/>
      <c r="B598" s="31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</row>
    <row r="599" spans="1:21">
      <c r="A599" s="31"/>
      <c r="B599" s="31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</row>
    <row r="600" spans="1:21">
      <c r="A600" s="31"/>
      <c r="B600" s="31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</row>
    <row r="601" spans="1:21">
      <c r="A601" s="31"/>
      <c r="B601" s="31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</row>
    <row r="602" spans="1:21">
      <c r="A602" s="31"/>
      <c r="B602" s="31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</row>
    <row r="603" spans="1:21">
      <c r="A603" s="31"/>
      <c r="B603" s="31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</row>
    <row r="604" spans="1:21">
      <c r="A604" s="31"/>
      <c r="B604" s="31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</row>
    <row r="605" spans="1:21">
      <c r="A605" s="31"/>
      <c r="B605" s="31"/>
      <c r="C605" s="31"/>
      <c r="D605" s="31"/>
      <c r="E605" s="31"/>
      <c r="F605" s="31"/>
      <c r="G605" s="31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  <c r="S605" s="31"/>
      <c r="T605" s="31"/>
      <c r="U605" s="31"/>
    </row>
    <row r="606" spans="1:21">
      <c r="A606" s="31"/>
      <c r="B606" s="31"/>
      <c r="C606" s="31"/>
      <c r="D606" s="31"/>
      <c r="E606" s="31"/>
      <c r="F606" s="31"/>
      <c r="G606" s="31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  <c r="S606" s="31"/>
      <c r="T606" s="31"/>
      <c r="U606" s="31"/>
    </row>
    <row r="607" spans="1:21">
      <c r="A607" s="31"/>
      <c r="B607" s="31"/>
      <c r="C607" s="31"/>
      <c r="D607" s="31"/>
      <c r="E607" s="31"/>
      <c r="F607" s="31"/>
      <c r="G607" s="31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  <c r="S607" s="31"/>
      <c r="T607" s="31"/>
      <c r="U607" s="31"/>
    </row>
    <row r="608" spans="1:21">
      <c r="A608" s="31"/>
      <c r="B608" s="31"/>
      <c r="C608" s="31"/>
      <c r="D608" s="31"/>
      <c r="E608" s="31"/>
      <c r="F608" s="31"/>
      <c r="G608" s="31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  <c r="S608" s="31"/>
      <c r="T608" s="31"/>
      <c r="U608" s="31"/>
    </row>
    <row r="609" spans="1:21">
      <c r="A609" s="31"/>
      <c r="B609" s="31"/>
      <c r="C609" s="31"/>
      <c r="D609" s="31"/>
      <c r="E609" s="31"/>
      <c r="F609" s="31"/>
      <c r="G609" s="31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  <c r="S609" s="31"/>
      <c r="T609" s="31"/>
      <c r="U609" s="31"/>
    </row>
    <row r="610" spans="1:21">
      <c r="A610" s="31"/>
      <c r="B610" s="31"/>
      <c r="C610" s="31"/>
      <c r="D610" s="31"/>
      <c r="E610" s="31"/>
      <c r="F610" s="31"/>
      <c r="G610" s="31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  <c r="S610" s="31"/>
      <c r="T610" s="31"/>
      <c r="U610" s="31"/>
    </row>
    <row r="611" spans="1:21">
      <c r="A611" s="31"/>
      <c r="B611" s="31"/>
      <c r="C611" s="31"/>
      <c r="D611" s="31"/>
      <c r="E611" s="31"/>
      <c r="F611" s="31"/>
      <c r="G611" s="31"/>
      <c r="H611" s="31"/>
      <c r="I611" s="31"/>
      <c r="J611" s="31"/>
      <c r="K611" s="31"/>
      <c r="L611" s="31"/>
      <c r="M611" s="31"/>
      <c r="N611" s="31"/>
      <c r="O611" s="31"/>
      <c r="P611" s="31"/>
      <c r="Q611" s="31"/>
      <c r="R611" s="31"/>
      <c r="S611" s="31"/>
      <c r="T611" s="31"/>
      <c r="U611" s="31"/>
    </row>
    <row r="612" spans="1:21">
      <c r="A612" s="31"/>
      <c r="B612" s="31"/>
      <c r="C612" s="31"/>
      <c r="D612" s="31"/>
      <c r="E612" s="31"/>
      <c r="F612" s="31"/>
      <c r="G612" s="31"/>
      <c r="H612" s="31"/>
      <c r="I612" s="31"/>
      <c r="J612" s="31"/>
      <c r="K612" s="31"/>
      <c r="L612" s="31"/>
      <c r="M612" s="31"/>
      <c r="N612" s="31"/>
      <c r="O612" s="31"/>
      <c r="P612" s="31"/>
      <c r="Q612" s="31"/>
      <c r="R612" s="31"/>
      <c r="S612" s="31"/>
      <c r="T612" s="31"/>
      <c r="U612" s="31"/>
    </row>
    <row r="613" spans="1:21">
      <c r="A613" s="31"/>
      <c r="B613" s="31"/>
      <c r="C613" s="31"/>
      <c r="D613" s="31"/>
      <c r="E613" s="31"/>
      <c r="F613" s="31"/>
      <c r="G613" s="31"/>
      <c r="H613" s="31"/>
      <c r="I613" s="31"/>
      <c r="J613" s="31"/>
      <c r="K613" s="31"/>
      <c r="L613" s="31"/>
      <c r="M613" s="31"/>
      <c r="N613" s="31"/>
      <c r="O613" s="31"/>
      <c r="P613" s="31"/>
      <c r="Q613" s="31"/>
      <c r="R613" s="31"/>
      <c r="S613" s="31"/>
      <c r="T613" s="31"/>
      <c r="U613" s="31"/>
    </row>
  </sheetData>
  <autoFilter ref="A8:U49"/>
  <pageMargins left="0.7" right="0.7" top="0.75" bottom="0.75" header="0.3" footer="0.3"/>
  <pageSetup orientation="portrait" verticalDpi="0" r:id="rId1"/>
  <customProperties>
    <customPr name="_pios_id" r:id="rId2"/>
    <customPr name="CellIDs" r:id="rId3"/>
    <customPr name="ConnName" r:id="rId4"/>
    <customPr name="ConnPOV" r:id="rId5"/>
    <customPr name="HyperionXML" r:id="rId6"/>
    <customPr name="NameConnectionMap" r:id="rId7"/>
    <customPr name="POVPosition" r:id="rId8"/>
    <customPr name="SheetHasParityContent" r:id="rId9"/>
    <customPr name="SheetOptions" r:id="rId10"/>
    <customPr name="ShowPOV" r:id="rId11"/>
  </customPropertie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L44"/>
  <sheetViews>
    <sheetView zoomScale="80" zoomScaleNormal="80" workbookViewId="0"/>
  </sheetViews>
  <sheetFormatPr defaultColWidth="8.88671875" defaultRowHeight="14.4"/>
  <cols>
    <col min="1" max="1" width="11.6640625" style="5" bestFit="1" customWidth="1"/>
    <col min="2" max="2" width="47" style="5" customWidth="1"/>
    <col min="3" max="3" width="15.33203125" style="5" customWidth="1"/>
    <col min="4" max="4" width="15" style="26" bestFit="1" customWidth="1"/>
    <col min="5" max="5" width="15.6640625" style="26" bestFit="1" customWidth="1"/>
    <col min="6" max="6" width="18.5546875" style="5" customWidth="1"/>
    <col min="7" max="9" width="8.88671875" style="5"/>
    <col min="10" max="10" width="13.88671875" style="5" bestFit="1" customWidth="1"/>
    <col min="11" max="16384" width="8.88671875" style="5"/>
  </cols>
  <sheetData>
    <row r="3" spans="1:5">
      <c r="A3" s="22" t="s">
        <v>1138</v>
      </c>
    </row>
    <row r="4" spans="1:5">
      <c r="A4" s="22" t="s">
        <v>243</v>
      </c>
      <c r="B4" s="22" t="s">
        <v>244</v>
      </c>
      <c r="C4" s="5" t="s">
        <v>240</v>
      </c>
    </row>
    <row r="5" spans="1:5">
      <c r="A5" s="5">
        <v>1</v>
      </c>
      <c r="B5" s="5" t="s">
        <v>250</v>
      </c>
      <c r="C5" s="23">
        <v>90647668.011259809</v>
      </c>
    </row>
    <row r="6" spans="1:5">
      <c r="A6" s="5">
        <v>2</v>
      </c>
      <c r="B6" s="5" t="s">
        <v>305</v>
      </c>
      <c r="C6" s="23">
        <v>499564.16027625074</v>
      </c>
    </row>
    <row r="7" spans="1:5">
      <c r="A7" s="5">
        <v>3</v>
      </c>
      <c r="B7" s="5" t="s">
        <v>323</v>
      </c>
      <c r="C7" s="23">
        <v>2274648.2766666664</v>
      </c>
      <c r="D7" s="26">
        <f>SUM(C5:C7)</f>
        <v>93421880.448202729</v>
      </c>
      <c r="E7" s="26">
        <f>-D7</f>
        <v>-93421880.448202729</v>
      </c>
    </row>
    <row r="8" spans="1:5">
      <c r="A8" s="5">
        <v>6</v>
      </c>
      <c r="B8" s="5" t="s">
        <v>454</v>
      </c>
      <c r="C8" s="23">
        <v>182054</v>
      </c>
    </row>
    <row r="9" spans="1:5">
      <c r="A9" s="5">
        <v>7</v>
      </c>
      <c r="B9" s="5" t="s">
        <v>466</v>
      </c>
      <c r="C9" s="23">
        <v>4099034</v>
      </c>
    </row>
    <row r="10" spans="1:5">
      <c r="A10" s="5">
        <v>8</v>
      </c>
      <c r="B10" s="5" t="s">
        <v>484</v>
      </c>
      <c r="C10" s="23">
        <v>1848040.6323055015</v>
      </c>
    </row>
    <row r="11" spans="1:5">
      <c r="A11" s="5">
        <v>9</v>
      </c>
      <c r="B11" s="5" t="s">
        <v>460</v>
      </c>
      <c r="C11" s="23">
        <v>320196</v>
      </c>
      <c r="D11" s="26">
        <f>SUM(C8:C11)</f>
        <v>6449324.632305501</v>
      </c>
    </row>
    <row r="12" spans="1:5">
      <c r="A12" s="5">
        <v>10</v>
      </c>
      <c r="B12" s="5" t="s">
        <v>347</v>
      </c>
      <c r="C12" s="23">
        <v>7304085.432777836</v>
      </c>
    </row>
    <row r="13" spans="1:5">
      <c r="A13" s="5">
        <v>11</v>
      </c>
      <c r="B13" s="5" t="s">
        <v>449</v>
      </c>
      <c r="C13" s="23">
        <v>658038.77639999997</v>
      </c>
    </row>
    <row r="14" spans="1:5">
      <c r="A14" s="5">
        <v>12</v>
      </c>
      <c r="B14" s="5" t="s">
        <v>442</v>
      </c>
      <c r="C14" s="23">
        <v>1802761.7886000006</v>
      </c>
    </row>
    <row r="15" spans="1:5">
      <c r="A15" s="5">
        <v>13</v>
      </c>
      <c r="B15" s="5" t="s">
        <v>414</v>
      </c>
      <c r="C15" s="23">
        <v>444139.95371763676</v>
      </c>
      <c r="D15" s="26">
        <f>SUM(C12:C15)</f>
        <v>10209025.951495472</v>
      </c>
    </row>
    <row r="16" spans="1:5">
      <c r="A16" s="5">
        <v>14</v>
      </c>
      <c r="B16" s="5" t="s">
        <v>687</v>
      </c>
      <c r="C16" s="23">
        <v>7977918.3706749408</v>
      </c>
      <c r="D16" s="26">
        <f>C16</f>
        <v>7977918.3706749408</v>
      </c>
    </row>
    <row r="17" spans="1:5">
      <c r="A17" s="5">
        <v>15</v>
      </c>
      <c r="B17" s="5" t="s">
        <v>650</v>
      </c>
      <c r="C17" s="23">
        <v>820969.32628980651</v>
      </c>
    </row>
    <row r="18" spans="1:5">
      <c r="A18" s="5">
        <v>16</v>
      </c>
      <c r="B18" s="5" t="s">
        <v>553</v>
      </c>
      <c r="C18" s="23">
        <v>602708.37</v>
      </c>
    </row>
    <row r="19" spans="1:5">
      <c r="A19" s="5">
        <v>17</v>
      </c>
      <c r="B19" s="5" t="s">
        <v>617</v>
      </c>
      <c r="C19" s="23">
        <v>254159.40360933333</v>
      </c>
    </row>
    <row r="20" spans="1:5">
      <c r="A20" s="5">
        <v>18</v>
      </c>
      <c r="B20" s="5" t="s">
        <v>596</v>
      </c>
      <c r="C20" s="23">
        <v>22530</v>
      </c>
    </row>
    <row r="21" spans="1:5">
      <c r="A21" s="5">
        <v>19</v>
      </c>
      <c r="B21" s="5" t="s">
        <v>527</v>
      </c>
      <c r="C21" s="23">
        <v>283800.65399999998</v>
      </c>
    </row>
    <row r="22" spans="1:5">
      <c r="A22" s="5">
        <v>20</v>
      </c>
      <c r="B22" s="5" t="s">
        <v>522</v>
      </c>
      <c r="C22" s="23">
        <v>11000</v>
      </c>
    </row>
    <row r="23" spans="1:5">
      <c r="A23" s="5">
        <v>21</v>
      </c>
      <c r="B23" s="5" t="s">
        <v>561</v>
      </c>
      <c r="C23" s="23">
        <v>162258.11999999997</v>
      </c>
    </row>
    <row r="24" spans="1:5">
      <c r="A24" s="5">
        <v>22</v>
      </c>
      <c r="B24" s="5" t="s">
        <v>489</v>
      </c>
      <c r="C24" s="23">
        <v>1018844.54</v>
      </c>
    </row>
    <row r="25" spans="1:5">
      <c r="A25" s="5">
        <v>23</v>
      </c>
      <c r="B25" s="5" t="s">
        <v>722</v>
      </c>
      <c r="C25" s="23">
        <v>20528</v>
      </c>
    </row>
    <row r="26" spans="1:5">
      <c r="A26" s="5">
        <v>24</v>
      </c>
      <c r="B26" s="5" t="s">
        <v>746</v>
      </c>
      <c r="C26" s="23">
        <v>425339.6177</v>
      </c>
      <c r="D26" s="26">
        <f>SUM(C17:C26)</f>
        <v>3622138.0315991398</v>
      </c>
    </row>
    <row r="27" spans="1:5">
      <c r="A27" s="5">
        <v>25</v>
      </c>
      <c r="B27" s="5" t="s">
        <v>800</v>
      </c>
      <c r="C27" s="23">
        <v>673392.8642664951</v>
      </c>
    </row>
    <row r="28" spans="1:5">
      <c r="A28" s="5">
        <v>26</v>
      </c>
      <c r="B28" s="5" t="s">
        <v>515</v>
      </c>
      <c r="C28" s="23">
        <v>1142662.7471251432</v>
      </c>
    </row>
    <row r="29" spans="1:5">
      <c r="A29" s="5">
        <v>27</v>
      </c>
      <c r="B29" s="5" t="s">
        <v>791</v>
      </c>
      <c r="C29" s="23">
        <v>256035</v>
      </c>
    </row>
    <row r="30" spans="1:5">
      <c r="A30" s="5">
        <v>28</v>
      </c>
      <c r="B30" s="5" t="s">
        <v>776</v>
      </c>
      <c r="C30" s="23">
        <v>784940.40442699997</v>
      </c>
    </row>
    <row r="31" spans="1:5">
      <c r="A31" s="5">
        <v>29</v>
      </c>
      <c r="B31" s="5" t="s">
        <v>814</v>
      </c>
      <c r="C31" s="23">
        <v>2166610.7025625384</v>
      </c>
      <c r="D31" s="26">
        <f>SUM(C27:C31)</f>
        <v>5023641.7183811767</v>
      </c>
      <c r="E31" s="26">
        <f>SUM(D11:D31)</f>
        <v>33282048.704456229</v>
      </c>
    </row>
    <row r="32" spans="1:5">
      <c r="A32" s="5">
        <v>30</v>
      </c>
      <c r="B32" s="5" t="s">
        <v>859</v>
      </c>
      <c r="C32" s="23">
        <v>12669077.43728804</v>
      </c>
    </row>
    <row r="33" spans="1:12">
      <c r="A33" s="5">
        <v>31</v>
      </c>
      <c r="B33" s="5" t="s">
        <v>867</v>
      </c>
      <c r="C33" s="23">
        <v>242580</v>
      </c>
    </row>
    <row r="34" spans="1:12">
      <c r="A34" s="5">
        <v>32</v>
      </c>
      <c r="B34" s="5" t="s">
        <v>881</v>
      </c>
      <c r="C34" s="23">
        <v>1908997.9653070357</v>
      </c>
      <c r="D34" s="26">
        <f>SUM(C32:C34)</f>
        <v>14820655.402595077</v>
      </c>
    </row>
    <row r="35" spans="1:12">
      <c r="A35" s="5">
        <v>34</v>
      </c>
      <c r="B35" s="5" t="s">
        <v>887</v>
      </c>
      <c r="C35" s="23">
        <v>6099414.7741632406</v>
      </c>
      <c r="D35" s="26">
        <f>C35</f>
        <v>6099414.7741632406</v>
      </c>
      <c r="E35" s="26">
        <f>SUM(D34:D35)</f>
        <v>20920070.176758319</v>
      </c>
    </row>
    <row r="36" spans="1:12">
      <c r="A36" s="5">
        <v>38</v>
      </c>
      <c r="B36" s="5" t="s">
        <v>987</v>
      </c>
      <c r="C36" s="23">
        <v>12478302.534246573</v>
      </c>
    </row>
    <row r="37" spans="1:12">
      <c r="A37" s="5">
        <v>39</v>
      </c>
      <c r="B37" s="5" t="s">
        <v>996</v>
      </c>
      <c r="C37" s="23">
        <v>93079.519142528385</v>
      </c>
      <c r="D37" s="26">
        <f>C36+C37</f>
        <v>12571382.053389102</v>
      </c>
      <c r="E37" s="26">
        <f>D37</f>
        <v>12571382.053389102</v>
      </c>
    </row>
    <row r="38" spans="1:12">
      <c r="A38" s="5">
        <v>41</v>
      </c>
      <c r="B38" s="5" t="s">
        <v>955</v>
      </c>
      <c r="C38" s="23">
        <v>859279.88994919998</v>
      </c>
    </row>
    <row r="39" spans="1:12">
      <c r="A39" s="5">
        <v>42</v>
      </c>
      <c r="B39" s="5" t="s">
        <v>1016</v>
      </c>
      <c r="C39" s="23">
        <v>392362.1790158134</v>
      </c>
      <c r="D39" s="26">
        <f>SUM(C38:C39)</f>
        <v>1251642.0689650134</v>
      </c>
      <c r="E39" s="26">
        <f>-D39</f>
        <v>-1251642.0689650134</v>
      </c>
    </row>
    <row r="40" spans="1:12">
      <c r="A40" s="5">
        <v>43</v>
      </c>
      <c r="B40" s="5" t="s">
        <v>1008</v>
      </c>
      <c r="C40" s="23">
        <v>94040.633753424641</v>
      </c>
      <c r="D40" s="26">
        <f t="shared" ref="D40:E43" si="0">C40</f>
        <v>94040.633753424641</v>
      </c>
      <c r="E40" s="26">
        <f t="shared" si="0"/>
        <v>94040.633753424641</v>
      </c>
    </row>
    <row r="41" spans="1:12">
      <c r="A41" s="5">
        <v>44</v>
      </c>
      <c r="B41" s="5" t="s">
        <v>961</v>
      </c>
      <c r="C41" s="23">
        <v>71500</v>
      </c>
      <c r="D41" s="26">
        <f t="shared" si="0"/>
        <v>71500</v>
      </c>
      <c r="E41" s="26">
        <f t="shared" si="0"/>
        <v>71500</v>
      </c>
      <c r="F41" s="55"/>
      <c r="G41" s="27"/>
      <c r="J41" s="26"/>
      <c r="L41" s="27"/>
    </row>
    <row r="42" spans="1:12">
      <c r="A42" s="5">
        <v>45</v>
      </c>
      <c r="B42" s="5" t="s">
        <v>908</v>
      </c>
      <c r="C42" s="23">
        <v>11152846.602654319</v>
      </c>
      <c r="D42" s="26">
        <f t="shared" si="0"/>
        <v>11152846.602654319</v>
      </c>
      <c r="E42" s="26">
        <f t="shared" si="0"/>
        <v>11152846.602654319</v>
      </c>
      <c r="J42" s="26"/>
      <c r="L42" s="27"/>
    </row>
    <row r="43" spans="1:12">
      <c r="A43" s="5">
        <v>50</v>
      </c>
      <c r="B43" s="5" t="s">
        <v>1020</v>
      </c>
      <c r="C43" s="23">
        <v>11863352.617361818</v>
      </c>
      <c r="D43" s="26">
        <f t="shared" si="0"/>
        <v>11863352.617361818</v>
      </c>
      <c r="E43" s="26">
        <f t="shared" si="0"/>
        <v>11863352.617361818</v>
      </c>
    </row>
    <row r="44" spans="1:12">
      <c r="A44" s="5" t="s">
        <v>1125</v>
      </c>
      <c r="C44" s="23">
        <v>184628763.30554095</v>
      </c>
      <c r="E44" s="26">
        <f>SUM(E5:E43)</f>
        <v>-4718281.7287945338</v>
      </c>
    </row>
  </sheetData>
  <pageMargins left="0.7" right="0.7" top="0.75" bottom="0.75" header="0.3" footer="0.3"/>
  <pageSetup orientation="portrait" verticalDpi="0" r:id="rId2"/>
  <customProperties>
    <customPr name="_pios_id" r:id="rId3"/>
  </customPropertie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"/>
  <sheetViews>
    <sheetView zoomScale="80" zoomScaleNormal="80" workbookViewId="0"/>
  </sheetViews>
  <sheetFormatPr defaultColWidth="8.88671875" defaultRowHeight="14.4"/>
  <cols>
    <col min="1" max="1" width="8.88671875" style="5"/>
    <col min="2" max="2" width="40.44140625" style="5" bestFit="1" customWidth="1"/>
    <col min="3" max="3" width="14.6640625" style="26" bestFit="1" customWidth="1"/>
    <col min="4" max="4" width="12.109375" style="26" bestFit="1" customWidth="1"/>
    <col min="5" max="5" width="14.6640625" style="26" bestFit="1" customWidth="1"/>
    <col min="6" max="8" width="9.6640625" style="5" customWidth="1"/>
    <col min="9" max="16384" width="8.88671875" style="5"/>
  </cols>
  <sheetData>
    <row r="1" spans="1:8">
      <c r="A1" s="4" t="s">
        <v>245</v>
      </c>
      <c r="B1" s="4" t="s">
        <v>246</v>
      </c>
      <c r="C1" s="38" t="s">
        <v>1059</v>
      </c>
      <c r="D1" s="38" t="s">
        <v>1099</v>
      </c>
      <c r="E1" s="38" t="s">
        <v>240</v>
      </c>
      <c r="F1" s="38" t="s">
        <v>1059</v>
      </c>
      <c r="G1" s="38" t="s">
        <v>1141</v>
      </c>
      <c r="H1" s="38" t="s">
        <v>240</v>
      </c>
    </row>
    <row r="2" spans="1:8">
      <c r="A2" s="5" t="s">
        <v>251</v>
      </c>
      <c r="B2" s="5" t="s">
        <v>252</v>
      </c>
      <c r="C2" s="26">
        <v>51165705.776968114</v>
      </c>
      <c r="E2" s="26">
        <v>51165705.776968114</v>
      </c>
      <c r="F2" s="27">
        <f>C2/E2</f>
        <v>1</v>
      </c>
      <c r="G2" s="27">
        <f>D2/E2</f>
        <v>0</v>
      </c>
      <c r="H2" s="27">
        <f>SUM(F2:G2)</f>
        <v>1</v>
      </c>
    </row>
    <row r="3" spans="1:8">
      <c r="A3" s="5" t="s">
        <v>259</v>
      </c>
      <c r="B3" s="5" t="s">
        <v>260</v>
      </c>
      <c r="C3" s="26">
        <v>22515602.169223286</v>
      </c>
      <c r="E3" s="26">
        <v>22515602.169223286</v>
      </c>
      <c r="F3" s="27">
        <f t="shared" ref="F3:F51" si="0">C3/E3</f>
        <v>1</v>
      </c>
      <c r="G3" s="27">
        <f t="shared" ref="G3:G51" si="1">D3/E3</f>
        <v>0</v>
      </c>
      <c r="H3" s="27">
        <f t="shared" ref="H3:H51" si="2">SUM(F3:G3)</f>
        <v>1</v>
      </c>
    </row>
    <row r="4" spans="1:8">
      <c r="A4" s="5" t="s">
        <v>265</v>
      </c>
      <c r="B4" s="5" t="s">
        <v>266</v>
      </c>
      <c r="C4" s="26">
        <v>2588668.5181884458</v>
      </c>
      <c r="E4" s="26">
        <v>2588668.5181884458</v>
      </c>
      <c r="F4" s="27">
        <f t="shared" si="0"/>
        <v>1</v>
      </c>
      <c r="G4" s="27">
        <f t="shared" si="1"/>
        <v>0</v>
      </c>
      <c r="H4" s="27">
        <f t="shared" si="2"/>
        <v>1</v>
      </c>
    </row>
    <row r="5" spans="1:8">
      <c r="A5" s="5" t="s">
        <v>271</v>
      </c>
      <c r="B5" s="5" t="s">
        <v>272</v>
      </c>
      <c r="C5" s="26">
        <v>3784490.5132350884</v>
      </c>
      <c r="E5" s="26">
        <v>3784490.5132350884</v>
      </c>
      <c r="F5" s="27">
        <f t="shared" si="0"/>
        <v>1</v>
      </c>
      <c r="G5" s="27">
        <f t="shared" si="1"/>
        <v>0</v>
      </c>
      <c r="H5" s="27">
        <f t="shared" si="2"/>
        <v>1</v>
      </c>
    </row>
    <row r="6" spans="1:8">
      <c r="A6" s="5" t="s">
        <v>277</v>
      </c>
      <c r="B6" s="5" t="s">
        <v>278</v>
      </c>
      <c r="C6" s="26">
        <v>2772132.6804489717</v>
      </c>
      <c r="E6" s="26">
        <v>2772132.6804489717</v>
      </c>
      <c r="F6" s="27">
        <f t="shared" si="0"/>
        <v>1</v>
      </c>
      <c r="G6" s="27">
        <f t="shared" si="1"/>
        <v>0</v>
      </c>
      <c r="H6" s="27">
        <f t="shared" si="2"/>
        <v>1</v>
      </c>
    </row>
    <row r="7" spans="1:8">
      <c r="A7" s="5" t="s">
        <v>283</v>
      </c>
      <c r="B7" s="5" t="s">
        <v>284</v>
      </c>
      <c r="C7" s="26">
        <v>6019157.5226086378</v>
      </c>
      <c r="E7" s="26">
        <v>6019157.5226086378</v>
      </c>
      <c r="F7" s="27">
        <f t="shared" si="0"/>
        <v>1</v>
      </c>
      <c r="G7" s="27">
        <f t="shared" si="1"/>
        <v>0</v>
      </c>
      <c r="H7" s="27">
        <f t="shared" si="2"/>
        <v>1</v>
      </c>
    </row>
    <row r="8" spans="1:8">
      <c r="A8" s="5" t="s">
        <v>289</v>
      </c>
      <c r="B8" s="5" t="s">
        <v>290</v>
      </c>
      <c r="C8" s="26">
        <v>1801910.8305872686</v>
      </c>
      <c r="E8" s="26">
        <v>1801910.8305872686</v>
      </c>
      <c r="F8" s="27">
        <f t="shared" si="0"/>
        <v>1</v>
      </c>
      <c r="G8" s="27">
        <f t="shared" si="1"/>
        <v>0</v>
      </c>
      <c r="H8" s="27">
        <f t="shared" si="2"/>
        <v>1</v>
      </c>
    </row>
    <row r="9" spans="1:8">
      <c r="A9" s="5" t="s">
        <v>306</v>
      </c>
      <c r="B9" s="5" t="s">
        <v>305</v>
      </c>
      <c r="C9" s="26">
        <v>341768.16027625068</v>
      </c>
      <c r="D9" s="26">
        <v>157796.00000000003</v>
      </c>
      <c r="E9" s="26">
        <v>499564.16027625068</v>
      </c>
      <c r="F9" s="27">
        <f t="shared" si="0"/>
        <v>0.68413266493588842</v>
      </c>
      <c r="G9" s="27">
        <f t="shared" si="1"/>
        <v>0.31586733506411163</v>
      </c>
      <c r="H9" s="27">
        <f t="shared" si="2"/>
        <v>1</v>
      </c>
    </row>
    <row r="10" spans="1:8">
      <c r="A10" s="5" t="s">
        <v>324</v>
      </c>
      <c r="B10" s="5" t="s">
        <v>325</v>
      </c>
      <c r="C10" s="26">
        <v>2266243.2766666664</v>
      </c>
      <c r="D10" s="26">
        <v>8405.0000000000018</v>
      </c>
      <c r="E10" s="26">
        <v>2274648.2766666664</v>
      </c>
      <c r="F10" s="27">
        <f t="shared" si="0"/>
        <v>0.99630492323309128</v>
      </c>
      <c r="G10" s="27">
        <f t="shared" si="1"/>
        <v>3.6950767669087395E-3</v>
      </c>
      <c r="H10" s="27">
        <f t="shared" si="2"/>
        <v>1</v>
      </c>
    </row>
    <row r="11" spans="1:8">
      <c r="A11" s="5" t="s">
        <v>455</v>
      </c>
      <c r="B11" s="5" t="s">
        <v>454</v>
      </c>
      <c r="C11" s="26">
        <v>182054</v>
      </c>
      <c r="E11" s="26">
        <v>182054</v>
      </c>
      <c r="F11" s="27">
        <f t="shared" si="0"/>
        <v>1</v>
      </c>
      <c r="G11" s="27">
        <f t="shared" si="1"/>
        <v>0</v>
      </c>
      <c r="H11" s="27">
        <f t="shared" si="2"/>
        <v>1</v>
      </c>
    </row>
    <row r="12" spans="1:8">
      <c r="A12" s="5" t="s">
        <v>467</v>
      </c>
      <c r="B12" s="5" t="s">
        <v>468</v>
      </c>
      <c r="C12" s="26">
        <v>3997335</v>
      </c>
      <c r="D12" s="26">
        <v>101699</v>
      </c>
      <c r="E12" s="26">
        <v>4099034</v>
      </c>
      <c r="F12" s="27">
        <f t="shared" si="0"/>
        <v>0.97518952026257899</v>
      </c>
      <c r="G12" s="27">
        <f t="shared" si="1"/>
        <v>2.4810479737421062E-2</v>
      </c>
      <c r="H12" s="27">
        <f t="shared" si="2"/>
        <v>1</v>
      </c>
    </row>
    <row r="13" spans="1:8">
      <c r="A13" s="5" t="s">
        <v>485</v>
      </c>
      <c r="B13" s="5" t="s">
        <v>484</v>
      </c>
      <c r="C13" s="26">
        <v>1829442.8451811054</v>
      </c>
      <c r="D13" s="26">
        <v>18597.78712439608</v>
      </c>
      <c r="E13" s="26">
        <v>1848040.6323055015</v>
      </c>
      <c r="F13" s="27">
        <f t="shared" si="0"/>
        <v>0.9899364836469019</v>
      </c>
      <c r="G13" s="27">
        <f t="shared" si="1"/>
        <v>1.0063516353098052E-2</v>
      </c>
      <c r="H13" s="27">
        <f t="shared" si="2"/>
        <v>1</v>
      </c>
    </row>
    <row r="14" spans="1:8">
      <c r="A14" s="5" t="s">
        <v>461</v>
      </c>
      <c r="B14" s="5" t="s">
        <v>460</v>
      </c>
      <c r="C14" s="26">
        <v>320196</v>
      </c>
      <c r="E14" s="26">
        <v>320196</v>
      </c>
      <c r="F14" s="27">
        <f t="shared" si="0"/>
        <v>1</v>
      </c>
      <c r="G14" s="27">
        <f t="shared" si="1"/>
        <v>0</v>
      </c>
      <c r="H14" s="27">
        <f t="shared" si="2"/>
        <v>1</v>
      </c>
    </row>
    <row r="15" spans="1:8">
      <c r="A15" s="5" t="s">
        <v>348</v>
      </c>
      <c r="B15" s="5" t="s">
        <v>349</v>
      </c>
      <c r="C15" s="26">
        <v>7248840.4176386362</v>
      </c>
      <c r="D15" s="26">
        <v>55245.015139199983</v>
      </c>
      <c r="E15" s="26">
        <v>7304085.432777836</v>
      </c>
      <c r="F15" s="27">
        <f t="shared" si="0"/>
        <v>0.99243642265035914</v>
      </c>
      <c r="G15" s="27">
        <f t="shared" si="1"/>
        <v>7.5635773496408303E-3</v>
      </c>
      <c r="H15" s="27">
        <f t="shared" si="2"/>
        <v>1</v>
      </c>
    </row>
    <row r="16" spans="1:8">
      <c r="A16" s="5" t="s">
        <v>450</v>
      </c>
      <c r="B16" s="5" t="s">
        <v>451</v>
      </c>
      <c r="C16" s="26">
        <v>658038.77639999997</v>
      </c>
      <c r="E16" s="26">
        <v>658038.77639999997</v>
      </c>
      <c r="F16" s="27">
        <f t="shared" si="0"/>
        <v>1</v>
      </c>
      <c r="G16" s="27">
        <f t="shared" si="1"/>
        <v>0</v>
      </c>
      <c r="H16" s="27">
        <f t="shared" si="2"/>
        <v>1</v>
      </c>
    </row>
    <row r="17" spans="1:8">
      <c r="A17" s="5" t="s">
        <v>443</v>
      </c>
      <c r="B17" s="5" t="s">
        <v>444</v>
      </c>
      <c r="C17" s="26">
        <v>1791848.5086000005</v>
      </c>
      <c r="D17" s="26">
        <v>10913.280000000004</v>
      </c>
      <c r="E17" s="26">
        <v>1802761.7886000006</v>
      </c>
      <c r="F17" s="27">
        <f t="shared" si="0"/>
        <v>0.99394635493773409</v>
      </c>
      <c r="G17" s="27">
        <f t="shared" si="1"/>
        <v>6.0536450622658824E-3</v>
      </c>
      <c r="H17" s="27">
        <f t="shared" si="2"/>
        <v>1</v>
      </c>
    </row>
    <row r="18" spans="1:8">
      <c r="A18" s="5" t="s">
        <v>415</v>
      </c>
      <c r="B18" s="5" t="s">
        <v>414</v>
      </c>
      <c r="C18" s="26">
        <v>439271.71228658478</v>
      </c>
      <c r="D18" s="26">
        <v>4868.2414310519534</v>
      </c>
      <c r="E18" s="26">
        <v>444139.95371763676</v>
      </c>
      <c r="F18" s="27">
        <f t="shared" si="0"/>
        <v>0.98903894731761288</v>
      </c>
      <c r="G18" s="27">
        <f t="shared" si="1"/>
        <v>1.0961052682387029E-2</v>
      </c>
      <c r="H18" s="27">
        <f t="shared" si="2"/>
        <v>0.99999999999999989</v>
      </c>
    </row>
    <row r="19" spans="1:8">
      <c r="A19" s="5" t="s">
        <v>688</v>
      </c>
      <c r="B19" s="5" t="s">
        <v>689</v>
      </c>
      <c r="C19" s="26">
        <v>7977918.3706749408</v>
      </c>
      <c r="E19" s="26">
        <v>7977918.3706749408</v>
      </c>
      <c r="F19" s="27">
        <f t="shared" si="0"/>
        <v>1</v>
      </c>
      <c r="G19" s="27">
        <f t="shared" si="1"/>
        <v>0</v>
      </c>
      <c r="H19" s="27">
        <f t="shared" si="2"/>
        <v>1</v>
      </c>
    </row>
    <row r="20" spans="1:8">
      <c r="A20" s="5" t="s">
        <v>651</v>
      </c>
      <c r="B20" s="5" t="s">
        <v>650</v>
      </c>
      <c r="C20" s="26">
        <v>759713.32628980651</v>
      </c>
      <c r="D20" s="26">
        <v>61256</v>
      </c>
      <c r="E20" s="26">
        <v>820969.32628980651</v>
      </c>
      <c r="F20" s="27">
        <f t="shared" si="0"/>
        <v>0.9253857628556803</v>
      </c>
      <c r="G20" s="27">
        <f t="shared" si="1"/>
        <v>7.4614237144319695E-2</v>
      </c>
      <c r="H20" s="27">
        <f t="shared" si="2"/>
        <v>1</v>
      </c>
    </row>
    <row r="21" spans="1:8">
      <c r="A21" s="5" t="s">
        <v>554</v>
      </c>
      <c r="B21" s="5" t="s">
        <v>555</v>
      </c>
      <c r="C21" s="26">
        <v>587924.37</v>
      </c>
      <c r="D21" s="26">
        <v>14784</v>
      </c>
      <c r="E21" s="26">
        <v>602708.37</v>
      </c>
      <c r="F21" s="27">
        <f t="shared" si="0"/>
        <v>0.97547072392573542</v>
      </c>
      <c r="G21" s="27">
        <f t="shared" si="1"/>
        <v>2.4529276074264573E-2</v>
      </c>
      <c r="H21" s="27">
        <f t="shared" si="2"/>
        <v>1</v>
      </c>
    </row>
    <row r="22" spans="1:8">
      <c r="A22" s="5" t="s">
        <v>618</v>
      </c>
      <c r="B22" s="5" t="s">
        <v>617</v>
      </c>
      <c r="C22" s="26">
        <v>250559.40360933333</v>
      </c>
      <c r="D22" s="26">
        <v>3600</v>
      </c>
      <c r="E22" s="26">
        <v>254159.40360933333</v>
      </c>
      <c r="F22" s="27">
        <f t="shared" si="0"/>
        <v>0.9858356608141341</v>
      </c>
      <c r="G22" s="27">
        <f t="shared" si="1"/>
        <v>1.4164339185865951E-2</v>
      </c>
      <c r="H22" s="27">
        <f t="shared" si="2"/>
        <v>1</v>
      </c>
    </row>
    <row r="23" spans="1:8">
      <c r="A23" s="5" t="s">
        <v>597</v>
      </c>
      <c r="B23" s="5" t="s">
        <v>598</v>
      </c>
      <c r="C23" s="26">
        <v>22530</v>
      </c>
      <c r="E23" s="26">
        <v>22530</v>
      </c>
      <c r="F23" s="27">
        <f t="shared" si="0"/>
        <v>1</v>
      </c>
      <c r="G23" s="27">
        <f t="shared" si="1"/>
        <v>0</v>
      </c>
      <c r="H23" s="27">
        <f t="shared" si="2"/>
        <v>1</v>
      </c>
    </row>
    <row r="24" spans="1:8">
      <c r="A24" s="5" t="s">
        <v>528</v>
      </c>
      <c r="B24" s="5" t="s">
        <v>529</v>
      </c>
      <c r="C24" s="26">
        <v>283440.65399999998</v>
      </c>
      <c r="D24" s="26">
        <v>360</v>
      </c>
      <c r="E24" s="26">
        <v>283800.65399999998</v>
      </c>
      <c r="F24" s="27">
        <f t="shared" si="0"/>
        <v>0.99873150398025512</v>
      </c>
      <c r="G24" s="27">
        <f t="shared" si="1"/>
        <v>1.2684960197449017E-3</v>
      </c>
      <c r="H24" s="27">
        <f t="shared" si="2"/>
        <v>1</v>
      </c>
    </row>
    <row r="25" spans="1:8">
      <c r="A25" s="5" t="s">
        <v>523</v>
      </c>
      <c r="B25" s="5" t="s">
        <v>522</v>
      </c>
      <c r="C25" s="26">
        <v>11000</v>
      </c>
      <c r="E25" s="26">
        <v>11000</v>
      </c>
      <c r="F25" s="27">
        <f t="shared" si="0"/>
        <v>1</v>
      </c>
      <c r="G25" s="27">
        <f t="shared" si="1"/>
        <v>0</v>
      </c>
      <c r="H25" s="27">
        <f t="shared" si="2"/>
        <v>1</v>
      </c>
    </row>
    <row r="26" spans="1:8">
      <c r="A26" s="5" t="s">
        <v>562</v>
      </c>
      <c r="B26" s="5" t="s">
        <v>563</v>
      </c>
      <c r="C26" s="26">
        <v>162258.11999999997</v>
      </c>
      <c r="E26" s="26">
        <v>162258.11999999997</v>
      </c>
      <c r="F26" s="27">
        <f t="shared" si="0"/>
        <v>1</v>
      </c>
      <c r="G26" s="27">
        <f t="shared" si="1"/>
        <v>0</v>
      </c>
      <c r="H26" s="27">
        <f t="shared" si="2"/>
        <v>1</v>
      </c>
    </row>
    <row r="27" spans="1:8">
      <c r="A27" s="5" t="s">
        <v>490</v>
      </c>
      <c r="B27" s="5" t="s">
        <v>489</v>
      </c>
      <c r="C27" s="26">
        <v>1008144.54</v>
      </c>
      <c r="D27" s="26">
        <v>10700</v>
      </c>
      <c r="E27" s="26">
        <v>1018844.54</v>
      </c>
      <c r="F27" s="27">
        <f t="shared" si="0"/>
        <v>0.98949790710955765</v>
      </c>
      <c r="G27" s="27">
        <f t="shared" si="1"/>
        <v>1.0502092890442342E-2</v>
      </c>
      <c r="H27" s="27">
        <f t="shared" si="2"/>
        <v>1</v>
      </c>
    </row>
    <row r="28" spans="1:8">
      <c r="A28" s="5" t="s">
        <v>723</v>
      </c>
      <c r="B28" s="5" t="s">
        <v>722</v>
      </c>
      <c r="C28" s="26">
        <v>20528</v>
      </c>
      <c r="E28" s="26">
        <v>20528</v>
      </c>
      <c r="F28" s="27">
        <f t="shared" si="0"/>
        <v>1</v>
      </c>
      <c r="G28" s="27">
        <f t="shared" si="1"/>
        <v>0</v>
      </c>
      <c r="H28" s="27">
        <f t="shared" si="2"/>
        <v>1</v>
      </c>
    </row>
    <row r="29" spans="1:8">
      <c r="A29" s="5" t="s">
        <v>747</v>
      </c>
      <c r="B29" s="5" t="s">
        <v>746</v>
      </c>
      <c r="C29" s="26">
        <v>425339.6177</v>
      </c>
      <c r="E29" s="26">
        <v>425339.6177</v>
      </c>
      <c r="F29" s="27">
        <f t="shared" si="0"/>
        <v>1</v>
      </c>
      <c r="G29" s="27">
        <f t="shared" si="1"/>
        <v>0</v>
      </c>
      <c r="H29" s="27">
        <f t="shared" si="2"/>
        <v>1</v>
      </c>
    </row>
    <row r="30" spans="1:8">
      <c r="A30" s="5" t="s">
        <v>801</v>
      </c>
      <c r="B30" s="5" t="s">
        <v>802</v>
      </c>
      <c r="C30" s="26">
        <v>673392.8642664951</v>
      </c>
      <c r="E30" s="26">
        <v>673392.8642664951</v>
      </c>
      <c r="F30" s="27">
        <f t="shared" si="0"/>
        <v>1</v>
      </c>
      <c r="G30" s="27">
        <f t="shared" si="1"/>
        <v>0</v>
      </c>
      <c r="H30" s="27">
        <f t="shared" si="2"/>
        <v>1</v>
      </c>
    </row>
    <row r="31" spans="1:8">
      <c r="A31" s="5" t="s">
        <v>516</v>
      </c>
      <c r="B31" s="5" t="s">
        <v>517</v>
      </c>
      <c r="C31" s="26">
        <v>1142662.7471251432</v>
      </c>
      <c r="E31" s="26">
        <v>1142662.7471251432</v>
      </c>
      <c r="F31" s="27">
        <f t="shared" si="0"/>
        <v>1</v>
      </c>
      <c r="G31" s="27">
        <f t="shared" si="1"/>
        <v>0</v>
      </c>
      <c r="H31" s="27">
        <f t="shared" si="2"/>
        <v>1</v>
      </c>
    </row>
    <row r="32" spans="1:8">
      <c r="A32" s="5" t="s">
        <v>792</v>
      </c>
      <c r="B32" s="5" t="s">
        <v>791</v>
      </c>
      <c r="C32" s="26">
        <v>256035</v>
      </c>
      <c r="E32" s="26">
        <v>256035</v>
      </c>
      <c r="F32" s="27">
        <f t="shared" si="0"/>
        <v>1</v>
      </c>
      <c r="G32" s="27">
        <f t="shared" si="1"/>
        <v>0</v>
      </c>
      <c r="H32" s="27">
        <f t="shared" si="2"/>
        <v>1</v>
      </c>
    </row>
    <row r="33" spans="1:8">
      <c r="A33" s="5" t="s">
        <v>777</v>
      </c>
      <c r="B33" s="5" t="s">
        <v>776</v>
      </c>
      <c r="C33" s="26">
        <v>784940.40442699997</v>
      </c>
      <c r="E33" s="26">
        <v>784940.40442699997</v>
      </c>
      <c r="F33" s="27">
        <f t="shared" si="0"/>
        <v>1</v>
      </c>
      <c r="G33" s="27">
        <f t="shared" si="1"/>
        <v>0</v>
      </c>
      <c r="H33" s="27">
        <f t="shared" si="2"/>
        <v>1</v>
      </c>
    </row>
    <row r="34" spans="1:8">
      <c r="A34" s="5" t="s">
        <v>815</v>
      </c>
      <c r="B34" s="5" t="s">
        <v>816</v>
      </c>
      <c r="C34" s="26">
        <v>2117506.7025625384</v>
      </c>
      <c r="D34" s="26">
        <v>49104</v>
      </c>
      <c r="E34" s="26">
        <v>2166610.7025625384</v>
      </c>
      <c r="F34" s="27">
        <f t="shared" si="0"/>
        <v>0.977336029983641</v>
      </c>
      <c r="G34" s="27">
        <f t="shared" si="1"/>
        <v>2.2663970016359055E-2</v>
      </c>
      <c r="H34" s="27">
        <f t="shared" si="2"/>
        <v>1</v>
      </c>
    </row>
    <row r="35" spans="1:8">
      <c r="A35" s="5" t="s">
        <v>860</v>
      </c>
      <c r="B35" s="5" t="s">
        <v>859</v>
      </c>
      <c r="C35" s="26">
        <v>12507866.933977054</v>
      </c>
      <c r="D35" s="26">
        <v>161210.50331098595</v>
      </c>
      <c r="E35" s="26">
        <v>12669077.43728804</v>
      </c>
      <c r="F35" s="27">
        <f t="shared" si="0"/>
        <v>0.98727527682193295</v>
      </c>
      <c r="G35" s="27">
        <f t="shared" si="1"/>
        <v>1.2724723178067091E-2</v>
      </c>
      <c r="H35" s="27">
        <f t="shared" si="2"/>
        <v>1</v>
      </c>
    </row>
    <row r="36" spans="1:8">
      <c r="A36" s="5" t="s">
        <v>868</v>
      </c>
      <c r="B36" s="5" t="s">
        <v>867</v>
      </c>
      <c r="C36" s="26">
        <v>242580</v>
      </c>
      <c r="E36" s="26">
        <v>242580</v>
      </c>
      <c r="F36" s="27">
        <f t="shared" si="0"/>
        <v>1</v>
      </c>
      <c r="G36" s="27">
        <f t="shared" si="1"/>
        <v>0</v>
      </c>
      <c r="H36" s="27">
        <f t="shared" si="2"/>
        <v>1</v>
      </c>
    </row>
    <row r="37" spans="1:8">
      <c r="A37" s="5" t="s">
        <v>882</v>
      </c>
      <c r="B37" s="5" t="s">
        <v>883</v>
      </c>
      <c r="C37" s="26">
        <v>1909026.1861295935</v>
      </c>
      <c r="D37" s="26">
        <v>-28.220822557932753</v>
      </c>
      <c r="E37" s="26">
        <v>1908997.9653070355</v>
      </c>
      <c r="F37" s="27">
        <f t="shared" si="0"/>
        <v>1.0000147830553363</v>
      </c>
      <c r="G37" s="27">
        <f t="shared" si="1"/>
        <v>-1.4783055336255337E-5</v>
      </c>
      <c r="H37" s="27">
        <f t="shared" si="2"/>
        <v>1</v>
      </c>
    </row>
    <row r="38" spans="1:8">
      <c r="A38" s="5" t="s">
        <v>909</v>
      </c>
      <c r="B38" s="5" t="s">
        <v>910</v>
      </c>
      <c r="C38" s="26">
        <v>8823047.5814042892</v>
      </c>
      <c r="E38" s="26">
        <v>8823047.5814042892</v>
      </c>
      <c r="F38" s="27">
        <f t="shared" si="0"/>
        <v>1</v>
      </c>
      <c r="G38" s="27">
        <f t="shared" si="1"/>
        <v>0</v>
      </c>
      <c r="H38" s="27">
        <f t="shared" si="2"/>
        <v>1</v>
      </c>
    </row>
    <row r="39" spans="1:8">
      <c r="A39" s="5" t="s">
        <v>915</v>
      </c>
      <c r="B39" s="5" t="s">
        <v>916</v>
      </c>
      <c r="C39" s="26">
        <v>1530510.2098452672</v>
      </c>
      <c r="E39" s="26">
        <v>1530510.2098452672</v>
      </c>
      <c r="F39" s="27">
        <f t="shared" si="0"/>
        <v>1</v>
      </c>
      <c r="G39" s="27">
        <f t="shared" si="1"/>
        <v>0</v>
      </c>
      <c r="H39" s="27">
        <f t="shared" si="2"/>
        <v>1</v>
      </c>
    </row>
    <row r="40" spans="1:8">
      <c r="A40" s="5" t="s">
        <v>929</v>
      </c>
      <c r="B40" s="5" t="s">
        <v>930</v>
      </c>
      <c r="C40" s="26">
        <v>778215.11298757582</v>
      </c>
      <c r="E40" s="26">
        <v>778215.11298757582</v>
      </c>
      <c r="F40" s="27">
        <f t="shared" si="0"/>
        <v>1</v>
      </c>
      <c r="G40" s="27">
        <f t="shared" si="1"/>
        <v>0</v>
      </c>
      <c r="H40" s="27">
        <f t="shared" si="2"/>
        <v>1</v>
      </c>
    </row>
    <row r="41" spans="1:8">
      <c r="A41" s="5" t="s">
        <v>938</v>
      </c>
      <c r="B41" s="5" t="s">
        <v>939</v>
      </c>
      <c r="C41" s="26">
        <v>105865.69841718706</v>
      </c>
      <c r="E41" s="26">
        <v>105865.69841718706</v>
      </c>
      <c r="F41" s="27">
        <f t="shared" si="0"/>
        <v>1</v>
      </c>
      <c r="G41" s="27">
        <f t="shared" si="1"/>
        <v>0</v>
      </c>
      <c r="H41" s="27">
        <f t="shared" si="2"/>
        <v>1</v>
      </c>
    </row>
    <row r="42" spans="1:8">
      <c r="A42" s="5" t="s">
        <v>947</v>
      </c>
      <c r="B42" s="5" t="s">
        <v>948</v>
      </c>
      <c r="C42" s="26">
        <v>-84792</v>
      </c>
      <c r="E42" s="26">
        <v>-84792</v>
      </c>
      <c r="F42" s="27">
        <f t="shared" si="0"/>
        <v>1</v>
      </c>
      <c r="G42" s="27">
        <f t="shared" si="1"/>
        <v>0</v>
      </c>
      <c r="H42" s="27">
        <f t="shared" si="2"/>
        <v>1</v>
      </c>
    </row>
    <row r="43" spans="1:8">
      <c r="A43" s="5" t="s">
        <v>888</v>
      </c>
      <c r="B43" s="5" t="s">
        <v>887</v>
      </c>
      <c r="C43" s="26">
        <v>6095021.0946030486</v>
      </c>
      <c r="D43" s="26">
        <v>4393.6795601927997</v>
      </c>
      <c r="E43" s="26">
        <v>6099414.7741632415</v>
      </c>
      <c r="F43" s="27">
        <f t="shared" si="0"/>
        <v>0.99927965555338127</v>
      </c>
      <c r="G43" s="27">
        <f t="shared" si="1"/>
        <v>7.2034444661874203E-4</v>
      </c>
      <c r="H43" s="27">
        <f t="shared" si="2"/>
        <v>1</v>
      </c>
    </row>
    <row r="44" spans="1:8">
      <c r="A44" s="5" t="s">
        <v>956</v>
      </c>
      <c r="B44" s="5" t="s">
        <v>957</v>
      </c>
      <c r="C44" s="26">
        <v>849959.08798373188</v>
      </c>
      <c r="D44" s="26">
        <v>9320.8019654680647</v>
      </c>
      <c r="E44" s="26">
        <v>859279.88994919998</v>
      </c>
      <c r="F44" s="27">
        <f t="shared" si="0"/>
        <v>0.98915277539426749</v>
      </c>
      <c r="G44" s="27">
        <f t="shared" si="1"/>
        <v>1.0847224605732486E-2</v>
      </c>
      <c r="H44" s="27">
        <f t="shared" si="2"/>
        <v>1</v>
      </c>
    </row>
    <row r="45" spans="1:8">
      <c r="A45" s="5" t="s">
        <v>982</v>
      </c>
      <c r="B45" s="5" t="s">
        <v>983</v>
      </c>
      <c r="C45" s="26">
        <v>71500</v>
      </c>
      <c r="E45" s="26">
        <v>71500</v>
      </c>
      <c r="F45" s="27">
        <f t="shared" si="0"/>
        <v>1</v>
      </c>
      <c r="G45" s="27">
        <f t="shared" si="1"/>
        <v>0</v>
      </c>
      <c r="H45" s="27">
        <f t="shared" si="2"/>
        <v>1</v>
      </c>
    </row>
    <row r="46" spans="1:8">
      <c r="A46" s="5" t="s">
        <v>988</v>
      </c>
      <c r="B46" s="5" t="s">
        <v>987</v>
      </c>
      <c r="C46" s="26">
        <v>12478302.534246573</v>
      </c>
      <c r="E46" s="26">
        <v>12478302.534246573</v>
      </c>
      <c r="F46" s="27">
        <f t="shared" si="0"/>
        <v>1</v>
      </c>
      <c r="G46" s="27">
        <f t="shared" si="1"/>
        <v>0</v>
      </c>
      <c r="H46" s="27">
        <f t="shared" si="2"/>
        <v>1</v>
      </c>
    </row>
    <row r="47" spans="1:8">
      <c r="A47" s="5" t="s">
        <v>997</v>
      </c>
      <c r="B47" s="5" t="s">
        <v>998</v>
      </c>
      <c r="C47" s="26">
        <v>93079.519142528385</v>
      </c>
      <c r="E47" s="26">
        <v>93079.519142528385</v>
      </c>
      <c r="F47" s="27">
        <f t="shared" si="0"/>
        <v>1</v>
      </c>
      <c r="G47" s="27">
        <f t="shared" si="1"/>
        <v>0</v>
      </c>
      <c r="H47" s="27">
        <f t="shared" si="2"/>
        <v>1</v>
      </c>
    </row>
    <row r="48" spans="1:8">
      <c r="A48" s="5" t="s">
        <v>1017</v>
      </c>
      <c r="B48" s="5" t="s">
        <v>1018</v>
      </c>
      <c r="C48" s="26">
        <v>388081.25404817611</v>
      </c>
      <c r="D48" s="26">
        <v>4280.9249676372774</v>
      </c>
      <c r="E48" s="26">
        <v>392362.1790158134</v>
      </c>
      <c r="F48" s="27">
        <f t="shared" si="0"/>
        <v>0.9890893536722235</v>
      </c>
      <c r="G48" s="27">
        <f t="shared" si="1"/>
        <v>1.0910646327776519E-2</v>
      </c>
      <c r="H48" s="27">
        <f t="shared" si="2"/>
        <v>1</v>
      </c>
    </row>
    <row r="49" spans="1:8">
      <c r="A49" s="5" t="s">
        <v>1009</v>
      </c>
      <c r="B49" s="5" t="s">
        <v>1008</v>
      </c>
      <c r="C49" s="26">
        <v>94040.633753424641</v>
      </c>
      <c r="E49" s="26">
        <v>94040.633753424641</v>
      </c>
      <c r="F49" s="27">
        <f t="shared" si="0"/>
        <v>1</v>
      </c>
      <c r="G49" s="27">
        <f t="shared" si="1"/>
        <v>0</v>
      </c>
      <c r="H49" s="27">
        <f t="shared" si="2"/>
        <v>1</v>
      </c>
    </row>
    <row r="50" spans="1:8">
      <c r="A50" s="5" t="s">
        <v>1021</v>
      </c>
      <c r="B50" s="5" t="s">
        <v>1022</v>
      </c>
      <c r="C50" s="26">
        <v>11863352.617361818</v>
      </c>
      <c r="E50" s="26">
        <v>11863352.617361818</v>
      </c>
      <c r="F50" s="27">
        <f t="shared" si="0"/>
        <v>1</v>
      </c>
      <c r="G50" s="27">
        <f t="shared" si="1"/>
        <v>0</v>
      </c>
      <c r="H50" s="27">
        <f t="shared" si="2"/>
        <v>1</v>
      </c>
    </row>
    <row r="51" spans="1:8">
      <c r="A51" s="5" t="s">
        <v>1125</v>
      </c>
      <c r="C51" s="26">
        <v>183952257.29286465</v>
      </c>
      <c r="D51" s="26">
        <v>676506.01267637417</v>
      </c>
      <c r="E51" s="26">
        <v>184628763.30554101</v>
      </c>
      <c r="F51" s="27">
        <f t="shared" si="0"/>
        <v>0.99633585796403346</v>
      </c>
      <c r="G51" s="27">
        <f t="shared" si="1"/>
        <v>3.6641420359666741E-3</v>
      </c>
      <c r="H51" s="27">
        <f t="shared" si="2"/>
        <v>1.0000000000000002</v>
      </c>
    </row>
  </sheetData>
  <autoFilter ref="A1:H51"/>
  <pageMargins left="0.7" right="0.7" top="0.75" bottom="0.75" header="0.3" footer="0.3"/>
  <customProperties>
    <customPr name="_pios_id" r:id="rId1"/>
  </customPropertie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1"/>
  <sheetViews>
    <sheetView zoomScale="80" zoomScaleNormal="80" workbookViewId="0">
      <pane xSplit="2" ySplit="1" topLeftCell="C2" activePane="bottomRight" state="frozen"/>
      <selection pane="topRight" activeCell="C1" sqref="C1"/>
      <selection pane="bottomLeft" activeCell="A2" sqref="A2"/>
      <selection pane="bottomRight"/>
    </sheetView>
  </sheetViews>
  <sheetFormatPr defaultColWidth="8.88671875" defaultRowHeight="14.4"/>
  <cols>
    <col min="1" max="1" width="8.88671875" style="5"/>
    <col min="2" max="2" width="40.44140625" style="5" bestFit="1" customWidth="1"/>
    <col min="3" max="14" width="14.109375" style="26" bestFit="1" customWidth="1"/>
    <col min="15" max="15" width="15.109375" style="26" bestFit="1" customWidth="1"/>
    <col min="16" max="16384" width="8.88671875" style="5"/>
  </cols>
  <sheetData>
    <row r="1" spans="1:28">
      <c r="A1" s="24" t="s">
        <v>245</v>
      </c>
      <c r="B1" s="24" t="s">
        <v>246</v>
      </c>
      <c r="C1" s="24" t="s">
        <v>8</v>
      </c>
      <c r="D1" s="25" t="s">
        <v>9</v>
      </c>
      <c r="E1" s="24" t="s">
        <v>10</v>
      </c>
      <c r="F1" s="24" t="s">
        <v>11</v>
      </c>
      <c r="G1" s="24" t="s">
        <v>12</v>
      </c>
      <c r="H1" s="24" t="s">
        <v>13</v>
      </c>
      <c r="I1" s="24" t="s">
        <v>2</v>
      </c>
      <c r="J1" s="24" t="s">
        <v>3</v>
      </c>
      <c r="K1" s="36" t="s">
        <v>4</v>
      </c>
      <c r="L1" s="36" t="s">
        <v>5</v>
      </c>
      <c r="M1" s="36" t="s">
        <v>6</v>
      </c>
      <c r="N1" s="36" t="s">
        <v>7</v>
      </c>
      <c r="O1" s="24" t="s">
        <v>240</v>
      </c>
      <c r="P1" s="24" t="s">
        <v>8</v>
      </c>
      <c r="Q1" s="25" t="s">
        <v>9</v>
      </c>
      <c r="R1" s="24" t="s">
        <v>10</v>
      </c>
      <c r="S1" s="24" t="s">
        <v>11</v>
      </c>
      <c r="T1" s="24" t="s">
        <v>12</v>
      </c>
      <c r="U1" s="24" t="s">
        <v>13</v>
      </c>
      <c r="V1" s="24" t="s">
        <v>2</v>
      </c>
      <c r="W1" s="24" t="s">
        <v>3</v>
      </c>
      <c r="X1" s="24" t="s">
        <v>4</v>
      </c>
      <c r="Y1" s="24" t="s">
        <v>5</v>
      </c>
      <c r="Z1" s="24" t="s">
        <v>6</v>
      </c>
      <c r="AA1" s="24" t="s">
        <v>7</v>
      </c>
      <c r="AB1" s="24" t="s">
        <v>240</v>
      </c>
    </row>
    <row r="2" spans="1:28">
      <c r="A2" s="5" t="s">
        <v>251</v>
      </c>
      <c r="B2" s="5" t="s">
        <v>252</v>
      </c>
      <c r="C2" s="26">
        <v>4062331.0934881656</v>
      </c>
      <c r="D2" s="26">
        <v>3844770.7386807837</v>
      </c>
      <c r="E2" s="26">
        <v>3645420.7834285535</v>
      </c>
      <c r="F2" s="26">
        <v>3852889.8667692537</v>
      </c>
      <c r="G2" s="26">
        <v>3850362.607389865</v>
      </c>
      <c r="H2" s="26">
        <v>4400220.5275133206</v>
      </c>
      <c r="I2" s="26">
        <v>4720656.2588973735</v>
      </c>
      <c r="J2" s="26">
        <v>4606913.0405489774</v>
      </c>
      <c r="K2" s="26">
        <v>4792344.821428325</v>
      </c>
      <c r="L2" s="26">
        <v>4796358.0246104039</v>
      </c>
      <c r="M2" s="26">
        <v>4395971.8841919415</v>
      </c>
      <c r="N2" s="26">
        <v>4197466.1300211512</v>
      </c>
      <c r="O2" s="26">
        <v>51165705.776968114</v>
      </c>
      <c r="P2" s="27">
        <f>C2/$O2</f>
        <v>7.9395584049908596E-2</v>
      </c>
      <c r="Q2" s="27">
        <f t="shared" ref="Q2:AA2" si="0">D2/$O2</f>
        <v>7.5143510292620272E-2</v>
      </c>
      <c r="R2" s="27">
        <f t="shared" si="0"/>
        <v>7.1247346793553157E-2</v>
      </c>
      <c r="S2" s="27">
        <f t="shared" si="0"/>
        <v>7.5302193300411879E-2</v>
      </c>
      <c r="T2" s="27">
        <f t="shared" si="0"/>
        <v>7.5252799681365459E-2</v>
      </c>
      <c r="U2" s="27">
        <f t="shared" si="0"/>
        <v>8.5999410360797737E-2</v>
      </c>
      <c r="V2" s="27">
        <f t="shared" si="0"/>
        <v>9.2262115555969595E-2</v>
      </c>
      <c r="W2" s="27">
        <f t="shared" si="0"/>
        <v>9.0039079312822595E-2</v>
      </c>
      <c r="X2" s="27">
        <f t="shared" si="0"/>
        <v>9.3663221266177973E-2</v>
      </c>
      <c r="Y2" s="27">
        <f t="shared" si="0"/>
        <v>9.3741656677575849E-2</v>
      </c>
      <c r="Z2" s="27">
        <f t="shared" si="0"/>
        <v>8.5916373427037868E-2</v>
      </c>
      <c r="AA2" s="27">
        <f t="shared" si="0"/>
        <v>8.2036709281759018E-2</v>
      </c>
      <c r="AB2" s="28">
        <f>SUM(P2:AA2)</f>
        <v>1</v>
      </c>
    </row>
    <row r="3" spans="1:28">
      <c r="A3" s="5" t="s">
        <v>259</v>
      </c>
      <c r="B3" s="5" t="s">
        <v>260</v>
      </c>
      <c r="C3" s="26">
        <v>1613506.8947448391</v>
      </c>
      <c r="D3" s="26">
        <v>1651314.7660804093</v>
      </c>
      <c r="E3" s="26">
        <v>1583615.0170160348</v>
      </c>
      <c r="F3" s="26">
        <v>1678722.5137551054</v>
      </c>
      <c r="G3" s="26">
        <v>1703515.3246072023</v>
      </c>
      <c r="H3" s="26">
        <v>1944097.7396232947</v>
      </c>
      <c r="I3" s="26">
        <v>2102327.9709114353</v>
      </c>
      <c r="J3" s="26">
        <v>2137823.0449848738</v>
      </c>
      <c r="K3" s="26">
        <v>2226486.6632440183</v>
      </c>
      <c r="L3" s="26">
        <v>2182964.1533285053</v>
      </c>
      <c r="M3" s="26">
        <v>1938360.8535761551</v>
      </c>
      <c r="N3" s="26">
        <v>1752867.227351411</v>
      </c>
      <c r="O3" s="26">
        <v>22515602.169223286</v>
      </c>
      <c r="P3" s="27">
        <f t="shared" ref="P3:P50" si="1">C3/$O3</f>
        <v>7.1661725172527321E-2</v>
      </c>
      <c r="Q3" s="27">
        <f t="shared" ref="Q3:Q50" si="2">D3/$O3</f>
        <v>7.3340910612535226E-2</v>
      </c>
      <c r="R3" s="27">
        <f t="shared" ref="R3:R50" si="3">E3/$O3</f>
        <v>7.0334117875856222E-2</v>
      </c>
      <c r="S3" s="27">
        <f t="shared" ref="S3:S50" si="4">F3/$O3</f>
        <v>7.4558188634624281E-2</v>
      </c>
      <c r="T3" s="27">
        <f t="shared" ref="T3:T50" si="5">G3/$O3</f>
        <v>7.5659327776529464E-2</v>
      </c>
      <c r="U3" s="27">
        <f t="shared" ref="U3:U50" si="6">H3/$O3</f>
        <v>8.6344470159483169E-2</v>
      </c>
      <c r="V3" s="27">
        <f t="shared" ref="V3:V50" si="7">I3/$O3</f>
        <v>9.3372051749302992E-2</v>
      </c>
      <c r="W3" s="27">
        <f t="shared" ref="W3:W50" si="8">J3/$O3</f>
        <v>9.4948517428819962E-2</v>
      </c>
      <c r="X3" s="27">
        <f t="shared" ref="X3:X50" si="9">K3/$O3</f>
        <v>9.8886392045397592E-2</v>
      </c>
      <c r="Y3" s="27">
        <f t="shared" ref="Y3:Y50" si="10">L3/$O3</f>
        <v>9.6953398666477258E-2</v>
      </c>
      <c r="Z3" s="27">
        <f t="shared" ref="Z3:Z50" si="11">M3/$O3</f>
        <v>8.6089674129422686E-2</v>
      </c>
      <c r="AA3" s="27">
        <f t="shared" ref="AA3:AA50" si="12">N3/$O3</f>
        <v>7.7851225749023756E-2</v>
      </c>
      <c r="AB3" s="28">
        <f t="shared" ref="AB3:AB50" si="13">SUM(P3:AA3)</f>
        <v>1</v>
      </c>
    </row>
    <row r="4" spans="1:28">
      <c r="A4" s="5" t="s">
        <v>265</v>
      </c>
      <c r="B4" s="5" t="s">
        <v>266</v>
      </c>
      <c r="C4" s="26">
        <v>210195.14995349225</v>
      </c>
      <c r="D4" s="26">
        <v>200516.51461107333</v>
      </c>
      <c r="E4" s="26">
        <v>196342.79684127122</v>
      </c>
      <c r="F4" s="26">
        <v>199712.10943032656</v>
      </c>
      <c r="G4" s="26">
        <v>201288.27073426332</v>
      </c>
      <c r="H4" s="26">
        <v>236446.93718833028</v>
      </c>
      <c r="I4" s="26">
        <v>231572.15661890915</v>
      </c>
      <c r="J4" s="26">
        <v>247830.00954263331</v>
      </c>
      <c r="K4" s="26">
        <v>225165.07406883937</v>
      </c>
      <c r="L4" s="26">
        <v>223461.37803012089</v>
      </c>
      <c r="M4" s="26">
        <v>211088.61222457889</v>
      </c>
      <c r="N4" s="26">
        <v>205049.50894460708</v>
      </c>
      <c r="O4" s="26">
        <v>2588668.5181884458</v>
      </c>
      <c r="P4" s="27">
        <f t="shared" si="1"/>
        <v>8.1198171367490163E-2</v>
      </c>
      <c r="Q4" s="27">
        <f t="shared" si="2"/>
        <v>7.745932443733472E-2</v>
      </c>
      <c r="R4" s="27">
        <f t="shared" si="3"/>
        <v>7.5847021533167261E-2</v>
      </c>
      <c r="S4" s="27">
        <f t="shared" si="4"/>
        <v>7.7148583539033186E-2</v>
      </c>
      <c r="T4" s="27">
        <f t="shared" si="5"/>
        <v>7.7757453038106689E-2</v>
      </c>
      <c r="U4" s="27">
        <f t="shared" si="6"/>
        <v>9.1339209916994776E-2</v>
      </c>
      <c r="V4" s="27">
        <f t="shared" si="7"/>
        <v>8.9456087170621479E-2</v>
      </c>
      <c r="W4" s="27">
        <f t="shared" si="8"/>
        <v>9.5736479120959506E-2</v>
      </c>
      <c r="X4" s="27">
        <f t="shared" si="9"/>
        <v>8.6981037736886535E-2</v>
      </c>
      <c r="Y4" s="27">
        <f t="shared" si="10"/>
        <v>8.632290170025303E-2</v>
      </c>
      <c r="Z4" s="27">
        <f t="shared" si="11"/>
        <v>8.1543314928671909E-2</v>
      </c>
      <c r="AA4" s="27">
        <f t="shared" si="12"/>
        <v>7.9210415510480664E-2</v>
      </c>
      <c r="AB4" s="28">
        <f t="shared" si="13"/>
        <v>1</v>
      </c>
    </row>
    <row r="5" spans="1:28">
      <c r="A5" s="5" t="s">
        <v>271</v>
      </c>
      <c r="B5" s="5" t="s">
        <v>272</v>
      </c>
      <c r="C5" s="26">
        <v>310868.04333333333</v>
      </c>
      <c r="D5" s="26">
        <v>310868.04333333333</v>
      </c>
      <c r="E5" s="26">
        <v>310868.04333333333</v>
      </c>
      <c r="F5" s="26">
        <v>310868.04333333333</v>
      </c>
      <c r="G5" s="26">
        <v>310868.04333333333</v>
      </c>
      <c r="H5" s="26">
        <v>310868.04333333333</v>
      </c>
      <c r="I5" s="26">
        <v>310868.04333333333</v>
      </c>
      <c r="J5" s="26">
        <v>310868.04333333333</v>
      </c>
      <c r="K5" s="26">
        <v>310868.04333333333</v>
      </c>
      <c r="L5" s="26">
        <v>329156.71585880255</v>
      </c>
      <c r="M5" s="26">
        <v>327980.36770748027</v>
      </c>
      <c r="N5" s="26">
        <v>329541.0396688045</v>
      </c>
      <c r="O5" s="26">
        <v>3784490.5132350884</v>
      </c>
      <c r="P5" s="27">
        <f t="shared" si="1"/>
        <v>8.21426404019691E-2</v>
      </c>
      <c r="Q5" s="27">
        <f t="shared" si="2"/>
        <v>8.21426404019691E-2</v>
      </c>
      <c r="R5" s="27">
        <f t="shared" si="3"/>
        <v>8.21426404019691E-2</v>
      </c>
      <c r="S5" s="27">
        <f t="shared" si="4"/>
        <v>8.21426404019691E-2</v>
      </c>
      <c r="T5" s="27">
        <f t="shared" si="5"/>
        <v>8.21426404019691E-2</v>
      </c>
      <c r="U5" s="27">
        <f t="shared" si="6"/>
        <v>8.21426404019691E-2</v>
      </c>
      <c r="V5" s="27">
        <f t="shared" si="7"/>
        <v>8.21426404019691E-2</v>
      </c>
      <c r="W5" s="27">
        <f t="shared" si="8"/>
        <v>8.21426404019691E-2</v>
      </c>
      <c r="X5" s="27">
        <f t="shared" si="9"/>
        <v>8.21426404019691E-2</v>
      </c>
      <c r="Y5" s="27">
        <f t="shared" si="10"/>
        <v>8.6975172670582329E-2</v>
      </c>
      <c r="Z5" s="27">
        <f t="shared" si="11"/>
        <v>8.6664338716260503E-2</v>
      </c>
      <c r="AA5" s="27">
        <f t="shared" si="12"/>
        <v>8.7076724995435006E-2</v>
      </c>
      <c r="AB5" s="28">
        <f t="shared" si="13"/>
        <v>0.99999999999999956</v>
      </c>
    </row>
    <row r="6" spans="1:28">
      <c r="A6" s="5" t="s">
        <v>277</v>
      </c>
      <c r="B6" s="5" t="s">
        <v>278</v>
      </c>
      <c r="C6" s="26">
        <v>227710.29791666663</v>
      </c>
      <c r="D6" s="26">
        <v>227710.29791666663</v>
      </c>
      <c r="E6" s="26">
        <v>227710.29791666663</v>
      </c>
      <c r="F6" s="26">
        <v>227710.29791666663</v>
      </c>
      <c r="G6" s="26">
        <v>227710.29791666663</v>
      </c>
      <c r="H6" s="26">
        <v>227710.29791666663</v>
      </c>
      <c r="I6" s="26">
        <v>227710.29791666663</v>
      </c>
      <c r="J6" s="26">
        <v>227710.29791666663</v>
      </c>
      <c r="K6" s="26">
        <v>227710.29791666663</v>
      </c>
      <c r="L6" s="26">
        <v>241106.71854781359</v>
      </c>
      <c r="M6" s="26">
        <v>240245.04558484489</v>
      </c>
      <c r="N6" s="26">
        <v>241388.23506631327</v>
      </c>
      <c r="O6" s="26">
        <v>2772132.6804489717</v>
      </c>
      <c r="P6" s="27">
        <f t="shared" si="1"/>
        <v>8.2142640401969114E-2</v>
      </c>
      <c r="Q6" s="27">
        <f t="shared" si="2"/>
        <v>8.2142640401969114E-2</v>
      </c>
      <c r="R6" s="27">
        <f t="shared" si="3"/>
        <v>8.2142640401969114E-2</v>
      </c>
      <c r="S6" s="27">
        <f t="shared" si="4"/>
        <v>8.2142640401969114E-2</v>
      </c>
      <c r="T6" s="27">
        <f t="shared" si="5"/>
        <v>8.2142640401969114E-2</v>
      </c>
      <c r="U6" s="27">
        <f t="shared" si="6"/>
        <v>8.2142640401969114E-2</v>
      </c>
      <c r="V6" s="27">
        <f t="shared" si="7"/>
        <v>8.2142640401969114E-2</v>
      </c>
      <c r="W6" s="27">
        <f t="shared" si="8"/>
        <v>8.2142640401969114E-2</v>
      </c>
      <c r="X6" s="27">
        <f t="shared" si="9"/>
        <v>8.2142640401969114E-2</v>
      </c>
      <c r="Y6" s="27">
        <f t="shared" si="10"/>
        <v>8.6975172670582343E-2</v>
      </c>
      <c r="Z6" s="27">
        <f t="shared" si="11"/>
        <v>8.6664338716260531E-2</v>
      </c>
      <c r="AA6" s="27">
        <f t="shared" si="12"/>
        <v>8.707672499543502E-2</v>
      </c>
      <c r="AB6" s="28">
        <f t="shared" si="13"/>
        <v>1</v>
      </c>
    </row>
    <row r="7" spans="1:28">
      <c r="A7" s="5" t="s">
        <v>283</v>
      </c>
      <c r="B7" s="5" t="s">
        <v>284</v>
      </c>
      <c r="C7" s="26">
        <v>420910.15191238571</v>
      </c>
      <c r="D7" s="26">
        <v>417845.11751238612</v>
      </c>
      <c r="E7" s="26">
        <v>388693.54137238552</v>
      </c>
      <c r="F7" s="26">
        <v>393346.0683123857</v>
      </c>
      <c r="G7" s="26">
        <v>480492.80747238424</v>
      </c>
      <c r="H7" s="26">
        <v>538227.73973238724</v>
      </c>
      <c r="I7" s="26">
        <v>551671.8636123871</v>
      </c>
      <c r="J7" s="26">
        <v>613884.42057238775</v>
      </c>
      <c r="K7" s="26">
        <v>614923.66777238669</v>
      </c>
      <c r="L7" s="26">
        <v>621335.32305238687</v>
      </c>
      <c r="M7" s="26">
        <v>502790.89841238706</v>
      </c>
      <c r="N7" s="26">
        <v>475035.92287238722</v>
      </c>
      <c r="O7" s="26">
        <v>6019157.5226086378</v>
      </c>
      <c r="P7" s="27">
        <f t="shared" si="1"/>
        <v>6.9928416116607592E-2</v>
      </c>
      <c r="Q7" s="27">
        <f t="shared" si="2"/>
        <v>6.9419202927139309E-2</v>
      </c>
      <c r="R7" s="27">
        <f t="shared" si="3"/>
        <v>6.4576070639854252E-2</v>
      </c>
      <c r="S7" s="27">
        <f t="shared" si="4"/>
        <v>6.5349023818521659E-2</v>
      </c>
      <c r="T7" s="27">
        <f t="shared" si="5"/>
        <v>7.9827252512930394E-2</v>
      </c>
      <c r="U7" s="27">
        <f t="shared" si="6"/>
        <v>8.9419115168649907E-2</v>
      </c>
      <c r="V7" s="27">
        <f t="shared" si="7"/>
        <v>9.1652670916194681E-2</v>
      </c>
      <c r="W7" s="27">
        <f t="shared" si="8"/>
        <v>0.10198842915583589</v>
      </c>
      <c r="X7" s="27">
        <f t="shared" si="9"/>
        <v>0.10216108574375463</v>
      </c>
      <c r="Y7" s="27">
        <f t="shared" si="10"/>
        <v>0.10322629383241441</v>
      </c>
      <c r="Z7" s="27">
        <f t="shared" si="11"/>
        <v>8.3531772764518536E-2</v>
      </c>
      <c r="AA7" s="27">
        <f t="shared" si="12"/>
        <v>7.8920666403578657E-2</v>
      </c>
      <c r="AB7" s="28">
        <f t="shared" si="13"/>
        <v>0.99999999999999978</v>
      </c>
    </row>
    <row r="8" spans="1:28">
      <c r="A8" s="5" t="s">
        <v>289</v>
      </c>
      <c r="B8" s="5" t="s">
        <v>290</v>
      </c>
      <c r="C8" s="26">
        <v>133894.63992499994</v>
      </c>
      <c r="D8" s="26">
        <v>119860.80080649996</v>
      </c>
      <c r="E8" s="26">
        <v>136801.88079099997</v>
      </c>
      <c r="F8" s="26">
        <v>132770.60544999994</v>
      </c>
      <c r="G8" s="26">
        <v>141485.39181549998</v>
      </c>
      <c r="H8" s="26">
        <v>157766.44885599994</v>
      </c>
      <c r="I8" s="26">
        <v>185513.19465024996</v>
      </c>
      <c r="J8" s="26">
        <v>178676.40086424991</v>
      </c>
      <c r="K8" s="26">
        <v>170468.73353049994</v>
      </c>
      <c r="L8" s="26">
        <v>175510.7834180269</v>
      </c>
      <c r="M8" s="26">
        <v>142690.17050684313</v>
      </c>
      <c r="N8" s="26">
        <v>126471.77997339865</v>
      </c>
      <c r="O8" s="26">
        <v>1801910.8305872686</v>
      </c>
      <c r="P8" s="27">
        <f t="shared" si="1"/>
        <v>7.4307028767545483E-2</v>
      </c>
      <c r="Q8" s="27">
        <f t="shared" si="2"/>
        <v>6.6518719334982629E-2</v>
      </c>
      <c r="R8" s="27">
        <f t="shared" si="3"/>
        <v>7.5920449818493121E-2</v>
      </c>
      <c r="S8" s="27">
        <f t="shared" si="4"/>
        <v>7.3683227380751184E-2</v>
      </c>
      <c r="T8" s="27">
        <f t="shared" si="5"/>
        <v>7.8519641157486053E-2</v>
      </c>
      <c r="U8" s="27">
        <f t="shared" si="6"/>
        <v>8.7555081071676338E-2</v>
      </c>
      <c r="V8" s="27">
        <f t="shared" si="7"/>
        <v>0.10295359320848776</v>
      </c>
      <c r="W8" s="27">
        <f t="shared" si="8"/>
        <v>9.9159402247455675E-2</v>
      </c>
      <c r="X8" s="27">
        <f t="shared" si="9"/>
        <v>9.4604422503494101E-2</v>
      </c>
      <c r="Y8" s="27">
        <f t="shared" si="10"/>
        <v>9.7402590871172812E-2</v>
      </c>
      <c r="Z8" s="27">
        <f t="shared" si="11"/>
        <v>7.9188252872834097E-2</v>
      </c>
      <c r="AA8" s="27">
        <f t="shared" si="12"/>
        <v>7.0187590765620561E-2</v>
      </c>
      <c r="AB8" s="28">
        <f t="shared" si="13"/>
        <v>0.99999999999999967</v>
      </c>
    </row>
    <row r="9" spans="1:28">
      <c r="A9" s="5" t="s">
        <v>306</v>
      </c>
      <c r="B9" s="5" t="s">
        <v>305</v>
      </c>
      <c r="C9" s="26">
        <v>45394.837053926305</v>
      </c>
      <c r="D9" s="26">
        <v>36407.247451103147</v>
      </c>
      <c r="E9" s="26">
        <v>36958.748117517054</v>
      </c>
      <c r="F9" s="26">
        <v>41485.769239966838</v>
      </c>
      <c r="G9" s="26">
        <v>38785.143451499527</v>
      </c>
      <c r="H9" s="26">
        <v>34462.866899360706</v>
      </c>
      <c r="I9" s="26">
        <v>35029.037575188777</v>
      </c>
      <c r="J9" s="26">
        <v>45799.19010619825</v>
      </c>
      <c r="K9" s="26">
        <v>47400.459521755984</v>
      </c>
      <c r="L9" s="26">
        <v>48908.108668057204</v>
      </c>
      <c r="M9" s="26">
        <v>45922.882567417313</v>
      </c>
      <c r="N9" s="26">
        <v>43009.86962425962</v>
      </c>
      <c r="O9" s="26">
        <v>499564.16027625074</v>
      </c>
      <c r="P9" s="27">
        <f t="shared" si="1"/>
        <v>9.0868882645271654E-2</v>
      </c>
      <c r="Q9" s="27">
        <f t="shared" si="2"/>
        <v>7.2878021175439289E-2</v>
      </c>
      <c r="R9" s="27">
        <f t="shared" si="3"/>
        <v>7.3981984810678719E-2</v>
      </c>
      <c r="S9" s="27">
        <f t="shared" si="4"/>
        <v>8.3043926163610074E-2</v>
      </c>
      <c r="T9" s="27">
        <f t="shared" si="5"/>
        <v>7.763796231909828E-2</v>
      </c>
      <c r="U9" s="27">
        <f t="shared" si="6"/>
        <v>6.8985867361468264E-2</v>
      </c>
      <c r="V9" s="27">
        <f t="shared" si="7"/>
        <v>7.0119196612940166E-2</v>
      </c>
      <c r="W9" s="27">
        <f t="shared" si="8"/>
        <v>9.1678294297317192E-2</v>
      </c>
      <c r="X9" s="27">
        <f t="shared" si="9"/>
        <v>9.4883627151203784E-2</v>
      </c>
      <c r="Y9" s="27">
        <f t="shared" si="10"/>
        <v>9.7901556110454022E-2</v>
      </c>
      <c r="Z9" s="27">
        <f t="shared" si="11"/>
        <v>9.1925895048241085E-2</v>
      </c>
      <c r="AA9" s="27">
        <f t="shared" si="12"/>
        <v>8.6094786304277457E-2</v>
      </c>
      <c r="AB9" s="28">
        <f t="shared" si="13"/>
        <v>1</v>
      </c>
    </row>
    <row r="10" spans="1:28">
      <c r="A10" s="5" t="s">
        <v>324</v>
      </c>
      <c r="B10" s="5" t="s">
        <v>325</v>
      </c>
      <c r="C10" s="26">
        <v>189819.01666666663</v>
      </c>
      <c r="D10" s="26">
        <v>180107.25666666665</v>
      </c>
      <c r="E10" s="26">
        <v>195626.92444444442</v>
      </c>
      <c r="F10" s="26">
        <v>182981.85444444441</v>
      </c>
      <c r="G10" s="26">
        <v>188854.74444444443</v>
      </c>
      <c r="H10" s="26">
        <v>209516.00444444444</v>
      </c>
      <c r="I10" s="26">
        <v>206932.53666666662</v>
      </c>
      <c r="J10" s="26">
        <v>221902.75666666665</v>
      </c>
      <c r="K10" s="26">
        <v>178931.70777777774</v>
      </c>
      <c r="L10" s="26">
        <v>177703.74777777775</v>
      </c>
      <c r="M10" s="26">
        <v>160709.6422222222</v>
      </c>
      <c r="N10" s="26">
        <v>181562.08444444439</v>
      </c>
      <c r="O10" s="26">
        <v>2274648.2766666664</v>
      </c>
      <c r="P10" s="27">
        <f t="shared" si="1"/>
        <v>8.3449832052642781E-2</v>
      </c>
      <c r="Q10" s="27">
        <f t="shared" si="2"/>
        <v>7.9180266467658425E-2</v>
      </c>
      <c r="R10" s="27">
        <f t="shared" si="3"/>
        <v>8.600315330118713E-2</v>
      </c>
      <c r="S10" s="27">
        <f t="shared" si="4"/>
        <v>8.0444021311545877E-2</v>
      </c>
      <c r="T10" s="27">
        <f t="shared" si="5"/>
        <v>8.3025910590976068E-2</v>
      </c>
      <c r="U10" s="27">
        <f t="shared" si="6"/>
        <v>9.2109187426319419E-2</v>
      </c>
      <c r="V10" s="27">
        <f t="shared" si="7"/>
        <v>9.0973421600772222E-2</v>
      </c>
      <c r="W10" s="27">
        <f t="shared" si="8"/>
        <v>9.7554755582629771E-2</v>
      </c>
      <c r="X10" s="27">
        <f t="shared" si="9"/>
        <v>7.8663461781436073E-2</v>
      </c>
      <c r="Y10" s="27">
        <f t="shared" si="10"/>
        <v>7.8123615681888997E-2</v>
      </c>
      <c r="Z10" s="27">
        <f t="shared" si="11"/>
        <v>7.0652524115829743E-2</v>
      </c>
      <c r="AA10" s="27">
        <f t="shared" si="12"/>
        <v>7.9819850087113509E-2</v>
      </c>
      <c r="AB10" s="28">
        <f t="shared" si="13"/>
        <v>1</v>
      </c>
    </row>
    <row r="11" spans="1:28">
      <c r="A11" s="5" t="s">
        <v>455</v>
      </c>
      <c r="B11" s="5" t="s">
        <v>454</v>
      </c>
      <c r="C11" s="26">
        <v>42529</v>
      </c>
      <c r="D11" s="26">
        <v>20024</v>
      </c>
      <c r="E11" s="26">
        <v>17408</v>
      </c>
      <c r="F11" s="26">
        <v>12745</v>
      </c>
      <c r="G11" s="26">
        <v>10079</v>
      </c>
      <c r="H11" s="26">
        <v>12142</v>
      </c>
      <c r="I11" s="26">
        <v>10465</v>
      </c>
      <c r="J11" s="26">
        <v>11277</v>
      </c>
      <c r="K11" s="26">
        <v>11930</v>
      </c>
      <c r="L11" s="26">
        <v>13970</v>
      </c>
      <c r="M11" s="26">
        <v>8580</v>
      </c>
      <c r="N11" s="26">
        <v>10905</v>
      </c>
      <c r="O11" s="26">
        <v>182054</v>
      </c>
      <c r="P11" s="27">
        <f t="shared" si="1"/>
        <v>0.23360651235347754</v>
      </c>
      <c r="Q11" s="27">
        <f t="shared" si="2"/>
        <v>0.10998934382106408</v>
      </c>
      <c r="R11" s="27">
        <f t="shared" si="3"/>
        <v>9.5619980884792427E-2</v>
      </c>
      <c r="S11" s="27">
        <f t="shared" si="4"/>
        <v>7.0006701308403002E-2</v>
      </c>
      <c r="T11" s="27">
        <f t="shared" si="5"/>
        <v>5.5362694585123093E-2</v>
      </c>
      <c r="U11" s="27">
        <f t="shared" si="6"/>
        <v>6.6694497237083497E-2</v>
      </c>
      <c r="V11" s="27">
        <f t="shared" si="7"/>
        <v>5.7482944620826787E-2</v>
      </c>
      <c r="W11" s="27">
        <f t="shared" si="8"/>
        <v>6.1943159721840772E-2</v>
      </c>
      <c r="X11" s="27">
        <f t="shared" si="9"/>
        <v>6.5530007580168526E-2</v>
      </c>
      <c r="Y11" s="27">
        <f t="shared" si="10"/>
        <v>7.673547409010513E-2</v>
      </c>
      <c r="Z11" s="27">
        <f t="shared" si="11"/>
        <v>4.7128873850615753E-2</v>
      </c>
      <c r="AA11" s="27">
        <f t="shared" si="12"/>
        <v>5.9899809946499391E-2</v>
      </c>
      <c r="AB11" s="28">
        <f t="shared" si="13"/>
        <v>1</v>
      </c>
    </row>
    <row r="12" spans="1:28">
      <c r="A12" s="5" t="s">
        <v>467</v>
      </c>
      <c r="B12" s="5" t="s">
        <v>468</v>
      </c>
      <c r="C12" s="26">
        <v>255828</v>
      </c>
      <c r="D12" s="26">
        <v>294254</v>
      </c>
      <c r="E12" s="26">
        <v>306941</v>
      </c>
      <c r="F12" s="26">
        <v>303328</v>
      </c>
      <c r="G12" s="26">
        <v>321013</v>
      </c>
      <c r="H12" s="26">
        <v>436538</v>
      </c>
      <c r="I12" s="26">
        <v>426044</v>
      </c>
      <c r="J12" s="26">
        <v>447655</v>
      </c>
      <c r="K12" s="26">
        <v>414353</v>
      </c>
      <c r="L12" s="26">
        <v>315398</v>
      </c>
      <c r="M12" s="26">
        <v>302399</v>
      </c>
      <c r="N12" s="26">
        <v>275283</v>
      </c>
      <c r="O12" s="26">
        <v>4099034</v>
      </c>
      <c r="P12" s="27">
        <f t="shared" si="1"/>
        <v>6.2411777994522612E-2</v>
      </c>
      <c r="Q12" s="27">
        <f t="shared" si="2"/>
        <v>7.1786181817472122E-2</v>
      </c>
      <c r="R12" s="27">
        <f t="shared" si="3"/>
        <v>7.4881301301721326E-2</v>
      </c>
      <c r="S12" s="27">
        <f t="shared" si="4"/>
        <v>7.3999874116682129E-2</v>
      </c>
      <c r="T12" s="27">
        <f t="shared" si="5"/>
        <v>7.8314305272900883E-2</v>
      </c>
      <c r="U12" s="27">
        <f t="shared" si="6"/>
        <v>0.10649777484158462</v>
      </c>
      <c r="V12" s="27">
        <f t="shared" si="7"/>
        <v>0.10393765945830163</v>
      </c>
      <c r="W12" s="27">
        <f t="shared" si="8"/>
        <v>0.10920987725400667</v>
      </c>
      <c r="X12" s="27">
        <f t="shared" si="9"/>
        <v>0.10108552405274022</v>
      </c>
      <c r="Y12" s="27">
        <f t="shared" si="10"/>
        <v>7.6944470331302445E-2</v>
      </c>
      <c r="Z12" s="27">
        <f t="shared" si="11"/>
        <v>7.3773235352524516E-2</v>
      </c>
      <c r="AA12" s="27">
        <f t="shared" si="12"/>
        <v>6.7158018206240788E-2</v>
      </c>
      <c r="AB12" s="28">
        <f t="shared" si="13"/>
        <v>1</v>
      </c>
    </row>
    <row r="13" spans="1:28">
      <c r="A13" s="5" t="s">
        <v>485</v>
      </c>
      <c r="B13" s="5" t="s">
        <v>484</v>
      </c>
      <c r="C13" s="26">
        <v>133481.72711940962</v>
      </c>
      <c r="D13" s="26">
        <v>132777.04531308191</v>
      </c>
      <c r="E13" s="26">
        <v>114041.76478696594</v>
      </c>
      <c r="F13" s="26">
        <v>124498.16352134779</v>
      </c>
      <c r="G13" s="26">
        <v>125139.39119073481</v>
      </c>
      <c r="H13" s="26">
        <v>162561.09002987979</v>
      </c>
      <c r="I13" s="26">
        <v>194790.10913906075</v>
      </c>
      <c r="J13" s="26">
        <v>220642.69358165207</v>
      </c>
      <c r="K13" s="26">
        <v>199084.07687043073</v>
      </c>
      <c r="L13" s="26">
        <v>169703.83061770137</v>
      </c>
      <c r="M13" s="26">
        <v>126259.30403736104</v>
      </c>
      <c r="N13" s="26">
        <v>145061.43609787608</v>
      </c>
      <c r="O13" s="26">
        <v>1848040.6323055015</v>
      </c>
      <c r="P13" s="27">
        <f t="shared" si="1"/>
        <v>7.2228783710716393E-2</v>
      </c>
      <c r="Q13" s="27">
        <f t="shared" si="2"/>
        <v>7.1847470770941571E-2</v>
      </c>
      <c r="R13" s="27">
        <f t="shared" si="3"/>
        <v>6.1709554862272954E-2</v>
      </c>
      <c r="S13" s="27">
        <f t="shared" si="4"/>
        <v>6.7367654879985819E-2</v>
      </c>
      <c r="T13" s="27">
        <f t="shared" si="5"/>
        <v>6.7714631920521476E-2</v>
      </c>
      <c r="U13" s="27">
        <f t="shared" si="6"/>
        <v>8.7964023727702678E-2</v>
      </c>
      <c r="V13" s="27">
        <f t="shared" si="7"/>
        <v>0.10540358568634534</v>
      </c>
      <c r="W13" s="27">
        <f t="shared" si="8"/>
        <v>0.11939277184960585</v>
      </c>
      <c r="X13" s="27">
        <f t="shared" si="9"/>
        <v>0.10772711021081052</v>
      </c>
      <c r="Y13" s="27">
        <f t="shared" si="10"/>
        <v>9.1829058112206846E-2</v>
      </c>
      <c r="Z13" s="27">
        <f t="shared" si="11"/>
        <v>6.8320632041432836E-2</v>
      </c>
      <c r="AA13" s="27">
        <f t="shared" si="12"/>
        <v>7.8494722227457944E-2</v>
      </c>
      <c r="AB13" s="28">
        <f t="shared" si="13"/>
        <v>1.0000000000000002</v>
      </c>
    </row>
    <row r="14" spans="1:28">
      <c r="A14" s="5" t="s">
        <v>461</v>
      </c>
      <c r="B14" s="5" t="s">
        <v>460</v>
      </c>
      <c r="C14" s="26">
        <v>26683</v>
      </c>
      <c r="D14" s="26">
        <v>26683</v>
      </c>
      <c r="E14" s="26">
        <v>26683</v>
      </c>
      <c r="F14" s="26">
        <v>26683</v>
      </c>
      <c r="G14" s="26">
        <v>26683</v>
      </c>
      <c r="H14" s="26">
        <v>26683</v>
      </c>
      <c r="I14" s="26">
        <v>26683</v>
      </c>
      <c r="J14" s="26">
        <v>26683</v>
      </c>
      <c r="K14" s="26">
        <v>26683</v>
      </c>
      <c r="L14" s="26">
        <v>26683</v>
      </c>
      <c r="M14" s="26">
        <v>26683</v>
      </c>
      <c r="N14" s="26">
        <v>26683</v>
      </c>
      <c r="O14" s="26">
        <v>320196</v>
      </c>
      <c r="P14" s="27">
        <f t="shared" si="1"/>
        <v>8.3333333333333329E-2</v>
      </c>
      <c r="Q14" s="27">
        <f t="shared" si="2"/>
        <v>8.3333333333333329E-2</v>
      </c>
      <c r="R14" s="27">
        <f t="shared" si="3"/>
        <v>8.3333333333333329E-2</v>
      </c>
      <c r="S14" s="27">
        <f t="shared" si="4"/>
        <v>8.3333333333333329E-2</v>
      </c>
      <c r="T14" s="27">
        <f t="shared" si="5"/>
        <v>8.3333333333333329E-2</v>
      </c>
      <c r="U14" s="27">
        <f t="shared" si="6"/>
        <v>8.3333333333333329E-2</v>
      </c>
      <c r="V14" s="27">
        <f t="shared" si="7"/>
        <v>8.3333333333333329E-2</v>
      </c>
      <c r="W14" s="27">
        <f t="shared" si="8"/>
        <v>8.3333333333333329E-2</v>
      </c>
      <c r="X14" s="27">
        <f t="shared" si="9"/>
        <v>8.3333333333333329E-2</v>
      </c>
      <c r="Y14" s="27">
        <f t="shared" si="10"/>
        <v>8.3333333333333329E-2</v>
      </c>
      <c r="Z14" s="27">
        <f t="shared" si="11"/>
        <v>8.3333333333333329E-2</v>
      </c>
      <c r="AA14" s="27">
        <f t="shared" si="12"/>
        <v>8.3333333333333329E-2</v>
      </c>
      <c r="AB14" s="28">
        <f t="shared" si="13"/>
        <v>1</v>
      </c>
    </row>
    <row r="15" spans="1:28">
      <c r="A15" s="5" t="s">
        <v>348</v>
      </c>
      <c r="B15" s="5" t="s">
        <v>349</v>
      </c>
      <c r="C15" s="26">
        <v>581979.8542549992</v>
      </c>
      <c r="D15" s="26">
        <v>582341.62125499919</v>
      </c>
      <c r="E15" s="26">
        <v>633115.49764906114</v>
      </c>
      <c r="F15" s="26">
        <v>590388.3163811327</v>
      </c>
      <c r="G15" s="26">
        <v>616341.56331434788</v>
      </c>
      <c r="H15" s="26">
        <v>616341.56331434788</v>
      </c>
      <c r="I15" s="26">
        <v>590388.3163811327</v>
      </c>
      <c r="J15" s="26">
        <v>642294.80024756282</v>
      </c>
      <c r="K15" s="26">
        <v>616341.56331434788</v>
      </c>
      <c r="L15" s="26">
        <v>590388.3163811327</v>
      </c>
      <c r="M15" s="26">
        <v>622082.01014238794</v>
      </c>
      <c r="N15" s="26">
        <v>622082.01014238794</v>
      </c>
      <c r="O15" s="26">
        <v>7304085.432777836</v>
      </c>
      <c r="P15" s="27">
        <f t="shared" si="1"/>
        <v>7.9678675668729812E-2</v>
      </c>
      <c r="Q15" s="27">
        <f t="shared" si="2"/>
        <v>7.9728205072969321E-2</v>
      </c>
      <c r="R15" s="27">
        <f t="shared" si="3"/>
        <v>8.6679640247345702E-2</v>
      </c>
      <c r="S15" s="27">
        <f t="shared" si="4"/>
        <v>8.082987552852329E-2</v>
      </c>
      <c r="T15" s="27">
        <f t="shared" si="5"/>
        <v>8.438312626361838E-2</v>
      </c>
      <c r="U15" s="27">
        <f t="shared" si="6"/>
        <v>8.438312626361838E-2</v>
      </c>
      <c r="V15" s="27">
        <f t="shared" si="7"/>
        <v>8.082987552852329E-2</v>
      </c>
      <c r="W15" s="27">
        <f t="shared" si="8"/>
        <v>8.7936375629616648E-2</v>
      </c>
      <c r="X15" s="27">
        <f t="shared" si="9"/>
        <v>8.438312626361838E-2</v>
      </c>
      <c r="Y15" s="27">
        <f t="shared" si="10"/>
        <v>8.082987552852329E-2</v>
      </c>
      <c r="Z15" s="27">
        <f t="shared" si="11"/>
        <v>8.5169049002457017E-2</v>
      </c>
      <c r="AA15" s="27">
        <f t="shared" si="12"/>
        <v>8.5169049002457017E-2</v>
      </c>
      <c r="AB15" s="28">
        <f t="shared" si="13"/>
        <v>1.0000000000000004</v>
      </c>
    </row>
    <row r="16" spans="1:28">
      <c r="A16" s="5" t="s">
        <v>450</v>
      </c>
      <c r="B16" s="5" t="s">
        <v>451</v>
      </c>
      <c r="C16" s="26">
        <v>54836.564700000003</v>
      </c>
      <c r="D16" s="26">
        <v>54836.564700000003</v>
      </c>
      <c r="E16" s="26">
        <v>54836.564700000003</v>
      </c>
      <c r="F16" s="26">
        <v>54836.564700000003</v>
      </c>
      <c r="G16" s="26">
        <v>54836.564700000003</v>
      </c>
      <c r="H16" s="26">
        <v>54836.564700000003</v>
      </c>
      <c r="I16" s="26">
        <v>54836.564700000003</v>
      </c>
      <c r="J16" s="26">
        <v>54836.564700000003</v>
      </c>
      <c r="K16" s="26">
        <v>54836.564700000003</v>
      </c>
      <c r="L16" s="26">
        <v>54836.564700000003</v>
      </c>
      <c r="M16" s="26">
        <v>54836.564700000003</v>
      </c>
      <c r="N16" s="26">
        <v>54836.564700000003</v>
      </c>
      <c r="O16" s="26">
        <v>658038.77639999997</v>
      </c>
      <c r="P16" s="27">
        <f t="shared" si="1"/>
        <v>8.3333333333333343E-2</v>
      </c>
      <c r="Q16" s="27">
        <f t="shared" si="2"/>
        <v>8.3333333333333343E-2</v>
      </c>
      <c r="R16" s="27">
        <f t="shared" si="3"/>
        <v>8.3333333333333343E-2</v>
      </c>
      <c r="S16" s="27">
        <f t="shared" si="4"/>
        <v>8.3333333333333343E-2</v>
      </c>
      <c r="T16" s="27">
        <f t="shared" si="5"/>
        <v>8.3333333333333343E-2</v>
      </c>
      <c r="U16" s="27">
        <f t="shared" si="6"/>
        <v>8.3333333333333343E-2</v>
      </c>
      <c r="V16" s="27">
        <f t="shared" si="7"/>
        <v>8.3333333333333343E-2</v>
      </c>
      <c r="W16" s="27">
        <f t="shared" si="8"/>
        <v>8.3333333333333343E-2</v>
      </c>
      <c r="X16" s="27">
        <f t="shared" si="9"/>
        <v>8.3333333333333343E-2</v>
      </c>
      <c r="Y16" s="27">
        <f t="shared" si="10"/>
        <v>8.3333333333333343E-2</v>
      </c>
      <c r="Z16" s="27">
        <f t="shared" si="11"/>
        <v>8.3333333333333343E-2</v>
      </c>
      <c r="AA16" s="27">
        <f t="shared" si="12"/>
        <v>8.3333333333333343E-2</v>
      </c>
      <c r="AB16" s="28">
        <f t="shared" si="13"/>
        <v>1.0000000000000002</v>
      </c>
    </row>
    <row r="17" spans="1:28">
      <c r="A17" s="5" t="s">
        <v>443</v>
      </c>
      <c r="B17" s="5" t="s">
        <v>444</v>
      </c>
      <c r="C17" s="26">
        <v>150230.14905000001</v>
      </c>
      <c r="D17" s="26">
        <v>150230.14905000001</v>
      </c>
      <c r="E17" s="26">
        <v>150230.14905000001</v>
      </c>
      <c r="F17" s="26">
        <v>150230.14905000001</v>
      </c>
      <c r="G17" s="26">
        <v>150230.14905000001</v>
      </c>
      <c r="H17" s="26">
        <v>150230.14905000001</v>
      </c>
      <c r="I17" s="26">
        <v>150230.14905000001</v>
      </c>
      <c r="J17" s="26">
        <v>150230.14905000001</v>
      </c>
      <c r="K17" s="26">
        <v>150230.14905000001</v>
      </c>
      <c r="L17" s="26">
        <v>150230.14905000001</v>
      </c>
      <c r="M17" s="26">
        <v>150230.14905000001</v>
      </c>
      <c r="N17" s="26">
        <v>150230.14905000001</v>
      </c>
      <c r="O17" s="26">
        <v>1802761.7886000006</v>
      </c>
      <c r="P17" s="27">
        <f t="shared" si="1"/>
        <v>8.3333333333333315E-2</v>
      </c>
      <c r="Q17" s="27">
        <f t="shared" si="2"/>
        <v>8.3333333333333315E-2</v>
      </c>
      <c r="R17" s="27">
        <f t="shared" si="3"/>
        <v>8.3333333333333315E-2</v>
      </c>
      <c r="S17" s="27">
        <f t="shared" si="4"/>
        <v>8.3333333333333315E-2</v>
      </c>
      <c r="T17" s="27">
        <f t="shared" si="5"/>
        <v>8.3333333333333315E-2</v>
      </c>
      <c r="U17" s="27">
        <f t="shared" si="6"/>
        <v>8.3333333333333315E-2</v>
      </c>
      <c r="V17" s="27">
        <f t="shared" si="7"/>
        <v>8.3333333333333315E-2</v>
      </c>
      <c r="W17" s="27">
        <f t="shared" si="8"/>
        <v>8.3333333333333315E-2</v>
      </c>
      <c r="X17" s="27">
        <f t="shared" si="9"/>
        <v>8.3333333333333315E-2</v>
      </c>
      <c r="Y17" s="27">
        <f t="shared" si="10"/>
        <v>8.3333333333333315E-2</v>
      </c>
      <c r="Z17" s="27">
        <f t="shared" si="11"/>
        <v>8.3333333333333315E-2</v>
      </c>
      <c r="AA17" s="27">
        <f t="shared" si="12"/>
        <v>8.3333333333333315E-2</v>
      </c>
      <c r="AB17" s="28">
        <f t="shared" si="13"/>
        <v>0.99999999999999956</v>
      </c>
    </row>
    <row r="18" spans="1:28">
      <c r="A18" s="5" t="s">
        <v>415</v>
      </c>
      <c r="B18" s="5" t="s">
        <v>414</v>
      </c>
      <c r="C18" s="26">
        <v>35906.735140056007</v>
      </c>
      <c r="D18" s="26">
        <v>37333.687938933792</v>
      </c>
      <c r="E18" s="26">
        <v>33164.249286176055</v>
      </c>
      <c r="F18" s="26">
        <v>33124.589373123497</v>
      </c>
      <c r="G18" s="26">
        <v>34709.71747792494</v>
      </c>
      <c r="H18" s="26">
        <v>31103.997477924935</v>
      </c>
      <c r="I18" s="26">
        <v>30569.519373123494</v>
      </c>
      <c r="J18" s="26">
        <v>35424.405582726395</v>
      </c>
      <c r="K18" s="26">
        <v>34281.392337154066</v>
      </c>
      <c r="L18" s="26">
        <v>34157.15423235263</v>
      </c>
      <c r="M18" s="26">
        <v>39288.517749070481</v>
      </c>
      <c r="N18" s="26">
        <v>65075.987749070504</v>
      </c>
      <c r="O18" s="26">
        <v>444139.95371763676</v>
      </c>
      <c r="P18" s="27">
        <f t="shared" si="1"/>
        <v>8.0845541680052993E-2</v>
      </c>
      <c r="Q18" s="27">
        <f t="shared" si="2"/>
        <v>8.4058386610876237E-2</v>
      </c>
      <c r="R18" s="27">
        <f t="shared" si="3"/>
        <v>7.4670718111661538E-2</v>
      </c>
      <c r="S18" s="27">
        <f t="shared" si="4"/>
        <v>7.4581422130247141E-2</v>
      </c>
      <c r="T18" s="27">
        <f t="shared" si="5"/>
        <v>7.8150405491309929E-2</v>
      </c>
      <c r="U18" s="27">
        <f t="shared" si="6"/>
        <v>7.0031973519994087E-2</v>
      </c>
      <c r="V18" s="27">
        <f t="shared" si="7"/>
        <v>6.8828573329744056E-2</v>
      </c>
      <c r="W18" s="27">
        <f t="shared" si="8"/>
        <v>7.9759556162892653E-2</v>
      </c>
      <c r="X18" s="27">
        <f t="shared" si="9"/>
        <v>7.7186013215439206E-2</v>
      </c>
      <c r="Y18" s="27">
        <f t="shared" si="10"/>
        <v>7.6906285837252411E-2</v>
      </c>
      <c r="Z18" s="27">
        <f t="shared" si="11"/>
        <v>8.8459769089020687E-2</v>
      </c>
      <c r="AA18" s="27">
        <f t="shared" si="12"/>
        <v>0.14652135482150913</v>
      </c>
      <c r="AB18" s="28">
        <f t="shared" si="13"/>
        <v>1</v>
      </c>
    </row>
    <row r="19" spans="1:28">
      <c r="A19" s="5" t="s">
        <v>688</v>
      </c>
      <c r="B19" s="5" t="s">
        <v>689</v>
      </c>
      <c r="C19" s="26">
        <v>668966.896890142</v>
      </c>
      <c r="D19" s="26">
        <v>677187.27655348263</v>
      </c>
      <c r="E19" s="26">
        <v>684959.00907656201</v>
      </c>
      <c r="F19" s="26">
        <v>656932.3740240297</v>
      </c>
      <c r="G19" s="26">
        <v>664214.66988530685</v>
      </c>
      <c r="H19" s="26">
        <v>670061.26886183501</v>
      </c>
      <c r="I19" s="26">
        <v>651955.99567797035</v>
      </c>
      <c r="J19" s="26">
        <v>686453.19984528865</v>
      </c>
      <c r="K19" s="26">
        <v>667319.95314247254</v>
      </c>
      <c r="L19" s="26">
        <v>647382.43993076682</v>
      </c>
      <c r="M19" s="26">
        <v>654585.90286505909</v>
      </c>
      <c r="N19" s="26">
        <v>647899.38392202521</v>
      </c>
      <c r="O19" s="26">
        <v>7977918.3706749408</v>
      </c>
      <c r="P19" s="27">
        <f t="shared" si="1"/>
        <v>8.3852311569032348E-2</v>
      </c>
      <c r="Q19" s="27">
        <f t="shared" si="2"/>
        <v>8.4882703117478975E-2</v>
      </c>
      <c r="R19" s="27">
        <f t="shared" si="3"/>
        <v>8.5856858550260359E-2</v>
      </c>
      <c r="S19" s="27">
        <f t="shared" si="4"/>
        <v>8.2343832501316064E-2</v>
      </c>
      <c r="T19" s="27">
        <f t="shared" si="5"/>
        <v>8.3256639015863179E-2</v>
      </c>
      <c r="U19" s="27">
        <f t="shared" si="6"/>
        <v>8.3989486696784424E-2</v>
      </c>
      <c r="V19" s="27">
        <f t="shared" si="7"/>
        <v>8.1720063478515403E-2</v>
      </c>
      <c r="W19" s="27">
        <f t="shared" si="8"/>
        <v>8.6044149357122832E-2</v>
      </c>
      <c r="X19" s="27">
        <f t="shared" si="9"/>
        <v>8.3645873790259964E-2</v>
      </c>
      <c r="Y19" s="27">
        <f t="shared" si="10"/>
        <v>8.1146786649309563E-2</v>
      </c>
      <c r="Z19" s="27">
        <f t="shared" si="11"/>
        <v>8.2049711773333228E-2</v>
      </c>
      <c r="AA19" s="27">
        <f t="shared" si="12"/>
        <v>8.1211583500723661E-2</v>
      </c>
      <c r="AB19" s="28">
        <f t="shared" si="13"/>
        <v>0.99999999999999989</v>
      </c>
    </row>
    <row r="20" spans="1:28">
      <c r="A20" s="5" t="s">
        <v>651</v>
      </c>
      <c r="B20" s="5" t="s">
        <v>650</v>
      </c>
      <c r="C20" s="26">
        <v>55897.943857483886</v>
      </c>
      <c r="D20" s="26">
        <v>54518.943857483886</v>
      </c>
      <c r="E20" s="26">
        <v>73958.943857483886</v>
      </c>
      <c r="F20" s="26">
        <v>69590.943857483886</v>
      </c>
      <c r="G20" s="26">
        <v>79493.943857483886</v>
      </c>
      <c r="H20" s="26">
        <v>74968.943857483886</v>
      </c>
      <c r="I20" s="26">
        <v>76030.943857483886</v>
      </c>
      <c r="J20" s="26">
        <v>72361.943857483886</v>
      </c>
      <c r="K20" s="26">
        <v>68753.943857483886</v>
      </c>
      <c r="L20" s="26">
        <v>71904.943857483886</v>
      </c>
      <c r="M20" s="26">
        <v>62468.943857483886</v>
      </c>
      <c r="N20" s="26">
        <v>61018.943857483886</v>
      </c>
      <c r="O20" s="26">
        <v>820969.32628980651</v>
      </c>
      <c r="P20" s="27">
        <f t="shared" si="1"/>
        <v>6.8087737345928087E-2</v>
      </c>
      <c r="Q20" s="27">
        <f t="shared" si="2"/>
        <v>6.6408015636674853E-2</v>
      </c>
      <c r="R20" s="27">
        <f t="shared" si="3"/>
        <v>9.008734125515426E-2</v>
      </c>
      <c r="S20" s="27">
        <f t="shared" si="4"/>
        <v>8.4766801424829258E-2</v>
      </c>
      <c r="T20" s="27">
        <f t="shared" si="5"/>
        <v>9.6829371465971315E-2</v>
      </c>
      <c r="U20" s="27">
        <f t="shared" si="6"/>
        <v>9.1317594283686368E-2</v>
      </c>
      <c r="V20" s="27">
        <f t="shared" si="7"/>
        <v>9.2611187072103307E-2</v>
      </c>
      <c r="W20" s="27">
        <f t="shared" si="8"/>
        <v>8.8142079783306959E-2</v>
      </c>
      <c r="X20" s="27">
        <f t="shared" si="9"/>
        <v>8.374727490514472E-2</v>
      </c>
      <c r="Y20" s="27">
        <f t="shared" si="10"/>
        <v>8.7585420739703809E-2</v>
      </c>
      <c r="Z20" s="27">
        <f t="shared" si="11"/>
        <v>7.6091690465219672E-2</v>
      </c>
      <c r="AA20" s="27">
        <f t="shared" si="12"/>
        <v>7.4325485622277532E-2</v>
      </c>
      <c r="AB20" s="28">
        <f t="shared" si="13"/>
        <v>1</v>
      </c>
    </row>
    <row r="21" spans="1:28">
      <c r="A21" s="5" t="s">
        <v>554</v>
      </c>
      <c r="B21" s="5" t="s">
        <v>555</v>
      </c>
      <c r="C21" s="26">
        <v>51396.039999999994</v>
      </c>
      <c r="D21" s="26">
        <v>64600.859999999993</v>
      </c>
      <c r="E21" s="26">
        <v>56731.349999999991</v>
      </c>
      <c r="F21" s="26">
        <v>48610.93</v>
      </c>
      <c r="G21" s="26">
        <v>43888.93</v>
      </c>
      <c r="H21" s="26">
        <v>52872.359999999993</v>
      </c>
      <c r="I21" s="26">
        <v>47557.01</v>
      </c>
      <c r="J21" s="26">
        <v>48829.919999999998</v>
      </c>
      <c r="K21" s="26">
        <v>47525.979999999996</v>
      </c>
      <c r="L21" s="26">
        <v>46790.98</v>
      </c>
      <c r="M21" s="26">
        <v>43383.310000000005</v>
      </c>
      <c r="N21" s="26">
        <v>50520.7</v>
      </c>
      <c r="O21" s="26">
        <v>602708.37</v>
      </c>
      <c r="P21" s="27">
        <f t="shared" si="1"/>
        <v>8.5275138953188903E-2</v>
      </c>
      <c r="Q21" s="27">
        <f t="shared" si="2"/>
        <v>0.10718427553942879</v>
      </c>
      <c r="R21" s="27">
        <f t="shared" si="3"/>
        <v>9.4127363786237095E-2</v>
      </c>
      <c r="S21" s="27">
        <f t="shared" si="4"/>
        <v>8.065414787586242E-2</v>
      </c>
      <c r="T21" s="27">
        <f t="shared" si="5"/>
        <v>7.2819513025843663E-2</v>
      </c>
      <c r="U21" s="27">
        <f t="shared" si="6"/>
        <v>8.7724615471990203E-2</v>
      </c>
      <c r="V21" s="27">
        <f t="shared" si="7"/>
        <v>7.890550781632584E-2</v>
      </c>
      <c r="W21" s="27">
        <f t="shared" si="8"/>
        <v>8.1017491096066901E-2</v>
      </c>
      <c r="X21" s="27">
        <f t="shared" si="9"/>
        <v>7.8854023547076338E-2</v>
      </c>
      <c r="Y21" s="27">
        <f t="shared" si="10"/>
        <v>7.7634528287702398E-2</v>
      </c>
      <c r="Z21" s="27">
        <f t="shared" si="11"/>
        <v>7.1980599838027806E-2</v>
      </c>
      <c r="AA21" s="27">
        <f t="shared" si="12"/>
        <v>8.3822794762249603E-2</v>
      </c>
      <c r="AB21" s="28">
        <f t="shared" si="13"/>
        <v>1.0000000000000002</v>
      </c>
    </row>
    <row r="22" spans="1:28">
      <c r="A22" s="5" t="s">
        <v>618</v>
      </c>
      <c r="B22" s="5" t="s">
        <v>617</v>
      </c>
      <c r="C22" s="26">
        <v>21036.570023</v>
      </c>
      <c r="D22" s="26">
        <v>20698.480023</v>
      </c>
      <c r="E22" s="26">
        <v>21143.590023000001</v>
      </c>
      <c r="F22" s="26">
        <v>20721.510023000003</v>
      </c>
      <c r="G22" s="26">
        <v>21081.720023000002</v>
      </c>
      <c r="H22" s="26">
        <v>20891.510023000003</v>
      </c>
      <c r="I22" s="26">
        <v>20903.840023000001</v>
      </c>
      <c r="J22" s="26">
        <v>23822.163356333334</v>
      </c>
      <c r="K22" s="26">
        <v>20806.840023000001</v>
      </c>
      <c r="L22" s="26">
        <v>20995.870022999999</v>
      </c>
      <c r="M22" s="26">
        <v>20931.330023000002</v>
      </c>
      <c r="N22" s="26">
        <v>21125.980023</v>
      </c>
      <c r="O22" s="26">
        <v>254159.40360933333</v>
      </c>
      <c r="P22" s="27">
        <f t="shared" si="1"/>
        <v>8.2769198086942192E-2</v>
      </c>
      <c r="Q22" s="27">
        <f t="shared" si="2"/>
        <v>8.1438969910456238E-2</v>
      </c>
      <c r="R22" s="27">
        <f t="shared" si="3"/>
        <v>8.3190272414628688E-2</v>
      </c>
      <c r="S22" s="27">
        <f t="shared" si="4"/>
        <v>8.1529582335859163E-2</v>
      </c>
      <c r="T22" s="27">
        <f t="shared" si="5"/>
        <v>8.2946842507564927E-2</v>
      </c>
      <c r="U22" s="27">
        <f t="shared" si="6"/>
        <v>8.2198453908525052E-2</v>
      </c>
      <c r="V22" s="27">
        <f t="shared" si="7"/>
        <v>8.2246966770236643E-2</v>
      </c>
      <c r="W22" s="27">
        <f t="shared" si="8"/>
        <v>9.3729222755614502E-2</v>
      </c>
      <c r="X22" s="27">
        <f t="shared" si="9"/>
        <v>8.1865316519950812E-2</v>
      </c>
      <c r="Y22" s="27">
        <f t="shared" si="10"/>
        <v>8.2609062363368652E-2</v>
      </c>
      <c r="Z22" s="27">
        <f t="shared" si="11"/>
        <v>8.2355127238075379E-2</v>
      </c>
      <c r="AA22" s="27">
        <f t="shared" si="12"/>
        <v>8.3120985188777821E-2</v>
      </c>
      <c r="AB22" s="28">
        <f t="shared" si="13"/>
        <v>1</v>
      </c>
    </row>
    <row r="23" spans="1:28">
      <c r="A23" s="5" t="s">
        <v>597</v>
      </c>
      <c r="B23" s="5" t="s">
        <v>598</v>
      </c>
      <c r="C23" s="26">
        <v>1615</v>
      </c>
      <c r="D23" s="26">
        <v>1515</v>
      </c>
      <c r="E23" s="26">
        <v>1565</v>
      </c>
      <c r="F23" s="26">
        <v>1365</v>
      </c>
      <c r="G23" s="26">
        <v>1515</v>
      </c>
      <c r="H23" s="26">
        <v>1815</v>
      </c>
      <c r="I23" s="26">
        <v>1365</v>
      </c>
      <c r="J23" s="26">
        <v>5515</v>
      </c>
      <c r="K23" s="26">
        <v>1565</v>
      </c>
      <c r="L23" s="26">
        <v>1765</v>
      </c>
      <c r="M23" s="26">
        <v>1365</v>
      </c>
      <c r="N23" s="26">
        <v>1565</v>
      </c>
      <c r="O23" s="26">
        <v>22530</v>
      </c>
      <c r="P23" s="27">
        <f t="shared" si="1"/>
        <v>7.1682201509098972E-2</v>
      </c>
      <c r="Q23" s="27">
        <f t="shared" si="2"/>
        <v>6.724367509986684E-2</v>
      </c>
      <c r="R23" s="27">
        <f t="shared" si="3"/>
        <v>6.9462938304482913E-2</v>
      </c>
      <c r="S23" s="27">
        <f t="shared" si="4"/>
        <v>6.0585885486018641E-2</v>
      </c>
      <c r="T23" s="27">
        <f t="shared" si="5"/>
        <v>6.724367509986684E-2</v>
      </c>
      <c r="U23" s="27">
        <f t="shared" si="6"/>
        <v>8.0559254327563251E-2</v>
      </c>
      <c r="V23" s="27">
        <f t="shared" si="7"/>
        <v>6.0585885486018641E-2</v>
      </c>
      <c r="W23" s="27">
        <f t="shared" si="8"/>
        <v>0.24478473146915225</v>
      </c>
      <c r="X23" s="27">
        <f t="shared" si="9"/>
        <v>6.9462938304482913E-2</v>
      </c>
      <c r="Y23" s="27">
        <f t="shared" si="10"/>
        <v>7.8339991122947178E-2</v>
      </c>
      <c r="Z23" s="27">
        <f t="shared" si="11"/>
        <v>6.0585885486018641E-2</v>
      </c>
      <c r="AA23" s="27">
        <f t="shared" si="12"/>
        <v>6.9462938304482913E-2</v>
      </c>
      <c r="AB23" s="28">
        <f t="shared" si="13"/>
        <v>1</v>
      </c>
    </row>
    <row r="24" spans="1:28">
      <c r="A24" s="5" t="s">
        <v>528</v>
      </c>
      <c r="B24" s="5" t="s">
        <v>529</v>
      </c>
      <c r="C24" s="26">
        <v>22893.054500000002</v>
      </c>
      <c r="D24" s="26">
        <v>22657.054500000002</v>
      </c>
      <c r="E24" s="26">
        <v>25568.054500000002</v>
      </c>
      <c r="F24" s="26">
        <v>23725.054500000002</v>
      </c>
      <c r="G24" s="26">
        <v>23268.054500000002</v>
      </c>
      <c r="H24" s="26">
        <v>23157.054500000002</v>
      </c>
      <c r="I24" s="26">
        <v>23393.054500000002</v>
      </c>
      <c r="J24" s="26">
        <v>23475.054500000002</v>
      </c>
      <c r="K24" s="26">
        <v>24268.054500000002</v>
      </c>
      <c r="L24" s="26">
        <v>24882.054500000002</v>
      </c>
      <c r="M24" s="26">
        <v>23257.054500000002</v>
      </c>
      <c r="N24" s="26">
        <v>23257.054500000002</v>
      </c>
      <c r="O24" s="26">
        <v>283800.65399999998</v>
      </c>
      <c r="P24" s="27">
        <f t="shared" si="1"/>
        <v>8.06659680918142E-2</v>
      </c>
      <c r="Q24" s="27">
        <f t="shared" si="2"/>
        <v>7.9834398478870319E-2</v>
      </c>
      <c r="R24" s="27">
        <f t="shared" si="3"/>
        <v>9.0091598238529788E-2</v>
      </c>
      <c r="S24" s="27">
        <f t="shared" si="4"/>
        <v>8.3597603337446869E-2</v>
      </c>
      <c r="T24" s="27">
        <f t="shared" si="5"/>
        <v>8.1987318112381816E-2</v>
      </c>
      <c r="U24" s="27">
        <f t="shared" si="6"/>
        <v>8.1596198506293793E-2</v>
      </c>
      <c r="V24" s="27">
        <f t="shared" si="7"/>
        <v>8.2427768119237674E-2</v>
      </c>
      <c r="W24" s="27">
        <f t="shared" si="8"/>
        <v>8.2716703323735125E-2</v>
      </c>
      <c r="X24" s="27">
        <f t="shared" si="9"/>
        <v>8.5510918167228764E-2</v>
      </c>
      <c r="Y24" s="27">
        <f t="shared" si="10"/>
        <v>8.7674408600904793E-2</v>
      </c>
      <c r="Z24" s="27">
        <f t="shared" si="11"/>
        <v>8.1948558511778499E-2</v>
      </c>
      <c r="AA24" s="27">
        <f t="shared" si="12"/>
        <v>8.1948558511778499E-2</v>
      </c>
      <c r="AB24" s="28">
        <f t="shared" si="13"/>
        <v>1.0000000000000002</v>
      </c>
    </row>
    <row r="25" spans="1:28">
      <c r="A25" s="5" t="s">
        <v>523</v>
      </c>
      <c r="B25" s="5" t="s">
        <v>522</v>
      </c>
      <c r="C25" s="26">
        <v>1000</v>
      </c>
      <c r="D25" s="26">
        <v>750</v>
      </c>
      <c r="E25" s="26">
        <v>1000</v>
      </c>
      <c r="F25" s="26">
        <v>1000</v>
      </c>
      <c r="G25" s="26">
        <v>750</v>
      </c>
      <c r="H25" s="26">
        <v>1000</v>
      </c>
      <c r="I25" s="26">
        <v>1000</v>
      </c>
      <c r="J25" s="26">
        <v>750</v>
      </c>
      <c r="K25" s="26">
        <v>1000</v>
      </c>
      <c r="L25" s="26">
        <v>1000</v>
      </c>
      <c r="M25" s="26">
        <v>750</v>
      </c>
      <c r="N25" s="26">
        <v>1000</v>
      </c>
      <c r="O25" s="26">
        <v>11000</v>
      </c>
      <c r="P25" s="27">
        <f t="shared" si="1"/>
        <v>9.0909090909090912E-2</v>
      </c>
      <c r="Q25" s="27">
        <f t="shared" si="2"/>
        <v>6.8181818181818177E-2</v>
      </c>
      <c r="R25" s="27">
        <f t="shared" si="3"/>
        <v>9.0909090909090912E-2</v>
      </c>
      <c r="S25" s="27">
        <f t="shared" si="4"/>
        <v>9.0909090909090912E-2</v>
      </c>
      <c r="T25" s="27">
        <f t="shared" si="5"/>
        <v>6.8181818181818177E-2</v>
      </c>
      <c r="U25" s="27">
        <f t="shared" si="6"/>
        <v>9.0909090909090912E-2</v>
      </c>
      <c r="V25" s="27">
        <f t="shared" si="7"/>
        <v>9.0909090909090912E-2</v>
      </c>
      <c r="W25" s="27">
        <f t="shared" si="8"/>
        <v>6.8181818181818177E-2</v>
      </c>
      <c r="X25" s="27">
        <f t="shared" si="9"/>
        <v>9.0909090909090912E-2</v>
      </c>
      <c r="Y25" s="27">
        <f t="shared" si="10"/>
        <v>9.0909090909090912E-2</v>
      </c>
      <c r="Z25" s="27">
        <f t="shared" si="11"/>
        <v>6.8181818181818177E-2</v>
      </c>
      <c r="AA25" s="27">
        <f t="shared" si="12"/>
        <v>9.0909090909090912E-2</v>
      </c>
      <c r="AB25" s="28">
        <f t="shared" si="13"/>
        <v>1</v>
      </c>
    </row>
    <row r="26" spans="1:28">
      <c r="A26" s="5" t="s">
        <v>562</v>
      </c>
      <c r="B26" s="5" t="s">
        <v>563</v>
      </c>
      <c r="C26" s="26">
        <v>5570.26</v>
      </c>
      <c r="D26" s="26">
        <v>11845.09</v>
      </c>
      <c r="E26" s="26">
        <v>13318.21</v>
      </c>
      <c r="F26" s="26">
        <v>19919.689999999999</v>
      </c>
      <c r="G26" s="26">
        <v>13673.58</v>
      </c>
      <c r="H26" s="26">
        <v>15786.27</v>
      </c>
      <c r="I26" s="26">
        <v>22850.670000000002</v>
      </c>
      <c r="J26" s="26">
        <v>14354.27</v>
      </c>
      <c r="K26" s="26">
        <v>13030.26</v>
      </c>
      <c r="L26" s="26">
        <v>13785.130000000001</v>
      </c>
      <c r="M26" s="26">
        <v>9673.1500000000015</v>
      </c>
      <c r="N26" s="26">
        <v>8451.5400000000009</v>
      </c>
      <c r="O26" s="26">
        <v>162258.11999999997</v>
      </c>
      <c r="P26" s="27">
        <f t="shared" si="1"/>
        <v>3.4329622455874634E-2</v>
      </c>
      <c r="Q26" s="27">
        <f t="shared" si="2"/>
        <v>7.300152374500582E-2</v>
      </c>
      <c r="R26" s="27">
        <f t="shared" si="3"/>
        <v>8.208039141585026E-2</v>
      </c>
      <c r="S26" s="27">
        <f t="shared" si="4"/>
        <v>0.12276544311002742</v>
      </c>
      <c r="T26" s="27">
        <f t="shared" si="5"/>
        <v>8.4270543748442311E-2</v>
      </c>
      <c r="U26" s="27">
        <f t="shared" si="6"/>
        <v>9.7291093968055367E-2</v>
      </c>
      <c r="V26" s="27">
        <f t="shared" si="7"/>
        <v>0.1408291307701581</v>
      </c>
      <c r="W26" s="27">
        <f t="shared" si="8"/>
        <v>8.8465649669797752E-2</v>
      </c>
      <c r="X26" s="27">
        <f t="shared" si="9"/>
        <v>8.0305749875568655E-2</v>
      </c>
      <c r="Y26" s="27">
        <f t="shared" si="10"/>
        <v>8.4958028602821256E-2</v>
      </c>
      <c r="Z26" s="27">
        <f t="shared" si="11"/>
        <v>5.9615814604532601E-2</v>
      </c>
      <c r="AA26" s="27">
        <f t="shared" si="12"/>
        <v>5.2087008033866053E-2</v>
      </c>
      <c r="AB26" s="28">
        <f t="shared" si="13"/>
        <v>1.0000000000000004</v>
      </c>
    </row>
    <row r="27" spans="1:28">
      <c r="A27" s="5" t="s">
        <v>490</v>
      </c>
      <c r="B27" s="5" t="s">
        <v>489</v>
      </c>
      <c r="C27" s="26">
        <v>161652.96666666667</v>
      </c>
      <c r="D27" s="26">
        <v>75569.896666666667</v>
      </c>
      <c r="E27" s="26">
        <v>63621.656666666669</v>
      </c>
      <c r="F27" s="26">
        <v>85996.976666666669</v>
      </c>
      <c r="G27" s="26">
        <v>137228.35666666669</v>
      </c>
      <c r="H27" s="26">
        <v>94272.006666666653</v>
      </c>
      <c r="I27" s="26">
        <v>68426.156666666662</v>
      </c>
      <c r="J27" s="26">
        <v>67314.706666666665</v>
      </c>
      <c r="K27" s="26">
        <v>68027.246666666673</v>
      </c>
      <c r="L27" s="26">
        <v>61021.136666666665</v>
      </c>
      <c r="M27" s="26">
        <v>65344.216666666667</v>
      </c>
      <c r="N27" s="26">
        <v>70369.21666666666</v>
      </c>
      <c r="O27" s="26">
        <v>1018844.54</v>
      </c>
      <c r="P27" s="27">
        <f t="shared" si="1"/>
        <v>0.15866303476158067</v>
      </c>
      <c r="Q27" s="27">
        <f t="shared" si="2"/>
        <v>7.4172156496678743E-2</v>
      </c>
      <c r="R27" s="27">
        <f t="shared" si="3"/>
        <v>6.2444911042725586E-2</v>
      </c>
      <c r="S27" s="27">
        <f t="shared" si="4"/>
        <v>8.4406377313134218E-2</v>
      </c>
      <c r="T27" s="27">
        <f t="shared" si="5"/>
        <v>0.13469018214169032</v>
      </c>
      <c r="U27" s="27">
        <f t="shared" si="6"/>
        <v>9.2528352428199345E-2</v>
      </c>
      <c r="V27" s="27">
        <f t="shared" si="7"/>
        <v>6.7160547051335881E-2</v>
      </c>
      <c r="W27" s="27">
        <f t="shared" si="8"/>
        <v>6.6069654421141294E-2</v>
      </c>
      <c r="X27" s="27">
        <f t="shared" si="9"/>
        <v>6.6769015287324082E-2</v>
      </c>
      <c r="Y27" s="27">
        <f t="shared" si="10"/>
        <v>5.9892490238664539E-2</v>
      </c>
      <c r="Z27" s="27">
        <f t="shared" si="11"/>
        <v>6.4135610587525621E-2</v>
      </c>
      <c r="AA27" s="27">
        <f t="shared" si="12"/>
        <v>6.9067668229999699E-2</v>
      </c>
      <c r="AB27" s="28">
        <f t="shared" si="13"/>
        <v>0.99999999999999989</v>
      </c>
    </row>
    <row r="28" spans="1:28">
      <c r="A28" s="5" t="s">
        <v>723</v>
      </c>
      <c r="B28" s="5" t="s">
        <v>722</v>
      </c>
      <c r="C28" s="26">
        <v>369</v>
      </c>
      <c r="D28" s="26">
        <v>369</v>
      </c>
      <c r="E28" s="26">
        <v>5369</v>
      </c>
      <c r="F28" s="26">
        <v>1119</v>
      </c>
      <c r="G28" s="26">
        <v>1119</v>
      </c>
      <c r="H28" s="26">
        <v>2369</v>
      </c>
      <c r="I28" s="26">
        <v>1119</v>
      </c>
      <c r="J28" s="26">
        <v>1119</v>
      </c>
      <c r="K28" s="26">
        <v>2369</v>
      </c>
      <c r="L28" s="26">
        <v>1119</v>
      </c>
      <c r="M28" s="26">
        <v>1119</v>
      </c>
      <c r="N28" s="26">
        <v>2969</v>
      </c>
      <c r="O28" s="26">
        <v>20528</v>
      </c>
      <c r="P28" s="27">
        <f t="shared" si="1"/>
        <v>1.7975448168355418E-2</v>
      </c>
      <c r="Q28" s="27">
        <f t="shared" si="2"/>
        <v>1.7975448168355418E-2</v>
      </c>
      <c r="R28" s="27">
        <f t="shared" si="3"/>
        <v>0.26154520654715513</v>
      </c>
      <c r="S28" s="27">
        <f t="shared" si="4"/>
        <v>5.4510911925175369E-2</v>
      </c>
      <c r="T28" s="27">
        <f t="shared" si="5"/>
        <v>5.4510911925175369E-2</v>
      </c>
      <c r="U28" s="27">
        <f t="shared" si="6"/>
        <v>0.1154033515198753</v>
      </c>
      <c r="V28" s="27">
        <f t="shared" si="7"/>
        <v>5.4510911925175369E-2</v>
      </c>
      <c r="W28" s="27">
        <f t="shared" si="8"/>
        <v>5.4510911925175369E-2</v>
      </c>
      <c r="X28" s="27">
        <f t="shared" si="9"/>
        <v>0.1154033515198753</v>
      </c>
      <c r="Y28" s="27">
        <f t="shared" si="10"/>
        <v>5.4510911925175369E-2</v>
      </c>
      <c r="Z28" s="27">
        <f t="shared" si="11"/>
        <v>5.4510911925175369E-2</v>
      </c>
      <c r="AA28" s="27">
        <f t="shared" si="12"/>
        <v>0.14463172252533124</v>
      </c>
      <c r="AB28" s="28">
        <f t="shared" si="13"/>
        <v>1</v>
      </c>
    </row>
    <row r="29" spans="1:28">
      <c r="A29" s="5" t="s">
        <v>747</v>
      </c>
      <c r="B29" s="5" t="s">
        <v>746</v>
      </c>
      <c r="C29" s="26">
        <v>24283</v>
      </c>
      <c r="D29" s="26">
        <v>25995.200000000001</v>
      </c>
      <c r="E29" s="26">
        <v>45341.599999999999</v>
      </c>
      <c r="F29" s="26">
        <v>36474.5</v>
      </c>
      <c r="G29" s="26">
        <v>37084.717700000001</v>
      </c>
      <c r="H29" s="26">
        <v>37313.599999999999</v>
      </c>
      <c r="I29" s="26">
        <v>37280.6</v>
      </c>
      <c r="J29" s="26">
        <v>36474.5</v>
      </c>
      <c r="K29" s="26">
        <v>36474.5</v>
      </c>
      <c r="L29" s="26">
        <v>40505</v>
      </c>
      <c r="M29" s="26">
        <v>36474.5</v>
      </c>
      <c r="N29" s="26">
        <v>31637.9</v>
      </c>
      <c r="O29" s="26">
        <v>425339.6177</v>
      </c>
      <c r="P29" s="27">
        <f t="shared" si="1"/>
        <v>5.7090849263722369E-2</v>
      </c>
      <c r="Q29" s="27">
        <f t="shared" si="2"/>
        <v>6.1116338375831483E-2</v>
      </c>
      <c r="R29" s="27">
        <f t="shared" si="3"/>
        <v>0.10660093279149999</v>
      </c>
      <c r="S29" s="27">
        <f t="shared" si="4"/>
        <v>8.5753827017651926E-2</v>
      </c>
      <c r="T29" s="27">
        <f t="shared" si="5"/>
        <v>8.7188486933179474E-2</v>
      </c>
      <c r="U29" s="27">
        <f t="shared" si="6"/>
        <v>8.7726603512203224E-2</v>
      </c>
      <c r="V29" s="27">
        <f t="shared" si="7"/>
        <v>8.7649018451638111E-2</v>
      </c>
      <c r="W29" s="27">
        <f t="shared" si="8"/>
        <v>8.5753827017651926E-2</v>
      </c>
      <c r="X29" s="27">
        <f t="shared" si="9"/>
        <v>8.5753827017651926E-2</v>
      </c>
      <c r="Y29" s="27">
        <f t="shared" si="10"/>
        <v>9.5229784187582864E-2</v>
      </c>
      <c r="Z29" s="27">
        <f t="shared" si="11"/>
        <v>8.5753827017651926E-2</v>
      </c>
      <c r="AA29" s="27">
        <f t="shared" si="12"/>
        <v>7.4382678413734804E-2</v>
      </c>
      <c r="AB29" s="28">
        <f t="shared" si="13"/>
        <v>0.99999999999999989</v>
      </c>
    </row>
    <row r="30" spans="1:28">
      <c r="A30" s="5" t="s">
        <v>801</v>
      </c>
      <c r="B30" s="5" t="s">
        <v>802</v>
      </c>
      <c r="C30" s="26">
        <v>25086.600718436453</v>
      </c>
      <c r="D30" s="26">
        <v>-12256.019619153654</v>
      </c>
      <c r="E30" s="26">
        <v>27187.355901960374</v>
      </c>
      <c r="F30" s="26">
        <v>17870.483922475301</v>
      </c>
      <c r="G30" s="26">
        <v>87110.623376933654</v>
      </c>
      <c r="H30" s="26">
        <v>69389.979598556398</v>
      </c>
      <c r="I30" s="26">
        <v>49576.436099616156</v>
      </c>
      <c r="J30" s="26">
        <v>34926.58349202956</v>
      </c>
      <c r="K30" s="26">
        <v>116162.89955307971</v>
      </c>
      <c r="L30" s="26">
        <v>73143.587677877789</v>
      </c>
      <c r="M30" s="26">
        <v>101669.42501001655</v>
      </c>
      <c r="N30" s="26">
        <v>83524.908534666785</v>
      </c>
      <c r="O30" s="26">
        <v>673392.8642664951</v>
      </c>
      <c r="P30" s="27">
        <f t="shared" si="1"/>
        <v>3.7254034085678157E-2</v>
      </c>
      <c r="Q30" s="27">
        <f t="shared" si="2"/>
        <v>-1.8200400196553519E-2</v>
      </c>
      <c r="R30" s="27">
        <f t="shared" si="3"/>
        <v>4.0373691710521277E-2</v>
      </c>
      <c r="S30" s="27">
        <f t="shared" si="4"/>
        <v>2.6537976374224038E-2</v>
      </c>
      <c r="T30" s="27">
        <f t="shared" si="5"/>
        <v>0.12936077585529573</v>
      </c>
      <c r="U30" s="27">
        <f t="shared" si="6"/>
        <v>0.10304531467546904</v>
      </c>
      <c r="V30" s="27">
        <f t="shared" si="7"/>
        <v>7.3621861368575903E-2</v>
      </c>
      <c r="W30" s="27">
        <f t="shared" si="8"/>
        <v>5.186657795976788E-2</v>
      </c>
      <c r="X30" s="27">
        <f t="shared" si="9"/>
        <v>0.17250390628895684</v>
      </c>
      <c r="Y30" s="27">
        <f t="shared" si="10"/>
        <v>0.10861948731451249</v>
      </c>
      <c r="Z30" s="27">
        <f t="shared" si="11"/>
        <v>0.15098084699896805</v>
      </c>
      <c r="AA30" s="27">
        <f t="shared" si="12"/>
        <v>0.12403592756458408</v>
      </c>
      <c r="AB30" s="28">
        <f t="shared" si="13"/>
        <v>1</v>
      </c>
    </row>
    <row r="31" spans="1:28">
      <c r="A31" s="5" t="s">
        <v>516</v>
      </c>
      <c r="B31" s="5" t="s">
        <v>517</v>
      </c>
      <c r="C31" s="26">
        <v>97305.228927095261</v>
      </c>
      <c r="D31" s="26">
        <v>92305.228927095261</v>
      </c>
      <c r="E31" s="26">
        <v>97305.228927095261</v>
      </c>
      <c r="F31" s="26">
        <v>92305.228927095261</v>
      </c>
      <c r="G31" s="26">
        <v>97305.228927095261</v>
      </c>
      <c r="H31" s="26">
        <v>92305.228927095261</v>
      </c>
      <c r="I31" s="26">
        <v>97305.228927095261</v>
      </c>
      <c r="J31" s="26">
        <v>92305.228927095261</v>
      </c>
      <c r="K31" s="26">
        <v>97305.228927095261</v>
      </c>
      <c r="L31" s="26">
        <v>92305.228927095261</v>
      </c>
      <c r="M31" s="26">
        <v>97305.228927095261</v>
      </c>
      <c r="N31" s="26">
        <v>97305.228927095261</v>
      </c>
      <c r="O31" s="26">
        <v>1142662.7471251432</v>
      </c>
      <c r="P31" s="27">
        <f t="shared" si="1"/>
        <v>8.5156560124068262E-2</v>
      </c>
      <c r="Q31" s="27">
        <f t="shared" si="2"/>
        <v>8.0780815826304433E-2</v>
      </c>
      <c r="R31" s="27">
        <f t="shared" si="3"/>
        <v>8.5156560124068262E-2</v>
      </c>
      <c r="S31" s="27">
        <f t="shared" si="4"/>
        <v>8.0780815826304433E-2</v>
      </c>
      <c r="T31" s="27">
        <f t="shared" si="5"/>
        <v>8.5156560124068262E-2</v>
      </c>
      <c r="U31" s="27">
        <f t="shared" si="6"/>
        <v>8.0780815826304433E-2</v>
      </c>
      <c r="V31" s="27">
        <f t="shared" si="7"/>
        <v>8.5156560124068262E-2</v>
      </c>
      <c r="W31" s="27">
        <f t="shared" si="8"/>
        <v>8.0780815826304433E-2</v>
      </c>
      <c r="X31" s="27">
        <f t="shared" si="9"/>
        <v>8.5156560124068262E-2</v>
      </c>
      <c r="Y31" s="27">
        <f t="shared" si="10"/>
        <v>8.0780815826304433E-2</v>
      </c>
      <c r="Z31" s="27">
        <f t="shared" si="11"/>
        <v>8.5156560124068262E-2</v>
      </c>
      <c r="AA31" s="27">
        <f t="shared" si="12"/>
        <v>8.5156560124068262E-2</v>
      </c>
      <c r="AB31" s="28">
        <f t="shared" si="13"/>
        <v>1</v>
      </c>
    </row>
    <row r="32" spans="1:28">
      <c r="A32" s="5" t="s">
        <v>792</v>
      </c>
      <c r="B32" s="5" t="s">
        <v>791</v>
      </c>
      <c r="C32" s="26">
        <v>19448</v>
      </c>
      <c r="D32" s="26">
        <v>19448</v>
      </c>
      <c r="E32" s="26">
        <v>19448</v>
      </c>
      <c r="F32" s="26">
        <v>20115</v>
      </c>
      <c r="G32" s="26">
        <v>20115</v>
      </c>
      <c r="H32" s="26">
        <v>20115</v>
      </c>
      <c r="I32" s="26">
        <v>20115</v>
      </c>
      <c r="J32" s="26">
        <v>20115</v>
      </c>
      <c r="K32" s="26">
        <v>20115</v>
      </c>
      <c r="L32" s="26">
        <v>25667</v>
      </c>
      <c r="M32" s="26">
        <v>25667</v>
      </c>
      <c r="N32" s="26">
        <v>25667</v>
      </c>
      <c r="O32" s="26">
        <v>256035</v>
      </c>
      <c r="P32" s="27">
        <f t="shared" si="1"/>
        <v>7.5958365067275962E-2</v>
      </c>
      <c r="Q32" s="27">
        <f t="shared" si="2"/>
        <v>7.5958365067275962E-2</v>
      </c>
      <c r="R32" s="27">
        <f t="shared" si="3"/>
        <v>7.5958365067275962E-2</v>
      </c>
      <c r="S32" s="27">
        <f t="shared" si="4"/>
        <v>7.8563477649540109E-2</v>
      </c>
      <c r="T32" s="27">
        <f t="shared" si="5"/>
        <v>7.8563477649540109E-2</v>
      </c>
      <c r="U32" s="27">
        <f t="shared" si="6"/>
        <v>7.8563477649540109E-2</v>
      </c>
      <c r="V32" s="27">
        <f t="shared" si="7"/>
        <v>7.8563477649540109E-2</v>
      </c>
      <c r="W32" s="27">
        <f t="shared" si="8"/>
        <v>7.8563477649540109E-2</v>
      </c>
      <c r="X32" s="27">
        <f t="shared" si="9"/>
        <v>7.8563477649540109E-2</v>
      </c>
      <c r="Y32" s="27">
        <f t="shared" si="10"/>
        <v>0.10024801296697718</v>
      </c>
      <c r="Z32" s="27">
        <f t="shared" si="11"/>
        <v>0.10024801296697718</v>
      </c>
      <c r="AA32" s="27">
        <f t="shared" si="12"/>
        <v>0.10024801296697718</v>
      </c>
      <c r="AB32" s="28">
        <f t="shared" si="13"/>
        <v>0.99999999999999989</v>
      </c>
    </row>
    <row r="33" spans="1:28">
      <c r="A33" s="5" t="s">
        <v>777</v>
      </c>
      <c r="B33" s="5" t="s">
        <v>776</v>
      </c>
      <c r="C33" s="26">
        <v>65411.700368916659</v>
      </c>
      <c r="D33" s="26">
        <v>65411.700368916659</v>
      </c>
      <c r="E33" s="26">
        <v>65411.700368916659</v>
      </c>
      <c r="F33" s="26">
        <v>65411.700368916659</v>
      </c>
      <c r="G33" s="26">
        <v>65411.700368916659</v>
      </c>
      <c r="H33" s="26">
        <v>65411.700368916659</v>
      </c>
      <c r="I33" s="26">
        <v>65411.700368916659</v>
      </c>
      <c r="J33" s="26">
        <v>65411.700368916659</v>
      </c>
      <c r="K33" s="26">
        <v>65411.700368916659</v>
      </c>
      <c r="L33" s="26">
        <v>65411.700368916659</v>
      </c>
      <c r="M33" s="26">
        <v>65411.700368916659</v>
      </c>
      <c r="N33" s="26">
        <v>65411.700368916659</v>
      </c>
      <c r="O33" s="26">
        <v>784940.40442699997</v>
      </c>
      <c r="P33" s="27">
        <f t="shared" si="1"/>
        <v>8.3333333333333329E-2</v>
      </c>
      <c r="Q33" s="27">
        <f t="shared" si="2"/>
        <v>8.3333333333333329E-2</v>
      </c>
      <c r="R33" s="27">
        <f t="shared" si="3"/>
        <v>8.3333333333333329E-2</v>
      </c>
      <c r="S33" s="27">
        <f t="shared" si="4"/>
        <v>8.3333333333333329E-2</v>
      </c>
      <c r="T33" s="27">
        <f t="shared" si="5"/>
        <v>8.3333333333333329E-2</v>
      </c>
      <c r="U33" s="27">
        <f t="shared" si="6"/>
        <v>8.3333333333333329E-2</v>
      </c>
      <c r="V33" s="27">
        <f t="shared" si="7"/>
        <v>8.3333333333333329E-2</v>
      </c>
      <c r="W33" s="27">
        <f t="shared" si="8"/>
        <v>8.3333333333333329E-2</v>
      </c>
      <c r="X33" s="27">
        <f t="shared" si="9"/>
        <v>8.3333333333333329E-2</v>
      </c>
      <c r="Y33" s="27">
        <f t="shared" si="10"/>
        <v>8.3333333333333329E-2</v>
      </c>
      <c r="Z33" s="27">
        <f t="shared" si="11"/>
        <v>8.3333333333333329E-2</v>
      </c>
      <c r="AA33" s="27">
        <f t="shared" si="12"/>
        <v>8.3333333333333329E-2</v>
      </c>
      <c r="AB33" s="28">
        <f t="shared" si="13"/>
        <v>1</v>
      </c>
    </row>
    <row r="34" spans="1:28">
      <c r="A34" s="5" t="s">
        <v>815</v>
      </c>
      <c r="B34" s="5" t="s">
        <v>816</v>
      </c>
      <c r="C34" s="26">
        <v>134566.26188021153</v>
      </c>
      <c r="D34" s="26">
        <v>152266.26188021153</v>
      </c>
      <c r="E34" s="26">
        <v>174266.26188021153</v>
      </c>
      <c r="F34" s="26">
        <v>187738.02188021151</v>
      </c>
      <c r="G34" s="26">
        <v>188524.66188021153</v>
      </c>
      <c r="H34" s="26">
        <v>186327.66188021153</v>
      </c>
      <c r="I34" s="26">
        <v>194742.01188021153</v>
      </c>
      <c r="J34" s="26">
        <v>191742.01188021153</v>
      </c>
      <c r="K34" s="26">
        <v>183607.82188021153</v>
      </c>
      <c r="L34" s="26">
        <v>181276.82188021153</v>
      </c>
      <c r="M34" s="26">
        <v>197703.95188021151</v>
      </c>
      <c r="N34" s="26">
        <v>193848.95188021151</v>
      </c>
      <c r="O34" s="26">
        <v>2166610.7025625384</v>
      </c>
      <c r="P34" s="27">
        <f t="shared" si="1"/>
        <v>6.2109109735798196E-2</v>
      </c>
      <c r="Q34" s="27">
        <f t="shared" si="2"/>
        <v>7.0278551518332316E-2</v>
      </c>
      <c r="R34" s="27">
        <f t="shared" si="3"/>
        <v>8.0432659948600715E-2</v>
      </c>
      <c r="S34" s="27">
        <f t="shared" si="4"/>
        <v>8.6650555938898546E-2</v>
      </c>
      <c r="T34" s="27">
        <f t="shared" si="5"/>
        <v>8.7013629932334288E-2</v>
      </c>
      <c r="U34" s="27">
        <f t="shared" si="6"/>
        <v>8.5999603740457037E-2</v>
      </c>
      <c r="V34" s="27">
        <f t="shared" si="7"/>
        <v>8.9883250207285617E-2</v>
      </c>
      <c r="W34" s="27">
        <f t="shared" si="8"/>
        <v>8.8498599057703575E-2</v>
      </c>
      <c r="X34" s="27">
        <f t="shared" si="9"/>
        <v>8.4744260546230618E-2</v>
      </c>
      <c r="Y34" s="27">
        <f t="shared" si="10"/>
        <v>8.3668386603005365E-2</v>
      </c>
      <c r="Z34" s="27">
        <f t="shared" si="11"/>
        <v>9.1250334749283304E-2</v>
      </c>
      <c r="AA34" s="27">
        <f t="shared" si="12"/>
        <v>8.9471058022070366E-2</v>
      </c>
      <c r="AB34" s="28">
        <f t="shared" si="13"/>
        <v>0.99999999999999989</v>
      </c>
    </row>
    <row r="35" spans="1:28">
      <c r="A35" s="5" t="s">
        <v>860</v>
      </c>
      <c r="B35" s="5" t="s">
        <v>859</v>
      </c>
      <c r="C35" s="26">
        <v>1035448.8550328951</v>
      </c>
      <c r="D35" s="26">
        <v>1035420.2378985001</v>
      </c>
      <c r="E35" s="26">
        <v>1036246.1738253991</v>
      </c>
      <c r="F35" s="26">
        <v>1037435.5090334665</v>
      </c>
      <c r="G35" s="26">
        <v>1038594.4444185905</v>
      </c>
      <c r="H35" s="26">
        <v>1039728.750535361</v>
      </c>
      <c r="I35" s="26">
        <v>1069353.3923559228</v>
      </c>
      <c r="J35" s="26">
        <v>1071406.7762980647</v>
      </c>
      <c r="K35" s="26">
        <v>1074519.2492039637</v>
      </c>
      <c r="L35" s="26">
        <v>1075995.7440572076</v>
      </c>
      <c r="M35" s="26">
        <v>1077110.9028783969</v>
      </c>
      <c r="N35" s="26">
        <v>1077817.4017502707</v>
      </c>
      <c r="O35" s="26">
        <v>12669077.43728804</v>
      </c>
      <c r="P35" s="27">
        <f t="shared" si="1"/>
        <v>8.1730406981752934E-2</v>
      </c>
      <c r="Q35" s="27">
        <f t="shared" si="2"/>
        <v>8.1728148164207884E-2</v>
      </c>
      <c r="R35" s="27">
        <f t="shared" si="3"/>
        <v>8.1793341224317223E-2</v>
      </c>
      <c r="S35" s="27">
        <f t="shared" si="4"/>
        <v>8.188721824211545E-2</v>
      </c>
      <c r="T35" s="27">
        <f t="shared" si="5"/>
        <v>8.1978695730579851E-2</v>
      </c>
      <c r="U35" s="27">
        <f t="shared" si="6"/>
        <v>8.2068229173120177E-2</v>
      </c>
      <c r="V35" s="27">
        <f t="shared" si="7"/>
        <v>8.4406571642585998E-2</v>
      </c>
      <c r="W35" s="27">
        <f t="shared" si="8"/>
        <v>8.4568650053765196E-2</v>
      </c>
      <c r="X35" s="27">
        <f t="shared" si="9"/>
        <v>8.4814324841160388E-2</v>
      </c>
      <c r="Y35" s="27">
        <f t="shared" si="10"/>
        <v>8.4930868043343238E-2</v>
      </c>
      <c r="Z35" s="27">
        <f t="shared" si="11"/>
        <v>8.5018890144929499E-2</v>
      </c>
      <c r="AA35" s="27">
        <f t="shared" si="12"/>
        <v>8.5074655758122023E-2</v>
      </c>
      <c r="AB35" s="28">
        <f t="shared" si="13"/>
        <v>0.99999999999999989</v>
      </c>
    </row>
    <row r="36" spans="1:28">
      <c r="A36" s="5" t="s">
        <v>868</v>
      </c>
      <c r="B36" s="5" t="s">
        <v>867</v>
      </c>
      <c r="C36" s="26">
        <v>20215</v>
      </c>
      <c r="D36" s="26">
        <v>20215</v>
      </c>
      <c r="E36" s="26">
        <v>20215</v>
      </c>
      <c r="F36" s="26">
        <v>20215</v>
      </c>
      <c r="G36" s="26">
        <v>20215</v>
      </c>
      <c r="H36" s="26">
        <v>20215</v>
      </c>
      <c r="I36" s="26">
        <v>20215</v>
      </c>
      <c r="J36" s="26">
        <v>20215</v>
      </c>
      <c r="K36" s="26">
        <v>20215</v>
      </c>
      <c r="L36" s="26">
        <v>20215</v>
      </c>
      <c r="M36" s="26">
        <v>20215</v>
      </c>
      <c r="N36" s="26">
        <v>20215</v>
      </c>
      <c r="O36" s="26">
        <v>242580</v>
      </c>
      <c r="P36" s="27">
        <f t="shared" si="1"/>
        <v>8.3333333333333329E-2</v>
      </c>
      <c r="Q36" s="27">
        <f t="shared" si="2"/>
        <v>8.3333333333333329E-2</v>
      </c>
      <c r="R36" s="27">
        <f t="shared" si="3"/>
        <v>8.3333333333333329E-2</v>
      </c>
      <c r="S36" s="27">
        <f t="shared" si="4"/>
        <v>8.3333333333333329E-2</v>
      </c>
      <c r="T36" s="27">
        <f t="shared" si="5"/>
        <v>8.3333333333333329E-2</v>
      </c>
      <c r="U36" s="27">
        <f t="shared" si="6"/>
        <v>8.3333333333333329E-2</v>
      </c>
      <c r="V36" s="27">
        <f t="shared" si="7"/>
        <v>8.3333333333333329E-2</v>
      </c>
      <c r="W36" s="27">
        <f t="shared" si="8"/>
        <v>8.3333333333333329E-2</v>
      </c>
      <c r="X36" s="27">
        <f t="shared" si="9"/>
        <v>8.3333333333333329E-2</v>
      </c>
      <c r="Y36" s="27">
        <f t="shared" si="10"/>
        <v>8.3333333333333329E-2</v>
      </c>
      <c r="Z36" s="27">
        <f t="shared" si="11"/>
        <v>8.3333333333333329E-2</v>
      </c>
      <c r="AA36" s="27">
        <f t="shared" si="12"/>
        <v>8.3333333333333329E-2</v>
      </c>
      <c r="AB36" s="28">
        <f t="shared" si="13"/>
        <v>1</v>
      </c>
    </row>
    <row r="37" spans="1:28">
      <c r="A37" s="5" t="s">
        <v>882</v>
      </c>
      <c r="B37" s="5" t="s">
        <v>883</v>
      </c>
      <c r="C37" s="26">
        <v>155654.38443395644</v>
      </c>
      <c r="D37" s="26">
        <v>155633.35590375168</v>
      </c>
      <c r="E37" s="26">
        <v>155747.92075742697</v>
      </c>
      <c r="F37" s="26">
        <v>155915.12876513303</v>
      </c>
      <c r="G37" s="26">
        <v>156068.91085043538</v>
      </c>
      <c r="H37" s="26">
        <v>160475.77655694919</v>
      </c>
      <c r="I37" s="26">
        <v>160874.21490281852</v>
      </c>
      <c r="J37" s="26">
        <v>161163.4689097894</v>
      </c>
      <c r="K37" s="26">
        <v>161622.9209419862</v>
      </c>
      <c r="L37" s="26">
        <v>161821.35583951068</v>
      </c>
      <c r="M37" s="26">
        <v>161968.19182315195</v>
      </c>
      <c r="N37" s="26">
        <v>162052.3356221258</v>
      </c>
      <c r="O37" s="26">
        <v>1908997.9653070357</v>
      </c>
      <c r="P37" s="27">
        <f t="shared" si="1"/>
        <v>8.1537218615590087E-2</v>
      </c>
      <c r="Q37" s="27">
        <f t="shared" si="2"/>
        <v>8.1526203134910213E-2</v>
      </c>
      <c r="R37" s="27">
        <f t="shared" si="3"/>
        <v>8.1586216218086482E-2</v>
      </c>
      <c r="S37" s="27">
        <f t="shared" si="4"/>
        <v>8.1673805629256524E-2</v>
      </c>
      <c r="T37" s="27">
        <f t="shared" si="5"/>
        <v>8.1754362072006648E-2</v>
      </c>
      <c r="U37" s="27">
        <f t="shared" si="6"/>
        <v>8.4062832686748773E-2</v>
      </c>
      <c r="V37" s="27">
        <f t="shared" si="7"/>
        <v>8.4271548648269065E-2</v>
      </c>
      <c r="W37" s="27">
        <f t="shared" si="8"/>
        <v>8.442307002871452E-2</v>
      </c>
      <c r="X37" s="27">
        <f t="shared" si="9"/>
        <v>8.4663747096237169E-2</v>
      </c>
      <c r="Y37" s="27">
        <f t="shared" si="10"/>
        <v>8.4767694246066921E-2</v>
      </c>
      <c r="Z37" s="27">
        <f t="shared" si="11"/>
        <v>8.484461207746842E-2</v>
      </c>
      <c r="AA37" s="27">
        <f t="shared" si="12"/>
        <v>8.4888689546644927E-2</v>
      </c>
      <c r="AB37" s="28">
        <f t="shared" si="13"/>
        <v>0.99999999999999967</v>
      </c>
    </row>
    <row r="38" spans="1:28">
      <c r="A38" s="5" t="s">
        <v>909</v>
      </c>
      <c r="B38" s="5" t="s">
        <v>910</v>
      </c>
      <c r="C38" s="26">
        <v>730110.90530054143</v>
      </c>
      <c r="D38" s="26">
        <v>333185.96937797032</v>
      </c>
      <c r="E38" s="26">
        <v>510764.69024788856</v>
      </c>
      <c r="F38" s="26">
        <v>729759.93708079227</v>
      </c>
      <c r="G38" s="26">
        <v>-193433.73340423076</v>
      </c>
      <c r="H38" s="26">
        <v>947838.0221289763</v>
      </c>
      <c r="I38" s="26">
        <v>1154225.2412739233</v>
      </c>
      <c r="J38" s="26">
        <v>671591.6314050178</v>
      </c>
      <c r="K38" s="26">
        <v>1210531.757455481</v>
      </c>
      <c r="L38" s="26">
        <v>1300482.7864631303</v>
      </c>
      <c r="M38" s="26">
        <v>698891.85587471013</v>
      </c>
      <c r="N38" s="26">
        <v>729098.51820008841</v>
      </c>
      <c r="O38" s="26">
        <v>8823047.5814042892</v>
      </c>
      <c r="P38" s="27">
        <f t="shared" si="1"/>
        <v>8.2750421389469142E-2</v>
      </c>
      <c r="Q38" s="27">
        <f t="shared" si="2"/>
        <v>3.7763138677864863E-2</v>
      </c>
      <c r="R38" s="27">
        <f t="shared" si="3"/>
        <v>5.7889826110015662E-2</v>
      </c>
      <c r="S38" s="27">
        <f t="shared" si="4"/>
        <v>8.271064281902496E-2</v>
      </c>
      <c r="T38" s="27">
        <f t="shared" si="5"/>
        <v>-2.1923686982252857E-2</v>
      </c>
      <c r="U38" s="27">
        <f t="shared" si="6"/>
        <v>0.10742750884928549</v>
      </c>
      <c r="V38" s="27">
        <f t="shared" si="7"/>
        <v>0.13081933772029086</v>
      </c>
      <c r="W38" s="27">
        <f t="shared" si="8"/>
        <v>7.6117874828249124E-2</v>
      </c>
      <c r="X38" s="27">
        <f t="shared" si="9"/>
        <v>0.13720109137876949</v>
      </c>
      <c r="Y38" s="27">
        <f t="shared" si="10"/>
        <v>0.1473960980561938</v>
      </c>
      <c r="Z38" s="27">
        <f t="shared" si="11"/>
        <v>7.921206923418557E-2</v>
      </c>
      <c r="AA38" s="27">
        <f t="shared" si="12"/>
        <v>8.2635677918903847E-2</v>
      </c>
      <c r="AB38" s="28">
        <f t="shared" si="13"/>
        <v>0.99999999999999989</v>
      </c>
    </row>
    <row r="39" spans="1:28">
      <c r="A39" s="5" t="s">
        <v>915</v>
      </c>
      <c r="B39" s="5" t="s">
        <v>916</v>
      </c>
      <c r="C39" s="26">
        <v>130230.18674074636</v>
      </c>
      <c r="D39" s="26">
        <v>58195.154134646298</v>
      </c>
      <c r="E39" s="26">
        <v>91543.203732121416</v>
      </c>
      <c r="F39" s="26">
        <v>130570.67449490535</v>
      </c>
      <c r="G39" s="26">
        <v>-37684.374866283601</v>
      </c>
      <c r="H39" s="26">
        <v>168530.22231606973</v>
      </c>
      <c r="I39" s="26">
        <v>205175.73039888311</v>
      </c>
      <c r="J39" s="26">
        <v>117403.48586446642</v>
      </c>
      <c r="K39" s="26">
        <v>210473.55600694389</v>
      </c>
      <c r="L39" s="26">
        <v>221659.40753094453</v>
      </c>
      <c r="M39" s="26">
        <v>113947.66247101488</v>
      </c>
      <c r="N39" s="26">
        <v>120465.3010208089</v>
      </c>
      <c r="O39" s="26">
        <v>1530510.2098452672</v>
      </c>
      <c r="P39" s="27">
        <f t="shared" si="1"/>
        <v>8.5089394309831146E-2</v>
      </c>
      <c r="Q39" s="27">
        <f t="shared" si="2"/>
        <v>3.8023368782707928E-2</v>
      </c>
      <c r="R39" s="27">
        <f t="shared" si="3"/>
        <v>5.9812213694004905E-2</v>
      </c>
      <c r="S39" s="27">
        <f t="shared" si="4"/>
        <v>8.531186113949929E-2</v>
      </c>
      <c r="T39" s="27">
        <f t="shared" si="5"/>
        <v>-2.4622099626564038E-2</v>
      </c>
      <c r="U39" s="27">
        <f t="shared" si="6"/>
        <v>0.11011375241535171</v>
      </c>
      <c r="V39" s="27">
        <f t="shared" si="7"/>
        <v>0.13405708049450132</v>
      </c>
      <c r="W39" s="27">
        <f t="shared" si="8"/>
        <v>7.67087243908917E-2</v>
      </c>
      <c r="X39" s="27">
        <f t="shared" si="9"/>
        <v>0.13751855731052098</v>
      </c>
      <c r="Y39" s="27">
        <f t="shared" si="10"/>
        <v>0.1448271341838053</v>
      </c>
      <c r="Z39" s="27">
        <f t="shared" si="11"/>
        <v>7.445076925199659E-2</v>
      </c>
      <c r="AA39" s="27">
        <f t="shared" si="12"/>
        <v>7.8709243653453179E-2</v>
      </c>
      <c r="AB39" s="28">
        <f t="shared" si="13"/>
        <v>1</v>
      </c>
    </row>
    <row r="40" spans="1:28">
      <c r="A40" s="5" t="s">
        <v>929</v>
      </c>
      <c r="B40" s="5" t="s">
        <v>930</v>
      </c>
      <c r="C40" s="26">
        <v>-62017.419952067277</v>
      </c>
      <c r="D40" s="26">
        <v>284058.94371666643</v>
      </c>
      <c r="E40" s="26">
        <v>-31146.132740406738</v>
      </c>
      <c r="F40" s="26">
        <v>-120016.28377297435</v>
      </c>
      <c r="G40" s="26">
        <v>787520.36833972053</v>
      </c>
      <c r="H40" s="26">
        <v>-75502.268248138251</v>
      </c>
      <c r="I40" s="26">
        <v>-139845.22663370668</v>
      </c>
      <c r="J40" s="26">
        <v>307295.73709874216</v>
      </c>
      <c r="K40" s="26">
        <v>-148824.38063139253</v>
      </c>
      <c r="L40" s="26">
        <v>-158252.36388891932</v>
      </c>
      <c r="M40" s="26">
        <v>154702.97051845913</v>
      </c>
      <c r="N40" s="26">
        <v>-19758.830818407368</v>
      </c>
      <c r="O40" s="26">
        <v>778215.11298757582</v>
      </c>
      <c r="P40" s="27">
        <f t="shared" si="1"/>
        <v>-7.9691873001517227E-2</v>
      </c>
      <c r="Q40" s="27">
        <f t="shared" si="2"/>
        <v>0.3650133992208931</v>
      </c>
      <c r="R40" s="27">
        <f t="shared" si="3"/>
        <v>-4.0022523619255367E-2</v>
      </c>
      <c r="S40" s="27">
        <f t="shared" si="4"/>
        <v>-0.15421993452713942</v>
      </c>
      <c r="T40" s="27">
        <f t="shared" si="5"/>
        <v>1.0119571763601733</v>
      </c>
      <c r="U40" s="27">
        <f t="shared" si="6"/>
        <v>-9.7019791813454076E-2</v>
      </c>
      <c r="V40" s="27">
        <f t="shared" si="7"/>
        <v>-0.17969996251658416</v>
      </c>
      <c r="W40" s="27">
        <f t="shared" si="8"/>
        <v>0.39487248701587235</v>
      </c>
      <c r="X40" s="27">
        <f t="shared" si="9"/>
        <v>-0.1912381013265782</v>
      </c>
      <c r="Y40" s="27">
        <f t="shared" si="10"/>
        <v>-0.20335298203267588</v>
      </c>
      <c r="Z40" s="27">
        <f t="shared" si="11"/>
        <v>0.19879204083373919</v>
      </c>
      <c r="AA40" s="27">
        <f t="shared" si="12"/>
        <v>-2.5389934593473794E-2</v>
      </c>
      <c r="AB40" s="28">
        <f t="shared" si="13"/>
        <v>0.99999999999999978</v>
      </c>
    </row>
    <row r="41" spans="1:28">
      <c r="A41" s="5" t="s">
        <v>938</v>
      </c>
      <c r="B41" s="5" t="s">
        <v>939</v>
      </c>
      <c r="C41" s="26">
        <v>-14315.003638674883</v>
      </c>
      <c r="D41" s="26">
        <v>48799.22681762914</v>
      </c>
      <c r="E41" s="26">
        <v>-8684.9816547854225</v>
      </c>
      <c r="F41" s="26">
        <v>-24892.304031545478</v>
      </c>
      <c r="G41" s="26">
        <v>140615.90000116482</v>
      </c>
      <c r="H41" s="26">
        <v>-16774.246489022175</v>
      </c>
      <c r="I41" s="26">
        <v>-28508.524614049857</v>
      </c>
      <c r="J41" s="26">
        <v>53036.939896427139</v>
      </c>
      <c r="K41" s="26">
        <v>-30146.060297518401</v>
      </c>
      <c r="L41" s="26">
        <v>-31865.449341444255</v>
      </c>
      <c r="M41" s="26">
        <v>25208.471827074616</v>
      </c>
      <c r="N41" s="26">
        <v>-6608.2700580682131</v>
      </c>
      <c r="O41" s="26">
        <v>105865.69841718706</v>
      </c>
      <c r="P41" s="27">
        <f t="shared" si="1"/>
        <v>-0.13521852547803978</v>
      </c>
      <c r="Q41" s="27">
        <f t="shared" si="2"/>
        <v>0.46095409133679033</v>
      </c>
      <c r="R41" s="27">
        <f t="shared" si="3"/>
        <v>-8.2037730677979787E-2</v>
      </c>
      <c r="S41" s="27">
        <f t="shared" si="4"/>
        <v>-0.23513096691103744</v>
      </c>
      <c r="T41" s="27">
        <f t="shared" si="5"/>
        <v>1.3282479793127795</v>
      </c>
      <c r="U41" s="27">
        <f t="shared" si="6"/>
        <v>-0.1584483618378407</v>
      </c>
      <c r="V41" s="27">
        <f t="shared" si="7"/>
        <v>-0.26928953419554036</v>
      </c>
      <c r="W41" s="27">
        <f t="shared" si="8"/>
        <v>0.50098323337388673</v>
      </c>
      <c r="X41" s="27">
        <f t="shared" si="9"/>
        <v>-0.28475758199526746</v>
      </c>
      <c r="Y41" s="27">
        <f t="shared" si="10"/>
        <v>-0.30099881092619296</v>
      </c>
      <c r="Z41" s="27">
        <f t="shared" si="11"/>
        <v>0.23811746584559515</v>
      </c>
      <c r="AA41" s="27">
        <f t="shared" si="12"/>
        <v>-6.2421257847153404E-2</v>
      </c>
      <c r="AB41" s="28">
        <f t="shared" si="13"/>
        <v>0.99999999999999967</v>
      </c>
    </row>
    <row r="42" spans="1:28">
      <c r="A42" s="5" t="s">
        <v>947</v>
      </c>
      <c r="B42" s="5" t="s">
        <v>948</v>
      </c>
      <c r="C42" s="26">
        <v>-7066</v>
      </c>
      <c r="D42" s="26">
        <v>-7066</v>
      </c>
      <c r="E42" s="26">
        <v>-7066</v>
      </c>
      <c r="F42" s="26">
        <v>-7066</v>
      </c>
      <c r="G42" s="26">
        <v>-7066</v>
      </c>
      <c r="H42" s="26">
        <v>-7066</v>
      </c>
      <c r="I42" s="26">
        <v>-7066</v>
      </c>
      <c r="J42" s="26">
        <v>-7066</v>
      </c>
      <c r="K42" s="26">
        <v>-7066</v>
      </c>
      <c r="L42" s="26">
        <v>-7066</v>
      </c>
      <c r="M42" s="26">
        <v>-7066</v>
      </c>
      <c r="N42" s="26">
        <v>-7066</v>
      </c>
      <c r="O42" s="26">
        <v>-84792</v>
      </c>
      <c r="P42" s="27">
        <f t="shared" si="1"/>
        <v>8.3333333333333329E-2</v>
      </c>
      <c r="Q42" s="27">
        <f t="shared" si="2"/>
        <v>8.3333333333333329E-2</v>
      </c>
      <c r="R42" s="27">
        <f t="shared" si="3"/>
        <v>8.3333333333333329E-2</v>
      </c>
      <c r="S42" s="27">
        <f t="shared" si="4"/>
        <v>8.3333333333333329E-2</v>
      </c>
      <c r="T42" s="27">
        <f t="shared" si="5"/>
        <v>8.3333333333333329E-2</v>
      </c>
      <c r="U42" s="27">
        <f t="shared" si="6"/>
        <v>8.3333333333333329E-2</v>
      </c>
      <c r="V42" s="27">
        <f t="shared" si="7"/>
        <v>8.3333333333333329E-2</v>
      </c>
      <c r="W42" s="27">
        <f t="shared" si="8"/>
        <v>8.3333333333333329E-2</v>
      </c>
      <c r="X42" s="27">
        <f t="shared" si="9"/>
        <v>8.3333333333333329E-2</v>
      </c>
      <c r="Y42" s="27">
        <f t="shared" si="10"/>
        <v>8.3333333333333329E-2</v>
      </c>
      <c r="Z42" s="27">
        <f t="shared" si="11"/>
        <v>8.3333333333333329E-2</v>
      </c>
      <c r="AA42" s="27">
        <f t="shared" si="12"/>
        <v>8.3333333333333329E-2</v>
      </c>
      <c r="AB42" s="28">
        <f t="shared" si="13"/>
        <v>1</v>
      </c>
    </row>
    <row r="43" spans="1:28">
      <c r="A43" s="5" t="s">
        <v>888</v>
      </c>
      <c r="B43" s="5" t="s">
        <v>887</v>
      </c>
      <c r="C43" s="26">
        <v>516012.3734657272</v>
      </c>
      <c r="D43" s="26">
        <v>512379.68516485236</v>
      </c>
      <c r="E43" s="26">
        <v>509588.09302752442</v>
      </c>
      <c r="F43" s="26">
        <v>505904.00665643264</v>
      </c>
      <c r="G43" s="26">
        <v>507808.79450250365</v>
      </c>
      <c r="H43" s="26">
        <v>507571.65195298707</v>
      </c>
      <c r="I43" s="26">
        <v>505816.28011162748</v>
      </c>
      <c r="J43" s="26">
        <v>508807.30538447766</v>
      </c>
      <c r="K43" s="26">
        <v>506711.68122042017</v>
      </c>
      <c r="L43" s="26">
        <v>504867.0352218874</v>
      </c>
      <c r="M43" s="26">
        <v>507150.6707967121</v>
      </c>
      <c r="N43" s="26">
        <v>506797.19665809319</v>
      </c>
      <c r="O43" s="26">
        <v>6099414.7741632406</v>
      </c>
      <c r="P43" s="27">
        <f t="shared" si="1"/>
        <v>8.4600308811842898E-2</v>
      </c>
      <c r="Q43" s="27">
        <f t="shared" si="2"/>
        <v>8.4004729000438261E-2</v>
      </c>
      <c r="R43" s="27">
        <f t="shared" si="3"/>
        <v>8.3547047035743394E-2</v>
      </c>
      <c r="S43" s="27">
        <f t="shared" si="4"/>
        <v>8.294304050274004E-2</v>
      </c>
      <c r="T43" s="27">
        <f t="shared" si="5"/>
        <v>8.3255330766084573E-2</v>
      </c>
      <c r="U43" s="27">
        <f t="shared" si="6"/>
        <v>8.3216451208242226E-2</v>
      </c>
      <c r="V43" s="27">
        <f t="shared" si="7"/>
        <v>8.2928657722087573E-2</v>
      </c>
      <c r="W43" s="27">
        <f t="shared" si="8"/>
        <v>8.3419036780340836E-2</v>
      </c>
      <c r="X43" s="27">
        <f t="shared" si="9"/>
        <v>8.307545887300874E-2</v>
      </c>
      <c r="Y43" s="27">
        <f t="shared" si="10"/>
        <v>8.2773028874913418E-2</v>
      </c>
      <c r="Z43" s="27">
        <f t="shared" si="11"/>
        <v>8.3147431282255518E-2</v>
      </c>
      <c r="AA43" s="27">
        <f t="shared" si="12"/>
        <v>8.3089479142303302E-2</v>
      </c>
      <c r="AB43" s="28">
        <f t="shared" si="13"/>
        <v>1.0000000000000009</v>
      </c>
    </row>
    <row r="44" spans="1:28">
      <c r="A44" s="5" t="s">
        <v>956</v>
      </c>
      <c r="B44" s="5" t="s">
        <v>957</v>
      </c>
      <c r="C44" s="26">
        <v>95318.419660605781</v>
      </c>
      <c r="D44" s="26">
        <v>100427.91882160578</v>
      </c>
      <c r="E44" s="26">
        <v>106022.09395360577</v>
      </c>
      <c r="F44" s="26">
        <v>112020.91042660578</v>
      </c>
      <c r="G44" s="26">
        <v>116819.5577793862</v>
      </c>
      <c r="H44" s="26">
        <v>119464.942849756</v>
      </c>
      <c r="I44" s="26">
        <v>33178.845514605782</v>
      </c>
      <c r="J44" s="26">
        <v>32856.121008605784</v>
      </c>
      <c r="K44" s="26">
        <v>32870.556702605783</v>
      </c>
      <c r="L44" s="26">
        <v>35900.693981605786</v>
      </c>
      <c r="M44" s="26">
        <v>39429.648319605789</v>
      </c>
      <c r="N44" s="26">
        <v>34970.180930605784</v>
      </c>
      <c r="O44" s="26">
        <v>859279.88994919998</v>
      </c>
      <c r="P44" s="27">
        <f t="shared" si="1"/>
        <v>0.11092825606129446</v>
      </c>
      <c r="Q44" s="27">
        <f t="shared" si="2"/>
        <v>0.1168745131781718</v>
      </c>
      <c r="R44" s="27">
        <f t="shared" si="3"/>
        <v>0.12338481930477126</v>
      </c>
      <c r="S44" s="27">
        <f t="shared" si="4"/>
        <v>0.13036603292697607</v>
      </c>
      <c r="T44" s="27">
        <f t="shared" si="5"/>
        <v>0.13595053153902217</v>
      </c>
      <c r="U44" s="27">
        <f t="shared" si="6"/>
        <v>0.1390291385229773</v>
      </c>
      <c r="V44" s="27">
        <f t="shared" si="7"/>
        <v>3.8612384512533272E-2</v>
      </c>
      <c r="W44" s="27">
        <f t="shared" si="8"/>
        <v>3.823680897565078E-2</v>
      </c>
      <c r="X44" s="27">
        <f t="shared" si="9"/>
        <v>3.8253608733411729E-2</v>
      </c>
      <c r="Y44" s="27">
        <f t="shared" si="10"/>
        <v>4.1779976933625444E-2</v>
      </c>
      <c r="Z44" s="27">
        <f t="shared" si="11"/>
        <v>4.5886851049123052E-2</v>
      </c>
      <c r="AA44" s="27">
        <f t="shared" si="12"/>
        <v>4.0697078262442746E-2</v>
      </c>
      <c r="AB44" s="28">
        <f t="shared" si="13"/>
        <v>1</v>
      </c>
    </row>
    <row r="45" spans="1:28">
      <c r="A45" s="5" t="s">
        <v>982</v>
      </c>
      <c r="B45" s="5" t="s">
        <v>983</v>
      </c>
      <c r="C45" s="26">
        <v>5500</v>
      </c>
      <c r="D45" s="26">
        <v>5500</v>
      </c>
      <c r="E45" s="26">
        <v>7000</v>
      </c>
      <c r="F45" s="26">
        <v>9500</v>
      </c>
      <c r="G45" s="26">
        <v>5500</v>
      </c>
      <c r="H45" s="26">
        <v>5500</v>
      </c>
      <c r="I45" s="26">
        <v>5500</v>
      </c>
      <c r="J45" s="26">
        <v>5500</v>
      </c>
      <c r="K45" s="26">
        <v>5500</v>
      </c>
      <c r="L45" s="26">
        <v>5500</v>
      </c>
      <c r="M45" s="26">
        <v>5500</v>
      </c>
      <c r="N45" s="26">
        <v>5500</v>
      </c>
      <c r="O45" s="26">
        <v>71500</v>
      </c>
      <c r="P45" s="27">
        <f t="shared" si="1"/>
        <v>7.6923076923076927E-2</v>
      </c>
      <c r="Q45" s="27">
        <f t="shared" si="2"/>
        <v>7.6923076923076927E-2</v>
      </c>
      <c r="R45" s="27">
        <f t="shared" si="3"/>
        <v>9.7902097902097904E-2</v>
      </c>
      <c r="S45" s="27">
        <f t="shared" si="4"/>
        <v>0.13286713286713286</v>
      </c>
      <c r="T45" s="27">
        <f t="shared" si="5"/>
        <v>7.6923076923076927E-2</v>
      </c>
      <c r="U45" s="27">
        <f t="shared" si="6"/>
        <v>7.6923076923076927E-2</v>
      </c>
      <c r="V45" s="27">
        <f t="shared" si="7"/>
        <v>7.6923076923076927E-2</v>
      </c>
      <c r="W45" s="27">
        <f t="shared" si="8"/>
        <v>7.6923076923076927E-2</v>
      </c>
      <c r="X45" s="27">
        <f t="shared" si="9"/>
        <v>7.6923076923076927E-2</v>
      </c>
      <c r="Y45" s="27">
        <f t="shared" si="10"/>
        <v>7.6923076923076927E-2</v>
      </c>
      <c r="Z45" s="27">
        <f t="shared" si="11"/>
        <v>7.6923076923076927E-2</v>
      </c>
      <c r="AA45" s="27">
        <f t="shared" si="12"/>
        <v>7.6923076923076927E-2</v>
      </c>
      <c r="AB45" s="28">
        <f t="shared" si="13"/>
        <v>0.99999999999999978</v>
      </c>
    </row>
    <row r="46" spans="1:28">
      <c r="A46" s="5" t="s">
        <v>988</v>
      </c>
      <c r="B46" s="5" t="s">
        <v>987</v>
      </c>
      <c r="C46" s="26">
        <v>1031803.7499999999</v>
      </c>
      <c r="D46" s="26">
        <v>1031803.7499999999</v>
      </c>
      <c r="E46" s="26">
        <v>1031803.7499999999</v>
      </c>
      <c r="F46" s="26">
        <v>1031803.7499999999</v>
      </c>
      <c r="G46" s="26">
        <v>1031803.7499999999</v>
      </c>
      <c r="H46" s="26">
        <v>1031803.7499999999</v>
      </c>
      <c r="I46" s="26">
        <v>1040433.8869863013</v>
      </c>
      <c r="J46" s="26">
        <v>1049639.366438356</v>
      </c>
      <c r="K46" s="26">
        <v>1049064.0239726026</v>
      </c>
      <c r="L46" s="26">
        <v>1049639.366438356</v>
      </c>
      <c r="M46" s="26">
        <v>1049064.0239726026</v>
      </c>
      <c r="N46" s="26">
        <v>1049639.366438356</v>
      </c>
      <c r="O46" s="26">
        <v>12478302.534246573</v>
      </c>
      <c r="P46" s="27">
        <f t="shared" si="1"/>
        <v>8.2687829307570085E-2</v>
      </c>
      <c r="Q46" s="27">
        <f t="shared" si="2"/>
        <v>8.2687829307570085E-2</v>
      </c>
      <c r="R46" s="27">
        <f t="shared" si="3"/>
        <v>8.2687829307570085E-2</v>
      </c>
      <c r="S46" s="27">
        <f t="shared" si="4"/>
        <v>8.2687829307570085E-2</v>
      </c>
      <c r="T46" s="27">
        <f t="shared" si="5"/>
        <v>8.2687829307570085E-2</v>
      </c>
      <c r="U46" s="27">
        <f t="shared" si="6"/>
        <v>8.2687829307570085E-2</v>
      </c>
      <c r="V46" s="27">
        <f t="shared" si="7"/>
        <v>8.3379440763744997E-2</v>
      </c>
      <c r="W46" s="27">
        <f t="shared" si="8"/>
        <v>8.4117159650331563E-2</v>
      </c>
      <c r="X46" s="27">
        <f t="shared" si="9"/>
        <v>8.4071052219919909E-2</v>
      </c>
      <c r="Y46" s="27">
        <f t="shared" si="10"/>
        <v>8.4117159650331563E-2</v>
      </c>
      <c r="Z46" s="27">
        <f t="shared" si="11"/>
        <v>8.4071052219919909E-2</v>
      </c>
      <c r="AA46" s="27">
        <f t="shared" si="12"/>
        <v>8.4117159650331563E-2</v>
      </c>
      <c r="AB46" s="28">
        <f t="shared" si="13"/>
        <v>1.0000000000000002</v>
      </c>
    </row>
    <row r="47" spans="1:28">
      <c r="A47" s="5" t="s">
        <v>997</v>
      </c>
      <c r="B47" s="5" t="s">
        <v>998</v>
      </c>
      <c r="C47" s="26">
        <v>10642.089858908916</v>
      </c>
      <c r="D47" s="26">
        <v>11833.189561464189</v>
      </c>
      <c r="E47" s="26">
        <v>14115.605575442836</v>
      </c>
      <c r="F47" s="26">
        <v>8559.0736389234025</v>
      </c>
      <c r="G47" s="26">
        <v>8556.2140405204827</v>
      </c>
      <c r="H47" s="26">
        <v>11413.614579743327</v>
      </c>
      <c r="I47" s="26">
        <v>6114.8762794765362</v>
      </c>
      <c r="J47" s="26">
        <v>3289.1475172640226</v>
      </c>
      <c r="K47" s="26">
        <v>6500.4646513328771</v>
      </c>
      <c r="L47" s="26">
        <v>1570.842547640211</v>
      </c>
      <c r="M47" s="26">
        <v>3961.9362263348812</v>
      </c>
      <c r="N47" s="26">
        <v>6522.4646654767002</v>
      </c>
      <c r="O47" s="26">
        <v>93079.519142528385</v>
      </c>
      <c r="P47" s="27">
        <f t="shared" si="1"/>
        <v>0.1143333136757311</v>
      </c>
      <c r="Q47" s="27">
        <f t="shared" si="2"/>
        <v>0.12712989571147837</v>
      </c>
      <c r="R47" s="27">
        <f t="shared" si="3"/>
        <v>0.1516510367208522</v>
      </c>
      <c r="S47" s="27">
        <f t="shared" si="4"/>
        <v>9.1954424751779035E-2</v>
      </c>
      <c r="T47" s="27">
        <f t="shared" si="5"/>
        <v>9.1923702650620123E-2</v>
      </c>
      <c r="U47" s="27">
        <f t="shared" si="6"/>
        <v>0.12262219105651141</v>
      </c>
      <c r="V47" s="27">
        <f t="shared" si="7"/>
        <v>6.5695185533920814E-2</v>
      </c>
      <c r="W47" s="27">
        <f t="shared" si="8"/>
        <v>3.5336962927660837E-2</v>
      </c>
      <c r="X47" s="27">
        <f t="shared" si="9"/>
        <v>6.9837754977859462E-2</v>
      </c>
      <c r="Y47" s="27">
        <f t="shared" si="10"/>
        <v>1.6876350051130497E-2</v>
      </c>
      <c r="Z47" s="27">
        <f t="shared" si="11"/>
        <v>4.2565069768658245E-2</v>
      </c>
      <c r="AA47" s="27">
        <f t="shared" si="12"/>
        <v>7.0074112173797873E-2</v>
      </c>
      <c r="AB47" s="28">
        <f t="shared" si="13"/>
        <v>1</v>
      </c>
    </row>
    <row r="48" spans="1:28">
      <c r="A48" s="5" t="s">
        <v>1017</v>
      </c>
      <c r="B48" s="5" t="s">
        <v>1018</v>
      </c>
      <c r="C48" s="26">
        <v>43630.194600680981</v>
      </c>
      <c r="D48" s="26">
        <v>45967.254600680986</v>
      </c>
      <c r="E48" s="26">
        <v>48525.984600680982</v>
      </c>
      <c r="F48" s="26">
        <v>51269.814600680984</v>
      </c>
      <c r="G48" s="26">
        <v>53116.930700812736</v>
      </c>
      <c r="H48" s="26">
        <v>53970.222308190874</v>
      </c>
      <c r="I48" s="26">
        <v>15207.834600680982</v>
      </c>
      <c r="J48" s="26">
        <v>15060.214600680982</v>
      </c>
      <c r="K48" s="26">
        <v>15066.824600680982</v>
      </c>
      <c r="L48" s="26">
        <v>16452.804600680982</v>
      </c>
      <c r="M48" s="26">
        <v>18066.914600680982</v>
      </c>
      <c r="N48" s="26">
        <v>16027.184600680983</v>
      </c>
      <c r="O48" s="26">
        <v>392362.1790158134</v>
      </c>
      <c r="P48" s="27">
        <f t="shared" si="1"/>
        <v>0.1111987773901178</v>
      </c>
      <c r="Q48" s="27">
        <f t="shared" si="2"/>
        <v>0.11715516188635594</v>
      </c>
      <c r="R48" s="27">
        <f t="shared" si="3"/>
        <v>0.12367650909270039</v>
      </c>
      <c r="S48" s="27">
        <f t="shared" si="4"/>
        <v>0.13066961430707788</v>
      </c>
      <c r="T48" s="27">
        <f t="shared" si="5"/>
        <v>0.13537729562530532</v>
      </c>
      <c r="U48" s="27">
        <f t="shared" si="6"/>
        <v>0.1375520506170288</v>
      </c>
      <c r="V48" s="27">
        <f t="shared" si="7"/>
        <v>3.8759685346910211E-2</v>
      </c>
      <c r="W48" s="27">
        <f t="shared" si="8"/>
        <v>3.8383451326673382E-2</v>
      </c>
      <c r="X48" s="27">
        <f t="shared" si="9"/>
        <v>3.8400298006484826E-2</v>
      </c>
      <c r="Y48" s="27">
        <f t="shared" si="10"/>
        <v>4.1932697595753445E-2</v>
      </c>
      <c r="Z48" s="27">
        <f t="shared" si="11"/>
        <v>4.604652427509541E-2</v>
      </c>
      <c r="AA48" s="27">
        <f t="shared" si="12"/>
        <v>4.0847934530496725E-2</v>
      </c>
      <c r="AB48" s="28">
        <f t="shared" si="13"/>
        <v>1</v>
      </c>
    </row>
    <row r="49" spans="1:28">
      <c r="A49" s="5" t="s">
        <v>1009</v>
      </c>
      <c r="B49" s="5" t="s">
        <v>1008</v>
      </c>
      <c r="C49" s="26">
        <v>7771.5140000000001</v>
      </c>
      <c r="D49" s="26">
        <v>7771.5140000000001</v>
      </c>
      <c r="E49" s="26">
        <v>7771.5140000000001</v>
      </c>
      <c r="F49" s="26">
        <v>7771.5140000000001</v>
      </c>
      <c r="G49" s="26">
        <v>7771.5140000000001</v>
      </c>
      <c r="H49" s="26">
        <v>7771.5140000000001</v>
      </c>
      <c r="I49" s="26">
        <v>7841.3770136986304</v>
      </c>
      <c r="J49" s="26">
        <v>7915.8975616438356</v>
      </c>
      <c r="K49" s="26">
        <v>7911.2400273972607</v>
      </c>
      <c r="L49" s="26">
        <v>7915.8975616438356</v>
      </c>
      <c r="M49" s="26">
        <v>7911.2400273972607</v>
      </c>
      <c r="N49" s="26">
        <v>7915.8975616438356</v>
      </c>
      <c r="O49" s="26">
        <v>94040.633753424641</v>
      </c>
      <c r="P49" s="27">
        <f t="shared" si="1"/>
        <v>8.2639957748232296E-2</v>
      </c>
      <c r="Q49" s="27">
        <f t="shared" si="2"/>
        <v>8.2639957748232296E-2</v>
      </c>
      <c r="R49" s="27">
        <f t="shared" si="3"/>
        <v>8.2639957748232296E-2</v>
      </c>
      <c r="S49" s="27">
        <f t="shared" si="4"/>
        <v>8.2639957748232296E-2</v>
      </c>
      <c r="T49" s="27">
        <f t="shared" si="5"/>
        <v>8.2639957748232296E-2</v>
      </c>
      <c r="U49" s="27">
        <f t="shared" si="6"/>
        <v>8.2639957748232296E-2</v>
      </c>
      <c r="V49" s="27">
        <f t="shared" si="7"/>
        <v>8.3382860160840566E-2</v>
      </c>
      <c r="W49" s="27">
        <f t="shared" si="8"/>
        <v>8.417528940095606E-2</v>
      </c>
      <c r="X49" s="27">
        <f t="shared" si="9"/>
        <v>8.4125762573448837E-2</v>
      </c>
      <c r="Y49" s="27">
        <f t="shared" si="10"/>
        <v>8.417528940095606E-2</v>
      </c>
      <c r="Z49" s="27">
        <f t="shared" si="11"/>
        <v>8.4125762573448837E-2</v>
      </c>
      <c r="AA49" s="27">
        <f t="shared" si="12"/>
        <v>8.417528940095606E-2</v>
      </c>
      <c r="AB49" s="28">
        <f t="shared" si="13"/>
        <v>1.0000000000000002</v>
      </c>
    </row>
    <row r="50" spans="1:28">
      <c r="A50" s="5" t="s">
        <v>1021</v>
      </c>
      <c r="B50" s="5" t="s">
        <v>1022</v>
      </c>
      <c r="C50" s="26">
        <v>0</v>
      </c>
      <c r="D50" s="26">
        <v>0</v>
      </c>
      <c r="E50" s="26">
        <v>2837012.1476027155</v>
      </c>
      <c r="F50" s="26">
        <v>0</v>
      </c>
      <c r="G50" s="26">
        <v>0</v>
      </c>
      <c r="H50" s="26">
        <v>2323192.8950843294</v>
      </c>
      <c r="I50" s="26">
        <v>0</v>
      </c>
      <c r="J50" s="26">
        <v>0</v>
      </c>
      <c r="K50" s="26">
        <v>2731313.5826540324</v>
      </c>
      <c r="L50" s="26">
        <v>0</v>
      </c>
      <c r="M50" s="26">
        <v>0</v>
      </c>
      <c r="N50" s="26">
        <v>3971833.9920207392</v>
      </c>
      <c r="O50" s="26">
        <v>11863352.617361818</v>
      </c>
      <c r="P50" s="27">
        <f t="shared" si="1"/>
        <v>0</v>
      </c>
      <c r="Q50" s="27">
        <f t="shared" si="2"/>
        <v>0</v>
      </c>
      <c r="R50" s="27">
        <f t="shared" si="3"/>
        <v>0.23914084315851791</v>
      </c>
      <c r="S50" s="27">
        <f t="shared" si="4"/>
        <v>0</v>
      </c>
      <c r="T50" s="27">
        <f t="shared" si="5"/>
        <v>0</v>
      </c>
      <c r="U50" s="27">
        <f t="shared" si="6"/>
        <v>0.19582937218644042</v>
      </c>
      <c r="V50" s="27">
        <f t="shared" si="7"/>
        <v>0</v>
      </c>
      <c r="W50" s="27">
        <f t="shared" si="8"/>
        <v>0</v>
      </c>
      <c r="X50" s="27">
        <f t="shared" si="9"/>
        <v>0.23023117248127656</v>
      </c>
      <c r="Y50" s="27">
        <f t="shared" si="10"/>
        <v>0</v>
      </c>
      <c r="Z50" s="27">
        <f t="shared" si="11"/>
        <v>0</v>
      </c>
      <c r="AA50" s="27">
        <f t="shared" si="12"/>
        <v>0.334798612173765</v>
      </c>
      <c r="AB50" s="28">
        <f t="shared" si="13"/>
        <v>0.99999999999999978</v>
      </c>
    </row>
    <row r="51" spans="1:28">
      <c r="A51" s="5" t="s">
        <v>1125</v>
      </c>
      <c r="C51" s="26">
        <v>13551542.928594209</v>
      </c>
      <c r="D51" s="26">
        <v>13204888.024471404</v>
      </c>
      <c r="E51" s="26">
        <v>15764112.28286292</v>
      </c>
      <c r="F51" s="26">
        <v>13313968.056739384</v>
      </c>
      <c r="G51" s="26">
        <v>13600387.480446404</v>
      </c>
      <c r="H51" s="26">
        <v>17275943.402338255</v>
      </c>
      <c r="I51" s="26">
        <v>15483837.595016668</v>
      </c>
      <c r="J51" s="26">
        <v>15583536.192575486</v>
      </c>
      <c r="K51" s="26">
        <v>18582047.060292996</v>
      </c>
      <c r="L51" s="26">
        <v>15725664.983117346</v>
      </c>
      <c r="M51" s="26">
        <v>14579292.106107282</v>
      </c>
      <c r="N51" s="26">
        <v>17963543.192978587</v>
      </c>
      <c r="O51" s="26">
        <v>184628763.30554101</v>
      </c>
    </row>
  </sheetData>
  <pageMargins left="0.7" right="0.7" top="0.75" bottom="0.75" header="0.3" footer="0.3"/>
  <customProperties>
    <customPr name="_pios_id" r:id="rId1"/>
  </customPropertie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63"/>
  <sheetViews>
    <sheetView zoomScale="80" zoomScaleNormal="80" workbookViewId="0"/>
  </sheetViews>
  <sheetFormatPr defaultColWidth="8.88671875" defaultRowHeight="14.4"/>
  <cols>
    <col min="1" max="1" width="7.5546875" style="5" customWidth="1"/>
    <col min="2" max="2" width="43.5546875" style="5" bestFit="1" customWidth="1"/>
    <col min="3" max="9" width="13.44140625" style="5" bestFit="1" customWidth="1"/>
    <col min="10" max="10" width="13.44140625" style="5" customWidth="1"/>
    <col min="11" max="12" width="13.44140625" style="5" bestFit="1" customWidth="1"/>
    <col min="13" max="13" width="13.44140625" style="5" customWidth="1"/>
    <col min="14" max="14" width="13.44140625" style="5" bestFit="1" customWidth="1"/>
    <col min="15" max="15" width="14.44140625" style="5" bestFit="1" customWidth="1"/>
    <col min="16" max="16" width="14.88671875" style="5" bestFit="1" customWidth="1"/>
    <col min="17" max="17" width="8.88671875" style="5"/>
    <col min="18" max="18" width="10.5546875" style="5" bestFit="1" customWidth="1"/>
    <col min="19" max="16384" width="8.88671875" style="5"/>
  </cols>
  <sheetData>
    <row r="3" spans="1:18">
      <c r="A3" s="60"/>
      <c r="B3" s="60"/>
      <c r="C3" s="61" t="s">
        <v>1139</v>
      </c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</row>
    <row r="4" spans="1:18">
      <c r="A4" s="61" t="s">
        <v>245</v>
      </c>
      <c r="B4" s="61" t="s">
        <v>246</v>
      </c>
      <c r="C4" s="60" t="s">
        <v>1126</v>
      </c>
      <c r="D4" s="60" t="s">
        <v>1127</v>
      </c>
      <c r="E4" s="60" t="s">
        <v>1128</v>
      </c>
      <c r="F4" s="60" t="s">
        <v>1129</v>
      </c>
      <c r="G4" s="60" t="s">
        <v>1130</v>
      </c>
      <c r="H4" s="60" t="s">
        <v>1131</v>
      </c>
      <c r="I4" s="60" t="s">
        <v>1132</v>
      </c>
      <c r="J4" s="60" t="s">
        <v>1133</v>
      </c>
      <c r="K4" s="60" t="s">
        <v>1134</v>
      </c>
      <c r="L4" s="60" t="s">
        <v>1135</v>
      </c>
      <c r="M4" s="60" t="s">
        <v>1136</v>
      </c>
      <c r="N4" s="60" t="s">
        <v>1137</v>
      </c>
      <c r="O4" s="60" t="s">
        <v>1138</v>
      </c>
    </row>
    <row r="5" spans="1:18">
      <c r="A5" s="60" t="s">
        <v>251</v>
      </c>
      <c r="B5" s="60" t="s">
        <v>252</v>
      </c>
      <c r="C5" s="62">
        <v>4062331.0934881656</v>
      </c>
      <c r="D5" s="62">
        <v>3844770.7386807837</v>
      </c>
      <c r="E5" s="62">
        <v>3645420.7834285535</v>
      </c>
      <c r="F5" s="62">
        <v>3852889.8667692537</v>
      </c>
      <c r="G5" s="62">
        <v>3850362.607389865</v>
      </c>
      <c r="H5" s="62">
        <v>4400220.5275133206</v>
      </c>
      <c r="I5" s="62">
        <v>4720656.2588973735</v>
      </c>
      <c r="J5" s="62">
        <v>4606913.0405489774</v>
      </c>
      <c r="K5" s="62">
        <v>4792344.821428325</v>
      </c>
      <c r="L5" s="62">
        <v>4796358.0246104039</v>
      </c>
      <c r="M5" s="62">
        <v>4395971.8841919415</v>
      </c>
      <c r="N5" s="62">
        <v>4197466.1300211512</v>
      </c>
      <c r="O5" s="62">
        <v>51165705.776968114</v>
      </c>
      <c r="P5" s="51">
        <f>-O5</f>
        <v>-51165705.776968114</v>
      </c>
    </row>
    <row r="6" spans="1:18">
      <c r="A6" s="60" t="s">
        <v>259</v>
      </c>
      <c r="B6" s="60" t="s">
        <v>260</v>
      </c>
      <c r="C6" s="62">
        <v>1613506.8947448391</v>
      </c>
      <c r="D6" s="62">
        <v>1651314.7660804093</v>
      </c>
      <c r="E6" s="62">
        <v>1583615.0170160348</v>
      </c>
      <c r="F6" s="62">
        <v>1678722.5137551054</v>
      </c>
      <c r="G6" s="62">
        <v>1703515.3246072023</v>
      </c>
      <c r="H6" s="62">
        <v>1944097.7396232947</v>
      </c>
      <c r="I6" s="62">
        <v>2102327.9709114353</v>
      </c>
      <c r="J6" s="62">
        <v>2137823.0449848738</v>
      </c>
      <c r="K6" s="62">
        <v>2226486.6632440183</v>
      </c>
      <c r="L6" s="62">
        <v>2182964.1533285053</v>
      </c>
      <c r="M6" s="62">
        <v>1938360.8535761551</v>
      </c>
      <c r="N6" s="62">
        <v>1752867.227351411</v>
      </c>
      <c r="O6" s="62">
        <v>22515602.169223286</v>
      </c>
      <c r="P6" s="51">
        <f t="shared" ref="P6:P13" si="0">-O6</f>
        <v>-22515602.169223286</v>
      </c>
    </row>
    <row r="7" spans="1:18">
      <c r="A7" s="60" t="s">
        <v>265</v>
      </c>
      <c r="B7" s="60" t="s">
        <v>266</v>
      </c>
      <c r="C7" s="62">
        <v>210195.14995349225</v>
      </c>
      <c r="D7" s="62">
        <v>200516.51461107333</v>
      </c>
      <c r="E7" s="62">
        <v>196342.79684127122</v>
      </c>
      <c r="F7" s="62">
        <v>199712.10943032656</v>
      </c>
      <c r="G7" s="62">
        <v>201288.27073426332</v>
      </c>
      <c r="H7" s="62">
        <v>236446.93718833028</v>
      </c>
      <c r="I7" s="62">
        <v>231572.15661890915</v>
      </c>
      <c r="J7" s="62">
        <v>247830.00954263331</v>
      </c>
      <c r="K7" s="62">
        <v>225165.07406883937</v>
      </c>
      <c r="L7" s="62">
        <v>223461.37803012089</v>
      </c>
      <c r="M7" s="62">
        <v>211088.61222457889</v>
      </c>
      <c r="N7" s="62">
        <v>205049.50894460708</v>
      </c>
      <c r="O7" s="62">
        <v>2588668.5181884458</v>
      </c>
      <c r="P7" s="51">
        <f t="shared" si="0"/>
        <v>-2588668.5181884458</v>
      </c>
    </row>
    <row r="8" spans="1:18">
      <c r="A8" s="60" t="s">
        <v>271</v>
      </c>
      <c r="B8" s="60" t="s">
        <v>272</v>
      </c>
      <c r="C8" s="62">
        <v>310868.04333333333</v>
      </c>
      <c r="D8" s="62">
        <v>310868.04333333333</v>
      </c>
      <c r="E8" s="62">
        <v>310868.04333333333</v>
      </c>
      <c r="F8" s="62">
        <v>310868.04333333333</v>
      </c>
      <c r="G8" s="62">
        <v>310868.04333333333</v>
      </c>
      <c r="H8" s="62">
        <v>310868.04333333333</v>
      </c>
      <c r="I8" s="62">
        <v>310868.04333333333</v>
      </c>
      <c r="J8" s="62">
        <v>310868.04333333333</v>
      </c>
      <c r="K8" s="62">
        <v>310868.04333333333</v>
      </c>
      <c r="L8" s="62">
        <v>329156.71585880255</v>
      </c>
      <c r="M8" s="62">
        <v>327980.36770748027</v>
      </c>
      <c r="N8" s="62">
        <v>329541.0396688045</v>
      </c>
      <c r="O8" s="62">
        <v>3784490.5132350884</v>
      </c>
      <c r="P8" s="51">
        <f t="shared" si="0"/>
        <v>-3784490.5132350884</v>
      </c>
    </row>
    <row r="9" spans="1:18">
      <c r="A9" s="60" t="s">
        <v>277</v>
      </c>
      <c r="B9" s="60" t="s">
        <v>278</v>
      </c>
      <c r="C9" s="62">
        <v>227710.29791666663</v>
      </c>
      <c r="D9" s="62">
        <v>227710.29791666663</v>
      </c>
      <c r="E9" s="62">
        <v>227710.29791666663</v>
      </c>
      <c r="F9" s="62">
        <v>227710.29791666663</v>
      </c>
      <c r="G9" s="62">
        <v>227710.29791666663</v>
      </c>
      <c r="H9" s="62">
        <v>227710.29791666663</v>
      </c>
      <c r="I9" s="62">
        <v>227710.29791666663</v>
      </c>
      <c r="J9" s="62">
        <v>227710.29791666663</v>
      </c>
      <c r="K9" s="62">
        <v>227710.29791666663</v>
      </c>
      <c r="L9" s="62">
        <v>241106.71854781359</v>
      </c>
      <c r="M9" s="62">
        <v>240245.04558484489</v>
      </c>
      <c r="N9" s="62">
        <v>241388.23506631327</v>
      </c>
      <c r="O9" s="62">
        <v>2772132.6804489717</v>
      </c>
      <c r="P9" s="51">
        <f t="shared" si="0"/>
        <v>-2772132.6804489717</v>
      </c>
    </row>
    <row r="10" spans="1:18">
      <c r="A10" s="60" t="s">
        <v>283</v>
      </c>
      <c r="B10" s="60" t="s">
        <v>284</v>
      </c>
      <c r="C10" s="62">
        <v>420910.15191238571</v>
      </c>
      <c r="D10" s="62">
        <v>417845.11751238612</v>
      </c>
      <c r="E10" s="62">
        <v>388693.54137238552</v>
      </c>
      <c r="F10" s="62">
        <v>393346.0683123857</v>
      </c>
      <c r="G10" s="62">
        <v>480492.80747238424</v>
      </c>
      <c r="H10" s="62">
        <v>538227.73973238724</v>
      </c>
      <c r="I10" s="62">
        <v>551671.8636123871</v>
      </c>
      <c r="J10" s="62">
        <v>613884.42057238775</v>
      </c>
      <c r="K10" s="62">
        <v>614923.66777238669</v>
      </c>
      <c r="L10" s="62">
        <v>621335.32305238687</v>
      </c>
      <c r="M10" s="62">
        <v>502790.89841238706</v>
      </c>
      <c r="N10" s="62">
        <v>475035.92287238722</v>
      </c>
      <c r="O10" s="62">
        <v>6019157.5226086378</v>
      </c>
      <c r="P10" s="51">
        <f t="shared" si="0"/>
        <v>-6019157.5226086378</v>
      </c>
    </row>
    <row r="11" spans="1:18">
      <c r="A11" s="60" t="s">
        <v>289</v>
      </c>
      <c r="B11" s="60" t="s">
        <v>290</v>
      </c>
      <c r="C11" s="62">
        <v>133894.63992499994</v>
      </c>
      <c r="D11" s="62">
        <v>119860.80080649996</v>
      </c>
      <c r="E11" s="62">
        <v>136801.88079099997</v>
      </c>
      <c r="F11" s="62">
        <v>132770.60544999994</v>
      </c>
      <c r="G11" s="62">
        <v>141485.39181549998</v>
      </c>
      <c r="H11" s="62">
        <v>157766.44885599994</v>
      </c>
      <c r="I11" s="62">
        <v>185513.19465024996</v>
      </c>
      <c r="J11" s="62">
        <v>178676.40086424991</v>
      </c>
      <c r="K11" s="62">
        <v>170468.73353049994</v>
      </c>
      <c r="L11" s="62">
        <v>175510.7834180269</v>
      </c>
      <c r="M11" s="62">
        <v>142690.17050684313</v>
      </c>
      <c r="N11" s="62">
        <v>126471.77997339865</v>
      </c>
      <c r="O11" s="62">
        <v>1801910.8305872686</v>
      </c>
      <c r="P11" s="51">
        <f t="shared" si="0"/>
        <v>-1801910.8305872686</v>
      </c>
    </row>
    <row r="12" spans="1:18">
      <c r="A12" s="60" t="s">
        <v>306</v>
      </c>
      <c r="B12" s="60" t="s">
        <v>305</v>
      </c>
      <c r="C12" s="62">
        <v>45394.837053926305</v>
      </c>
      <c r="D12" s="62">
        <v>36407.247451103147</v>
      </c>
      <c r="E12" s="62">
        <v>36958.748117517054</v>
      </c>
      <c r="F12" s="62">
        <v>41485.769239966838</v>
      </c>
      <c r="G12" s="62">
        <v>38785.143451499527</v>
      </c>
      <c r="H12" s="62">
        <v>34462.866899360706</v>
      </c>
      <c r="I12" s="62">
        <v>35029.037575188777</v>
      </c>
      <c r="J12" s="62">
        <v>45799.19010619825</v>
      </c>
      <c r="K12" s="62">
        <v>47400.459521755984</v>
      </c>
      <c r="L12" s="62">
        <v>48908.108668057204</v>
      </c>
      <c r="M12" s="62">
        <v>45922.882567417313</v>
      </c>
      <c r="N12" s="62">
        <v>43009.86962425962</v>
      </c>
      <c r="O12" s="62">
        <v>499564.16027625074</v>
      </c>
      <c r="P12" s="51">
        <f t="shared" si="0"/>
        <v>-499564.16027625074</v>
      </c>
    </row>
    <row r="13" spans="1:18">
      <c r="A13" s="60" t="s">
        <v>324</v>
      </c>
      <c r="B13" s="60" t="s">
        <v>325</v>
      </c>
      <c r="C13" s="62">
        <v>189819.01666666663</v>
      </c>
      <c r="D13" s="62">
        <v>180107.25666666665</v>
      </c>
      <c r="E13" s="62">
        <v>195626.92444444442</v>
      </c>
      <c r="F13" s="62">
        <v>182981.85444444441</v>
      </c>
      <c r="G13" s="62">
        <v>188854.74444444443</v>
      </c>
      <c r="H13" s="62">
        <v>209516.00444444444</v>
      </c>
      <c r="I13" s="62">
        <v>206932.53666666662</v>
      </c>
      <c r="J13" s="62">
        <v>221902.75666666665</v>
      </c>
      <c r="K13" s="62">
        <v>178931.70777777774</v>
      </c>
      <c r="L13" s="62">
        <v>177703.74777777775</v>
      </c>
      <c r="M13" s="62">
        <v>160709.6422222222</v>
      </c>
      <c r="N13" s="62">
        <v>181562.08444444439</v>
      </c>
      <c r="O13" s="62">
        <v>2274648.2766666664</v>
      </c>
      <c r="P13" s="51">
        <f t="shared" si="0"/>
        <v>-2274648.2766666664</v>
      </c>
    </row>
    <row r="14" spans="1:18">
      <c r="A14" s="60" t="s">
        <v>455</v>
      </c>
      <c r="B14" s="60" t="s">
        <v>454</v>
      </c>
      <c r="C14" s="62">
        <v>42529</v>
      </c>
      <c r="D14" s="62">
        <v>20024</v>
      </c>
      <c r="E14" s="62">
        <v>17408</v>
      </c>
      <c r="F14" s="62">
        <v>12745</v>
      </c>
      <c r="G14" s="62">
        <v>10079</v>
      </c>
      <c r="H14" s="62">
        <v>12142</v>
      </c>
      <c r="I14" s="62">
        <v>10465</v>
      </c>
      <c r="J14" s="62">
        <v>11277</v>
      </c>
      <c r="K14" s="62">
        <v>11930</v>
      </c>
      <c r="L14" s="62">
        <v>13970</v>
      </c>
      <c r="M14" s="62">
        <v>8580</v>
      </c>
      <c r="N14" s="62">
        <v>10905</v>
      </c>
      <c r="O14" s="62">
        <v>182054</v>
      </c>
      <c r="P14" s="51">
        <f>O14</f>
        <v>182054</v>
      </c>
    </row>
    <row r="15" spans="1:18">
      <c r="A15" s="60" t="s">
        <v>467</v>
      </c>
      <c r="B15" s="60" t="s">
        <v>468</v>
      </c>
      <c r="C15" s="62">
        <v>255828</v>
      </c>
      <c r="D15" s="62">
        <v>294254</v>
      </c>
      <c r="E15" s="62">
        <v>306941</v>
      </c>
      <c r="F15" s="62">
        <v>303328</v>
      </c>
      <c r="G15" s="62">
        <v>321013</v>
      </c>
      <c r="H15" s="62">
        <v>436538</v>
      </c>
      <c r="I15" s="62">
        <v>426044</v>
      </c>
      <c r="J15" s="62">
        <v>447655</v>
      </c>
      <c r="K15" s="62">
        <v>414353</v>
      </c>
      <c r="L15" s="62">
        <v>315398</v>
      </c>
      <c r="M15" s="62">
        <v>302399</v>
      </c>
      <c r="N15" s="62">
        <v>275283</v>
      </c>
      <c r="O15" s="62">
        <v>4099034</v>
      </c>
      <c r="P15" s="51">
        <f t="shared" ref="P15:P53" si="1">O15</f>
        <v>4099034</v>
      </c>
      <c r="R15" s="23"/>
    </row>
    <row r="16" spans="1:18">
      <c r="A16" s="60" t="s">
        <v>485</v>
      </c>
      <c r="B16" s="60" t="s">
        <v>484</v>
      </c>
      <c r="C16" s="62">
        <v>133481.72711940962</v>
      </c>
      <c r="D16" s="62">
        <v>132777.04531308191</v>
      </c>
      <c r="E16" s="62">
        <v>114041.76478696594</v>
      </c>
      <c r="F16" s="62">
        <v>124498.16352134779</v>
      </c>
      <c r="G16" s="62">
        <v>125139.39119073481</v>
      </c>
      <c r="H16" s="62">
        <v>162561.09002987979</v>
      </c>
      <c r="I16" s="62">
        <v>194790.10913906075</v>
      </c>
      <c r="J16" s="62">
        <v>220642.69358165207</v>
      </c>
      <c r="K16" s="62">
        <v>199084.07687043073</v>
      </c>
      <c r="L16" s="62">
        <v>169703.83061770137</v>
      </c>
      <c r="M16" s="62">
        <v>126259.30403736104</v>
      </c>
      <c r="N16" s="62">
        <v>145061.43609787608</v>
      </c>
      <c r="O16" s="62">
        <v>1848040.6323055015</v>
      </c>
      <c r="P16" s="51">
        <f t="shared" si="1"/>
        <v>1848040.6323055015</v>
      </c>
    </row>
    <row r="17" spans="1:16">
      <c r="A17" s="60" t="s">
        <v>461</v>
      </c>
      <c r="B17" s="60" t="s">
        <v>460</v>
      </c>
      <c r="C17" s="62">
        <v>26683</v>
      </c>
      <c r="D17" s="62">
        <v>26683</v>
      </c>
      <c r="E17" s="62">
        <v>26683</v>
      </c>
      <c r="F17" s="62">
        <v>26683</v>
      </c>
      <c r="G17" s="62">
        <v>26683</v>
      </c>
      <c r="H17" s="62">
        <v>26683</v>
      </c>
      <c r="I17" s="62">
        <v>26683</v>
      </c>
      <c r="J17" s="62">
        <v>26683</v>
      </c>
      <c r="K17" s="62">
        <v>26683</v>
      </c>
      <c r="L17" s="62">
        <v>26683</v>
      </c>
      <c r="M17" s="62">
        <v>26683</v>
      </c>
      <c r="N17" s="62">
        <v>26683</v>
      </c>
      <c r="O17" s="62">
        <v>320196</v>
      </c>
      <c r="P17" s="51">
        <f t="shared" si="1"/>
        <v>320196</v>
      </c>
    </row>
    <row r="18" spans="1:16">
      <c r="A18" s="60" t="s">
        <v>348</v>
      </c>
      <c r="B18" s="60" t="s">
        <v>349</v>
      </c>
      <c r="C18" s="62">
        <v>581979.8542549992</v>
      </c>
      <c r="D18" s="62">
        <v>582341.62125499919</v>
      </c>
      <c r="E18" s="62">
        <v>633115.49764906114</v>
      </c>
      <c r="F18" s="62">
        <v>590388.3163811327</v>
      </c>
      <c r="G18" s="62">
        <v>616341.56331434788</v>
      </c>
      <c r="H18" s="62">
        <v>616341.56331434788</v>
      </c>
      <c r="I18" s="62">
        <v>590388.3163811327</v>
      </c>
      <c r="J18" s="62">
        <v>642294.80024756282</v>
      </c>
      <c r="K18" s="62">
        <v>616341.56331434788</v>
      </c>
      <c r="L18" s="62">
        <v>590388.3163811327</v>
      </c>
      <c r="M18" s="62">
        <v>622082.01014238794</v>
      </c>
      <c r="N18" s="62">
        <v>622082.01014238794</v>
      </c>
      <c r="O18" s="62">
        <v>7304085.432777836</v>
      </c>
      <c r="P18" s="51">
        <f t="shared" si="1"/>
        <v>7304085.432777836</v>
      </c>
    </row>
    <row r="19" spans="1:16">
      <c r="A19" s="60" t="s">
        <v>450</v>
      </c>
      <c r="B19" s="60" t="s">
        <v>451</v>
      </c>
      <c r="C19" s="62">
        <v>54836.564700000003</v>
      </c>
      <c r="D19" s="62">
        <v>54836.564700000003</v>
      </c>
      <c r="E19" s="62">
        <v>54836.564700000003</v>
      </c>
      <c r="F19" s="62">
        <v>54836.564700000003</v>
      </c>
      <c r="G19" s="62">
        <v>54836.564700000003</v>
      </c>
      <c r="H19" s="62">
        <v>54836.564700000003</v>
      </c>
      <c r="I19" s="62">
        <v>54836.564700000003</v>
      </c>
      <c r="J19" s="62">
        <v>54836.564700000003</v>
      </c>
      <c r="K19" s="62">
        <v>54836.564700000003</v>
      </c>
      <c r="L19" s="62">
        <v>54836.564700000003</v>
      </c>
      <c r="M19" s="62">
        <v>54836.564700000003</v>
      </c>
      <c r="N19" s="62">
        <v>54836.564700000003</v>
      </c>
      <c r="O19" s="62">
        <v>658038.77639999997</v>
      </c>
      <c r="P19" s="51">
        <f t="shared" si="1"/>
        <v>658038.77639999997</v>
      </c>
    </row>
    <row r="20" spans="1:16">
      <c r="A20" s="60" t="s">
        <v>443</v>
      </c>
      <c r="B20" s="60" t="s">
        <v>444</v>
      </c>
      <c r="C20" s="62">
        <v>150230.14905000001</v>
      </c>
      <c r="D20" s="62">
        <v>150230.14905000001</v>
      </c>
      <c r="E20" s="62">
        <v>150230.14905000001</v>
      </c>
      <c r="F20" s="62">
        <v>150230.14905000001</v>
      </c>
      <c r="G20" s="62">
        <v>150230.14905000001</v>
      </c>
      <c r="H20" s="62">
        <v>150230.14905000001</v>
      </c>
      <c r="I20" s="62">
        <v>150230.14905000001</v>
      </c>
      <c r="J20" s="62">
        <v>150230.14905000001</v>
      </c>
      <c r="K20" s="62">
        <v>150230.14905000001</v>
      </c>
      <c r="L20" s="62">
        <v>150230.14905000001</v>
      </c>
      <c r="M20" s="62">
        <v>150230.14905000001</v>
      </c>
      <c r="N20" s="62">
        <v>150230.14905000001</v>
      </c>
      <c r="O20" s="62">
        <v>1802761.7886000006</v>
      </c>
      <c r="P20" s="51">
        <f t="shared" si="1"/>
        <v>1802761.7886000006</v>
      </c>
    </row>
    <row r="21" spans="1:16">
      <c r="A21" s="60" t="s">
        <v>415</v>
      </c>
      <c r="B21" s="60" t="s">
        <v>414</v>
      </c>
      <c r="C21" s="62">
        <v>35906.735140056007</v>
      </c>
      <c r="D21" s="62">
        <v>37333.687938933792</v>
      </c>
      <c r="E21" s="62">
        <v>33164.249286176055</v>
      </c>
      <c r="F21" s="62">
        <v>33124.589373123497</v>
      </c>
      <c r="G21" s="62">
        <v>34709.71747792494</v>
      </c>
      <c r="H21" s="62">
        <v>31103.997477924935</v>
      </c>
      <c r="I21" s="62">
        <v>30569.519373123494</v>
      </c>
      <c r="J21" s="62">
        <v>35424.405582726395</v>
      </c>
      <c r="K21" s="62">
        <v>34281.392337154066</v>
      </c>
      <c r="L21" s="62">
        <v>34157.15423235263</v>
      </c>
      <c r="M21" s="62">
        <v>39288.517749070481</v>
      </c>
      <c r="N21" s="62">
        <v>65075.987749070504</v>
      </c>
      <c r="O21" s="62">
        <v>444139.95371763676</v>
      </c>
      <c r="P21" s="51">
        <f t="shared" si="1"/>
        <v>444139.95371763676</v>
      </c>
    </row>
    <row r="22" spans="1:16">
      <c r="A22" s="60" t="s">
        <v>688</v>
      </c>
      <c r="B22" s="60" t="s">
        <v>689</v>
      </c>
      <c r="C22" s="62">
        <v>668966.896890142</v>
      </c>
      <c r="D22" s="62">
        <v>677187.27655348263</v>
      </c>
      <c r="E22" s="62">
        <v>684959.00907656201</v>
      </c>
      <c r="F22" s="62">
        <v>656932.3740240297</v>
      </c>
      <c r="G22" s="62">
        <v>664214.66988530685</v>
      </c>
      <c r="H22" s="62">
        <v>670061.26886183501</v>
      </c>
      <c r="I22" s="62">
        <v>651955.99567797035</v>
      </c>
      <c r="J22" s="62">
        <v>686453.19984528865</v>
      </c>
      <c r="K22" s="62">
        <v>667319.95314247254</v>
      </c>
      <c r="L22" s="62">
        <v>647382.43993076682</v>
      </c>
      <c r="M22" s="62">
        <v>654585.90286505909</v>
      </c>
      <c r="N22" s="62">
        <v>647899.38392202521</v>
      </c>
      <c r="O22" s="62">
        <v>7977918.3706749408</v>
      </c>
      <c r="P22" s="51">
        <f t="shared" si="1"/>
        <v>7977918.3706749408</v>
      </c>
    </row>
    <row r="23" spans="1:16">
      <c r="A23" s="60" t="s">
        <v>651</v>
      </c>
      <c r="B23" s="60" t="s">
        <v>650</v>
      </c>
      <c r="C23" s="62">
        <v>55897.943857483886</v>
      </c>
      <c r="D23" s="62">
        <v>54518.943857483886</v>
      </c>
      <c r="E23" s="62">
        <v>73958.943857483886</v>
      </c>
      <c r="F23" s="62">
        <v>69590.943857483886</v>
      </c>
      <c r="G23" s="62">
        <v>79493.943857483886</v>
      </c>
      <c r="H23" s="62">
        <v>74968.943857483886</v>
      </c>
      <c r="I23" s="62">
        <v>76030.943857483886</v>
      </c>
      <c r="J23" s="62">
        <v>72361.943857483886</v>
      </c>
      <c r="K23" s="62">
        <v>68753.943857483886</v>
      </c>
      <c r="L23" s="62">
        <v>71904.943857483886</v>
      </c>
      <c r="M23" s="62">
        <v>62468.943857483886</v>
      </c>
      <c r="N23" s="62">
        <v>61018.943857483886</v>
      </c>
      <c r="O23" s="62">
        <v>820969.32628980651</v>
      </c>
      <c r="P23" s="51">
        <f t="shared" si="1"/>
        <v>820969.32628980651</v>
      </c>
    </row>
    <row r="24" spans="1:16">
      <c r="A24" s="60" t="s">
        <v>554</v>
      </c>
      <c r="B24" s="60" t="s">
        <v>555</v>
      </c>
      <c r="C24" s="62">
        <v>51396.039999999994</v>
      </c>
      <c r="D24" s="62">
        <v>64600.859999999993</v>
      </c>
      <c r="E24" s="62">
        <v>56731.349999999991</v>
      </c>
      <c r="F24" s="62">
        <v>48610.93</v>
      </c>
      <c r="G24" s="62">
        <v>43888.93</v>
      </c>
      <c r="H24" s="62">
        <v>52872.359999999993</v>
      </c>
      <c r="I24" s="62">
        <v>47557.01</v>
      </c>
      <c r="J24" s="62">
        <v>48829.919999999998</v>
      </c>
      <c r="K24" s="62">
        <v>47525.979999999996</v>
      </c>
      <c r="L24" s="62">
        <v>46790.98</v>
      </c>
      <c r="M24" s="62">
        <v>43383.310000000005</v>
      </c>
      <c r="N24" s="62">
        <v>50520.7</v>
      </c>
      <c r="O24" s="62">
        <v>602708.37</v>
      </c>
      <c r="P24" s="51">
        <f t="shared" si="1"/>
        <v>602708.37</v>
      </c>
    </row>
    <row r="25" spans="1:16">
      <c r="A25" s="60" t="s">
        <v>618</v>
      </c>
      <c r="B25" s="60" t="s">
        <v>617</v>
      </c>
      <c r="C25" s="62">
        <v>21036.570023</v>
      </c>
      <c r="D25" s="62">
        <v>20698.480023</v>
      </c>
      <c r="E25" s="62">
        <v>21143.590023000001</v>
      </c>
      <c r="F25" s="62">
        <v>20721.510023000003</v>
      </c>
      <c r="G25" s="62">
        <v>21081.720023000002</v>
      </c>
      <c r="H25" s="62">
        <v>20891.510023000003</v>
      </c>
      <c r="I25" s="62">
        <v>20903.840023000001</v>
      </c>
      <c r="J25" s="62">
        <v>23822.163356333334</v>
      </c>
      <c r="K25" s="62">
        <v>20806.840023000001</v>
      </c>
      <c r="L25" s="62">
        <v>20995.870022999999</v>
      </c>
      <c r="M25" s="62">
        <v>20931.330023000002</v>
      </c>
      <c r="N25" s="62">
        <v>21125.980023</v>
      </c>
      <c r="O25" s="62">
        <v>254159.40360933333</v>
      </c>
      <c r="P25" s="51">
        <f t="shared" si="1"/>
        <v>254159.40360933333</v>
      </c>
    </row>
    <row r="26" spans="1:16">
      <c r="A26" s="60" t="s">
        <v>597</v>
      </c>
      <c r="B26" s="60" t="s">
        <v>598</v>
      </c>
      <c r="C26" s="62">
        <v>1615</v>
      </c>
      <c r="D26" s="62">
        <v>1515</v>
      </c>
      <c r="E26" s="62">
        <v>1565</v>
      </c>
      <c r="F26" s="62">
        <v>1365</v>
      </c>
      <c r="G26" s="62">
        <v>1515</v>
      </c>
      <c r="H26" s="62">
        <v>1815</v>
      </c>
      <c r="I26" s="62">
        <v>1365</v>
      </c>
      <c r="J26" s="62">
        <v>5515</v>
      </c>
      <c r="K26" s="62">
        <v>1565</v>
      </c>
      <c r="L26" s="62">
        <v>1765</v>
      </c>
      <c r="M26" s="62">
        <v>1365</v>
      </c>
      <c r="N26" s="62">
        <v>1565</v>
      </c>
      <c r="O26" s="62">
        <v>22530</v>
      </c>
      <c r="P26" s="51">
        <f t="shared" si="1"/>
        <v>22530</v>
      </c>
    </row>
    <row r="27" spans="1:16">
      <c r="A27" s="60" t="s">
        <v>528</v>
      </c>
      <c r="B27" s="60" t="s">
        <v>529</v>
      </c>
      <c r="C27" s="62">
        <v>22893.054500000002</v>
      </c>
      <c r="D27" s="62">
        <v>22657.054500000002</v>
      </c>
      <c r="E27" s="62">
        <v>25568.054500000002</v>
      </c>
      <c r="F27" s="62">
        <v>23725.054500000002</v>
      </c>
      <c r="G27" s="62">
        <v>23268.054500000002</v>
      </c>
      <c r="H27" s="62">
        <v>23157.054500000002</v>
      </c>
      <c r="I27" s="62">
        <v>23393.054500000002</v>
      </c>
      <c r="J27" s="62">
        <v>23475.054500000002</v>
      </c>
      <c r="K27" s="62">
        <v>24268.054500000002</v>
      </c>
      <c r="L27" s="62">
        <v>24882.054500000002</v>
      </c>
      <c r="M27" s="62">
        <v>23257.054500000002</v>
      </c>
      <c r="N27" s="62">
        <v>23257.054500000002</v>
      </c>
      <c r="O27" s="62">
        <v>283800.65399999998</v>
      </c>
      <c r="P27" s="51">
        <f t="shared" si="1"/>
        <v>283800.65399999998</v>
      </c>
    </row>
    <row r="28" spans="1:16">
      <c r="A28" s="60" t="s">
        <v>523</v>
      </c>
      <c r="B28" s="60" t="s">
        <v>522</v>
      </c>
      <c r="C28" s="62">
        <v>1000</v>
      </c>
      <c r="D28" s="62">
        <v>750</v>
      </c>
      <c r="E28" s="62">
        <v>1000</v>
      </c>
      <c r="F28" s="62">
        <v>1000</v>
      </c>
      <c r="G28" s="62">
        <v>750</v>
      </c>
      <c r="H28" s="62">
        <v>1000</v>
      </c>
      <c r="I28" s="62">
        <v>1000</v>
      </c>
      <c r="J28" s="62">
        <v>750</v>
      </c>
      <c r="K28" s="62">
        <v>1000</v>
      </c>
      <c r="L28" s="62">
        <v>1000</v>
      </c>
      <c r="M28" s="62">
        <v>750</v>
      </c>
      <c r="N28" s="62">
        <v>1000</v>
      </c>
      <c r="O28" s="62">
        <v>11000</v>
      </c>
      <c r="P28" s="51">
        <f t="shared" si="1"/>
        <v>11000</v>
      </c>
    </row>
    <row r="29" spans="1:16">
      <c r="A29" s="60" t="s">
        <v>562</v>
      </c>
      <c r="B29" s="60" t="s">
        <v>563</v>
      </c>
      <c r="C29" s="62">
        <v>5570.26</v>
      </c>
      <c r="D29" s="62">
        <v>11845.09</v>
      </c>
      <c r="E29" s="62">
        <v>13318.21</v>
      </c>
      <c r="F29" s="62">
        <v>19919.689999999999</v>
      </c>
      <c r="G29" s="62">
        <v>13673.58</v>
      </c>
      <c r="H29" s="62">
        <v>15786.27</v>
      </c>
      <c r="I29" s="62">
        <v>22850.670000000002</v>
      </c>
      <c r="J29" s="62">
        <v>14354.27</v>
      </c>
      <c r="K29" s="62">
        <v>13030.26</v>
      </c>
      <c r="L29" s="62">
        <v>13785.130000000001</v>
      </c>
      <c r="M29" s="62">
        <v>9673.1500000000015</v>
      </c>
      <c r="N29" s="62">
        <v>8451.5400000000009</v>
      </c>
      <c r="O29" s="62">
        <v>162258.11999999997</v>
      </c>
      <c r="P29" s="51">
        <f t="shared" si="1"/>
        <v>162258.11999999997</v>
      </c>
    </row>
    <row r="30" spans="1:16">
      <c r="A30" s="60" t="s">
        <v>490</v>
      </c>
      <c r="B30" s="60" t="s">
        <v>489</v>
      </c>
      <c r="C30" s="62">
        <v>161652.96666666667</v>
      </c>
      <c r="D30" s="62">
        <v>75569.896666666667</v>
      </c>
      <c r="E30" s="62">
        <v>63621.656666666669</v>
      </c>
      <c r="F30" s="62">
        <v>85996.976666666669</v>
      </c>
      <c r="G30" s="62">
        <v>137228.35666666669</v>
      </c>
      <c r="H30" s="62">
        <v>94272.006666666653</v>
      </c>
      <c r="I30" s="62">
        <v>68426.156666666662</v>
      </c>
      <c r="J30" s="62">
        <v>67314.706666666665</v>
      </c>
      <c r="K30" s="62">
        <v>68027.246666666673</v>
      </c>
      <c r="L30" s="62">
        <v>61021.136666666665</v>
      </c>
      <c r="M30" s="62">
        <v>65344.216666666667</v>
      </c>
      <c r="N30" s="62">
        <v>70369.21666666666</v>
      </c>
      <c r="O30" s="62">
        <v>1018844.54</v>
      </c>
      <c r="P30" s="51">
        <f t="shared" si="1"/>
        <v>1018844.54</v>
      </c>
    </row>
    <row r="31" spans="1:16">
      <c r="A31" s="60" t="s">
        <v>723</v>
      </c>
      <c r="B31" s="60" t="s">
        <v>722</v>
      </c>
      <c r="C31" s="62">
        <v>369</v>
      </c>
      <c r="D31" s="62">
        <v>369</v>
      </c>
      <c r="E31" s="62">
        <v>5369</v>
      </c>
      <c r="F31" s="62">
        <v>1119</v>
      </c>
      <c r="G31" s="62">
        <v>1119</v>
      </c>
      <c r="H31" s="62">
        <v>2369</v>
      </c>
      <c r="I31" s="62">
        <v>1119</v>
      </c>
      <c r="J31" s="62">
        <v>1119</v>
      </c>
      <c r="K31" s="62">
        <v>2369</v>
      </c>
      <c r="L31" s="62">
        <v>1119</v>
      </c>
      <c r="M31" s="62">
        <v>1119</v>
      </c>
      <c r="N31" s="62">
        <v>2969</v>
      </c>
      <c r="O31" s="62">
        <v>20528</v>
      </c>
      <c r="P31" s="51">
        <f t="shared" si="1"/>
        <v>20528</v>
      </c>
    </row>
    <row r="32" spans="1:16">
      <c r="A32" s="60" t="s">
        <v>747</v>
      </c>
      <c r="B32" s="60" t="s">
        <v>746</v>
      </c>
      <c r="C32" s="62">
        <v>24283</v>
      </c>
      <c r="D32" s="62">
        <v>25995.200000000001</v>
      </c>
      <c r="E32" s="62">
        <v>45341.599999999999</v>
      </c>
      <c r="F32" s="62">
        <v>36474.5</v>
      </c>
      <c r="G32" s="62">
        <v>37084.717700000001</v>
      </c>
      <c r="H32" s="62">
        <v>37313.599999999999</v>
      </c>
      <c r="I32" s="62">
        <v>37280.6</v>
      </c>
      <c r="J32" s="62">
        <v>36474.5</v>
      </c>
      <c r="K32" s="62">
        <v>36474.5</v>
      </c>
      <c r="L32" s="62">
        <v>40505</v>
      </c>
      <c r="M32" s="62">
        <v>36474.5</v>
      </c>
      <c r="N32" s="62">
        <v>31637.9</v>
      </c>
      <c r="O32" s="62">
        <v>425339.6177</v>
      </c>
      <c r="P32" s="51">
        <f t="shared" si="1"/>
        <v>425339.6177</v>
      </c>
    </row>
    <row r="33" spans="1:16">
      <c r="A33" s="60" t="s">
        <v>801</v>
      </c>
      <c r="B33" s="60" t="s">
        <v>802</v>
      </c>
      <c r="C33" s="62">
        <v>25086.600718436453</v>
      </c>
      <c r="D33" s="62">
        <v>-12256.019619153654</v>
      </c>
      <c r="E33" s="62">
        <v>27187.355901960374</v>
      </c>
      <c r="F33" s="62">
        <v>17870.483922475301</v>
      </c>
      <c r="G33" s="62">
        <v>87110.623376933654</v>
      </c>
      <c r="H33" s="62">
        <v>69389.979598556398</v>
      </c>
      <c r="I33" s="62">
        <v>49576.436099616156</v>
      </c>
      <c r="J33" s="62">
        <v>34926.58349202956</v>
      </c>
      <c r="K33" s="62">
        <v>116162.89955307971</v>
      </c>
      <c r="L33" s="62">
        <v>73143.587677877789</v>
      </c>
      <c r="M33" s="62">
        <v>101669.42501001655</v>
      </c>
      <c r="N33" s="62">
        <v>83524.908534666785</v>
      </c>
      <c r="O33" s="62">
        <v>673392.8642664951</v>
      </c>
      <c r="P33" s="51">
        <f t="shared" si="1"/>
        <v>673392.8642664951</v>
      </c>
    </row>
    <row r="34" spans="1:16">
      <c r="A34" s="60" t="s">
        <v>516</v>
      </c>
      <c r="B34" s="60" t="s">
        <v>517</v>
      </c>
      <c r="C34" s="62">
        <v>97305.228927095261</v>
      </c>
      <c r="D34" s="62">
        <v>92305.228927095261</v>
      </c>
      <c r="E34" s="62">
        <v>97305.228927095261</v>
      </c>
      <c r="F34" s="62">
        <v>92305.228927095261</v>
      </c>
      <c r="G34" s="62">
        <v>97305.228927095261</v>
      </c>
      <c r="H34" s="62">
        <v>92305.228927095261</v>
      </c>
      <c r="I34" s="62">
        <v>97305.228927095261</v>
      </c>
      <c r="J34" s="62">
        <v>92305.228927095261</v>
      </c>
      <c r="K34" s="62">
        <v>97305.228927095261</v>
      </c>
      <c r="L34" s="62">
        <v>92305.228927095261</v>
      </c>
      <c r="M34" s="62">
        <v>97305.228927095261</v>
      </c>
      <c r="N34" s="62">
        <v>97305.228927095261</v>
      </c>
      <c r="O34" s="62">
        <v>1142662.7471251432</v>
      </c>
      <c r="P34" s="51">
        <f t="shared" si="1"/>
        <v>1142662.7471251432</v>
      </c>
    </row>
    <row r="35" spans="1:16">
      <c r="A35" s="60" t="s">
        <v>792</v>
      </c>
      <c r="B35" s="60" t="s">
        <v>791</v>
      </c>
      <c r="C35" s="62">
        <v>19448</v>
      </c>
      <c r="D35" s="62">
        <v>19448</v>
      </c>
      <c r="E35" s="62">
        <v>19448</v>
      </c>
      <c r="F35" s="62">
        <v>20115</v>
      </c>
      <c r="G35" s="62">
        <v>20115</v>
      </c>
      <c r="H35" s="62">
        <v>20115</v>
      </c>
      <c r="I35" s="62">
        <v>20115</v>
      </c>
      <c r="J35" s="62">
        <v>20115</v>
      </c>
      <c r="K35" s="62">
        <v>20115</v>
      </c>
      <c r="L35" s="62">
        <v>25667</v>
      </c>
      <c r="M35" s="62">
        <v>25667</v>
      </c>
      <c r="N35" s="62">
        <v>25667</v>
      </c>
      <c r="O35" s="62">
        <v>256035</v>
      </c>
      <c r="P35" s="51">
        <f t="shared" si="1"/>
        <v>256035</v>
      </c>
    </row>
    <row r="36" spans="1:16">
      <c r="A36" s="60" t="s">
        <v>777</v>
      </c>
      <c r="B36" s="60" t="s">
        <v>776</v>
      </c>
      <c r="C36" s="62">
        <v>65411.700368916659</v>
      </c>
      <c r="D36" s="62">
        <v>65411.700368916659</v>
      </c>
      <c r="E36" s="62">
        <v>65411.700368916659</v>
      </c>
      <c r="F36" s="62">
        <v>65411.700368916659</v>
      </c>
      <c r="G36" s="62">
        <v>65411.700368916659</v>
      </c>
      <c r="H36" s="62">
        <v>65411.700368916659</v>
      </c>
      <c r="I36" s="62">
        <v>65411.700368916659</v>
      </c>
      <c r="J36" s="62">
        <v>65411.700368916659</v>
      </c>
      <c r="K36" s="62">
        <v>65411.700368916659</v>
      </c>
      <c r="L36" s="62">
        <v>65411.700368916659</v>
      </c>
      <c r="M36" s="62">
        <v>65411.700368916659</v>
      </c>
      <c r="N36" s="62">
        <v>65411.700368916659</v>
      </c>
      <c r="O36" s="62">
        <v>784940.40442699997</v>
      </c>
      <c r="P36" s="51">
        <f t="shared" si="1"/>
        <v>784940.40442699997</v>
      </c>
    </row>
    <row r="37" spans="1:16">
      <c r="A37" s="60" t="s">
        <v>815</v>
      </c>
      <c r="B37" s="60" t="s">
        <v>816</v>
      </c>
      <c r="C37" s="62">
        <v>134566.26188021153</v>
      </c>
      <c r="D37" s="62">
        <v>152266.26188021153</v>
      </c>
      <c r="E37" s="62">
        <v>174266.26188021153</v>
      </c>
      <c r="F37" s="62">
        <v>187738.02188021151</v>
      </c>
      <c r="G37" s="62">
        <v>188524.66188021153</v>
      </c>
      <c r="H37" s="62">
        <v>186327.66188021153</v>
      </c>
      <c r="I37" s="62">
        <v>194742.01188021153</v>
      </c>
      <c r="J37" s="62">
        <v>191742.01188021153</v>
      </c>
      <c r="K37" s="62">
        <v>183607.82188021153</v>
      </c>
      <c r="L37" s="62">
        <v>181276.82188021153</v>
      </c>
      <c r="M37" s="62">
        <v>197703.95188021151</v>
      </c>
      <c r="N37" s="62">
        <v>193848.95188021151</v>
      </c>
      <c r="O37" s="62">
        <v>2166610.7025625384</v>
      </c>
      <c r="P37" s="51">
        <f t="shared" si="1"/>
        <v>2166610.7025625384</v>
      </c>
    </row>
    <row r="38" spans="1:16">
      <c r="A38" s="60" t="s">
        <v>860</v>
      </c>
      <c r="B38" s="60" t="s">
        <v>859</v>
      </c>
      <c r="C38" s="62">
        <v>1035448.8550328951</v>
      </c>
      <c r="D38" s="62">
        <v>1035420.2378985001</v>
      </c>
      <c r="E38" s="62">
        <v>1036246.1738253991</v>
      </c>
      <c r="F38" s="62">
        <v>1037435.5090334665</v>
      </c>
      <c r="G38" s="62">
        <v>1038594.4444185905</v>
      </c>
      <c r="H38" s="62">
        <v>1039728.750535361</v>
      </c>
      <c r="I38" s="62">
        <v>1069353.3923559228</v>
      </c>
      <c r="J38" s="62">
        <v>1071406.7762980647</v>
      </c>
      <c r="K38" s="62">
        <v>1074519.2492039637</v>
      </c>
      <c r="L38" s="62">
        <v>1075995.7440572076</v>
      </c>
      <c r="M38" s="62">
        <v>1077110.9028783969</v>
      </c>
      <c r="N38" s="62">
        <v>1077817.4017502707</v>
      </c>
      <c r="O38" s="62">
        <v>12669077.43728804</v>
      </c>
      <c r="P38" s="51">
        <f t="shared" si="1"/>
        <v>12669077.43728804</v>
      </c>
    </row>
    <row r="39" spans="1:16">
      <c r="A39" s="60" t="s">
        <v>868</v>
      </c>
      <c r="B39" s="60" t="s">
        <v>867</v>
      </c>
      <c r="C39" s="62">
        <v>20215</v>
      </c>
      <c r="D39" s="62">
        <v>20215</v>
      </c>
      <c r="E39" s="62">
        <v>20215</v>
      </c>
      <c r="F39" s="62">
        <v>20215</v>
      </c>
      <c r="G39" s="62">
        <v>20215</v>
      </c>
      <c r="H39" s="62">
        <v>20215</v>
      </c>
      <c r="I39" s="62">
        <v>20215</v>
      </c>
      <c r="J39" s="62">
        <v>20215</v>
      </c>
      <c r="K39" s="62">
        <v>20215</v>
      </c>
      <c r="L39" s="62">
        <v>20215</v>
      </c>
      <c r="M39" s="62">
        <v>20215</v>
      </c>
      <c r="N39" s="62">
        <v>20215</v>
      </c>
      <c r="O39" s="62">
        <v>242580</v>
      </c>
      <c r="P39" s="51">
        <f t="shared" si="1"/>
        <v>242580</v>
      </c>
    </row>
    <row r="40" spans="1:16">
      <c r="A40" s="60" t="s">
        <v>882</v>
      </c>
      <c r="B40" s="60" t="s">
        <v>883</v>
      </c>
      <c r="C40" s="62">
        <v>155654.38443395644</v>
      </c>
      <c r="D40" s="62">
        <v>155633.35590375168</v>
      </c>
      <c r="E40" s="62">
        <v>155747.92075742697</v>
      </c>
      <c r="F40" s="62">
        <v>155915.12876513303</v>
      </c>
      <c r="G40" s="62">
        <v>156068.91085043538</v>
      </c>
      <c r="H40" s="62">
        <v>160475.77655694919</v>
      </c>
      <c r="I40" s="62">
        <v>160874.21490281852</v>
      </c>
      <c r="J40" s="62">
        <v>161163.4689097894</v>
      </c>
      <c r="K40" s="62">
        <v>161622.9209419862</v>
      </c>
      <c r="L40" s="62">
        <v>161821.35583951068</v>
      </c>
      <c r="M40" s="62">
        <v>161968.19182315195</v>
      </c>
      <c r="N40" s="62">
        <v>162052.3356221258</v>
      </c>
      <c r="O40" s="62">
        <v>1908997.9653070357</v>
      </c>
      <c r="P40" s="51">
        <f t="shared" si="1"/>
        <v>1908997.9653070357</v>
      </c>
    </row>
    <row r="41" spans="1:16">
      <c r="A41" s="60" t="s">
        <v>909</v>
      </c>
      <c r="B41" s="60" t="s">
        <v>910</v>
      </c>
      <c r="C41" s="62">
        <v>730110.90530054143</v>
      </c>
      <c r="D41" s="62">
        <v>333185.96937797032</v>
      </c>
      <c r="E41" s="62">
        <v>510764.69024788856</v>
      </c>
      <c r="F41" s="62">
        <v>729759.93708079227</v>
      </c>
      <c r="G41" s="62">
        <v>-193433.73340423076</v>
      </c>
      <c r="H41" s="62">
        <v>947838.0221289763</v>
      </c>
      <c r="I41" s="62">
        <v>1154225.2412739233</v>
      </c>
      <c r="J41" s="62">
        <v>671591.6314050178</v>
      </c>
      <c r="K41" s="62">
        <v>1210531.757455481</v>
      </c>
      <c r="L41" s="62">
        <v>1300482.7864631303</v>
      </c>
      <c r="M41" s="62">
        <v>698891.85587471013</v>
      </c>
      <c r="N41" s="62">
        <v>729098.51820008841</v>
      </c>
      <c r="O41" s="62">
        <v>8823047.5814042892</v>
      </c>
      <c r="P41" s="51">
        <f t="shared" si="1"/>
        <v>8823047.5814042892</v>
      </c>
    </row>
    <row r="42" spans="1:16">
      <c r="A42" s="60" t="s">
        <v>915</v>
      </c>
      <c r="B42" s="60" t="s">
        <v>916</v>
      </c>
      <c r="C42" s="62">
        <v>130230.18674074636</v>
      </c>
      <c r="D42" s="62">
        <v>58195.154134646298</v>
      </c>
      <c r="E42" s="62">
        <v>91543.203732121416</v>
      </c>
      <c r="F42" s="62">
        <v>130570.67449490535</v>
      </c>
      <c r="G42" s="62">
        <v>-37684.374866283601</v>
      </c>
      <c r="H42" s="62">
        <v>168530.22231606973</v>
      </c>
      <c r="I42" s="62">
        <v>205175.73039888311</v>
      </c>
      <c r="J42" s="62">
        <v>117403.48586446642</v>
      </c>
      <c r="K42" s="62">
        <v>210473.55600694389</v>
      </c>
      <c r="L42" s="62">
        <v>221659.40753094453</v>
      </c>
      <c r="M42" s="62">
        <v>113947.66247101488</v>
      </c>
      <c r="N42" s="62">
        <v>120465.3010208089</v>
      </c>
      <c r="O42" s="62">
        <v>1530510.2098452672</v>
      </c>
      <c r="P42" s="51">
        <f t="shared" si="1"/>
        <v>1530510.2098452672</v>
      </c>
    </row>
    <row r="43" spans="1:16">
      <c r="A43" s="60" t="s">
        <v>929</v>
      </c>
      <c r="B43" s="60" t="s">
        <v>930</v>
      </c>
      <c r="C43" s="62">
        <v>-62017.419952067277</v>
      </c>
      <c r="D43" s="62">
        <v>284058.94371666643</v>
      </c>
      <c r="E43" s="62">
        <v>-31146.132740406738</v>
      </c>
      <c r="F43" s="62">
        <v>-120016.28377297435</v>
      </c>
      <c r="G43" s="62">
        <v>787520.36833972053</v>
      </c>
      <c r="H43" s="62">
        <v>-75502.268248138251</v>
      </c>
      <c r="I43" s="62">
        <v>-139845.22663370668</v>
      </c>
      <c r="J43" s="62">
        <v>307295.73709874216</v>
      </c>
      <c r="K43" s="62">
        <v>-148824.38063139253</v>
      </c>
      <c r="L43" s="62">
        <v>-158252.36388891932</v>
      </c>
      <c r="M43" s="62">
        <v>154702.97051845913</v>
      </c>
      <c r="N43" s="62">
        <v>-19758.830818407368</v>
      </c>
      <c r="O43" s="62">
        <v>778215.11298757582</v>
      </c>
      <c r="P43" s="51">
        <f t="shared" si="1"/>
        <v>778215.11298757582</v>
      </c>
    </row>
    <row r="44" spans="1:16">
      <c r="A44" s="60" t="s">
        <v>938</v>
      </c>
      <c r="B44" s="60" t="s">
        <v>939</v>
      </c>
      <c r="C44" s="62">
        <v>-14315.003638674883</v>
      </c>
      <c r="D44" s="62">
        <v>48799.22681762914</v>
      </c>
      <c r="E44" s="62">
        <v>-8684.9816547854225</v>
      </c>
      <c r="F44" s="62">
        <v>-24892.304031545478</v>
      </c>
      <c r="G44" s="62">
        <v>140615.90000116482</v>
      </c>
      <c r="H44" s="62">
        <v>-16774.246489022175</v>
      </c>
      <c r="I44" s="62">
        <v>-28508.524614049857</v>
      </c>
      <c r="J44" s="62">
        <v>53036.939896427139</v>
      </c>
      <c r="K44" s="62">
        <v>-30146.060297518401</v>
      </c>
      <c r="L44" s="62">
        <v>-31865.449341444255</v>
      </c>
      <c r="M44" s="62">
        <v>25208.471827074616</v>
      </c>
      <c r="N44" s="62">
        <v>-6608.2700580682131</v>
      </c>
      <c r="O44" s="62">
        <v>105865.69841718706</v>
      </c>
      <c r="P44" s="51">
        <f t="shared" si="1"/>
        <v>105865.69841718706</v>
      </c>
    </row>
    <row r="45" spans="1:16">
      <c r="A45" s="60" t="s">
        <v>947</v>
      </c>
      <c r="B45" s="60" t="s">
        <v>948</v>
      </c>
      <c r="C45" s="62">
        <v>-7066</v>
      </c>
      <c r="D45" s="62">
        <v>-7066</v>
      </c>
      <c r="E45" s="62">
        <v>-7066</v>
      </c>
      <c r="F45" s="62">
        <v>-7066</v>
      </c>
      <c r="G45" s="62">
        <v>-7066</v>
      </c>
      <c r="H45" s="62">
        <v>-7066</v>
      </c>
      <c r="I45" s="62">
        <v>-7066</v>
      </c>
      <c r="J45" s="62">
        <v>-7066</v>
      </c>
      <c r="K45" s="62">
        <v>-7066</v>
      </c>
      <c r="L45" s="62">
        <v>-7066</v>
      </c>
      <c r="M45" s="62">
        <v>-7066</v>
      </c>
      <c r="N45" s="62">
        <v>-7066</v>
      </c>
      <c r="O45" s="62">
        <v>-84792</v>
      </c>
      <c r="P45" s="51">
        <f t="shared" si="1"/>
        <v>-84792</v>
      </c>
    </row>
    <row r="46" spans="1:16">
      <c r="A46" s="60" t="s">
        <v>888</v>
      </c>
      <c r="B46" s="60" t="s">
        <v>887</v>
      </c>
      <c r="C46" s="62">
        <v>516012.3734657272</v>
      </c>
      <c r="D46" s="62">
        <v>512379.68516485236</v>
      </c>
      <c r="E46" s="62">
        <v>509588.09302752442</v>
      </c>
      <c r="F46" s="62">
        <v>505904.00665643264</v>
      </c>
      <c r="G46" s="62">
        <v>507808.79450250365</v>
      </c>
      <c r="H46" s="62">
        <v>507571.65195298707</v>
      </c>
      <c r="I46" s="62">
        <v>505816.28011162748</v>
      </c>
      <c r="J46" s="62">
        <v>508807.30538447766</v>
      </c>
      <c r="K46" s="62">
        <v>506711.68122042017</v>
      </c>
      <c r="L46" s="62">
        <v>504867.0352218874</v>
      </c>
      <c r="M46" s="62">
        <v>507150.6707967121</v>
      </c>
      <c r="N46" s="62">
        <v>506797.19665809319</v>
      </c>
      <c r="O46" s="62">
        <v>6099414.7741632406</v>
      </c>
      <c r="P46" s="51">
        <f t="shared" si="1"/>
        <v>6099414.7741632406</v>
      </c>
    </row>
    <row r="47" spans="1:16">
      <c r="A47" s="60" t="s">
        <v>956</v>
      </c>
      <c r="B47" s="60" t="s">
        <v>957</v>
      </c>
      <c r="C47" s="62">
        <v>95318.419660605781</v>
      </c>
      <c r="D47" s="62">
        <v>100427.91882160578</v>
      </c>
      <c r="E47" s="62">
        <v>106022.09395360577</v>
      </c>
      <c r="F47" s="62">
        <v>112020.91042660578</v>
      </c>
      <c r="G47" s="62">
        <v>116819.5577793862</v>
      </c>
      <c r="H47" s="62">
        <v>119464.942849756</v>
      </c>
      <c r="I47" s="62">
        <v>33178.845514605782</v>
      </c>
      <c r="J47" s="62">
        <v>32856.121008605784</v>
      </c>
      <c r="K47" s="62">
        <v>32870.556702605783</v>
      </c>
      <c r="L47" s="62">
        <v>35900.693981605786</v>
      </c>
      <c r="M47" s="62">
        <v>39429.648319605789</v>
      </c>
      <c r="N47" s="62">
        <v>34970.180930605784</v>
      </c>
      <c r="O47" s="62">
        <v>859279.88994919998</v>
      </c>
      <c r="P47" s="51">
        <f>-O47</f>
        <v>-859279.88994919998</v>
      </c>
    </row>
    <row r="48" spans="1:16">
      <c r="A48" s="60" t="s">
        <v>982</v>
      </c>
      <c r="B48" s="60" t="s">
        <v>983</v>
      </c>
      <c r="C48" s="62">
        <v>5500</v>
      </c>
      <c r="D48" s="62">
        <v>5500</v>
      </c>
      <c r="E48" s="62">
        <v>7000</v>
      </c>
      <c r="F48" s="62">
        <v>9500</v>
      </c>
      <c r="G48" s="62">
        <v>5500</v>
      </c>
      <c r="H48" s="62">
        <v>5500</v>
      </c>
      <c r="I48" s="62">
        <v>5500</v>
      </c>
      <c r="J48" s="62">
        <v>5500</v>
      </c>
      <c r="K48" s="62">
        <v>5500</v>
      </c>
      <c r="L48" s="62">
        <v>5500</v>
      </c>
      <c r="M48" s="62">
        <v>5500</v>
      </c>
      <c r="N48" s="62">
        <v>5500</v>
      </c>
      <c r="O48" s="62">
        <v>71500</v>
      </c>
      <c r="P48" s="51">
        <f>O48</f>
        <v>71500</v>
      </c>
    </row>
    <row r="49" spans="1:16">
      <c r="A49" s="60" t="s">
        <v>988</v>
      </c>
      <c r="B49" s="60" t="s">
        <v>987</v>
      </c>
      <c r="C49" s="62">
        <v>1031803.7499999999</v>
      </c>
      <c r="D49" s="62">
        <v>1031803.7499999999</v>
      </c>
      <c r="E49" s="62">
        <v>1031803.7499999999</v>
      </c>
      <c r="F49" s="62">
        <v>1031803.7499999999</v>
      </c>
      <c r="G49" s="62">
        <v>1031803.7499999999</v>
      </c>
      <c r="H49" s="62">
        <v>1031803.7499999999</v>
      </c>
      <c r="I49" s="62">
        <v>1040433.8869863013</v>
      </c>
      <c r="J49" s="62">
        <v>1049639.366438356</v>
      </c>
      <c r="K49" s="62">
        <v>1049064.0239726026</v>
      </c>
      <c r="L49" s="62">
        <v>1049639.366438356</v>
      </c>
      <c r="M49" s="62">
        <v>1049064.0239726026</v>
      </c>
      <c r="N49" s="62">
        <v>1049639.366438356</v>
      </c>
      <c r="O49" s="62">
        <v>12478302.534246573</v>
      </c>
      <c r="P49" s="51">
        <f t="shared" si="1"/>
        <v>12478302.534246573</v>
      </c>
    </row>
    <row r="50" spans="1:16">
      <c r="A50" s="60" t="s">
        <v>997</v>
      </c>
      <c r="B50" s="60" t="s">
        <v>998</v>
      </c>
      <c r="C50" s="62">
        <v>10642.089858908916</v>
      </c>
      <c r="D50" s="62">
        <v>11833.189561464189</v>
      </c>
      <c r="E50" s="62">
        <v>14115.605575442836</v>
      </c>
      <c r="F50" s="62">
        <v>8559.0736389234025</v>
      </c>
      <c r="G50" s="62">
        <v>8556.2140405204827</v>
      </c>
      <c r="H50" s="62">
        <v>11413.614579743327</v>
      </c>
      <c r="I50" s="62">
        <v>6114.8762794765362</v>
      </c>
      <c r="J50" s="62">
        <v>3289.1475172640226</v>
      </c>
      <c r="K50" s="62">
        <v>6500.4646513328771</v>
      </c>
      <c r="L50" s="62">
        <v>1570.842547640211</v>
      </c>
      <c r="M50" s="62">
        <v>3961.9362263348812</v>
      </c>
      <c r="N50" s="62">
        <v>6522.4646654767002</v>
      </c>
      <c r="O50" s="62">
        <v>93079.519142528385</v>
      </c>
      <c r="P50" s="51">
        <f t="shared" si="1"/>
        <v>93079.519142528385</v>
      </c>
    </row>
    <row r="51" spans="1:16">
      <c r="A51" s="60" t="s">
        <v>1017</v>
      </c>
      <c r="B51" s="60" t="s">
        <v>1018</v>
      </c>
      <c r="C51" s="62">
        <v>43630.194600680981</v>
      </c>
      <c r="D51" s="62">
        <v>45967.254600680986</v>
      </c>
      <c r="E51" s="62">
        <v>48525.984600680982</v>
      </c>
      <c r="F51" s="62">
        <v>51269.814600680984</v>
      </c>
      <c r="G51" s="62">
        <v>53116.930700812736</v>
      </c>
      <c r="H51" s="62">
        <v>53970.222308190874</v>
      </c>
      <c r="I51" s="62">
        <v>15207.834600680982</v>
      </c>
      <c r="J51" s="62">
        <v>15060.214600680982</v>
      </c>
      <c r="K51" s="62">
        <v>15066.824600680982</v>
      </c>
      <c r="L51" s="62">
        <v>16452.804600680982</v>
      </c>
      <c r="M51" s="62">
        <v>18066.914600680982</v>
      </c>
      <c r="N51" s="62">
        <v>16027.184600680983</v>
      </c>
      <c r="O51" s="62">
        <v>392362.1790158134</v>
      </c>
      <c r="P51" s="51">
        <f>-O51</f>
        <v>-392362.1790158134</v>
      </c>
    </row>
    <row r="52" spans="1:16">
      <c r="A52" s="60" t="s">
        <v>1009</v>
      </c>
      <c r="B52" s="60" t="s">
        <v>1008</v>
      </c>
      <c r="C52" s="62">
        <v>7771.5140000000001</v>
      </c>
      <c r="D52" s="62">
        <v>7771.5140000000001</v>
      </c>
      <c r="E52" s="62">
        <v>7771.5140000000001</v>
      </c>
      <c r="F52" s="62">
        <v>7771.5140000000001</v>
      </c>
      <c r="G52" s="62">
        <v>7771.5140000000001</v>
      </c>
      <c r="H52" s="62">
        <v>7771.5140000000001</v>
      </c>
      <c r="I52" s="62">
        <v>7841.3770136986304</v>
      </c>
      <c r="J52" s="62">
        <v>7915.8975616438356</v>
      </c>
      <c r="K52" s="62">
        <v>7911.2400273972607</v>
      </c>
      <c r="L52" s="62">
        <v>7915.8975616438356</v>
      </c>
      <c r="M52" s="62">
        <v>7911.2400273972607</v>
      </c>
      <c r="N52" s="62">
        <v>7915.8975616438356</v>
      </c>
      <c r="O52" s="62">
        <v>94040.633753424641</v>
      </c>
      <c r="P52" s="51">
        <f>O52</f>
        <v>94040.633753424641</v>
      </c>
    </row>
    <row r="53" spans="1:16">
      <c r="A53" s="60" t="s">
        <v>1021</v>
      </c>
      <c r="B53" s="60" t="s">
        <v>1022</v>
      </c>
      <c r="C53" s="62">
        <v>0</v>
      </c>
      <c r="D53" s="62">
        <v>0</v>
      </c>
      <c r="E53" s="62">
        <v>2837012.1476027155</v>
      </c>
      <c r="F53" s="62">
        <v>0</v>
      </c>
      <c r="G53" s="62">
        <v>0</v>
      </c>
      <c r="H53" s="62">
        <v>2323192.8950843294</v>
      </c>
      <c r="I53" s="62">
        <v>0</v>
      </c>
      <c r="J53" s="62">
        <v>0</v>
      </c>
      <c r="K53" s="62">
        <v>2731313.5826540324</v>
      </c>
      <c r="L53" s="62">
        <v>0</v>
      </c>
      <c r="M53" s="62">
        <v>0</v>
      </c>
      <c r="N53" s="62">
        <v>3971833.9920207392</v>
      </c>
      <c r="O53" s="62">
        <v>11863352.617361818</v>
      </c>
      <c r="P53" s="51">
        <f t="shared" si="1"/>
        <v>11863352.617361818</v>
      </c>
    </row>
    <row r="54" spans="1:16">
      <c r="A54" s="60" t="s">
        <v>1125</v>
      </c>
      <c r="B54" s="60"/>
      <c r="C54" s="62">
        <v>13551542.928594209</v>
      </c>
      <c r="D54" s="62">
        <v>13204888.024471404</v>
      </c>
      <c r="E54" s="62">
        <v>15764112.28286292</v>
      </c>
      <c r="F54" s="62">
        <v>13313968.056739384</v>
      </c>
      <c r="G54" s="62">
        <v>13600387.480446404</v>
      </c>
      <c r="H54" s="62">
        <v>17275943.402338255</v>
      </c>
      <c r="I54" s="62">
        <v>15483837.595016668</v>
      </c>
      <c r="J54" s="62">
        <v>15583536.192575486</v>
      </c>
      <c r="K54" s="62">
        <v>18582047.060292996</v>
      </c>
      <c r="L54" s="62">
        <v>15725664.983117346</v>
      </c>
      <c r="M54" s="62">
        <v>14579292.106107282</v>
      </c>
      <c r="N54" s="62">
        <v>17963543.192978587</v>
      </c>
      <c r="O54" s="62">
        <v>184628763.30554101</v>
      </c>
      <c r="P54" s="23">
        <f>SUM(P5:P53)</f>
        <v>-4718281.7287945524</v>
      </c>
    </row>
    <row r="56" spans="1:16" s="86" customFormat="1">
      <c r="B56" s="86" t="s">
        <v>1244</v>
      </c>
      <c r="C56" s="87">
        <f>-SUM(C5:C13)</f>
        <v>-7214630.1249944754</v>
      </c>
      <c r="D56" s="87">
        <f t="shared" ref="D56:O56" si="2">-SUM(D5:D13)</f>
        <v>-6989400.7830589227</v>
      </c>
      <c r="E56" s="87">
        <f t="shared" si="2"/>
        <v>-6722038.033261206</v>
      </c>
      <c r="F56" s="87">
        <f t="shared" si="2"/>
        <v>-7020487.1286514821</v>
      </c>
      <c r="G56" s="87">
        <f t="shared" si="2"/>
        <v>-7143362.6311651599</v>
      </c>
      <c r="H56" s="87">
        <f t="shared" si="2"/>
        <v>-8059316.6055071373</v>
      </c>
      <c r="I56" s="87">
        <f t="shared" si="2"/>
        <v>-8572281.3601822108</v>
      </c>
      <c r="J56" s="87">
        <f t="shared" si="2"/>
        <v>-8591407.2045359872</v>
      </c>
      <c r="K56" s="87">
        <f t="shared" si="2"/>
        <v>-8794299.4685936011</v>
      </c>
      <c r="L56" s="87">
        <f t="shared" si="2"/>
        <v>-8796504.9532918967</v>
      </c>
      <c r="M56" s="87">
        <f t="shared" si="2"/>
        <v>-7965760.3569938708</v>
      </c>
      <c r="N56" s="87">
        <f t="shared" si="2"/>
        <v>-7552391.7979667773</v>
      </c>
      <c r="O56" s="87">
        <f t="shared" si="2"/>
        <v>-93421880.448202744</v>
      </c>
      <c r="P56" s="87"/>
    </row>
    <row r="57" spans="1:16" s="86" customFormat="1">
      <c r="B57" s="86" t="s">
        <v>1245</v>
      </c>
      <c r="C57" s="87">
        <f>SUM(C14:C46)-C47+SUM(C48:C50)-C51+C52</f>
        <v>6059015.5750771649</v>
      </c>
      <c r="D57" s="87">
        <f t="shared" ref="D57:O57" si="3">SUM(D14:D46)-D47+SUM(D48:D50)-D51+D52</f>
        <v>5922696.8945679115</v>
      </c>
      <c r="E57" s="87">
        <f t="shared" si="3"/>
        <v>5895965.9448904255</v>
      </c>
      <c r="F57" s="87">
        <f t="shared" si="3"/>
        <v>5966899.4780333303</v>
      </c>
      <c r="G57" s="87">
        <f t="shared" si="3"/>
        <v>6117151.8723208439</v>
      </c>
      <c r="H57" s="87">
        <f t="shared" si="3"/>
        <v>6546563.5714308992</v>
      </c>
      <c r="I57" s="87">
        <f t="shared" si="3"/>
        <v>6814782.8746038843</v>
      </c>
      <c r="J57" s="87">
        <f t="shared" si="3"/>
        <v>6896296.3168209288</v>
      </c>
      <c r="K57" s="87">
        <f t="shared" si="3"/>
        <v>6960559.2464387892</v>
      </c>
      <c r="L57" s="87">
        <f t="shared" si="3"/>
        <v>6824453.0326608764</v>
      </c>
      <c r="M57" s="87">
        <f t="shared" si="3"/>
        <v>6498538.6232728362</v>
      </c>
      <c r="N57" s="87">
        <f t="shared" si="3"/>
        <v>6337322.6719285017</v>
      </c>
      <c r="O57" s="87">
        <f t="shared" si="3"/>
        <v>76840246.102046371</v>
      </c>
      <c r="P57" s="87"/>
    </row>
    <row r="58" spans="1:16" s="86" customFormat="1">
      <c r="C58" s="87">
        <f>C56+C57</f>
        <v>-1155614.5499173105</v>
      </c>
      <c r="D58" s="87">
        <f t="shared" ref="D58:O58" si="4">D56+D57</f>
        <v>-1066703.8884910112</v>
      </c>
      <c r="E58" s="87">
        <f t="shared" si="4"/>
        <v>-826072.08837078046</v>
      </c>
      <c r="F58" s="87">
        <f t="shared" si="4"/>
        <v>-1053587.6506181518</v>
      </c>
      <c r="G58" s="87">
        <f t="shared" si="4"/>
        <v>-1026210.758844316</v>
      </c>
      <c r="H58" s="87">
        <f t="shared" si="4"/>
        <v>-1512753.0340762381</v>
      </c>
      <c r="I58" s="87">
        <f t="shared" si="4"/>
        <v>-1757498.4855783265</v>
      </c>
      <c r="J58" s="87">
        <f t="shared" si="4"/>
        <v>-1695110.8877150584</v>
      </c>
      <c r="K58" s="87">
        <f t="shared" si="4"/>
        <v>-1833740.222154812</v>
      </c>
      <c r="L58" s="87">
        <f t="shared" si="4"/>
        <v>-1972051.9206310203</v>
      </c>
      <c r="M58" s="87">
        <f t="shared" si="4"/>
        <v>-1467221.7337210346</v>
      </c>
      <c r="N58" s="87">
        <f t="shared" si="4"/>
        <v>-1215069.1260382757</v>
      </c>
      <c r="O58" s="87">
        <f t="shared" si="4"/>
        <v>-16581634.346156374</v>
      </c>
      <c r="P58" s="87"/>
    </row>
    <row r="59" spans="1:16" s="86" customFormat="1">
      <c r="E59" s="87">
        <f>SUM(C58:E58)*0.75</f>
        <v>-2286292.8950843266</v>
      </c>
      <c r="H59" s="87">
        <f>SUM(F58:H58)*0.75</f>
        <v>-2694413.5826540291</v>
      </c>
      <c r="K59" s="87">
        <f>SUM(I58:K58)*0.75</f>
        <v>-3964762.1965861479</v>
      </c>
      <c r="N59" s="87">
        <f>SUM(L58:N58)*0.75</f>
        <v>-3490757.0852927482</v>
      </c>
    </row>
    <row r="60" spans="1:16" s="86" customFormat="1">
      <c r="E60" s="88" t="s">
        <v>1246</v>
      </c>
      <c r="F60" s="88"/>
      <c r="G60" s="88"/>
      <c r="H60" s="88" t="s">
        <v>1247</v>
      </c>
      <c r="I60" s="88"/>
      <c r="J60" s="88"/>
      <c r="K60" s="88" t="s">
        <v>1248</v>
      </c>
    </row>
    <row r="61" spans="1:16" s="86" customFormat="1">
      <c r="B61" s="89" t="s">
        <v>1289</v>
      </c>
    </row>
    <row r="62" spans="1:16" s="86" customFormat="1">
      <c r="E62" s="87">
        <f>H53+E59</f>
        <v>36900.000000002794</v>
      </c>
      <c r="H62" s="87">
        <f>K53+H59</f>
        <v>36900.00000000326</v>
      </c>
      <c r="K62" s="87">
        <f>N53+K59</f>
        <v>7071.7954345913604</v>
      </c>
    </row>
    <row r="63" spans="1:16" s="86" customFormat="1"/>
  </sheetData>
  <pageMargins left="0.7" right="0.7" top="0.75" bottom="0.75" header="0.3" footer="0.3"/>
  <customProperties>
    <customPr name="_pios_id" r:id="rId2"/>
  </customPropertie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O55"/>
  <sheetViews>
    <sheetView workbookViewId="0"/>
  </sheetViews>
  <sheetFormatPr defaultColWidth="8.88671875" defaultRowHeight="14.4"/>
  <cols>
    <col min="1" max="1" width="11.33203125" style="5" bestFit="1" customWidth="1"/>
    <col min="2" max="2" width="40.44140625" style="5" bestFit="1" customWidth="1"/>
    <col min="3" max="5" width="14.44140625" style="5" customWidth="1"/>
    <col min="6" max="6" width="14.44140625" style="5" bestFit="1" customWidth="1"/>
    <col min="7" max="7" width="15.33203125" style="5" bestFit="1" customWidth="1"/>
    <col min="8" max="8" width="16.44140625" style="5" bestFit="1" customWidth="1"/>
    <col min="9" max="9" width="15.6640625" style="5" bestFit="1" customWidth="1"/>
    <col min="10" max="10" width="15.33203125" style="5" bestFit="1" customWidth="1"/>
    <col min="11" max="11" width="16.44140625" style="5" bestFit="1" customWidth="1"/>
    <col min="12" max="12" width="15.6640625" style="5" bestFit="1" customWidth="1"/>
    <col min="13" max="13" width="15.33203125" style="5" bestFit="1" customWidth="1"/>
    <col min="14" max="14" width="16.44140625" style="5" bestFit="1" customWidth="1"/>
    <col min="15" max="15" width="15.6640625" style="5" bestFit="1" customWidth="1"/>
    <col min="16" max="16" width="15.33203125" style="5" bestFit="1" customWidth="1"/>
    <col min="17" max="17" width="16.44140625" style="5" bestFit="1" customWidth="1"/>
    <col min="18" max="18" width="15.6640625" style="5" bestFit="1" customWidth="1"/>
    <col min="19" max="19" width="15.33203125" style="5" bestFit="1" customWidth="1"/>
    <col min="20" max="20" width="16.44140625" style="5" bestFit="1" customWidth="1"/>
    <col min="21" max="21" width="15.6640625" style="5" bestFit="1" customWidth="1"/>
    <col min="22" max="22" width="15.33203125" style="5" bestFit="1" customWidth="1"/>
    <col min="23" max="23" width="16.44140625" style="5" bestFit="1" customWidth="1"/>
    <col min="24" max="24" width="15.6640625" style="5" bestFit="1" customWidth="1"/>
    <col min="25" max="25" width="15.33203125" style="5" bestFit="1" customWidth="1"/>
    <col min="26" max="26" width="16.44140625" style="5" bestFit="1" customWidth="1"/>
    <col min="27" max="27" width="15.6640625" style="5" bestFit="1" customWidth="1"/>
    <col min="28" max="28" width="15.33203125" style="5" bestFit="1" customWidth="1"/>
    <col min="29" max="29" width="16.44140625" style="5" bestFit="1" customWidth="1"/>
    <col min="30" max="30" width="15.6640625" style="5" bestFit="1" customWidth="1"/>
    <col min="31" max="31" width="15.33203125" style="5" bestFit="1" customWidth="1"/>
    <col min="32" max="32" width="16.44140625" style="5" bestFit="1" customWidth="1"/>
    <col min="33" max="33" width="15.6640625" style="5" bestFit="1" customWidth="1"/>
    <col min="34" max="34" width="15.33203125" style="5" bestFit="1" customWidth="1"/>
    <col min="35" max="35" width="16.44140625" style="5" bestFit="1" customWidth="1"/>
    <col min="36" max="36" width="15.6640625" style="5" bestFit="1" customWidth="1"/>
    <col min="37" max="37" width="15.33203125" style="5" bestFit="1" customWidth="1"/>
    <col min="38" max="38" width="16.44140625" style="5" bestFit="1" customWidth="1"/>
    <col min="39" max="39" width="15.6640625" style="5" bestFit="1" customWidth="1"/>
    <col min="40" max="40" width="15.33203125" style="5" bestFit="1" customWidth="1"/>
    <col min="41" max="41" width="16.44140625" style="5" bestFit="1" customWidth="1"/>
    <col min="42" max="16384" width="8.88671875" style="5"/>
  </cols>
  <sheetData>
    <row r="3" spans="1:41">
      <c r="A3" s="61" t="s">
        <v>1138</v>
      </c>
      <c r="B3" s="60"/>
      <c r="C3" s="61" t="s">
        <v>1140</v>
      </c>
      <c r="D3" s="60"/>
      <c r="E3" s="60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</row>
    <row r="4" spans="1:41">
      <c r="A4" s="61" t="s">
        <v>245</v>
      </c>
      <c r="B4" s="61" t="s">
        <v>246</v>
      </c>
      <c r="C4" s="60" t="s">
        <v>1059</v>
      </c>
      <c r="D4" s="60" t="s">
        <v>1099</v>
      </c>
      <c r="E4" s="60" t="s">
        <v>1125</v>
      </c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</row>
    <row r="5" spans="1:41">
      <c r="A5" s="60" t="s">
        <v>251</v>
      </c>
      <c r="B5" s="60" t="s">
        <v>252</v>
      </c>
      <c r="C5" s="62">
        <v>51165705.776968114</v>
      </c>
      <c r="D5" s="62"/>
      <c r="E5" s="62">
        <v>51165705.776968114</v>
      </c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</row>
    <row r="6" spans="1:41">
      <c r="A6" s="60" t="s">
        <v>259</v>
      </c>
      <c r="B6" s="60" t="s">
        <v>260</v>
      </c>
      <c r="C6" s="62">
        <v>22515602.169223286</v>
      </c>
      <c r="D6" s="62"/>
      <c r="E6" s="62">
        <v>22515602.169223286</v>
      </c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</row>
    <row r="7" spans="1:41">
      <c r="A7" s="60" t="s">
        <v>265</v>
      </c>
      <c r="B7" s="60" t="s">
        <v>266</v>
      </c>
      <c r="C7" s="62">
        <v>2588668.5181884458</v>
      </c>
      <c r="D7" s="62"/>
      <c r="E7" s="62">
        <v>2588668.5181884458</v>
      </c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</row>
    <row r="8" spans="1:41">
      <c r="A8" s="60" t="s">
        <v>271</v>
      </c>
      <c r="B8" s="60" t="s">
        <v>272</v>
      </c>
      <c r="C8" s="62">
        <v>3784490.5132350884</v>
      </c>
      <c r="D8" s="62"/>
      <c r="E8" s="62">
        <v>3784490.5132350884</v>
      </c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</row>
    <row r="9" spans="1:41">
      <c r="A9" s="60" t="s">
        <v>277</v>
      </c>
      <c r="B9" s="60" t="s">
        <v>278</v>
      </c>
      <c r="C9" s="62">
        <v>2772132.6804489717</v>
      </c>
      <c r="D9" s="62"/>
      <c r="E9" s="62">
        <v>2772132.6804489717</v>
      </c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</row>
    <row r="10" spans="1:41">
      <c r="A10" s="60" t="s">
        <v>283</v>
      </c>
      <c r="B10" s="60" t="s">
        <v>284</v>
      </c>
      <c r="C10" s="62">
        <v>6019157.5226086378</v>
      </c>
      <c r="D10" s="62"/>
      <c r="E10" s="62">
        <v>6019157.5226086378</v>
      </c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</row>
    <row r="11" spans="1:41">
      <c r="A11" s="60" t="s">
        <v>289</v>
      </c>
      <c r="B11" s="60" t="s">
        <v>290</v>
      </c>
      <c r="C11" s="62">
        <v>1801910.8305872686</v>
      </c>
      <c r="D11" s="62"/>
      <c r="E11" s="62">
        <v>1801910.8305872686</v>
      </c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</row>
    <row r="12" spans="1:41">
      <c r="A12" s="60" t="s">
        <v>306</v>
      </c>
      <c r="B12" s="60" t="s">
        <v>305</v>
      </c>
      <c r="C12" s="62">
        <v>341768.16027625068</v>
      </c>
      <c r="D12" s="62">
        <v>157796.00000000003</v>
      </c>
      <c r="E12" s="62">
        <v>499564.16027625068</v>
      </c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</row>
    <row r="13" spans="1:41">
      <c r="A13" s="60" t="s">
        <v>324</v>
      </c>
      <c r="B13" s="60" t="s">
        <v>325</v>
      </c>
      <c r="C13" s="62">
        <v>2266243.2766666664</v>
      </c>
      <c r="D13" s="62">
        <v>8405.0000000000018</v>
      </c>
      <c r="E13" s="62">
        <v>2274648.2766666664</v>
      </c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</row>
    <row r="14" spans="1:41">
      <c r="A14" s="60" t="s">
        <v>455</v>
      </c>
      <c r="B14" s="60" t="s">
        <v>454</v>
      </c>
      <c r="C14" s="62">
        <v>182054</v>
      </c>
      <c r="D14" s="62"/>
      <c r="E14" s="62">
        <v>182054</v>
      </c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</row>
    <row r="15" spans="1:41">
      <c r="A15" s="60" t="s">
        <v>467</v>
      </c>
      <c r="B15" s="60" t="s">
        <v>468</v>
      </c>
      <c r="C15" s="62">
        <v>3997335</v>
      </c>
      <c r="D15" s="62">
        <v>101699</v>
      </c>
      <c r="E15" s="62">
        <v>4099034</v>
      </c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</row>
    <row r="16" spans="1:41">
      <c r="A16" s="60" t="s">
        <v>485</v>
      </c>
      <c r="B16" s="60" t="s">
        <v>484</v>
      </c>
      <c r="C16" s="62">
        <v>1829442.8451811054</v>
      </c>
      <c r="D16" s="62">
        <v>18597.78712439608</v>
      </c>
      <c r="E16" s="62">
        <v>1848040.6323055015</v>
      </c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</row>
    <row r="17" spans="1:41">
      <c r="A17" s="60" t="s">
        <v>461</v>
      </c>
      <c r="B17" s="60" t="s">
        <v>460</v>
      </c>
      <c r="C17" s="62">
        <v>320196</v>
      </c>
      <c r="D17" s="62"/>
      <c r="E17" s="62">
        <v>320196</v>
      </c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</row>
    <row r="18" spans="1:41">
      <c r="A18" s="60" t="s">
        <v>348</v>
      </c>
      <c r="B18" s="60" t="s">
        <v>349</v>
      </c>
      <c r="C18" s="62">
        <v>7248840.4176386362</v>
      </c>
      <c r="D18" s="62">
        <v>55245.015139199983</v>
      </c>
      <c r="E18" s="62">
        <v>7304085.432777836</v>
      </c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</row>
    <row r="19" spans="1:41">
      <c r="A19" s="60" t="s">
        <v>450</v>
      </c>
      <c r="B19" s="60" t="s">
        <v>451</v>
      </c>
      <c r="C19" s="62">
        <v>658038.77639999997</v>
      </c>
      <c r="D19" s="62"/>
      <c r="E19" s="62">
        <v>658038.77639999997</v>
      </c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</row>
    <row r="20" spans="1:41">
      <c r="A20" s="60" t="s">
        <v>443</v>
      </c>
      <c r="B20" s="60" t="s">
        <v>444</v>
      </c>
      <c r="C20" s="62">
        <v>1791848.5086000005</v>
      </c>
      <c r="D20" s="62">
        <v>10913.280000000004</v>
      </c>
      <c r="E20" s="62">
        <v>1802761.7886000006</v>
      </c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</row>
    <row r="21" spans="1:41">
      <c r="A21" s="60" t="s">
        <v>415</v>
      </c>
      <c r="B21" s="60" t="s">
        <v>414</v>
      </c>
      <c r="C21" s="62">
        <v>439271.71228658478</v>
      </c>
      <c r="D21" s="62">
        <v>4868.2414310519534</v>
      </c>
      <c r="E21" s="62">
        <v>444139.95371763676</v>
      </c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</row>
    <row r="22" spans="1:41">
      <c r="A22" s="60" t="s">
        <v>688</v>
      </c>
      <c r="B22" s="60" t="s">
        <v>689</v>
      </c>
      <c r="C22" s="62">
        <v>7977918.3706749408</v>
      </c>
      <c r="D22" s="62"/>
      <c r="E22" s="62">
        <v>7977918.3706749408</v>
      </c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</row>
    <row r="23" spans="1:41">
      <c r="A23" s="60" t="s">
        <v>651</v>
      </c>
      <c r="B23" s="60" t="s">
        <v>650</v>
      </c>
      <c r="C23" s="62">
        <v>759713.32628980651</v>
      </c>
      <c r="D23" s="62">
        <v>61256</v>
      </c>
      <c r="E23" s="62">
        <v>820969.32628980651</v>
      </c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</row>
    <row r="24" spans="1:41">
      <c r="A24" s="60" t="s">
        <v>554</v>
      </c>
      <c r="B24" s="60" t="s">
        <v>555</v>
      </c>
      <c r="C24" s="62">
        <v>587924.37</v>
      </c>
      <c r="D24" s="62">
        <v>14784</v>
      </c>
      <c r="E24" s="62">
        <v>602708.37</v>
      </c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</row>
    <row r="25" spans="1:41">
      <c r="A25" s="60" t="s">
        <v>618</v>
      </c>
      <c r="B25" s="60" t="s">
        <v>617</v>
      </c>
      <c r="C25" s="62">
        <v>250559.40360933333</v>
      </c>
      <c r="D25" s="62">
        <v>3600</v>
      </c>
      <c r="E25" s="62">
        <v>254159.40360933333</v>
      </c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</row>
    <row r="26" spans="1:41">
      <c r="A26" s="60" t="s">
        <v>597</v>
      </c>
      <c r="B26" s="60" t="s">
        <v>598</v>
      </c>
      <c r="C26" s="62">
        <v>22530</v>
      </c>
      <c r="D26" s="62"/>
      <c r="E26" s="62">
        <v>22530</v>
      </c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</row>
    <row r="27" spans="1:41">
      <c r="A27" s="60" t="s">
        <v>528</v>
      </c>
      <c r="B27" s="60" t="s">
        <v>529</v>
      </c>
      <c r="C27" s="62">
        <v>283440.65399999998</v>
      </c>
      <c r="D27" s="62">
        <v>360</v>
      </c>
      <c r="E27" s="62">
        <v>283800.65399999998</v>
      </c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</row>
    <row r="28" spans="1:41">
      <c r="A28" s="60" t="s">
        <v>523</v>
      </c>
      <c r="B28" s="60" t="s">
        <v>522</v>
      </c>
      <c r="C28" s="62">
        <v>11000</v>
      </c>
      <c r="D28" s="62"/>
      <c r="E28" s="62">
        <v>11000</v>
      </c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</row>
    <row r="29" spans="1:41">
      <c r="A29" s="60" t="s">
        <v>562</v>
      </c>
      <c r="B29" s="60" t="s">
        <v>563</v>
      </c>
      <c r="C29" s="62">
        <v>162258.11999999997</v>
      </c>
      <c r="D29" s="62"/>
      <c r="E29" s="62">
        <v>162258.11999999997</v>
      </c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</row>
    <row r="30" spans="1:41">
      <c r="A30" s="60" t="s">
        <v>490</v>
      </c>
      <c r="B30" s="60" t="s">
        <v>489</v>
      </c>
      <c r="C30" s="62">
        <v>1008144.54</v>
      </c>
      <c r="D30" s="62">
        <v>10700</v>
      </c>
      <c r="E30" s="62">
        <v>1018844.54</v>
      </c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</row>
    <row r="31" spans="1:41">
      <c r="A31" s="60" t="s">
        <v>723</v>
      </c>
      <c r="B31" s="60" t="s">
        <v>722</v>
      </c>
      <c r="C31" s="62">
        <v>20528</v>
      </c>
      <c r="D31" s="62"/>
      <c r="E31" s="62">
        <v>20528</v>
      </c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</row>
    <row r="32" spans="1:41">
      <c r="A32" s="60" t="s">
        <v>747</v>
      </c>
      <c r="B32" s="60" t="s">
        <v>746</v>
      </c>
      <c r="C32" s="62">
        <v>425339.6177</v>
      </c>
      <c r="D32" s="62"/>
      <c r="E32" s="62">
        <v>425339.6177</v>
      </c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</row>
    <row r="33" spans="1:41">
      <c r="A33" s="60" t="s">
        <v>801</v>
      </c>
      <c r="B33" s="60" t="s">
        <v>802</v>
      </c>
      <c r="C33" s="62">
        <v>673392.8642664951</v>
      </c>
      <c r="D33" s="62"/>
      <c r="E33" s="62">
        <v>673392.8642664951</v>
      </c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</row>
    <row r="34" spans="1:41">
      <c r="A34" s="60" t="s">
        <v>516</v>
      </c>
      <c r="B34" s="60" t="s">
        <v>517</v>
      </c>
      <c r="C34" s="62">
        <v>1142662.7471251432</v>
      </c>
      <c r="D34" s="62"/>
      <c r="E34" s="62">
        <v>1142662.7471251432</v>
      </c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</row>
    <row r="35" spans="1:41">
      <c r="A35" s="60" t="s">
        <v>792</v>
      </c>
      <c r="B35" s="60" t="s">
        <v>791</v>
      </c>
      <c r="C35" s="62">
        <v>256035</v>
      </c>
      <c r="D35" s="62"/>
      <c r="E35" s="62">
        <v>256035</v>
      </c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</row>
    <row r="36" spans="1:41">
      <c r="A36" s="60" t="s">
        <v>777</v>
      </c>
      <c r="B36" s="60" t="s">
        <v>776</v>
      </c>
      <c r="C36" s="62">
        <v>784940.40442699997</v>
      </c>
      <c r="D36" s="62"/>
      <c r="E36" s="62">
        <v>784940.40442699997</v>
      </c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</row>
    <row r="37" spans="1:41">
      <c r="A37" s="60" t="s">
        <v>815</v>
      </c>
      <c r="B37" s="60" t="s">
        <v>816</v>
      </c>
      <c r="C37" s="62">
        <v>2117506.7025625384</v>
      </c>
      <c r="D37" s="62">
        <v>49104</v>
      </c>
      <c r="E37" s="62">
        <v>2166610.7025625384</v>
      </c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</row>
    <row r="38" spans="1:41">
      <c r="A38" s="60" t="s">
        <v>860</v>
      </c>
      <c r="B38" s="60" t="s">
        <v>859</v>
      </c>
      <c r="C38" s="62">
        <v>12507866.933977054</v>
      </c>
      <c r="D38" s="62">
        <v>161210.50331098595</v>
      </c>
      <c r="E38" s="62">
        <v>12669077.43728804</v>
      </c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</row>
    <row r="39" spans="1:41">
      <c r="A39" s="60" t="s">
        <v>868</v>
      </c>
      <c r="B39" s="60" t="s">
        <v>867</v>
      </c>
      <c r="C39" s="62">
        <v>242580</v>
      </c>
      <c r="D39" s="62"/>
      <c r="E39" s="62">
        <v>242580</v>
      </c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</row>
    <row r="40" spans="1:41">
      <c r="A40" s="60" t="s">
        <v>882</v>
      </c>
      <c r="B40" s="60" t="s">
        <v>883</v>
      </c>
      <c r="C40" s="62">
        <v>1909026.1861295935</v>
      </c>
      <c r="D40" s="62">
        <v>-28.220822557932753</v>
      </c>
      <c r="E40" s="62">
        <v>1908997.9653070355</v>
      </c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</row>
    <row r="41" spans="1:41">
      <c r="A41" s="60" t="s">
        <v>909</v>
      </c>
      <c r="B41" s="60" t="s">
        <v>910</v>
      </c>
      <c r="C41" s="62">
        <v>8823047.5814042892</v>
      </c>
      <c r="D41" s="62"/>
      <c r="E41" s="62">
        <v>8823047.5814042892</v>
      </c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</row>
    <row r="42" spans="1:41">
      <c r="A42" s="60" t="s">
        <v>915</v>
      </c>
      <c r="B42" s="60" t="s">
        <v>916</v>
      </c>
      <c r="C42" s="62">
        <v>1530510.2098452672</v>
      </c>
      <c r="D42" s="62"/>
      <c r="E42" s="62">
        <v>1530510.2098452672</v>
      </c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</row>
    <row r="43" spans="1:41">
      <c r="A43" s="60" t="s">
        <v>929</v>
      </c>
      <c r="B43" s="60" t="s">
        <v>930</v>
      </c>
      <c r="C43" s="62">
        <v>778215.11298757582</v>
      </c>
      <c r="D43" s="62"/>
      <c r="E43" s="62">
        <v>778215.11298757582</v>
      </c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</row>
    <row r="44" spans="1:41">
      <c r="A44" s="60" t="s">
        <v>938</v>
      </c>
      <c r="B44" s="60" t="s">
        <v>939</v>
      </c>
      <c r="C44" s="62">
        <v>105865.69841718706</v>
      </c>
      <c r="D44" s="62"/>
      <c r="E44" s="62">
        <v>105865.69841718706</v>
      </c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</row>
    <row r="45" spans="1:41">
      <c r="A45" s="60" t="s">
        <v>947</v>
      </c>
      <c r="B45" s="60" t="s">
        <v>948</v>
      </c>
      <c r="C45" s="62">
        <v>-84792</v>
      </c>
      <c r="D45" s="62"/>
      <c r="E45" s="62">
        <v>-84792</v>
      </c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</row>
    <row r="46" spans="1:41">
      <c r="A46" s="60" t="s">
        <v>888</v>
      </c>
      <c r="B46" s="60" t="s">
        <v>887</v>
      </c>
      <c r="C46" s="62">
        <v>6095021.0946030486</v>
      </c>
      <c r="D46" s="62">
        <v>4393.6795601927997</v>
      </c>
      <c r="E46" s="62">
        <v>6099414.7741632415</v>
      </c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</row>
    <row r="47" spans="1:41">
      <c r="A47" s="60" t="s">
        <v>956</v>
      </c>
      <c r="B47" s="60" t="s">
        <v>957</v>
      </c>
      <c r="C47" s="62">
        <v>849959.08798373188</v>
      </c>
      <c r="D47" s="62">
        <v>9320.8019654680647</v>
      </c>
      <c r="E47" s="62">
        <v>859279.88994919998</v>
      </c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</row>
    <row r="48" spans="1:41">
      <c r="A48" s="60" t="s">
        <v>982</v>
      </c>
      <c r="B48" s="60" t="s">
        <v>983</v>
      </c>
      <c r="C48" s="62">
        <v>71500</v>
      </c>
      <c r="D48" s="62"/>
      <c r="E48" s="62">
        <v>71500</v>
      </c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</row>
    <row r="49" spans="1:41">
      <c r="A49" s="60" t="s">
        <v>988</v>
      </c>
      <c r="B49" s="60" t="s">
        <v>987</v>
      </c>
      <c r="C49" s="62">
        <v>12478302.534246573</v>
      </c>
      <c r="D49" s="62"/>
      <c r="E49" s="62">
        <v>12478302.534246573</v>
      </c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</row>
    <row r="50" spans="1:41">
      <c r="A50" s="60" t="s">
        <v>997</v>
      </c>
      <c r="B50" s="60" t="s">
        <v>998</v>
      </c>
      <c r="C50" s="62">
        <v>93079.519142528385</v>
      </c>
      <c r="D50" s="62"/>
      <c r="E50" s="62">
        <v>93079.519142528385</v>
      </c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</row>
    <row r="51" spans="1:41">
      <c r="A51" s="60" t="s">
        <v>1017</v>
      </c>
      <c r="B51" s="60" t="s">
        <v>1018</v>
      </c>
      <c r="C51" s="62">
        <v>388081.25404817611</v>
      </c>
      <c r="D51" s="62">
        <v>4280.9249676372774</v>
      </c>
      <c r="E51" s="62">
        <v>392362.1790158134</v>
      </c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</row>
    <row r="52" spans="1:41">
      <c r="A52" s="60" t="s">
        <v>1009</v>
      </c>
      <c r="B52" s="60" t="s">
        <v>1008</v>
      </c>
      <c r="C52" s="62">
        <v>94040.633753424641</v>
      </c>
      <c r="D52" s="62"/>
      <c r="E52" s="62">
        <v>94040.633753424641</v>
      </c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</row>
    <row r="53" spans="1:41">
      <c r="A53" s="60" t="s">
        <v>1021</v>
      </c>
      <c r="B53" s="60" t="s">
        <v>1022</v>
      </c>
      <c r="C53" s="62">
        <v>11863352.617361818</v>
      </c>
      <c r="D53" s="62"/>
      <c r="E53" s="62">
        <v>11863352.617361818</v>
      </c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</row>
    <row r="54" spans="1:41">
      <c r="A54" s="60" t="s">
        <v>1125</v>
      </c>
      <c r="B54" s="60"/>
      <c r="C54" s="62">
        <v>183952257.29286465</v>
      </c>
      <c r="D54" s="62">
        <v>676506.01267637417</v>
      </c>
      <c r="E54" s="62">
        <v>184628763.30554101</v>
      </c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</row>
    <row r="55" spans="1:41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</row>
  </sheetData>
  <pageMargins left="0.7" right="0.7" top="0.75" bottom="0.75" header="0.3" footer="0.3"/>
  <pageSetup orientation="portrait" verticalDpi="0" r:id="rId2"/>
  <customProperties>
    <customPr name="_pios_id" r:id="rId3"/>
  </customProperties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618"/>
  <sheetViews>
    <sheetView zoomScale="80" zoomScaleNormal="80" workbookViewId="0"/>
  </sheetViews>
  <sheetFormatPr defaultRowHeight="13.2"/>
  <cols>
    <col min="1" max="1" width="10.6640625" bestFit="1" customWidth="1"/>
    <col min="2" max="2" width="10.6640625" customWidth="1"/>
    <col min="3" max="3" width="23.33203125" bestFit="1" customWidth="1"/>
    <col min="4" max="4" width="11.33203125" customWidth="1"/>
    <col min="5" max="6" width="10.44140625" customWidth="1"/>
    <col min="7" max="7" width="28.33203125" bestFit="1" customWidth="1"/>
    <col min="8" max="8" width="6.33203125" customWidth="1"/>
    <col min="9" max="9" width="28.33203125" customWidth="1"/>
    <col min="10" max="10" width="11.6640625" customWidth="1"/>
    <col min="11" max="11" width="42.44140625" customWidth="1"/>
    <col min="12" max="12" width="13" customWidth="1"/>
    <col min="13" max="23" width="15.6640625" bestFit="1" customWidth="1"/>
    <col min="24" max="24" width="15.6640625" customWidth="1"/>
    <col min="25" max="25" width="16.44140625" customWidth="1"/>
  </cols>
  <sheetData>
    <row r="1" spans="1:25" ht="14.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 t="s">
        <v>14</v>
      </c>
      <c r="N1" s="1" t="s">
        <v>14</v>
      </c>
      <c r="O1" s="1" t="s">
        <v>14</v>
      </c>
      <c r="P1" s="1" t="s">
        <v>14</v>
      </c>
      <c r="Q1" s="1" t="s">
        <v>14</v>
      </c>
      <c r="R1" s="1" t="s">
        <v>14</v>
      </c>
      <c r="S1" s="1" t="s">
        <v>14</v>
      </c>
      <c r="T1" s="1" t="s">
        <v>14</v>
      </c>
      <c r="U1" s="1" t="s">
        <v>14</v>
      </c>
      <c r="V1" s="1" t="s">
        <v>14</v>
      </c>
      <c r="W1" s="1" t="s">
        <v>14</v>
      </c>
      <c r="X1" s="1" t="s">
        <v>14</v>
      </c>
    </row>
    <row r="2" spans="1:25" ht="14.4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 t="s">
        <v>1</v>
      </c>
      <c r="N2" s="1" t="s">
        <v>1</v>
      </c>
      <c r="O2" s="1" t="s">
        <v>1</v>
      </c>
      <c r="P2" s="1" t="s">
        <v>1</v>
      </c>
      <c r="Q2" s="1" t="s">
        <v>1</v>
      </c>
      <c r="R2" s="1" t="s">
        <v>1</v>
      </c>
      <c r="S2" s="1" t="s">
        <v>1</v>
      </c>
      <c r="T2" s="1" t="s">
        <v>1</v>
      </c>
      <c r="U2" s="1" t="s">
        <v>1</v>
      </c>
      <c r="V2" s="1" t="s">
        <v>1</v>
      </c>
      <c r="W2" s="1" t="s">
        <v>1</v>
      </c>
      <c r="X2" s="1" t="s">
        <v>1</v>
      </c>
    </row>
    <row r="3" spans="1:25" ht="14.4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 t="s">
        <v>18</v>
      </c>
      <c r="N3" s="1" t="s">
        <v>18</v>
      </c>
      <c r="O3" s="1" t="s">
        <v>18</v>
      </c>
      <c r="P3" s="1" t="s">
        <v>18</v>
      </c>
      <c r="Q3" s="1" t="s">
        <v>18</v>
      </c>
      <c r="R3" s="1" t="s">
        <v>18</v>
      </c>
      <c r="S3" s="1" t="s">
        <v>18</v>
      </c>
      <c r="T3" s="1" t="s">
        <v>18</v>
      </c>
      <c r="U3" s="1" t="s">
        <v>18</v>
      </c>
      <c r="V3" s="1" t="s">
        <v>18</v>
      </c>
      <c r="W3" s="1" t="s">
        <v>18</v>
      </c>
      <c r="X3" s="1" t="s">
        <v>18</v>
      </c>
    </row>
    <row r="4" spans="1:25" ht="14.4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 t="s">
        <v>19</v>
      </c>
      <c r="N4" s="1" t="s">
        <v>19</v>
      </c>
      <c r="O4" s="1" t="s">
        <v>19</v>
      </c>
      <c r="P4" s="1" t="s">
        <v>19</v>
      </c>
      <c r="Q4" s="1" t="s">
        <v>19</v>
      </c>
      <c r="R4" s="1" t="s">
        <v>19</v>
      </c>
      <c r="S4" s="1" t="s">
        <v>19</v>
      </c>
      <c r="T4" s="1" t="s">
        <v>19</v>
      </c>
      <c r="U4" s="1" t="s">
        <v>19</v>
      </c>
      <c r="V4" s="1" t="s">
        <v>19</v>
      </c>
      <c r="W4" s="1" t="s">
        <v>19</v>
      </c>
      <c r="X4" s="1" t="s">
        <v>19</v>
      </c>
    </row>
    <row r="5" spans="1:25" ht="14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 t="s">
        <v>15</v>
      </c>
      <c r="N5" s="1" t="s">
        <v>15</v>
      </c>
      <c r="O5" s="1" t="s">
        <v>15</v>
      </c>
      <c r="P5" s="1" t="s">
        <v>15</v>
      </c>
      <c r="Q5" s="1" t="s">
        <v>15</v>
      </c>
      <c r="R5" s="1" t="s">
        <v>15</v>
      </c>
      <c r="S5" s="1" t="s">
        <v>15</v>
      </c>
      <c r="T5" s="1" t="s">
        <v>15</v>
      </c>
      <c r="U5" s="1" t="s">
        <v>15</v>
      </c>
      <c r="V5" s="1" t="s">
        <v>15</v>
      </c>
      <c r="W5" s="1" t="s">
        <v>15</v>
      </c>
      <c r="X5" s="1" t="s">
        <v>15</v>
      </c>
    </row>
    <row r="6" spans="1:25" ht="14.4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 t="s">
        <v>16</v>
      </c>
      <c r="N6" s="1" t="s">
        <v>16</v>
      </c>
      <c r="O6" s="1" t="s">
        <v>16</v>
      </c>
      <c r="P6" s="1" t="s">
        <v>16</v>
      </c>
      <c r="Q6" s="1" t="s">
        <v>16</v>
      </c>
      <c r="R6" s="1" t="s">
        <v>16</v>
      </c>
      <c r="S6" s="1" t="s">
        <v>16</v>
      </c>
      <c r="T6" s="1" t="s">
        <v>16</v>
      </c>
      <c r="U6" s="1" t="s">
        <v>16</v>
      </c>
      <c r="V6" s="1" t="s">
        <v>16</v>
      </c>
      <c r="W6" s="1" t="s">
        <v>16</v>
      </c>
      <c r="X6" s="1" t="s">
        <v>16</v>
      </c>
    </row>
    <row r="7" spans="1:25" ht="14.4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 t="s">
        <v>0</v>
      </c>
      <c r="N7" s="1" t="s">
        <v>0</v>
      </c>
      <c r="O7" s="1" t="s">
        <v>0</v>
      </c>
      <c r="P7" s="1" t="s">
        <v>0</v>
      </c>
      <c r="Q7" s="1" t="s">
        <v>0</v>
      </c>
      <c r="R7" s="1" t="s">
        <v>0</v>
      </c>
      <c r="S7" s="1" t="s">
        <v>0</v>
      </c>
      <c r="T7" s="1" t="s">
        <v>0</v>
      </c>
      <c r="U7" s="1" t="s">
        <v>0</v>
      </c>
      <c r="V7" s="1" t="s">
        <v>0</v>
      </c>
      <c r="W7" s="1" t="s">
        <v>0</v>
      </c>
      <c r="X7" s="1" t="s">
        <v>0</v>
      </c>
    </row>
    <row r="8" spans="1:25" ht="28.8">
      <c r="A8" s="15" t="s">
        <v>1042</v>
      </c>
      <c r="B8" s="15" t="s">
        <v>239</v>
      </c>
      <c r="C8" s="15" t="s">
        <v>1050</v>
      </c>
      <c r="D8" s="15" t="s">
        <v>1140</v>
      </c>
      <c r="E8" s="15" t="s">
        <v>1041</v>
      </c>
      <c r="F8" s="15" t="s">
        <v>238</v>
      </c>
      <c r="G8" s="15" t="s">
        <v>242</v>
      </c>
      <c r="H8" s="4" t="s">
        <v>243</v>
      </c>
      <c r="I8" s="4" t="s">
        <v>244</v>
      </c>
      <c r="J8" s="4" t="s">
        <v>245</v>
      </c>
      <c r="K8" s="4" t="s">
        <v>246</v>
      </c>
      <c r="L8" s="15" t="s">
        <v>248</v>
      </c>
      <c r="M8" s="16" t="s">
        <v>8</v>
      </c>
      <c r="N8" s="17" t="s">
        <v>9</v>
      </c>
      <c r="O8" s="16" t="s">
        <v>10</v>
      </c>
      <c r="P8" s="16" t="s">
        <v>11</v>
      </c>
      <c r="Q8" s="16" t="s">
        <v>12</v>
      </c>
      <c r="R8" s="16" t="s">
        <v>13</v>
      </c>
      <c r="S8" s="37" t="s">
        <v>2</v>
      </c>
      <c r="T8" s="37" t="s">
        <v>3</v>
      </c>
      <c r="U8" s="37" t="s">
        <v>4</v>
      </c>
      <c r="V8" s="37" t="s">
        <v>5</v>
      </c>
      <c r="W8" s="37" t="s">
        <v>6</v>
      </c>
      <c r="X8" s="37" t="s">
        <v>7</v>
      </c>
      <c r="Y8" s="16" t="s">
        <v>240</v>
      </c>
    </row>
    <row r="9" spans="1:25" ht="14.4">
      <c r="A9" s="13" t="s">
        <v>21</v>
      </c>
      <c r="B9" s="13">
        <v>120100</v>
      </c>
      <c r="C9" s="13" t="s">
        <v>1060</v>
      </c>
      <c r="D9" s="13" t="s">
        <v>1059</v>
      </c>
      <c r="E9" s="13" t="s">
        <v>52</v>
      </c>
      <c r="F9" s="13">
        <v>50100000</v>
      </c>
      <c r="G9" s="13" t="s">
        <v>346</v>
      </c>
      <c r="H9" s="13">
        <v>10</v>
      </c>
      <c r="I9" s="13" t="s">
        <v>347</v>
      </c>
      <c r="J9" s="13" t="s">
        <v>348</v>
      </c>
      <c r="K9" s="13" t="s">
        <v>349</v>
      </c>
      <c r="L9" s="13" t="s">
        <v>351</v>
      </c>
      <c r="M9" s="14">
        <v>2439.2343999999998</v>
      </c>
      <c r="N9" s="14">
        <v>2439.2343999999998</v>
      </c>
      <c r="O9" s="14">
        <v>2671.5372000000002</v>
      </c>
      <c r="P9" s="14">
        <v>2507.5352831999999</v>
      </c>
      <c r="Q9" s="14">
        <v>2626.9345823999997</v>
      </c>
      <c r="R9" s="14">
        <v>2626.9345823999997</v>
      </c>
      <c r="S9" s="14">
        <v>2507.5352831999999</v>
      </c>
      <c r="T9" s="14">
        <v>2746.3438815999998</v>
      </c>
      <c r="U9" s="14">
        <v>2626.9345823999997</v>
      </c>
      <c r="V9" s="14">
        <v>2507.5352831999999</v>
      </c>
      <c r="W9" s="14">
        <v>2626.9345823999997</v>
      </c>
      <c r="X9" s="14">
        <v>2626.9345823999997</v>
      </c>
      <c r="Y9" s="14">
        <f>SUM(M9:X9)</f>
        <v>30953.628643200002</v>
      </c>
    </row>
    <row r="10" spans="1:25" ht="14.4">
      <c r="A10" s="1" t="s">
        <v>21</v>
      </c>
      <c r="B10" s="1">
        <v>120100</v>
      </c>
      <c r="C10" s="13" t="s">
        <v>1060</v>
      </c>
      <c r="D10" s="13" t="s">
        <v>1059</v>
      </c>
      <c r="E10" s="1" t="s">
        <v>53</v>
      </c>
      <c r="F10" s="1">
        <v>50421000</v>
      </c>
      <c r="G10" s="13" t="s">
        <v>413</v>
      </c>
      <c r="H10" s="13">
        <v>13</v>
      </c>
      <c r="I10" s="13" t="s">
        <v>414</v>
      </c>
      <c r="J10" s="13" t="s">
        <v>415</v>
      </c>
      <c r="K10" s="13" t="s">
        <v>414</v>
      </c>
      <c r="L10" s="13" t="s">
        <v>417</v>
      </c>
      <c r="M10" s="2">
        <v>78.059573155389799</v>
      </c>
      <c r="N10" s="2">
        <v>78.059573155389799</v>
      </c>
      <c r="O10" s="2">
        <v>85.493342027331678</v>
      </c>
      <c r="P10" s="2">
        <v>80.2427212037407</v>
      </c>
      <c r="Q10" s="2">
        <v>84.061898403918832</v>
      </c>
      <c r="R10" s="2">
        <v>84.061898403918832</v>
      </c>
      <c r="S10" s="2">
        <v>80.2427212037407</v>
      </c>
      <c r="T10" s="2">
        <v>87.881075604096964</v>
      </c>
      <c r="U10" s="2">
        <v>84.061898403918832</v>
      </c>
      <c r="V10" s="2">
        <v>80.2427212037407</v>
      </c>
      <c r="W10" s="2">
        <v>84.061898403918832</v>
      </c>
      <c r="X10" s="2">
        <v>84.061898403918832</v>
      </c>
      <c r="Y10" s="2">
        <f t="shared" ref="Y10:Y73" si="0">SUM(M10:X10)</f>
        <v>990.53121957302437</v>
      </c>
    </row>
    <row r="11" spans="1:25" ht="14.4">
      <c r="A11" s="1" t="s">
        <v>21</v>
      </c>
      <c r="B11" s="1">
        <v>120100</v>
      </c>
      <c r="C11" s="13" t="s">
        <v>1060</v>
      </c>
      <c r="D11" s="13" t="s">
        <v>1059</v>
      </c>
      <c r="E11" s="1" t="s">
        <v>54</v>
      </c>
      <c r="F11" s="1">
        <v>50422000</v>
      </c>
      <c r="G11" s="13" t="s">
        <v>419</v>
      </c>
      <c r="H11" s="13">
        <v>13</v>
      </c>
      <c r="I11" s="13" t="s">
        <v>414</v>
      </c>
      <c r="J11" s="13" t="s">
        <v>415</v>
      </c>
      <c r="K11" s="13" t="s">
        <v>414</v>
      </c>
      <c r="L11" s="13" t="s">
        <v>417</v>
      </c>
      <c r="M11" s="2">
        <v>128.06040547191841</v>
      </c>
      <c r="N11" s="2">
        <v>128.06040547191841</v>
      </c>
      <c r="O11" s="2">
        <v>140.25377742162496</v>
      </c>
      <c r="P11" s="2">
        <v>131.64697682513216</v>
      </c>
      <c r="Q11" s="2">
        <v>137.90969000728128</v>
      </c>
      <c r="R11" s="2">
        <v>137.90969000728128</v>
      </c>
      <c r="S11" s="2">
        <v>131.64697682513216</v>
      </c>
      <c r="T11" s="2">
        <v>144.18240318943043</v>
      </c>
      <c r="U11" s="2">
        <v>137.90969000728128</v>
      </c>
      <c r="V11" s="2">
        <v>131.64697682513216</v>
      </c>
      <c r="W11" s="2">
        <v>137.90969000728128</v>
      </c>
      <c r="X11" s="2">
        <v>137.90969000728128</v>
      </c>
      <c r="Y11" s="2">
        <f t="shared" si="0"/>
        <v>1625.0463720666953</v>
      </c>
    </row>
    <row r="12" spans="1:25" ht="14.4">
      <c r="A12" s="1" t="s">
        <v>21</v>
      </c>
      <c r="B12" s="1">
        <v>120100</v>
      </c>
      <c r="C12" s="13" t="s">
        <v>1060</v>
      </c>
      <c r="D12" s="13" t="s">
        <v>1059</v>
      </c>
      <c r="E12" s="1" t="s">
        <v>55</v>
      </c>
      <c r="F12" s="1">
        <v>53401000</v>
      </c>
      <c r="G12" s="13" t="s">
        <v>686</v>
      </c>
      <c r="H12" s="13">
        <v>14</v>
      </c>
      <c r="I12" s="13" t="s">
        <v>687</v>
      </c>
      <c r="J12" s="13" t="s">
        <v>688</v>
      </c>
      <c r="K12" s="13" t="s">
        <v>689</v>
      </c>
      <c r="L12" s="13" t="s">
        <v>691</v>
      </c>
      <c r="M12" s="2">
        <v>308738.6887590643</v>
      </c>
      <c r="N12" s="2">
        <v>306630.04435064236</v>
      </c>
      <c r="O12" s="2">
        <v>334884.96189820365</v>
      </c>
      <c r="P12" s="2">
        <v>312494.07881361409</v>
      </c>
      <c r="Q12" s="2">
        <v>329378.0191425184</v>
      </c>
      <c r="R12" s="2">
        <v>329401.45966536796</v>
      </c>
      <c r="S12" s="2">
        <v>314788.28332309803</v>
      </c>
      <c r="T12" s="2">
        <v>346510.93849624682</v>
      </c>
      <c r="U12" s="2">
        <v>331453.97149019316</v>
      </c>
      <c r="V12" s="2">
        <v>317061.5800868122</v>
      </c>
      <c r="W12" s="2">
        <v>329906.27822490816</v>
      </c>
      <c r="X12" s="2">
        <v>328346.58974562486</v>
      </c>
      <c r="Y12" s="2">
        <f t="shared" si="0"/>
        <v>3889594.8939962941</v>
      </c>
    </row>
    <row r="13" spans="1:25" ht="14.4">
      <c r="A13" s="1" t="s">
        <v>21</v>
      </c>
      <c r="B13" s="1">
        <v>120100</v>
      </c>
      <c r="C13" s="13" t="s">
        <v>1060</v>
      </c>
      <c r="D13" s="13" t="s">
        <v>1059</v>
      </c>
      <c r="E13" s="1" t="s">
        <v>56</v>
      </c>
      <c r="F13" s="1">
        <v>53401100</v>
      </c>
      <c r="G13" s="13" t="s">
        <v>692</v>
      </c>
      <c r="H13" s="13">
        <v>14</v>
      </c>
      <c r="I13" s="13" t="s">
        <v>687</v>
      </c>
      <c r="J13" s="13" t="s">
        <v>688</v>
      </c>
      <c r="K13" s="13" t="s">
        <v>689</v>
      </c>
      <c r="L13" s="13" t="s">
        <v>691</v>
      </c>
      <c r="M13" s="2">
        <v>29228.112338496245</v>
      </c>
      <c r="N13" s="2">
        <v>29228.112338496245</v>
      </c>
      <c r="O13" s="2">
        <v>29228.112338496245</v>
      </c>
      <c r="P13" s="2">
        <v>29227.002059909781</v>
      </c>
      <c r="Q13" s="2">
        <v>29227.002059909781</v>
      </c>
      <c r="R13" s="2">
        <v>29224.781502736867</v>
      </c>
      <c r="S13" s="2">
        <v>29224.781502736867</v>
      </c>
      <c r="T13" s="2">
        <v>29224.781502736867</v>
      </c>
      <c r="U13" s="2">
        <v>29227.002059909781</v>
      </c>
      <c r="V13" s="2">
        <v>29228.112338496245</v>
      </c>
      <c r="W13" s="2">
        <v>29228.112338496245</v>
      </c>
      <c r="X13" s="2">
        <v>29228.112338496245</v>
      </c>
      <c r="Y13" s="2">
        <f t="shared" si="0"/>
        <v>350724.0247189175</v>
      </c>
    </row>
    <row r="14" spans="1:25" ht="14.4">
      <c r="A14" s="1" t="s">
        <v>21</v>
      </c>
      <c r="B14" s="1">
        <v>120100</v>
      </c>
      <c r="C14" s="13" t="s">
        <v>1060</v>
      </c>
      <c r="D14" s="13" t="s">
        <v>1059</v>
      </c>
      <c r="E14" s="1" t="s">
        <v>57</v>
      </c>
      <c r="F14" s="1">
        <v>53401200</v>
      </c>
      <c r="G14" s="13" t="s">
        <v>693</v>
      </c>
      <c r="H14" s="13">
        <v>14</v>
      </c>
      <c r="I14" s="13" t="s">
        <v>687</v>
      </c>
      <c r="J14" s="13" t="s">
        <v>688</v>
      </c>
      <c r="K14" s="13" t="s">
        <v>689</v>
      </c>
      <c r="L14" s="13" t="s">
        <v>691</v>
      </c>
      <c r="M14" s="2">
        <v>43485.424573395328</v>
      </c>
      <c r="N14" s="2">
        <v>43348.697110933259</v>
      </c>
      <c r="O14" s="2">
        <v>43182.768680650639</v>
      </c>
      <c r="P14" s="2">
        <v>43072.613870278132</v>
      </c>
      <c r="Q14" s="2">
        <v>43016.998294536097</v>
      </c>
      <c r="R14" s="2">
        <v>42857.864932781871</v>
      </c>
      <c r="S14" s="2">
        <v>42828.663964961321</v>
      </c>
      <c r="T14" s="2">
        <v>42584.410007857732</v>
      </c>
      <c r="U14" s="2">
        <v>42225.431142184927</v>
      </c>
      <c r="V14" s="2">
        <v>41891.172600180391</v>
      </c>
      <c r="W14" s="2">
        <v>42245.048975797486</v>
      </c>
      <c r="X14" s="2">
        <v>43197.697436060284</v>
      </c>
      <c r="Y14" s="2">
        <f t="shared" si="0"/>
        <v>513936.7915896175</v>
      </c>
    </row>
    <row r="15" spans="1:25" ht="14.4">
      <c r="A15" s="1" t="s">
        <v>21</v>
      </c>
      <c r="B15" s="1">
        <v>120100</v>
      </c>
      <c r="C15" s="13" t="s">
        <v>1060</v>
      </c>
      <c r="D15" s="13" t="s">
        <v>1059</v>
      </c>
      <c r="E15" s="1" t="s">
        <v>58</v>
      </c>
      <c r="F15" s="1">
        <v>53401300</v>
      </c>
      <c r="G15" s="13" t="s">
        <v>694</v>
      </c>
      <c r="H15" s="13">
        <v>14</v>
      </c>
      <c r="I15" s="13" t="s">
        <v>687</v>
      </c>
      <c r="J15" s="13" t="s">
        <v>688</v>
      </c>
      <c r="K15" s="13" t="s">
        <v>689</v>
      </c>
      <c r="L15" s="13" t="s">
        <v>691</v>
      </c>
      <c r="M15" s="2">
        <v>23095.959575321889</v>
      </c>
      <c r="N15" s="2">
        <v>23088.873724506069</v>
      </c>
      <c r="O15" s="2">
        <v>24179.330893175753</v>
      </c>
      <c r="P15" s="2">
        <v>24135.012734944808</v>
      </c>
      <c r="Q15" s="2">
        <v>23787.168886266245</v>
      </c>
      <c r="R15" s="2">
        <v>25597.792391221159</v>
      </c>
      <c r="S15" s="2">
        <v>23156.077162023579</v>
      </c>
      <c r="T15" s="2">
        <v>25665.392163718236</v>
      </c>
      <c r="U15" s="2">
        <v>25918.187838551807</v>
      </c>
      <c r="V15" s="2">
        <v>23199.273824541418</v>
      </c>
      <c r="W15" s="2">
        <v>23802.614091406238</v>
      </c>
      <c r="X15" s="2">
        <v>23979.844558016917</v>
      </c>
      <c r="Y15" s="2">
        <f t="shared" si="0"/>
        <v>289605.52784369409</v>
      </c>
    </row>
    <row r="16" spans="1:25" ht="14.4">
      <c r="A16" s="1" t="s">
        <v>21</v>
      </c>
      <c r="B16" s="1">
        <v>120100</v>
      </c>
      <c r="C16" s="13" t="s">
        <v>1060</v>
      </c>
      <c r="D16" s="13" t="s">
        <v>1059</v>
      </c>
      <c r="E16" s="1" t="s">
        <v>59</v>
      </c>
      <c r="F16" s="1">
        <v>53401400</v>
      </c>
      <c r="G16" s="13" t="s">
        <v>695</v>
      </c>
      <c r="H16" s="13">
        <v>14</v>
      </c>
      <c r="I16" s="13" t="s">
        <v>687</v>
      </c>
      <c r="J16" s="13" t="s">
        <v>688</v>
      </c>
      <c r="K16" s="13" t="s">
        <v>689</v>
      </c>
      <c r="L16" s="13" t="s">
        <v>691</v>
      </c>
      <c r="M16" s="2">
        <v>40268.123849287076</v>
      </c>
      <c r="N16" s="2">
        <v>41024.394980661251</v>
      </c>
      <c r="O16" s="2">
        <v>42151.096286036445</v>
      </c>
      <c r="P16" s="2">
        <v>40514.280603618696</v>
      </c>
      <c r="Q16" s="2">
        <v>38340.239330737095</v>
      </c>
      <c r="R16" s="2">
        <v>44044.371002666005</v>
      </c>
      <c r="S16" s="2">
        <v>39158.130576905307</v>
      </c>
      <c r="T16" s="2">
        <v>43768.094814509124</v>
      </c>
      <c r="U16" s="2">
        <v>45838.337533447637</v>
      </c>
      <c r="V16" s="2">
        <v>43623.357343593969</v>
      </c>
      <c r="W16" s="2">
        <v>41182.103647708711</v>
      </c>
      <c r="X16" s="2">
        <v>41320.507377219074</v>
      </c>
      <c r="Y16" s="2">
        <f t="shared" si="0"/>
        <v>501233.03734639043</v>
      </c>
    </row>
    <row r="17" spans="1:25" ht="14.4">
      <c r="A17" s="1" t="s">
        <v>21</v>
      </c>
      <c r="B17" s="1">
        <v>120100</v>
      </c>
      <c r="C17" s="13" t="s">
        <v>1060</v>
      </c>
      <c r="D17" s="13" t="s">
        <v>1059</v>
      </c>
      <c r="E17" s="1" t="s">
        <v>60</v>
      </c>
      <c r="F17" s="1">
        <v>53401500</v>
      </c>
      <c r="G17" s="13" t="s">
        <v>696</v>
      </c>
      <c r="H17" s="13">
        <v>14</v>
      </c>
      <c r="I17" s="13" t="s">
        <v>687</v>
      </c>
      <c r="J17" s="13" t="s">
        <v>688</v>
      </c>
      <c r="K17" s="13" t="s">
        <v>689</v>
      </c>
      <c r="L17" s="13" t="s">
        <v>691</v>
      </c>
      <c r="M17" s="2">
        <v>44902.24786054049</v>
      </c>
      <c r="N17" s="2">
        <v>45170.01083308657</v>
      </c>
      <c r="O17" s="2">
        <v>48200.745812491077</v>
      </c>
      <c r="P17" s="2">
        <v>47294.26376189931</v>
      </c>
      <c r="Q17" s="2">
        <v>49569.665295483443</v>
      </c>
      <c r="R17" s="2">
        <v>47168.907051466682</v>
      </c>
      <c r="S17" s="2">
        <v>47140.384120359719</v>
      </c>
      <c r="T17" s="2">
        <v>47200.870574758083</v>
      </c>
      <c r="U17" s="2">
        <v>49466.114824645738</v>
      </c>
      <c r="V17" s="2">
        <v>45326.359656120476</v>
      </c>
      <c r="W17" s="2">
        <v>45621.582056459003</v>
      </c>
      <c r="X17" s="2">
        <v>45775.091767697202</v>
      </c>
      <c r="Y17" s="2">
        <f t="shared" si="0"/>
        <v>562836.24361500784</v>
      </c>
    </row>
    <row r="18" spans="1:25" ht="14.4">
      <c r="A18" s="1" t="s">
        <v>21</v>
      </c>
      <c r="B18" s="1">
        <v>120100</v>
      </c>
      <c r="C18" s="13" t="s">
        <v>1060</v>
      </c>
      <c r="D18" s="13" t="s">
        <v>1059</v>
      </c>
      <c r="E18" s="1" t="s">
        <v>61</v>
      </c>
      <c r="F18" s="1">
        <v>53401600</v>
      </c>
      <c r="G18" s="13" t="s">
        <v>697</v>
      </c>
      <c r="H18" s="13">
        <v>14</v>
      </c>
      <c r="I18" s="13" t="s">
        <v>687</v>
      </c>
      <c r="J18" s="13" t="s">
        <v>688</v>
      </c>
      <c r="K18" s="13" t="s">
        <v>689</v>
      </c>
      <c r="L18" s="13" t="s">
        <v>691</v>
      </c>
      <c r="M18" s="2">
        <v>11919.926356700162</v>
      </c>
      <c r="N18" s="2">
        <v>11919.926356700162</v>
      </c>
      <c r="O18" s="2">
        <v>11921.027155913696</v>
      </c>
      <c r="P18" s="2">
        <v>11923.459347048538</v>
      </c>
      <c r="Q18" s="2">
        <v>11916.507562488936</v>
      </c>
      <c r="R18" s="2">
        <v>11929.699450871027</v>
      </c>
      <c r="S18" s="2">
        <v>11915.215021218493</v>
      </c>
      <c r="T18" s="2">
        <v>11915.215021218493</v>
      </c>
      <c r="U18" s="2">
        <v>11936.22567128286</v>
      </c>
      <c r="V18" s="2">
        <v>11917.15269139774</v>
      </c>
      <c r="W18" s="2">
        <v>11923.801364889354</v>
      </c>
      <c r="X18" s="2">
        <v>11928.096773667632</v>
      </c>
      <c r="Y18" s="2">
        <f t="shared" si="0"/>
        <v>143066.25277339711</v>
      </c>
    </row>
    <row r="19" spans="1:25" ht="14.4">
      <c r="A19" s="1" t="s">
        <v>21</v>
      </c>
      <c r="B19" s="1">
        <v>120100</v>
      </c>
      <c r="C19" s="13" t="s">
        <v>1060</v>
      </c>
      <c r="D19" s="13" t="s">
        <v>1059</v>
      </c>
      <c r="E19" s="1" t="s">
        <v>62</v>
      </c>
      <c r="F19" s="1">
        <v>53401700</v>
      </c>
      <c r="G19" s="13" t="s">
        <v>698</v>
      </c>
      <c r="H19" s="13">
        <v>14</v>
      </c>
      <c r="I19" s="13" t="s">
        <v>687</v>
      </c>
      <c r="J19" s="13" t="s">
        <v>688</v>
      </c>
      <c r="K19" s="13" t="s">
        <v>689</v>
      </c>
      <c r="L19" s="13" t="s">
        <v>691</v>
      </c>
      <c r="M19" s="2">
        <v>22316.430301320674</v>
      </c>
      <c r="N19" s="2">
        <v>22316.430301320674</v>
      </c>
      <c r="O19" s="2">
        <v>22316.430301320674</v>
      </c>
      <c r="P19" s="2">
        <v>22316.430301320674</v>
      </c>
      <c r="Q19" s="2">
        <v>22316.430301320674</v>
      </c>
      <c r="R19" s="2">
        <v>22316.430301320674</v>
      </c>
      <c r="S19" s="2">
        <v>22316.430301320674</v>
      </c>
      <c r="T19" s="2">
        <v>22316.430301320674</v>
      </c>
      <c r="U19" s="2">
        <v>22316.430301320674</v>
      </c>
      <c r="V19" s="2">
        <v>22316.430301320674</v>
      </c>
      <c r="W19" s="2">
        <v>22316.430301320674</v>
      </c>
      <c r="X19" s="2">
        <v>22316.430301320674</v>
      </c>
      <c r="Y19" s="2">
        <f t="shared" si="0"/>
        <v>267797.16361584811</v>
      </c>
    </row>
    <row r="20" spans="1:25" ht="14.4">
      <c r="A20" s="1" t="s">
        <v>21</v>
      </c>
      <c r="B20" s="1">
        <v>120100</v>
      </c>
      <c r="C20" s="13" t="s">
        <v>1060</v>
      </c>
      <c r="D20" s="13" t="s">
        <v>1059</v>
      </c>
      <c r="E20" s="1" t="s">
        <v>63</v>
      </c>
      <c r="F20" s="1">
        <v>53401800</v>
      </c>
      <c r="G20" s="13" t="s">
        <v>699</v>
      </c>
      <c r="H20" s="13">
        <v>14</v>
      </c>
      <c r="I20" s="13" t="s">
        <v>687</v>
      </c>
      <c r="J20" s="13" t="s">
        <v>688</v>
      </c>
      <c r="K20" s="13" t="s">
        <v>689</v>
      </c>
      <c r="L20" s="13" t="s">
        <v>691</v>
      </c>
      <c r="M20" s="2">
        <v>12999.801377177628</v>
      </c>
      <c r="N20" s="2">
        <v>1636.2496164079239</v>
      </c>
      <c r="O20" s="2">
        <v>2469.2723077635546</v>
      </c>
      <c r="P20" s="2">
        <v>7800.5770380110098</v>
      </c>
      <c r="Q20" s="2">
        <v>968.87626778839262</v>
      </c>
      <c r="R20" s="2">
        <v>3306.8456553735932</v>
      </c>
      <c r="S20" s="2">
        <v>9224.3417167777679</v>
      </c>
      <c r="T20" s="2">
        <v>1602.2673272653151</v>
      </c>
      <c r="U20" s="2">
        <v>-1456.4725815721354</v>
      </c>
      <c r="V20" s="2">
        <v>4930.2408764477232</v>
      </c>
      <c r="W20" s="2">
        <v>821.91235182388721</v>
      </c>
      <c r="X20" s="2">
        <v>-1317.3729642141207</v>
      </c>
      <c r="Y20" s="2">
        <f t="shared" si="0"/>
        <v>42986.538989050539</v>
      </c>
    </row>
    <row r="21" spans="1:25" ht="14.4">
      <c r="A21" s="1" t="s">
        <v>21</v>
      </c>
      <c r="B21" s="1">
        <v>120100</v>
      </c>
      <c r="C21" s="13" t="s">
        <v>1060</v>
      </c>
      <c r="D21" s="13" t="s">
        <v>1059</v>
      </c>
      <c r="E21" s="1" t="s">
        <v>64</v>
      </c>
      <c r="F21" s="1">
        <v>53401900</v>
      </c>
      <c r="G21" s="13" t="s">
        <v>700</v>
      </c>
      <c r="H21" s="13">
        <v>14</v>
      </c>
      <c r="I21" s="13" t="s">
        <v>687</v>
      </c>
      <c r="J21" s="13" t="s">
        <v>688</v>
      </c>
      <c r="K21" s="13" t="s">
        <v>689</v>
      </c>
      <c r="L21" s="13" t="s">
        <v>691</v>
      </c>
      <c r="M21" s="2">
        <v>22533.648555355976</v>
      </c>
      <c r="N21" s="2">
        <v>23687.282798644737</v>
      </c>
      <c r="O21" s="2">
        <v>23842.47462594882</v>
      </c>
      <c r="P21" s="2">
        <v>21789.885723228839</v>
      </c>
      <c r="Q21" s="2">
        <v>21308.380038828225</v>
      </c>
      <c r="R21" s="2">
        <v>22494.523000915575</v>
      </c>
      <c r="S21" s="2">
        <v>22060.748405480721</v>
      </c>
      <c r="T21" s="2">
        <v>24707.545016346132</v>
      </c>
      <c r="U21" s="2">
        <v>21300.074245544973</v>
      </c>
      <c r="V21" s="2">
        <v>20575.835391844761</v>
      </c>
      <c r="W21" s="2">
        <v>22319.423270647949</v>
      </c>
      <c r="X21" s="2">
        <v>21450.557669219073</v>
      </c>
      <c r="Y21" s="2">
        <f t="shared" si="0"/>
        <v>268070.37874200579</v>
      </c>
    </row>
    <row r="22" spans="1:25" ht="14.4">
      <c r="A22" s="1" t="s">
        <v>21</v>
      </c>
      <c r="B22" s="1">
        <v>120100</v>
      </c>
      <c r="C22" s="13" t="s">
        <v>1060</v>
      </c>
      <c r="D22" s="13" t="s">
        <v>1059</v>
      </c>
      <c r="E22" s="1" t="s">
        <v>65</v>
      </c>
      <c r="F22" s="1">
        <v>53402200</v>
      </c>
      <c r="G22" s="13" t="s">
        <v>702</v>
      </c>
      <c r="H22" s="13">
        <v>14</v>
      </c>
      <c r="I22" s="13" t="s">
        <v>687</v>
      </c>
      <c r="J22" s="13" t="s">
        <v>688</v>
      </c>
      <c r="K22" s="13" t="s">
        <v>689</v>
      </c>
      <c r="L22" s="13" t="s">
        <v>691</v>
      </c>
      <c r="M22" s="2">
        <v>67770.571357639783</v>
      </c>
      <c r="N22" s="2">
        <v>67344.197633841803</v>
      </c>
      <c r="O22" s="2">
        <v>64143.040515741464</v>
      </c>
      <c r="P22" s="2">
        <v>62710.89420187362</v>
      </c>
      <c r="Q22" s="2">
        <v>61563.549591521187</v>
      </c>
      <c r="R22" s="2">
        <v>60446.669667935144</v>
      </c>
      <c r="S22" s="2">
        <v>60405.126964583855</v>
      </c>
      <c r="T22" s="2">
        <v>60197.58513294741</v>
      </c>
      <c r="U22" s="2">
        <v>60673.000391146488</v>
      </c>
      <c r="V22" s="2">
        <v>60579.970182666984</v>
      </c>
      <c r="W22" s="2">
        <v>59324.821428090501</v>
      </c>
      <c r="X22" s="2">
        <v>57402.74229878722</v>
      </c>
      <c r="Y22" s="2">
        <f t="shared" si="0"/>
        <v>742562.16936677555</v>
      </c>
    </row>
    <row r="23" spans="1:25" ht="14.4">
      <c r="A23" s="1" t="s">
        <v>21</v>
      </c>
      <c r="B23" s="1">
        <v>120100</v>
      </c>
      <c r="C23" s="13" t="s">
        <v>1060</v>
      </c>
      <c r="D23" s="13" t="s">
        <v>1059</v>
      </c>
      <c r="E23" s="1" t="s">
        <v>66</v>
      </c>
      <c r="F23" s="1">
        <v>53402300</v>
      </c>
      <c r="G23" s="13" t="s">
        <v>703</v>
      </c>
      <c r="H23" s="13">
        <v>14</v>
      </c>
      <c r="I23" s="13" t="s">
        <v>687</v>
      </c>
      <c r="J23" s="13" t="s">
        <v>688</v>
      </c>
      <c r="K23" s="13" t="s">
        <v>689</v>
      </c>
      <c r="L23" s="13" t="s">
        <v>691</v>
      </c>
      <c r="M23" s="2">
        <v>34921.091234428677</v>
      </c>
      <c r="N23" s="2">
        <v>55203.720110100738</v>
      </c>
      <c r="O23" s="2">
        <v>32048.757861171202</v>
      </c>
      <c r="P23" s="2">
        <v>27402.500350117018</v>
      </c>
      <c r="Q23" s="2">
        <v>26784.501431208515</v>
      </c>
      <c r="R23" s="2">
        <v>25409.073469691062</v>
      </c>
      <c r="S23" s="2">
        <v>23700.400987144883</v>
      </c>
      <c r="T23" s="2">
        <v>24892.671196208998</v>
      </c>
      <c r="U23" s="2">
        <v>22725.780832814879</v>
      </c>
      <c r="V23" s="2">
        <v>20887.568139508963</v>
      </c>
      <c r="W23" s="2">
        <v>20222.382868885808</v>
      </c>
      <c r="X23" s="2">
        <v>18773.967540415582</v>
      </c>
      <c r="Y23" s="2">
        <f t="shared" si="0"/>
        <v>332972.41602169635</v>
      </c>
    </row>
    <row r="24" spans="1:25" ht="14.4">
      <c r="A24" s="1" t="s">
        <v>21</v>
      </c>
      <c r="B24" s="1">
        <v>120100</v>
      </c>
      <c r="C24" s="13" t="s">
        <v>1060</v>
      </c>
      <c r="D24" s="13" t="s">
        <v>1059</v>
      </c>
      <c r="E24" s="1" t="s">
        <v>67</v>
      </c>
      <c r="F24" s="1">
        <v>53402400</v>
      </c>
      <c r="G24" s="13" t="s">
        <v>704</v>
      </c>
      <c r="H24" s="13">
        <v>14</v>
      </c>
      <c r="I24" s="13" t="s">
        <v>687</v>
      </c>
      <c r="J24" s="13" t="s">
        <v>688</v>
      </c>
      <c r="K24" s="13" t="s">
        <v>689</v>
      </c>
      <c r="L24" s="13" t="s">
        <v>691</v>
      </c>
      <c r="M24" s="2">
        <v>6815.6604538582587</v>
      </c>
      <c r="N24" s="2">
        <v>6618.1261005853148</v>
      </c>
      <c r="O24" s="2">
        <v>6419.7801020934849</v>
      </c>
      <c r="P24" s="2">
        <v>6280.1649206097063</v>
      </c>
      <c r="Q24" s="2">
        <v>6066.1213851444345</v>
      </c>
      <c r="R24" s="2">
        <v>5891.6404719318589</v>
      </c>
      <c r="S24" s="2">
        <v>6066.2013338035595</v>
      </c>
      <c r="T24" s="2">
        <v>5895.7879925992038</v>
      </c>
      <c r="U24" s="2">
        <v>5724.6590954461699</v>
      </c>
      <c r="V24" s="2">
        <v>5874.1762002797304</v>
      </c>
      <c r="W24" s="2">
        <v>5700.181647069624</v>
      </c>
      <c r="X24" s="2">
        <v>5525.9087821589392</v>
      </c>
      <c r="Y24" s="2">
        <f t="shared" si="0"/>
        <v>72878.408485580279</v>
      </c>
    </row>
    <row r="25" spans="1:25" ht="14.4">
      <c r="A25" s="1" t="s">
        <v>21</v>
      </c>
      <c r="B25" s="1">
        <v>120100</v>
      </c>
      <c r="C25" s="13" t="s">
        <v>1060</v>
      </c>
      <c r="D25" s="13" t="s">
        <v>1059</v>
      </c>
      <c r="E25" s="1" t="s">
        <v>68</v>
      </c>
      <c r="F25" s="1">
        <v>53402500</v>
      </c>
      <c r="G25" s="13" t="s">
        <v>705</v>
      </c>
      <c r="H25" s="13">
        <v>14</v>
      </c>
      <c r="I25" s="13" t="s">
        <v>687</v>
      </c>
      <c r="J25" s="13" t="s">
        <v>688</v>
      </c>
      <c r="K25" s="13" t="s">
        <v>689</v>
      </c>
      <c r="L25" s="13" t="s">
        <v>691</v>
      </c>
      <c r="M25" s="2">
        <v>-28.789702444487148</v>
      </c>
      <c r="N25" s="2">
        <v>-28.789702444487148</v>
      </c>
      <c r="O25" s="2">
        <v>-28.789702444487148</v>
      </c>
      <c r="P25" s="2">
        <v>-28.789702444487148</v>
      </c>
      <c r="Q25" s="2">
        <v>-28.789702444487148</v>
      </c>
      <c r="R25" s="2">
        <v>-28.789702444487148</v>
      </c>
      <c r="S25" s="2">
        <v>-28.789702444487148</v>
      </c>
      <c r="T25" s="2">
        <v>-28.789702444487148</v>
      </c>
      <c r="U25" s="2">
        <v>-28.789702444487148</v>
      </c>
      <c r="V25" s="2">
        <v>-28.789702444487148</v>
      </c>
      <c r="W25" s="2">
        <v>-28.789702444487148</v>
      </c>
      <c r="X25" s="2">
        <v>-28.789702444487148</v>
      </c>
      <c r="Y25" s="2">
        <f t="shared" si="0"/>
        <v>-345.47642933384577</v>
      </c>
    </row>
    <row r="26" spans="1:25" ht="14.4">
      <c r="A26" s="1" t="s">
        <v>21</v>
      </c>
      <c r="B26" s="1">
        <v>120100</v>
      </c>
      <c r="C26" s="13" t="s">
        <v>1060</v>
      </c>
      <c r="D26" s="13" t="s">
        <v>1059</v>
      </c>
      <c r="E26" s="1" t="s">
        <v>69</v>
      </c>
      <c r="F26" s="1">
        <v>68532000</v>
      </c>
      <c r="G26" s="13" t="s">
        <v>892</v>
      </c>
      <c r="H26" s="13">
        <v>34</v>
      </c>
      <c r="I26" s="13" t="s">
        <v>887</v>
      </c>
      <c r="J26" s="13" t="s">
        <v>888</v>
      </c>
      <c r="K26" s="13" t="s">
        <v>887</v>
      </c>
      <c r="L26" s="13" t="s">
        <v>894</v>
      </c>
      <c r="M26" s="2">
        <v>-26.053468797600008</v>
      </c>
      <c r="N26" s="2">
        <v>14.638046400000006</v>
      </c>
      <c r="O26" s="2">
        <v>11.323835197600003</v>
      </c>
      <c r="P26" s="2">
        <v>-4.9842374400000014E-2</v>
      </c>
      <c r="Q26" s="2">
        <v>-5.2215820800000021E-2</v>
      </c>
      <c r="R26" s="2">
        <v>-5.2215820800000021E-2</v>
      </c>
      <c r="S26" s="2">
        <v>-4.9842374400000014E-2</v>
      </c>
      <c r="T26" s="2">
        <v>-5.4589267200000013E-2</v>
      </c>
      <c r="U26" s="2">
        <v>-5.2215820800000021E-2</v>
      </c>
      <c r="V26" s="2">
        <v>-4.9842374400000014E-2</v>
      </c>
      <c r="W26" s="2">
        <v>-5.2215820800000021E-2</v>
      </c>
      <c r="X26" s="2">
        <v>-5.2215820800000021E-2</v>
      </c>
      <c r="Y26" s="2">
        <f t="shared" si="0"/>
        <v>-0.55678269439999939</v>
      </c>
    </row>
    <row r="27" spans="1:25" ht="14.4">
      <c r="A27" s="1" t="s">
        <v>21</v>
      </c>
      <c r="B27" s="1">
        <v>120100</v>
      </c>
      <c r="C27" s="13" t="s">
        <v>1060</v>
      </c>
      <c r="D27" s="13" t="s">
        <v>1059</v>
      </c>
      <c r="E27" s="1" t="s">
        <v>70</v>
      </c>
      <c r="F27" s="1">
        <v>68533000</v>
      </c>
      <c r="G27" s="13" t="s">
        <v>896</v>
      </c>
      <c r="H27" s="13">
        <v>34</v>
      </c>
      <c r="I27" s="13" t="s">
        <v>887</v>
      </c>
      <c r="J27" s="13" t="s">
        <v>888</v>
      </c>
      <c r="K27" s="13" t="s">
        <v>887</v>
      </c>
      <c r="L27" s="13" t="s">
        <v>894</v>
      </c>
      <c r="M27" s="2">
        <v>186.60259159999998</v>
      </c>
      <c r="N27" s="2">
        <v>187.08360123232322</v>
      </c>
      <c r="O27" s="2">
        <v>204.90251563540161</v>
      </c>
      <c r="P27" s="2">
        <v>192.32406206682825</v>
      </c>
      <c r="Q27" s="2">
        <v>201.48568407001054</v>
      </c>
      <c r="R27" s="2">
        <v>201.48568407001054</v>
      </c>
      <c r="S27" s="2">
        <v>192.32406206682825</v>
      </c>
      <c r="T27" s="2">
        <v>210.64730607319285</v>
      </c>
      <c r="U27" s="2">
        <v>201.48568407001054</v>
      </c>
      <c r="V27" s="2">
        <v>192.32406206682825</v>
      </c>
      <c r="W27" s="2">
        <v>201.48568407001054</v>
      </c>
      <c r="X27" s="2">
        <v>201.48568407001054</v>
      </c>
      <c r="Y27" s="2">
        <f t="shared" si="0"/>
        <v>2373.6366210914548</v>
      </c>
    </row>
    <row r="28" spans="1:25" ht="14.4">
      <c r="A28" s="1" t="s">
        <v>21</v>
      </c>
      <c r="B28" s="1">
        <v>120100</v>
      </c>
      <c r="C28" s="13" t="s">
        <v>1060</v>
      </c>
      <c r="D28" s="13" t="s">
        <v>1059</v>
      </c>
      <c r="E28" s="1" t="s">
        <v>71</v>
      </c>
      <c r="F28" s="1">
        <v>68535000</v>
      </c>
      <c r="G28" s="13" t="s">
        <v>898</v>
      </c>
      <c r="H28" s="13">
        <v>34</v>
      </c>
      <c r="I28" s="13" t="s">
        <v>887</v>
      </c>
      <c r="J28" s="13" t="s">
        <v>888</v>
      </c>
      <c r="K28" s="13" t="s">
        <v>887</v>
      </c>
      <c r="L28" s="13" t="s">
        <v>894</v>
      </c>
      <c r="M28" s="2">
        <v>-92.031427199999996</v>
      </c>
      <c r="N28" s="2">
        <v>34.145441599999998</v>
      </c>
      <c r="O28" s="2">
        <v>37.398340800000007</v>
      </c>
      <c r="P28" s="2">
        <v>20.144309126399992</v>
      </c>
      <c r="Q28" s="2">
        <v>-0.12183691520000001</v>
      </c>
      <c r="R28" s="2">
        <v>-0.12183691520000001</v>
      </c>
      <c r="S28" s="2">
        <v>-0.11629887359999999</v>
      </c>
      <c r="T28" s="2">
        <v>-0.12737495679999999</v>
      </c>
      <c r="U28" s="2">
        <v>-0.12183691520000001</v>
      </c>
      <c r="V28" s="2">
        <v>-0.11629887359999999</v>
      </c>
      <c r="W28" s="2">
        <v>-0.12183691520000001</v>
      </c>
      <c r="X28" s="2">
        <v>-0.12183691520000001</v>
      </c>
      <c r="Y28" s="2">
        <f t="shared" si="0"/>
        <v>-1.3124929535999987</v>
      </c>
    </row>
    <row r="29" spans="1:25" ht="14.4">
      <c r="A29" s="1" t="s">
        <v>22</v>
      </c>
      <c r="B29" s="1">
        <v>120105</v>
      </c>
      <c r="C29" s="13" t="s">
        <v>1064</v>
      </c>
      <c r="D29" s="13" t="s">
        <v>1059</v>
      </c>
      <c r="E29" s="1" t="s">
        <v>72</v>
      </c>
      <c r="F29" s="1">
        <v>40111000</v>
      </c>
      <c r="G29" s="13" t="s">
        <v>249</v>
      </c>
      <c r="H29" s="13">
        <v>1</v>
      </c>
      <c r="I29" s="13" t="s">
        <v>250</v>
      </c>
      <c r="J29" s="13" t="s">
        <v>251</v>
      </c>
      <c r="K29" s="13" t="s">
        <v>252</v>
      </c>
      <c r="L29" s="13" t="s">
        <v>254</v>
      </c>
      <c r="M29" s="2">
        <v>4062331.0934881656</v>
      </c>
      <c r="N29" s="2">
        <v>3844770.7386807837</v>
      </c>
      <c r="O29" s="2">
        <v>3645420.7834285535</v>
      </c>
      <c r="P29" s="2">
        <v>3852889.8667692537</v>
      </c>
      <c r="Q29" s="2">
        <v>3850362.607389865</v>
      </c>
      <c r="R29" s="2">
        <v>4400220.5275133206</v>
      </c>
      <c r="S29" s="2">
        <v>4720656.2588973735</v>
      </c>
      <c r="T29" s="2">
        <v>4606913.0405489774</v>
      </c>
      <c r="U29" s="2">
        <v>4731696.821428325</v>
      </c>
      <c r="V29" s="2">
        <v>4443731.0246104039</v>
      </c>
      <c r="W29" s="2">
        <v>4091080.8841919419</v>
      </c>
      <c r="X29" s="2">
        <v>3891982.1300211507</v>
      </c>
      <c r="Y29" s="2">
        <f t="shared" si="0"/>
        <v>50142055.776968114</v>
      </c>
    </row>
    <row r="30" spans="1:25" ht="14.4">
      <c r="A30" s="1" t="s">
        <v>22</v>
      </c>
      <c r="B30" s="1">
        <v>120105</v>
      </c>
      <c r="C30" s="13" t="s">
        <v>1064</v>
      </c>
      <c r="D30" s="13" t="s">
        <v>1059</v>
      </c>
      <c r="E30" s="1" t="s">
        <v>73</v>
      </c>
      <c r="F30" s="1">
        <v>40121000</v>
      </c>
      <c r="G30" s="13" t="s">
        <v>258</v>
      </c>
      <c r="H30" s="13">
        <v>1</v>
      </c>
      <c r="I30" s="13" t="s">
        <v>250</v>
      </c>
      <c r="J30" s="13" t="s">
        <v>259</v>
      </c>
      <c r="K30" s="13" t="s">
        <v>260</v>
      </c>
      <c r="L30" s="13" t="s">
        <v>262</v>
      </c>
      <c r="M30" s="2">
        <v>1613506.8947448391</v>
      </c>
      <c r="N30" s="2">
        <v>1651314.7660804093</v>
      </c>
      <c r="O30" s="2">
        <v>1583615.0170160348</v>
      </c>
      <c r="P30" s="2">
        <v>1678722.5137551054</v>
      </c>
      <c r="Q30" s="2">
        <v>1703515.3246072023</v>
      </c>
      <c r="R30" s="2">
        <v>1944097.7396232947</v>
      </c>
      <c r="S30" s="2">
        <v>2102327.9709114353</v>
      </c>
      <c r="T30" s="2">
        <v>2137823.0449848738</v>
      </c>
      <c r="U30" s="2">
        <v>2197914.6632440183</v>
      </c>
      <c r="V30" s="2">
        <v>2016839.1533285053</v>
      </c>
      <c r="W30" s="2">
        <v>1795726.8535761551</v>
      </c>
      <c r="X30" s="2">
        <v>1614288.227351411</v>
      </c>
      <c r="Y30" s="2">
        <f t="shared" si="0"/>
        <v>22039692.169223286</v>
      </c>
    </row>
    <row r="31" spans="1:25" ht="14.4">
      <c r="A31" s="1" t="s">
        <v>22</v>
      </c>
      <c r="B31" s="1">
        <v>120105</v>
      </c>
      <c r="C31" s="13" t="s">
        <v>1064</v>
      </c>
      <c r="D31" s="13" t="s">
        <v>1059</v>
      </c>
      <c r="E31" s="1" t="s">
        <v>74</v>
      </c>
      <c r="F31" s="1">
        <v>40131000</v>
      </c>
      <c r="G31" s="13" t="s">
        <v>264</v>
      </c>
      <c r="H31" s="13">
        <v>1</v>
      </c>
      <c r="I31" s="13" t="s">
        <v>250</v>
      </c>
      <c r="J31" s="13" t="s">
        <v>265</v>
      </c>
      <c r="K31" s="13" t="s">
        <v>266</v>
      </c>
      <c r="L31" s="13" t="s">
        <v>268</v>
      </c>
      <c r="M31" s="2">
        <v>210195.14995349225</v>
      </c>
      <c r="N31" s="2">
        <v>200516.51461107333</v>
      </c>
      <c r="O31" s="2">
        <v>196342.79684127122</v>
      </c>
      <c r="P31" s="2">
        <v>199712.10943032656</v>
      </c>
      <c r="Q31" s="2">
        <v>201288.27073426332</v>
      </c>
      <c r="R31" s="2">
        <v>236446.93718833028</v>
      </c>
      <c r="S31" s="2">
        <v>231572.15661890915</v>
      </c>
      <c r="T31" s="2">
        <v>247830.00954263331</v>
      </c>
      <c r="U31" s="2">
        <v>222276.07406883937</v>
      </c>
      <c r="V31" s="2">
        <v>206661.37803012089</v>
      </c>
      <c r="W31" s="2">
        <v>196473.61222457889</v>
      </c>
      <c r="X31" s="2">
        <v>189887.50894460708</v>
      </c>
      <c r="Y31" s="2">
        <f t="shared" si="0"/>
        <v>2539202.5181884458</v>
      </c>
    </row>
    <row r="32" spans="1:25" ht="14.4">
      <c r="A32" s="1" t="s">
        <v>22</v>
      </c>
      <c r="B32" s="1">
        <v>120105</v>
      </c>
      <c r="C32" s="13" t="s">
        <v>1064</v>
      </c>
      <c r="D32" s="13" t="s">
        <v>1059</v>
      </c>
      <c r="E32" s="1" t="s">
        <v>75</v>
      </c>
      <c r="F32" s="1">
        <v>40141000</v>
      </c>
      <c r="G32" s="13" t="s">
        <v>270</v>
      </c>
      <c r="H32" s="13">
        <v>1</v>
      </c>
      <c r="I32" s="13" t="s">
        <v>250</v>
      </c>
      <c r="J32" s="13" t="s">
        <v>271</v>
      </c>
      <c r="K32" s="13" t="s">
        <v>272</v>
      </c>
      <c r="L32" s="13" t="s">
        <v>274</v>
      </c>
      <c r="M32" s="2">
        <v>310868.04333333333</v>
      </c>
      <c r="N32" s="2">
        <v>310868.04333333333</v>
      </c>
      <c r="O32" s="2">
        <v>310868.04333333333</v>
      </c>
      <c r="P32" s="2">
        <v>310868.04333333333</v>
      </c>
      <c r="Q32" s="2">
        <v>310868.04333333333</v>
      </c>
      <c r="R32" s="2">
        <v>310868.04333333333</v>
      </c>
      <c r="S32" s="2">
        <v>310868.04333333333</v>
      </c>
      <c r="T32" s="2">
        <v>310868.04333333333</v>
      </c>
      <c r="U32" s="2">
        <v>310868.04333333333</v>
      </c>
      <c r="V32" s="2">
        <v>310868.04333333333</v>
      </c>
      <c r="W32" s="2">
        <v>310868.04333333333</v>
      </c>
      <c r="X32" s="2">
        <v>310868.04333333333</v>
      </c>
      <c r="Y32" s="2">
        <f t="shared" si="0"/>
        <v>3730416.5200000009</v>
      </c>
    </row>
    <row r="33" spans="1:25" ht="14.4">
      <c r="A33" s="1" t="s">
        <v>22</v>
      </c>
      <c r="B33" s="1">
        <v>120105</v>
      </c>
      <c r="C33" s="13" t="s">
        <v>1064</v>
      </c>
      <c r="D33" s="13" t="s">
        <v>1059</v>
      </c>
      <c r="E33" s="1" t="s">
        <v>76</v>
      </c>
      <c r="F33" s="1">
        <v>40145000</v>
      </c>
      <c r="G33" s="13" t="s">
        <v>276</v>
      </c>
      <c r="H33" s="13">
        <v>1</v>
      </c>
      <c r="I33" s="13" t="s">
        <v>250</v>
      </c>
      <c r="J33" s="13" t="s">
        <v>277</v>
      </c>
      <c r="K33" s="13" t="s">
        <v>278</v>
      </c>
      <c r="L33" s="13" t="s">
        <v>280</v>
      </c>
      <c r="M33" s="2">
        <v>227710.29791666663</v>
      </c>
      <c r="N33" s="2">
        <v>227710.29791666663</v>
      </c>
      <c r="O33" s="2">
        <v>227710.29791666663</v>
      </c>
      <c r="P33" s="2">
        <v>227710.29791666663</v>
      </c>
      <c r="Q33" s="2">
        <v>227710.29791666663</v>
      </c>
      <c r="R33" s="2">
        <v>227710.29791666663</v>
      </c>
      <c r="S33" s="2">
        <v>227710.29791666663</v>
      </c>
      <c r="T33" s="2">
        <v>227710.29791666663</v>
      </c>
      <c r="U33" s="2">
        <v>227710.29791666663</v>
      </c>
      <c r="V33" s="2">
        <v>227710.29791666663</v>
      </c>
      <c r="W33" s="2">
        <v>227710.29791666663</v>
      </c>
      <c r="X33" s="2">
        <v>227710.29791666663</v>
      </c>
      <c r="Y33" s="2">
        <f t="shared" si="0"/>
        <v>2732523.5749999997</v>
      </c>
    </row>
    <row r="34" spans="1:25" ht="14.4">
      <c r="A34" s="1" t="s">
        <v>22</v>
      </c>
      <c r="B34" s="1">
        <v>120105</v>
      </c>
      <c r="C34" s="13" t="s">
        <v>1064</v>
      </c>
      <c r="D34" s="13" t="s">
        <v>1059</v>
      </c>
      <c r="E34" s="1" t="s">
        <v>77</v>
      </c>
      <c r="F34" s="1">
        <v>40151000</v>
      </c>
      <c r="G34" s="13" t="s">
        <v>282</v>
      </c>
      <c r="H34" s="13">
        <v>1</v>
      </c>
      <c r="I34" s="13" t="s">
        <v>250</v>
      </c>
      <c r="J34" s="13" t="s">
        <v>283</v>
      </c>
      <c r="K34" s="13" t="s">
        <v>284</v>
      </c>
      <c r="L34" s="13" t="s">
        <v>286</v>
      </c>
      <c r="M34" s="2">
        <v>420910.15191238571</v>
      </c>
      <c r="N34" s="2">
        <v>417845.11751238612</v>
      </c>
      <c r="O34" s="2">
        <v>388693.54137238552</v>
      </c>
      <c r="P34" s="2">
        <v>393346.0683123857</v>
      </c>
      <c r="Q34" s="2">
        <v>480492.80747238424</v>
      </c>
      <c r="R34" s="2">
        <v>538227.73973238724</v>
      </c>
      <c r="S34" s="2">
        <v>551671.8636123871</v>
      </c>
      <c r="T34" s="2">
        <v>613884.42057238775</v>
      </c>
      <c r="U34" s="2">
        <v>607032.66777238669</v>
      </c>
      <c r="V34" s="2">
        <v>575454.32305238687</v>
      </c>
      <c r="W34" s="2">
        <v>462093.89841238706</v>
      </c>
      <c r="X34" s="2">
        <v>439375.92287238722</v>
      </c>
      <c r="Y34" s="2">
        <f t="shared" si="0"/>
        <v>5889028.5226086378</v>
      </c>
    </row>
    <row r="35" spans="1:25" ht="14.4">
      <c r="A35" s="1" t="s">
        <v>22</v>
      </c>
      <c r="B35" s="1">
        <v>120105</v>
      </c>
      <c r="C35" s="13" t="s">
        <v>1064</v>
      </c>
      <c r="D35" s="13" t="s">
        <v>1059</v>
      </c>
      <c r="E35" s="1" t="s">
        <v>78</v>
      </c>
      <c r="F35" s="1">
        <v>40161000</v>
      </c>
      <c r="G35" s="13" t="s">
        <v>288</v>
      </c>
      <c r="H35" s="13">
        <v>1</v>
      </c>
      <c r="I35" s="13" t="s">
        <v>250</v>
      </c>
      <c r="J35" s="13" t="s">
        <v>289</v>
      </c>
      <c r="K35" s="13" t="s">
        <v>290</v>
      </c>
      <c r="L35" s="13" t="s">
        <v>292</v>
      </c>
      <c r="M35" s="2">
        <v>133894.63992499994</v>
      </c>
      <c r="N35" s="2">
        <v>119860.80080649996</v>
      </c>
      <c r="O35" s="2">
        <v>136801.88079099997</v>
      </c>
      <c r="P35" s="2">
        <v>132770.60544999994</v>
      </c>
      <c r="Q35" s="2">
        <v>141485.39181549998</v>
      </c>
      <c r="R35" s="2">
        <v>157766.44885599994</v>
      </c>
      <c r="S35" s="2">
        <v>185513.19465024996</v>
      </c>
      <c r="T35" s="2">
        <v>178676.40086424991</v>
      </c>
      <c r="U35" s="2">
        <v>170468.73353049994</v>
      </c>
      <c r="V35" s="2">
        <v>165481.94027949998</v>
      </c>
      <c r="W35" s="2">
        <v>133580.90147499996</v>
      </c>
      <c r="X35" s="2">
        <v>118447.93919199998</v>
      </c>
      <c r="Y35" s="2">
        <f t="shared" si="0"/>
        <v>1774748.8776354999</v>
      </c>
    </row>
    <row r="36" spans="1:25" ht="14.4">
      <c r="A36" s="1" t="s">
        <v>22</v>
      </c>
      <c r="B36" s="1">
        <v>120105</v>
      </c>
      <c r="C36" s="13" t="s">
        <v>1064</v>
      </c>
      <c r="D36" s="13" t="s">
        <v>1059</v>
      </c>
      <c r="E36" s="1" t="s">
        <v>79</v>
      </c>
      <c r="F36" s="1">
        <v>50171800</v>
      </c>
      <c r="G36" s="13" t="s">
        <v>411</v>
      </c>
      <c r="H36" s="13">
        <v>10</v>
      </c>
      <c r="I36" s="13" t="s">
        <v>347</v>
      </c>
      <c r="J36" s="13" t="s">
        <v>348</v>
      </c>
      <c r="K36" s="13" t="s">
        <v>349</v>
      </c>
      <c r="L36" s="13" t="s">
        <v>351</v>
      </c>
      <c r="M36" s="2">
        <v>5883.6455236252505</v>
      </c>
      <c r="N36" s="2">
        <v>5883.6455236252505</v>
      </c>
      <c r="O36" s="2">
        <v>6443.9927163514658</v>
      </c>
      <c r="P36" s="2">
        <v>6048.3875982867585</v>
      </c>
      <c r="Q36" s="2">
        <v>6336.4060553480322</v>
      </c>
      <c r="R36" s="2">
        <v>6336.4060553480322</v>
      </c>
      <c r="S36" s="2">
        <v>6048.3875982867585</v>
      </c>
      <c r="T36" s="2">
        <v>6624.4245124093068</v>
      </c>
      <c r="U36" s="2">
        <v>6336.4060553480322</v>
      </c>
      <c r="V36" s="2">
        <v>6048.3875982867585</v>
      </c>
      <c r="W36" s="2">
        <v>6336.4060553480322</v>
      </c>
      <c r="X36" s="2">
        <v>6336.4060553480322</v>
      </c>
      <c r="Y36" s="2">
        <f t="shared" si="0"/>
        <v>74662.901347611725</v>
      </c>
    </row>
    <row r="37" spans="1:25" ht="14.4">
      <c r="A37" s="1" t="s">
        <v>22</v>
      </c>
      <c r="B37" s="1">
        <v>120105</v>
      </c>
      <c r="C37" s="13" t="s">
        <v>1064</v>
      </c>
      <c r="D37" s="13" t="s">
        <v>1059</v>
      </c>
      <c r="E37" s="1" t="s">
        <v>80</v>
      </c>
      <c r="F37" s="1">
        <v>50109900</v>
      </c>
      <c r="G37" s="13" t="s">
        <v>388</v>
      </c>
      <c r="H37" s="13">
        <v>10</v>
      </c>
      <c r="I37" s="13" t="s">
        <v>347</v>
      </c>
      <c r="J37" s="13" t="s">
        <v>348</v>
      </c>
      <c r="K37" s="13" t="s">
        <v>349</v>
      </c>
      <c r="L37" s="13" t="s">
        <v>351</v>
      </c>
      <c r="M37" s="2">
        <v>-2694.8083344000006</v>
      </c>
      <c r="N37" s="2">
        <v>-2694.8083344000006</v>
      </c>
      <c r="O37" s="2">
        <v>-2951.4567471999999</v>
      </c>
      <c r="P37" s="2">
        <v>-2770.2629677632003</v>
      </c>
      <c r="Q37" s="2">
        <v>-2902.1802519424</v>
      </c>
      <c r="R37" s="2">
        <v>-2902.1802519424</v>
      </c>
      <c r="S37" s="2">
        <v>-2770.2629677632003</v>
      </c>
      <c r="T37" s="2">
        <v>-3034.0975361216006</v>
      </c>
      <c r="U37" s="2">
        <v>-2902.1802519424</v>
      </c>
      <c r="V37" s="2">
        <v>-2770.2629677632003</v>
      </c>
      <c r="W37" s="2">
        <v>-2902.1802519424</v>
      </c>
      <c r="X37" s="2">
        <v>-2902.1802519424</v>
      </c>
      <c r="Y37" s="2">
        <f t="shared" si="0"/>
        <v>-34196.861115123203</v>
      </c>
    </row>
    <row r="38" spans="1:25" ht="14.4">
      <c r="A38" s="1" t="s">
        <v>22</v>
      </c>
      <c r="B38" s="1">
        <v>120105</v>
      </c>
      <c r="C38" s="13" t="s">
        <v>1064</v>
      </c>
      <c r="D38" s="13" t="s">
        <v>1059</v>
      </c>
      <c r="E38" s="1" t="s">
        <v>52</v>
      </c>
      <c r="F38" s="1">
        <v>50100000</v>
      </c>
      <c r="G38" s="13" t="s">
        <v>346</v>
      </c>
      <c r="H38" s="13">
        <v>10</v>
      </c>
      <c r="I38" s="13" t="s">
        <v>347</v>
      </c>
      <c r="J38" s="13" t="s">
        <v>348</v>
      </c>
      <c r="K38" s="13" t="s">
        <v>349</v>
      </c>
      <c r="L38" s="13" t="s">
        <v>351</v>
      </c>
      <c r="M38" s="2">
        <v>50885.720400000006</v>
      </c>
      <c r="N38" s="2">
        <v>50885.720400000006</v>
      </c>
      <c r="O38" s="2">
        <v>55731.985200000003</v>
      </c>
      <c r="P38" s="2">
        <v>52310.518291200002</v>
      </c>
      <c r="Q38" s="2">
        <v>54801.499638399997</v>
      </c>
      <c r="R38" s="2">
        <v>54801.499638399997</v>
      </c>
      <c r="S38" s="2">
        <v>52310.518291200002</v>
      </c>
      <c r="T38" s="2">
        <v>57292.480985600007</v>
      </c>
      <c r="U38" s="2">
        <v>54801.499638399997</v>
      </c>
      <c r="V38" s="2">
        <v>52310.518291200002</v>
      </c>
      <c r="W38" s="2">
        <v>54801.499638399997</v>
      </c>
      <c r="X38" s="2">
        <v>54801.499638399997</v>
      </c>
      <c r="Y38" s="2">
        <f t="shared" si="0"/>
        <v>645734.9600512</v>
      </c>
    </row>
    <row r="39" spans="1:25" ht="14.4">
      <c r="A39" s="1" t="s">
        <v>22</v>
      </c>
      <c r="B39" s="1">
        <v>120105</v>
      </c>
      <c r="C39" s="13" t="s">
        <v>1064</v>
      </c>
      <c r="D39" s="13" t="s">
        <v>1059</v>
      </c>
      <c r="E39" s="1" t="s">
        <v>81</v>
      </c>
      <c r="F39" s="1">
        <v>50171000</v>
      </c>
      <c r="G39" s="13" t="s">
        <v>409</v>
      </c>
      <c r="H39" s="13">
        <v>10</v>
      </c>
      <c r="I39" s="13" t="s">
        <v>347</v>
      </c>
      <c r="J39" s="13" t="s">
        <v>348</v>
      </c>
      <c r="K39" s="13" t="s">
        <v>349</v>
      </c>
      <c r="L39" s="13" t="s">
        <v>351</v>
      </c>
      <c r="M39" s="2">
        <v>8312.7220478017862</v>
      </c>
      <c r="N39" s="2">
        <v>8312.7220478017862</v>
      </c>
      <c r="O39" s="2">
        <v>9104.4170047352909</v>
      </c>
      <c r="P39" s="2">
        <v>8545.4784651402351</v>
      </c>
      <c r="Q39" s="2">
        <v>8952.410773004056</v>
      </c>
      <c r="R39" s="2">
        <v>8952.410773004056</v>
      </c>
      <c r="S39" s="2">
        <v>8545.4784651402351</v>
      </c>
      <c r="T39" s="2">
        <v>9359.3330808678766</v>
      </c>
      <c r="U39" s="2">
        <v>8952.410773004056</v>
      </c>
      <c r="V39" s="2">
        <v>8545.4784651402351</v>
      </c>
      <c r="W39" s="2">
        <v>8952.410773004056</v>
      </c>
      <c r="X39" s="2">
        <v>8952.410773004056</v>
      </c>
      <c r="Y39" s="2">
        <f t="shared" si="0"/>
        <v>105487.68344164772</v>
      </c>
    </row>
    <row r="40" spans="1:25" ht="14.4">
      <c r="A40" s="1" t="s">
        <v>22</v>
      </c>
      <c r="B40" s="1">
        <v>120105</v>
      </c>
      <c r="C40" s="13" t="s">
        <v>1064</v>
      </c>
      <c r="D40" s="13" t="s">
        <v>1059</v>
      </c>
      <c r="E40" s="1" t="s">
        <v>82</v>
      </c>
      <c r="F40" s="1">
        <v>50610000</v>
      </c>
      <c r="G40" s="13" t="s">
        <v>448</v>
      </c>
      <c r="H40" s="13">
        <v>11</v>
      </c>
      <c r="I40" s="13" t="s">
        <v>449</v>
      </c>
      <c r="J40" s="13" t="s">
        <v>450</v>
      </c>
      <c r="K40" s="13" t="s">
        <v>451</v>
      </c>
      <c r="L40" s="13" t="s">
        <v>417</v>
      </c>
      <c r="M40" s="2">
        <v>68027</v>
      </c>
      <c r="N40" s="2">
        <v>68027</v>
      </c>
      <c r="O40" s="2">
        <v>68027</v>
      </c>
      <c r="P40" s="2">
        <v>68027</v>
      </c>
      <c r="Q40" s="2">
        <v>68027</v>
      </c>
      <c r="R40" s="2">
        <v>68027</v>
      </c>
      <c r="S40" s="2">
        <v>68027</v>
      </c>
      <c r="T40" s="2">
        <v>68027</v>
      </c>
      <c r="U40" s="2">
        <v>68027</v>
      </c>
      <c r="V40" s="2">
        <v>68027</v>
      </c>
      <c r="W40" s="2">
        <v>68027</v>
      </c>
      <c r="X40" s="2">
        <v>68027</v>
      </c>
      <c r="Y40" s="2">
        <f t="shared" si="0"/>
        <v>816324</v>
      </c>
    </row>
    <row r="41" spans="1:25" ht="14.4">
      <c r="A41" s="1" t="s">
        <v>22</v>
      </c>
      <c r="B41" s="1">
        <v>120105</v>
      </c>
      <c r="C41" s="13" t="s">
        <v>1064</v>
      </c>
      <c r="D41" s="13" t="s">
        <v>1059</v>
      </c>
      <c r="E41" s="1" t="s">
        <v>83</v>
      </c>
      <c r="F41" s="1">
        <v>50510000</v>
      </c>
      <c r="G41" s="13" t="s">
        <v>441</v>
      </c>
      <c r="H41" s="13">
        <v>12</v>
      </c>
      <c r="I41" s="13" t="s">
        <v>442</v>
      </c>
      <c r="J41" s="13" t="s">
        <v>443</v>
      </c>
      <c r="K41" s="13" t="s">
        <v>444</v>
      </c>
      <c r="L41" s="13" t="s">
        <v>417</v>
      </c>
      <c r="M41" s="2">
        <v>62540.5</v>
      </c>
      <c r="N41" s="2">
        <v>62540.5</v>
      </c>
      <c r="O41" s="2">
        <v>62540.5</v>
      </c>
      <c r="P41" s="2">
        <v>62540.5</v>
      </c>
      <c r="Q41" s="2">
        <v>62540.5</v>
      </c>
      <c r="R41" s="2">
        <v>62540.5</v>
      </c>
      <c r="S41" s="2">
        <v>62540.5</v>
      </c>
      <c r="T41" s="2">
        <v>62540.5</v>
      </c>
      <c r="U41" s="2">
        <v>62540.5</v>
      </c>
      <c r="V41" s="2">
        <v>62540.5</v>
      </c>
      <c r="W41" s="2">
        <v>62540.5</v>
      </c>
      <c r="X41" s="2">
        <v>62540.5</v>
      </c>
      <c r="Y41" s="2">
        <f t="shared" si="0"/>
        <v>750486</v>
      </c>
    </row>
    <row r="42" spans="1:25" ht="14.4">
      <c r="A42" s="1" t="s">
        <v>22</v>
      </c>
      <c r="B42" s="1">
        <v>120105</v>
      </c>
      <c r="C42" s="13" t="s">
        <v>1064</v>
      </c>
      <c r="D42" s="13" t="s">
        <v>1059</v>
      </c>
      <c r="E42" s="1" t="s">
        <v>84</v>
      </c>
      <c r="F42" s="1">
        <v>50550000</v>
      </c>
      <c r="G42" s="13" t="s">
        <v>446</v>
      </c>
      <c r="H42" s="13">
        <v>12</v>
      </c>
      <c r="I42" s="13" t="s">
        <v>442</v>
      </c>
      <c r="J42" s="13" t="s">
        <v>443</v>
      </c>
      <c r="K42" s="13" t="s">
        <v>444</v>
      </c>
      <c r="L42" s="13" t="s">
        <v>417</v>
      </c>
      <c r="M42" s="2">
        <v>5468.9600000000009</v>
      </c>
      <c r="N42" s="2">
        <v>5468.9600000000009</v>
      </c>
      <c r="O42" s="2">
        <v>5468.9600000000009</v>
      </c>
      <c r="P42" s="2">
        <v>5468.9600000000009</v>
      </c>
      <c r="Q42" s="2">
        <v>5468.9600000000009</v>
      </c>
      <c r="R42" s="2">
        <v>5468.9600000000009</v>
      </c>
      <c r="S42" s="2">
        <v>5468.9600000000009</v>
      </c>
      <c r="T42" s="2">
        <v>5468.9600000000009</v>
      </c>
      <c r="U42" s="2">
        <v>5468.9600000000009</v>
      </c>
      <c r="V42" s="2">
        <v>5468.9600000000009</v>
      </c>
      <c r="W42" s="2">
        <v>5468.9600000000009</v>
      </c>
      <c r="X42" s="2">
        <v>5468.9600000000009</v>
      </c>
      <c r="Y42" s="2">
        <f t="shared" si="0"/>
        <v>65627.520000000004</v>
      </c>
    </row>
    <row r="43" spans="1:25" ht="14.4">
      <c r="A43" s="1" t="s">
        <v>22</v>
      </c>
      <c r="B43" s="1">
        <v>120105</v>
      </c>
      <c r="C43" s="13" t="s">
        <v>1064</v>
      </c>
      <c r="D43" s="13" t="s">
        <v>1059</v>
      </c>
      <c r="E43" s="1" t="s">
        <v>85</v>
      </c>
      <c r="F43" s="1">
        <v>50550100</v>
      </c>
      <c r="G43" s="13" t="s">
        <v>447</v>
      </c>
      <c r="H43" s="13">
        <v>12</v>
      </c>
      <c r="I43" s="13" t="s">
        <v>442</v>
      </c>
      <c r="J43" s="13" t="s">
        <v>443</v>
      </c>
      <c r="K43" s="13" t="s">
        <v>444</v>
      </c>
      <c r="L43" s="13" t="s">
        <v>417</v>
      </c>
      <c r="M43" s="2">
        <v>-308.096</v>
      </c>
      <c r="N43" s="2">
        <v>-308.096</v>
      </c>
      <c r="O43" s="2">
        <v>-308.096</v>
      </c>
      <c r="P43" s="2">
        <v>-308.096</v>
      </c>
      <c r="Q43" s="2">
        <v>-308.096</v>
      </c>
      <c r="R43" s="2">
        <v>-308.096</v>
      </c>
      <c r="S43" s="2">
        <v>-308.096</v>
      </c>
      <c r="T43" s="2">
        <v>-308.096</v>
      </c>
      <c r="U43" s="2">
        <v>-308.096</v>
      </c>
      <c r="V43" s="2">
        <v>-308.096</v>
      </c>
      <c r="W43" s="2">
        <v>-308.096</v>
      </c>
      <c r="X43" s="2">
        <v>-308.096</v>
      </c>
      <c r="Y43" s="2">
        <f t="shared" si="0"/>
        <v>-3697.152</v>
      </c>
    </row>
    <row r="44" spans="1:25" ht="14.4">
      <c r="A44" s="1" t="s">
        <v>22</v>
      </c>
      <c r="B44" s="1">
        <v>120105</v>
      </c>
      <c r="C44" s="13" t="s">
        <v>1064</v>
      </c>
      <c r="D44" s="13" t="s">
        <v>1059</v>
      </c>
      <c r="E44" s="1" t="s">
        <v>53</v>
      </c>
      <c r="F44" s="1">
        <v>50421000</v>
      </c>
      <c r="G44" s="13" t="s">
        <v>413</v>
      </c>
      <c r="H44" s="13">
        <v>13</v>
      </c>
      <c r="I44" s="13" t="s">
        <v>414</v>
      </c>
      <c r="J44" s="13" t="s">
        <v>415</v>
      </c>
      <c r="K44" s="13" t="s">
        <v>414</v>
      </c>
      <c r="L44" s="13" t="s">
        <v>417</v>
      </c>
      <c r="M44" s="2">
        <v>961.35393791842614</v>
      </c>
      <c r="N44" s="2">
        <v>961.35393791842614</v>
      </c>
      <c r="O44" s="2">
        <v>1052.9176462916096</v>
      </c>
      <c r="P44" s="2">
        <v>988.27816818014207</v>
      </c>
      <c r="Q44" s="2">
        <v>1035.3414142839583</v>
      </c>
      <c r="R44" s="2">
        <v>1035.3414142839583</v>
      </c>
      <c r="S44" s="2">
        <v>988.27816818014207</v>
      </c>
      <c r="T44" s="2">
        <v>1082.3946603877746</v>
      </c>
      <c r="U44" s="2">
        <v>1035.3414142839583</v>
      </c>
      <c r="V44" s="2">
        <v>988.27816818014207</v>
      </c>
      <c r="W44" s="2">
        <v>1035.3414142839583</v>
      </c>
      <c r="X44" s="2">
        <v>1035.3414142839583</v>
      </c>
      <c r="Y44" s="2">
        <f t="shared" si="0"/>
        <v>12199.561758476455</v>
      </c>
    </row>
    <row r="45" spans="1:25" ht="14.4">
      <c r="A45" s="1" t="s">
        <v>22</v>
      </c>
      <c r="B45" s="1">
        <v>120105</v>
      </c>
      <c r="C45" s="13" t="s">
        <v>1064</v>
      </c>
      <c r="D45" s="13" t="s">
        <v>1059</v>
      </c>
      <c r="E45" s="1" t="s">
        <v>54</v>
      </c>
      <c r="F45" s="1">
        <v>50422000</v>
      </c>
      <c r="G45" s="13" t="s">
        <v>419</v>
      </c>
      <c r="H45" s="13">
        <v>13</v>
      </c>
      <c r="I45" s="13" t="s">
        <v>414</v>
      </c>
      <c r="J45" s="13" t="s">
        <v>415</v>
      </c>
      <c r="K45" s="13" t="s">
        <v>414</v>
      </c>
      <c r="L45" s="13" t="s">
        <v>417</v>
      </c>
      <c r="M45" s="2">
        <v>549.28142976227457</v>
      </c>
      <c r="N45" s="2">
        <v>549.28142976227457</v>
      </c>
      <c r="O45" s="2">
        <v>601.59061354915787</v>
      </c>
      <c r="P45" s="2">
        <v>564.65550979561817</v>
      </c>
      <c r="Q45" s="2">
        <v>591.54101026207627</v>
      </c>
      <c r="R45" s="2">
        <v>591.54101026207627</v>
      </c>
      <c r="S45" s="2">
        <v>564.65550979561817</v>
      </c>
      <c r="T45" s="2">
        <v>618.43651072853424</v>
      </c>
      <c r="U45" s="2">
        <v>591.54101026207627</v>
      </c>
      <c r="V45" s="2">
        <v>564.65550979561817</v>
      </c>
      <c r="W45" s="2">
        <v>591.54101026207627</v>
      </c>
      <c r="X45" s="2">
        <v>591.54101026207627</v>
      </c>
      <c r="Y45" s="2">
        <f t="shared" si="0"/>
        <v>6970.2615644994767</v>
      </c>
    </row>
    <row r="46" spans="1:25" ht="14.4">
      <c r="A46" s="1" t="s">
        <v>22</v>
      </c>
      <c r="B46" s="1">
        <v>120105</v>
      </c>
      <c r="C46" s="13" t="s">
        <v>1064</v>
      </c>
      <c r="D46" s="13" t="s">
        <v>1059</v>
      </c>
      <c r="E46" s="1" t="s">
        <v>86</v>
      </c>
      <c r="F46" s="1">
        <v>50423000</v>
      </c>
      <c r="G46" s="13" t="s">
        <v>421</v>
      </c>
      <c r="H46" s="13">
        <v>13</v>
      </c>
      <c r="I46" s="13" t="s">
        <v>414</v>
      </c>
      <c r="J46" s="13" t="s">
        <v>415</v>
      </c>
      <c r="K46" s="13" t="s">
        <v>414</v>
      </c>
      <c r="L46" s="13" t="s">
        <v>417</v>
      </c>
      <c r="M46" s="2">
        <v>740</v>
      </c>
      <c r="N46" s="2">
        <v>740</v>
      </c>
      <c r="O46" s="2">
        <v>740</v>
      </c>
      <c r="P46" s="2">
        <v>740</v>
      </c>
      <c r="Q46" s="2">
        <v>740</v>
      </c>
      <c r="R46" s="2">
        <v>740</v>
      </c>
      <c r="S46" s="2">
        <v>740</v>
      </c>
      <c r="T46" s="2">
        <v>740</v>
      </c>
      <c r="U46" s="2">
        <v>740</v>
      </c>
      <c r="V46" s="2">
        <v>740</v>
      </c>
      <c r="W46" s="2">
        <v>740</v>
      </c>
      <c r="X46" s="2">
        <v>740</v>
      </c>
      <c r="Y46" s="2">
        <f t="shared" si="0"/>
        <v>8880</v>
      </c>
    </row>
    <row r="47" spans="1:25" ht="14.4">
      <c r="A47" s="1" t="s">
        <v>22</v>
      </c>
      <c r="B47" s="1">
        <v>120105</v>
      </c>
      <c r="C47" s="13" t="s">
        <v>1064</v>
      </c>
      <c r="D47" s="13" t="s">
        <v>1059</v>
      </c>
      <c r="E47" s="1" t="s">
        <v>87</v>
      </c>
      <c r="F47" s="1">
        <v>50426000</v>
      </c>
      <c r="G47" s="13" t="s">
        <v>422</v>
      </c>
      <c r="H47" s="13">
        <v>13</v>
      </c>
      <c r="I47" s="13" t="s">
        <v>414</v>
      </c>
      <c r="J47" s="13" t="s">
        <v>415</v>
      </c>
      <c r="K47" s="13" t="s">
        <v>414</v>
      </c>
      <c r="L47" s="13" t="s">
        <v>417</v>
      </c>
      <c r="M47" s="2">
        <v>931</v>
      </c>
      <c r="N47" s="2">
        <v>931</v>
      </c>
      <c r="O47" s="2">
        <v>931</v>
      </c>
      <c r="P47" s="2">
        <v>931</v>
      </c>
      <c r="Q47" s="2">
        <v>931</v>
      </c>
      <c r="R47" s="2">
        <v>931</v>
      </c>
      <c r="S47" s="2">
        <v>931</v>
      </c>
      <c r="T47" s="2">
        <v>931</v>
      </c>
      <c r="U47" s="2">
        <v>931</v>
      </c>
      <c r="V47" s="2">
        <v>931</v>
      </c>
      <c r="W47" s="2">
        <v>931</v>
      </c>
      <c r="X47" s="2">
        <v>931</v>
      </c>
      <c r="Y47" s="2">
        <f t="shared" si="0"/>
        <v>11172</v>
      </c>
    </row>
    <row r="48" spans="1:25" ht="14.4">
      <c r="A48" s="1" t="s">
        <v>22</v>
      </c>
      <c r="B48" s="1">
        <v>120105</v>
      </c>
      <c r="C48" s="13" t="s">
        <v>1064</v>
      </c>
      <c r="D48" s="13" t="s">
        <v>1059</v>
      </c>
      <c r="E48" s="1" t="s">
        <v>88</v>
      </c>
      <c r="F48" s="1">
        <v>50450000</v>
      </c>
      <c r="G48" s="13" t="s">
        <v>424</v>
      </c>
      <c r="H48" s="13">
        <v>13</v>
      </c>
      <c r="I48" s="13" t="s">
        <v>414</v>
      </c>
      <c r="J48" s="13" t="s">
        <v>415</v>
      </c>
      <c r="K48" s="13" t="s">
        <v>414</v>
      </c>
      <c r="L48" s="13" t="s">
        <v>417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11250</v>
      </c>
      <c r="Y48" s="2">
        <f t="shared" si="0"/>
        <v>11250</v>
      </c>
    </row>
    <row r="49" spans="1:25" ht="14.4">
      <c r="A49" s="1" t="s">
        <v>22</v>
      </c>
      <c r="B49" s="1">
        <v>120105</v>
      </c>
      <c r="C49" s="13" t="s">
        <v>1064</v>
      </c>
      <c r="D49" s="13" t="s">
        <v>1059</v>
      </c>
      <c r="E49" s="1" t="s">
        <v>89</v>
      </c>
      <c r="F49" s="1">
        <v>50457000</v>
      </c>
      <c r="G49" s="13" t="s">
        <v>439</v>
      </c>
      <c r="H49" s="13">
        <v>13</v>
      </c>
      <c r="I49" s="13" t="s">
        <v>414</v>
      </c>
      <c r="J49" s="13" t="s">
        <v>415</v>
      </c>
      <c r="K49" s="13" t="s">
        <v>414</v>
      </c>
      <c r="L49" s="13" t="s">
        <v>417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2730</v>
      </c>
      <c r="X49" s="2">
        <v>0</v>
      </c>
      <c r="Y49" s="2">
        <f t="shared" si="0"/>
        <v>2730</v>
      </c>
    </row>
    <row r="50" spans="1:25" ht="14.4">
      <c r="A50" s="1" t="s">
        <v>22</v>
      </c>
      <c r="B50" s="1">
        <v>120105</v>
      </c>
      <c r="C50" s="13" t="s">
        <v>1064</v>
      </c>
      <c r="D50" s="13" t="s">
        <v>1059</v>
      </c>
      <c r="E50" s="1" t="s">
        <v>90</v>
      </c>
      <c r="F50" s="1">
        <v>50421100</v>
      </c>
      <c r="G50" s="13" t="s">
        <v>418</v>
      </c>
      <c r="H50" s="13">
        <v>13</v>
      </c>
      <c r="I50" s="13" t="s">
        <v>414</v>
      </c>
      <c r="J50" s="13" t="s">
        <v>415</v>
      </c>
      <c r="K50" s="13" t="s">
        <v>414</v>
      </c>
      <c r="L50" s="13" t="s">
        <v>417</v>
      </c>
      <c r="M50" s="2">
        <v>-58.019152439570917</v>
      </c>
      <c r="N50" s="2">
        <v>-58.019152439570917</v>
      </c>
      <c r="O50" s="2">
        <v>-63.544786005244333</v>
      </c>
      <c r="P50" s="2">
        <v>-59.643688707878901</v>
      </c>
      <c r="Q50" s="2">
        <v>-62.483864360635039</v>
      </c>
      <c r="R50" s="2">
        <v>-62.483864360635039</v>
      </c>
      <c r="S50" s="2">
        <v>-59.643688707878901</v>
      </c>
      <c r="T50" s="2">
        <v>-65.324040013391183</v>
      </c>
      <c r="U50" s="2">
        <v>-62.483864360635039</v>
      </c>
      <c r="V50" s="2">
        <v>-59.643688707878901</v>
      </c>
      <c r="W50" s="2">
        <v>-62.483864360635039</v>
      </c>
      <c r="X50" s="2">
        <v>-62.483864360635039</v>
      </c>
      <c r="Y50" s="2">
        <f t="shared" si="0"/>
        <v>-736.25751882458928</v>
      </c>
    </row>
    <row r="51" spans="1:25" ht="14.4">
      <c r="A51" s="1" t="s">
        <v>22</v>
      </c>
      <c r="B51" s="1">
        <v>120105</v>
      </c>
      <c r="C51" s="13" t="s">
        <v>1064</v>
      </c>
      <c r="D51" s="13" t="s">
        <v>1059</v>
      </c>
      <c r="E51" s="1" t="s">
        <v>91</v>
      </c>
      <c r="F51" s="1">
        <v>50422100</v>
      </c>
      <c r="G51" s="13" t="s">
        <v>420</v>
      </c>
      <c r="H51" s="13">
        <v>13</v>
      </c>
      <c r="I51" s="13" t="s">
        <v>414</v>
      </c>
      <c r="J51" s="13" t="s">
        <v>415</v>
      </c>
      <c r="K51" s="13" t="s">
        <v>414</v>
      </c>
      <c r="L51" s="13" t="s">
        <v>417</v>
      </c>
      <c r="M51" s="2">
        <v>-51.703368993186551</v>
      </c>
      <c r="N51" s="2">
        <v>-51.703368993186551</v>
      </c>
      <c r="O51" s="2">
        <v>-56.627499373490032</v>
      </c>
      <c r="P51" s="2">
        <v>-53.151063324995768</v>
      </c>
      <c r="Q51" s="2">
        <v>-55.682066340471764</v>
      </c>
      <c r="R51" s="2">
        <v>-55.682066340471764</v>
      </c>
      <c r="S51" s="2">
        <v>-53.151063324995768</v>
      </c>
      <c r="T51" s="2">
        <v>-58.213069355947752</v>
      </c>
      <c r="U51" s="2">
        <v>-55.682066340471764</v>
      </c>
      <c r="V51" s="2">
        <v>-53.151063324995768</v>
      </c>
      <c r="W51" s="2">
        <v>-55.682066340471764</v>
      </c>
      <c r="X51" s="2">
        <v>-55.682066340471764</v>
      </c>
      <c r="Y51" s="2">
        <f t="shared" si="0"/>
        <v>-656.11082839315713</v>
      </c>
    </row>
    <row r="52" spans="1:25" ht="14.4">
      <c r="A52" s="1" t="s">
        <v>22</v>
      </c>
      <c r="B52" s="1">
        <v>120105</v>
      </c>
      <c r="C52" s="13" t="s">
        <v>1064</v>
      </c>
      <c r="D52" s="13" t="s">
        <v>1059</v>
      </c>
      <c r="E52" s="1" t="s">
        <v>92</v>
      </c>
      <c r="F52" s="1">
        <v>53150000</v>
      </c>
      <c r="G52" s="13" t="s">
        <v>658</v>
      </c>
      <c r="H52" s="13">
        <v>15</v>
      </c>
      <c r="I52" s="13" t="s">
        <v>650</v>
      </c>
      <c r="J52" s="13" t="s">
        <v>651</v>
      </c>
      <c r="K52" s="13" t="s">
        <v>650</v>
      </c>
      <c r="L52" s="13" t="s">
        <v>660</v>
      </c>
      <c r="M52" s="2">
        <v>7549.7076435833333</v>
      </c>
      <c r="N52" s="2">
        <v>7549.7076435833333</v>
      </c>
      <c r="O52" s="2">
        <v>7549.7076435833333</v>
      </c>
      <c r="P52" s="2">
        <v>7549.7076435833333</v>
      </c>
      <c r="Q52" s="2">
        <v>7549.7076435833333</v>
      </c>
      <c r="R52" s="2">
        <v>7549.7076435833333</v>
      </c>
      <c r="S52" s="2">
        <v>7549.7076435833333</v>
      </c>
      <c r="T52" s="2">
        <v>7549.7076435833333</v>
      </c>
      <c r="U52" s="2">
        <v>7549.7076435833333</v>
      </c>
      <c r="V52" s="2">
        <v>7549.7076435833333</v>
      </c>
      <c r="W52" s="2">
        <v>7549.7076435833333</v>
      </c>
      <c r="X52" s="2">
        <v>7549.7076435833333</v>
      </c>
      <c r="Y52" s="2">
        <f t="shared" si="0"/>
        <v>90596.49172299997</v>
      </c>
    </row>
    <row r="53" spans="1:25" ht="14.4">
      <c r="A53" s="1" t="s">
        <v>22</v>
      </c>
      <c r="B53" s="1">
        <v>120105</v>
      </c>
      <c r="C53" s="13" t="s">
        <v>1064</v>
      </c>
      <c r="D53" s="13" t="s">
        <v>1059</v>
      </c>
      <c r="E53" s="1" t="s">
        <v>93</v>
      </c>
      <c r="F53" s="1">
        <v>53154000</v>
      </c>
      <c r="G53" s="13" t="s">
        <v>682</v>
      </c>
      <c r="H53" s="13">
        <v>15</v>
      </c>
      <c r="I53" s="13" t="s">
        <v>650</v>
      </c>
      <c r="J53" s="13" t="s">
        <v>651</v>
      </c>
      <c r="K53" s="13" t="s">
        <v>650</v>
      </c>
      <c r="L53" s="13" t="s">
        <v>681</v>
      </c>
      <c r="M53" s="2">
        <v>7694.2634474999995</v>
      </c>
      <c r="N53" s="2">
        <v>7694.2634474999995</v>
      </c>
      <c r="O53" s="2">
        <v>7694.2634474999995</v>
      </c>
      <c r="P53" s="2">
        <v>7694.2634474999995</v>
      </c>
      <c r="Q53" s="2">
        <v>7694.2634474999995</v>
      </c>
      <c r="R53" s="2">
        <v>7694.2634474999995</v>
      </c>
      <c r="S53" s="2">
        <v>7694.2634474999995</v>
      </c>
      <c r="T53" s="2">
        <v>7694.2634474999995</v>
      </c>
      <c r="U53" s="2">
        <v>7694.2634474999995</v>
      </c>
      <c r="V53" s="2">
        <v>7694.2634474999995</v>
      </c>
      <c r="W53" s="2">
        <v>7694.2634474999995</v>
      </c>
      <c r="X53" s="2">
        <v>7694.2634474999995</v>
      </c>
      <c r="Y53" s="2">
        <f t="shared" si="0"/>
        <v>92331.161369999987</v>
      </c>
    </row>
    <row r="54" spans="1:25" ht="14.4">
      <c r="A54" s="1" t="s">
        <v>22</v>
      </c>
      <c r="B54" s="1">
        <v>120105</v>
      </c>
      <c r="C54" s="13" t="s">
        <v>1064</v>
      </c>
      <c r="D54" s="13" t="s">
        <v>1059</v>
      </c>
      <c r="E54" s="1" t="s">
        <v>94</v>
      </c>
      <c r="F54" s="1">
        <v>52550000</v>
      </c>
      <c r="G54" s="13" t="s">
        <v>584</v>
      </c>
      <c r="H54" s="13">
        <v>16</v>
      </c>
      <c r="I54" s="13" t="s">
        <v>553</v>
      </c>
      <c r="J54" s="13" t="s">
        <v>554</v>
      </c>
      <c r="K54" s="13" t="s">
        <v>555</v>
      </c>
      <c r="L54" s="13" t="s">
        <v>506</v>
      </c>
      <c r="M54" s="2">
        <v>0</v>
      </c>
      <c r="N54" s="2">
        <v>0</v>
      </c>
      <c r="O54" s="2">
        <v>5000</v>
      </c>
      <c r="P54" s="2">
        <v>0</v>
      </c>
      <c r="Q54" s="2">
        <v>0</v>
      </c>
      <c r="R54" s="2">
        <v>5000</v>
      </c>
      <c r="S54" s="2">
        <v>0</v>
      </c>
      <c r="T54" s="2">
        <v>0</v>
      </c>
      <c r="U54" s="2">
        <v>5000</v>
      </c>
      <c r="V54" s="2">
        <v>0</v>
      </c>
      <c r="W54" s="2">
        <v>0</v>
      </c>
      <c r="X54" s="2">
        <v>5000</v>
      </c>
      <c r="Y54" s="2">
        <f t="shared" si="0"/>
        <v>20000</v>
      </c>
    </row>
    <row r="55" spans="1:25" ht="14.4">
      <c r="A55" s="1" t="s">
        <v>22</v>
      </c>
      <c r="B55" s="1">
        <v>120105</v>
      </c>
      <c r="C55" s="13" t="s">
        <v>1064</v>
      </c>
      <c r="D55" s="13" t="s">
        <v>1059</v>
      </c>
      <c r="E55" s="1" t="s">
        <v>95</v>
      </c>
      <c r="F55" s="1">
        <v>52571000</v>
      </c>
      <c r="G55" s="13" t="s">
        <v>610</v>
      </c>
      <c r="H55" s="13">
        <v>16</v>
      </c>
      <c r="I55" s="13" t="s">
        <v>553</v>
      </c>
      <c r="J55" s="13" t="s">
        <v>554</v>
      </c>
      <c r="K55" s="13" t="s">
        <v>555</v>
      </c>
      <c r="L55" s="13" t="s">
        <v>506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2000</v>
      </c>
      <c r="U55" s="2">
        <v>0</v>
      </c>
      <c r="V55" s="2">
        <v>0</v>
      </c>
      <c r="W55" s="2">
        <v>0</v>
      </c>
      <c r="X55" s="2">
        <v>0</v>
      </c>
      <c r="Y55" s="2">
        <f t="shared" si="0"/>
        <v>2000</v>
      </c>
    </row>
    <row r="56" spans="1:25" ht="14.4">
      <c r="A56" s="1" t="s">
        <v>22</v>
      </c>
      <c r="B56" s="1">
        <v>120105</v>
      </c>
      <c r="C56" s="13" t="s">
        <v>1064</v>
      </c>
      <c r="D56" s="13" t="s">
        <v>1059</v>
      </c>
      <c r="E56" s="1" t="s">
        <v>96</v>
      </c>
      <c r="F56" s="1">
        <v>52574000</v>
      </c>
      <c r="G56" s="13" t="s">
        <v>616</v>
      </c>
      <c r="H56" s="13">
        <v>17</v>
      </c>
      <c r="I56" s="13" t="s">
        <v>617</v>
      </c>
      <c r="J56" s="13" t="s">
        <v>618</v>
      </c>
      <c r="K56" s="13" t="s">
        <v>617</v>
      </c>
      <c r="L56" s="13" t="s">
        <v>506</v>
      </c>
      <c r="M56" s="2">
        <v>336.90002299999992</v>
      </c>
      <c r="N56" s="2">
        <v>336.90002299999992</v>
      </c>
      <c r="O56" s="2">
        <v>336.90002299999992</v>
      </c>
      <c r="P56" s="2">
        <v>336.90002299999992</v>
      </c>
      <c r="Q56" s="2">
        <v>336.90002299999992</v>
      </c>
      <c r="R56" s="2">
        <v>336.90002299999992</v>
      </c>
      <c r="S56" s="2">
        <v>336.90002299999992</v>
      </c>
      <c r="T56" s="2">
        <v>336.90002299999992</v>
      </c>
      <c r="U56" s="2">
        <v>336.90002299999992</v>
      </c>
      <c r="V56" s="2">
        <v>336.90002299999992</v>
      </c>
      <c r="W56" s="2">
        <v>336.90002299999992</v>
      </c>
      <c r="X56" s="2">
        <v>336.90002299999992</v>
      </c>
      <c r="Y56" s="2">
        <f t="shared" si="0"/>
        <v>4042.8002759999999</v>
      </c>
    </row>
    <row r="57" spans="1:25" ht="14.4">
      <c r="A57" s="1" t="s">
        <v>22</v>
      </c>
      <c r="B57" s="1">
        <v>120105</v>
      </c>
      <c r="C57" s="13" t="s">
        <v>1064</v>
      </c>
      <c r="D57" s="13" t="s">
        <v>1059</v>
      </c>
      <c r="E57" s="1" t="s">
        <v>97</v>
      </c>
      <c r="F57" s="1">
        <v>52574100</v>
      </c>
      <c r="G57" s="13" t="s">
        <v>623</v>
      </c>
      <c r="H57" s="13">
        <v>17</v>
      </c>
      <c r="I57" s="13" t="s">
        <v>617</v>
      </c>
      <c r="J57" s="13" t="s">
        <v>618</v>
      </c>
      <c r="K57" s="13" t="s">
        <v>617</v>
      </c>
      <c r="L57" s="13" t="s">
        <v>506</v>
      </c>
      <c r="M57" s="2">
        <v>700</v>
      </c>
      <c r="N57" s="2">
        <v>700</v>
      </c>
      <c r="O57" s="2">
        <v>700</v>
      </c>
      <c r="P57" s="2">
        <v>700</v>
      </c>
      <c r="Q57" s="2">
        <v>700</v>
      </c>
      <c r="R57" s="2">
        <v>700</v>
      </c>
      <c r="S57" s="2">
        <v>700</v>
      </c>
      <c r="T57" s="2">
        <v>700</v>
      </c>
      <c r="U57" s="2">
        <v>700</v>
      </c>
      <c r="V57" s="2">
        <v>700</v>
      </c>
      <c r="W57" s="2">
        <v>700</v>
      </c>
      <c r="X57" s="2">
        <v>700</v>
      </c>
      <c r="Y57" s="2">
        <f t="shared" si="0"/>
        <v>8400</v>
      </c>
    </row>
    <row r="58" spans="1:25" ht="14.4">
      <c r="A58" s="1" t="s">
        <v>22</v>
      </c>
      <c r="B58" s="1">
        <v>120105</v>
      </c>
      <c r="C58" s="13" t="s">
        <v>1064</v>
      </c>
      <c r="D58" s="13" t="s">
        <v>1059</v>
      </c>
      <c r="E58" s="1" t="s">
        <v>98</v>
      </c>
      <c r="F58" s="1">
        <v>52566000</v>
      </c>
      <c r="G58" s="13" t="s">
        <v>604</v>
      </c>
      <c r="H58" s="13">
        <v>18</v>
      </c>
      <c r="I58" s="13" t="s">
        <v>596</v>
      </c>
      <c r="J58" s="13" t="s">
        <v>597</v>
      </c>
      <c r="K58" s="13" t="s">
        <v>598</v>
      </c>
      <c r="L58" s="13" t="s">
        <v>506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4000</v>
      </c>
      <c r="U58" s="2">
        <v>0</v>
      </c>
      <c r="V58" s="2">
        <v>0</v>
      </c>
      <c r="W58" s="2">
        <v>0</v>
      </c>
      <c r="X58" s="2">
        <v>0</v>
      </c>
      <c r="Y58" s="2">
        <f t="shared" si="0"/>
        <v>4000</v>
      </c>
    </row>
    <row r="59" spans="1:25" ht="14.4">
      <c r="A59" s="1" t="s">
        <v>22</v>
      </c>
      <c r="B59" s="1">
        <v>120105</v>
      </c>
      <c r="C59" s="13" t="s">
        <v>1064</v>
      </c>
      <c r="D59" s="13" t="s">
        <v>1059</v>
      </c>
      <c r="E59" s="1" t="s">
        <v>99</v>
      </c>
      <c r="F59" s="1">
        <v>52562000</v>
      </c>
      <c r="G59" s="13" t="s">
        <v>590</v>
      </c>
      <c r="H59" s="13">
        <v>19</v>
      </c>
      <c r="I59" s="13" t="s">
        <v>527</v>
      </c>
      <c r="J59" s="13" t="s">
        <v>528</v>
      </c>
      <c r="K59" s="13" t="s">
        <v>529</v>
      </c>
      <c r="L59" s="13" t="s">
        <v>506</v>
      </c>
      <c r="M59" s="2">
        <v>500</v>
      </c>
      <c r="N59" s="2">
        <v>500</v>
      </c>
      <c r="O59" s="2">
        <v>500</v>
      </c>
      <c r="P59" s="2">
        <v>500</v>
      </c>
      <c r="Q59" s="2">
        <v>500</v>
      </c>
      <c r="R59" s="2">
        <v>500</v>
      </c>
      <c r="S59" s="2">
        <v>500</v>
      </c>
      <c r="T59" s="2">
        <v>500</v>
      </c>
      <c r="U59" s="2">
        <v>500</v>
      </c>
      <c r="V59" s="2">
        <v>500</v>
      </c>
      <c r="W59" s="2">
        <v>500</v>
      </c>
      <c r="X59" s="2">
        <v>500</v>
      </c>
      <c r="Y59" s="2">
        <f t="shared" si="0"/>
        <v>6000</v>
      </c>
    </row>
    <row r="60" spans="1:25" ht="14.4">
      <c r="A60" s="1" t="s">
        <v>22</v>
      </c>
      <c r="B60" s="1">
        <v>120105</v>
      </c>
      <c r="C60" s="13" t="s">
        <v>1064</v>
      </c>
      <c r="D60" s="13" t="s">
        <v>1059</v>
      </c>
      <c r="E60" s="1" t="s">
        <v>100</v>
      </c>
      <c r="F60" s="1">
        <v>52526100</v>
      </c>
      <c r="G60" s="13" t="s">
        <v>549</v>
      </c>
      <c r="H60" s="13">
        <v>19</v>
      </c>
      <c r="I60" s="13" t="s">
        <v>527</v>
      </c>
      <c r="J60" s="13" t="s">
        <v>528</v>
      </c>
      <c r="K60" s="13" t="s">
        <v>529</v>
      </c>
      <c r="L60" s="13" t="s">
        <v>506</v>
      </c>
      <c r="M60" s="2">
        <v>8888.9920000000002</v>
      </c>
      <c r="N60" s="2">
        <v>8888.9920000000002</v>
      </c>
      <c r="O60" s="2">
        <v>8888.9920000000002</v>
      </c>
      <c r="P60" s="2">
        <v>8888.9920000000002</v>
      </c>
      <c r="Q60" s="2">
        <v>8888.9920000000002</v>
      </c>
      <c r="R60" s="2">
        <v>8888.9920000000002</v>
      </c>
      <c r="S60" s="2">
        <v>8888.9920000000002</v>
      </c>
      <c r="T60" s="2">
        <v>8888.9920000000002</v>
      </c>
      <c r="U60" s="2">
        <v>8888.9920000000002</v>
      </c>
      <c r="V60" s="2">
        <v>8888.9920000000002</v>
      </c>
      <c r="W60" s="2">
        <v>8888.9920000000002</v>
      </c>
      <c r="X60" s="2">
        <v>8888.9920000000002</v>
      </c>
      <c r="Y60" s="2">
        <f t="shared" si="0"/>
        <v>106667.90399999999</v>
      </c>
    </row>
    <row r="61" spans="1:25" ht="14.4">
      <c r="A61" s="1" t="s">
        <v>22</v>
      </c>
      <c r="B61" s="1">
        <v>120105</v>
      </c>
      <c r="C61" s="13" t="s">
        <v>1064</v>
      </c>
      <c r="D61" s="13" t="s">
        <v>1059</v>
      </c>
      <c r="E61" s="1" t="s">
        <v>101</v>
      </c>
      <c r="F61" s="1">
        <v>52571500</v>
      </c>
      <c r="G61" s="13" t="s">
        <v>615</v>
      </c>
      <c r="H61" s="13">
        <v>19</v>
      </c>
      <c r="I61" s="13" t="s">
        <v>527</v>
      </c>
      <c r="J61" s="13" t="s">
        <v>528</v>
      </c>
      <c r="K61" s="13" t="s">
        <v>529</v>
      </c>
      <c r="L61" s="13" t="s">
        <v>506</v>
      </c>
      <c r="M61" s="2">
        <v>6393.0625000000009</v>
      </c>
      <c r="N61" s="2">
        <v>6393.0625000000009</v>
      </c>
      <c r="O61" s="2">
        <v>6393.0625000000009</v>
      </c>
      <c r="P61" s="2">
        <v>6393.0625000000009</v>
      </c>
      <c r="Q61" s="2">
        <v>6393.0625000000009</v>
      </c>
      <c r="R61" s="2">
        <v>6393.0625000000009</v>
      </c>
      <c r="S61" s="2">
        <v>6393.0625000000009</v>
      </c>
      <c r="T61" s="2">
        <v>6393.0625000000009</v>
      </c>
      <c r="U61" s="2">
        <v>6393.0625000000009</v>
      </c>
      <c r="V61" s="2">
        <v>6393.0625000000009</v>
      </c>
      <c r="W61" s="2">
        <v>6393.0625000000009</v>
      </c>
      <c r="X61" s="2">
        <v>6393.0625000000009</v>
      </c>
      <c r="Y61" s="2">
        <f t="shared" si="0"/>
        <v>76716.750000000015</v>
      </c>
    </row>
    <row r="62" spans="1:25" ht="14.4">
      <c r="A62" s="1" t="s">
        <v>22</v>
      </c>
      <c r="B62" s="1">
        <v>120105</v>
      </c>
      <c r="C62" s="13" t="s">
        <v>1064</v>
      </c>
      <c r="D62" s="13" t="s">
        <v>1059</v>
      </c>
      <c r="E62" s="1" t="s">
        <v>102</v>
      </c>
      <c r="F62" s="1">
        <v>52534021</v>
      </c>
      <c r="G62" s="13" t="s">
        <v>564</v>
      </c>
      <c r="H62" s="13">
        <v>21</v>
      </c>
      <c r="I62" s="13" t="s">
        <v>561</v>
      </c>
      <c r="J62" s="13" t="s">
        <v>562</v>
      </c>
      <c r="K62" s="13" t="s">
        <v>563</v>
      </c>
      <c r="L62" s="13" t="s">
        <v>506</v>
      </c>
      <c r="M62" s="2">
        <v>515</v>
      </c>
      <c r="N62" s="2">
        <v>665</v>
      </c>
      <c r="O62" s="2">
        <v>565</v>
      </c>
      <c r="P62" s="2">
        <v>615</v>
      </c>
      <c r="Q62" s="2">
        <v>515</v>
      </c>
      <c r="R62" s="2">
        <v>765</v>
      </c>
      <c r="S62" s="2">
        <v>840</v>
      </c>
      <c r="T62" s="2">
        <v>615</v>
      </c>
      <c r="U62" s="2">
        <v>615</v>
      </c>
      <c r="V62" s="2">
        <v>615</v>
      </c>
      <c r="W62" s="2">
        <v>590</v>
      </c>
      <c r="X62" s="2">
        <v>515</v>
      </c>
      <c r="Y62" s="2">
        <f t="shared" si="0"/>
        <v>7430</v>
      </c>
    </row>
    <row r="63" spans="1:25" ht="14.4">
      <c r="A63" s="1" t="s">
        <v>22</v>
      </c>
      <c r="B63" s="1">
        <v>120105</v>
      </c>
      <c r="C63" s="13" t="s">
        <v>1064</v>
      </c>
      <c r="D63" s="13" t="s">
        <v>1059</v>
      </c>
      <c r="E63" s="1" t="s">
        <v>103</v>
      </c>
      <c r="F63" s="1">
        <v>52534000</v>
      </c>
      <c r="G63" s="13" t="s">
        <v>560</v>
      </c>
      <c r="H63" s="13">
        <v>21</v>
      </c>
      <c r="I63" s="13" t="s">
        <v>561</v>
      </c>
      <c r="J63" s="13" t="s">
        <v>562</v>
      </c>
      <c r="K63" s="13" t="s">
        <v>563</v>
      </c>
      <c r="L63" s="13" t="s">
        <v>506</v>
      </c>
      <c r="M63" s="2">
        <v>1000</v>
      </c>
      <c r="N63" s="2">
        <v>4000</v>
      </c>
      <c r="O63" s="2">
        <v>3000</v>
      </c>
      <c r="P63" s="2">
        <v>3000</v>
      </c>
      <c r="Q63" s="2">
        <v>4000</v>
      </c>
      <c r="R63" s="2">
        <v>3000</v>
      </c>
      <c r="S63" s="2">
        <v>3000</v>
      </c>
      <c r="T63" s="2">
        <v>4000</v>
      </c>
      <c r="U63" s="2">
        <v>3000</v>
      </c>
      <c r="V63" s="2">
        <v>3000</v>
      </c>
      <c r="W63" s="2">
        <v>4000</v>
      </c>
      <c r="X63" s="2">
        <v>1000</v>
      </c>
      <c r="Y63" s="2">
        <f t="shared" si="0"/>
        <v>36000</v>
      </c>
    </row>
    <row r="64" spans="1:25" ht="14.4">
      <c r="A64" s="1" t="s">
        <v>22</v>
      </c>
      <c r="B64" s="1">
        <v>120105</v>
      </c>
      <c r="C64" s="13" t="s">
        <v>1064</v>
      </c>
      <c r="D64" s="13" t="s">
        <v>1059</v>
      </c>
      <c r="E64" s="1" t="s">
        <v>104</v>
      </c>
      <c r="F64" s="1">
        <v>52534200</v>
      </c>
      <c r="G64" s="13" t="s">
        <v>565</v>
      </c>
      <c r="H64" s="13">
        <v>21</v>
      </c>
      <c r="I64" s="13" t="s">
        <v>561</v>
      </c>
      <c r="J64" s="13" t="s">
        <v>562</v>
      </c>
      <c r="K64" s="13" t="s">
        <v>563</v>
      </c>
      <c r="L64" s="13" t="s">
        <v>506</v>
      </c>
      <c r="M64" s="2">
        <v>7.98</v>
      </c>
      <c r="N64" s="2">
        <v>1002.98</v>
      </c>
      <c r="O64" s="2">
        <v>332.98</v>
      </c>
      <c r="P64" s="2">
        <v>332.98</v>
      </c>
      <c r="Q64" s="2">
        <v>552.98</v>
      </c>
      <c r="R64" s="2">
        <v>7.98</v>
      </c>
      <c r="S64" s="2">
        <v>961.3</v>
      </c>
      <c r="T64" s="2">
        <v>11.3</v>
      </c>
      <c r="U64" s="2">
        <v>11.3</v>
      </c>
      <c r="V64" s="2">
        <v>1295.3</v>
      </c>
      <c r="W64" s="2">
        <v>11.3</v>
      </c>
      <c r="X64" s="2">
        <v>190.3</v>
      </c>
      <c r="Y64" s="2">
        <f t="shared" si="0"/>
        <v>4718.6800000000012</v>
      </c>
    </row>
    <row r="65" spans="1:25" ht="14.4">
      <c r="A65" s="1" t="s">
        <v>22</v>
      </c>
      <c r="B65" s="1">
        <v>120105</v>
      </c>
      <c r="C65" s="13" t="s">
        <v>1064</v>
      </c>
      <c r="D65" s="13" t="s">
        <v>1059</v>
      </c>
      <c r="E65" s="1" t="s">
        <v>105</v>
      </c>
      <c r="F65" s="1">
        <v>52001000</v>
      </c>
      <c r="G65" s="13" t="s">
        <v>488</v>
      </c>
      <c r="H65" s="13">
        <v>22</v>
      </c>
      <c r="I65" s="13" t="s">
        <v>489</v>
      </c>
      <c r="J65" s="13" t="s">
        <v>490</v>
      </c>
      <c r="K65" s="13" t="s">
        <v>489</v>
      </c>
      <c r="L65" s="13" t="s">
        <v>492</v>
      </c>
      <c r="M65" s="2">
        <v>0</v>
      </c>
      <c r="N65" s="2">
        <v>0</v>
      </c>
      <c r="O65" s="2">
        <v>5000</v>
      </c>
      <c r="P65" s="2">
        <v>0</v>
      </c>
      <c r="Q65" s="2">
        <v>0</v>
      </c>
      <c r="R65" s="2">
        <v>5000</v>
      </c>
      <c r="S65" s="2">
        <v>0</v>
      </c>
      <c r="T65" s="2">
        <v>0</v>
      </c>
      <c r="U65" s="2">
        <v>5000</v>
      </c>
      <c r="V65" s="2">
        <v>0</v>
      </c>
      <c r="W65" s="2">
        <v>0</v>
      </c>
      <c r="X65" s="2">
        <v>5000</v>
      </c>
      <c r="Y65" s="2">
        <f t="shared" si="0"/>
        <v>20000</v>
      </c>
    </row>
    <row r="66" spans="1:25" ht="14.4">
      <c r="A66" s="1" t="s">
        <v>22</v>
      </c>
      <c r="B66" s="1">
        <v>120105</v>
      </c>
      <c r="C66" s="13" t="s">
        <v>1064</v>
      </c>
      <c r="D66" s="13" t="s">
        <v>1059</v>
      </c>
      <c r="E66" s="1" t="s">
        <v>106</v>
      </c>
      <c r="F66" s="1">
        <v>52527000</v>
      </c>
      <c r="G66" s="13" t="s">
        <v>550</v>
      </c>
      <c r="H66" s="13">
        <v>22</v>
      </c>
      <c r="I66" s="13" t="s">
        <v>489</v>
      </c>
      <c r="J66" s="13" t="s">
        <v>490</v>
      </c>
      <c r="K66" s="13" t="s">
        <v>489</v>
      </c>
      <c r="L66" s="13" t="s">
        <v>506</v>
      </c>
      <c r="M66" s="2">
        <v>6000</v>
      </c>
      <c r="N66" s="2">
        <v>7500</v>
      </c>
      <c r="O66" s="2">
        <v>0</v>
      </c>
      <c r="P66" s="2">
        <v>0</v>
      </c>
      <c r="Q66" s="2">
        <v>7500</v>
      </c>
      <c r="R66" s="2">
        <v>0</v>
      </c>
      <c r="S66" s="2">
        <v>0</v>
      </c>
      <c r="T66" s="2">
        <v>7500</v>
      </c>
      <c r="U66" s="2">
        <v>0</v>
      </c>
      <c r="V66" s="2">
        <v>0</v>
      </c>
      <c r="W66" s="2">
        <v>7500</v>
      </c>
      <c r="X66" s="2">
        <v>0</v>
      </c>
      <c r="Y66" s="2">
        <f t="shared" si="0"/>
        <v>36000</v>
      </c>
    </row>
    <row r="67" spans="1:25" ht="14.4">
      <c r="A67" s="1" t="s">
        <v>22</v>
      </c>
      <c r="B67" s="1">
        <v>120105</v>
      </c>
      <c r="C67" s="13" t="s">
        <v>1064</v>
      </c>
      <c r="D67" s="13" t="s">
        <v>1059</v>
      </c>
      <c r="E67" s="1" t="s">
        <v>107</v>
      </c>
      <c r="F67" s="1">
        <v>52568000</v>
      </c>
      <c r="G67" s="13" t="s">
        <v>609</v>
      </c>
      <c r="H67" s="13">
        <v>22</v>
      </c>
      <c r="I67" s="13" t="s">
        <v>489</v>
      </c>
      <c r="J67" s="13" t="s">
        <v>490</v>
      </c>
      <c r="K67" s="13" t="s">
        <v>489</v>
      </c>
      <c r="L67" s="13" t="s">
        <v>506</v>
      </c>
      <c r="M67" s="2">
        <v>1869.89</v>
      </c>
      <c r="N67" s="2">
        <v>1869.89</v>
      </c>
      <c r="O67" s="2">
        <v>1869.89</v>
      </c>
      <c r="P67" s="2">
        <v>1869.89</v>
      </c>
      <c r="Q67" s="2">
        <v>1869.89</v>
      </c>
      <c r="R67" s="2">
        <v>1869.89</v>
      </c>
      <c r="S67" s="2">
        <v>1869.89</v>
      </c>
      <c r="T67" s="2">
        <v>1869.89</v>
      </c>
      <c r="U67" s="2">
        <v>1869.89</v>
      </c>
      <c r="V67" s="2">
        <v>1869.89</v>
      </c>
      <c r="W67" s="2">
        <v>1869.89</v>
      </c>
      <c r="X67" s="2">
        <v>1869.89</v>
      </c>
      <c r="Y67" s="2">
        <f t="shared" si="0"/>
        <v>22438.679999999997</v>
      </c>
    </row>
    <row r="68" spans="1:25" ht="14.4">
      <c r="A68" s="1" t="s">
        <v>22</v>
      </c>
      <c r="B68" s="1">
        <v>120105</v>
      </c>
      <c r="C68" s="13" t="s">
        <v>1064</v>
      </c>
      <c r="D68" s="13" t="s">
        <v>1059</v>
      </c>
      <c r="E68" s="1" t="s">
        <v>108</v>
      </c>
      <c r="F68" s="1">
        <v>52579000</v>
      </c>
      <c r="G68" s="13" t="s">
        <v>632</v>
      </c>
      <c r="H68" s="13">
        <v>22</v>
      </c>
      <c r="I68" s="13" t="s">
        <v>489</v>
      </c>
      <c r="J68" s="13" t="s">
        <v>490</v>
      </c>
      <c r="K68" s="13" t="s">
        <v>489</v>
      </c>
      <c r="L68" s="13" t="s">
        <v>506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3555.75</v>
      </c>
      <c r="S68" s="2">
        <v>0</v>
      </c>
      <c r="T68" s="2">
        <v>0</v>
      </c>
      <c r="U68" s="2">
        <v>0</v>
      </c>
      <c r="V68" s="2">
        <v>3555.75</v>
      </c>
      <c r="W68" s="2">
        <v>0</v>
      </c>
      <c r="X68" s="2">
        <v>0</v>
      </c>
      <c r="Y68" s="2">
        <f t="shared" si="0"/>
        <v>7111.5</v>
      </c>
    </row>
    <row r="69" spans="1:25" ht="14.4">
      <c r="A69" s="1" t="s">
        <v>22</v>
      </c>
      <c r="B69" s="1">
        <v>120105</v>
      </c>
      <c r="C69" s="13" t="s">
        <v>1064</v>
      </c>
      <c r="D69" s="13" t="s">
        <v>1059</v>
      </c>
      <c r="E69" s="1" t="s">
        <v>109</v>
      </c>
      <c r="F69" s="1">
        <v>52585000</v>
      </c>
      <c r="G69" s="13" t="s">
        <v>642</v>
      </c>
      <c r="H69" s="13">
        <v>22</v>
      </c>
      <c r="I69" s="13" t="s">
        <v>489</v>
      </c>
      <c r="J69" s="13" t="s">
        <v>490</v>
      </c>
      <c r="K69" s="13" t="s">
        <v>489</v>
      </c>
      <c r="L69" s="13" t="s">
        <v>506</v>
      </c>
      <c r="M69" s="2">
        <v>-1861.81</v>
      </c>
      <c r="N69" s="2">
        <v>-1199.6199999999999</v>
      </c>
      <c r="O69" s="2">
        <v>-4468.1000000000004</v>
      </c>
      <c r="P69" s="2">
        <v>-3955.44</v>
      </c>
      <c r="Q69" s="2">
        <v>-869.16</v>
      </c>
      <c r="R69" s="2">
        <v>-1043.3</v>
      </c>
      <c r="S69" s="2">
        <v>-2060.9299999999998</v>
      </c>
      <c r="T69" s="2">
        <v>-1382.27</v>
      </c>
      <c r="U69" s="2">
        <v>-2005.26</v>
      </c>
      <c r="V69" s="2">
        <v>-4213.2700000000004</v>
      </c>
      <c r="W69" s="2">
        <v>-3124.81</v>
      </c>
      <c r="X69" s="2">
        <v>-1545.44</v>
      </c>
      <c r="Y69" s="2">
        <f t="shared" si="0"/>
        <v>-27729.41</v>
      </c>
    </row>
    <row r="70" spans="1:25" ht="14.4">
      <c r="A70" s="1" t="s">
        <v>22</v>
      </c>
      <c r="B70" s="1">
        <v>120105</v>
      </c>
      <c r="C70" s="13" t="s">
        <v>1064</v>
      </c>
      <c r="D70" s="13" t="s">
        <v>1059</v>
      </c>
      <c r="E70" s="1" t="s">
        <v>110</v>
      </c>
      <c r="F70" s="1">
        <v>52524000</v>
      </c>
      <c r="G70" s="13" t="s">
        <v>548</v>
      </c>
      <c r="H70" s="13">
        <v>22</v>
      </c>
      <c r="I70" s="13" t="s">
        <v>489</v>
      </c>
      <c r="J70" s="13" t="s">
        <v>490</v>
      </c>
      <c r="K70" s="13" t="s">
        <v>489</v>
      </c>
      <c r="L70" s="13" t="s">
        <v>506</v>
      </c>
      <c r="M70" s="2">
        <v>5208.22</v>
      </c>
      <c r="N70" s="2">
        <v>4808.22</v>
      </c>
      <c r="O70" s="2">
        <v>4688.1900000000014</v>
      </c>
      <c r="P70" s="2">
        <v>4736.41</v>
      </c>
      <c r="Q70" s="2">
        <v>4495.96</v>
      </c>
      <c r="R70" s="2">
        <v>4558</v>
      </c>
      <c r="S70" s="2">
        <v>4558</v>
      </c>
      <c r="T70" s="2">
        <v>4558</v>
      </c>
      <c r="U70" s="2">
        <v>4558</v>
      </c>
      <c r="V70" s="2">
        <v>4558</v>
      </c>
      <c r="W70" s="2">
        <v>4558</v>
      </c>
      <c r="X70" s="2">
        <v>4558</v>
      </c>
      <c r="Y70" s="2">
        <f t="shared" si="0"/>
        <v>55843</v>
      </c>
    </row>
    <row r="71" spans="1:25" ht="14.4">
      <c r="A71" s="1" t="s">
        <v>22</v>
      </c>
      <c r="B71" s="1">
        <v>120105</v>
      </c>
      <c r="C71" s="13" t="s">
        <v>1064</v>
      </c>
      <c r="D71" s="13" t="s">
        <v>1059</v>
      </c>
      <c r="E71" s="1" t="s">
        <v>111</v>
      </c>
      <c r="F71" s="1">
        <v>54140000</v>
      </c>
      <c r="G71" s="13" t="s">
        <v>732</v>
      </c>
      <c r="H71" s="13">
        <v>23</v>
      </c>
      <c r="I71" s="13" t="s">
        <v>722</v>
      </c>
      <c r="J71" s="13" t="s">
        <v>723</v>
      </c>
      <c r="K71" s="13" t="s">
        <v>722</v>
      </c>
      <c r="L71" s="13" t="s">
        <v>734</v>
      </c>
      <c r="M71" s="2">
        <v>100</v>
      </c>
      <c r="N71" s="2">
        <v>100</v>
      </c>
      <c r="O71" s="2">
        <v>100</v>
      </c>
      <c r="P71" s="2">
        <v>100</v>
      </c>
      <c r="Q71" s="2">
        <v>100</v>
      </c>
      <c r="R71" s="2">
        <v>100</v>
      </c>
      <c r="S71" s="2">
        <v>100</v>
      </c>
      <c r="T71" s="2">
        <v>100</v>
      </c>
      <c r="U71" s="2">
        <v>100</v>
      </c>
      <c r="V71" s="2">
        <v>100</v>
      </c>
      <c r="W71" s="2">
        <v>100</v>
      </c>
      <c r="X71" s="2">
        <v>100</v>
      </c>
      <c r="Y71" s="2">
        <f t="shared" si="0"/>
        <v>1200</v>
      </c>
    </row>
    <row r="72" spans="1:25" ht="14.4">
      <c r="A72" s="1" t="s">
        <v>22</v>
      </c>
      <c r="B72" s="1">
        <v>120105</v>
      </c>
      <c r="C72" s="13" t="s">
        <v>1064</v>
      </c>
      <c r="D72" s="13" t="s">
        <v>1059</v>
      </c>
      <c r="E72" s="1" t="s">
        <v>112</v>
      </c>
      <c r="F72" s="1">
        <v>55010200</v>
      </c>
      <c r="G72" s="13" t="s">
        <v>771</v>
      </c>
      <c r="H72" s="13">
        <v>24</v>
      </c>
      <c r="I72" s="13" t="s">
        <v>746</v>
      </c>
      <c r="J72" s="13" t="s">
        <v>747</v>
      </c>
      <c r="K72" s="13" t="s">
        <v>746</v>
      </c>
      <c r="L72" s="13" t="s">
        <v>749</v>
      </c>
      <c r="M72" s="2">
        <v>20000</v>
      </c>
      <c r="N72" s="2">
        <v>20000</v>
      </c>
      <c r="O72" s="2">
        <v>20000</v>
      </c>
      <c r="P72" s="2">
        <v>30000</v>
      </c>
      <c r="Q72" s="2">
        <v>30757</v>
      </c>
      <c r="R72" s="2">
        <v>30000</v>
      </c>
      <c r="S72" s="2">
        <v>30000</v>
      </c>
      <c r="T72" s="2">
        <v>30000</v>
      </c>
      <c r="U72" s="2">
        <v>30000</v>
      </c>
      <c r="V72" s="2">
        <v>30000</v>
      </c>
      <c r="W72" s="2">
        <v>30000</v>
      </c>
      <c r="X72" s="2">
        <v>24000</v>
      </c>
      <c r="Y72" s="2">
        <f t="shared" si="0"/>
        <v>324757</v>
      </c>
    </row>
    <row r="73" spans="1:25" ht="14.4">
      <c r="A73" s="1" t="s">
        <v>22</v>
      </c>
      <c r="B73" s="1">
        <v>120105</v>
      </c>
      <c r="C73" s="13" t="s">
        <v>1064</v>
      </c>
      <c r="D73" s="13" t="s">
        <v>1059</v>
      </c>
      <c r="E73" s="1" t="s">
        <v>113</v>
      </c>
      <c r="F73" s="1">
        <v>55010300</v>
      </c>
      <c r="G73" s="13" t="s">
        <v>772</v>
      </c>
      <c r="H73" s="13">
        <v>24</v>
      </c>
      <c r="I73" s="13" t="s">
        <v>746</v>
      </c>
      <c r="J73" s="13" t="s">
        <v>747</v>
      </c>
      <c r="K73" s="13" t="s">
        <v>746</v>
      </c>
      <c r="L73" s="13" t="s">
        <v>749</v>
      </c>
      <c r="M73" s="2">
        <v>10000</v>
      </c>
      <c r="N73" s="2">
        <v>12000</v>
      </c>
      <c r="O73" s="2">
        <v>36000</v>
      </c>
      <c r="P73" s="2">
        <v>15000</v>
      </c>
      <c r="Q73" s="2">
        <v>15000</v>
      </c>
      <c r="R73" s="2">
        <v>16000</v>
      </c>
      <c r="S73" s="2">
        <v>16000</v>
      </c>
      <c r="T73" s="2">
        <v>15000</v>
      </c>
      <c r="U73" s="2">
        <v>15000</v>
      </c>
      <c r="V73" s="2">
        <v>20000</v>
      </c>
      <c r="W73" s="2">
        <v>15000</v>
      </c>
      <c r="X73" s="2">
        <v>15000</v>
      </c>
      <c r="Y73" s="2">
        <f t="shared" si="0"/>
        <v>200000</v>
      </c>
    </row>
    <row r="74" spans="1:25" ht="14.4">
      <c r="A74" s="1" t="s">
        <v>22</v>
      </c>
      <c r="B74" s="1">
        <v>120105</v>
      </c>
      <c r="C74" s="13" t="s">
        <v>1064</v>
      </c>
      <c r="D74" s="13" t="s">
        <v>1059</v>
      </c>
      <c r="E74" s="1" t="s">
        <v>114</v>
      </c>
      <c r="F74" s="1">
        <v>55010500</v>
      </c>
      <c r="G74" s="13" t="s">
        <v>774</v>
      </c>
      <c r="H74" s="13">
        <v>24</v>
      </c>
      <c r="I74" s="13" t="s">
        <v>746</v>
      </c>
      <c r="J74" s="13" t="s">
        <v>747</v>
      </c>
      <c r="K74" s="13" t="s">
        <v>746</v>
      </c>
      <c r="L74" s="13" t="s">
        <v>749</v>
      </c>
      <c r="M74" s="2">
        <v>100</v>
      </c>
      <c r="N74" s="2">
        <v>200</v>
      </c>
      <c r="O74" s="2">
        <v>200</v>
      </c>
      <c r="P74" s="2">
        <v>200</v>
      </c>
      <c r="Q74" s="2">
        <v>200</v>
      </c>
      <c r="R74" s="2">
        <v>233</v>
      </c>
      <c r="S74" s="2">
        <v>200</v>
      </c>
      <c r="T74" s="2">
        <v>200</v>
      </c>
      <c r="U74" s="2">
        <v>200</v>
      </c>
      <c r="V74" s="2">
        <v>200</v>
      </c>
      <c r="W74" s="2">
        <v>200</v>
      </c>
      <c r="X74" s="2">
        <v>200</v>
      </c>
      <c r="Y74" s="2">
        <f t="shared" ref="Y74:Y137" si="1">SUM(M74:X74)</f>
        <v>2333</v>
      </c>
    </row>
    <row r="75" spans="1:25" ht="14.4">
      <c r="A75" s="1" t="s">
        <v>22</v>
      </c>
      <c r="B75" s="1">
        <v>120105</v>
      </c>
      <c r="C75" s="13" t="s">
        <v>1064</v>
      </c>
      <c r="D75" s="13" t="s">
        <v>1059</v>
      </c>
      <c r="E75" s="1" t="s">
        <v>115</v>
      </c>
      <c r="F75" s="1">
        <v>55000100</v>
      </c>
      <c r="G75" s="13" t="s">
        <v>769</v>
      </c>
      <c r="H75" s="13">
        <v>24</v>
      </c>
      <c r="I75" s="13" t="s">
        <v>746</v>
      </c>
      <c r="J75" s="13" t="s">
        <v>747</v>
      </c>
      <c r="K75" s="13" t="s">
        <v>746</v>
      </c>
      <c r="L75" s="13" t="s">
        <v>749</v>
      </c>
      <c r="M75" s="2">
        <v>-5817</v>
      </c>
      <c r="N75" s="2">
        <v>-6204.7999999999993</v>
      </c>
      <c r="O75" s="2">
        <v>-10858.4</v>
      </c>
      <c r="P75" s="2">
        <v>-8725.5</v>
      </c>
      <c r="Q75" s="2">
        <v>-8872.2822999999989</v>
      </c>
      <c r="R75" s="2">
        <v>-8919.4</v>
      </c>
      <c r="S75" s="2">
        <v>-8919.4</v>
      </c>
      <c r="T75" s="2">
        <v>-8725.5</v>
      </c>
      <c r="U75" s="2">
        <v>-8725.5</v>
      </c>
      <c r="V75" s="2">
        <v>-9695</v>
      </c>
      <c r="W75" s="2">
        <v>-8725.5</v>
      </c>
      <c r="X75" s="2">
        <v>-7562.0999999999995</v>
      </c>
      <c r="Y75" s="2">
        <f t="shared" si="1"/>
        <v>-101750.3823</v>
      </c>
    </row>
    <row r="76" spans="1:25" ht="14.4">
      <c r="A76" s="1" t="s">
        <v>22</v>
      </c>
      <c r="B76" s="1">
        <v>120105</v>
      </c>
      <c r="C76" s="13" t="s">
        <v>1064</v>
      </c>
      <c r="D76" s="13" t="s">
        <v>1059</v>
      </c>
      <c r="E76" s="1" t="s">
        <v>116</v>
      </c>
      <c r="F76" s="1">
        <v>52520000</v>
      </c>
      <c r="G76" s="13" t="s">
        <v>546</v>
      </c>
      <c r="H76" s="13">
        <v>26</v>
      </c>
      <c r="I76" s="13" t="s">
        <v>515</v>
      </c>
      <c r="J76" s="13" t="s">
        <v>516</v>
      </c>
      <c r="K76" s="13" t="s">
        <v>517</v>
      </c>
      <c r="L76" s="13" t="s">
        <v>519</v>
      </c>
      <c r="M76" s="2">
        <v>6111.25</v>
      </c>
      <c r="N76" s="2">
        <v>6111.25</v>
      </c>
      <c r="O76" s="2">
        <v>6111.25</v>
      </c>
      <c r="P76" s="2">
        <v>6111.25</v>
      </c>
      <c r="Q76" s="2">
        <v>6111.25</v>
      </c>
      <c r="R76" s="2">
        <v>6111.25</v>
      </c>
      <c r="S76" s="2">
        <v>6111.25</v>
      </c>
      <c r="T76" s="2">
        <v>6111.25</v>
      </c>
      <c r="U76" s="2">
        <v>6111.25</v>
      </c>
      <c r="V76" s="2">
        <v>6111.25</v>
      </c>
      <c r="W76" s="2">
        <v>6111.25</v>
      </c>
      <c r="X76" s="2">
        <v>6111.25</v>
      </c>
      <c r="Y76" s="2">
        <f t="shared" si="1"/>
        <v>73335</v>
      </c>
    </row>
    <row r="77" spans="1:25" ht="14.4">
      <c r="A77" s="1" t="s">
        <v>22</v>
      </c>
      <c r="B77" s="1">
        <v>120105</v>
      </c>
      <c r="C77" s="13" t="s">
        <v>1064</v>
      </c>
      <c r="D77" s="13" t="s">
        <v>1059</v>
      </c>
      <c r="E77" s="1" t="s">
        <v>117</v>
      </c>
      <c r="F77" s="1">
        <v>52510015</v>
      </c>
      <c r="G77" s="13" t="s">
        <v>530</v>
      </c>
      <c r="H77" s="13">
        <v>26</v>
      </c>
      <c r="I77" s="13" t="s">
        <v>515</v>
      </c>
      <c r="J77" s="13" t="s">
        <v>516</v>
      </c>
      <c r="K77" s="13" t="s">
        <v>517</v>
      </c>
      <c r="L77" s="13" t="s">
        <v>519</v>
      </c>
      <c r="M77" s="2">
        <v>12000</v>
      </c>
      <c r="N77" s="2">
        <v>12000</v>
      </c>
      <c r="O77" s="2">
        <v>12000</v>
      </c>
      <c r="P77" s="2">
        <v>12000</v>
      </c>
      <c r="Q77" s="2">
        <v>12000</v>
      </c>
      <c r="R77" s="2">
        <v>12000</v>
      </c>
      <c r="S77" s="2">
        <v>12000</v>
      </c>
      <c r="T77" s="2">
        <v>12000</v>
      </c>
      <c r="U77" s="2">
        <v>12000</v>
      </c>
      <c r="V77" s="2">
        <v>12000</v>
      </c>
      <c r="W77" s="2">
        <v>12000</v>
      </c>
      <c r="X77" s="2">
        <v>12000</v>
      </c>
      <c r="Y77" s="2">
        <f t="shared" si="1"/>
        <v>144000</v>
      </c>
    </row>
    <row r="78" spans="1:25" ht="14.4">
      <c r="A78" s="1" t="s">
        <v>22</v>
      </c>
      <c r="B78" s="1">
        <v>120105</v>
      </c>
      <c r="C78" s="13" t="s">
        <v>1064</v>
      </c>
      <c r="D78" s="13" t="s">
        <v>1059</v>
      </c>
      <c r="E78" s="1" t="s">
        <v>118</v>
      </c>
      <c r="F78" s="1">
        <v>52542015</v>
      </c>
      <c r="G78" s="13" t="s">
        <v>570</v>
      </c>
      <c r="H78" s="13">
        <v>26</v>
      </c>
      <c r="I78" s="13" t="s">
        <v>515</v>
      </c>
      <c r="J78" s="13" t="s">
        <v>516</v>
      </c>
      <c r="K78" s="13" t="s">
        <v>517</v>
      </c>
      <c r="L78" s="13" t="s">
        <v>519</v>
      </c>
      <c r="M78" s="2">
        <v>12276.204877720511</v>
      </c>
      <c r="N78" s="2">
        <v>12276.204877720511</v>
      </c>
      <c r="O78" s="2">
        <v>12276.204877720511</v>
      </c>
      <c r="P78" s="2">
        <v>12276.204877720511</v>
      </c>
      <c r="Q78" s="2">
        <v>12276.204877720511</v>
      </c>
      <c r="R78" s="2">
        <v>12276.204877720511</v>
      </c>
      <c r="S78" s="2">
        <v>12276.204877720511</v>
      </c>
      <c r="T78" s="2">
        <v>12276.204877720511</v>
      </c>
      <c r="U78" s="2">
        <v>12276.204877720511</v>
      </c>
      <c r="V78" s="2">
        <v>12276.204877720511</v>
      </c>
      <c r="W78" s="2">
        <v>12276.204877720511</v>
      </c>
      <c r="X78" s="2">
        <v>12276.204877720511</v>
      </c>
      <c r="Y78" s="2">
        <f t="shared" si="1"/>
        <v>147314.45853264609</v>
      </c>
    </row>
    <row r="79" spans="1:25" ht="14.4">
      <c r="A79" s="1" t="s">
        <v>22</v>
      </c>
      <c r="B79" s="1">
        <v>120105</v>
      </c>
      <c r="C79" s="13" t="s">
        <v>1064</v>
      </c>
      <c r="D79" s="13" t="s">
        <v>1059</v>
      </c>
      <c r="E79" s="1" t="s">
        <v>119</v>
      </c>
      <c r="F79" s="1">
        <v>52566015</v>
      </c>
      <c r="G79" s="13" t="s">
        <v>605</v>
      </c>
      <c r="H79" s="13">
        <v>26</v>
      </c>
      <c r="I79" s="13" t="s">
        <v>515</v>
      </c>
      <c r="J79" s="13" t="s">
        <v>516</v>
      </c>
      <c r="K79" s="13" t="s">
        <v>517</v>
      </c>
      <c r="L79" s="13" t="s">
        <v>519</v>
      </c>
      <c r="M79" s="2">
        <v>55917.774049374748</v>
      </c>
      <c r="N79" s="2">
        <v>55917.774049374748</v>
      </c>
      <c r="O79" s="2">
        <v>55917.774049374748</v>
      </c>
      <c r="P79" s="2">
        <v>55917.774049374748</v>
      </c>
      <c r="Q79" s="2">
        <v>55917.774049374748</v>
      </c>
      <c r="R79" s="2">
        <v>55917.774049374748</v>
      </c>
      <c r="S79" s="2">
        <v>55917.774049374748</v>
      </c>
      <c r="T79" s="2">
        <v>55917.774049374748</v>
      </c>
      <c r="U79" s="2">
        <v>55917.774049374748</v>
      </c>
      <c r="V79" s="2">
        <v>55917.774049374748</v>
      </c>
      <c r="W79" s="2">
        <v>55917.774049374748</v>
      </c>
      <c r="X79" s="2">
        <v>55917.774049374748</v>
      </c>
      <c r="Y79" s="2">
        <f t="shared" si="1"/>
        <v>671013.288592497</v>
      </c>
    </row>
    <row r="80" spans="1:25" ht="14.4">
      <c r="A80" s="1" t="s">
        <v>22</v>
      </c>
      <c r="B80" s="1">
        <v>120105</v>
      </c>
      <c r="C80" s="13" t="s">
        <v>1064</v>
      </c>
      <c r="D80" s="13" t="s">
        <v>1059</v>
      </c>
      <c r="E80" s="1" t="s">
        <v>120</v>
      </c>
      <c r="F80" s="1">
        <v>56610000</v>
      </c>
      <c r="G80" s="13" t="s">
        <v>790</v>
      </c>
      <c r="H80" s="13">
        <v>27</v>
      </c>
      <c r="I80" s="13" t="s">
        <v>791</v>
      </c>
      <c r="J80" s="13" t="s">
        <v>792</v>
      </c>
      <c r="K80" s="13" t="s">
        <v>791</v>
      </c>
      <c r="L80" s="13" t="s">
        <v>794</v>
      </c>
      <c r="M80" s="2">
        <v>19448</v>
      </c>
      <c r="N80" s="2">
        <v>19448</v>
      </c>
      <c r="O80" s="2">
        <v>19448</v>
      </c>
      <c r="P80" s="2">
        <v>19448</v>
      </c>
      <c r="Q80" s="2">
        <v>19448</v>
      </c>
      <c r="R80" s="2">
        <v>19448</v>
      </c>
      <c r="S80" s="2">
        <v>45000</v>
      </c>
      <c r="T80" s="2">
        <v>45000</v>
      </c>
      <c r="U80" s="2">
        <v>25000</v>
      </c>
      <c r="V80" s="2">
        <v>25000</v>
      </c>
      <c r="W80" s="2">
        <v>25000</v>
      </c>
      <c r="X80" s="2">
        <v>25000</v>
      </c>
      <c r="Y80" s="2">
        <f t="shared" si="1"/>
        <v>306688</v>
      </c>
    </row>
    <row r="81" spans="1:25" ht="14.4">
      <c r="A81" s="1" t="s">
        <v>22</v>
      </c>
      <c r="B81" s="1">
        <v>120105</v>
      </c>
      <c r="C81" s="13" t="s">
        <v>1064</v>
      </c>
      <c r="D81" s="13" t="s">
        <v>1059</v>
      </c>
      <c r="E81" s="1" t="s">
        <v>121</v>
      </c>
      <c r="F81" s="1">
        <v>56620000</v>
      </c>
      <c r="G81" s="13" t="s">
        <v>796</v>
      </c>
      <c r="H81" s="13">
        <v>27</v>
      </c>
      <c r="I81" s="13" t="s">
        <v>791</v>
      </c>
      <c r="J81" s="13" t="s">
        <v>792</v>
      </c>
      <c r="K81" s="13" t="s">
        <v>791</v>
      </c>
      <c r="L81" s="13" t="s">
        <v>798</v>
      </c>
      <c r="M81" s="2">
        <v>0</v>
      </c>
      <c r="N81" s="2">
        <v>0</v>
      </c>
      <c r="O81" s="2">
        <v>0</v>
      </c>
      <c r="P81" s="2">
        <v>667</v>
      </c>
      <c r="Q81" s="2">
        <v>667</v>
      </c>
      <c r="R81" s="2">
        <v>667</v>
      </c>
      <c r="S81" s="2">
        <v>667</v>
      </c>
      <c r="T81" s="2">
        <v>667</v>
      </c>
      <c r="U81" s="2">
        <v>667</v>
      </c>
      <c r="V81" s="2">
        <v>667</v>
      </c>
      <c r="W81" s="2">
        <v>667</v>
      </c>
      <c r="X81" s="2">
        <v>667</v>
      </c>
      <c r="Y81" s="2">
        <f t="shared" si="1"/>
        <v>6003</v>
      </c>
    </row>
    <row r="82" spans="1:25" ht="14.4">
      <c r="A82" s="1" t="s">
        <v>22</v>
      </c>
      <c r="B82" s="1">
        <v>120105</v>
      </c>
      <c r="C82" s="13" t="s">
        <v>1064</v>
      </c>
      <c r="D82" s="13" t="s">
        <v>1059</v>
      </c>
      <c r="E82" s="1" t="s">
        <v>122</v>
      </c>
      <c r="F82" s="1">
        <v>55115000</v>
      </c>
      <c r="G82" s="13" t="s">
        <v>1043</v>
      </c>
      <c r="H82" s="13">
        <v>28</v>
      </c>
      <c r="I82" s="13" t="s">
        <v>776</v>
      </c>
      <c r="J82" s="13" t="s">
        <v>777</v>
      </c>
      <c r="K82" s="13" t="s">
        <v>776</v>
      </c>
      <c r="L82" s="13" t="s">
        <v>779</v>
      </c>
      <c r="M82" s="2">
        <v>2891.8458333333333</v>
      </c>
      <c r="N82" s="2">
        <v>2891.8458333333333</v>
      </c>
      <c r="O82" s="2">
        <v>2891.8458333333333</v>
      </c>
      <c r="P82" s="2">
        <v>2891.8458333333333</v>
      </c>
      <c r="Q82" s="2">
        <v>2891.8458333333333</v>
      </c>
      <c r="R82" s="2">
        <v>2891.8458333333333</v>
      </c>
      <c r="S82" s="2">
        <v>2891.8458333333333</v>
      </c>
      <c r="T82" s="2">
        <v>2891.8458333333333</v>
      </c>
      <c r="U82" s="2">
        <v>2891.8458333333333</v>
      </c>
      <c r="V82" s="2">
        <v>2891.8458333333333</v>
      </c>
      <c r="W82" s="2">
        <v>2891.8458333333333</v>
      </c>
      <c r="X82" s="2">
        <v>2891.8458333333333</v>
      </c>
      <c r="Y82" s="2">
        <f t="shared" si="1"/>
        <v>34702.15</v>
      </c>
    </row>
    <row r="83" spans="1:25" ht="14.4">
      <c r="A83" s="1" t="s">
        <v>22</v>
      </c>
      <c r="B83" s="1">
        <v>120105</v>
      </c>
      <c r="C83" s="13" t="s">
        <v>1064</v>
      </c>
      <c r="D83" s="13" t="s">
        <v>1059</v>
      </c>
      <c r="E83" s="1" t="s">
        <v>123</v>
      </c>
      <c r="F83" s="1">
        <v>55715000</v>
      </c>
      <c r="G83" s="13" t="s">
        <v>1045</v>
      </c>
      <c r="H83" s="13">
        <v>28</v>
      </c>
      <c r="I83" s="13" t="s">
        <v>776</v>
      </c>
      <c r="J83" s="13" t="s">
        <v>777</v>
      </c>
      <c r="K83" s="13" t="s">
        <v>776</v>
      </c>
      <c r="L83" s="13" t="s">
        <v>782</v>
      </c>
      <c r="M83" s="2">
        <v>32346</v>
      </c>
      <c r="N83" s="2">
        <v>32346</v>
      </c>
      <c r="O83" s="2">
        <v>32346</v>
      </c>
      <c r="P83" s="2">
        <v>32346</v>
      </c>
      <c r="Q83" s="2">
        <v>32346</v>
      </c>
      <c r="R83" s="2">
        <v>32346</v>
      </c>
      <c r="S83" s="2">
        <v>32346</v>
      </c>
      <c r="T83" s="2">
        <v>32346</v>
      </c>
      <c r="U83" s="2">
        <v>32346</v>
      </c>
      <c r="V83" s="2">
        <v>32346</v>
      </c>
      <c r="W83" s="2">
        <v>32346</v>
      </c>
      <c r="X83" s="2">
        <v>32346</v>
      </c>
      <c r="Y83" s="2">
        <f t="shared" si="1"/>
        <v>388152</v>
      </c>
    </row>
    <row r="84" spans="1:25" ht="14.4">
      <c r="A84" s="1" t="s">
        <v>22</v>
      </c>
      <c r="B84" s="1">
        <v>120105</v>
      </c>
      <c r="C84" s="13" t="s">
        <v>1064</v>
      </c>
      <c r="D84" s="13" t="s">
        <v>1059</v>
      </c>
      <c r="E84" s="1" t="s">
        <v>124</v>
      </c>
      <c r="F84" s="1">
        <v>55725000</v>
      </c>
      <c r="G84" s="13" t="s">
        <v>1044</v>
      </c>
      <c r="H84" s="13">
        <v>28</v>
      </c>
      <c r="I84" s="13" t="s">
        <v>776</v>
      </c>
      <c r="J84" s="13" t="s">
        <v>777</v>
      </c>
      <c r="K84" s="13" t="s">
        <v>776</v>
      </c>
      <c r="L84" s="13" t="s">
        <v>785</v>
      </c>
      <c r="M84" s="2">
        <v>12473.339166666667</v>
      </c>
      <c r="N84" s="2">
        <v>12473.339166666667</v>
      </c>
      <c r="O84" s="2">
        <v>12473.339166666667</v>
      </c>
      <c r="P84" s="2">
        <v>12473.339166666667</v>
      </c>
      <c r="Q84" s="2">
        <v>12473.339166666667</v>
      </c>
      <c r="R84" s="2">
        <v>12473.339166666667</v>
      </c>
      <c r="S84" s="2">
        <v>12473.339166666667</v>
      </c>
      <c r="T84" s="2">
        <v>12473.339166666667</v>
      </c>
      <c r="U84" s="2">
        <v>12473.339166666667</v>
      </c>
      <c r="V84" s="2">
        <v>12473.339166666667</v>
      </c>
      <c r="W84" s="2">
        <v>12473.339166666667</v>
      </c>
      <c r="X84" s="2">
        <v>12473.339166666667</v>
      </c>
      <c r="Y84" s="2">
        <f t="shared" si="1"/>
        <v>149680.07000000004</v>
      </c>
    </row>
    <row r="85" spans="1:25" ht="14.4">
      <c r="A85" s="1" t="s">
        <v>22</v>
      </c>
      <c r="B85" s="1">
        <v>120105</v>
      </c>
      <c r="C85" s="13" t="s">
        <v>1064</v>
      </c>
      <c r="D85" s="13" t="s">
        <v>1059</v>
      </c>
      <c r="E85" s="1" t="s">
        <v>125</v>
      </c>
      <c r="F85" s="1">
        <v>55735000</v>
      </c>
      <c r="G85" s="13" t="s">
        <v>1046</v>
      </c>
      <c r="H85" s="13">
        <v>28</v>
      </c>
      <c r="I85" s="13" t="s">
        <v>776</v>
      </c>
      <c r="J85" s="13" t="s">
        <v>777</v>
      </c>
      <c r="K85" s="13" t="s">
        <v>776</v>
      </c>
      <c r="L85" s="13" t="s">
        <v>789</v>
      </c>
      <c r="M85" s="2">
        <v>20119.095833333333</v>
      </c>
      <c r="N85" s="2">
        <v>20119.095833333333</v>
      </c>
      <c r="O85" s="2">
        <v>20119.095833333333</v>
      </c>
      <c r="P85" s="2">
        <v>20119.095833333333</v>
      </c>
      <c r="Q85" s="2">
        <v>20119.095833333333</v>
      </c>
      <c r="R85" s="2">
        <v>20119.095833333333</v>
      </c>
      <c r="S85" s="2">
        <v>20119.095833333333</v>
      </c>
      <c r="T85" s="2">
        <v>20119.095833333333</v>
      </c>
      <c r="U85" s="2">
        <v>20119.095833333333</v>
      </c>
      <c r="V85" s="2">
        <v>20119.095833333333</v>
      </c>
      <c r="W85" s="2">
        <v>20119.095833333333</v>
      </c>
      <c r="X85" s="2">
        <v>20119.095833333333</v>
      </c>
      <c r="Y85" s="2">
        <f t="shared" si="1"/>
        <v>241429.14999999994</v>
      </c>
    </row>
    <row r="86" spans="1:25" ht="14.4">
      <c r="A86" s="1" t="s">
        <v>22</v>
      </c>
      <c r="B86" s="1">
        <v>120105</v>
      </c>
      <c r="C86" s="13" t="s">
        <v>1064</v>
      </c>
      <c r="D86" s="13" t="s">
        <v>1059</v>
      </c>
      <c r="E86" s="1" t="s">
        <v>126</v>
      </c>
      <c r="F86" s="1">
        <v>62502600</v>
      </c>
      <c r="G86" s="13" t="s">
        <v>838</v>
      </c>
      <c r="H86" s="13">
        <v>29</v>
      </c>
      <c r="I86" s="13" t="s">
        <v>814</v>
      </c>
      <c r="J86" s="13" t="s">
        <v>815</v>
      </c>
      <c r="K86" s="13" t="s">
        <v>816</v>
      </c>
      <c r="L86" s="13" t="s">
        <v>506</v>
      </c>
      <c r="M86" s="2">
        <v>26292.54</v>
      </c>
      <c r="N86" s="2">
        <v>26292.54</v>
      </c>
      <c r="O86" s="2">
        <v>26292.54</v>
      </c>
      <c r="P86" s="2">
        <v>27076.3</v>
      </c>
      <c r="Q86" s="2">
        <v>28387.94</v>
      </c>
      <c r="R86" s="2">
        <v>28387.94</v>
      </c>
      <c r="S86" s="2">
        <v>28427.29</v>
      </c>
      <c r="T86" s="2">
        <v>28427.29</v>
      </c>
      <c r="U86" s="2">
        <v>28518.1</v>
      </c>
      <c r="V86" s="2">
        <v>28518.1</v>
      </c>
      <c r="W86" s="2">
        <v>28745.23</v>
      </c>
      <c r="X86" s="2">
        <v>28745.23</v>
      </c>
      <c r="Y86" s="2">
        <f t="shared" si="1"/>
        <v>334111.03999999998</v>
      </c>
    </row>
    <row r="87" spans="1:25" ht="14.4">
      <c r="A87" s="1" t="s">
        <v>22</v>
      </c>
      <c r="B87" s="1">
        <v>120105</v>
      </c>
      <c r="C87" s="13" t="s">
        <v>1064</v>
      </c>
      <c r="D87" s="13" t="s">
        <v>1059</v>
      </c>
      <c r="E87" s="1" t="s">
        <v>127</v>
      </c>
      <c r="F87" s="1">
        <v>68011000</v>
      </c>
      <c r="G87" s="13" t="s">
        <v>858</v>
      </c>
      <c r="H87" s="13">
        <v>30</v>
      </c>
      <c r="I87" s="13" t="s">
        <v>859</v>
      </c>
      <c r="J87" s="13" t="s">
        <v>860</v>
      </c>
      <c r="K87" s="13" t="s">
        <v>859</v>
      </c>
      <c r="L87" s="13" t="s">
        <v>862</v>
      </c>
      <c r="M87" s="2">
        <v>133214.55333333334</v>
      </c>
      <c r="N87" s="2">
        <v>133214.55333333334</v>
      </c>
      <c r="O87" s="2">
        <v>133214.55333333334</v>
      </c>
      <c r="P87" s="2">
        <v>133214.55333333334</v>
      </c>
      <c r="Q87" s="2">
        <v>133214.55333333334</v>
      </c>
      <c r="R87" s="2">
        <v>133214.55333333334</v>
      </c>
      <c r="S87" s="2">
        <v>133214.55333333334</v>
      </c>
      <c r="T87" s="2">
        <v>133214.55333333334</v>
      </c>
      <c r="U87" s="2">
        <v>133214.55333333334</v>
      </c>
      <c r="V87" s="2">
        <v>133214.55333333334</v>
      </c>
      <c r="W87" s="2">
        <v>133214.55333333334</v>
      </c>
      <c r="X87" s="2">
        <v>133214.55333333334</v>
      </c>
      <c r="Y87" s="2">
        <f t="shared" si="1"/>
        <v>1598574.6399999997</v>
      </c>
    </row>
    <row r="88" spans="1:25" ht="14.4">
      <c r="A88" s="1" t="s">
        <v>22</v>
      </c>
      <c r="B88" s="1">
        <v>120105</v>
      </c>
      <c r="C88" s="13" t="s">
        <v>1064</v>
      </c>
      <c r="D88" s="13" t="s">
        <v>1059</v>
      </c>
      <c r="E88" s="1" t="s">
        <v>69</v>
      </c>
      <c r="F88" s="1">
        <v>68532000</v>
      </c>
      <c r="G88" s="13" t="s">
        <v>892</v>
      </c>
      <c r="H88" s="13">
        <v>34</v>
      </c>
      <c r="I88" s="13" t="s">
        <v>887</v>
      </c>
      <c r="J88" s="13" t="s">
        <v>888</v>
      </c>
      <c r="K88" s="13" t="s">
        <v>887</v>
      </c>
      <c r="L88" s="13" t="s">
        <v>894</v>
      </c>
      <c r="M88" s="2">
        <v>221.87913424835889</v>
      </c>
      <c r="N88" s="2">
        <v>25.360865737241163</v>
      </c>
      <c r="O88" s="2">
        <v>0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0</v>
      </c>
      <c r="Y88" s="2">
        <f t="shared" si="1"/>
        <v>247.23999998560006</v>
      </c>
    </row>
    <row r="89" spans="1:25" ht="14.4">
      <c r="A89" s="1" t="s">
        <v>22</v>
      </c>
      <c r="B89" s="1">
        <v>120105</v>
      </c>
      <c r="C89" s="13" t="s">
        <v>1064</v>
      </c>
      <c r="D89" s="13" t="s">
        <v>1059</v>
      </c>
      <c r="E89" s="1" t="s">
        <v>70</v>
      </c>
      <c r="F89" s="1">
        <v>68533000</v>
      </c>
      <c r="G89" s="13" t="s">
        <v>896</v>
      </c>
      <c r="H89" s="13">
        <v>34</v>
      </c>
      <c r="I89" s="13" t="s">
        <v>887</v>
      </c>
      <c r="J89" s="13" t="s">
        <v>888</v>
      </c>
      <c r="K89" s="13" t="s">
        <v>887</v>
      </c>
      <c r="L89" s="13" t="s">
        <v>894</v>
      </c>
      <c r="M89" s="2">
        <v>4529.3860572568365</v>
      </c>
      <c r="N89" s="2">
        <v>4529.3860572568365</v>
      </c>
      <c r="O89" s="2">
        <v>4960.7504436622494</v>
      </c>
      <c r="P89" s="2">
        <v>4656.2091468600283</v>
      </c>
      <c r="Q89" s="2">
        <v>4877.9372014724104</v>
      </c>
      <c r="R89" s="2">
        <v>4628.0592546128482</v>
      </c>
      <c r="S89" s="2">
        <v>3419.9961691704193</v>
      </c>
      <c r="T89" s="2">
        <v>2915.525592824682</v>
      </c>
      <c r="U89" s="2">
        <v>2544.5088879529089</v>
      </c>
      <c r="V89" s="2">
        <v>2428.849847591413</v>
      </c>
      <c r="W89" s="2">
        <v>2544.5088879529089</v>
      </c>
      <c r="X89" s="2">
        <v>2544.5088879529089</v>
      </c>
      <c r="Y89" s="2">
        <f t="shared" si="1"/>
        <v>44579.626434566439</v>
      </c>
    </row>
    <row r="90" spans="1:25" ht="14.4">
      <c r="A90" s="1" t="s">
        <v>22</v>
      </c>
      <c r="B90" s="1">
        <v>120105</v>
      </c>
      <c r="C90" s="13" t="s">
        <v>1064</v>
      </c>
      <c r="D90" s="13" t="s">
        <v>1059</v>
      </c>
      <c r="E90" s="1" t="s">
        <v>71</v>
      </c>
      <c r="F90" s="1">
        <v>68535000</v>
      </c>
      <c r="G90" s="13" t="s">
        <v>898</v>
      </c>
      <c r="H90" s="13">
        <v>34</v>
      </c>
      <c r="I90" s="13" t="s">
        <v>887</v>
      </c>
      <c r="J90" s="13" t="s">
        <v>888</v>
      </c>
      <c r="K90" s="13" t="s">
        <v>887</v>
      </c>
      <c r="L90" s="13" t="s">
        <v>894</v>
      </c>
      <c r="M90" s="2">
        <v>595.10320769292298</v>
      </c>
      <c r="N90" s="2">
        <v>171.33679230707679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0</v>
      </c>
      <c r="Y90" s="2">
        <f t="shared" si="1"/>
        <v>766.43999999999983</v>
      </c>
    </row>
    <row r="91" spans="1:25" ht="14.4">
      <c r="A91" s="1" t="s">
        <v>22</v>
      </c>
      <c r="B91" s="1">
        <v>120105</v>
      </c>
      <c r="C91" s="13" t="s">
        <v>1064</v>
      </c>
      <c r="D91" s="13" t="s">
        <v>1059</v>
      </c>
      <c r="E91" s="1" t="s">
        <v>128</v>
      </c>
      <c r="F91" s="1">
        <v>68532100</v>
      </c>
      <c r="G91" s="13" t="s">
        <v>895</v>
      </c>
      <c r="H91" s="13">
        <v>34</v>
      </c>
      <c r="I91" s="13" t="s">
        <v>887</v>
      </c>
      <c r="J91" s="13" t="s">
        <v>888</v>
      </c>
      <c r="K91" s="13" t="s">
        <v>887</v>
      </c>
      <c r="L91" s="13" t="s">
        <v>894</v>
      </c>
      <c r="M91" s="2">
        <v>-12.430420101755796</v>
      </c>
      <c r="N91" s="2">
        <v>-1.5135798974474084</v>
      </c>
      <c r="O91" s="2">
        <v>0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0</v>
      </c>
      <c r="Y91" s="2">
        <f t="shared" si="1"/>
        <v>-13.943999999203205</v>
      </c>
    </row>
    <row r="92" spans="1:25" ht="14.4">
      <c r="A92" s="1" t="s">
        <v>22</v>
      </c>
      <c r="B92" s="1">
        <v>120105</v>
      </c>
      <c r="C92" s="13" t="s">
        <v>1064</v>
      </c>
      <c r="D92" s="13" t="s">
        <v>1059</v>
      </c>
      <c r="E92" s="1" t="s">
        <v>129</v>
      </c>
      <c r="F92" s="1">
        <v>68533100</v>
      </c>
      <c r="G92" s="13" t="s">
        <v>897</v>
      </c>
      <c r="H92" s="13">
        <v>34</v>
      </c>
      <c r="I92" s="13" t="s">
        <v>887</v>
      </c>
      <c r="J92" s="13" t="s">
        <v>888</v>
      </c>
      <c r="K92" s="13" t="s">
        <v>887</v>
      </c>
      <c r="L92" s="13" t="s">
        <v>894</v>
      </c>
      <c r="M92" s="2">
        <v>-241.35632347923166</v>
      </c>
      <c r="N92" s="2">
        <v>-241.35632347923166</v>
      </c>
      <c r="O92" s="2">
        <v>-264.34264000106327</v>
      </c>
      <c r="P92" s="2">
        <v>-248.11430053665018</v>
      </c>
      <c r="Q92" s="2">
        <v>-259.92926722887159</v>
      </c>
      <c r="R92" s="2">
        <v>-247.19386988589349</v>
      </c>
      <c r="S92" s="2">
        <v>-185.10665165216972</v>
      </c>
      <c r="T92" s="2">
        <v>-160.42275075808749</v>
      </c>
      <c r="U92" s="2">
        <v>-140.99835155289651</v>
      </c>
      <c r="V92" s="2">
        <v>-134.58933557321942</v>
      </c>
      <c r="W92" s="2">
        <v>-140.99835155289651</v>
      </c>
      <c r="X92" s="2">
        <v>-140.99835155289651</v>
      </c>
      <c r="Y92" s="2">
        <f t="shared" si="1"/>
        <v>-2405.4065172531082</v>
      </c>
    </row>
    <row r="93" spans="1:25" ht="14.4">
      <c r="A93" s="1" t="s">
        <v>22</v>
      </c>
      <c r="B93" s="1">
        <v>120105</v>
      </c>
      <c r="C93" s="13" t="s">
        <v>1064</v>
      </c>
      <c r="D93" s="13" t="s">
        <v>1059</v>
      </c>
      <c r="E93" s="1" t="s">
        <v>130</v>
      </c>
      <c r="F93" s="1">
        <v>68535100</v>
      </c>
      <c r="G93" s="13" t="s">
        <v>899</v>
      </c>
      <c r="H93" s="13">
        <v>34</v>
      </c>
      <c r="I93" s="13" t="s">
        <v>887</v>
      </c>
      <c r="J93" s="13" t="s">
        <v>888</v>
      </c>
      <c r="K93" s="13" t="s">
        <v>887</v>
      </c>
      <c r="L93" s="13" t="s">
        <v>894</v>
      </c>
      <c r="M93" s="2">
        <v>-32.253337360194621</v>
      </c>
      <c r="N93" s="2">
        <v>-10.973062639805377</v>
      </c>
      <c r="O93" s="2">
        <v>0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2">
        <v>0</v>
      </c>
      <c r="W93" s="2">
        <v>0</v>
      </c>
      <c r="X93" s="2">
        <v>0</v>
      </c>
      <c r="Y93" s="2">
        <f t="shared" si="1"/>
        <v>-43.226399999999998</v>
      </c>
    </row>
    <row r="94" spans="1:25" ht="14.4">
      <c r="A94" s="1" t="s">
        <v>22</v>
      </c>
      <c r="B94" s="1">
        <v>120105</v>
      </c>
      <c r="C94" s="13" t="s">
        <v>1064</v>
      </c>
      <c r="D94" s="13" t="s">
        <v>1059</v>
      </c>
      <c r="E94" s="1" t="s">
        <v>131</v>
      </c>
      <c r="F94" s="1">
        <v>81015000</v>
      </c>
      <c r="G94" s="13" t="s">
        <v>991</v>
      </c>
      <c r="H94" s="13">
        <v>38</v>
      </c>
      <c r="I94" s="13" t="s">
        <v>987</v>
      </c>
      <c r="J94" s="13" t="s">
        <v>988</v>
      </c>
      <c r="K94" s="13" t="s">
        <v>987</v>
      </c>
      <c r="L94" s="13" t="s">
        <v>990</v>
      </c>
      <c r="M94" s="2">
        <v>19000</v>
      </c>
      <c r="N94" s="2">
        <v>19000</v>
      </c>
      <c r="O94" s="2">
        <v>19000</v>
      </c>
      <c r="P94" s="2">
        <v>19000</v>
      </c>
      <c r="Q94" s="2">
        <v>19000</v>
      </c>
      <c r="R94" s="2">
        <v>19000</v>
      </c>
      <c r="S94" s="2">
        <v>27630.136986301368</v>
      </c>
      <c r="T94" s="2">
        <v>36835.61643835617</v>
      </c>
      <c r="U94" s="2">
        <v>36260.273972602736</v>
      </c>
      <c r="V94" s="2">
        <v>36835.61643835617</v>
      </c>
      <c r="W94" s="2">
        <v>36260.273972602736</v>
      </c>
      <c r="X94" s="2">
        <v>36835.61643835617</v>
      </c>
      <c r="Y94" s="2">
        <f t="shared" si="1"/>
        <v>324657.53424657538</v>
      </c>
    </row>
    <row r="95" spans="1:25" ht="14.4">
      <c r="A95" s="1" t="s">
        <v>22</v>
      </c>
      <c r="B95" s="1">
        <v>120105</v>
      </c>
      <c r="C95" s="13" t="s">
        <v>1064</v>
      </c>
      <c r="D95" s="13" t="s">
        <v>1059</v>
      </c>
      <c r="E95" s="1" t="s">
        <v>132</v>
      </c>
      <c r="F95" s="1">
        <v>81315000</v>
      </c>
      <c r="G95" s="13" t="s">
        <v>995</v>
      </c>
      <c r="H95" s="13">
        <v>39</v>
      </c>
      <c r="I95" s="13" t="s">
        <v>996</v>
      </c>
      <c r="J95" s="13" t="s">
        <v>997</v>
      </c>
      <c r="K95" s="13" t="s">
        <v>998</v>
      </c>
      <c r="L95" s="13" t="s">
        <v>1000</v>
      </c>
      <c r="M95" s="2">
        <v>10642.089858908916</v>
      </c>
      <c r="N95" s="2">
        <v>11833.189561464189</v>
      </c>
      <c r="O95" s="2">
        <v>14115.605575442836</v>
      </c>
      <c r="P95" s="2">
        <v>8559.0736389234025</v>
      </c>
      <c r="Q95" s="2">
        <v>8556.2140405204827</v>
      </c>
      <c r="R95" s="2">
        <v>11413.614579743327</v>
      </c>
      <c r="S95" s="2">
        <v>6114.8762794765362</v>
      </c>
      <c r="T95" s="2">
        <v>3289.1475172640226</v>
      </c>
      <c r="U95" s="2">
        <v>6500.4646513328771</v>
      </c>
      <c r="V95" s="2">
        <v>1570.842547640211</v>
      </c>
      <c r="W95" s="2">
        <v>3961.9362263348812</v>
      </c>
      <c r="X95" s="2">
        <v>6522.4646654767002</v>
      </c>
      <c r="Y95" s="2">
        <f t="shared" si="1"/>
        <v>93079.519142528385</v>
      </c>
    </row>
    <row r="96" spans="1:25" ht="14.4">
      <c r="A96" s="1" t="s">
        <v>22</v>
      </c>
      <c r="B96" s="1">
        <v>120105</v>
      </c>
      <c r="C96" s="13" t="s">
        <v>1064</v>
      </c>
      <c r="D96" s="13" t="s">
        <v>1059</v>
      </c>
      <c r="E96" s="1" t="s">
        <v>133</v>
      </c>
      <c r="F96" s="1">
        <v>70510000</v>
      </c>
      <c r="G96" s="13" t="s">
        <v>954</v>
      </c>
      <c r="H96" s="13">
        <v>41</v>
      </c>
      <c r="I96" s="13" t="s">
        <v>955</v>
      </c>
      <c r="J96" s="13" t="s">
        <v>956</v>
      </c>
      <c r="K96" s="13" t="s">
        <v>957</v>
      </c>
      <c r="L96" s="13" t="s">
        <v>959</v>
      </c>
      <c r="M96" s="2">
        <v>1995.5100933989022</v>
      </c>
      <c r="N96" s="2">
        <v>1995.5100933989022</v>
      </c>
      <c r="O96" s="2">
        <v>1995.5100933989022</v>
      </c>
      <c r="P96" s="2">
        <v>1995.5100933989022</v>
      </c>
      <c r="Q96" s="2">
        <v>1995.5100933989022</v>
      </c>
      <c r="R96" s="2">
        <v>1995.5100933989022</v>
      </c>
      <c r="S96" s="2">
        <v>1995.5100933989022</v>
      </c>
      <c r="T96" s="2">
        <v>1995.5100933989022</v>
      </c>
      <c r="U96" s="2">
        <v>1995.5100933989022</v>
      </c>
      <c r="V96" s="2">
        <v>1995.5100933989022</v>
      </c>
      <c r="W96" s="2">
        <v>1995.5100933989022</v>
      </c>
      <c r="X96" s="2">
        <v>1995.5100933989022</v>
      </c>
      <c r="Y96" s="2">
        <f t="shared" si="1"/>
        <v>23946.121120786822</v>
      </c>
    </row>
    <row r="97" spans="1:25" ht="14.4">
      <c r="A97" s="1" t="s">
        <v>22</v>
      </c>
      <c r="B97" s="1">
        <v>120105</v>
      </c>
      <c r="C97" s="13" t="s">
        <v>1064</v>
      </c>
      <c r="D97" s="13" t="s">
        <v>1059</v>
      </c>
      <c r="E97" s="1" t="s">
        <v>134</v>
      </c>
      <c r="F97" s="1">
        <v>85000000</v>
      </c>
      <c r="G97" s="13" t="s">
        <v>1015</v>
      </c>
      <c r="H97" s="13">
        <v>42</v>
      </c>
      <c r="I97" s="13" t="s">
        <v>1016</v>
      </c>
      <c r="J97" s="13" t="s">
        <v>1017</v>
      </c>
      <c r="K97" s="13" t="s">
        <v>1018</v>
      </c>
      <c r="L97" s="13" t="s">
        <v>959</v>
      </c>
      <c r="M97" s="2">
        <v>916.51222863145244</v>
      </c>
      <c r="N97" s="2">
        <v>916.51222863145244</v>
      </c>
      <c r="O97" s="2">
        <v>916.51222863145244</v>
      </c>
      <c r="P97" s="2">
        <v>916.51222863145244</v>
      </c>
      <c r="Q97" s="2">
        <v>916.51222863145244</v>
      </c>
      <c r="R97" s="2">
        <v>916.51222863145244</v>
      </c>
      <c r="S97" s="2">
        <v>916.51222863145244</v>
      </c>
      <c r="T97" s="2">
        <v>916.51222863145244</v>
      </c>
      <c r="U97" s="2">
        <v>916.51222863145244</v>
      </c>
      <c r="V97" s="2">
        <v>916.51222863145244</v>
      </c>
      <c r="W97" s="2">
        <v>916.51222863145244</v>
      </c>
      <c r="X97" s="2">
        <v>916.51222863145244</v>
      </c>
      <c r="Y97" s="2">
        <f t="shared" si="1"/>
        <v>10998.14674357743</v>
      </c>
    </row>
    <row r="98" spans="1:25" ht="14.4">
      <c r="A98" s="1" t="s">
        <v>22</v>
      </c>
      <c r="B98" s="1">
        <v>120105</v>
      </c>
      <c r="C98" s="13" t="s">
        <v>1064</v>
      </c>
      <c r="D98" s="13" t="s">
        <v>1059</v>
      </c>
      <c r="E98" s="1" t="s">
        <v>135</v>
      </c>
      <c r="F98" s="1">
        <v>82010000</v>
      </c>
      <c r="G98" s="13" t="s">
        <v>1007</v>
      </c>
      <c r="H98" s="13">
        <v>43</v>
      </c>
      <c r="I98" s="13" t="s">
        <v>1008</v>
      </c>
      <c r="J98" s="13" t="s">
        <v>1009</v>
      </c>
      <c r="K98" s="13" t="s">
        <v>1008</v>
      </c>
      <c r="L98" s="13" t="s">
        <v>1011</v>
      </c>
      <c r="M98" s="2">
        <v>665.1</v>
      </c>
      <c r="N98" s="2">
        <v>665.1</v>
      </c>
      <c r="O98" s="2">
        <v>665.1</v>
      </c>
      <c r="P98" s="2">
        <v>665.1</v>
      </c>
      <c r="Q98" s="2">
        <v>665.1</v>
      </c>
      <c r="R98" s="2">
        <v>665.1</v>
      </c>
      <c r="S98" s="2">
        <v>665.1</v>
      </c>
      <c r="T98" s="2">
        <v>665.1</v>
      </c>
      <c r="U98" s="2">
        <v>665.1</v>
      </c>
      <c r="V98" s="2">
        <v>665.1</v>
      </c>
      <c r="W98" s="2">
        <v>665.1</v>
      </c>
      <c r="X98" s="2">
        <v>665.1</v>
      </c>
      <c r="Y98" s="2">
        <f t="shared" si="1"/>
        <v>7981.2000000000016</v>
      </c>
    </row>
    <row r="99" spans="1:25" ht="14.4">
      <c r="A99" s="1" t="s">
        <v>22</v>
      </c>
      <c r="B99" s="1">
        <v>120105</v>
      </c>
      <c r="C99" s="13" t="s">
        <v>1064</v>
      </c>
      <c r="D99" s="13" t="s">
        <v>1059</v>
      </c>
      <c r="E99" s="1" t="s">
        <v>136</v>
      </c>
      <c r="F99" s="1">
        <v>82015000</v>
      </c>
      <c r="G99" s="13" t="s">
        <v>1012</v>
      </c>
      <c r="H99" s="13">
        <v>43</v>
      </c>
      <c r="I99" s="13" t="s">
        <v>1008</v>
      </c>
      <c r="J99" s="13" t="s">
        <v>1009</v>
      </c>
      <c r="K99" s="13" t="s">
        <v>1008</v>
      </c>
      <c r="L99" s="13" t="s">
        <v>1011</v>
      </c>
      <c r="M99" s="2">
        <v>7106.4139999999998</v>
      </c>
      <c r="N99" s="2">
        <v>7106.4139999999998</v>
      </c>
      <c r="O99" s="2">
        <v>7106.4139999999998</v>
      </c>
      <c r="P99" s="2">
        <v>7106.4139999999998</v>
      </c>
      <c r="Q99" s="2">
        <v>7106.4139999999998</v>
      </c>
      <c r="R99" s="2">
        <v>7106.4139999999998</v>
      </c>
      <c r="S99" s="2">
        <v>7176.2770136986301</v>
      </c>
      <c r="T99" s="2">
        <v>7250.7975616438353</v>
      </c>
      <c r="U99" s="2">
        <v>7246.1400273972604</v>
      </c>
      <c r="V99" s="2">
        <v>7250.7975616438353</v>
      </c>
      <c r="W99" s="2">
        <v>7246.1400273972604</v>
      </c>
      <c r="X99" s="2">
        <v>7250.7975616438353</v>
      </c>
      <c r="Y99" s="2">
        <f t="shared" si="1"/>
        <v>86059.433753424644</v>
      </c>
    </row>
    <row r="100" spans="1:25" ht="14.4">
      <c r="A100" s="1" t="s">
        <v>22</v>
      </c>
      <c r="B100" s="1">
        <v>120105</v>
      </c>
      <c r="C100" s="13" t="s">
        <v>1064</v>
      </c>
      <c r="D100" s="13" t="s">
        <v>1059</v>
      </c>
      <c r="E100" s="1" t="s">
        <v>137</v>
      </c>
      <c r="F100" s="1">
        <v>69011000</v>
      </c>
      <c r="G100" s="13" t="s">
        <v>907</v>
      </c>
      <c r="H100" s="13">
        <v>45</v>
      </c>
      <c r="I100" s="13" t="s">
        <v>908</v>
      </c>
      <c r="J100" s="13" t="s">
        <v>909</v>
      </c>
      <c r="K100" s="13" t="s">
        <v>910</v>
      </c>
      <c r="L100" s="13" t="s">
        <v>912</v>
      </c>
      <c r="M100" s="2">
        <v>730110.90530054143</v>
      </c>
      <c r="N100" s="2">
        <v>333185.96937797032</v>
      </c>
      <c r="O100" s="2">
        <v>510764.69024788856</v>
      </c>
      <c r="P100" s="2">
        <v>729759.93708079227</v>
      </c>
      <c r="Q100" s="2">
        <v>-193433.73340423076</v>
      </c>
      <c r="R100" s="2">
        <v>947838.0221289763</v>
      </c>
      <c r="S100" s="2">
        <v>1154225.2412739233</v>
      </c>
      <c r="T100" s="2">
        <v>671591.6314050178</v>
      </c>
      <c r="U100" s="2">
        <v>1210531.757455481</v>
      </c>
      <c r="V100" s="2">
        <v>1300482.7864631303</v>
      </c>
      <c r="W100" s="2">
        <v>698891.85587471013</v>
      </c>
      <c r="X100" s="2">
        <v>729098.51820008841</v>
      </c>
      <c r="Y100" s="2">
        <f t="shared" si="1"/>
        <v>8823047.5814042892</v>
      </c>
    </row>
    <row r="101" spans="1:25" ht="14.4">
      <c r="A101" s="1" t="s">
        <v>22</v>
      </c>
      <c r="B101" s="1">
        <v>120105</v>
      </c>
      <c r="C101" s="13" t="s">
        <v>1064</v>
      </c>
      <c r="D101" s="13" t="s">
        <v>1059</v>
      </c>
      <c r="E101" s="1" t="s">
        <v>138</v>
      </c>
      <c r="F101" s="1">
        <v>69021000</v>
      </c>
      <c r="G101" s="13" t="s">
        <v>914</v>
      </c>
      <c r="H101" s="13">
        <v>45</v>
      </c>
      <c r="I101" s="13" t="s">
        <v>908</v>
      </c>
      <c r="J101" s="13" t="s">
        <v>915</v>
      </c>
      <c r="K101" s="13" t="s">
        <v>916</v>
      </c>
      <c r="L101" s="13" t="s">
        <v>918</v>
      </c>
      <c r="M101" s="2">
        <v>130230.18674074636</v>
      </c>
      <c r="N101" s="2">
        <v>58195.154134646298</v>
      </c>
      <c r="O101" s="2">
        <v>91543.203732121416</v>
      </c>
      <c r="P101" s="2">
        <v>130570.67449490535</v>
      </c>
      <c r="Q101" s="2">
        <v>-37684.374866283601</v>
      </c>
      <c r="R101" s="2">
        <v>168530.22231606973</v>
      </c>
      <c r="S101" s="2">
        <v>205175.73039888311</v>
      </c>
      <c r="T101" s="2">
        <v>117403.48586446642</v>
      </c>
      <c r="U101" s="2">
        <v>210473.55600694389</v>
      </c>
      <c r="V101" s="2">
        <v>221659.40753094453</v>
      </c>
      <c r="W101" s="2">
        <v>113947.66247101488</v>
      </c>
      <c r="X101" s="2">
        <v>120465.3010208089</v>
      </c>
      <c r="Y101" s="2">
        <f t="shared" si="1"/>
        <v>1530510.2098452672</v>
      </c>
    </row>
    <row r="102" spans="1:25" ht="14.4">
      <c r="A102" s="1" t="s">
        <v>22</v>
      </c>
      <c r="B102" s="1">
        <v>120105</v>
      </c>
      <c r="C102" s="13" t="s">
        <v>1064</v>
      </c>
      <c r="D102" s="13" t="s">
        <v>1059</v>
      </c>
      <c r="E102" s="1" t="s">
        <v>139</v>
      </c>
      <c r="F102" s="1">
        <v>69061000</v>
      </c>
      <c r="G102" s="13" t="s">
        <v>928</v>
      </c>
      <c r="H102" s="13">
        <v>45</v>
      </c>
      <c r="I102" s="13" t="s">
        <v>908</v>
      </c>
      <c r="J102" s="13" t="s">
        <v>929</v>
      </c>
      <c r="K102" s="13" t="s">
        <v>930</v>
      </c>
      <c r="L102" s="13" t="s">
        <v>932</v>
      </c>
      <c r="M102" s="2">
        <v>-12631.249202157842</v>
      </c>
      <c r="N102" s="2">
        <v>-12631.249202157842</v>
      </c>
      <c r="O102" s="2">
        <v>-13834.223123315734</v>
      </c>
      <c r="P102" s="2">
        <v>-12901.538288917771</v>
      </c>
      <c r="Q102" s="2">
        <v>-13515.900388390046</v>
      </c>
      <c r="R102" s="2">
        <v>-13515.900388390046</v>
      </c>
      <c r="S102" s="2">
        <v>-12901.538288917771</v>
      </c>
      <c r="T102" s="2">
        <v>-14130.252617862325</v>
      </c>
      <c r="U102" s="2">
        <v>-13515.900388390046</v>
      </c>
      <c r="V102" s="2">
        <v>-12901.538288917771</v>
      </c>
      <c r="W102" s="2">
        <v>-13573.324323144529</v>
      </c>
      <c r="X102" s="2">
        <v>-13573.324323144529</v>
      </c>
      <c r="Y102" s="2">
        <f t="shared" si="1"/>
        <v>-159625.93882370627</v>
      </c>
    </row>
    <row r="103" spans="1:25" ht="14.4">
      <c r="A103" s="1" t="s">
        <v>22</v>
      </c>
      <c r="B103" s="1">
        <v>120105</v>
      </c>
      <c r="C103" s="13" t="s">
        <v>1064</v>
      </c>
      <c r="D103" s="13" t="s">
        <v>1059</v>
      </c>
      <c r="E103" s="1" t="s">
        <v>140</v>
      </c>
      <c r="F103" s="1">
        <v>69063200</v>
      </c>
      <c r="G103" s="13" t="s">
        <v>935</v>
      </c>
      <c r="H103" s="13">
        <v>45</v>
      </c>
      <c r="I103" s="13" t="s">
        <v>908</v>
      </c>
      <c r="J103" s="13" t="s">
        <v>929</v>
      </c>
      <c r="K103" s="13" t="s">
        <v>930</v>
      </c>
      <c r="L103" s="13" t="s">
        <v>932</v>
      </c>
      <c r="M103" s="2">
        <v>-13986</v>
      </c>
      <c r="N103" s="2">
        <v>-13986</v>
      </c>
      <c r="O103" s="2">
        <v>-13986</v>
      </c>
      <c r="P103" s="2">
        <v>-13986</v>
      </c>
      <c r="Q103" s="2">
        <v>-13986</v>
      </c>
      <c r="R103" s="2">
        <v>-13986</v>
      </c>
      <c r="S103" s="2">
        <v>-13986</v>
      </c>
      <c r="T103" s="2">
        <v>-13986</v>
      </c>
      <c r="U103" s="2">
        <v>-13986</v>
      </c>
      <c r="V103" s="2">
        <v>-13986</v>
      </c>
      <c r="W103" s="2">
        <v>-13986</v>
      </c>
      <c r="X103" s="2">
        <v>-13986</v>
      </c>
      <c r="Y103" s="2">
        <f t="shared" si="1"/>
        <v>-167832</v>
      </c>
    </row>
    <row r="104" spans="1:25" ht="14.4">
      <c r="A104" s="1" t="s">
        <v>22</v>
      </c>
      <c r="B104" s="1">
        <v>120105</v>
      </c>
      <c r="C104" s="13" t="s">
        <v>1064</v>
      </c>
      <c r="D104" s="13" t="s">
        <v>1059</v>
      </c>
      <c r="E104" s="1" t="s">
        <v>141</v>
      </c>
      <c r="F104" s="1">
        <v>69065000</v>
      </c>
      <c r="G104" s="13" t="s">
        <v>936</v>
      </c>
      <c r="H104" s="13">
        <v>45</v>
      </c>
      <c r="I104" s="13" t="s">
        <v>908</v>
      </c>
      <c r="J104" s="13" t="s">
        <v>929</v>
      </c>
      <c r="K104" s="13" t="s">
        <v>930</v>
      </c>
      <c r="L104" s="13" t="s">
        <v>932</v>
      </c>
      <c r="M104" s="2">
        <v>-35400.170749909434</v>
      </c>
      <c r="N104" s="2">
        <v>310676.19291882426</v>
      </c>
      <c r="O104" s="2">
        <v>-3325.9096170910016</v>
      </c>
      <c r="P104" s="2">
        <v>-93128.745484056577</v>
      </c>
      <c r="Q104" s="2">
        <v>815022.26872811059</v>
      </c>
      <c r="R104" s="2">
        <v>-48000.367859748207</v>
      </c>
      <c r="S104" s="2">
        <v>-112957.68834478891</v>
      </c>
      <c r="T104" s="2">
        <v>335411.98971660447</v>
      </c>
      <c r="U104" s="2">
        <v>-121322.4802430025</v>
      </c>
      <c r="V104" s="2">
        <v>-131364.82560000155</v>
      </c>
      <c r="W104" s="2">
        <v>182262.29484160367</v>
      </c>
      <c r="X104" s="2">
        <v>7800.4935047371619</v>
      </c>
      <c r="Y104" s="2">
        <f t="shared" si="1"/>
        <v>1105673.0518112821</v>
      </c>
    </row>
    <row r="105" spans="1:25" ht="14.4">
      <c r="A105" s="1" t="s">
        <v>22</v>
      </c>
      <c r="B105" s="1">
        <v>120105</v>
      </c>
      <c r="C105" s="13" t="s">
        <v>1064</v>
      </c>
      <c r="D105" s="13" t="s">
        <v>1059</v>
      </c>
      <c r="E105" s="1" t="s">
        <v>142</v>
      </c>
      <c r="F105" s="1">
        <v>69071000</v>
      </c>
      <c r="G105" s="13" t="s">
        <v>937</v>
      </c>
      <c r="H105" s="13">
        <v>45</v>
      </c>
      <c r="I105" s="13" t="s">
        <v>908</v>
      </c>
      <c r="J105" s="13" t="s">
        <v>938</v>
      </c>
      <c r="K105" s="13" t="s">
        <v>939</v>
      </c>
      <c r="L105" s="13" t="s">
        <v>941</v>
      </c>
      <c r="M105" s="2">
        <v>-2303.5712830682996</v>
      </c>
      <c r="N105" s="2">
        <v>-2303.5712830682996</v>
      </c>
      <c r="O105" s="2">
        <v>-2522.9586243129002</v>
      </c>
      <c r="P105" s="2">
        <v>-2352.8641256384994</v>
      </c>
      <c r="Q105" s="2">
        <v>-2464.9058459069993</v>
      </c>
      <c r="R105" s="2">
        <v>-2464.9058459069993</v>
      </c>
      <c r="S105" s="2">
        <v>-2352.8641256384994</v>
      </c>
      <c r="T105" s="2">
        <v>-2576.9457661755</v>
      </c>
      <c r="U105" s="2">
        <v>-2464.9058459069993</v>
      </c>
      <c r="V105" s="2">
        <v>-2352.8641256384994</v>
      </c>
      <c r="W105" s="2">
        <v>-2475.3782960141998</v>
      </c>
      <c r="X105" s="2">
        <v>-2475.3782960141998</v>
      </c>
      <c r="Y105" s="2">
        <f t="shared" si="1"/>
        <v>-29111.11346328989</v>
      </c>
    </row>
    <row r="106" spans="1:25" ht="14.4">
      <c r="A106" s="1" t="s">
        <v>22</v>
      </c>
      <c r="B106" s="1">
        <v>120105</v>
      </c>
      <c r="C106" s="13" t="s">
        <v>1064</v>
      </c>
      <c r="D106" s="13" t="s">
        <v>1059</v>
      </c>
      <c r="E106" s="1" t="s">
        <v>143</v>
      </c>
      <c r="F106" s="1">
        <v>69073200</v>
      </c>
      <c r="G106" s="13" t="s">
        <v>944</v>
      </c>
      <c r="H106" s="13">
        <v>45</v>
      </c>
      <c r="I106" s="13" t="s">
        <v>908</v>
      </c>
      <c r="J106" s="13" t="s">
        <v>938</v>
      </c>
      <c r="K106" s="13" t="s">
        <v>939</v>
      </c>
      <c r="L106" s="13" t="s">
        <v>941</v>
      </c>
      <c r="M106" s="2">
        <v>-5556</v>
      </c>
      <c r="N106" s="2">
        <v>-5556</v>
      </c>
      <c r="O106" s="2">
        <v>-5556</v>
      </c>
      <c r="P106" s="2">
        <v>-5556</v>
      </c>
      <c r="Q106" s="2">
        <v>-5556</v>
      </c>
      <c r="R106" s="2">
        <v>-5556</v>
      </c>
      <c r="S106" s="2">
        <v>-5556</v>
      </c>
      <c r="T106" s="2">
        <v>-5556</v>
      </c>
      <c r="U106" s="2">
        <v>-5556</v>
      </c>
      <c r="V106" s="2">
        <v>-5556</v>
      </c>
      <c r="W106" s="2">
        <v>-5556</v>
      </c>
      <c r="X106" s="2">
        <v>-5556</v>
      </c>
      <c r="Y106" s="2">
        <f t="shared" si="1"/>
        <v>-66672</v>
      </c>
    </row>
    <row r="107" spans="1:25" ht="14.4">
      <c r="A107" s="1" t="s">
        <v>22</v>
      </c>
      <c r="B107" s="1">
        <v>120105</v>
      </c>
      <c r="C107" s="13" t="s">
        <v>1064</v>
      </c>
      <c r="D107" s="13" t="s">
        <v>1059</v>
      </c>
      <c r="E107" s="1" t="s">
        <v>144</v>
      </c>
      <c r="F107" s="1">
        <v>69073500</v>
      </c>
      <c r="G107" s="13" t="s">
        <v>945</v>
      </c>
      <c r="H107" s="13">
        <v>45</v>
      </c>
      <c r="I107" s="13" t="s">
        <v>908</v>
      </c>
      <c r="J107" s="13" t="s">
        <v>938</v>
      </c>
      <c r="K107" s="13" t="s">
        <v>939</v>
      </c>
      <c r="L107" s="13" t="s">
        <v>941</v>
      </c>
      <c r="M107" s="2">
        <v>-6455.4323556065838</v>
      </c>
      <c r="N107" s="2">
        <v>56658.798100697437</v>
      </c>
      <c r="O107" s="2">
        <v>-606.02303047252326</v>
      </c>
      <c r="P107" s="2">
        <v>-16983.439905906976</v>
      </c>
      <c r="Q107" s="2">
        <v>148636.80584707181</v>
      </c>
      <c r="R107" s="2">
        <v>-8753.3406431151743</v>
      </c>
      <c r="S107" s="2">
        <v>-20599.660488411355</v>
      </c>
      <c r="T107" s="2">
        <v>61169.885662602639</v>
      </c>
      <c r="U107" s="2">
        <v>-22125.154451611401</v>
      </c>
      <c r="V107" s="2">
        <v>-23956.585215805753</v>
      </c>
      <c r="W107" s="2">
        <v>33239.850123088814</v>
      </c>
      <c r="X107" s="2">
        <v>1423.108237945987</v>
      </c>
      <c r="Y107" s="2">
        <f t="shared" si="1"/>
        <v>201648.81188047695</v>
      </c>
    </row>
    <row r="108" spans="1:25" ht="14.4">
      <c r="A108" s="1" t="s">
        <v>22</v>
      </c>
      <c r="B108" s="1">
        <v>120105</v>
      </c>
      <c r="C108" s="13" t="s">
        <v>1064</v>
      </c>
      <c r="D108" s="13" t="s">
        <v>1059</v>
      </c>
      <c r="E108" s="1" t="s">
        <v>145</v>
      </c>
      <c r="F108" s="1">
        <v>69520000</v>
      </c>
      <c r="G108" s="13" t="s">
        <v>946</v>
      </c>
      <c r="H108" s="13">
        <v>45</v>
      </c>
      <c r="I108" s="13" t="s">
        <v>908</v>
      </c>
      <c r="J108" s="13" t="s">
        <v>947</v>
      </c>
      <c r="K108" s="13" t="s">
        <v>948</v>
      </c>
      <c r="L108" s="13" t="s">
        <v>950</v>
      </c>
      <c r="M108" s="2">
        <v>-7066</v>
      </c>
      <c r="N108" s="2">
        <v>-7066</v>
      </c>
      <c r="O108" s="2">
        <v>-7066</v>
      </c>
      <c r="P108" s="2">
        <v>-7066</v>
      </c>
      <c r="Q108" s="2">
        <v>-7066</v>
      </c>
      <c r="R108" s="2">
        <v>-7066</v>
      </c>
      <c r="S108" s="2">
        <v>-7066</v>
      </c>
      <c r="T108" s="2">
        <v>-7066</v>
      </c>
      <c r="U108" s="2">
        <v>-7066</v>
      </c>
      <c r="V108" s="2">
        <v>-7066</v>
      </c>
      <c r="W108" s="2">
        <v>-7066</v>
      </c>
      <c r="X108" s="2">
        <v>-7066</v>
      </c>
      <c r="Y108" s="2">
        <f t="shared" si="1"/>
        <v>-84792</v>
      </c>
    </row>
    <row r="109" spans="1:25" ht="14.4">
      <c r="A109" s="1" t="s">
        <v>22</v>
      </c>
      <c r="B109" s="1">
        <v>120105</v>
      </c>
      <c r="C109" s="13" t="s">
        <v>1064</v>
      </c>
      <c r="D109" s="13" t="s">
        <v>1059</v>
      </c>
      <c r="E109" s="1" t="s">
        <v>146</v>
      </c>
      <c r="F109" s="1">
        <v>86021500</v>
      </c>
      <c r="G109" s="13" t="s">
        <v>1019</v>
      </c>
      <c r="H109" s="13">
        <v>50</v>
      </c>
      <c r="I109" s="13" t="s">
        <v>1020</v>
      </c>
      <c r="J109" s="13" t="s">
        <v>1021</v>
      </c>
      <c r="K109" s="13" t="s">
        <v>1022</v>
      </c>
      <c r="L109" s="13" t="s">
        <v>1024</v>
      </c>
      <c r="M109" s="2">
        <v>0</v>
      </c>
      <c r="N109" s="2">
        <v>0</v>
      </c>
      <c r="O109" s="2">
        <v>2837012.1476027155</v>
      </c>
      <c r="P109" s="2">
        <v>0</v>
      </c>
      <c r="Q109" s="2">
        <v>0</v>
      </c>
      <c r="R109" s="2">
        <v>2323192.8950843294</v>
      </c>
      <c r="S109" s="2">
        <v>0</v>
      </c>
      <c r="T109" s="2">
        <v>0</v>
      </c>
      <c r="U109" s="2">
        <v>2731313.5826540324</v>
      </c>
      <c r="V109" s="2">
        <v>0</v>
      </c>
      <c r="W109" s="2">
        <v>0</v>
      </c>
      <c r="X109" s="2">
        <v>3971833.9920207392</v>
      </c>
      <c r="Y109" s="2">
        <f t="shared" si="1"/>
        <v>11863352.617361818</v>
      </c>
    </row>
    <row r="110" spans="1:25" ht="14.4">
      <c r="A110" s="1" t="s">
        <v>23</v>
      </c>
      <c r="B110" s="1">
        <v>120107</v>
      </c>
      <c r="C110" s="13" t="s">
        <v>1065</v>
      </c>
      <c r="D110" s="13" t="s">
        <v>1059</v>
      </c>
      <c r="E110" s="1" t="s">
        <v>72</v>
      </c>
      <c r="F110" s="1">
        <v>40111000</v>
      </c>
      <c r="G110" s="13" t="s">
        <v>249</v>
      </c>
      <c r="H110" s="13">
        <v>1</v>
      </c>
      <c r="I110" s="13" t="s">
        <v>250</v>
      </c>
      <c r="J110" s="13" t="s">
        <v>251</v>
      </c>
      <c r="K110" s="13" t="s">
        <v>252</v>
      </c>
      <c r="L110" s="13" t="s">
        <v>254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v>0</v>
      </c>
      <c r="T110" s="2">
        <v>0</v>
      </c>
      <c r="U110" s="2">
        <v>60648</v>
      </c>
      <c r="V110" s="2">
        <v>352627</v>
      </c>
      <c r="W110" s="2">
        <v>304891</v>
      </c>
      <c r="X110" s="2">
        <v>305484</v>
      </c>
      <c r="Y110" s="2">
        <f t="shared" si="1"/>
        <v>1023650</v>
      </c>
    </row>
    <row r="111" spans="1:25" ht="14.4">
      <c r="A111" s="1" t="s">
        <v>23</v>
      </c>
      <c r="B111" s="1">
        <v>120107</v>
      </c>
      <c r="C111" s="13" t="s">
        <v>1065</v>
      </c>
      <c r="D111" s="13" t="s">
        <v>1059</v>
      </c>
      <c r="E111" s="1" t="s">
        <v>73</v>
      </c>
      <c r="F111" s="1">
        <v>40121000</v>
      </c>
      <c r="G111" s="13" t="s">
        <v>258</v>
      </c>
      <c r="H111" s="13">
        <v>1</v>
      </c>
      <c r="I111" s="13" t="s">
        <v>250</v>
      </c>
      <c r="J111" s="13" t="s">
        <v>259</v>
      </c>
      <c r="K111" s="13" t="s">
        <v>260</v>
      </c>
      <c r="L111" s="13" t="s">
        <v>262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v>0</v>
      </c>
      <c r="T111" s="2">
        <v>0</v>
      </c>
      <c r="U111" s="2">
        <v>28572</v>
      </c>
      <c r="V111" s="2">
        <v>166125</v>
      </c>
      <c r="W111" s="2">
        <v>142634</v>
      </c>
      <c r="X111" s="2">
        <v>138579</v>
      </c>
      <c r="Y111" s="2">
        <f t="shared" si="1"/>
        <v>475910</v>
      </c>
    </row>
    <row r="112" spans="1:25" ht="14.4">
      <c r="A112" s="1" t="s">
        <v>23</v>
      </c>
      <c r="B112" s="1">
        <v>120107</v>
      </c>
      <c r="C112" s="13" t="s">
        <v>1065</v>
      </c>
      <c r="D112" s="13" t="s">
        <v>1059</v>
      </c>
      <c r="E112" s="1" t="s">
        <v>74</v>
      </c>
      <c r="F112" s="1">
        <v>40131000</v>
      </c>
      <c r="G112" s="13" t="s">
        <v>264</v>
      </c>
      <c r="H112" s="13">
        <v>1</v>
      </c>
      <c r="I112" s="13" t="s">
        <v>250</v>
      </c>
      <c r="J112" s="13" t="s">
        <v>265</v>
      </c>
      <c r="K112" s="13" t="s">
        <v>266</v>
      </c>
      <c r="L112" s="13" t="s">
        <v>268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>
        <v>2889</v>
      </c>
      <c r="V112" s="2">
        <v>16800</v>
      </c>
      <c r="W112" s="2">
        <v>14615</v>
      </c>
      <c r="X112" s="2">
        <v>15162</v>
      </c>
      <c r="Y112" s="2">
        <f t="shared" si="1"/>
        <v>49466</v>
      </c>
    </row>
    <row r="113" spans="1:25" ht="14.4">
      <c r="A113" s="1" t="s">
        <v>23</v>
      </c>
      <c r="B113" s="1">
        <v>120107</v>
      </c>
      <c r="C113" s="13" t="s">
        <v>1065</v>
      </c>
      <c r="D113" s="13" t="s">
        <v>1059</v>
      </c>
      <c r="E113" s="1" t="s">
        <v>75</v>
      </c>
      <c r="F113" s="1">
        <v>40141000</v>
      </c>
      <c r="G113" s="13" t="s">
        <v>270</v>
      </c>
      <c r="H113" s="13">
        <v>1</v>
      </c>
      <c r="I113" s="13" t="s">
        <v>250</v>
      </c>
      <c r="J113" s="13" t="s">
        <v>271</v>
      </c>
      <c r="K113" s="13" t="s">
        <v>272</v>
      </c>
      <c r="L113" s="13" t="s">
        <v>274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2">
        <v>18288.672525469225</v>
      </c>
      <c r="W113" s="2">
        <v>17112.324374146938</v>
      </c>
      <c r="X113" s="2">
        <v>18672.996335471151</v>
      </c>
      <c r="Y113" s="2">
        <f t="shared" si="1"/>
        <v>54073.993235087313</v>
      </c>
    </row>
    <row r="114" spans="1:25" ht="14.4">
      <c r="A114" s="1" t="s">
        <v>23</v>
      </c>
      <c r="B114" s="1">
        <v>120107</v>
      </c>
      <c r="C114" s="13" t="s">
        <v>1065</v>
      </c>
      <c r="D114" s="13" t="s">
        <v>1059</v>
      </c>
      <c r="E114" s="1" t="s">
        <v>76</v>
      </c>
      <c r="F114" s="1">
        <v>40145000</v>
      </c>
      <c r="G114" s="13" t="s">
        <v>276</v>
      </c>
      <c r="H114" s="13">
        <v>1</v>
      </c>
      <c r="I114" s="13" t="s">
        <v>250</v>
      </c>
      <c r="J114" s="13" t="s">
        <v>277</v>
      </c>
      <c r="K114" s="13" t="s">
        <v>278</v>
      </c>
      <c r="L114" s="13" t="s">
        <v>280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13396.420631146957</v>
      </c>
      <c r="W114" s="2">
        <v>12534.747668178248</v>
      </c>
      <c r="X114" s="2">
        <v>13677.937149646634</v>
      </c>
      <c r="Y114" s="2">
        <f t="shared" si="1"/>
        <v>39609.105448971837</v>
      </c>
    </row>
    <row r="115" spans="1:25" ht="14.4">
      <c r="A115" s="1" t="s">
        <v>23</v>
      </c>
      <c r="B115" s="1">
        <v>120107</v>
      </c>
      <c r="C115" s="13" t="s">
        <v>1065</v>
      </c>
      <c r="D115" s="13" t="s">
        <v>1059</v>
      </c>
      <c r="E115" s="1" t="s">
        <v>77</v>
      </c>
      <c r="F115" s="1">
        <v>40151000</v>
      </c>
      <c r="G115" s="13" t="s">
        <v>282</v>
      </c>
      <c r="H115" s="13">
        <v>1</v>
      </c>
      <c r="I115" s="13" t="s">
        <v>250</v>
      </c>
      <c r="J115" s="13" t="s">
        <v>283</v>
      </c>
      <c r="K115" s="13" t="s">
        <v>284</v>
      </c>
      <c r="L115" s="13" t="s">
        <v>286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7891</v>
      </c>
      <c r="V115" s="2">
        <v>45881</v>
      </c>
      <c r="W115" s="2">
        <v>40697</v>
      </c>
      <c r="X115" s="2">
        <v>35660</v>
      </c>
      <c r="Y115" s="2">
        <f t="shared" si="1"/>
        <v>130129</v>
      </c>
    </row>
    <row r="116" spans="1:25" ht="14.4">
      <c r="A116" s="1" t="s">
        <v>23</v>
      </c>
      <c r="B116" s="1">
        <v>120107</v>
      </c>
      <c r="C116" s="13" t="s">
        <v>1065</v>
      </c>
      <c r="D116" s="13" t="s">
        <v>1059</v>
      </c>
      <c r="E116" s="1" t="s">
        <v>78</v>
      </c>
      <c r="F116" s="1">
        <v>40161000</v>
      </c>
      <c r="G116" s="13" t="s">
        <v>288</v>
      </c>
      <c r="H116" s="13">
        <v>1</v>
      </c>
      <c r="I116" s="13" t="s">
        <v>250</v>
      </c>
      <c r="J116" s="13" t="s">
        <v>289</v>
      </c>
      <c r="K116" s="13" t="s">
        <v>290</v>
      </c>
      <c r="L116" s="13" t="s">
        <v>292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10028.843138526918</v>
      </c>
      <c r="W116" s="2">
        <v>9109.2690318431723</v>
      </c>
      <c r="X116" s="2">
        <v>8023.8407813986641</v>
      </c>
      <c r="Y116" s="2">
        <f t="shared" si="1"/>
        <v>27161.952951768755</v>
      </c>
    </row>
    <row r="117" spans="1:25" ht="14.4">
      <c r="A117" s="1" t="s">
        <v>23</v>
      </c>
      <c r="B117" s="1">
        <v>120107</v>
      </c>
      <c r="C117" s="13" t="s">
        <v>1065</v>
      </c>
      <c r="D117" s="13" t="s">
        <v>1059</v>
      </c>
      <c r="E117" s="1" t="s">
        <v>147</v>
      </c>
      <c r="F117" s="1">
        <v>40211000</v>
      </c>
      <c r="G117" s="13" t="s">
        <v>304</v>
      </c>
      <c r="H117" s="13">
        <v>2</v>
      </c>
      <c r="I117" s="13" t="s">
        <v>305</v>
      </c>
      <c r="J117" s="13" t="s">
        <v>306</v>
      </c>
      <c r="K117" s="13" t="s">
        <v>305</v>
      </c>
      <c r="L117" s="13" t="s">
        <v>308</v>
      </c>
      <c r="M117" s="2">
        <v>1296.860387259642</v>
      </c>
      <c r="N117" s="2">
        <v>935.39078443647861</v>
      </c>
      <c r="O117" s="2">
        <v>957.57145085038837</v>
      </c>
      <c r="P117" s="2">
        <v>1139.6425733001693</v>
      </c>
      <c r="Q117" s="2">
        <v>1031.0267848328554</v>
      </c>
      <c r="R117" s="2">
        <v>857.19023269403453</v>
      </c>
      <c r="S117" s="2">
        <v>879.96090852211319</v>
      </c>
      <c r="T117" s="2">
        <v>6462.3234395315812</v>
      </c>
      <c r="U117" s="2">
        <v>6779.2628550893196</v>
      </c>
      <c r="V117" s="2">
        <v>7077.6720013905342</v>
      </c>
      <c r="W117" s="2">
        <v>6486.8059007506481</v>
      </c>
      <c r="X117" s="2">
        <v>5910.2329575929534</v>
      </c>
      <c r="Y117" s="2">
        <f t="shared" si="1"/>
        <v>39813.940276250716</v>
      </c>
    </row>
    <row r="118" spans="1:25" ht="14.4">
      <c r="A118" s="1" t="s">
        <v>23</v>
      </c>
      <c r="B118" s="1">
        <v>120107</v>
      </c>
      <c r="C118" s="13" t="s">
        <v>1065</v>
      </c>
      <c r="D118" s="13" t="s">
        <v>1059</v>
      </c>
      <c r="E118" s="1" t="s">
        <v>148</v>
      </c>
      <c r="F118" s="1">
        <v>40310100</v>
      </c>
      <c r="G118" s="13" t="s">
        <v>322</v>
      </c>
      <c r="H118" s="13">
        <v>3</v>
      </c>
      <c r="I118" s="13" t="s">
        <v>323</v>
      </c>
      <c r="J118" s="13" t="s">
        <v>324</v>
      </c>
      <c r="K118" s="13" t="s">
        <v>325</v>
      </c>
      <c r="L118" s="13" t="s">
        <v>327</v>
      </c>
      <c r="M118" s="2">
        <v>34698.550000000003</v>
      </c>
      <c r="N118" s="2">
        <v>23521.899999999994</v>
      </c>
      <c r="O118" s="2">
        <v>35604.01999999999</v>
      </c>
      <c r="P118" s="2">
        <v>20986.869999999995</v>
      </c>
      <c r="Q118" s="2">
        <v>4555.996666666666</v>
      </c>
      <c r="R118" s="2">
        <v>11632.616666666676</v>
      </c>
      <c r="S118" s="2">
        <v>3207.8666666666613</v>
      </c>
      <c r="T118" s="2">
        <v>8245.0566666666637</v>
      </c>
      <c r="U118" s="2">
        <v>1590</v>
      </c>
      <c r="V118" s="2">
        <v>1590</v>
      </c>
      <c r="W118" s="2">
        <v>1590</v>
      </c>
      <c r="X118" s="2">
        <v>25416.839999999997</v>
      </c>
      <c r="Y118" s="2">
        <f t="shared" si="1"/>
        <v>172639.71666666665</v>
      </c>
    </row>
    <row r="119" spans="1:25" ht="14.4">
      <c r="A119" s="1" t="s">
        <v>23</v>
      </c>
      <c r="B119" s="1">
        <v>120107</v>
      </c>
      <c r="C119" s="13" t="s">
        <v>1065</v>
      </c>
      <c r="D119" s="13" t="s">
        <v>1059</v>
      </c>
      <c r="E119" s="1" t="s">
        <v>149</v>
      </c>
      <c r="F119" s="1">
        <v>40359900</v>
      </c>
      <c r="G119" s="13" t="s">
        <v>343</v>
      </c>
      <c r="H119" s="13">
        <v>3</v>
      </c>
      <c r="I119" s="13" t="s">
        <v>323</v>
      </c>
      <c r="J119" s="13" t="s">
        <v>324</v>
      </c>
      <c r="K119" s="13" t="s">
        <v>325</v>
      </c>
      <c r="L119" s="13" t="s">
        <v>345</v>
      </c>
      <c r="M119" s="2">
        <v>8333.3333333333339</v>
      </c>
      <c r="N119" s="2">
        <v>8333.3333333333339</v>
      </c>
      <c r="O119" s="2">
        <v>8333.3333333333339</v>
      </c>
      <c r="P119" s="2">
        <v>8333.3333333333339</v>
      </c>
      <c r="Q119" s="2">
        <v>8333.3333333333339</v>
      </c>
      <c r="R119" s="2">
        <v>8333.3333333333339</v>
      </c>
      <c r="S119" s="2">
        <v>8333.3333333333339</v>
      </c>
      <c r="T119" s="2">
        <v>8333.3333333333339</v>
      </c>
      <c r="U119" s="2">
        <v>8333.3333333333339</v>
      </c>
      <c r="V119" s="2">
        <v>8333.3333333333339</v>
      </c>
      <c r="W119" s="2">
        <v>8333.3333333333339</v>
      </c>
      <c r="X119" s="2">
        <v>8333.3333333333339</v>
      </c>
      <c r="Y119" s="2">
        <f t="shared" si="1"/>
        <v>99999.999999999985</v>
      </c>
    </row>
    <row r="120" spans="1:25" ht="14.4">
      <c r="A120" s="1" t="s">
        <v>23</v>
      </c>
      <c r="B120" s="1">
        <v>120107</v>
      </c>
      <c r="C120" s="13" t="s">
        <v>1065</v>
      </c>
      <c r="D120" s="13" t="s">
        <v>1059</v>
      </c>
      <c r="E120" s="1" t="s">
        <v>120</v>
      </c>
      <c r="F120" s="1">
        <v>56610000</v>
      </c>
      <c r="G120" s="13" t="s">
        <v>790</v>
      </c>
      <c r="H120" s="13">
        <v>27</v>
      </c>
      <c r="I120" s="13" t="s">
        <v>791</v>
      </c>
      <c r="J120" s="13" t="s">
        <v>792</v>
      </c>
      <c r="K120" s="13" t="s">
        <v>791</v>
      </c>
      <c r="L120" s="13" t="s">
        <v>794</v>
      </c>
      <c r="M120" s="2">
        <v>0</v>
      </c>
      <c r="N120" s="2">
        <v>0</v>
      </c>
      <c r="O120" s="2">
        <v>0</v>
      </c>
      <c r="P120" s="2">
        <v>0</v>
      </c>
      <c r="Q120" s="2">
        <v>0</v>
      </c>
      <c r="R120" s="2">
        <v>0</v>
      </c>
      <c r="S120" s="2">
        <v>-25552</v>
      </c>
      <c r="T120" s="2">
        <v>-25552</v>
      </c>
      <c r="U120" s="2">
        <v>-5552</v>
      </c>
      <c r="V120" s="2">
        <v>0</v>
      </c>
      <c r="W120" s="2">
        <v>0</v>
      </c>
      <c r="X120" s="2">
        <v>0</v>
      </c>
      <c r="Y120" s="2">
        <f t="shared" si="1"/>
        <v>-56656</v>
      </c>
    </row>
    <row r="121" spans="1:25" ht="14.4">
      <c r="A121" s="1" t="s">
        <v>23</v>
      </c>
      <c r="B121" s="1">
        <v>120107</v>
      </c>
      <c r="C121" s="13" t="s">
        <v>1065</v>
      </c>
      <c r="D121" s="13" t="s">
        <v>1059</v>
      </c>
      <c r="E121" s="1" t="s">
        <v>127</v>
      </c>
      <c r="F121" s="1">
        <v>68011000</v>
      </c>
      <c r="G121" s="13" t="s">
        <v>858</v>
      </c>
      <c r="H121" s="13">
        <v>30</v>
      </c>
      <c r="I121" s="13" t="s">
        <v>859</v>
      </c>
      <c r="J121" s="13" t="s">
        <v>860</v>
      </c>
      <c r="K121" s="13" t="s">
        <v>859</v>
      </c>
      <c r="L121" s="13" t="s">
        <v>862</v>
      </c>
      <c r="M121" s="2">
        <v>0</v>
      </c>
      <c r="N121" s="2">
        <v>0</v>
      </c>
      <c r="O121" s="2">
        <v>0</v>
      </c>
      <c r="P121" s="2">
        <v>0</v>
      </c>
      <c r="Q121" s="2">
        <v>0</v>
      </c>
      <c r="R121" s="2">
        <v>-26847</v>
      </c>
      <c r="S121" s="2">
        <v>0</v>
      </c>
      <c r="T121" s="2">
        <v>0</v>
      </c>
      <c r="U121" s="2">
        <v>0</v>
      </c>
      <c r="V121" s="2">
        <v>0</v>
      </c>
      <c r="W121" s="2">
        <v>0</v>
      </c>
      <c r="X121" s="2">
        <v>0</v>
      </c>
      <c r="Y121" s="2">
        <f t="shared" si="1"/>
        <v>-26847</v>
      </c>
    </row>
    <row r="122" spans="1:25" ht="14.4">
      <c r="A122" s="1" t="s">
        <v>23</v>
      </c>
      <c r="B122" s="1">
        <v>120107</v>
      </c>
      <c r="C122" s="13" t="s">
        <v>1065</v>
      </c>
      <c r="D122" s="13" t="s">
        <v>1059</v>
      </c>
      <c r="E122" s="1" t="s">
        <v>150</v>
      </c>
      <c r="F122" s="1">
        <v>81010000</v>
      </c>
      <c r="G122" s="13" t="s">
        <v>986</v>
      </c>
      <c r="H122" s="13">
        <v>38</v>
      </c>
      <c r="I122" s="13" t="s">
        <v>987</v>
      </c>
      <c r="J122" s="13" t="s">
        <v>988</v>
      </c>
      <c r="K122" s="13" t="s">
        <v>987</v>
      </c>
      <c r="L122" s="13" t="s">
        <v>990</v>
      </c>
      <c r="M122" s="2">
        <v>137712.5</v>
      </c>
      <c r="N122" s="2">
        <v>137712.5</v>
      </c>
      <c r="O122" s="2">
        <v>137712.5</v>
      </c>
      <c r="P122" s="2">
        <v>137712.5</v>
      </c>
      <c r="Q122" s="2">
        <v>137712.5</v>
      </c>
      <c r="R122" s="2">
        <v>137712.5</v>
      </c>
      <c r="S122" s="2">
        <v>137712.5</v>
      </c>
      <c r="T122" s="2">
        <v>137712.5</v>
      </c>
      <c r="U122" s="2">
        <v>137712.5</v>
      </c>
      <c r="V122" s="2">
        <v>137712.5</v>
      </c>
      <c r="W122" s="2">
        <v>137712.5</v>
      </c>
      <c r="X122" s="2">
        <v>137712.5</v>
      </c>
      <c r="Y122" s="2">
        <f t="shared" si="1"/>
        <v>1652550</v>
      </c>
    </row>
    <row r="123" spans="1:25" ht="14.4">
      <c r="A123" s="1" t="s">
        <v>23</v>
      </c>
      <c r="B123" s="1">
        <v>120107</v>
      </c>
      <c r="C123" s="13" t="s">
        <v>1065</v>
      </c>
      <c r="D123" s="13" t="s">
        <v>1059</v>
      </c>
      <c r="E123" s="1" t="s">
        <v>131</v>
      </c>
      <c r="F123" s="1">
        <v>81015000</v>
      </c>
      <c r="G123" s="13" t="s">
        <v>991</v>
      </c>
      <c r="H123" s="13">
        <v>38</v>
      </c>
      <c r="I123" s="13" t="s">
        <v>987</v>
      </c>
      <c r="J123" s="13" t="s">
        <v>988</v>
      </c>
      <c r="K123" s="13" t="s">
        <v>987</v>
      </c>
      <c r="L123" s="13" t="s">
        <v>990</v>
      </c>
      <c r="M123" s="2">
        <v>843328.74999999988</v>
      </c>
      <c r="N123" s="2">
        <v>843328.74999999988</v>
      </c>
      <c r="O123" s="2">
        <v>843328.74999999988</v>
      </c>
      <c r="P123" s="2">
        <v>843328.74999999988</v>
      </c>
      <c r="Q123" s="2">
        <v>843328.74999999988</v>
      </c>
      <c r="R123" s="2">
        <v>843328.74999999988</v>
      </c>
      <c r="S123" s="2">
        <v>843328.74999999988</v>
      </c>
      <c r="T123" s="2">
        <v>843328.74999999988</v>
      </c>
      <c r="U123" s="2">
        <v>843328.74999999988</v>
      </c>
      <c r="V123" s="2">
        <v>843328.74999999988</v>
      </c>
      <c r="W123" s="2">
        <v>843328.74999999988</v>
      </c>
      <c r="X123" s="2">
        <v>843328.74999999988</v>
      </c>
      <c r="Y123" s="2">
        <f t="shared" si="1"/>
        <v>10119944.999999998</v>
      </c>
    </row>
    <row r="124" spans="1:25" ht="14.4">
      <c r="A124" s="1" t="s">
        <v>23</v>
      </c>
      <c r="B124" s="1">
        <v>120107</v>
      </c>
      <c r="C124" s="13" t="s">
        <v>1065</v>
      </c>
      <c r="D124" s="13" t="s">
        <v>1059</v>
      </c>
      <c r="E124" s="1" t="s">
        <v>151</v>
      </c>
      <c r="F124" s="1">
        <v>81020000</v>
      </c>
      <c r="G124" s="13" t="s">
        <v>992</v>
      </c>
      <c r="H124" s="13">
        <v>38</v>
      </c>
      <c r="I124" s="13" t="s">
        <v>987</v>
      </c>
      <c r="J124" s="13" t="s">
        <v>988</v>
      </c>
      <c r="K124" s="13" t="s">
        <v>987</v>
      </c>
      <c r="L124" s="13" t="s">
        <v>994</v>
      </c>
      <c r="M124" s="2">
        <v>31762.500000000004</v>
      </c>
      <c r="N124" s="2">
        <v>31762.500000000004</v>
      </c>
      <c r="O124" s="2">
        <v>31762.500000000004</v>
      </c>
      <c r="P124" s="2">
        <v>31762.500000000004</v>
      </c>
      <c r="Q124" s="2">
        <v>31762.500000000004</v>
      </c>
      <c r="R124" s="2">
        <v>31762.500000000004</v>
      </c>
      <c r="S124" s="2">
        <v>31762.500000000004</v>
      </c>
      <c r="T124" s="2">
        <v>31762.500000000004</v>
      </c>
      <c r="U124" s="2">
        <v>31762.500000000004</v>
      </c>
      <c r="V124" s="2">
        <v>31762.500000000004</v>
      </c>
      <c r="W124" s="2">
        <v>31762.500000000004</v>
      </c>
      <c r="X124" s="2">
        <v>31762.500000000004</v>
      </c>
      <c r="Y124" s="2">
        <f t="shared" si="1"/>
        <v>381150.00000000006</v>
      </c>
    </row>
    <row r="125" spans="1:25" ht="14.4">
      <c r="A125" s="1" t="s">
        <v>23</v>
      </c>
      <c r="B125" s="1">
        <v>120107</v>
      </c>
      <c r="C125" s="13" t="s">
        <v>1065</v>
      </c>
      <c r="D125" s="13" t="s">
        <v>1059</v>
      </c>
      <c r="E125" s="1" t="s">
        <v>133</v>
      </c>
      <c r="F125" s="1">
        <v>70510000</v>
      </c>
      <c r="G125" s="13" t="s">
        <v>954</v>
      </c>
      <c r="H125" s="13">
        <v>41</v>
      </c>
      <c r="I125" s="13" t="s">
        <v>955</v>
      </c>
      <c r="J125" s="13" t="s">
        <v>956</v>
      </c>
      <c r="K125" s="13" t="s">
        <v>957</v>
      </c>
      <c r="L125" s="13" t="s">
        <v>959</v>
      </c>
      <c r="M125" s="2">
        <v>0</v>
      </c>
      <c r="N125" s="2">
        <v>0</v>
      </c>
      <c r="O125" s="2">
        <v>0</v>
      </c>
      <c r="P125" s="2">
        <v>0</v>
      </c>
      <c r="Q125" s="2">
        <v>43004.806499780418</v>
      </c>
      <c r="R125" s="2">
        <v>87116.837154150213</v>
      </c>
      <c r="S125" s="2">
        <v>0</v>
      </c>
      <c r="T125" s="2">
        <v>0</v>
      </c>
      <c r="U125" s="2">
        <v>0</v>
      </c>
      <c r="V125" s="2">
        <v>0</v>
      </c>
      <c r="W125" s="2">
        <v>0</v>
      </c>
      <c r="X125" s="2">
        <v>0</v>
      </c>
      <c r="Y125" s="2">
        <f t="shared" si="1"/>
        <v>130121.64365393063</v>
      </c>
    </row>
    <row r="126" spans="1:25" ht="14.4">
      <c r="A126" s="1" t="s">
        <v>23</v>
      </c>
      <c r="B126" s="1">
        <v>120107</v>
      </c>
      <c r="C126" s="13" t="s">
        <v>1065</v>
      </c>
      <c r="D126" s="13" t="s">
        <v>1059</v>
      </c>
      <c r="E126" s="1" t="s">
        <v>134</v>
      </c>
      <c r="F126" s="1">
        <v>85000000</v>
      </c>
      <c r="G126" s="13" t="s">
        <v>1015</v>
      </c>
      <c r="H126" s="13">
        <v>42</v>
      </c>
      <c r="I126" s="13" t="s">
        <v>1016</v>
      </c>
      <c r="J126" s="13" t="s">
        <v>1017</v>
      </c>
      <c r="K126" s="13" t="s">
        <v>1018</v>
      </c>
      <c r="L126" s="13" t="s">
        <v>959</v>
      </c>
      <c r="M126" s="2">
        <v>0</v>
      </c>
      <c r="N126" s="2">
        <v>0</v>
      </c>
      <c r="O126" s="2">
        <v>0</v>
      </c>
      <c r="P126" s="2">
        <v>0</v>
      </c>
      <c r="Q126" s="2">
        <v>19322.436100131756</v>
      </c>
      <c r="R126" s="2">
        <v>39142.357707509887</v>
      </c>
      <c r="S126" s="2">
        <v>0</v>
      </c>
      <c r="T126" s="2">
        <v>0</v>
      </c>
      <c r="U126" s="2">
        <v>0</v>
      </c>
      <c r="V126" s="2">
        <v>0</v>
      </c>
      <c r="W126" s="2">
        <v>0</v>
      </c>
      <c r="X126" s="2">
        <v>0</v>
      </c>
      <c r="Y126" s="2">
        <f t="shared" si="1"/>
        <v>58464.793807641647</v>
      </c>
    </row>
    <row r="127" spans="1:25" ht="14.4">
      <c r="A127" s="1" t="s">
        <v>24</v>
      </c>
      <c r="B127" s="1">
        <v>120113</v>
      </c>
      <c r="C127" s="13" t="s">
        <v>1067</v>
      </c>
      <c r="D127" s="13" t="s">
        <v>1059</v>
      </c>
      <c r="E127" s="1" t="s">
        <v>96</v>
      </c>
      <c r="F127" s="1">
        <v>52574000</v>
      </c>
      <c r="G127" s="13" t="s">
        <v>616</v>
      </c>
      <c r="H127" s="13">
        <v>17</v>
      </c>
      <c r="I127" s="13" t="s">
        <v>617</v>
      </c>
      <c r="J127" s="13" t="s">
        <v>618</v>
      </c>
      <c r="K127" s="13" t="s">
        <v>617</v>
      </c>
      <c r="L127" s="13" t="s">
        <v>506</v>
      </c>
      <c r="M127" s="2">
        <v>10000</v>
      </c>
      <c r="N127" s="2">
        <v>10000</v>
      </c>
      <c r="O127" s="2">
        <v>10000</v>
      </c>
      <c r="P127" s="2">
        <v>10000</v>
      </c>
      <c r="Q127" s="2">
        <v>10000</v>
      </c>
      <c r="R127" s="2">
        <v>10000</v>
      </c>
      <c r="S127" s="2">
        <v>10000</v>
      </c>
      <c r="T127" s="2">
        <v>10000</v>
      </c>
      <c r="U127" s="2">
        <v>10000</v>
      </c>
      <c r="V127" s="2">
        <v>10000</v>
      </c>
      <c r="W127" s="2">
        <v>10000</v>
      </c>
      <c r="X127" s="2">
        <v>10000</v>
      </c>
      <c r="Y127" s="2">
        <f t="shared" si="1"/>
        <v>120000</v>
      </c>
    </row>
    <row r="128" spans="1:25" ht="14.4">
      <c r="A128" s="1" t="s">
        <v>24</v>
      </c>
      <c r="B128" s="1">
        <v>120113</v>
      </c>
      <c r="C128" s="13" t="s">
        <v>1067</v>
      </c>
      <c r="D128" s="13" t="s">
        <v>1059</v>
      </c>
      <c r="E128" s="1" t="s">
        <v>97</v>
      </c>
      <c r="F128" s="1">
        <v>52574100</v>
      </c>
      <c r="G128" s="13" t="s">
        <v>623</v>
      </c>
      <c r="H128" s="13">
        <v>17</v>
      </c>
      <c r="I128" s="13" t="s">
        <v>617</v>
      </c>
      <c r="J128" s="13" t="s">
        <v>618</v>
      </c>
      <c r="K128" s="13" t="s">
        <v>617</v>
      </c>
      <c r="L128" s="13" t="s">
        <v>506</v>
      </c>
      <c r="M128" s="2">
        <v>221</v>
      </c>
      <c r="N128" s="2">
        <v>221</v>
      </c>
      <c r="O128" s="2">
        <v>221</v>
      </c>
      <c r="P128" s="2">
        <v>221</v>
      </c>
      <c r="Q128" s="2">
        <v>221</v>
      </c>
      <c r="R128" s="2">
        <v>221</v>
      </c>
      <c r="S128" s="2">
        <v>221</v>
      </c>
      <c r="T128" s="2">
        <v>221</v>
      </c>
      <c r="U128" s="2">
        <v>221</v>
      </c>
      <c r="V128" s="2">
        <v>221</v>
      </c>
      <c r="W128" s="2">
        <v>221</v>
      </c>
      <c r="X128" s="2">
        <v>221</v>
      </c>
      <c r="Y128" s="2">
        <f t="shared" si="1"/>
        <v>2652</v>
      </c>
    </row>
    <row r="129" spans="1:25" ht="14.4">
      <c r="A129" s="1" t="s">
        <v>25</v>
      </c>
      <c r="B129" s="1">
        <v>120114</v>
      </c>
      <c r="C129" s="13" t="s">
        <v>1068</v>
      </c>
      <c r="D129" s="13" t="s">
        <v>1059</v>
      </c>
      <c r="E129" s="1" t="s">
        <v>80</v>
      </c>
      <c r="F129" s="1">
        <v>50109900</v>
      </c>
      <c r="G129" s="13" t="s">
        <v>388</v>
      </c>
      <c r="H129" s="13">
        <v>10</v>
      </c>
      <c r="I129" s="13" t="s">
        <v>347</v>
      </c>
      <c r="J129" s="13" t="s">
        <v>348</v>
      </c>
      <c r="K129" s="13" t="s">
        <v>349</v>
      </c>
      <c r="L129" s="13" t="s">
        <v>351</v>
      </c>
      <c r="M129" s="2">
        <v>-52108.358399999997</v>
      </c>
      <c r="N129" s="2">
        <v>-52108.358399999997</v>
      </c>
      <c r="O129" s="2">
        <v>-57071.059199999996</v>
      </c>
      <c r="P129" s="2">
        <v>-53567.392435200003</v>
      </c>
      <c r="Q129" s="2">
        <v>-56118.220646399997</v>
      </c>
      <c r="R129" s="2">
        <v>-56118.220646399997</v>
      </c>
      <c r="S129" s="2">
        <v>-53567.392435200003</v>
      </c>
      <c r="T129" s="2">
        <v>-58669.048857600006</v>
      </c>
      <c r="U129" s="2">
        <v>-56118.220646399997</v>
      </c>
      <c r="V129" s="2">
        <v>-53567.392435200003</v>
      </c>
      <c r="W129" s="2">
        <v>-56118.220646399997</v>
      </c>
      <c r="X129" s="2">
        <v>-56118.220646399997</v>
      </c>
      <c r="Y129" s="2">
        <f t="shared" si="1"/>
        <v>-661250.10539520008</v>
      </c>
    </row>
    <row r="130" spans="1:25" ht="14.4">
      <c r="A130" s="1" t="s">
        <v>25</v>
      </c>
      <c r="B130" s="1">
        <v>120114</v>
      </c>
      <c r="C130" s="13" t="s">
        <v>1068</v>
      </c>
      <c r="D130" s="13" t="s">
        <v>1059</v>
      </c>
      <c r="E130" s="1" t="s">
        <v>152</v>
      </c>
      <c r="F130" s="1">
        <v>50110000</v>
      </c>
      <c r="G130" s="13" t="s">
        <v>389</v>
      </c>
      <c r="H130" s="13">
        <v>10</v>
      </c>
      <c r="I130" s="13" t="s">
        <v>347</v>
      </c>
      <c r="J130" s="13" t="s">
        <v>348</v>
      </c>
      <c r="K130" s="13" t="s">
        <v>349</v>
      </c>
      <c r="L130" s="13" t="s">
        <v>351</v>
      </c>
      <c r="M130" s="2">
        <v>696.15</v>
      </c>
      <c r="N130" s="2">
        <v>0</v>
      </c>
      <c r="O130" s="2">
        <v>0</v>
      </c>
      <c r="P130" s="2">
        <v>715.6422</v>
      </c>
      <c r="Q130" s="2">
        <v>0</v>
      </c>
      <c r="R130" s="2">
        <v>0</v>
      </c>
      <c r="S130" s="2">
        <v>715.6422</v>
      </c>
      <c r="T130" s="2">
        <v>0</v>
      </c>
      <c r="U130" s="2">
        <v>0</v>
      </c>
      <c r="V130" s="2">
        <v>715.6422</v>
      </c>
      <c r="W130" s="2">
        <v>0</v>
      </c>
      <c r="X130" s="2">
        <v>221.43119999999999</v>
      </c>
      <c r="Y130" s="2">
        <f t="shared" si="1"/>
        <v>3064.5078000000003</v>
      </c>
    </row>
    <row r="131" spans="1:25" ht="14.4">
      <c r="A131" s="1" t="s">
        <v>25</v>
      </c>
      <c r="B131" s="1">
        <v>120114</v>
      </c>
      <c r="C131" s="13" t="s">
        <v>1068</v>
      </c>
      <c r="D131" s="13" t="s">
        <v>1059</v>
      </c>
      <c r="E131" s="1" t="s">
        <v>153</v>
      </c>
      <c r="F131" s="1">
        <v>50119900</v>
      </c>
      <c r="G131" s="13" t="s">
        <v>406</v>
      </c>
      <c r="H131" s="13">
        <v>10</v>
      </c>
      <c r="I131" s="13" t="s">
        <v>347</v>
      </c>
      <c r="J131" s="13" t="s">
        <v>348</v>
      </c>
      <c r="K131" s="13" t="s">
        <v>349</v>
      </c>
      <c r="L131" s="13" t="s">
        <v>351</v>
      </c>
      <c r="M131" s="2">
        <v>-696.15</v>
      </c>
      <c r="N131" s="2">
        <v>0</v>
      </c>
      <c r="O131" s="2">
        <v>0</v>
      </c>
      <c r="P131" s="2">
        <v>-715.6422</v>
      </c>
      <c r="Q131" s="2">
        <v>0</v>
      </c>
      <c r="R131" s="2">
        <v>0</v>
      </c>
      <c r="S131" s="2">
        <v>-715.6422</v>
      </c>
      <c r="T131" s="2">
        <v>0</v>
      </c>
      <c r="U131" s="2">
        <v>0</v>
      </c>
      <c r="V131" s="2">
        <v>-715.6422</v>
      </c>
      <c r="W131" s="2">
        <v>0</v>
      </c>
      <c r="X131" s="2">
        <v>-221.43119999999999</v>
      </c>
      <c r="Y131" s="2">
        <f t="shared" si="1"/>
        <v>-3064.5078000000003</v>
      </c>
    </row>
    <row r="132" spans="1:25" ht="14.4">
      <c r="A132" s="1" t="s">
        <v>25</v>
      </c>
      <c r="B132" s="1">
        <v>120114</v>
      </c>
      <c r="C132" s="13" t="s">
        <v>1068</v>
      </c>
      <c r="D132" s="13" t="s">
        <v>1059</v>
      </c>
      <c r="E132" s="1" t="s">
        <v>52</v>
      </c>
      <c r="F132" s="1">
        <v>50100000</v>
      </c>
      <c r="G132" s="13" t="s">
        <v>346</v>
      </c>
      <c r="H132" s="13">
        <v>10</v>
      </c>
      <c r="I132" s="13" t="s">
        <v>347</v>
      </c>
      <c r="J132" s="13" t="s">
        <v>348</v>
      </c>
      <c r="K132" s="13" t="s">
        <v>349</v>
      </c>
      <c r="L132" s="13" t="s">
        <v>351</v>
      </c>
      <c r="M132" s="2">
        <v>52108.358399999997</v>
      </c>
      <c r="N132" s="2">
        <v>52108.358399999997</v>
      </c>
      <c r="O132" s="2">
        <v>57071.059199999996</v>
      </c>
      <c r="P132" s="2">
        <v>53567.392435200003</v>
      </c>
      <c r="Q132" s="2">
        <v>56118.220646399997</v>
      </c>
      <c r="R132" s="2">
        <v>56118.220646399997</v>
      </c>
      <c r="S132" s="2">
        <v>53567.392435200003</v>
      </c>
      <c r="T132" s="2">
        <v>58669.048857600006</v>
      </c>
      <c r="U132" s="2">
        <v>56118.220646399997</v>
      </c>
      <c r="V132" s="2">
        <v>53567.392435200003</v>
      </c>
      <c r="W132" s="2">
        <v>56118.220646399997</v>
      </c>
      <c r="X132" s="2">
        <v>56118.220646399997</v>
      </c>
      <c r="Y132" s="2">
        <f t="shared" si="1"/>
        <v>661250.10539520008</v>
      </c>
    </row>
    <row r="133" spans="1:25" ht="14.4">
      <c r="A133" s="1" t="s">
        <v>25</v>
      </c>
      <c r="B133" s="1">
        <v>120114</v>
      </c>
      <c r="C133" s="13" t="s">
        <v>1068</v>
      </c>
      <c r="D133" s="13" t="s">
        <v>1059</v>
      </c>
      <c r="E133" s="1" t="s">
        <v>81</v>
      </c>
      <c r="F133" s="1">
        <v>50171000</v>
      </c>
      <c r="G133" s="13" t="s">
        <v>409</v>
      </c>
      <c r="H133" s="13">
        <v>10</v>
      </c>
      <c r="I133" s="13" t="s">
        <v>347</v>
      </c>
      <c r="J133" s="13" t="s">
        <v>348</v>
      </c>
      <c r="K133" s="13" t="s">
        <v>349</v>
      </c>
      <c r="L133" s="13" t="s">
        <v>351</v>
      </c>
      <c r="M133" s="2">
        <v>2250.7072844301197</v>
      </c>
      <c r="N133" s="2">
        <v>2250.7072844301197</v>
      </c>
      <c r="O133" s="2">
        <v>2465.0546448520358</v>
      </c>
      <c r="P133" s="2">
        <v>2313.7231283941633</v>
      </c>
      <c r="Q133" s="2">
        <v>2423.8989916510277</v>
      </c>
      <c r="R133" s="2">
        <v>2423.8989916510277</v>
      </c>
      <c r="S133" s="2">
        <v>2313.7231283941633</v>
      </c>
      <c r="T133" s="2">
        <v>2534.074854907893</v>
      </c>
      <c r="U133" s="2">
        <v>2423.8989916510277</v>
      </c>
      <c r="V133" s="2">
        <v>2313.7231283941633</v>
      </c>
      <c r="W133" s="2">
        <v>2423.8989916510277</v>
      </c>
      <c r="X133" s="2">
        <v>2423.8989916510277</v>
      </c>
      <c r="Y133" s="2">
        <f t="shared" si="1"/>
        <v>28561.208412057797</v>
      </c>
    </row>
    <row r="134" spans="1:25" ht="14.4">
      <c r="A134" s="1" t="s">
        <v>25</v>
      </c>
      <c r="B134" s="1">
        <v>120114</v>
      </c>
      <c r="C134" s="13" t="s">
        <v>1068</v>
      </c>
      <c r="D134" s="13" t="s">
        <v>1059</v>
      </c>
      <c r="E134" s="1" t="s">
        <v>84</v>
      </c>
      <c r="F134" s="1">
        <v>50550000</v>
      </c>
      <c r="G134" s="13" t="s">
        <v>446</v>
      </c>
      <c r="H134" s="13">
        <v>12</v>
      </c>
      <c r="I134" s="13" t="s">
        <v>442</v>
      </c>
      <c r="J134" s="13" t="s">
        <v>443</v>
      </c>
      <c r="K134" s="13" t="s">
        <v>444</v>
      </c>
      <c r="L134" s="13" t="s">
        <v>417</v>
      </c>
      <c r="M134" s="2">
        <v>9465.6</v>
      </c>
      <c r="N134" s="2">
        <v>9465.6</v>
      </c>
      <c r="O134" s="2">
        <v>9465.6</v>
      </c>
      <c r="P134" s="2">
        <v>9465.6</v>
      </c>
      <c r="Q134" s="2">
        <v>9465.6</v>
      </c>
      <c r="R134" s="2">
        <v>9465.6</v>
      </c>
      <c r="S134" s="2">
        <v>9465.6</v>
      </c>
      <c r="T134" s="2">
        <v>9465.6</v>
      </c>
      <c r="U134" s="2">
        <v>9465.6</v>
      </c>
      <c r="V134" s="2">
        <v>9465.6</v>
      </c>
      <c r="W134" s="2">
        <v>9465.6</v>
      </c>
      <c r="X134" s="2">
        <v>9465.6</v>
      </c>
      <c r="Y134" s="2">
        <f t="shared" si="1"/>
        <v>113587.20000000003</v>
      </c>
    </row>
    <row r="135" spans="1:25" ht="14.4">
      <c r="A135" s="1" t="s">
        <v>25</v>
      </c>
      <c r="B135" s="1">
        <v>120114</v>
      </c>
      <c r="C135" s="13" t="s">
        <v>1068</v>
      </c>
      <c r="D135" s="13" t="s">
        <v>1059</v>
      </c>
      <c r="E135" s="1" t="s">
        <v>85</v>
      </c>
      <c r="F135" s="1">
        <v>50550100</v>
      </c>
      <c r="G135" s="13" t="s">
        <v>447</v>
      </c>
      <c r="H135" s="13">
        <v>12</v>
      </c>
      <c r="I135" s="13" t="s">
        <v>442</v>
      </c>
      <c r="J135" s="13" t="s">
        <v>443</v>
      </c>
      <c r="K135" s="13" t="s">
        <v>444</v>
      </c>
      <c r="L135" s="13" t="s">
        <v>417</v>
      </c>
      <c r="M135" s="2">
        <v>-9280</v>
      </c>
      <c r="N135" s="2">
        <v>-9280</v>
      </c>
      <c r="O135" s="2">
        <v>-9280</v>
      </c>
      <c r="P135" s="2">
        <v>-9280</v>
      </c>
      <c r="Q135" s="2">
        <v>-9280</v>
      </c>
      <c r="R135" s="2">
        <v>-9280</v>
      </c>
      <c r="S135" s="2">
        <v>-9280</v>
      </c>
      <c r="T135" s="2">
        <v>-9280</v>
      </c>
      <c r="U135" s="2">
        <v>-9280</v>
      </c>
      <c r="V135" s="2">
        <v>-9280</v>
      </c>
      <c r="W135" s="2">
        <v>-9280</v>
      </c>
      <c r="X135" s="2">
        <v>-9280</v>
      </c>
      <c r="Y135" s="2">
        <f t="shared" si="1"/>
        <v>-111360</v>
      </c>
    </row>
    <row r="136" spans="1:25" ht="14.4">
      <c r="A136" s="1" t="s">
        <v>25</v>
      </c>
      <c r="B136" s="1">
        <v>120114</v>
      </c>
      <c r="C136" s="13" t="s">
        <v>1068</v>
      </c>
      <c r="D136" s="13" t="s">
        <v>1059</v>
      </c>
      <c r="E136" s="1" t="s">
        <v>53</v>
      </c>
      <c r="F136" s="1">
        <v>50421000</v>
      </c>
      <c r="G136" s="13" t="s">
        <v>413</v>
      </c>
      <c r="H136" s="13">
        <v>13</v>
      </c>
      <c r="I136" s="13" t="s">
        <v>414</v>
      </c>
      <c r="J136" s="13" t="s">
        <v>415</v>
      </c>
      <c r="K136" s="13" t="s">
        <v>414</v>
      </c>
      <c r="L136" s="13" t="s">
        <v>417</v>
      </c>
      <c r="M136" s="2">
        <v>1209.2352524946486</v>
      </c>
      <c r="N136" s="2">
        <v>1198.4449291514857</v>
      </c>
      <c r="O136" s="2">
        <v>1312.5825414516273</v>
      </c>
      <c r="P136" s="2">
        <v>1243.0938395644989</v>
      </c>
      <c r="Q136" s="2">
        <v>1290.6681198899998</v>
      </c>
      <c r="R136" s="2">
        <v>1290.6681198899998</v>
      </c>
      <c r="S136" s="2">
        <v>1243.0938395644989</v>
      </c>
      <c r="T136" s="2">
        <v>1349.3348526122727</v>
      </c>
      <c r="U136" s="2">
        <v>1290.6681198899998</v>
      </c>
      <c r="V136" s="2">
        <v>1243.0938395644989</v>
      </c>
      <c r="W136" s="2">
        <v>1290.6681198899998</v>
      </c>
      <c r="X136" s="2">
        <v>1294.1003029629935</v>
      </c>
      <c r="Y136" s="2">
        <f t="shared" si="1"/>
        <v>15255.651876926524</v>
      </c>
    </row>
    <row r="137" spans="1:25" ht="14.4">
      <c r="A137" s="1" t="s">
        <v>25</v>
      </c>
      <c r="B137" s="1">
        <v>120114</v>
      </c>
      <c r="C137" s="13" t="s">
        <v>1068</v>
      </c>
      <c r="D137" s="13" t="s">
        <v>1059</v>
      </c>
      <c r="E137" s="1" t="s">
        <v>54</v>
      </c>
      <c r="F137" s="1">
        <v>50422000</v>
      </c>
      <c r="G137" s="13" t="s">
        <v>419</v>
      </c>
      <c r="H137" s="13">
        <v>13</v>
      </c>
      <c r="I137" s="13" t="s">
        <v>414</v>
      </c>
      <c r="J137" s="13" t="s">
        <v>415</v>
      </c>
      <c r="K137" s="13" t="s">
        <v>414</v>
      </c>
      <c r="L137" s="13" t="s">
        <v>417</v>
      </c>
      <c r="M137" s="2">
        <v>1243.3448110266213</v>
      </c>
      <c r="N137" s="2">
        <v>1243.3448110266213</v>
      </c>
      <c r="O137" s="2">
        <v>1361.7586025529663</v>
      </c>
      <c r="P137" s="2">
        <v>1278.1584657353669</v>
      </c>
      <c r="Q137" s="2">
        <v>1339.0231545799079</v>
      </c>
      <c r="R137" s="2">
        <v>1339.0231545799079</v>
      </c>
      <c r="S137" s="2">
        <v>1278.1584657353669</v>
      </c>
      <c r="T137" s="2">
        <v>1399.8878434244493</v>
      </c>
      <c r="U137" s="2">
        <v>1339.0231545799079</v>
      </c>
      <c r="V137" s="2">
        <v>1278.1584657353669</v>
      </c>
      <c r="W137" s="2">
        <v>1339.0231545799079</v>
      </c>
      <c r="X137" s="2">
        <v>1339.0231545799079</v>
      </c>
      <c r="Y137" s="2">
        <f t="shared" si="1"/>
        <v>15777.927238136297</v>
      </c>
    </row>
    <row r="138" spans="1:25" ht="14.4">
      <c r="A138" s="1" t="s">
        <v>25</v>
      </c>
      <c r="B138" s="1">
        <v>120114</v>
      </c>
      <c r="C138" s="13" t="s">
        <v>1068</v>
      </c>
      <c r="D138" s="13" t="s">
        <v>1059</v>
      </c>
      <c r="E138" s="1" t="s">
        <v>90</v>
      </c>
      <c r="F138" s="1">
        <v>50421100</v>
      </c>
      <c r="G138" s="13" t="s">
        <v>418</v>
      </c>
      <c r="H138" s="13">
        <v>13</v>
      </c>
      <c r="I138" s="13" t="s">
        <v>414</v>
      </c>
      <c r="J138" s="13" t="s">
        <v>415</v>
      </c>
      <c r="K138" s="13" t="s">
        <v>414</v>
      </c>
      <c r="L138" s="13" t="s">
        <v>417</v>
      </c>
      <c r="M138" s="2">
        <v>-1209.2352524946486</v>
      </c>
      <c r="N138" s="2">
        <v>-1198.4449291514857</v>
      </c>
      <c r="O138" s="2">
        <v>-1312.5825414516273</v>
      </c>
      <c r="P138" s="2">
        <v>-1243.0938395644989</v>
      </c>
      <c r="Q138" s="2">
        <v>-1290.6681198899998</v>
      </c>
      <c r="R138" s="2">
        <v>-1290.6681198899998</v>
      </c>
      <c r="S138" s="2">
        <v>-1243.0938395644989</v>
      </c>
      <c r="T138" s="2">
        <v>-1349.3348526122727</v>
      </c>
      <c r="U138" s="2">
        <v>-1290.6681198899998</v>
      </c>
      <c r="V138" s="2">
        <v>-1243.0938395644989</v>
      </c>
      <c r="W138" s="2">
        <v>-1290.6681198899998</v>
      </c>
      <c r="X138" s="2">
        <v>-1294.1003029629935</v>
      </c>
      <c r="Y138" s="2">
        <f t="shared" ref="Y138:Y201" si="2">SUM(M138:X138)</f>
        <v>-15255.651876926524</v>
      </c>
    </row>
    <row r="139" spans="1:25" ht="14.4">
      <c r="A139" s="1" t="s">
        <v>25</v>
      </c>
      <c r="B139" s="1">
        <v>120114</v>
      </c>
      <c r="C139" s="13" t="s">
        <v>1068</v>
      </c>
      <c r="D139" s="13" t="s">
        <v>1059</v>
      </c>
      <c r="E139" s="1" t="s">
        <v>91</v>
      </c>
      <c r="F139" s="1">
        <v>50422100</v>
      </c>
      <c r="G139" s="13" t="s">
        <v>420</v>
      </c>
      <c r="H139" s="13">
        <v>13</v>
      </c>
      <c r="I139" s="13" t="s">
        <v>414</v>
      </c>
      <c r="J139" s="13" t="s">
        <v>415</v>
      </c>
      <c r="K139" s="13" t="s">
        <v>414</v>
      </c>
      <c r="L139" s="13" t="s">
        <v>417</v>
      </c>
      <c r="M139" s="2">
        <v>-1243.3448110266213</v>
      </c>
      <c r="N139" s="2">
        <v>-1243.3448110266213</v>
      </c>
      <c r="O139" s="2">
        <v>-1361.7586025529663</v>
      </c>
      <c r="P139" s="2">
        <v>-1278.1584657353669</v>
      </c>
      <c r="Q139" s="2">
        <v>-1339.0231545799079</v>
      </c>
      <c r="R139" s="2">
        <v>-1339.0231545799079</v>
      </c>
      <c r="S139" s="2">
        <v>-1278.1584657353669</v>
      </c>
      <c r="T139" s="2">
        <v>-1399.8878434244493</v>
      </c>
      <c r="U139" s="2">
        <v>-1339.0231545799079</v>
      </c>
      <c r="V139" s="2">
        <v>-1278.1584657353669</v>
      </c>
      <c r="W139" s="2">
        <v>-1339.0231545799079</v>
      </c>
      <c r="X139" s="2">
        <v>-1339.0231545799079</v>
      </c>
      <c r="Y139" s="2">
        <f t="shared" si="2"/>
        <v>-15777.927238136297</v>
      </c>
    </row>
    <row r="140" spans="1:25" ht="14.4">
      <c r="A140" s="1" t="s">
        <v>25</v>
      </c>
      <c r="B140" s="1">
        <v>120114</v>
      </c>
      <c r="C140" s="13" t="s">
        <v>1068</v>
      </c>
      <c r="D140" s="13" t="s">
        <v>1059</v>
      </c>
      <c r="E140" s="1" t="s">
        <v>154</v>
      </c>
      <c r="F140" s="1">
        <v>53110000</v>
      </c>
      <c r="G140" s="13" t="s">
        <v>649</v>
      </c>
      <c r="H140" s="13">
        <v>15</v>
      </c>
      <c r="I140" s="13" t="s">
        <v>650</v>
      </c>
      <c r="J140" s="13" t="s">
        <v>651</v>
      </c>
      <c r="K140" s="13" t="s">
        <v>650</v>
      </c>
      <c r="L140" s="13" t="s">
        <v>653</v>
      </c>
      <c r="M140" s="2">
        <v>0</v>
      </c>
      <c r="N140" s="2">
        <v>0</v>
      </c>
      <c r="O140" s="2">
        <v>0</v>
      </c>
      <c r="P140" s="2">
        <v>0</v>
      </c>
      <c r="Q140" s="2">
        <v>250</v>
      </c>
      <c r="R140" s="2">
        <v>500</v>
      </c>
      <c r="S140" s="2">
        <v>1000</v>
      </c>
      <c r="T140" s="2">
        <v>1000</v>
      </c>
      <c r="U140" s="2">
        <v>0</v>
      </c>
      <c r="V140" s="2">
        <v>0</v>
      </c>
      <c r="W140" s="2">
        <v>0</v>
      </c>
      <c r="X140" s="2">
        <v>0</v>
      </c>
      <c r="Y140" s="2">
        <f t="shared" si="2"/>
        <v>2750</v>
      </c>
    </row>
    <row r="141" spans="1:25" ht="14.4">
      <c r="A141" s="1" t="s">
        <v>25</v>
      </c>
      <c r="B141" s="1">
        <v>120114</v>
      </c>
      <c r="C141" s="13" t="s">
        <v>1068</v>
      </c>
      <c r="D141" s="13" t="s">
        <v>1059</v>
      </c>
      <c r="E141" s="1" t="s">
        <v>92</v>
      </c>
      <c r="F141" s="1">
        <v>53150000</v>
      </c>
      <c r="G141" s="13" t="s">
        <v>658</v>
      </c>
      <c r="H141" s="13">
        <v>15</v>
      </c>
      <c r="I141" s="13" t="s">
        <v>650</v>
      </c>
      <c r="J141" s="13" t="s">
        <v>651</v>
      </c>
      <c r="K141" s="13" t="s">
        <v>650</v>
      </c>
      <c r="L141" s="13" t="s">
        <v>660</v>
      </c>
      <c r="M141" s="2">
        <v>0</v>
      </c>
      <c r="N141" s="2">
        <v>0</v>
      </c>
      <c r="O141" s="2">
        <v>0</v>
      </c>
      <c r="P141" s="2">
        <v>500</v>
      </c>
      <c r="Q141" s="2">
        <v>950</v>
      </c>
      <c r="R141" s="2">
        <v>950</v>
      </c>
      <c r="S141" s="2">
        <v>1200</v>
      </c>
      <c r="T141" s="2">
        <v>1200</v>
      </c>
      <c r="U141" s="2">
        <v>0</v>
      </c>
      <c r="V141" s="2">
        <v>0</v>
      </c>
      <c r="W141" s="2">
        <v>0</v>
      </c>
      <c r="X141" s="2">
        <v>0</v>
      </c>
      <c r="Y141" s="2">
        <f t="shared" si="2"/>
        <v>4800</v>
      </c>
    </row>
    <row r="142" spans="1:25" ht="14.4">
      <c r="A142" s="1" t="s">
        <v>25</v>
      </c>
      <c r="B142" s="1">
        <v>120114</v>
      </c>
      <c r="C142" s="13" t="s">
        <v>1068</v>
      </c>
      <c r="D142" s="13" t="s">
        <v>1059</v>
      </c>
      <c r="E142" s="1" t="s">
        <v>155</v>
      </c>
      <c r="F142" s="1">
        <v>52562500</v>
      </c>
      <c r="G142" s="13" t="s">
        <v>595</v>
      </c>
      <c r="H142" s="13">
        <v>18</v>
      </c>
      <c r="I142" s="13" t="s">
        <v>596</v>
      </c>
      <c r="J142" s="13" t="s">
        <v>597</v>
      </c>
      <c r="K142" s="13" t="s">
        <v>598</v>
      </c>
      <c r="L142" s="13" t="s">
        <v>506</v>
      </c>
      <c r="M142" s="2">
        <v>35</v>
      </c>
      <c r="N142" s="2">
        <v>35</v>
      </c>
      <c r="O142" s="2">
        <v>35</v>
      </c>
      <c r="P142" s="2">
        <v>35</v>
      </c>
      <c r="Q142" s="2">
        <v>35</v>
      </c>
      <c r="R142" s="2">
        <v>35</v>
      </c>
      <c r="S142" s="2">
        <v>35</v>
      </c>
      <c r="T142" s="2">
        <v>35</v>
      </c>
      <c r="U142" s="2">
        <v>35</v>
      </c>
      <c r="V142" s="2">
        <v>35</v>
      </c>
      <c r="W142" s="2">
        <v>35</v>
      </c>
      <c r="X142" s="2">
        <v>35</v>
      </c>
      <c r="Y142" s="2">
        <f t="shared" si="2"/>
        <v>420</v>
      </c>
    </row>
    <row r="143" spans="1:25" ht="14.4">
      <c r="A143" s="1" t="s">
        <v>25</v>
      </c>
      <c r="B143" s="1">
        <v>120114</v>
      </c>
      <c r="C143" s="13" t="s">
        <v>1068</v>
      </c>
      <c r="D143" s="13" t="s">
        <v>1059</v>
      </c>
      <c r="E143" s="1" t="s">
        <v>156</v>
      </c>
      <c r="F143" s="1">
        <v>52582000</v>
      </c>
      <c r="G143" s="13" t="s">
        <v>633</v>
      </c>
      <c r="H143" s="13">
        <v>19</v>
      </c>
      <c r="I143" s="13" t="s">
        <v>527</v>
      </c>
      <c r="J143" s="13" t="s">
        <v>528</v>
      </c>
      <c r="K143" s="13" t="s">
        <v>529</v>
      </c>
      <c r="L143" s="13" t="s">
        <v>519</v>
      </c>
      <c r="M143" s="2">
        <v>0</v>
      </c>
      <c r="N143" s="2">
        <v>0</v>
      </c>
      <c r="O143" s="2">
        <v>300</v>
      </c>
      <c r="P143" s="2">
        <v>0</v>
      </c>
      <c r="Q143" s="2">
        <v>0</v>
      </c>
      <c r="R143" s="2">
        <v>0</v>
      </c>
      <c r="S143" s="2">
        <v>0</v>
      </c>
      <c r="T143" s="2">
        <v>0</v>
      </c>
      <c r="U143" s="2">
        <v>0</v>
      </c>
      <c r="V143" s="2">
        <v>0</v>
      </c>
      <c r="W143" s="2">
        <v>0</v>
      </c>
      <c r="X143" s="2">
        <v>0</v>
      </c>
      <c r="Y143" s="2">
        <f t="shared" si="2"/>
        <v>300</v>
      </c>
    </row>
    <row r="144" spans="1:25" ht="14.4">
      <c r="A144" s="1" t="s">
        <v>25</v>
      </c>
      <c r="B144" s="1">
        <v>120114</v>
      </c>
      <c r="C144" s="13" t="s">
        <v>1068</v>
      </c>
      <c r="D144" s="13" t="s">
        <v>1059</v>
      </c>
      <c r="E144" s="1" t="s">
        <v>102</v>
      </c>
      <c r="F144" s="1">
        <v>52534021</v>
      </c>
      <c r="G144" s="13" t="s">
        <v>564</v>
      </c>
      <c r="H144" s="13">
        <v>21</v>
      </c>
      <c r="I144" s="13" t="s">
        <v>561</v>
      </c>
      <c r="J144" s="13" t="s">
        <v>562</v>
      </c>
      <c r="K144" s="13" t="s">
        <v>563</v>
      </c>
      <c r="L144" s="13" t="s">
        <v>506</v>
      </c>
      <c r="M144" s="2">
        <v>150</v>
      </c>
      <c r="N144" s="2">
        <v>150</v>
      </c>
      <c r="O144" s="2">
        <v>150</v>
      </c>
      <c r="P144" s="2">
        <v>200</v>
      </c>
      <c r="Q144" s="2">
        <v>200</v>
      </c>
      <c r="R144" s="2">
        <v>250</v>
      </c>
      <c r="S144" s="2">
        <v>250</v>
      </c>
      <c r="T144" s="2">
        <v>200</v>
      </c>
      <c r="U144" s="2">
        <v>200</v>
      </c>
      <c r="V144" s="2">
        <v>150</v>
      </c>
      <c r="W144" s="2">
        <v>150</v>
      </c>
      <c r="X144" s="2">
        <v>150</v>
      </c>
      <c r="Y144" s="2">
        <f t="shared" si="2"/>
        <v>2200</v>
      </c>
    </row>
    <row r="145" spans="1:25" ht="14.4">
      <c r="A145" s="1" t="s">
        <v>25</v>
      </c>
      <c r="B145" s="1">
        <v>120114</v>
      </c>
      <c r="C145" s="13" t="s">
        <v>1068</v>
      </c>
      <c r="D145" s="13" t="s">
        <v>1059</v>
      </c>
      <c r="E145" s="1" t="s">
        <v>103</v>
      </c>
      <c r="F145" s="1">
        <v>52534000</v>
      </c>
      <c r="G145" s="13" t="s">
        <v>560</v>
      </c>
      <c r="H145" s="13">
        <v>21</v>
      </c>
      <c r="I145" s="13" t="s">
        <v>561</v>
      </c>
      <c r="J145" s="13" t="s">
        <v>562</v>
      </c>
      <c r="K145" s="13" t="s">
        <v>563</v>
      </c>
      <c r="L145" s="13" t="s">
        <v>506</v>
      </c>
      <c r="M145" s="2">
        <v>600</v>
      </c>
      <c r="N145" s="2">
        <v>1000</v>
      </c>
      <c r="O145" s="2">
        <v>1000</v>
      </c>
      <c r="P145" s="2">
        <v>1000</v>
      </c>
      <c r="Q145" s="2">
        <v>1250</v>
      </c>
      <c r="R145" s="2">
        <v>1250</v>
      </c>
      <c r="S145" s="2">
        <v>1250</v>
      </c>
      <c r="T145" s="2">
        <v>1250</v>
      </c>
      <c r="U145" s="2">
        <v>1000</v>
      </c>
      <c r="V145" s="2">
        <v>1000</v>
      </c>
      <c r="W145" s="2">
        <v>1000</v>
      </c>
      <c r="X145" s="2">
        <v>600</v>
      </c>
      <c r="Y145" s="2">
        <f t="shared" si="2"/>
        <v>12200</v>
      </c>
    </row>
    <row r="146" spans="1:25" ht="14.4">
      <c r="A146" s="1" t="s">
        <v>25</v>
      </c>
      <c r="B146" s="1">
        <v>120114</v>
      </c>
      <c r="C146" s="13" t="s">
        <v>1068</v>
      </c>
      <c r="D146" s="13" t="s">
        <v>1059</v>
      </c>
      <c r="E146" s="1" t="s">
        <v>104</v>
      </c>
      <c r="F146" s="1">
        <v>52534200</v>
      </c>
      <c r="G146" s="13" t="s">
        <v>565</v>
      </c>
      <c r="H146" s="13">
        <v>21</v>
      </c>
      <c r="I146" s="13" t="s">
        <v>561</v>
      </c>
      <c r="J146" s="13" t="s">
        <v>562</v>
      </c>
      <c r="K146" s="13" t="s">
        <v>563</v>
      </c>
      <c r="L146" s="13" t="s">
        <v>506</v>
      </c>
      <c r="M146" s="2">
        <v>0</v>
      </c>
      <c r="N146" s="2">
        <v>0</v>
      </c>
      <c r="O146" s="2">
        <v>0</v>
      </c>
      <c r="P146" s="2">
        <v>2000</v>
      </c>
      <c r="Q146" s="2">
        <v>0</v>
      </c>
      <c r="R146" s="2">
        <v>2000</v>
      </c>
      <c r="S146" s="2">
        <v>0</v>
      </c>
      <c r="T146" s="2">
        <v>0</v>
      </c>
      <c r="U146" s="2">
        <v>0</v>
      </c>
      <c r="V146" s="2">
        <v>0</v>
      </c>
      <c r="W146" s="2">
        <v>0</v>
      </c>
      <c r="X146" s="2">
        <v>0</v>
      </c>
      <c r="Y146" s="2">
        <f t="shared" si="2"/>
        <v>4000</v>
      </c>
    </row>
    <row r="147" spans="1:25" ht="14.4">
      <c r="A147" s="1" t="s">
        <v>25</v>
      </c>
      <c r="B147" s="1">
        <v>120114</v>
      </c>
      <c r="C147" s="13" t="s">
        <v>1068</v>
      </c>
      <c r="D147" s="13" t="s">
        <v>1059</v>
      </c>
      <c r="E147" s="1" t="s">
        <v>105</v>
      </c>
      <c r="F147" s="1">
        <v>52001000</v>
      </c>
      <c r="G147" s="13" t="s">
        <v>488</v>
      </c>
      <c r="H147" s="13">
        <v>22</v>
      </c>
      <c r="I147" s="13" t="s">
        <v>489</v>
      </c>
      <c r="J147" s="13" t="s">
        <v>490</v>
      </c>
      <c r="K147" s="13" t="s">
        <v>489</v>
      </c>
      <c r="L147" s="13" t="s">
        <v>492</v>
      </c>
      <c r="M147" s="2">
        <v>450</v>
      </c>
      <c r="N147" s="2">
        <v>450</v>
      </c>
      <c r="O147" s="2">
        <v>500</v>
      </c>
      <c r="P147" s="2">
        <v>700</v>
      </c>
      <c r="Q147" s="2">
        <v>900</v>
      </c>
      <c r="R147" s="2">
        <v>950</v>
      </c>
      <c r="S147" s="2">
        <v>950</v>
      </c>
      <c r="T147" s="2">
        <v>950</v>
      </c>
      <c r="U147" s="2">
        <v>750</v>
      </c>
      <c r="V147" s="2">
        <v>500</v>
      </c>
      <c r="W147" s="2">
        <v>450</v>
      </c>
      <c r="X147" s="2">
        <v>450</v>
      </c>
      <c r="Y147" s="2">
        <f t="shared" si="2"/>
        <v>8000</v>
      </c>
    </row>
    <row r="148" spans="1:25" ht="14.4">
      <c r="A148" s="1" t="s">
        <v>25</v>
      </c>
      <c r="B148" s="1">
        <v>120114</v>
      </c>
      <c r="C148" s="13" t="s">
        <v>1068</v>
      </c>
      <c r="D148" s="13" t="s">
        <v>1059</v>
      </c>
      <c r="E148" s="1" t="s">
        <v>157</v>
      </c>
      <c r="F148" s="1">
        <v>52554500</v>
      </c>
      <c r="G148" s="13" t="s">
        <v>588</v>
      </c>
      <c r="H148" s="13">
        <v>22</v>
      </c>
      <c r="I148" s="13" t="s">
        <v>489</v>
      </c>
      <c r="J148" s="13" t="s">
        <v>490</v>
      </c>
      <c r="K148" s="13" t="s">
        <v>489</v>
      </c>
      <c r="L148" s="13" t="s">
        <v>463</v>
      </c>
      <c r="M148" s="2">
        <v>0</v>
      </c>
      <c r="N148" s="2">
        <v>0</v>
      </c>
      <c r="O148" s="2">
        <v>0</v>
      </c>
      <c r="P148" s="2">
        <v>0</v>
      </c>
      <c r="Q148" s="2">
        <v>1500</v>
      </c>
      <c r="R148" s="2">
        <v>0</v>
      </c>
      <c r="S148" s="2">
        <v>0</v>
      </c>
      <c r="T148" s="2">
        <v>0</v>
      </c>
      <c r="U148" s="2">
        <v>0</v>
      </c>
      <c r="V148" s="2">
        <v>640</v>
      </c>
      <c r="W148" s="2">
        <v>0</v>
      </c>
      <c r="X148" s="2">
        <v>0</v>
      </c>
      <c r="Y148" s="2">
        <f t="shared" si="2"/>
        <v>2140</v>
      </c>
    </row>
    <row r="149" spans="1:25" ht="14.4">
      <c r="A149" s="1" t="s">
        <v>25</v>
      </c>
      <c r="B149" s="1">
        <v>120114</v>
      </c>
      <c r="C149" s="13" t="s">
        <v>1068</v>
      </c>
      <c r="D149" s="13" t="s">
        <v>1059</v>
      </c>
      <c r="E149" s="1" t="s">
        <v>110</v>
      </c>
      <c r="F149" s="1">
        <v>52524000</v>
      </c>
      <c r="G149" s="13" t="s">
        <v>548</v>
      </c>
      <c r="H149" s="13">
        <v>22</v>
      </c>
      <c r="I149" s="13" t="s">
        <v>489</v>
      </c>
      <c r="J149" s="13" t="s">
        <v>490</v>
      </c>
      <c r="K149" s="13" t="s">
        <v>489</v>
      </c>
      <c r="L149" s="13" t="s">
        <v>506</v>
      </c>
      <c r="M149" s="2">
        <v>0</v>
      </c>
      <c r="N149" s="2">
        <v>0</v>
      </c>
      <c r="O149" s="2">
        <v>0</v>
      </c>
      <c r="P149" s="2">
        <v>0</v>
      </c>
      <c r="Q149" s="2">
        <v>0</v>
      </c>
      <c r="R149" s="2">
        <v>0</v>
      </c>
      <c r="S149" s="2">
        <v>0</v>
      </c>
      <c r="T149" s="2">
        <v>0</v>
      </c>
      <c r="U149" s="2">
        <v>0</v>
      </c>
      <c r="V149" s="2">
        <v>0</v>
      </c>
      <c r="W149" s="2">
        <v>300</v>
      </c>
      <c r="X149" s="2">
        <v>0</v>
      </c>
      <c r="Y149" s="2">
        <f t="shared" si="2"/>
        <v>300</v>
      </c>
    </row>
    <row r="150" spans="1:25" ht="14.4">
      <c r="A150" s="1" t="s">
        <v>25</v>
      </c>
      <c r="B150" s="1">
        <v>120114</v>
      </c>
      <c r="C150" s="13" t="s">
        <v>1068</v>
      </c>
      <c r="D150" s="13" t="s">
        <v>1059</v>
      </c>
      <c r="E150" s="1" t="s">
        <v>158</v>
      </c>
      <c r="F150" s="1">
        <v>62002600</v>
      </c>
      <c r="G150" s="13" t="s">
        <v>825</v>
      </c>
      <c r="H150" s="13">
        <v>29</v>
      </c>
      <c r="I150" s="13" t="s">
        <v>814</v>
      </c>
      <c r="J150" s="13" t="s">
        <v>815</v>
      </c>
      <c r="K150" s="13" t="s">
        <v>816</v>
      </c>
      <c r="L150" s="13" t="s">
        <v>503</v>
      </c>
      <c r="M150" s="2">
        <v>0</v>
      </c>
      <c r="N150" s="2">
        <v>0</v>
      </c>
      <c r="O150" s="2">
        <v>0</v>
      </c>
      <c r="P150" s="2">
        <v>0</v>
      </c>
      <c r="Q150" s="2">
        <v>0</v>
      </c>
      <c r="R150" s="2">
        <v>350</v>
      </c>
      <c r="S150" s="2">
        <v>0</v>
      </c>
      <c r="T150" s="2">
        <v>0</v>
      </c>
      <c r="U150" s="2">
        <v>0</v>
      </c>
      <c r="V150" s="2">
        <v>0</v>
      </c>
      <c r="W150" s="2">
        <v>0</v>
      </c>
      <c r="X150" s="2">
        <v>350</v>
      </c>
      <c r="Y150" s="2">
        <f t="shared" si="2"/>
        <v>700</v>
      </c>
    </row>
    <row r="151" spans="1:25" ht="14.4">
      <c r="A151" s="1" t="s">
        <v>25</v>
      </c>
      <c r="B151" s="1">
        <v>120114</v>
      </c>
      <c r="C151" s="13" t="s">
        <v>1068</v>
      </c>
      <c r="D151" s="13" t="s">
        <v>1059</v>
      </c>
      <c r="E151" s="1" t="s">
        <v>69</v>
      </c>
      <c r="F151" s="1">
        <v>68532000</v>
      </c>
      <c r="G151" s="13" t="s">
        <v>892</v>
      </c>
      <c r="H151" s="13">
        <v>34</v>
      </c>
      <c r="I151" s="13" t="s">
        <v>887</v>
      </c>
      <c r="J151" s="13" t="s">
        <v>888</v>
      </c>
      <c r="K151" s="13" t="s">
        <v>887</v>
      </c>
      <c r="L151" s="13" t="s">
        <v>894</v>
      </c>
      <c r="M151" s="2">
        <v>316.89769277324649</v>
      </c>
      <c r="N151" s="2">
        <v>103.10230720275368</v>
      </c>
      <c r="O151" s="2">
        <v>0</v>
      </c>
      <c r="P151" s="2">
        <v>0</v>
      </c>
      <c r="Q151" s="2">
        <v>0</v>
      </c>
      <c r="R151" s="2">
        <v>0</v>
      </c>
      <c r="S151" s="2">
        <v>0</v>
      </c>
      <c r="T151" s="2">
        <v>0</v>
      </c>
      <c r="U151" s="2">
        <v>0</v>
      </c>
      <c r="V151" s="2">
        <v>0</v>
      </c>
      <c r="W151" s="2">
        <v>0</v>
      </c>
      <c r="X151" s="2">
        <v>0</v>
      </c>
      <c r="Y151" s="2">
        <f t="shared" si="2"/>
        <v>419.99999997600014</v>
      </c>
    </row>
    <row r="152" spans="1:25" ht="14.4">
      <c r="A152" s="1" t="s">
        <v>25</v>
      </c>
      <c r="B152" s="1">
        <v>120114</v>
      </c>
      <c r="C152" s="13" t="s">
        <v>1068</v>
      </c>
      <c r="D152" s="13" t="s">
        <v>1059</v>
      </c>
      <c r="E152" s="1" t="s">
        <v>70</v>
      </c>
      <c r="F152" s="1">
        <v>68533000</v>
      </c>
      <c r="G152" s="13" t="s">
        <v>896</v>
      </c>
      <c r="H152" s="13">
        <v>34</v>
      </c>
      <c r="I152" s="13" t="s">
        <v>887</v>
      </c>
      <c r="J152" s="13" t="s">
        <v>888</v>
      </c>
      <c r="K152" s="13" t="s">
        <v>887</v>
      </c>
      <c r="L152" s="13" t="s">
        <v>894</v>
      </c>
      <c r="M152" s="2">
        <v>4215.2376448589039</v>
      </c>
      <c r="N152" s="2">
        <v>4161.9821698589039</v>
      </c>
      <c r="O152" s="2">
        <v>4558.3614241311807</v>
      </c>
      <c r="P152" s="2">
        <v>4333.2642989149545</v>
      </c>
      <c r="Q152" s="2">
        <v>4482.2566073109028</v>
      </c>
      <c r="R152" s="2">
        <v>4482.2566073109028</v>
      </c>
      <c r="S152" s="2">
        <v>4333.2642989149545</v>
      </c>
      <c r="T152" s="2">
        <v>4685.9955440068543</v>
      </c>
      <c r="U152" s="2">
        <v>4482.2566073109028</v>
      </c>
      <c r="V152" s="2">
        <v>4333.2642989149545</v>
      </c>
      <c r="W152" s="2">
        <v>4482.2566073109028</v>
      </c>
      <c r="X152" s="2">
        <v>4499.1960941109037</v>
      </c>
      <c r="Y152" s="2">
        <f t="shared" si="2"/>
        <v>53049.592202955224</v>
      </c>
    </row>
    <row r="153" spans="1:25" ht="14.4">
      <c r="A153" s="1" t="s">
        <v>25</v>
      </c>
      <c r="B153" s="1">
        <v>120114</v>
      </c>
      <c r="C153" s="13" t="s">
        <v>1068</v>
      </c>
      <c r="D153" s="13" t="s">
        <v>1059</v>
      </c>
      <c r="E153" s="1" t="s">
        <v>71</v>
      </c>
      <c r="F153" s="1">
        <v>68535000</v>
      </c>
      <c r="G153" s="13" t="s">
        <v>898</v>
      </c>
      <c r="H153" s="13">
        <v>34</v>
      </c>
      <c r="I153" s="13" t="s">
        <v>887</v>
      </c>
      <c r="J153" s="13" t="s">
        <v>888</v>
      </c>
      <c r="K153" s="13" t="s">
        <v>887</v>
      </c>
      <c r="L153" s="13" t="s">
        <v>894</v>
      </c>
      <c r="M153" s="2">
        <v>771.41603958202177</v>
      </c>
      <c r="N153" s="2">
        <v>496.14183399783735</v>
      </c>
      <c r="O153" s="2">
        <v>34.442126420140781</v>
      </c>
      <c r="P153" s="2">
        <v>0</v>
      </c>
      <c r="Q153" s="2">
        <v>0</v>
      </c>
      <c r="R153" s="2">
        <v>0</v>
      </c>
      <c r="S153" s="2">
        <v>0</v>
      </c>
      <c r="T153" s="2">
        <v>0</v>
      </c>
      <c r="U153" s="2">
        <v>0</v>
      </c>
      <c r="V153" s="2">
        <v>0</v>
      </c>
      <c r="W153" s="2">
        <v>0</v>
      </c>
      <c r="X153" s="2">
        <v>0</v>
      </c>
      <c r="Y153" s="2">
        <f t="shared" si="2"/>
        <v>1301.9999999999998</v>
      </c>
    </row>
    <row r="154" spans="1:25" ht="14.4">
      <c r="A154" s="1" t="s">
        <v>25</v>
      </c>
      <c r="B154" s="1">
        <v>120114</v>
      </c>
      <c r="C154" s="13" t="s">
        <v>1068</v>
      </c>
      <c r="D154" s="13" t="s">
        <v>1059</v>
      </c>
      <c r="E154" s="1" t="s">
        <v>128</v>
      </c>
      <c r="F154" s="1">
        <v>68532100</v>
      </c>
      <c r="G154" s="13" t="s">
        <v>895</v>
      </c>
      <c r="H154" s="13">
        <v>34</v>
      </c>
      <c r="I154" s="13" t="s">
        <v>887</v>
      </c>
      <c r="J154" s="13" t="s">
        <v>888</v>
      </c>
      <c r="K154" s="13" t="s">
        <v>887</v>
      </c>
      <c r="L154" s="13" t="s">
        <v>894</v>
      </c>
      <c r="M154" s="2">
        <v>-316.89769277324649</v>
      </c>
      <c r="N154" s="2">
        <v>-103.10230720275368</v>
      </c>
      <c r="O154" s="2">
        <v>0</v>
      </c>
      <c r="P154" s="2">
        <v>0</v>
      </c>
      <c r="Q154" s="2">
        <v>0</v>
      </c>
      <c r="R154" s="2">
        <v>0</v>
      </c>
      <c r="S154" s="2">
        <v>0</v>
      </c>
      <c r="T154" s="2">
        <v>0</v>
      </c>
      <c r="U154" s="2">
        <v>0</v>
      </c>
      <c r="V154" s="2">
        <v>0</v>
      </c>
      <c r="W154" s="2">
        <v>0</v>
      </c>
      <c r="X154" s="2">
        <v>0</v>
      </c>
      <c r="Y154" s="2">
        <f t="shared" si="2"/>
        <v>-419.99999997600014</v>
      </c>
    </row>
    <row r="155" spans="1:25" ht="14.4">
      <c r="A155" s="1" t="s">
        <v>25</v>
      </c>
      <c r="B155" s="1">
        <v>120114</v>
      </c>
      <c r="C155" s="13" t="s">
        <v>1068</v>
      </c>
      <c r="D155" s="13" t="s">
        <v>1059</v>
      </c>
      <c r="E155" s="1" t="s">
        <v>129</v>
      </c>
      <c r="F155" s="1">
        <v>68533100</v>
      </c>
      <c r="G155" s="13" t="s">
        <v>897</v>
      </c>
      <c r="H155" s="13">
        <v>34</v>
      </c>
      <c r="I155" s="13" t="s">
        <v>887</v>
      </c>
      <c r="J155" s="13" t="s">
        <v>888</v>
      </c>
      <c r="K155" s="13" t="s">
        <v>887</v>
      </c>
      <c r="L155" s="13" t="s">
        <v>894</v>
      </c>
      <c r="M155" s="2">
        <v>-4215.2376448589039</v>
      </c>
      <c r="N155" s="2">
        <v>-4161.9821698589039</v>
      </c>
      <c r="O155" s="2">
        <v>-4558.3614241311807</v>
      </c>
      <c r="P155" s="2">
        <v>-4333.2642989149545</v>
      </c>
      <c r="Q155" s="2">
        <v>-4482.2566073109028</v>
      </c>
      <c r="R155" s="2">
        <v>-4482.2566073109028</v>
      </c>
      <c r="S155" s="2">
        <v>-4333.2642989149545</v>
      </c>
      <c r="T155" s="2">
        <v>-4685.9955440068543</v>
      </c>
      <c r="U155" s="2">
        <v>-4482.2566073109028</v>
      </c>
      <c r="V155" s="2">
        <v>-4333.2642989149545</v>
      </c>
      <c r="W155" s="2">
        <v>-4482.2566073109028</v>
      </c>
      <c r="X155" s="2">
        <v>-4499.1960941109037</v>
      </c>
      <c r="Y155" s="2">
        <f t="shared" si="2"/>
        <v>-53049.592202955224</v>
      </c>
    </row>
    <row r="156" spans="1:25" ht="14.4">
      <c r="A156" s="1" t="s">
        <v>25</v>
      </c>
      <c r="B156" s="1">
        <v>120114</v>
      </c>
      <c r="C156" s="13" t="s">
        <v>1068</v>
      </c>
      <c r="D156" s="13" t="s">
        <v>1059</v>
      </c>
      <c r="E156" s="1" t="s">
        <v>130</v>
      </c>
      <c r="F156" s="1">
        <v>68535100</v>
      </c>
      <c r="G156" s="13" t="s">
        <v>899</v>
      </c>
      <c r="H156" s="13">
        <v>34</v>
      </c>
      <c r="I156" s="13" t="s">
        <v>887</v>
      </c>
      <c r="J156" s="13" t="s">
        <v>888</v>
      </c>
      <c r="K156" s="13" t="s">
        <v>887</v>
      </c>
      <c r="L156" s="13" t="s">
        <v>894</v>
      </c>
      <c r="M156" s="2">
        <v>-771.41603958202177</v>
      </c>
      <c r="N156" s="2">
        <v>-496.14183399783735</v>
      </c>
      <c r="O156" s="2">
        <v>-34.442126420140781</v>
      </c>
      <c r="P156" s="2">
        <v>0</v>
      </c>
      <c r="Q156" s="2">
        <v>0</v>
      </c>
      <c r="R156" s="2">
        <v>0</v>
      </c>
      <c r="S156" s="2">
        <v>0</v>
      </c>
      <c r="T156" s="2">
        <v>0</v>
      </c>
      <c r="U156" s="2">
        <v>0</v>
      </c>
      <c r="V156" s="2">
        <v>0</v>
      </c>
      <c r="W156" s="2">
        <v>0</v>
      </c>
      <c r="X156" s="2">
        <v>0</v>
      </c>
      <c r="Y156" s="2">
        <f t="shared" si="2"/>
        <v>-1301.9999999999998</v>
      </c>
    </row>
    <row r="157" spans="1:25" ht="14.4">
      <c r="A157" s="1" t="s">
        <v>26</v>
      </c>
      <c r="B157" s="1">
        <v>120115</v>
      </c>
      <c r="C157" s="13" t="s">
        <v>1069</v>
      </c>
      <c r="D157" s="13" t="s">
        <v>1059</v>
      </c>
      <c r="E157" s="1" t="s">
        <v>159</v>
      </c>
      <c r="F157" s="1">
        <v>53155000</v>
      </c>
      <c r="G157" s="13" t="s">
        <v>683</v>
      </c>
      <c r="H157" s="13">
        <v>15</v>
      </c>
      <c r="I157" s="13" t="s">
        <v>650</v>
      </c>
      <c r="J157" s="13" t="s">
        <v>651</v>
      </c>
      <c r="K157" s="13" t="s">
        <v>650</v>
      </c>
      <c r="L157" s="13" t="s">
        <v>685</v>
      </c>
      <c r="M157" s="2">
        <v>16500</v>
      </c>
      <c r="N157" s="2">
        <v>16500</v>
      </c>
      <c r="O157" s="2">
        <v>16500</v>
      </c>
      <c r="P157" s="2">
        <v>16500</v>
      </c>
      <c r="Q157" s="2">
        <v>16500</v>
      </c>
      <c r="R157" s="2">
        <v>16500</v>
      </c>
      <c r="S157" s="2">
        <v>16500</v>
      </c>
      <c r="T157" s="2">
        <v>16500</v>
      </c>
      <c r="U157" s="2">
        <v>16500</v>
      </c>
      <c r="V157" s="2">
        <v>16500</v>
      </c>
      <c r="W157" s="2">
        <v>16500</v>
      </c>
      <c r="X157" s="2">
        <v>16500</v>
      </c>
      <c r="Y157" s="2">
        <f t="shared" si="2"/>
        <v>198000</v>
      </c>
    </row>
    <row r="158" spans="1:25" ht="14.4">
      <c r="A158" s="1" t="s">
        <v>27</v>
      </c>
      <c r="B158" s="1">
        <v>120118</v>
      </c>
      <c r="C158" s="13" t="s">
        <v>1071</v>
      </c>
      <c r="D158" s="13" t="s">
        <v>1059</v>
      </c>
      <c r="E158" s="1" t="s">
        <v>88</v>
      </c>
      <c r="F158" s="1">
        <v>50450000</v>
      </c>
      <c r="G158" s="13" t="s">
        <v>424</v>
      </c>
      <c r="H158" s="13">
        <v>13</v>
      </c>
      <c r="I158" s="13" t="s">
        <v>414</v>
      </c>
      <c r="J158" s="13" t="s">
        <v>415</v>
      </c>
      <c r="K158" s="13" t="s">
        <v>414</v>
      </c>
      <c r="L158" s="13" t="s">
        <v>417</v>
      </c>
      <c r="M158" s="2">
        <v>0</v>
      </c>
      <c r="N158" s="2">
        <v>0</v>
      </c>
      <c r="O158" s="2">
        <v>0</v>
      </c>
      <c r="P158" s="2">
        <v>0</v>
      </c>
      <c r="Q158" s="2">
        <v>0</v>
      </c>
      <c r="R158" s="2">
        <v>0</v>
      </c>
      <c r="S158" s="2">
        <v>0</v>
      </c>
      <c r="T158" s="2">
        <v>0</v>
      </c>
      <c r="U158" s="2">
        <v>0</v>
      </c>
      <c r="V158" s="2">
        <v>0</v>
      </c>
      <c r="W158" s="2">
        <v>0</v>
      </c>
      <c r="X158" s="2">
        <v>15000</v>
      </c>
      <c r="Y158" s="2">
        <f t="shared" si="2"/>
        <v>15000</v>
      </c>
    </row>
    <row r="159" spans="1:25" ht="14.4">
      <c r="A159" s="1" t="s">
        <v>27</v>
      </c>
      <c r="B159" s="1">
        <v>120118</v>
      </c>
      <c r="C159" s="13" t="s">
        <v>1071</v>
      </c>
      <c r="D159" s="13" t="s">
        <v>1059</v>
      </c>
      <c r="E159" s="1" t="s">
        <v>160</v>
      </c>
      <c r="F159" s="1">
        <v>50451000</v>
      </c>
      <c r="G159" s="13" t="s">
        <v>435</v>
      </c>
      <c r="H159" s="13">
        <v>13</v>
      </c>
      <c r="I159" s="13" t="s">
        <v>414</v>
      </c>
      <c r="J159" s="13" t="s">
        <v>415</v>
      </c>
      <c r="K159" s="13" t="s">
        <v>414</v>
      </c>
      <c r="L159" s="13" t="s">
        <v>417</v>
      </c>
      <c r="M159" s="2">
        <v>981.71999999999991</v>
      </c>
      <c r="N159" s="2">
        <v>0</v>
      </c>
      <c r="O159" s="2">
        <v>0</v>
      </c>
      <c r="P159" s="2">
        <v>84.13</v>
      </c>
      <c r="Q159" s="2">
        <v>1264.76</v>
      </c>
      <c r="R159" s="2">
        <v>0</v>
      </c>
      <c r="S159" s="2">
        <v>0</v>
      </c>
      <c r="T159" s="2">
        <v>80.27</v>
      </c>
      <c r="U159" s="2">
        <v>259.35000000000002</v>
      </c>
      <c r="V159" s="2">
        <v>793.54</v>
      </c>
      <c r="W159" s="2">
        <v>899.89</v>
      </c>
      <c r="X159" s="2">
        <v>116.15</v>
      </c>
      <c r="Y159" s="2">
        <f t="shared" si="2"/>
        <v>4479.8099999999995</v>
      </c>
    </row>
    <row r="160" spans="1:25" ht="14.4">
      <c r="A160" s="1" t="s">
        <v>27</v>
      </c>
      <c r="B160" s="1">
        <v>120118</v>
      </c>
      <c r="C160" s="13" t="s">
        <v>1071</v>
      </c>
      <c r="D160" s="13" t="s">
        <v>1059</v>
      </c>
      <c r="E160" s="1" t="s">
        <v>161</v>
      </c>
      <c r="F160" s="1">
        <v>50452000</v>
      </c>
      <c r="G160" s="13" t="s">
        <v>436</v>
      </c>
      <c r="H160" s="13">
        <v>13</v>
      </c>
      <c r="I160" s="13" t="s">
        <v>414</v>
      </c>
      <c r="J160" s="13" t="s">
        <v>415</v>
      </c>
      <c r="K160" s="13" t="s">
        <v>414</v>
      </c>
      <c r="L160" s="13" t="s">
        <v>417</v>
      </c>
      <c r="M160" s="2">
        <v>125</v>
      </c>
      <c r="N160" s="2">
        <v>100</v>
      </c>
      <c r="O160" s="2">
        <v>100</v>
      </c>
      <c r="P160" s="2">
        <v>125</v>
      </c>
      <c r="Q160" s="2">
        <v>100</v>
      </c>
      <c r="R160" s="2">
        <v>100</v>
      </c>
      <c r="S160" s="2">
        <v>125</v>
      </c>
      <c r="T160" s="2">
        <v>100</v>
      </c>
      <c r="U160" s="2">
        <v>100</v>
      </c>
      <c r="V160" s="2">
        <v>125</v>
      </c>
      <c r="W160" s="2">
        <v>100</v>
      </c>
      <c r="X160" s="2">
        <v>100</v>
      </c>
      <c r="Y160" s="2">
        <f t="shared" si="2"/>
        <v>1300</v>
      </c>
    </row>
    <row r="161" spans="1:25" ht="14.4">
      <c r="A161" s="1" t="s">
        <v>27</v>
      </c>
      <c r="B161" s="1">
        <v>120118</v>
      </c>
      <c r="C161" s="13" t="s">
        <v>1071</v>
      </c>
      <c r="D161" s="13" t="s">
        <v>1059</v>
      </c>
      <c r="E161" s="1" t="s">
        <v>89</v>
      </c>
      <c r="F161" s="1">
        <v>50457000</v>
      </c>
      <c r="G161" s="13" t="s">
        <v>439</v>
      </c>
      <c r="H161" s="13">
        <v>13</v>
      </c>
      <c r="I161" s="13" t="s">
        <v>414</v>
      </c>
      <c r="J161" s="13" t="s">
        <v>415</v>
      </c>
      <c r="K161" s="13" t="s">
        <v>414</v>
      </c>
      <c r="L161" s="13" t="s">
        <v>417</v>
      </c>
      <c r="M161" s="2">
        <v>2000</v>
      </c>
      <c r="N161" s="2">
        <v>2800</v>
      </c>
      <c r="O161" s="2">
        <v>0</v>
      </c>
      <c r="P161" s="2">
        <v>0</v>
      </c>
      <c r="Q161" s="2">
        <v>0</v>
      </c>
      <c r="R161" s="2">
        <v>0</v>
      </c>
      <c r="S161" s="2">
        <v>0</v>
      </c>
      <c r="T161" s="2">
        <v>2000</v>
      </c>
      <c r="U161" s="2">
        <v>1600</v>
      </c>
      <c r="V161" s="2">
        <v>0</v>
      </c>
      <c r="W161" s="2">
        <v>0</v>
      </c>
      <c r="X161" s="2">
        <v>0</v>
      </c>
      <c r="Y161" s="2">
        <f t="shared" si="2"/>
        <v>8400</v>
      </c>
    </row>
    <row r="162" spans="1:25" ht="14.4">
      <c r="A162" s="1" t="s">
        <v>27</v>
      </c>
      <c r="B162" s="1">
        <v>120118</v>
      </c>
      <c r="C162" s="13" t="s">
        <v>1071</v>
      </c>
      <c r="D162" s="13" t="s">
        <v>1059</v>
      </c>
      <c r="E162" s="1" t="s">
        <v>104</v>
      </c>
      <c r="F162" s="1">
        <v>52534200</v>
      </c>
      <c r="G162" s="13" t="s">
        <v>565</v>
      </c>
      <c r="H162" s="13">
        <v>21</v>
      </c>
      <c r="I162" s="13" t="s">
        <v>561</v>
      </c>
      <c r="J162" s="13" t="s">
        <v>562</v>
      </c>
      <c r="K162" s="13" t="s">
        <v>563</v>
      </c>
      <c r="L162" s="13" t="s">
        <v>506</v>
      </c>
      <c r="M162" s="2">
        <v>0</v>
      </c>
      <c r="N162" s="2">
        <v>0</v>
      </c>
      <c r="O162" s="2">
        <v>0</v>
      </c>
      <c r="P162" s="2">
        <v>0</v>
      </c>
      <c r="Q162" s="2">
        <v>0</v>
      </c>
      <c r="R162" s="2">
        <v>0</v>
      </c>
      <c r="S162" s="2">
        <v>0</v>
      </c>
      <c r="T162" s="2">
        <v>0</v>
      </c>
      <c r="U162" s="2">
        <v>495</v>
      </c>
      <c r="V162" s="2">
        <v>0</v>
      </c>
      <c r="W162" s="2">
        <v>0</v>
      </c>
      <c r="X162" s="2">
        <v>0</v>
      </c>
      <c r="Y162" s="2">
        <f t="shared" si="2"/>
        <v>495</v>
      </c>
    </row>
    <row r="163" spans="1:25" ht="14.4">
      <c r="A163" s="1" t="s">
        <v>27</v>
      </c>
      <c r="B163" s="1">
        <v>120118</v>
      </c>
      <c r="C163" s="13" t="s">
        <v>1071</v>
      </c>
      <c r="D163" s="13" t="s">
        <v>1059</v>
      </c>
      <c r="E163" s="1" t="s">
        <v>105</v>
      </c>
      <c r="F163" s="1">
        <v>52001000</v>
      </c>
      <c r="G163" s="13" t="s">
        <v>488</v>
      </c>
      <c r="H163" s="13">
        <v>22</v>
      </c>
      <c r="I163" s="13" t="s">
        <v>489</v>
      </c>
      <c r="J163" s="13" t="s">
        <v>490</v>
      </c>
      <c r="K163" s="13" t="s">
        <v>489</v>
      </c>
      <c r="L163" s="13" t="s">
        <v>492</v>
      </c>
      <c r="M163" s="2">
        <v>50</v>
      </c>
      <c r="N163" s="2">
        <v>50</v>
      </c>
      <c r="O163" s="2">
        <v>50</v>
      </c>
      <c r="P163" s="2">
        <v>50</v>
      </c>
      <c r="Q163" s="2">
        <v>50</v>
      </c>
      <c r="R163" s="2">
        <v>50</v>
      </c>
      <c r="S163" s="2">
        <v>50</v>
      </c>
      <c r="T163" s="2">
        <v>50</v>
      </c>
      <c r="U163" s="2">
        <v>50</v>
      </c>
      <c r="V163" s="2">
        <v>50</v>
      </c>
      <c r="W163" s="2">
        <v>50</v>
      </c>
      <c r="X163" s="2">
        <v>50</v>
      </c>
      <c r="Y163" s="2">
        <f t="shared" si="2"/>
        <v>600</v>
      </c>
    </row>
    <row r="164" spans="1:25" ht="14.4">
      <c r="A164" s="1" t="s">
        <v>27</v>
      </c>
      <c r="B164" s="1">
        <v>120118</v>
      </c>
      <c r="C164" s="13" t="s">
        <v>1071</v>
      </c>
      <c r="D164" s="13" t="s">
        <v>1059</v>
      </c>
      <c r="E164" s="1" t="s">
        <v>162</v>
      </c>
      <c r="F164" s="1">
        <v>52528000</v>
      </c>
      <c r="G164" s="13" t="s">
        <v>551</v>
      </c>
      <c r="H164" s="13">
        <v>22</v>
      </c>
      <c r="I164" s="13" t="s">
        <v>489</v>
      </c>
      <c r="J164" s="13" t="s">
        <v>490</v>
      </c>
      <c r="K164" s="13" t="s">
        <v>489</v>
      </c>
      <c r="L164" s="13" t="s">
        <v>506</v>
      </c>
      <c r="M164" s="2">
        <v>230</v>
      </c>
      <c r="N164" s="2">
        <v>0</v>
      </c>
      <c r="O164" s="2">
        <v>0</v>
      </c>
      <c r="P164" s="2">
        <v>0</v>
      </c>
      <c r="Q164" s="2">
        <v>0</v>
      </c>
      <c r="R164" s="2">
        <v>0</v>
      </c>
      <c r="S164" s="2">
        <v>0</v>
      </c>
      <c r="T164" s="2">
        <v>0</v>
      </c>
      <c r="U164" s="2">
        <v>0</v>
      </c>
      <c r="V164" s="2">
        <v>0</v>
      </c>
      <c r="W164" s="2">
        <v>0</v>
      </c>
      <c r="X164" s="2">
        <v>0</v>
      </c>
      <c r="Y164" s="2">
        <f t="shared" si="2"/>
        <v>230</v>
      </c>
    </row>
    <row r="165" spans="1:25" ht="14.4">
      <c r="A165" s="1" t="s">
        <v>28</v>
      </c>
      <c r="B165" s="1">
        <v>120119</v>
      </c>
      <c r="C165" s="13" t="s">
        <v>1072</v>
      </c>
      <c r="D165" s="13" t="s">
        <v>1059</v>
      </c>
      <c r="E165" s="1" t="s">
        <v>161</v>
      </c>
      <c r="F165" s="1">
        <v>50452000</v>
      </c>
      <c r="G165" s="13" t="s">
        <v>436</v>
      </c>
      <c r="H165" s="13">
        <v>13</v>
      </c>
      <c r="I165" s="13" t="s">
        <v>414</v>
      </c>
      <c r="J165" s="13" t="s">
        <v>415</v>
      </c>
      <c r="K165" s="13" t="s">
        <v>414</v>
      </c>
      <c r="L165" s="13" t="s">
        <v>417</v>
      </c>
      <c r="M165" s="2">
        <v>190.8</v>
      </c>
      <c r="N165" s="2">
        <v>0</v>
      </c>
      <c r="O165" s="2">
        <v>286.2</v>
      </c>
      <c r="P165" s="2">
        <v>193.45</v>
      </c>
      <c r="Q165" s="2">
        <v>254.4</v>
      </c>
      <c r="R165" s="2">
        <v>0</v>
      </c>
      <c r="S165" s="2">
        <v>90.1</v>
      </c>
      <c r="T165" s="2">
        <v>0</v>
      </c>
      <c r="U165" s="2">
        <v>0</v>
      </c>
      <c r="V165" s="2">
        <v>106</v>
      </c>
      <c r="W165" s="2">
        <v>0</v>
      </c>
      <c r="X165" s="2">
        <v>38</v>
      </c>
      <c r="Y165" s="2">
        <f t="shared" si="2"/>
        <v>1158.95</v>
      </c>
    </row>
    <row r="166" spans="1:25" ht="14.4">
      <c r="A166" s="1" t="s">
        <v>28</v>
      </c>
      <c r="B166" s="1">
        <v>120119</v>
      </c>
      <c r="C166" s="13" t="s">
        <v>1072</v>
      </c>
      <c r="D166" s="13" t="s">
        <v>1059</v>
      </c>
      <c r="E166" s="1" t="s">
        <v>89</v>
      </c>
      <c r="F166" s="1">
        <v>50457000</v>
      </c>
      <c r="G166" s="13" t="s">
        <v>439</v>
      </c>
      <c r="H166" s="13">
        <v>13</v>
      </c>
      <c r="I166" s="13" t="s">
        <v>414</v>
      </c>
      <c r="J166" s="13" t="s">
        <v>415</v>
      </c>
      <c r="K166" s="13" t="s">
        <v>414</v>
      </c>
      <c r="L166" s="13" t="s">
        <v>417</v>
      </c>
      <c r="M166" s="2">
        <v>0</v>
      </c>
      <c r="N166" s="2">
        <v>0</v>
      </c>
      <c r="O166" s="2">
        <v>0</v>
      </c>
      <c r="P166" s="2">
        <v>3000</v>
      </c>
      <c r="Q166" s="2">
        <v>0</v>
      </c>
      <c r="R166" s="2">
        <v>0</v>
      </c>
      <c r="S166" s="2">
        <v>0</v>
      </c>
      <c r="T166" s="2">
        <v>0</v>
      </c>
      <c r="U166" s="2">
        <v>0</v>
      </c>
      <c r="V166" s="2">
        <v>3000</v>
      </c>
      <c r="W166" s="2">
        <v>0</v>
      </c>
      <c r="X166" s="2">
        <v>0</v>
      </c>
      <c r="Y166" s="2">
        <f t="shared" si="2"/>
        <v>6000</v>
      </c>
    </row>
    <row r="167" spans="1:25" ht="14.4">
      <c r="A167" s="1" t="s">
        <v>28</v>
      </c>
      <c r="B167" s="1">
        <v>120119</v>
      </c>
      <c r="C167" s="13" t="s">
        <v>1072</v>
      </c>
      <c r="D167" s="13" t="s">
        <v>1059</v>
      </c>
      <c r="E167" s="1" t="s">
        <v>92</v>
      </c>
      <c r="F167" s="1">
        <v>53150000</v>
      </c>
      <c r="G167" s="13" t="s">
        <v>658</v>
      </c>
      <c r="H167" s="13">
        <v>15</v>
      </c>
      <c r="I167" s="13" t="s">
        <v>650</v>
      </c>
      <c r="J167" s="13" t="s">
        <v>651</v>
      </c>
      <c r="K167" s="13" t="s">
        <v>650</v>
      </c>
      <c r="L167" s="13" t="s">
        <v>660</v>
      </c>
      <c r="M167" s="2">
        <v>0</v>
      </c>
      <c r="N167" s="2">
        <v>0</v>
      </c>
      <c r="O167" s="2">
        <v>1500</v>
      </c>
      <c r="P167" s="2">
        <v>0</v>
      </c>
      <c r="Q167" s="2">
        <v>0</v>
      </c>
      <c r="R167" s="2">
        <v>1500</v>
      </c>
      <c r="S167" s="2">
        <v>0</v>
      </c>
      <c r="T167" s="2">
        <v>0</v>
      </c>
      <c r="U167" s="2">
        <v>1500</v>
      </c>
      <c r="V167" s="2">
        <v>0</v>
      </c>
      <c r="W167" s="2">
        <v>0</v>
      </c>
      <c r="X167" s="2">
        <v>1500</v>
      </c>
      <c r="Y167" s="2">
        <f t="shared" si="2"/>
        <v>6000</v>
      </c>
    </row>
    <row r="168" spans="1:25" ht="14.4">
      <c r="A168" s="1" t="s">
        <v>28</v>
      </c>
      <c r="B168" s="1">
        <v>120119</v>
      </c>
      <c r="C168" s="13" t="s">
        <v>1072</v>
      </c>
      <c r="D168" s="13" t="s">
        <v>1059</v>
      </c>
      <c r="E168" s="1" t="s">
        <v>95</v>
      </c>
      <c r="F168" s="1">
        <v>52571000</v>
      </c>
      <c r="G168" s="13" t="s">
        <v>610</v>
      </c>
      <c r="H168" s="13">
        <v>16</v>
      </c>
      <c r="I168" s="13" t="s">
        <v>553</v>
      </c>
      <c r="J168" s="13" t="s">
        <v>554</v>
      </c>
      <c r="K168" s="13" t="s">
        <v>555</v>
      </c>
      <c r="L168" s="13" t="s">
        <v>506</v>
      </c>
      <c r="M168" s="2">
        <v>1667</v>
      </c>
      <c r="N168" s="2">
        <v>1667</v>
      </c>
      <c r="O168" s="2">
        <v>1667</v>
      </c>
      <c r="P168" s="2">
        <v>1667</v>
      </c>
      <c r="Q168" s="2">
        <v>1667</v>
      </c>
      <c r="R168" s="2">
        <v>1667</v>
      </c>
      <c r="S168" s="2">
        <v>1667</v>
      </c>
      <c r="T168" s="2">
        <v>1667</v>
      </c>
      <c r="U168" s="2">
        <v>1667</v>
      </c>
      <c r="V168" s="2">
        <v>1667</v>
      </c>
      <c r="W168" s="2">
        <v>1667</v>
      </c>
      <c r="X168" s="2">
        <v>1667</v>
      </c>
      <c r="Y168" s="2">
        <f t="shared" si="2"/>
        <v>20004</v>
      </c>
    </row>
    <row r="169" spans="1:25" ht="14.4">
      <c r="A169" s="1" t="s">
        <v>28</v>
      </c>
      <c r="B169" s="1">
        <v>120119</v>
      </c>
      <c r="C169" s="13" t="s">
        <v>1072</v>
      </c>
      <c r="D169" s="13" t="s">
        <v>1059</v>
      </c>
      <c r="E169" s="1" t="s">
        <v>97</v>
      </c>
      <c r="F169" s="1">
        <v>52574100</v>
      </c>
      <c r="G169" s="13" t="s">
        <v>623</v>
      </c>
      <c r="H169" s="13">
        <v>17</v>
      </c>
      <c r="I169" s="13" t="s">
        <v>617</v>
      </c>
      <c r="J169" s="13" t="s">
        <v>618</v>
      </c>
      <c r="K169" s="13" t="s">
        <v>617</v>
      </c>
      <c r="L169" s="13" t="s">
        <v>506</v>
      </c>
      <c r="M169" s="2">
        <v>100</v>
      </c>
      <c r="N169" s="2">
        <v>100</v>
      </c>
      <c r="O169" s="2">
        <v>100</v>
      </c>
      <c r="P169" s="2">
        <v>100</v>
      </c>
      <c r="Q169" s="2">
        <v>100</v>
      </c>
      <c r="R169" s="2">
        <v>100</v>
      </c>
      <c r="S169" s="2">
        <v>100</v>
      </c>
      <c r="T169" s="2">
        <v>100</v>
      </c>
      <c r="U169" s="2">
        <v>100</v>
      </c>
      <c r="V169" s="2">
        <v>100</v>
      </c>
      <c r="W169" s="2">
        <v>100</v>
      </c>
      <c r="X169" s="2">
        <v>100</v>
      </c>
      <c r="Y169" s="2">
        <f t="shared" si="2"/>
        <v>1200</v>
      </c>
    </row>
    <row r="170" spans="1:25" ht="14.4">
      <c r="A170" s="1" t="s">
        <v>28</v>
      </c>
      <c r="B170" s="1">
        <v>120119</v>
      </c>
      <c r="C170" s="13" t="s">
        <v>1072</v>
      </c>
      <c r="D170" s="13" t="s">
        <v>1059</v>
      </c>
      <c r="E170" s="1" t="s">
        <v>103</v>
      </c>
      <c r="F170" s="1">
        <v>52534000</v>
      </c>
      <c r="G170" s="13" t="s">
        <v>560</v>
      </c>
      <c r="H170" s="13">
        <v>21</v>
      </c>
      <c r="I170" s="13" t="s">
        <v>561</v>
      </c>
      <c r="J170" s="13" t="s">
        <v>562</v>
      </c>
      <c r="K170" s="13" t="s">
        <v>563</v>
      </c>
      <c r="L170" s="13" t="s">
        <v>506</v>
      </c>
      <c r="M170" s="2">
        <v>0</v>
      </c>
      <c r="N170" s="2">
        <v>0</v>
      </c>
      <c r="O170" s="2">
        <v>1000</v>
      </c>
      <c r="P170" s="2">
        <v>0</v>
      </c>
      <c r="Q170" s="2">
        <v>0</v>
      </c>
      <c r="R170" s="2">
        <v>1000</v>
      </c>
      <c r="S170" s="2">
        <v>0</v>
      </c>
      <c r="T170" s="2">
        <v>0</v>
      </c>
      <c r="U170" s="2">
        <v>1000</v>
      </c>
      <c r="V170" s="2">
        <v>0</v>
      </c>
      <c r="W170" s="2">
        <v>0</v>
      </c>
      <c r="X170" s="2">
        <v>1000</v>
      </c>
      <c r="Y170" s="2">
        <f t="shared" si="2"/>
        <v>4000</v>
      </c>
    </row>
    <row r="171" spans="1:25" ht="14.4">
      <c r="A171" s="1" t="s">
        <v>28</v>
      </c>
      <c r="B171" s="1">
        <v>120119</v>
      </c>
      <c r="C171" s="13" t="s">
        <v>1072</v>
      </c>
      <c r="D171" s="13" t="s">
        <v>1059</v>
      </c>
      <c r="E171" s="1" t="s">
        <v>163</v>
      </c>
      <c r="F171" s="1">
        <v>52535000</v>
      </c>
      <c r="G171" s="13" t="s">
        <v>566</v>
      </c>
      <c r="H171" s="13">
        <v>21</v>
      </c>
      <c r="I171" s="13" t="s">
        <v>561</v>
      </c>
      <c r="J171" s="13" t="s">
        <v>562</v>
      </c>
      <c r="K171" s="13" t="s">
        <v>563</v>
      </c>
      <c r="L171" s="13" t="s">
        <v>506</v>
      </c>
      <c r="M171" s="2">
        <v>0</v>
      </c>
      <c r="N171" s="2">
        <v>0</v>
      </c>
      <c r="O171" s="2">
        <v>250</v>
      </c>
      <c r="P171" s="2">
        <v>0</v>
      </c>
      <c r="Q171" s="2">
        <v>0</v>
      </c>
      <c r="R171" s="2">
        <v>250</v>
      </c>
      <c r="S171" s="2">
        <v>0</v>
      </c>
      <c r="T171" s="2">
        <v>0</v>
      </c>
      <c r="U171" s="2">
        <v>250</v>
      </c>
      <c r="V171" s="2">
        <v>0</v>
      </c>
      <c r="W171" s="2">
        <v>0</v>
      </c>
      <c r="X171" s="2">
        <v>250</v>
      </c>
      <c r="Y171" s="2">
        <f t="shared" si="2"/>
        <v>1000</v>
      </c>
    </row>
    <row r="172" spans="1:25" ht="14.4">
      <c r="A172" s="1" t="s">
        <v>28</v>
      </c>
      <c r="B172" s="1">
        <v>120119</v>
      </c>
      <c r="C172" s="13" t="s">
        <v>1072</v>
      </c>
      <c r="D172" s="13" t="s">
        <v>1059</v>
      </c>
      <c r="E172" s="1" t="s">
        <v>105</v>
      </c>
      <c r="F172" s="1">
        <v>52001000</v>
      </c>
      <c r="G172" s="13" t="s">
        <v>488</v>
      </c>
      <c r="H172" s="13">
        <v>22</v>
      </c>
      <c r="I172" s="13" t="s">
        <v>489</v>
      </c>
      <c r="J172" s="13" t="s">
        <v>490</v>
      </c>
      <c r="K172" s="13" t="s">
        <v>489</v>
      </c>
      <c r="L172" s="13" t="s">
        <v>492</v>
      </c>
      <c r="M172" s="2">
        <v>0</v>
      </c>
      <c r="N172" s="2">
        <v>0</v>
      </c>
      <c r="O172" s="2">
        <v>0</v>
      </c>
      <c r="P172" s="2">
        <v>0</v>
      </c>
      <c r="Q172" s="2">
        <v>0</v>
      </c>
      <c r="R172" s="2">
        <v>3000</v>
      </c>
      <c r="S172" s="2">
        <v>0</v>
      </c>
      <c r="T172" s="2">
        <v>0</v>
      </c>
      <c r="U172" s="2">
        <v>0</v>
      </c>
      <c r="V172" s="2">
        <v>3000</v>
      </c>
      <c r="W172" s="2">
        <v>0</v>
      </c>
      <c r="X172" s="2">
        <v>0</v>
      </c>
      <c r="Y172" s="2">
        <f t="shared" si="2"/>
        <v>6000</v>
      </c>
    </row>
    <row r="173" spans="1:25" ht="14.4">
      <c r="A173" s="1" t="s">
        <v>29</v>
      </c>
      <c r="B173" s="1">
        <v>120121</v>
      </c>
      <c r="C173" s="13" t="s">
        <v>1074</v>
      </c>
      <c r="D173" s="13" t="s">
        <v>1059</v>
      </c>
      <c r="E173" s="1" t="s">
        <v>80</v>
      </c>
      <c r="F173" s="1">
        <v>50109900</v>
      </c>
      <c r="G173" s="13" t="s">
        <v>388</v>
      </c>
      <c r="H173" s="13">
        <v>10</v>
      </c>
      <c r="I173" s="13" t="s">
        <v>347</v>
      </c>
      <c r="J173" s="13" t="s">
        <v>348</v>
      </c>
      <c r="K173" s="13" t="s">
        <v>349</v>
      </c>
      <c r="L173" s="13" t="s">
        <v>351</v>
      </c>
      <c r="M173" s="2">
        <v>-1303.7849999999999</v>
      </c>
      <c r="N173" s="2">
        <v>-1303.7849999999999</v>
      </c>
      <c r="O173" s="2">
        <v>-1427.9549999999997</v>
      </c>
      <c r="P173" s="2">
        <v>-1340.29098</v>
      </c>
      <c r="Q173" s="2">
        <v>-1404.1143599999998</v>
      </c>
      <c r="R173" s="2">
        <v>-1404.1143599999998</v>
      </c>
      <c r="S173" s="2">
        <v>-1340.29098</v>
      </c>
      <c r="T173" s="2">
        <v>-1467.9377399999998</v>
      </c>
      <c r="U173" s="2">
        <v>-1404.1143599999998</v>
      </c>
      <c r="V173" s="2">
        <v>-1340.29098</v>
      </c>
      <c r="W173" s="2">
        <v>-1404.1143599999998</v>
      </c>
      <c r="X173" s="2">
        <v>-1404.1143599999998</v>
      </c>
      <c r="Y173" s="2">
        <f t="shared" si="2"/>
        <v>-16544.907479999998</v>
      </c>
    </row>
    <row r="174" spans="1:25" ht="14.4">
      <c r="A174" s="1" t="s">
        <v>29</v>
      </c>
      <c r="B174" s="1">
        <v>120121</v>
      </c>
      <c r="C174" s="13" t="s">
        <v>1074</v>
      </c>
      <c r="D174" s="13" t="s">
        <v>1059</v>
      </c>
      <c r="E174" s="1" t="s">
        <v>152</v>
      </c>
      <c r="F174" s="1">
        <v>50110000</v>
      </c>
      <c r="G174" s="13" t="s">
        <v>389</v>
      </c>
      <c r="H174" s="13">
        <v>10</v>
      </c>
      <c r="I174" s="13" t="s">
        <v>347</v>
      </c>
      <c r="J174" s="13" t="s">
        <v>348</v>
      </c>
      <c r="K174" s="13" t="s">
        <v>349</v>
      </c>
      <c r="L174" s="13" t="s">
        <v>351</v>
      </c>
      <c r="M174" s="2">
        <v>0</v>
      </c>
      <c r="N174" s="2">
        <v>361.767</v>
      </c>
      <c r="O174" s="2">
        <v>0</v>
      </c>
      <c r="P174" s="2">
        <v>0</v>
      </c>
      <c r="Q174" s="2">
        <v>0</v>
      </c>
      <c r="R174" s="2">
        <v>0</v>
      </c>
      <c r="S174" s="2">
        <v>0</v>
      </c>
      <c r="T174" s="2">
        <v>0</v>
      </c>
      <c r="U174" s="2">
        <v>0</v>
      </c>
      <c r="V174" s="2">
        <v>0</v>
      </c>
      <c r="W174" s="2">
        <v>0</v>
      </c>
      <c r="X174" s="2">
        <v>0</v>
      </c>
      <c r="Y174" s="2">
        <f t="shared" si="2"/>
        <v>361.767</v>
      </c>
    </row>
    <row r="175" spans="1:25" ht="14.4">
      <c r="A175" s="1" t="s">
        <v>29</v>
      </c>
      <c r="B175" s="1">
        <v>120121</v>
      </c>
      <c r="C175" s="13" t="s">
        <v>1074</v>
      </c>
      <c r="D175" s="13" t="s">
        <v>1059</v>
      </c>
      <c r="E175" s="1" t="s">
        <v>52</v>
      </c>
      <c r="F175" s="1">
        <v>50100000</v>
      </c>
      <c r="G175" s="13" t="s">
        <v>346</v>
      </c>
      <c r="H175" s="13">
        <v>10</v>
      </c>
      <c r="I175" s="13" t="s">
        <v>347</v>
      </c>
      <c r="J175" s="13" t="s">
        <v>348</v>
      </c>
      <c r="K175" s="13" t="s">
        <v>349</v>
      </c>
      <c r="L175" s="13" t="s">
        <v>351</v>
      </c>
      <c r="M175" s="2">
        <v>18545.751199999999</v>
      </c>
      <c r="N175" s="2">
        <v>18545.751199999999</v>
      </c>
      <c r="O175" s="2">
        <v>20312.015599999999</v>
      </c>
      <c r="P175" s="2">
        <v>19065.034873599998</v>
      </c>
      <c r="Q175" s="2">
        <v>19972.898915199999</v>
      </c>
      <c r="R175" s="2">
        <v>19972.898915199999</v>
      </c>
      <c r="S175" s="2">
        <v>19065.034873599998</v>
      </c>
      <c r="T175" s="2">
        <v>20880.752956799999</v>
      </c>
      <c r="U175" s="2">
        <v>19972.898915199999</v>
      </c>
      <c r="V175" s="2">
        <v>19065.034873599998</v>
      </c>
      <c r="W175" s="2">
        <v>19972.898915199999</v>
      </c>
      <c r="X175" s="2">
        <v>19972.898915199999</v>
      </c>
      <c r="Y175" s="2">
        <f t="shared" si="2"/>
        <v>235343.87015359997</v>
      </c>
    </row>
    <row r="176" spans="1:25" ht="14.4">
      <c r="A176" s="1" t="s">
        <v>29</v>
      </c>
      <c r="B176" s="1">
        <v>120121</v>
      </c>
      <c r="C176" s="13" t="s">
        <v>1074</v>
      </c>
      <c r="D176" s="13" t="s">
        <v>1059</v>
      </c>
      <c r="E176" s="1" t="s">
        <v>81</v>
      </c>
      <c r="F176" s="1">
        <v>50171000</v>
      </c>
      <c r="G176" s="13" t="s">
        <v>409</v>
      </c>
      <c r="H176" s="13">
        <v>10</v>
      </c>
      <c r="I176" s="13" t="s">
        <v>347</v>
      </c>
      <c r="J176" s="13" t="s">
        <v>348</v>
      </c>
      <c r="K176" s="13" t="s">
        <v>349</v>
      </c>
      <c r="L176" s="13" t="s">
        <v>351</v>
      </c>
      <c r="M176" s="2">
        <v>1872.6900880713547</v>
      </c>
      <c r="N176" s="2">
        <v>1872.6900880713547</v>
      </c>
      <c r="O176" s="2">
        <v>2051.0415250305309</v>
      </c>
      <c r="P176" s="2">
        <v>1925.1255705373528</v>
      </c>
      <c r="Q176" s="2">
        <v>2016.7991691343693</v>
      </c>
      <c r="R176" s="2">
        <v>2016.7991691343693</v>
      </c>
      <c r="S176" s="2">
        <v>1925.1255705373528</v>
      </c>
      <c r="T176" s="2">
        <v>2108.4727677313858</v>
      </c>
      <c r="U176" s="2">
        <v>2016.7991691343693</v>
      </c>
      <c r="V176" s="2">
        <v>1925.1255705373528</v>
      </c>
      <c r="W176" s="2">
        <v>2016.7991691343693</v>
      </c>
      <c r="X176" s="2">
        <v>2016.7991691343693</v>
      </c>
      <c r="Y176" s="2">
        <f t="shared" si="2"/>
        <v>23764.267026188532</v>
      </c>
    </row>
    <row r="177" spans="1:25" ht="14.4">
      <c r="A177" s="1" t="s">
        <v>29</v>
      </c>
      <c r="B177" s="1">
        <v>120121</v>
      </c>
      <c r="C177" s="13" t="s">
        <v>1074</v>
      </c>
      <c r="D177" s="13" t="s">
        <v>1059</v>
      </c>
      <c r="E177" s="1" t="s">
        <v>84</v>
      </c>
      <c r="F177" s="1">
        <v>50550000</v>
      </c>
      <c r="G177" s="13" t="s">
        <v>446</v>
      </c>
      <c r="H177" s="13">
        <v>12</v>
      </c>
      <c r="I177" s="13" t="s">
        <v>442</v>
      </c>
      <c r="J177" s="13" t="s">
        <v>443</v>
      </c>
      <c r="K177" s="13" t="s">
        <v>444</v>
      </c>
      <c r="L177" s="13" t="s">
        <v>417</v>
      </c>
      <c r="M177" s="2">
        <v>2733.89</v>
      </c>
      <c r="N177" s="2">
        <v>2733.89</v>
      </c>
      <c r="O177" s="2">
        <v>2733.89</v>
      </c>
      <c r="P177" s="2">
        <v>2733.89</v>
      </c>
      <c r="Q177" s="2">
        <v>2733.89</v>
      </c>
      <c r="R177" s="2">
        <v>2733.89</v>
      </c>
      <c r="S177" s="2">
        <v>2733.89</v>
      </c>
      <c r="T177" s="2">
        <v>2733.89</v>
      </c>
      <c r="U177" s="2">
        <v>2733.89</v>
      </c>
      <c r="V177" s="2">
        <v>2733.89</v>
      </c>
      <c r="W177" s="2">
        <v>2733.89</v>
      </c>
      <c r="X177" s="2">
        <v>2733.89</v>
      </c>
      <c r="Y177" s="2">
        <f t="shared" si="2"/>
        <v>32806.68</v>
      </c>
    </row>
    <row r="178" spans="1:25" ht="14.4">
      <c r="A178" s="1" t="s">
        <v>29</v>
      </c>
      <c r="B178" s="1">
        <v>120121</v>
      </c>
      <c r="C178" s="13" t="s">
        <v>1074</v>
      </c>
      <c r="D178" s="13" t="s">
        <v>1059</v>
      </c>
      <c r="E178" s="1" t="s">
        <v>85</v>
      </c>
      <c r="F178" s="1">
        <v>50550100</v>
      </c>
      <c r="G178" s="13" t="s">
        <v>447</v>
      </c>
      <c r="H178" s="13">
        <v>12</v>
      </c>
      <c r="I178" s="13" t="s">
        <v>442</v>
      </c>
      <c r="J178" s="13" t="s">
        <v>443</v>
      </c>
      <c r="K178" s="13" t="s">
        <v>444</v>
      </c>
      <c r="L178" s="13" t="s">
        <v>417</v>
      </c>
      <c r="M178" s="2">
        <v>-139.19999999999999</v>
      </c>
      <c r="N178" s="2">
        <v>-139.19999999999999</v>
      </c>
      <c r="O178" s="2">
        <v>-139.19999999999999</v>
      </c>
      <c r="P178" s="2">
        <v>-139.19999999999999</v>
      </c>
      <c r="Q178" s="2">
        <v>-139.19999999999999</v>
      </c>
      <c r="R178" s="2">
        <v>-139.19999999999999</v>
      </c>
      <c r="S178" s="2">
        <v>-139.19999999999999</v>
      </c>
      <c r="T178" s="2">
        <v>-139.19999999999999</v>
      </c>
      <c r="U178" s="2">
        <v>-139.19999999999999</v>
      </c>
      <c r="V178" s="2">
        <v>-139.19999999999999</v>
      </c>
      <c r="W178" s="2">
        <v>-139.19999999999999</v>
      </c>
      <c r="X178" s="2">
        <v>-139.19999999999999</v>
      </c>
      <c r="Y178" s="2">
        <f t="shared" si="2"/>
        <v>-1670.4000000000003</v>
      </c>
    </row>
    <row r="179" spans="1:25" ht="14.4">
      <c r="A179" s="1" t="s">
        <v>29</v>
      </c>
      <c r="B179" s="1">
        <v>120121</v>
      </c>
      <c r="C179" s="13" t="s">
        <v>1074</v>
      </c>
      <c r="D179" s="13" t="s">
        <v>1059</v>
      </c>
      <c r="E179" s="1" t="s">
        <v>53</v>
      </c>
      <c r="F179" s="1">
        <v>50421000</v>
      </c>
      <c r="G179" s="13" t="s">
        <v>413</v>
      </c>
      <c r="H179" s="13">
        <v>13</v>
      </c>
      <c r="I179" s="13" t="s">
        <v>414</v>
      </c>
      <c r="J179" s="13" t="s">
        <v>415</v>
      </c>
      <c r="K179" s="13" t="s">
        <v>414</v>
      </c>
      <c r="L179" s="13" t="s">
        <v>417</v>
      </c>
      <c r="M179" s="2">
        <v>452.48779668785488</v>
      </c>
      <c r="N179" s="2">
        <v>464.06059556563883</v>
      </c>
      <c r="O179" s="2">
        <v>495.58187256288869</v>
      </c>
      <c r="P179" s="2">
        <v>465.15441499511479</v>
      </c>
      <c r="Q179" s="2">
        <v>487.30652999488211</v>
      </c>
      <c r="R179" s="2">
        <v>487.30652999488211</v>
      </c>
      <c r="S179" s="2">
        <v>465.15441499511479</v>
      </c>
      <c r="T179" s="2">
        <v>509.45864499464966</v>
      </c>
      <c r="U179" s="2">
        <v>487.30652999488211</v>
      </c>
      <c r="V179" s="2">
        <v>465.15441499511479</v>
      </c>
      <c r="W179" s="2">
        <v>487.30652999488211</v>
      </c>
      <c r="X179" s="2">
        <v>487.30652999488211</v>
      </c>
      <c r="Y179" s="2">
        <f t="shared" si="2"/>
        <v>5753.5848047707868</v>
      </c>
    </row>
    <row r="180" spans="1:25" ht="14.4">
      <c r="A180" s="1" t="s">
        <v>29</v>
      </c>
      <c r="B180" s="1">
        <v>120121</v>
      </c>
      <c r="C180" s="13" t="s">
        <v>1074</v>
      </c>
      <c r="D180" s="13" t="s">
        <v>1059</v>
      </c>
      <c r="E180" s="1" t="s">
        <v>54</v>
      </c>
      <c r="F180" s="1">
        <v>50422000</v>
      </c>
      <c r="G180" s="13" t="s">
        <v>419</v>
      </c>
      <c r="H180" s="13">
        <v>13</v>
      </c>
      <c r="I180" s="13" t="s">
        <v>414</v>
      </c>
      <c r="J180" s="13" t="s">
        <v>415</v>
      </c>
      <c r="K180" s="13" t="s">
        <v>414</v>
      </c>
      <c r="L180" s="13" t="s">
        <v>417</v>
      </c>
      <c r="M180" s="2">
        <v>525.08088585679661</v>
      </c>
      <c r="N180" s="2">
        <v>525.08088585679661</v>
      </c>
      <c r="O180" s="2">
        <v>575.0895416526821</v>
      </c>
      <c r="P180" s="2">
        <v>539.78331066078692</v>
      </c>
      <c r="Q180" s="2">
        <v>565.4920397398721</v>
      </c>
      <c r="R180" s="2">
        <v>565.4920397398721</v>
      </c>
      <c r="S180" s="2">
        <v>539.78331066078692</v>
      </c>
      <c r="T180" s="2">
        <v>591.19076881895717</v>
      </c>
      <c r="U180" s="2">
        <v>565.4920397398721</v>
      </c>
      <c r="V180" s="2">
        <v>539.78331066078692</v>
      </c>
      <c r="W180" s="2">
        <v>565.4920397398721</v>
      </c>
      <c r="X180" s="2">
        <v>565.4920397398721</v>
      </c>
      <c r="Y180" s="2">
        <f t="shared" si="2"/>
        <v>6663.2522128669525</v>
      </c>
    </row>
    <row r="181" spans="1:25" ht="14.4">
      <c r="A181" s="1" t="s">
        <v>29</v>
      </c>
      <c r="B181" s="1">
        <v>120121</v>
      </c>
      <c r="C181" s="13" t="s">
        <v>1074</v>
      </c>
      <c r="D181" s="13" t="s">
        <v>1059</v>
      </c>
      <c r="E181" s="1" t="s">
        <v>90</v>
      </c>
      <c r="F181" s="1">
        <v>50421100</v>
      </c>
      <c r="G181" s="13" t="s">
        <v>418</v>
      </c>
      <c r="H181" s="13">
        <v>13</v>
      </c>
      <c r="I181" s="13" t="s">
        <v>414</v>
      </c>
      <c r="J181" s="13" t="s">
        <v>415</v>
      </c>
      <c r="K181" s="13" t="s">
        <v>414</v>
      </c>
      <c r="L181" s="13" t="s">
        <v>417</v>
      </c>
      <c r="M181" s="2">
        <v>-20.208664396991676</v>
      </c>
      <c r="N181" s="2">
        <v>-20.208664396991676</v>
      </c>
      <c r="O181" s="2">
        <v>-22.133299101467077</v>
      </c>
      <c r="P181" s="2">
        <v>-20.774507000107441</v>
      </c>
      <c r="Q181" s="2">
        <v>-21.7637692382078</v>
      </c>
      <c r="R181" s="2">
        <v>-21.7637692382078</v>
      </c>
      <c r="S181" s="2">
        <v>-20.774507000107441</v>
      </c>
      <c r="T181" s="2">
        <v>-22.753031476308156</v>
      </c>
      <c r="U181" s="2">
        <v>-21.7637692382078</v>
      </c>
      <c r="V181" s="2">
        <v>-20.774507000107441</v>
      </c>
      <c r="W181" s="2">
        <v>-21.7637692382078</v>
      </c>
      <c r="X181" s="2">
        <v>-21.7637692382078</v>
      </c>
      <c r="Y181" s="2">
        <f t="shared" si="2"/>
        <v>-256.44602656311991</v>
      </c>
    </row>
    <row r="182" spans="1:25" ht="14.4">
      <c r="A182" s="1" t="s">
        <v>29</v>
      </c>
      <c r="B182" s="1">
        <v>120121</v>
      </c>
      <c r="C182" s="13" t="s">
        <v>1074</v>
      </c>
      <c r="D182" s="13" t="s">
        <v>1059</v>
      </c>
      <c r="E182" s="1" t="s">
        <v>97</v>
      </c>
      <c r="F182" s="1">
        <v>52574100</v>
      </c>
      <c r="G182" s="13" t="s">
        <v>623</v>
      </c>
      <c r="H182" s="13">
        <v>17</v>
      </c>
      <c r="I182" s="13" t="s">
        <v>617</v>
      </c>
      <c r="J182" s="13" t="s">
        <v>618</v>
      </c>
      <c r="K182" s="13" t="s">
        <v>617</v>
      </c>
      <c r="L182" s="13" t="s">
        <v>506</v>
      </c>
      <c r="M182" s="2">
        <v>80</v>
      </c>
      <c r="N182" s="2">
        <v>80</v>
      </c>
      <c r="O182" s="2">
        <v>80</v>
      </c>
      <c r="P182" s="2">
        <v>80</v>
      </c>
      <c r="Q182" s="2">
        <v>80</v>
      </c>
      <c r="R182" s="2">
        <v>80</v>
      </c>
      <c r="S182" s="2">
        <v>80</v>
      </c>
      <c r="T182" s="2">
        <v>80</v>
      </c>
      <c r="U182" s="2">
        <v>80</v>
      </c>
      <c r="V182" s="2">
        <v>80</v>
      </c>
      <c r="W182" s="2">
        <v>80</v>
      </c>
      <c r="X182" s="2">
        <v>80</v>
      </c>
      <c r="Y182" s="2">
        <f t="shared" si="2"/>
        <v>960</v>
      </c>
    </row>
    <row r="183" spans="1:25" ht="14.4">
      <c r="A183" s="1" t="s">
        <v>29</v>
      </c>
      <c r="B183" s="1">
        <v>120121</v>
      </c>
      <c r="C183" s="13" t="s">
        <v>1074</v>
      </c>
      <c r="D183" s="13" t="s">
        <v>1059</v>
      </c>
      <c r="E183" s="1" t="s">
        <v>155</v>
      </c>
      <c r="F183" s="1">
        <v>52562500</v>
      </c>
      <c r="G183" s="13" t="s">
        <v>595</v>
      </c>
      <c r="H183" s="13">
        <v>18</v>
      </c>
      <c r="I183" s="13" t="s">
        <v>596</v>
      </c>
      <c r="J183" s="13" t="s">
        <v>597</v>
      </c>
      <c r="K183" s="13" t="s">
        <v>598</v>
      </c>
      <c r="L183" s="13" t="s">
        <v>506</v>
      </c>
      <c r="M183" s="2">
        <v>30</v>
      </c>
      <c r="N183" s="2">
        <v>30</v>
      </c>
      <c r="O183" s="2">
        <v>30</v>
      </c>
      <c r="P183" s="2">
        <v>30</v>
      </c>
      <c r="Q183" s="2">
        <v>30</v>
      </c>
      <c r="R183" s="2">
        <v>30</v>
      </c>
      <c r="S183" s="2">
        <v>30</v>
      </c>
      <c r="T183" s="2">
        <v>30</v>
      </c>
      <c r="U183" s="2">
        <v>30</v>
      </c>
      <c r="V183" s="2">
        <v>30</v>
      </c>
      <c r="W183" s="2">
        <v>30</v>
      </c>
      <c r="X183" s="2">
        <v>30</v>
      </c>
      <c r="Y183" s="2">
        <f t="shared" si="2"/>
        <v>360</v>
      </c>
    </row>
    <row r="184" spans="1:25" ht="14.4">
      <c r="A184" s="1" t="s">
        <v>29</v>
      </c>
      <c r="B184" s="1">
        <v>120121</v>
      </c>
      <c r="C184" s="13" t="s">
        <v>1074</v>
      </c>
      <c r="D184" s="13" t="s">
        <v>1059</v>
      </c>
      <c r="E184" s="1" t="s">
        <v>98</v>
      </c>
      <c r="F184" s="1">
        <v>52566000</v>
      </c>
      <c r="G184" s="13" t="s">
        <v>604</v>
      </c>
      <c r="H184" s="13">
        <v>18</v>
      </c>
      <c r="I184" s="13" t="s">
        <v>596</v>
      </c>
      <c r="J184" s="13" t="s">
        <v>597</v>
      </c>
      <c r="K184" s="13" t="s">
        <v>598</v>
      </c>
      <c r="L184" s="13" t="s">
        <v>506</v>
      </c>
      <c r="M184" s="2">
        <v>250</v>
      </c>
      <c r="N184" s="2">
        <v>0</v>
      </c>
      <c r="O184" s="2">
        <v>0</v>
      </c>
      <c r="P184" s="2">
        <v>0</v>
      </c>
      <c r="Q184" s="2">
        <v>0</v>
      </c>
      <c r="R184" s="2">
        <v>250</v>
      </c>
      <c r="S184" s="2">
        <v>0</v>
      </c>
      <c r="T184" s="2">
        <v>0</v>
      </c>
      <c r="U184" s="2">
        <v>0</v>
      </c>
      <c r="V184" s="2">
        <v>250</v>
      </c>
      <c r="W184" s="2">
        <v>0</v>
      </c>
      <c r="X184" s="2">
        <v>0</v>
      </c>
      <c r="Y184" s="2">
        <f t="shared" si="2"/>
        <v>750</v>
      </c>
    </row>
    <row r="185" spans="1:25" ht="14.4">
      <c r="A185" s="1" t="s">
        <v>29</v>
      </c>
      <c r="B185" s="1">
        <v>120121</v>
      </c>
      <c r="C185" s="13" t="s">
        <v>1074</v>
      </c>
      <c r="D185" s="13" t="s">
        <v>1059</v>
      </c>
      <c r="E185" s="1" t="s">
        <v>99</v>
      </c>
      <c r="F185" s="1">
        <v>52562000</v>
      </c>
      <c r="G185" s="13" t="s">
        <v>590</v>
      </c>
      <c r="H185" s="13">
        <v>19</v>
      </c>
      <c r="I185" s="13" t="s">
        <v>527</v>
      </c>
      <c r="J185" s="13" t="s">
        <v>528</v>
      </c>
      <c r="K185" s="13" t="s">
        <v>529</v>
      </c>
      <c r="L185" s="13" t="s">
        <v>506</v>
      </c>
      <c r="M185" s="2">
        <v>100</v>
      </c>
      <c r="N185" s="2">
        <v>100</v>
      </c>
      <c r="O185" s="2">
        <v>100</v>
      </c>
      <c r="P185" s="2">
        <v>100</v>
      </c>
      <c r="Q185" s="2">
        <v>100</v>
      </c>
      <c r="R185" s="2">
        <v>100</v>
      </c>
      <c r="S185" s="2">
        <v>100</v>
      </c>
      <c r="T185" s="2">
        <v>100</v>
      </c>
      <c r="U185" s="2">
        <v>100</v>
      </c>
      <c r="V185" s="2">
        <v>100</v>
      </c>
      <c r="W185" s="2">
        <v>100</v>
      </c>
      <c r="X185" s="2">
        <v>100</v>
      </c>
      <c r="Y185" s="2">
        <f t="shared" si="2"/>
        <v>1200</v>
      </c>
    </row>
    <row r="186" spans="1:25" ht="14.4">
      <c r="A186" s="1" t="s">
        <v>29</v>
      </c>
      <c r="B186" s="1">
        <v>120121</v>
      </c>
      <c r="C186" s="13" t="s">
        <v>1074</v>
      </c>
      <c r="D186" s="13" t="s">
        <v>1059</v>
      </c>
      <c r="E186" s="1" t="s">
        <v>164</v>
      </c>
      <c r="F186" s="1">
        <v>52503000</v>
      </c>
      <c r="G186" s="13" t="s">
        <v>521</v>
      </c>
      <c r="H186" s="13">
        <v>20</v>
      </c>
      <c r="I186" s="13" t="s">
        <v>522</v>
      </c>
      <c r="J186" s="13" t="s">
        <v>523</v>
      </c>
      <c r="K186" s="13" t="s">
        <v>522</v>
      </c>
      <c r="L186" s="13" t="s">
        <v>525</v>
      </c>
      <c r="M186" s="2">
        <v>1000</v>
      </c>
      <c r="N186" s="2">
        <v>750</v>
      </c>
      <c r="O186" s="2">
        <v>1000</v>
      </c>
      <c r="P186" s="2">
        <v>1000</v>
      </c>
      <c r="Q186" s="2">
        <v>750</v>
      </c>
      <c r="R186" s="2">
        <v>1000</v>
      </c>
      <c r="S186" s="2">
        <v>1000</v>
      </c>
      <c r="T186" s="2">
        <v>750</v>
      </c>
      <c r="U186" s="2">
        <v>1000</v>
      </c>
      <c r="V186" s="2">
        <v>1000</v>
      </c>
      <c r="W186" s="2">
        <v>750</v>
      </c>
      <c r="X186" s="2">
        <v>1000</v>
      </c>
      <c r="Y186" s="2">
        <f t="shared" si="2"/>
        <v>11000</v>
      </c>
    </row>
    <row r="187" spans="1:25" ht="14.4">
      <c r="A187" s="1" t="s">
        <v>29</v>
      </c>
      <c r="B187" s="1">
        <v>120121</v>
      </c>
      <c r="C187" s="13" t="s">
        <v>1074</v>
      </c>
      <c r="D187" s="13" t="s">
        <v>1059</v>
      </c>
      <c r="E187" s="1" t="s">
        <v>102</v>
      </c>
      <c r="F187" s="1">
        <v>52534021</v>
      </c>
      <c r="G187" s="13" t="s">
        <v>564</v>
      </c>
      <c r="H187" s="13">
        <v>21</v>
      </c>
      <c r="I187" s="13" t="s">
        <v>561</v>
      </c>
      <c r="J187" s="13" t="s">
        <v>562</v>
      </c>
      <c r="K187" s="13" t="s">
        <v>563</v>
      </c>
      <c r="L187" s="13" t="s">
        <v>506</v>
      </c>
      <c r="M187" s="2">
        <v>64.28</v>
      </c>
      <c r="N187" s="2">
        <v>149.11000000000001</v>
      </c>
      <c r="O187" s="2">
        <v>132.22999999999999</v>
      </c>
      <c r="P187" s="2">
        <v>278.20999999999998</v>
      </c>
      <c r="Q187" s="2">
        <v>157.6</v>
      </c>
      <c r="R187" s="2">
        <v>5.2899999999999956</v>
      </c>
      <c r="S187" s="2">
        <v>603.82999999999993</v>
      </c>
      <c r="T187" s="2">
        <v>1362.68</v>
      </c>
      <c r="U187" s="2">
        <v>2188.46</v>
      </c>
      <c r="V187" s="2">
        <v>289.33</v>
      </c>
      <c r="W187" s="2">
        <v>78.850000000000023</v>
      </c>
      <c r="X187" s="2">
        <v>73.240000000000009</v>
      </c>
      <c r="Y187" s="2">
        <f t="shared" si="2"/>
        <v>5383.11</v>
      </c>
    </row>
    <row r="188" spans="1:25" ht="14.4">
      <c r="A188" s="1" t="s">
        <v>29</v>
      </c>
      <c r="B188" s="1">
        <v>120121</v>
      </c>
      <c r="C188" s="13" t="s">
        <v>1074</v>
      </c>
      <c r="D188" s="13" t="s">
        <v>1059</v>
      </c>
      <c r="E188" s="1" t="s">
        <v>103</v>
      </c>
      <c r="F188" s="1">
        <v>52534000</v>
      </c>
      <c r="G188" s="13" t="s">
        <v>560</v>
      </c>
      <c r="H188" s="13">
        <v>21</v>
      </c>
      <c r="I188" s="13" t="s">
        <v>561</v>
      </c>
      <c r="J188" s="13" t="s">
        <v>562</v>
      </c>
      <c r="K188" s="13" t="s">
        <v>563</v>
      </c>
      <c r="L188" s="13" t="s">
        <v>506</v>
      </c>
      <c r="M188" s="2">
        <v>0</v>
      </c>
      <c r="N188" s="2">
        <v>195</v>
      </c>
      <c r="O188" s="2">
        <v>0</v>
      </c>
      <c r="P188" s="2">
        <v>195</v>
      </c>
      <c r="Q188" s="2">
        <v>0</v>
      </c>
      <c r="R188" s="2">
        <v>890</v>
      </c>
      <c r="S188" s="2">
        <v>1170</v>
      </c>
      <c r="T188" s="2">
        <v>0</v>
      </c>
      <c r="U188" s="2">
        <v>0</v>
      </c>
      <c r="V188" s="2">
        <v>585</v>
      </c>
      <c r="W188" s="2">
        <v>0</v>
      </c>
      <c r="X188" s="2">
        <v>0</v>
      </c>
      <c r="Y188" s="2">
        <f t="shared" si="2"/>
        <v>3035</v>
      </c>
    </row>
    <row r="189" spans="1:25" ht="14.4">
      <c r="A189" s="1" t="s">
        <v>29</v>
      </c>
      <c r="B189" s="1">
        <v>120121</v>
      </c>
      <c r="C189" s="13" t="s">
        <v>1074</v>
      </c>
      <c r="D189" s="13" t="s">
        <v>1059</v>
      </c>
      <c r="E189" s="1" t="s">
        <v>104</v>
      </c>
      <c r="F189" s="1">
        <v>52534200</v>
      </c>
      <c r="G189" s="13" t="s">
        <v>565</v>
      </c>
      <c r="H189" s="13">
        <v>21</v>
      </c>
      <c r="I189" s="13" t="s">
        <v>561</v>
      </c>
      <c r="J189" s="13" t="s">
        <v>562</v>
      </c>
      <c r="K189" s="13" t="s">
        <v>563</v>
      </c>
      <c r="L189" s="13" t="s">
        <v>506</v>
      </c>
      <c r="M189" s="2">
        <v>0</v>
      </c>
      <c r="N189" s="2">
        <v>0</v>
      </c>
      <c r="O189" s="2">
        <v>0</v>
      </c>
      <c r="P189" s="2">
        <v>0</v>
      </c>
      <c r="Q189" s="2">
        <v>0</v>
      </c>
      <c r="R189" s="2">
        <v>0</v>
      </c>
      <c r="S189" s="2">
        <v>650</v>
      </c>
      <c r="T189" s="2">
        <v>0</v>
      </c>
      <c r="U189" s="2">
        <v>200</v>
      </c>
      <c r="V189" s="2">
        <v>200</v>
      </c>
      <c r="W189" s="2">
        <v>0</v>
      </c>
      <c r="X189" s="2">
        <v>0</v>
      </c>
      <c r="Y189" s="2">
        <f t="shared" si="2"/>
        <v>1050</v>
      </c>
    </row>
    <row r="190" spans="1:25" ht="14.4">
      <c r="A190" s="1" t="s">
        <v>29</v>
      </c>
      <c r="B190" s="1">
        <v>120121</v>
      </c>
      <c r="C190" s="13" t="s">
        <v>1074</v>
      </c>
      <c r="D190" s="13" t="s">
        <v>1059</v>
      </c>
      <c r="E190" s="1" t="s">
        <v>105</v>
      </c>
      <c r="F190" s="1">
        <v>52001000</v>
      </c>
      <c r="G190" s="13" t="s">
        <v>488</v>
      </c>
      <c r="H190" s="13">
        <v>22</v>
      </c>
      <c r="I190" s="13" t="s">
        <v>489</v>
      </c>
      <c r="J190" s="13" t="s">
        <v>490</v>
      </c>
      <c r="K190" s="13" t="s">
        <v>489</v>
      </c>
      <c r="L190" s="13" t="s">
        <v>492</v>
      </c>
      <c r="M190" s="2">
        <v>450</v>
      </c>
      <c r="N190" s="2">
        <v>235</v>
      </c>
      <c r="O190" s="2">
        <v>474</v>
      </c>
      <c r="P190" s="2">
        <v>225</v>
      </c>
      <c r="Q190" s="2">
        <v>100</v>
      </c>
      <c r="R190" s="2">
        <v>100</v>
      </c>
      <c r="S190" s="2">
        <v>403</v>
      </c>
      <c r="T190" s="2">
        <v>380</v>
      </c>
      <c r="U190" s="2">
        <v>180</v>
      </c>
      <c r="V190" s="2">
        <v>360</v>
      </c>
      <c r="W190" s="2">
        <v>240</v>
      </c>
      <c r="X190" s="2">
        <v>150</v>
      </c>
      <c r="Y190" s="2">
        <f t="shared" si="2"/>
        <v>3297</v>
      </c>
    </row>
    <row r="191" spans="1:25" ht="14.4">
      <c r="A191" s="1" t="s">
        <v>29</v>
      </c>
      <c r="B191" s="1">
        <v>120121</v>
      </c>
      <c r="C191" s="13" t="s">
        <v>1074</v>
      </c>
      <c r="D191" s="13" t="s">
        <v>1059</v>
      </c>
      <c r="E191" s="1" t="s">
        <v>165</v>
      </c>
      <c r="F191" s="1">
        <v>52514500</v>
      </c>
      <c r="G191" s="13" t="s">
        <v>534</v>
      </c>
      <c r="H191" s="13">
        <v>22</v>
      </c>
      <c r="I191" s="13" t="s">
        <v>489</v>
      </c>
      <c r="J191" s="13" t="s">
        <v>490</v>
      </c>
      <c r="K191" s="13" t="s">
        <v>489</v>
      </c>
      <c r="L191" s="13" t="s">
        <v>506</v>
      </c>
      <c r="M191" s="2">
        <v>5000</v>
      </c>
      <c r="N191" s="2">
        <v>2000</v>
      </c>
      <c r="O191" s="2">
        <v>4000</v>
      </c>
      <c r="P191" s="2">
        <v>23500</v>
      </c>
      <c r="Q191" s="2">
        <v>33000</v>
      </c>
      <c r="R191" s="2">
        <v>16000</v>
      </c>
      <c r="S191" s="2">
        <v>1000</v>
      </c>
      <c r="T191" s="2">
        <v>4500</v>
      </c>
      <c r="U191" s="2">
        <v>2000</v>
      </c>
      <c r="V191" s="2">
        <v>2000</v>
      </c>
      <c r="W191" s="2">
        <v>2000</v>
      </c>
      <c r="X191" s="2">
        <v>3000</v>
      </c>
      <c r="Y191" s="2">
        <f t="shared" si="2"/>
        <v>98000</v>
      </c>
    </row>
    <row r="192" spans="1:25" ht="14.4">
      <c r="A192" s="1" t="s">
        <v>29</v>
      </c>
      <c r="B192" s="1">
        <v>120121</v>
      </c>
      <c r="C192" s="13" t="s">
        <v>1074</v>
      </c>
      <c r="D192" s="13" t="s">
        <v>1059</v>
      </c>
      <c r="E192" s="1" t="s">
        <v>166</v>
      </c>
      <c r="F192" s="1">
        <v>52514600</v>
      </c>
      <c r="G192" s="13" t="s">
        <v>535</v>
      </c>
      <c r="H192" s="13">
        <v>22</v>
      </c>
      <c r="I192" s="13" t="s">
        <v>489</v>
      </c>
      <c r="J192" s="13" t="s">
        <v>490</v>
      </c>
      <c r="K192" s="13" t="s">
        <v>489</v>
      </c>
      <c r="L192" s="13" t="s">
        <v>506</v>
      </c>
      <c r="M192" s="2">
        <v>12500</v>
      </c>
      <c r="N192" s="2">
        <v>500</v>
      </c>
      <c r="O192" s="2">
        <v>2250</v>
      </c>
      <c r="P192" s="2">
        <v>4500</v>
      </c>
      <c r="Q192" s="2">
        <v>1000</v>
      </c>
      <c r="R192" s="2">
        <v>2000</v>
      </c>
      <c r="S192" s="2">
        <v>1000</v>
      </c>
      <c r="T192" s="2">
        <v>1000</v>
      </c>
      <c r="U192" s="2">
        <v>11000</v>
      </c>
      <c r="V192" s="2">
        <v>3500</v>
      </c>
      <c r="W192" s="2">
        <v>12000</v>
      </c>
      <c r="X192" s="2">
        <v>1000</v>
      </c>
      <c r="Y192" s="2">
        <f t="shared" si="2"/>
        <v>52250</v>
      </c>
    </row>
    <row r="193" spans="1:25" ht="14.4">
      <c r="A193" s="1" t="s">
        <v>29</v>
      </c>
      <c r="B193" s="1">
        <v>120121</v>
      </c>
      <c r="C193" s="13" t="s">
        <v>1074</v>
      </c>
      <c r="D193" s="13" t="s">
        <v>1059</v>
      </c>
      <c r="E193" s="1" t="s">
        <v>167</v>
      </c>
      <c r="F193" s="1">
        <v>52514700</v>
      </c>
      <c r="G193" s="13" t="s">
        <v>536</v>
      </c>
      <c r="H193" s="13">
        <v>22</v>
      </c>
      <c r="I193" s="13" t="s">
        <v>489</v>
      </c>
      <c r="J193" s="13" t="s">
        <v>490</v>
      </c>
      <c r="K193" s="13" t="s">
        <v>489</v>
      </c>
      <c r="L193" s="13" t="s">
        <v>506</v>
      </c>
      <c r="M193" s="2">
        <v>22750</v>
      </c>
      <c r="N193" s="2">
        <v>10000</v>
      </c>
      <c r="O193" s="2">
        <v>9100</v>
      </c>
      <c r="P193" s="2">
        <v>2650</v>
      </c>
      <c r="Q193" s="2">
        <v>12100</v>
      </c>
      <c r="R193" s="2">
        <v>0</v>
      </c>
      <c r="S193" s="2">
        <v>1000</v>
      </c>
      <c r="T193" s="2">
        <v>1000</v>
      </c>
      <c r="U193" s="2">
        <v>1000</v>
      </c>
      <c r="V193" s="2">
        <v>2000</v>
      </c>
      <c r="W193" s="2">
        <v>1000</v>
      </c>
      <c r="X193" s="2">
        <v>8500</v>
      </c>
      <c r="Y193" s="2">
        <f t="shared" si="2"/>
        <v>71100</v>
      </c>
    </row>
    <row r="194" spans="1:25" ht="14.4">
      <c r="A194" s="1" t="s">
        <v>29</v>
      </c>
      <c r="B194" s="1">
        <v>120121</v>
      </c>
      <c r="C194" s="13" t="s">
        <v>1074</v>
      </c>
      <c r="D194" s="13" t="s">
        <v>1059</v>
      </c>
      <c r="E194" s="1" t="s">
        <v>168</v>
      </c>
      <c r="F194" s="1">
        <v>52514901</v>
      </c>
      <c r="G194" s="13" t="s">
        <v>537</v>
      </c>
      <c r="H194" s="13">
        <v>22</v>
      </c>
      <c r="I194" s="13" t="s">
        <v>489</v>
      </c>
      <c r="J194" s="13" t="s">
        <v>490</v>
      </c>
      <c r="K194" s="13" t="s">
        <v>489</v>
      </c>
      <c r="L194" s="13" t="s">
        <v>506</v>
      </c>
      <c r="M194" s="2">
        <v>0</v>
      </c>
      <c r="N194" s="2">
        <v>0</v>
      </c>
      <c r="O194" s="2">
        <v>0</v>
      </c>
      <c r="P194" s="2">
        <v>0</v>
      </c>
      <c r="Q194" s="2">
        <v>5000</v>
      </c>
      <c r="R194" s="2">
        <v>4000</v>
      </c>
      <c r="S194" s="2">
        <v>0</v>
      </c>
      <c r="T194" s="2">
        <v>0</v>
      </c>
      <c r="U194" s="2">
        <v>0</v>
      </c>
      <c r="V194" s="2">
        <v>0</v>
      </c>
      <c r="W194" s="2">
        <v>0</v>
      </c>
      <c r="X194" s="2">
        <v>0</v>
      </c>
      <c r="Y194" s="2">
        <f t="shared" si="2"/>
        <v>9000</v>
      </c>
    </row>
    <row r="195" spans="1:25" ht="14.4">
      <c r="A195" s="1" t="s">
        <v>29</v>
      </c>
      <c r="B195" s="1">
        <v>120121</v>
      </c>
      <c r="C195" s="13" t="s">
        <v>1074</v>
      </c>
      <c r="D195" s="13" t="s">
        <v>1059</v>
      </c>
      <c r="E195" s="1" t="s">
        <v>169</v>
      </c>
      <c r="F195" s="1">
        <v>52514903</v>
      </c>
      <c r="G195" s="13" t="s">
        <v>538</v>
      </c>
      <c r="H195" s="13">
        <v>22</v>
      </c>
      <c r="I195" s="13" t="s">
        <v>489</v>
      </c>
      <c r="J195" s="13" t="s">
        <v>490</v>
      </c>
      <c r="K195" s="13" t="s">
        <v>489</v>
      </c>
      <c r="L195" s="13" t="s">
        <v>506</v>
      </c>
      <c r="M195" s="2">
        <v>5000</v>
      </c>
      <c r="N195" s="2">
        <v>0</v>
      </c>
      <c r="O195" s="2">
        <v>5000</v>
      </c>
      <c r="P195" s="2">
        <v>0</v>
      </c>
      <c r="Q195" s="2">
        <v>5000</v>
      </c>
      <c r="R195" s="2">
        <v>0</v>
      </c>
      <c r="S195" s="2">
        <v>5000</v>
      </c>
      <c r="T195" s="2">
        <v>0</v>
      </c>
      <c r="U195" s="2">
        <v>0</v>
      </c>
      <c r="V195" s="2">
        <v>5000</v>
      </c>
      <c r="W195" s="2">
        <v>0</v>
      </c>
      <c r="X195" s="2">
        <v>5000</v>
      </c>
      <c r="Y195" s="2">
        <f t="shared" si="2"/>
        <v>30000</v>
      </c>
    </row>
    <row r="196" spans="1:25" ht="14.4">
      <c r="A196" s="1" t="s">
        <v>29</v>
      </c>
      <c r="B196" s="1">
        <v>120121</v>
      </c>
      <c r="C196" s="13" t="s">
        <v>1074</v>
      </c>
      <c r="D196" s="13" t="s">
        <v>1059</v>
      </c>
      <c r="E196" s="1" t="s">
        <v>170</v>
      </c>
      <c r="F196" s="1">
        <v>52514904</v>
      </c>
      <c r="G196" s="13" t="s">
        <v>539</v>
      </c>
      <c r="H196" s="13">
        <v>22</v>
      </c>
      <c r="I196" s="13" t="s">
        <v>489</v>
      </c>
      <c r="J196" s="13" t="s">
        <v>490</v>
      </c>
      <c r="K196" s="13" t="s">
        <v>489</v>
      </c>
      <c r="L196" s="13" t="s">
        <v>506</v>
      </c>
      <c r="M196" s="2">
        <v>0</v>
      </c>
      <c r="N196" s="2">
        <v>5000</v>
      </c>
      <c r="O196" s="2">
        <v>0</v>
      </c>
      <c r="P196" s="2">
        <v>16000</v>
      </c>
      <c r="Q196" s="2">
        <v>20000</v>
      </c>
      <c r="R196" s="2">
        <v>20000</v>
      </c>
      <c r="S196" s="2">
        <v>10000</v>
      </c>
      <c r="T196" s="2">
        <v>5000</v>
      </c>
      <c r="U196" s="2">
        <v>5000</v>
      </c>
      <c r="V196" s="2">
        <v>5000</v>
      </c>
      <c r="W196" s="2">
        <v>5000</v>
      </c>
      <c r="X196" s="2">
        <v>5000</v>
      </c>
      <c r="Y196" s="2">
        <f t="shared" si="2"/>
        <v>96000</v>
      </c>
    </row>
    <row r="197" spans="1:25" ht="14.4">
      <c r="A197" s="1" t="s">
        <v>29</v>
      </c>
      <c r="B197" s="1">
        <v>120121</v>
      </c>
      <c r="C197" s="13" t="s">
        <v>1074</v>
      </c>
      <c r="D197" s="13" t="s">
        <v>1059</v>
      </c>
      <c r="E197" s="1" t="s">
        <v>171</v>
      </c>
      <c r="F197" s="1">
        <v>52514905</v>
      </c>
      <c r="G197" s="13" t="s">
        <v>540</v>
      </c>
      <c r="H197" s="13">
        <v>22</v>
      </c>
      <c r="I197" s="13" t="s">
        <v>489</v>
      </c>
      <c r="J197" s="13" t="s">
        <v>490</v>
      </c>
      <c r="K197" s="13" t="s">
        <v>489</v>
      </c>
      <c r="L197" s="13" t="s">
        <v>506</v>
      </c>
      <c r="M197" s="2">
        <v>3000</v>
      </c>
      <c r="N197" s="2">
        <v>4000</v>
      </c>
      <c r="O197" s="2">
        <v>2500</v>
      </c>
      <c r="P197" s="2">
        <v>4000</v>
      </c>
      <c r="Q197" s="2">
        <v>10000</v>
      </c>
      <c r="R197" s="2">
        <v>1000</v>
      </c>
      <c r="S197" s="2">
        <v>1000</v>
      </c>
      <c r="T197" s="2">
        <v>3000</v>
      </c>
      <c r="U197" s="2">
        <v>1000</v>
      </c>
      <c r="V197" s="2">
        <v>3000</v>
      </c>
      <c r="W197" s="2">
        <v>0</v>
      </c>
      <c r="X197" s="2">
        <v>0</v>
      </c>
      <c r="Y197" s="2">
        <f t="shared" si="2"/>
        <v>32500</v>
      </c>
    </row>
    <row r="198" spans="1:25" ht="14.4">
      <c r="A198" s="1" t="s">
        <v>29</v>
      </c>
      <c r="B198" s="1">
        <v>120121</v>
      </c>
      <c r="C198" s="13" t="s">
        <v>1074</v>
      </c>
      <c r="D198" s="13" t="s">
        <v>1059</v>
      </c>
      <c r="E198" s="1" t="s">
        <v>172</v>
      </c>
      <c r="F198" s="1">
        <v>52514907</v>
      </c>
      <c r="G198" s="13" t="s">
        <v>542</v>
      </c>
      <c r="H198" s="13">
        <v>22</v>
      </c>
      <c r="I198" s="13" t="s">
        <v>489</v>
      </c>
      <c r="J198" s="13" t="s">
        <v>490</v>
      </c>
      <c r="K198" s="13" t="s">
        <v>489</v>
      </c>
      <c r="L198" s="13" t="s">
        <v>506</v>
      </c>
      <c r="M198" s="2">
        <v>0</v>
      </c>
      <c r="N198" s="2">
        <v>0</v>
      </c>
      <c r="O198" s="2">
        <v>500</v>
      </c>
      <c r="P198" s="2">
        <v>0</v>
      </c>
      <c r="Q198" s="2">
        <v>0</v>
      </c>
      <c r="R198" s="2">
        <v>500</v>
      </c>
      <c r="S198" s="2">
        <v>0</v>
      </c>
      <c r="T198" s="2">
        <v>0</v>
      </c>
      <c r="U198" s="2">
        <v>500</v>
      </c>
      <c r="V198" s="2">
        <v>0</v>
      </c>
      <c r="W198" s="2">
        <v>0</v>
      </c>
      <c r="X198" s="2">
        <v>500</v>
      </c>
      <c r="Y198" s="2">
        <f t="shared" si="2"/>
        <v>2000</v>
      </c>
    </row>
    <row r="199" spans="1:25" ht="14.4">
      <c r="A199" s="1" t="s">
        <v>29</v>
      </c>
      <c r="B199" s="1">
        <v>120121</v>
      </c>
      <c r="C199" s="13" t="s">
        <v>1074</v>
      </c>
      <c r="D199" s="13" t="s">
        <v>1059</v>
      </c>
      <c r="E199" s="1" t="s">
        <v>173</v>
      </c>
      <c r="F199" s="1">
        <v>52514909</v>
      </c>
      <c r="G199" s="13" t="s">
        <v>543</v>
      </c>
      <c r="H199" s="13">
        <v>22</v>
      </c>
      <c r="I199" s="13" t="s">
        <v>489</v>
      </c>
      <c r="J199" s="13" t="s">
        <v>490</v>
      </c>
      <c r="K199" s="13" t="s">
        <v>489</v>
      </c>
      <c r="L199" s="13" t="s">
        <v>506</v>
      </c>
      <c r="M199" s="2">
        <v>0</v>
      </c>
      <c r="N199" s="2">
        <v>0</v>
      </c>
      <c r="O199" s="2">
        <v>300</v>
      </c>
      <c r="P199" s="2">
        <v>0</v>
      </c>
      <c r="Q199" s="2">
        <v>3000</v>
      </c>
      <c r="R199" s="2">
        <v>2000</v>
      </c>
      <c r="S199" s="2">
        <v>0</v>
      </c>
      <c r="T199" s="2">
        <v>300</v>
      </c>
      <c r="U199" s="2">
        <v>0</v>
      </c>
      <c r="V199" s="2">
        <v>0</v>
      </c>
      <c r="W199" s="2">
        <v>4600</v>
      </c>
      <c r="X199" s="2">
        <v>0</v>
      </c>
      <c r="Y199" s="2">
        <f t="shared" si="2"/>
        <v>10200</v>
      </c>
    </row>
    <row r="200" spans="1:25" ht="14.4">
      <c r="A200" s="1" t="s">
        <v>29</v>
      </c>
      <c r="B200" s="1">
        <v>120121</v>
      </c>
      <c r="C200" s="13" t="s">
        <v>1074</v>
      </c>
      <c r="D200" s="13" t="s">
        <v>1059</v>
      </c>
      <c r="E200" s="1" t="s">
        <v>174</v>
      </c>
      <c r="F200" s="1">
        <v>52515000</v>
      </c>
      <c r="G200" s="13" t="s">
        <v>544</v>
      </c>
      <c r="H200" s="13">
        <v>22</v>
      </c>
      <c r="I200" s="13" t="s">
        <v>489</v>
      </c>
      <c r="J200" s="13" t="s">
        <v>490</v>
      </c>
      <c r="K200" s="13" t="s">
        <v>489</v>
      </c>
      <c r="L200" s="13" t="s">
        <v>506</v>
      </c>
      <c r="M200" s="2">
        <v>250</v>
      </c>
      <c r="N200" s="2">
        <v>100</v>
      </c>
      <c r="O200" s="2">
        <v>350</v>
      </c>
      <c r="P200" s="2">
        <v>100</v>
      </c>
      <c r="Q200" s="2">
        <v>350</v>
      </c>
      <c r="R200" s="2">
        <v>100</v>
      </c>
      <c r="S200" s="2">
        <v>10350</v>
      </c>
      <c r="T200" s="2">
        <v>100</v>
      </c>
      <c r="U200" s="2">
        <v>350</v>
      </c>
      <c r="V200" s="2">
        <v>100</v>
      </c>
      <c r="W200" s="2">
        <v>350</v>
      </c>
      <c r="X200" s="2">
        <v>100</v>
      </c>
      <c r="Y200" s="2">
        <f t="shared" si="2"/>
        <v>12600</v>
      </c>
    </row>
    <row r="201" spans="1:25" ht="14.4">
      <c r="A201" s="1" t="s">
        <v>29</v>
      </c>
      <c r="B201" s="1">
        <v>120121</v>
      </c>
      <c r="C201" s="13" t="s">
        <v>1074</v>
      </c>
      <c r="D201" s="13" t="s">
        <v>1059</v>
      </c>
      <c r="E201" s="1" t="s">
        <v>175</v>
      </c>
      <c r="F201" s="1">
        <v>52515001</v>
      </c>
      <c r="G201" s="13" t="s">
        <v>545</v>
      </c>
      <c r="H201" s="13">
        <v>22</v>
      </c>
      <c r="I201" s="13" t="s">
        <v>489</v>
      </c>
      <c r="J201" s="13" t="s">
        <v>490</v>
      </c>
      <c r="K201" s="13" t="s">
        <v>489</v>
      </c>
      <c r="L201" s="13" t="s">
        <v>506</v>
      </c>
      <c r="M201" s="2">
        <v>1500</v>
      </c>
      <c r="N201" s="2">
        <v>0</v>
      </c>
      <c r="O201" s="2">
        <v>0</v>
      </c>
      <c r="P201" s="2">
        <v>1500</v>
      </c>
      <c r="Q201" s="2">
        <v>1500</v>
      </c>
      <c r="R201" s="2">
        <v>0</v>
      </c>
      <c r="S201" s="2">
        <v>0</v>
      </c>
      <c r="T201" s="2">
        <v>1500</v>
      </c>
      <c r="U201" s="2">
        <v>1500</v>
      </c>
      <c r="V201" s="2">
        <v>0</v>
      </c>
      <c r="W201" s="2">
        <v>0</v>
      </c>
      <c r="X201" s="2">
        <v>0</v>
      </c>
      <c r="Y201" s="2">
        <f t="shared" si="2"/>
        <v>7500</v>
      </c>
    </row>
    <row r="202" spans="1:25" ht="14.4">
      <c r="A202" s="1" t="s">
        <v>29</v>
      </c>
      <c r="B202" s="1">
        <v>120121</v>
      </c>
      <c r="C202" s="13" t="s">
        <v>1074</v>
      </c>
      <c r="D202" s="13" t="s">
        <v>1059</v>
      </c>
      <c r="E202" s="1" t="s">
        <v>176</v>
      </c>
      <c r="F202" s="1">
        <v>52556500</v>
      </c>
      <c r="G202" s="13" t="s">
        <v>589</v>
      </c>
      <c r="H202" s="13">
        <v>22</v>
      </c>
      <c r="I202" s="13" t="s">
        <v>489</v>
      </c>
      <c r="J202" s="13" t="s">
        <v>490</v>
      </c>
      <c r="K202" s="13" t="s">
        <v>489</v>
      </c>
      <c r="L202" s="13" t="s">
        <v>506</v>
      </c>
      <c r="M202" s="2">
        <v>60000</v>
      </c>
      <c r="N202" s="2">
        <v>0</v>
      </c>
      <c r="O202" s="2">
        <v>0</v>
      </c>
      <c r="P202" s="2">
        <v>0</v>
      </c>
      <c r="Q202" s="2">
        <v>0</v>
      </c>
      <c r="R202" s="2">
        <v>0</v>
      </c>
      <c r="S202" s="2">
        <v>0</v>
      </c>
      <c r="T202" s="2">
        <v>0</v>
      </c>
      <c r="U202" s="2">
        <v>0</v>
      </c>
      <c r="V202" s="2">
        <v>0</v>
      </c>
      <c r="W202" s="2">
        <v>0</v>
      </c>
      <c r="X202" s="2">
        <v>0</v>
      </c>
      <c r="Y202" s="2">
        <f t="shared" ref="Y202:Y265" si="3">SUM(M202:X202)</f>
        <v>60000</v>
      </c>
    </row>
    <row r="203" spans="1:25" ht="14.4">
      <c r="A203" s="1" t="s">
        <v>29</v>
      </c>
      <c r="B203" s="1">
        <v>120121</v>
      </c>
      <c r="C203" s="13" t="s">
        <v>1074</v>
      </c>
      <c r="D203" s="13" t="s">
        <v>1059</v>
      </c>
      <c r="E203" s="1" t="s">
        <v>110</v>
      </c>
      <c r="F203" s="1">
        <v>52524000</v>
      </c>
      <c r="G203" s="13" t="s">
        <v>548</v>
      </c>
      <c r="H203" s="13">
        <v>22</v>
      </c>
      <c r="I203" s="13" t="s">
        <v>489</v>
      </c>
      <c r="J203" s="13" t="s">
        <v>490</v>
      </c>
      <c r="K203" s="13" t="s">
        <v>489</v>
      </c>
      <c r="L203" s="13" t="s">
        <v>506</v>
      </c>
      <c r="M203" s="2">
        <v>6000</v>
      </c>
      <c r="N203" s="2">
        <v>10800</v>
      </c>
      <c r="O203" s="2">
        <v>0</v>
      </c>
      <c r="P203" s="2">
        <v>760</v>
      </c>
      <c r="Q203" s="2">
        <v>450</v>
      </c>
      <c r="R203" s="2">
        <v>0</v>
      </c>
      <c r="S203" s="2">
        <v>0</v>
      </c>
      <c r="T203" s="2">
        <v>0</v>
      </c>
      <c r="U203" s="2">
        <v>1215</v>
      </c>
      <c r="V203" s="2">
        <v>0</v>
      </c>
      <c r="W203" s="2">
        <v>0</v>
      </c>
      <c r="X203" s="2">
        <v>7000</v>
      </c>
      <c r="Y203" s="2">
        <f t="shared" si="3"/>
        <v>26225</v>
      </c>
    </row>
    <row r="204" spans="1:25" ht="14.4">
      <c r="A204" s="1" t="s">
        <v>29</v>
      </c>
      <c r="B204" s="1">
        <v>120121</v>
      </c>
      <c r="C204" s="13" t="s">
        <v>1074</v>
      </c>
      <c r="D204" s="13" t="s">
        <v>1059</v>
      </c>
      <c r="E204" s="1" t="s">
        <v>162</v>
      </c>
      <c r="F204" s="1">
        <v>52528000</v>
      </c>
      <c r="G204" s="13" t="s">
        <v>551</v>
      </c>
      <c r="H204" s="13">
        <v>22</v>
      </c>
      <c r="I204" s="13" t="s">
        <v>489</v>
      </c>
      <c r="J204" s="13" t="s">
        <v>490</v>
      </c>
      <c r="K204" s="13" t="s">
        <v>489</v>
      </c>
      <c r="L204" s="13" t="s">
        <v>506</v>
      </c>
      <c r="M204" s="2">
        <v>575</v>
      </c>
      <c r="N204" s="2">
        <v>0</v>
      </c>
      <c r="O204" s="2">
        <v>0</v>
      </c>
      <c r="P204" s="2">
        <v>0</v>
      </c>
      <c r="Q204" s="2">
        <v>0</v>
      </c>
      <c r="R204" s="2">
        <v>0</v>
      </c>
      <c r="S204" s="2">
        <v>0</v>
      </c>
      <c r="T204" s="2">
        <v>0</v>
      </c>
      <c r="U204" s="2">
        <v>0</v>
      </c>
      <c r="V204" s="2">
        <v>0</v>
      </c>
      <c r="W204" s="2">
        <v>0</v>
      </c>
      <c r="X204" s="2">
        <v>0</v>
      </c>
      <c r="Y204" s="2">
        <f t="shared" si="3"/>
        <v>575</v>
      </c>
    </row>
    <row r="205" spans="1:25" ht="14.4">
      <c r="A205" s="1" t="s">
        <v>29</v>
      </c>
      <c r="B205" s="1">
        <v>120121</v>
      </c>
      <c r="C205" s="13" t="s">
        <v>1074</v>
      </c>
      <c r="D205" s="13" t="s">
        <v>1059</v>
      </c>
      <c r="E205" s="1" t="s">
        <v>177</v>
      </c>
      <c r="F205" s="1">
        <v>52514906</v>
      </c>
      <c r="G205" s="13" t="s">
        <v>541</v>
      </c>
      <c r="H205" s="13">
        <v>26</v>
      </c>
      <c r="I205" s="13" t="s">
        <v>515</v>
      </c>
      <c r="J205" s="13" t="s">
        <v>516</v>
      </c>
      <c r="K205" s="13" t="s">
        <v>517</v>
      </c>
      <c r="L205" s="13" t="s">
        <v>506</v>
      </c>
      <c r="M205" s="2">
        <v>5000</v>
      </c>
      <c r="N205" s="2">
        <v>0</v>
      </c>
      <c r="O205" s="2">
        <v>5000</v>
      </c>
      <c r="P205" s="2">
        <v>0</v>
      </c>
      <c r="Q205" s="2">
        <v>5000</v>
      </c>
      <c r="R205" s="2">
        <v>0</v>
      </c>
      <c r="S205" s="2">
        <v>5000</v>
      </c>
      <c r="T205" s="2">
        <v>0</v>
      </c>
      <c r="U205" s="2">
        <v>5000</v>
      </c>
      <c r="V205" s="2">
        <v>0</v>
      </c>
      <c r="W205" s="2">
        <v>5000</v>
      </c>
      <c r="X205" s="2">
        <v>5000</v>
      </c>
      <c r="Y205" s="2">
        <f t="shared" si="3"/>
        <v>35000</v>
      </c>
    </row>
    <row r="206" spans="1:25" ht="14.4">
      <c r="A206" s="1" t="s">
        <v>29</v>
      </c>
      <c r="B206" s="1">
        <v>120121</v>
      </c>
      <c r="C206" s="13" t="s">
        <v>1074</v>
      </c>
      <c r="D206" s="13" t="s">
        <v>1059</v>
      </c>
      <c r="E206" s="1" t="s">
        <v>69</v>
      </c>
      <c r="F206" s="1">
        <v>68532000</v>
      </c>
      <c r="G206" s="13" t="s">
        <v>892</v>
      </c>
      <c r="H206" s="13">
        <v>34</v>
      </c>
      <c r="I206" s="13" t="s">
        <v>887</v>
      </c>
      <c r="J206" s="13" t="s">
        <v>888</v>
      </c>
      <c r="K206" s="13" t="s">
        <v>887</v>
      </c>
      <c r="L206" s="13" t="s">
        <v>894</v>
      </c>
      <c r="M206" s="2">
        <v>104.86713775731899</v>
      </c>
      <c r="N206" s="2">
        <v>18.742862235481045</v>
      </c>
      <c r="O206" s="2">
        <v>0</v>
      </c>
      <c r="P206" s="2">
        <v>0</v>
      </c>
      <c r="Q206" s="2">
        <v>0</v>
      </c>
      <c r="R206" s="2">
        <v>0</v>
      </c>
      <c r="S206" s="2">
        <v>0</v>
      </c>
      <c r="T206" s="2">
        <v>0</v>
      </c>
      <c r="U206" s="2">
        <v>0</v>
      </c>
      <c r="V206" s="2">
        <v>0</v>
      </c>
      <c r="W206" s="2">
        <v>0</v>
      </c>
      <c r="X206" s="2">
        <v>0</v>
      </c>
      <c r="Y206" s="2">
        <f t="shared" si="3"/>
        <v>123.60999999280003</v>
      </c>
    </row>
    <row r="207" spans="1:25" ht="14.4">
      <c r="A207" s="1" t="s">
        <v>29</v>
      </c>
      <c r="B207" s="1">
        <v>120121</v>
      </c>
      <c r="C207" s="13" t="s">
        <v>1074</v>
      </c>
      <c r="D207" s="13" t="s">
        <v>1059</v>
      </c>
      <c r="E207" s="1" t="s">
        <v>70</v>
      </c>
      <c r="F207" s="1">
        <v>68533000</v>
      </c>
      <c r="G207" s="13" t="s">
        <v>896</v>
      </c>
      <c r="H207" s="13">
        <v>34</v>
      </c>
      <c r="I207" s="13" t="s">
        <v>887</v>
      </c>
      <c r="J207" s="13" t="s">
        <v>888</v>
      </c>
      <c r="K207" s="13" t="s">
        <v>887</v>
      </c>
      <c r="L207" s="13" t="s">
        <v>894</v>
      </c>
      <c r="M207" s="2">
        <v>1562.3134085374586</v>
      </c>
      <c r="N207" s="2">
        <v>1589.9833835374591</v>
      </c>
      <c r="O207" s="2">
        <v>1711.0984950648356</v>
      </c>
      <c r="P207" s="2">
        <v>1606.0553039765075</v>
      </c>
      <c r="Q207" s="2">
        <v>1682.530318451579</v>
      </c>
      <c r="R207" s="2">
        <v>1682.530318451579</v>
      </c>
      <c r="S207" s="2">
        <v>1606.0553039765075</v>
      </c>
      <c r="T207" s="2">
        <v>1759.0153329266507</v>
      </c>
      <c r="U207" s="2">
        <v>1682.530318451579</v>
      </c>
      <c r="V207" s="2">
        <v>1606.0553039765075</v>
      </c>
      <c r="W207" s="2">
        <v>1682.530318451579</v>
      </c>
      <c r="X207" s="2">
        <v>1265.4042730175529</v>
      </c>
      <c r="Y207" s="2">
        <f t="shared" si="3"/>
        <v>19436.102078819797</v>
      </c>
    </row>
    <row r="208" spans="1:25" ht="14.4">
      <c r="A208" s="1" t="s">
        <v>29</v>
      </c>
      <c r="B208" s="1">
        <v>120121</v>
      </c>
      <c r="C208" s="13" t="s">
        <v>1074</v>
      </c>
      <c r="D208" s="13" t="s">
        <v>1059</v>
      </c>
      <c r="E208" s="1" t="s">
        <v>71</v>
      </c>
      <c r="F208" s="1">
        <v>68535000</v>
      </c>
      <c r="G208" s="13" t="s">
        <v>898</v>
      </c>
      <c r="H208" s="13">
        <v>34</v>
      </c>
      <c r="I208" s="13" t="s">
        <v>887</v>
      </c>
      <c r="J208" s="13" t="s">
        <v>888</v>
      </c>
      <c r="K208" s="13" t="s">
        <v>887</v>
      </c>
      <c r="L208" s="13" t="s">
        <v>894</v>
      </c>
      <c r="M208" s="2">
        <v>276.33998810601094</v>
      </c>
      <c r="N208" s="2">
        <v>97.753551893989041</v>
      </c>
      <c r="O208" s="2">
        <v>9.0764600000000097</v>
      </c>
      <c r="P208" s="2">
        <v>0</v>
      </c>
      <c r="Q208" s="2">
        <v>0</v>
      </c>
      <c r="R208" s="2">
        <v>0</v>
      </c>
      <c r="S208" s="2">
        <v>0</v>
      </c>
      <c r="T208" s="2">
        <v>0</v>
      </c>
      <c r="U208" s="2">
        <v>0</v>
      </c>
      <c r="V208" s="2">
        <v>0</v>
      </c>
      <c r="W208" s="2">
        <v>0</v>
      </c>
      <c r="X208" s="2">
        <v>0</v>
      </c>
      <c r="Y208" s="2">
        <f t="shared" si="3"/>
        <v>383.16999999999996</v>
      </c>
    </row>
    <row r="209" spans="1:25" ht="14.4">
      <c r="A209" s="1" t="s">
        <v>29</v>
      </c>
      <c r="B209" s="1">
        <v>120121</v>
      </c>
      <c r="C209" s="13" t="s">
        <v>1074</v>
      </c>
      <c r="D209" s="13" t="s">
        <v>1059</v>
      </c>
      <c r="E209" s="1" t="s">
        <v>128</v>
      </c>
      <c r="F209" s="1">
        <v>68532100</v>
      </c>
      <c r="G209" s="13" t="s">
        <v>895</v>
      </c>
      <c r="H209" s="13">
        <v>34</v>
      </c>
      <c r="I209" s="13" t="s">
        <v>887</v>
      </c>
      <c r="J209" s="13" t="s">
        <v>888</v>
      </c>
      <c r="K209" s="13" t="s">
        <v>887</v>
      </c>
      <c r="L209" s="13" t="s">
        <v>894</v>
      </c>
      <c r="M209" s="2">
        <v>-6.2999999996400016</v>
      </c>
      <c r="N209" s="2">
        <v>0</v>
      </c>
      <c r="O209" s="2">
        <v>0</v>
      </c>
      <c r="P209" s="2">
        <v>0</v>
      </c>
      <c r="Q209" s="2">
        <v>0</v>
      </c>
      <c r="R209" s="2">
        <v>0</v>
      </c>
      <c r="S209" s="2">
        <v>0</v>
      </c>
      <c r="T209" s="2">
        <v>0</v>
      </c>
      <c r="U209" s="2">
        <v>0</v>
      </c>
      <c r="V209" s="2">
        <v>0</v>
      </c>
      <c r="W209" s="2">
        <v>0</v>
      </c>
      <c r="X209" s="2">
        <v>0</v>
      </c>
      <c r="Y209" s="2">
        <f t="shared" si="3"/>
        <v>-6.2999999996400016</v>
      </c>
    </row>
    <row r="210" spans="1:25" ht="14.4">
      <c r="A210" s="1" t="s">
        <v>29</v>
      </c>
      <c r="B210" s="1">
        <v>120121</v>
      </c>
      <c r="C210" s="13" t="s">
        <v>1074</v>
      </c>
      <c r="D210" s="13" t="s">
        <v>1059</v>
      </c>
      <c r="E210" s="1" t="s">
        <v>129</v>
      </c>
      <c r="F210" s="1">
        <v>68533100</v>
      </c>
      <c r="G210" s="13" t="s">
        <v>897</v>
      </c>
      <c r="H210" s="13">
        <v>34</v>
      </c>
      <c r="I210" s="13" t="s">
        <v>887</v>
      </c>
      <c r="J210" s="13" t="s">
        <v>888</v>
      </c>
      <c r="K210" s="13" t="s">
        <v>887</v>
      </c>
      <c r="L210" s="13" t="s">
        <v>894</v>
      </c>
      <c r="M210" s="2">
        <v>-114.70048531515629</v>
      </c>
      <c r="N210" s="2">
        <v>-114.70048531515629</v>
      </c>
      <c r="O210" s="2">
        <v>-125.62434105945684</v>
      </c>
      <c r="P210" s="2">
        <v>-117.91209890398065</v>
      </c>
      <c r="Q210" s="2">
        <v>-123.52696075655113</v>
      </c>
      <c r="R210" s="2">
        <v>-123.52696075655113</v>
      </c>
      <c r="S210" s="2">
        <v>-117.91209890398065</v>
      </c>
      <c r="T210" s="2">
        <v>-129.14182260912165</v>
      </c>
      <c r="U210" s="2">
        <v>-123.52696075655113</v>
      </c>
      <c r="V210" s="2">
        <v>-117.91209890398065</v>
      </c>
      <c r="W210" s="2">
        <v>-123.52696075655113</v>
      </c>
      <c r="X210" s="2">
        <v>-59.875053941447227</v>
      </c>
      <c r="Y210" s="2">
        <f t="shared" si="3"/>
        <v>-1391.8863279784848</v>
      </c>
    </row>
    <row r="211" spans="1:25" ht="14.4">
      <c r="A211" s="1" t="s">
        <v>29</v>
      </c>
      <c r="B211" s="1">
        <v>120121</v>
      </c>
      <c r="C211" s="13" t="s">
        <v>1074</v>
      </c>
      <c r="D211" s="13" t="s">
        <v>1059</v>
      </c>
      <c r="E211" s="1" t="s">
        <v>130</v>
      </c>
      <c r="F211" s="1">
        <v>68535100</v>
      </c>
      <c r="G211" s="13" t="s">
        <v>899</v>
      </c>
      <c r="H211" s="13">
        <v>34</v>
      </c>
      <c r="I211" s="13" t="s">
        <v>887</v>
      </c>
      <c r="J211" s="13" t="s">
        <v>888</v>
      </c>
      <c r="K211" s="13" t="s">
        <v>887</v>
      </c>
      <c r="L211" s="13" t="s">
        <v>894</v>
      </c>
      <c r="M211" s="2">
        <v>-19.529999999999998</v>
      </c>
      <c r="N211" s="2">
        <v>0</v>
      </c>
      <c r="O211" s="2">
        <v>0</v>
      </c>
      <c r="P211" s="2">
        <v>0</v>
      </c>
      <c r="Q211" s="2">
        <v>0</v>
      </c>
      <c r="R211" s="2">
        <v>0</v>
      </c>
      <c r="S211" s="2">
        <v>0</v>
      </c>
      <c r="T211" s="2">
        <v>0</v>
      </c>
      <c r="U211" s="2">
        <v>0</v>
      </c>
      <c r="V211" s="2">
        <v>0</v>
      </c>
      <c r="W211" s="2">
        <v>0</v>
      </c>
      <c r="X211" s="2">
        <v>0</v>
      </c>
      <c r="Y211" s="2">
        <f t="shared" si="3"/>
        <v>-19.529999999999998</v>
      </c>
    </row>
    <row r="212" spans="1:25" ht="14.4">
      <c r="A212" s="1" t="s">
        <v>29</v>
      </c>
      <c r="B212" s="1">
        <v>120121</v>
      </c>
      <c r="C212" s="13" t="s">
        <v>1074</v>
      </c>
      <c r="D212" s="13" t="s">
        <v>1059</v>
      </c>
      <c r="E212" s="1" t="s">
        <v>178</v>
      </c>
      <c r="F212" s="1">
        <v>75820000</v>
      </c>
      <c r="G212" s="13" t="s">
        <v>984</v>
      </c>
      <c r="H212" s="13">
        <v>44</v>
      </c>
      <c r="I212" s="13" t="s">
        <v>961</v>
      </c>
      <c r="J212" s="13" t="s">
        <v>982</v>
      </c>
      <c r="K212" s="13" t="s">
        <v>983</v>
      </c>
      <c r="L212" s="13" t="s">
        <v>812</v>
      </c>
      <c r="M212" s="2">
        <v>0</v>
      </c>
      <c r="N212" s="2">
        <v>0</v>
      </c>
      <c r="O212" s="2">
        <v>1500</v>
      </c>
      <c r="P212" s="2">
        <v>4000</v>
      </c>
      <c r="Q212" s="2">
        <v>0</v>
      </c>
      <c r="R212" s="2">
        <v>0</v>
      </c>
      <c r="S212" s="2">
        <v>0</v>
      </c>
      <c r="T212" s="2">
        <v>0</v>
      </c>
      <c r="U212" s="2">
        <v>0</v>
      </c>
      <c r="V212" s="2">
        <v>0</v>
      </c>
      <c r="W212" s="2">
        <v>0</v>
      </c>
      <c r="X212" s="2">
        <v>0</v>
      </c>
      <c r="Y212" s="2">
        <f t="shared" si="3"/>
        <v>5500</v>
      </c>
    </row>
    <row r="213" spans="1:25" ht="14.4">
      <c r="A213" s="1" t="s">
        <v>30</v>
      </c>
      <c r="B213" s="1">
        <v>120122</v>
      </c>
      <c r="C213" s="13" t="s">
        <v>1075</v>
      </c>
      <c r="D213" s="13" t="s">
        <v>1059</v>
      </c>
      <c r="E213" s="1" t="s">
        <v>97</v>
      </c>
      <c r="F213" s="1">
        <v>52574100</v>
      </c>
      <c r="G213" s="13" t="s">
        <v>623</v>
      </c>
      <c r="H213" s="13">
        <v>17</v>
      </c>
      <c r="I213" s="13" t="s">
        <v>617</v>
      </c>
      <c r="J213" s="13" t="s">
        <v>618</v>
      </c>
      <c r="K213" s="13" t="s">
        <v>617</v>
      </c>
      <c r="L213" s="13" t="s">
        <v>506</v>
      </c>
      <c r="M213" s="2">
        <v>110</v>
      </c>
      <c r="N213" s="2">
        <v>110</v>
      </c>
      <c r="O213" s="2">
        <v>110</v>
      </c>
      <c r="P213" s="2">
        <v>110</v>
      </c>
      <c r="Q213" s="2">
        <v>110</v>
      </c>
      <c r="R213" s="2">
        <v>110</v>
      </c>
      <c r="S213" s="2">
        <v>110</v>
      </c>
      <c r="T213" s="2">
        <v>110</v>
      </c>
      <c r="U213" s="2">
        <v>110</v>
      </c>
      <c r="V213" s="2">
        <v>110</v>
      </c>
      <c r="W213" s="2">
        <v>110</v>
      </c>
      <c r="X213" s="2">
        <v>110</v>
      </c>
      <c r="Y213" s="2">
        <f t="shared" si="3"/>
        <v>1320</v>
      </c>
    </row>
    <row r="214" spans="1:25" ht="14.4">
      <c r="A214" s="1" t="s">
        <v>30</v>
      </c>
      <c r="B214" s="1">
        <v>120122</v>
      </c>
      <c r="C214" s="13" t="s">
        <v>1075</v>
      </c>
      <c r="D214" s="13" t="s">
        <v>1059</v>
      </c>
      <c r="E214" s="1" t="s">
        <v>102</v>
      </c>
      <c r="F214" s="1">
        <v>52534021</v>
      </c>
      <c r="G214" s="13" t="s">
        <v>564</v>
      </c>
      <c r="H214" s="13">
        <v>21</v>
      </c>
      <c r="I214" s="13" t="s">
        <v>561</v>
      </c>
      <c r="J214" s="13" t="s">
        <v>562</v>
      </c>
      <c r="K214" s="13" t="s">
        <v>563</v>
      </c>
      <c r="L214" s="13" t="s">
        <v>506</v>
      </c>
      <c r="M214" s="2">
        <v>50</v>
      </c>
      <c r="N214" s="2">
        <v>50</v>
      </c>
      <c r="O214" s="2">
        <v>50</v>
      </c>
      <c r="P214" s="2">
        <v>100</v>
      </c>
      <c r="Q214" s="2">
        <v>50</v>
      </c>
      <c r="R214" s="2">
        <v>50</v>
      </c>
      <c r="S214" s="2">
        <v>100</v>
      </c>
      <c r="T214" s="2">
        <v>50</v>
      </c>
      <c r="U214" s="2">
        <v>50</v>
      </c>
      <c r="V214" s="2">
        <v>100</v>
      </c>
      <c r="W214" s="2">
        <v>50</v>
      </c>
      <c r="X214" s="2">
        <v>50</v>
      </c>
      <c r="Y214" s="2">
        <f t="shared" si="3"/>
        <v>750</v>
      </c>
    </row>
    <row r="215" spans="1:25" ht="14.4">
      <c r="A215" s="1" t="s">
        <v>30</v>
      </c>
      <c r="B215" s="1">
        <v>120122</v>
      </c>
      <c r="C215" s="13" t="s">
        <v>1075</v>
      </c>
      <c r="D215" s="13" t="s">
        <v>1059</v>
      </c>
      <c r="E215" s="1" t="s">
        <v>103</v>
      </c>
      <c r="F215" s="1">
        <v>52534000</v>
      </c>
      <c r="G215" s="13" t="s">
        <v>560</v>
      </c>
      <c r="H215" s="13">
        <v>21</v>
      </c>
      <c r="I215" s="13" t="s">
        <v>561</v>
      </c>
      <c r="J215" s="13" t="s">
        <v>562</v>
      </c>
      <c r="K215" s="13" t="s">
        <v>563</v>
      </c>
      <c r="L215" s="13" t="s">
        <v>506</v>
      </c>
      <c r="M215" s="2">
        <v>0</v>
      </c>
      <c r="N215" s="2">
        <v>585</v>
      </c>
      <c r="O215" s="2">
        <v>1085</v>
      </c>
      <c r="P215" s="2">
        <v>585</v>
      </c>
      <c r="Q215" s="2">
        <v>0</v>
      </c>
      <c r="R215" s="2">
        <v>1085</v>
      </c>
      <c r="S215" s="2">
        <v>1670</v>
      </c>
      <c r="T215" s="2">
        <v>1170</v>
      </c>
      <c r="U215" s="2">
        <v>0</v>
      </c>
      <c r="V215" s="2">
        <v>585</v>
      </c>
      <c r="W215" s="2">
        <v>585</v>
      </c>
      <c r="X215" s="2">
        <v>1085</v>
      </c>
      <c r="Y215" s="2">
        <f t="shared" si="3"/>
        <v>8435</v>
      </c>
    </row>
    <row r="216" spans="1:25" ht="14.4">
      <c r="A216" s="1" t="s">
        <v>30</v>
      </c>
      <c r="B216" s="1">
        <v>120122</v>
      </c>
      <c r="C216" s="13" t="s">
        <v>1075</v>
      </c>
      <c r="D216" s="13" t="s">
        <v>1059</v>
      </c>
      <c r="E216" s="1" t="s">
        <v>104</v>
      </c>
      <c r="F216" s="1">
        <v>52534200</v>
      </c>
      <c r="G216" s="13" t="s">
        <v>565</v>
      </c>
      <c r="H216" s="13">
        <v>21</v>
      </c>
      <c r="I216" s="13" t="s">
        <v>561</v>
      </c>
      <c r="J216" s="13" t="s">
        <v>562</v>
      </c>
      <c r="K216" s="13" t="s">
        <v>563</v>
      </c>
      <c r="L216" s="13" t="s">
        <v>506</v>
      </c>
      <c r="M216" s="2">
        <v>0</v>
      </c>
      <c r="N216" s="2">
        <v>0</v>
      </c>
      <c r="O216" s="2">
        <v>0</v>
      </c>
      <c r="P216" s="2">
        <v>250</v>
      </c>
      <c r="Q216" s="2">
        <v>0</v>
      </c>
      <c r="R216" s="2">
        <v>0</v>
      </c>
      <c r="S216" s="2">
        <v>500</v>
      </c>
      <c r="T216" s="2">
        <v>0</v>
      </c>
      <c r="U216" s="2">
        <v>0</v>
      </c>
      <c r="V216" s="2">
        <v>250</v>
      </c>
      <c r="W216" s="2">
        <v>0</v>
      </c>
      <c r="X216" s="2">
        <v>0</v>
      </c>
      <c r="Y216" s="2">
        <f t="shared" si="3"/>
        <v>1000</v>
      </c>
    </row>
    <row r="217" spans="1:25" ht="14.4">
      <c r="A217" s="1" t="s">
        <v>30</v>
      </c>
      <c r="B217" s="1">
        <v>120122</v>
      </c>
      <c r="C217" s="13" t="s">
        <v>1075</v>
      </c>
      <c r="D217" s="13" t="s">
        <v>1059</v>
      </c>
      <c r="E217" s="1" t="s">
        <v>105</v>
      </c>
      <c r="F217" s="1">
        <v>52001000</v>
      </c>
      <c r="G217" s="13" t="s">
        <v>488</v>
      </c>
      <c r="H217" s="13">
        <v>22</v>
      </c>
      <c r="I217" s="13" t="s">
        <v>489</v>
      </c>
      <c r="J217" s="13" t="s">
        <v>490</v>
      </c>
      <c r="K217" s="13" t="s">
        <v>489</v>
      </c>
      <c r="L217" s="13" t="s">
        <v>492</v>
      </c>
      <c r="M217" s="2">
        <v>50</v>
      </c>
      <c r="N217" s="2">
        <v>0</v>
      </c>
      <c r="O217" s="2">
        <v>50</v>
      </c>
      <c r="P217" s="2">
        <v>0</v>
      </c>
      <c r="Q217" s="2">
        <v>50</v>
      </c>
      <c r="R217" s="2">
        <v>0</v>
      </c>
      <c r="S217" s="2">
        <v>50</v>
      </c>
      <c r="T217" s="2">
        <v>0</v>
      </c>
      <c r="U217" s="2">
        <v>50</v>
      </c>
      <c r="V217" s="2">
        <v>0</v>
      </c>
      <c r="W217" s="2">
        <v>50</v>
      </c>
      <c r="X217" s="2">
        <v>0</v>
      </c>
      <c r="Y217" s="2">
        <f t="shared" si="3"/>
        <v>300</v>
      </c>
    </row>
    <row r="218" spans="1:25" ht="14.4">
      <c r="A218" s="1" t="s">
        <v>30</v>
      </c>
      <c r="B218" s="1">
        <v>120122</v>
      </c>
      <c r="C218" s="13" t="s">
        <v>1075</v>
      </c>
      <c r="D218" s="13" t="s">
        <v>1059</v>
      </c>
      <c r="E218" s="1" t="s">
        <v>179</v>
      </c>
      <c r="F218" s="1">
        <v>52522000</v>
      </c>
      <c r="G218" s="13" t="s">
        <v>547</v>
      </c>
      <c r="H218" s="13">
        <v>22</v>
      </c>
      <c r="I218" s="13" t="s">
        <v>489</v>
      </c>
      <c r="J218" s="13" t="s">
        <v>490</v>
      </c>
      <c r="K218" s="13" t="s">
        <v>489</v>
      </c>
      <c r="L218" s="13" t="s">
        <v>506</v>
      </c>
      <c r="M218" s="2">
        <v>1500</v>
      </c>
      <c r="N218" s="2">
        <v>0</v>
      </c>
      <c r="O218" s="2">
        <v>0</v>
      </c>
      <c r="P218" s="2">
        <v>0</v>
      </c>
      <c r="Q218" s="2">
        <v>0</v>
      </c>
      <c r="R218" s="2">
        <v>1000</v>
      </c>
      <c r="S218" s="2">
        <v>0</v>
      </c>
      <c r="T218" s="2">
        <v>0</v>
      </c>
      <c r="U218" s="2">
        <v>0</v>
      </c>
      <c r="V218" s="2">
        <v>0</v>
      </c>
      <c r="W218" s="2">
        <v>0</v>
      </c>
      <c r="X218" s="2">
        <v>0</v>
      </c>
      <c r="Y218" s="2">
        <f t="shared" si="3"/>
        <v>2500</v>
      </c>
    </row>
    <row r="219" spans="1:25" ht="14.4">
      <c r="A219" s="1" t="s">
        <v>30</v>
      </c>
      <c r="B219" s="1">
        <v>120122</v>
      </c>
      <c r="C219" s="13" t="s">
        <v>1075</v>
      </c>
      <c r="D219" s="13" t="s">
        <v>1059</v>
      </c>
      <c r="E219" s="1" t="s">
        <v>180</v>
      </c>
      <c r="F219" s="1">
        <v>75840000</v>
      </c>
      <c r="G219" s="13" t="s">
        <v>985</v>
      </c>
      <c r="H219" s="13">
        <v>44</v>
      </c>
      <c r="I219" s="13" t="s">
        <v>961</v>
      </c>
      <c r="J219" s="13" t="s">
        <v>982</v>
      </c>
      <c r="K219" s="13" t="s">
        <v>983</v>
      </c>
      <c r="L219" s="13" t="s">
        <v>812</v>
      </c>
      <c r="M219" s="2">
        <v>5500</v>
      </c>
      <c r="N219" s="2">
        <v>5500</v>
      </c>
      <c r="O219" s="2">
        <v>5500</v>
      </c>
      <c r="P219" s="2">
        <v>5500</v>
      </c>
      <c r="Q219" s="2">
        <v>5500</v>
      </c>
      <c r="R219" s="2">
        <v>5500</v>
      </c>
      <c r="S219" s="2">
        <v>5500</v>
      </c>
      <c r="T219" s="2">
        <v>5500</v>
      </c>
      <c r="U219" s="2">
        <v>5500</v>
      </c>
      <c r="V219" s="2">
        <v>5500</v>
      </c>
      <c r="W219" s="2">
        <v>5500</v>
      </c>
      <c r="X219" s="2">
        <v>5500</v>
      </c>
      <c r="Y219" s="2">
        <f t="shared" si="3"/>
        <v>66000</v>
      </c>
    </row>
    <row r="220" spans="1:25" ht="14.4">
      <c r="A220" s="1" t="s">
        <v>31</v>
      </c>
      <c r="B220" s="1">
        <v>120201</v>
      </c>
      <c r="C220" s="13" t="s">
        <v>1077</v>
      </c>
      <c r="D220" s="13" t="s">
        <v>1059</v>
      </c>
      <c r="E220" s="1" t="s">
        <v>181</v>
      </c>
      <c r="F220" s="1">
        <v>51010000</v>
      </c>
      <c r="G220" s="13" t="s">
        <v>453</v>
      </c>
      <c r="H220" s="13">
        <v>6</v>
      </c>
      <c r="I220" s="13" t="s">
        <v>454</v>
      </c>
      <c r="J220" s="13" t="s">
        <v>455</v>
      </c>
      <c r="K220" s="13" t="s">
        <v>454</v>
      </c>
      <c r="L220" s="13" t="s">
        <v>457</v>
      </c>
      <c r="M220" s="2">
        <v>6301</v>
      </c>
      <c r="N220" s="2">
        <v>6872</v>
      </c>
      <c r="O220" s="2">
        <v>7733</v>
      </c>
      <c r="P220" s="2">
        <v>6071</v>
      </c>
      <c r="Q220" s="2">
        <v>4740</v>
      </c>
      <c r="R220" s="2">
        <v>6883</v>
      </c>
      <c r="S220" s="2">
        <v>6804</v>
      </c>
      <c r="T220" s="2">
        <v>7326</v>
      </c>
      <c r="U220" s="2">
        <v>8570</v>
      </c>
      <c r="V220" s="2">
        <v>9673</v>
      </c>
      <c r="W220" s="2">
        <v>5286</v>
      </c>
      <c r="X220" s="2">
        <v>6435</v>
      </c>
      <c r="Y220" s="2">
        <f t="shared" si="3"/>
        <v>82694</v>
      </c>
    </row>
    <row r="221" spans="1:25" ht="14.4">
      <c r="A221" s="1" t="s">
        <v>31</v>
      </c>
      <c r="B221" s="1">
        <v>120201</v>
      </c>
      <c r="C221" s="13" t="s">
        <v>1077</v>
      </c>
      <c r="D221" s="13" t="s">
        <v>1059</v>
      </c>
      <c r="E221" s="1" t="s">
        <v>182</v>
      </c>
      <c r="F221" s="1">
        <v>51510000</v>
      </c>
      <c r="G221" s="13" t="s">
        <v>465</v>
      </c>
      <c r="H221" s="13">
        <v>7</v>
      </c>
      <c r="I221" s="13" t="s">
        <v>466</v>
      </c>
      <c r="J221" s="13" t="s">
        <v>467</v>
      </c>
      <c r="K221" s="13" t="s">
        <v>468</v>
      </c>
      <c r="L221" s="13" t="s">
        <v>470</v>
      </c>
      <c r="M221" s="2">
        <v>45642</v>
      </c>
      <c r="N221" s="2">
        <v>51798</v>
      </c>
      <c r="O221" s="2">
        <v>58426</v>
      </c>
      <c r="P221" s="2">
        <v>56521</v>
      </c>
      <c r="Q221" s="2">
        <v>46184</v>
      </c>
      <c r="R221" s="2">
        <v>68615</v>
      </c>
      <c r="S221" s="2">
        <v>62154</v>
      </c>
      <c r="T221" s="2">
        <v>62188</v>
      </c>
      <c r="U221" s="2">
        <v>59237</v>
      </c>
      <c r="V221" s="2">
        <v>53422</v>
      </c>
      <c r="W221" s="2">
        <v>62795</v>
      </c>
      <c r="X221" s="2">
        <v>57160</v>
      </c>
      <c r="Y221" s="2">
        <f t="shared" si="3"/>
        <v>684142</v>
      </c>
    </row>
    <row r="222" spans="1:25" ht="14.4">
      <c r="A222" s="1" t="s">
        <v>31</v>
      </c>
      <c r="B222" s="1">
        <v>120201</v>
      </c>
      <c r="C222" s="13" t="s">
        <v>1077</v>
      </c>
      <c r="D222" s="13" t="s">
        <v>1059</v>
      </c>
      <c r="E222" s="1" t="s">
        <v>183</v>
      </c>
      <c r="F222" s="1">
        <v>51110000</v>
      </c>
      <c r="G222" s="13" t="s">
        <v>459</v>
      </c>
      <c r="H222" s="13">
        <v>9</v>
      </c>
      <c r="I222" s="13" t="s">
        <v>460</v>
      </c>
      <c r="J222" s="13" t="s">
        <v>461</v>
      </c>
      <c r="K222" s="13" t="s">
        <v>460</v>
      </c>
      <c r="L222" s="13" t="s">
        <v>463</v>
      </c>
      <c r="M222" s="2">
        <v>6250</v>
      </c>
      <c r="N222" s="2">
        <v>6250</v>
      </c>
      <c r="O222" s="2">
        <v>6250</v>
      </c>
      <c r="P222" s="2">
        <v>6250</v>
      </c>
      <c r="Q222" s="2">
        <v>6250</v>
      </c>
      <c r="R222" s="2">
        <v>6250</v>
      </c>
      <c r="S222" s="2">
        <v>6250</v>
      </c>
      <c r="T222" s="2">
        <v>6250</v>
      </c>
      <c r="U222" s="2">
        <v>6250</v>
      </c>
      <c r="V222" s="2">
        <v>6250</v>
      </c>
      <c r="W222" s="2">
        <v>6250</v>
      </c>
      <c r="X222" s="2">
        <v>6250</v>
      </c>
      <c r="Y222" s="2">
        <f t="shared" si="3"/>
        <v>75000</v>
      </c>
    </row>
    <row r="223" spans="1:25" ht="14.4">
      <c r="A223" s="1" t="s">
        <v>31</v>
      </c>
      <c r="B223" s="1">
        <v>120201</v>
      </c>
      <c r="C223" s="13" t="s">
        <v>1077</v>
      </c>
      <c r="D223" s="13" t="s">
        <v>1059</v>
      </c>
      <c r="E223" s="1" t="s">
        <v>184</v>
      </c>
      <c r="F223" s="1">
        <v>51120000</v>
      </c>
      <c r="G223" s="13" t="s">
        <v>464</v>
      </c>
      <c r="H223" s="13">
        <v>9</v>
      </c>
      <c r="I223" s="13" t="s">
        <v>460</v>
      </c>
      <c r="J223" s="13" t="s">
        <v>461</v>
      </c>
      <c r="K223" s="13" t="s">
        <v>460</v>
      </c>
      <c r="L223" s="13" t="s">
        <v>463</v>
      </c>
      <c r="M223" s="2">
        <v>8333</v>
      </c>
      <c r="N223" s="2">
        <v>8333</v>
      </c>
      <c r="O223" s="2">
        <v>8333</v>
      </c>
      <c r="P223" s="2">
        <v>8333</v>
      </c>
      <c r="Q223" s="2">
        <v>8333</v>
      </c>
      <c r="R223" s="2">
        <v>8333</v>
      </c>
      <c r="S223" s="2">
        <v>8333</v>
      </c>
      <c r="T223" s="2">
        <v>8333</v>
      </c>
      <c r="U223" s="2">
        <v>8333</v>
      </c>
      <c r="V223" s="2">
        <v>8333</v>
      </c>
      <c r="W223" s="2">
        <v>8333</v>
      </c>
      <c r="X223" s="2">
        <v>8333</v>
      </c>
      <c r="Y223" s="2">
        <f t="shared" si="3"/>
        <v>99996</v>
      </c>
    </row>
    <row r="224" spans="1:25" ht="14.4">
      <c r="A224" s="1" t="s">
        <v>31</v>
      </c>
      <c r="B224" s="1">
        <v>120201</v>
      </c>
      <c r="C224" s="13" t="s">
        <v>1077</v>
      </c>
      <c r="D224" s="13" t="s">
        <v>1059</v>
      </c>
      <c r="E224" s="1" t="s">
        <v>80</v>
      </c>
      <c r="F224" s="1">
        <v>50109900</v>
      </c>
      <c r="G224" s="13" t="s">
        <v>388</v>
      </c>
      <c r="H224" s="13">
        <v>10</v>
      </c>
      <c r="I224" s="13" t="s">
        <v>347</v>
      </c>
      <c r="J224" s="13" t="s">
        <v>348</v>
      </c>
      <c r="K224" s="13" t="s">
        <v>349</v>
      </c>
      <c r="L224" s="13" t="s">
        <v>351</v>
      </c>
      <c r="M224" s="2">
        <v>-3326.9208000000003</v>
      </c>
      <c r="N224" s="2">
        <v>-3326.9208000000003</v>
      </c>
      <c r="O224" s="2">
        <v>-3643.7703999999999</v>
      </c>
      <c r="P224" s="2">
        <v>-3420.0745824000005</v>
      </c>
      <c r="Q224" s="2">
        <v>-3582.9352768000003</v>
      </c>
      <c r="R224" s="2">
        <v>-3582.9352768000003</v>
      </c>
      <c r="S224" s="2">
        <v>-3420.0745824000005</v>
      </c>
      <c r="T224" s="2">
        <v>-3745.7959711999997</v>
      </c>
      <c r="U224" s="2">
        <v>-3582.9352768000003</v>
      </c>
      <c r="V224" s="2">
        <v>-3420.0745824000005</v>
      </c>
      <c r="W224" s="2">
        <v>-3582.9352768000003</v>
      </c>
      <c r="X224" s="2">
        <v>-3582.9352768000003</v>
      </c>
      <c r="Y224" s="2">
        <f t="shared" si="3"/>
        <v>-42218.308102400006</v>
      </c>
    </row>
    <row r="225" spans="1:25" ht="14.4">
      <c r="A225" s="1" t="s">
        <v>31</v>
      </c>
      <c r="B225" s="1">
        <v>120201</v>
      </c>
      <c r="C225" s="13" t="s">
        <v>1077</v>
      </c>
      <c r="D225" s="13" t="s">
        <v>1059</v>
      </c>
      <c r="E225" s="1" t="s">
        <v>152</v>
      </c>
      <c r="F225" s="1">
        <v>50110000</v>
      </c>
      <c r="G225" s="13" t="s">
        <v>389</v>
      </c>
      <c r="H225" s="13">
        <v>10</v>
      </c>
      <c r="I225" s="13" t="s">
        <v>347</v>
      </c>
      <c r="J225" s="13" t="s">
        <v>348</v>
      </c>
      <c r="K225" s="13" t="s">
        <v>349</v>
      </c>
      <c r="L225" s="13" t="s">
        <v>351</v>
      </c>
      <c r="M225" s="2">
        <v>4156.9527600000001</v>
      </c>
      <c r="N225" s="2">
        <v>4156.9527600000001</v>
      </c>
      <c r="O225" s="2">
        <v>4156.9527600000001</v>
      </c>
      <c r="P225" s="2">
        <v>4184.2669812799995</v>
      </c>
      <c r="Q225" s="2">
        <v>4184.2669812799995</v>
      </c>
      <c r="R225" s="2">
        <v>4184.2669812799995</v>
      </c>
      <c r="S225" s="2">
        <v>4184.2669812799995</v>
      </c>
      <c r="T225" s="2">
        <v>4184.2669812799995</v>
      </c>
      <c r="U225" s="2">
        <v>4184.2669812799995</v>
      </c>
      <c r="V225" s="2">
        <v>4184.2669812799995</v>
      </c>
      <c r="W225" s="2">
        <v>4246.5009812800008</v>
      </c>
      <c r="X225" s="2">
        <v>4246.5009812800008</v>
      </c>
      <c r="Y225" s="2">
        <f t="shared" si="3"/>
        <v>50253.729111520006</v>
      </c>
    </row>
    <row r="226" spans="1:25" ht="14.4">
      <c r="A226" s="1" t="s">
        <v>31</v>
      </c>
      <c r="B226" s="1">
        <v>120201</v>
      </c>
      <c r="C226" s="13" t="s">
        <v>1077</v>
      </c>
      <c r="D226" s="13" t="s">
        <v>1059</v>
      </c>
      <c r="E226" s="1" t="s">
        <v>52</v>
      </c>
      <c r="F226" s="1">
        <v>50100000</v>
      </c>
      <c r="G226" s="13" t="s">
        <v>346</v>
      </c>
      <c r="H226" s="13">
        <v>10</v>
      </c>
      <c r="I226" s="13" t="s">
        <v>347</v>
      </c>
      <c r="J226" s="13" t="s">
        <v>348</v>
      </c>
      <c r="K226" s="13" t="s">
        <v>349</v>
      </c>
      <c r="L226" s="13" t="s">
        <v>351</v>
      </c>
      <c r="M226" s="2">
        <v>49002.053200000009</v>
      </c>
      <c r="N226" s="2">
        <v>49002.053200000009</v>
      </c>
      <c r="O226" s="2">
        <v>53668.921600000001</v>
      </c>
      <c r="P226" s="2">
        <v>49875.227424000012</v>
      </c>
      <c r="Q226" s="2">
        <v>52250.233968</v>
      </c>
      <c r="R226" s="2">
        <v>52250.233968</v>
      </c>
      <c r="S226" s="2">
        <v>49875.227424000012</v>
      </c>
      <c r="T226" s="2">
        <v>54625.240511999997</v>
      </c>
      <c r="U226" s="2">
        <v>52250.233968</v>
      </c>
      <c r="V226" s="2">
        <v>49875.227424000012</v>
      </c>
      <c r="W226" s="2">
        <v>52615.340767999987</v>
      </c>
      <c r="X226" s="2">
        <v>52615.340767999987</v>
      </c>
      <c r="Y226" s="2">
        <f t="shared" si="3"/>
        <v>617905.33422399999</v>
      </c>
    </row>
    <row r="227" spans="1:25" ht="14.4">
      <c r="A227" s="1" t="s">
        <v>31</v>
      </c>
      <c r="B227" s="1">
        <v>120201</v>
      </c>
      <c r="C227" s="13" t="s">
        <v>1077</v>
      </c>
      <c r="D227" s="13" t="s">
        <v>1059</v>
      </c>
      <c r="E227" s="1" t="s">
        <v>81</v>
      </c>
      <c r="F227" s="1">
        <v>50171000</v>
      </c>
      <c r="G227" s="13" t="s">
        <v>409</v>
      </c>
      <c r="H227" s="13">
        <v>10</v>
      </c>
      <c r="I227" s="13" t="s">
        <v>347</v>
      </c>
      <c r="J227" s="13" t="s">
        <v>348</v>
      </c>
      <c r="K227" s="13" t="s">
        <v>349</v>
      </c>
      <c r="L227" s="13" t="s">
        <v>351</v>
      </c>
      <c r="M227" s="2">
        <v>1716.5136097138641</v>
      </c>
      <c r="N227" s="2">
        <v>1716.5136097138641</v>
      </c>
      <c r="O227" s="2">
        <v>1879.9872868294701</v>
      </c>
      <c r="P227" s="2">
        <v>1764.5768307858523</v>
      </c>
      <c r="Q227" s="2">
        <v>1848.5990608232735</v>
      </c>
      <c r="R227" s="2">
        <v>1848.5990608232735</v>
      </c>
      <c r="S227" s="2">
        <v>1764.5768307858523</v>
      </c>
      <c r="T227" s="2">
        <v>1932.6312908606947</v>
      </c>
      <c r="U227" s="2">
        <v>1848.5990608232735</v>
      </c>
      <c r="V227" s="2">
        <v>1764.5768307858523</v>
      </c>
      <c r="W227" s="2">
        <v>1848.5990608232735</v>
      </c>
      <c r="X227" s="2">
        <v>1848.5990608232735</v>
      </c>
      <c r="Y227" s="2">
        <f t="shared" si="3"/>
        <v>21782.371593591819</v>
      </c>
    </row>
    <row r="228" spans="1:25" ht="14.4">
      <c r="A228" s="1" t="s">
        <v>31</v>
      </c>
      <c r="B228" s="1">
        <v>120201</v>
      </c>
      <c r="C228" s="13" t="s">
        <v>1077</v>
      </c>
      <c r="D228" s="13" t="s">
        <v>1059</v>
      </c>
      <c r="E228" s="1" t="s">
        <v>84</v>
      </c>
      <c r="F228" s="1">
        <v>50550000</v>
      </c>
      <c r="G228" s="13" t="s">
        <v>446</v>
      </c>
      <c r="H228" s="13">
        <v>12</v>
      </c>
      <c r="I228" s="13" t="s">
        <v>442</v>
      </c>
      <c r="J228" s="13" t="s">
        <v>443</v>
      </c>
      <c r="K228" s="13" t="s">
        <v>444</v>
      </c>
      <c r="L228" s="13" t="s">
        <v>417</v>
      </c>
      <c r="M228" s="2">
        <v>9113.89</v>
      </c>
      <c r="N228" s="2">
        <v>9113.89</v>
      </c>
      <c r="O228" s="2">
        <v>9113.89</v>
      </c>
      <c r="P228" s="2">
        <v>9113.89</v>
      </c>
      <c r="Q228" s="2">
        <v>9113.89</v>
      </c>
      <c r="R228" s="2">
        <v>9113.89</v>
      </c>
      <c r="S228" s="2">
        <v>9113.89</v>
      </c>
      <c r="T228" s="2">
        <v>9113.89</v>
      </c>
      <c r="U228" s="2">
        <v>9113.89</v>
      </c>
      <c r="V228" s="2">
        <v>9113.89</v>
      </c>
      <c r="W228" s="2">
        <v>9113.89</v>
      </c>
      <c r="X228" s="2">
        <v>9113.89</v>
      </c>
      <c r="Y228" s="2">
        <f t="shared" si="3"/>
        <v>109366.68</v>
      </c>
    </row>
    <row r="229" spans="1:25" ht="14.4">
      <c r="A229" s="1" t="s">
        <v>31</v>
      </c>
      <c r="B229" s="1">
        <v>120201</v>
      </c>
      <c r="C229" s="13" t="s">
        <v>1077</v>
      </c>
      <c r="D229" s="13" t="s">
        <v>1059</v>
      </c>
      <c r="E229" s="1" t="s">
        <v>85</v>
      </c>
      <c r="F229" s="1">
        <v>50550100</v>
      </c>
      <c r="G229" s="13" t="s">
        <v>447</v>
      </c>
      <c r="H229" s="13">
        <v>12</v>
      </c>
      <c r="I229" s="13" t="s">
        <v>442</v>
      </c>
      <c r="J229" s="13" t="s">
        <v>443</v>
      </c>
      <c r="K229" s="13" t="s">
        <v>444</v>
      </c>
      <c r="L229" s="13" t="s">
        <v>417</v>
      </c>
      <c r="M229" s="2">
        <v>-487.20000000000005</v>
      </c>
      <c r="N229" s="2">
        <v>-487.20000000000005</v>
      </c>
      <c r="O229" s="2">
        <v>-487.20000000000005</v>
      </c>
      <c r="P229" s="2">
        <v>-487.20000000000005</v>
      </c>
      <c r="Q229" s="2">
        <v>-487.20000000000005</v>
      </c>
      <c r="R229" s="2">
        <v>-487.20000000000005</v>
      </c>
      <c r="S229" s="2">
        <v>-487.20000000000005</v>
      </c>
      <c r="T229" s="2">
        <v>-487.20000000000005</v>
      </c>
      <c r="U229" s="2">
        <v>-487.20000000000005</v>
      </c>
      <c r="V229" s="2">
        <v>-487.20000000000005</v>
      </c>
      <c r="W229" s="2">
        <v>-487.20000000000005</v>
      </c>
      <c r="X229" s="2">
        <v>-487.20000000000005</v>
      </c>
      <c r="Y229" s="2">
        <f t="shared" si="3"/>
        <v>-5846.3999999999987</v>
      </c>
    </row>
    <row r="230" spans="1:25" ht="14.4">
      <c r="A230" s="1" t="s">
        <v>31</v>
      </c>
      <c r="B230" s="1">
        <v>120201</v>
      </c>
      <c r="C230" s="13" t="s">
        <v>1077</v>
      </c>
      <c r="D230" s="13" t="s">
        <v>1059</v>
      </c>
      <c r="E230" s="1" t="s">
        <v>53</v>
      </c>
      <c r="F230" s="1">
        <v>50421000</v>
      </c>
      <c r="G230" s="13" t="s">
        <v>413</v>
      </c>
      <c r="H230" s="13">
        <v>13</v>
      </c>
      <c r="I230" s="13" t="s">
        <v>414</v>
      </c>
      <c r="J230" s="13" t="s">
        <v>415</v>
      </c>
      <c r="K230" s="13" t="s">
        <v>414</v>
      </c>
      <c r="L230" s="13" t="s">
        <v>417</v>
      </c>
      <c r="M230" s="2">
        <v>1442.9743751472652</v>
      </c>
      <c r="N230" s="2">
        <v>1442.9743751472652</v>
      </c>
      <c r="O230" s="2">
        <v>1569.9690387999544</v>
      </c>
      <c r="P230" s="2">
        <v>1466.9930324417296</v>
      </c>
      <c r="Q230" s="2">
        <v>1531.6067152073063</v>
      </c>
      <c r="R230" s="2">
        <v>1531.6067152073063</v>
      </c>
      <c r="S230" s="2">
        <v>1466.9930324417296</v>
      </c>
      <c r="T230" s="2">
        <v>1596.2203979728833</v>
      </c>
      <c r="U230" s="2">
        <v>1531.6067152073063</v>
      </c>
      <c r="V230" s="2">
        <v>1466.9930324417296</v>
      </c>
      <c r="W230" s="2">
        <v>1543.5119087536316</v>
      </c>
      <c r="X230" s="2">
        <v>1543.5119087536316</v>
      </c>
      <c r="Y230" s="2">
        <f t="shared" si="3"/>
        <v>18134.96124752174</v>
      </c>
    </row>
    <row r="231" spans="1:25" ht="14.4">
      <c r="A231" s="1" t="s">
        <v>31</v>
      </c>
      <c r="B231" s="1">
        <v>120201</v>
      </c>
      <c r="C231" s="13" t="s">
        <v>1077</v>
      </c>
      <c r="D231" s="13" t="s">
        <v>1059</v>
      </c>
      <c r="E231" s="1" t="s">
        <v>54</v>
      </c>
      <c r="F231" s="1">
        <v>50422000</v>
      </c>
      <c r="G231" s="13" t="s">
        <v>419</v>
      </c>
      <c r="H231" s="13">
        <v>13</v>
      </c>
      <c r="I231" s="13" t="s">
        <v>414</v>
      </c>
      <c r="J231" s="13" t="s">
        <v>415</v>
      </c>
      <c r="K231" s="13" t="s">
        <v>414</v>
      </c>
      <c r="L231" s="13" t="s">
        <v>417</v>
      </c>
      <c r="M231" s="2">
        <v>1826.0607775534779</v>
      </c>
      <c r="N231" s="2">
        <v>1826.0607775534779</v>
      </c>
      <c r="O231" s="2">
        <v>1999.968946844285</v>
      </c>
      <c r="P231" s="2">
        <v>1857.551671697154</v>
      </c>
      <c r="Q231" s="2">
        <v>1945.9984179684475</v>
      </c>
      <c r="R231" s="2">
        <v>1945.9984179684475</v>
      </c>
      <c r="S231" s="2">
        <v>1857.551671697154</v>
      </c>
      <c r="T231" s="2">
        <v>2034.4551642397403</v>
      </c>
      <c r="U231" s="2">
        <v>1945.9984179684475</v>
      </c>
      <c r="V231" s="2">
        <v>1857.551671697154</v>
      </c>
      <c r="W231" s="2">
        <v>1960.3778419097698</v>
      </c>
      <c r="X231" s="2">
        <v>1960.3778419097698</v>
      </c>
      <c r="Y231" s="2">
        <f t="shared" si="3"/>
        <v>23017.951619007323</v>
      </c>
    </row>
    <row r="232" spans="1:25" ht="14.4">
      <c r="A232" s="1" t="s">
        <v>31</v>
      </c>
      <c r="B232" s="1">
        <v>120201</v>
      </c>
      <c r="C232" s="13" t="s">
        <v>1077</v>
      </c>
      <c r="D232" s="13" t="s">
        <v>1059</v>
      </c>
      <c r="E232" s="1" t="s">
        <v>185</v>
      </c>
      <c r="F232" s="1">
        <v>50454000</v>
      </c>
      <c r="G232" s="13" t="s">
        <v>437</v>
      </c>
      <c r="H232" s="13">
        <v>13</v>
      </c>
      <c r="I232" s="13" t="s">
        <v>414</v>
      </c>
      <c r="J232" s="13" t="s">
        <v>415</v>
      </c>
      <c r="K232" s="13" t="s">
        <v>414</v>
      </c>
      <c r="L232" s="13" t="s">
        <v>417</v>
      </c>
      <c r="M232" s="2">
        <v>500</v>
      </c>
      <c r="N232" s="2">
        <v>0</v>
      </c>
      <c r="O232" s="2">
        <v>0</v>
      </c>
      <c r="P232" s="2">
        <v>0</v>
      </c>
      <c r="Q232" s="2">
        <v>0</v>
      </c>
      <c r="R232" s="2">
        <v>0</v>
      </c>
      <c r="S232" s="2">
        <v>0</v>
      </c>
      <c r="T232" s="2">
        <v>0</v>
      </c>
      <c r="U232" s="2">
        <v>0</v>
      </c>
      <c r="V232" s="2">
        <v>0</v>
      </c>
      <c r="W232" s="2">
        <v>0</v>
      </c>
      <c r="X232" s="2">
        <v>500</v>
      </c>
      <c r="Y232" s="2">
        <f t="shared" si="3"/>
        <v>1000</v>
      </c>
    </row>
    <row r="233" spans="1:25" ht="14.4">
      <c r="A233" s="1" t="s">
        <v>31</v>
      </c>
      <c r="B233" s="1">
        <v>120201</v>
      </c>
      <c r="C233" s="13" t="s">
        <v>1077</v>
      </c>
      <c r="D233" s="13" t="s">
        <v>1059</v>
      </c>
      <c r="E233" s="1" t="s">
        <v>186</v>
      </c>
      <c r="F233" s="1">
        <v>50456000</v>
      </c>
      <c r="G233" s="13" t="s">
        <v>438</v>
      </c>
      <c r="H233" s="13">
        <v>13</v>
      </c>
      <c r="I233" s="13" t="s">
        <v>414</v>
      </c>
      <c r="J233" s="13" t="s">
        <v>415</v>
      </c>
      <c r="K233" s="13" t="s">
        <v>414</v>
      </c>
      <c r="L233" s="13" t="s">
        <v>417</v>
      </c>
      <c r="M233" s="2">
        <v>0</v>
      </c>
      <c r="N233" s="2">
        <v>2180</v>
      </c>
      <c r="O233" s="2">
        <v>0</v>
      </c>
      <c r="P233" s="2">
        <v>0</v>
      </c>
      <c r="Q233" s="2">
        <v>0</v>
      </c>
      <c r="R233" s="2">
        <v>0</v>
      </c>
      <c r="S233" s="2">
        <v>0</v>
      </c>
      <c r="T233" s="2">
        <v>0</v>
      </c>
      <c r="U233" s="2">
        <v>0</v>
      </c>
      <c r="V233" s="2">
        <v>0</v>
      </c>
      <c r="W233" s="2">
        <v>0</v>
      </c>
      <c r="X233" s="2">
        <v>1980</v>
      </c>
      <c r="Y233" s="2">
        <f t="shared" si="3"/>
        <v>4160</v>
      </c>
    </row>
    <row r="234" spans="1:25" ht="14.4">
      <c r="A234" s="1" t="s">
        <v>31</v>
      </c>
      <c r="B234" s="1">
        <v>120201</v>
      </c>
      <c r="C234" s="13" t="s">
        <v>1077</v>
      </c>
      <c r="D234" s="13" t="s">
        <v>1059</v>
      </c>
      <c r="E234" s="1" t="s">
        <v>90</v>
      </c>
      <c r="F234" s="1">
        <v>50421100</v>
      </c>
      <c r="G234" s="13" t="s">
        <v>418</v>
      </c>
      <c r="H234" s="13">
        <v>13</v>
      </c>
      <c r="I234" s="13" t="s">
        <v>414</v>
      </c>
      <c r="J234" s="13" t="s">
        <v>415</v>
      </c>
      <c r="K234" s="13" t="s">
        <v>414</v>
      </c>
      <c r="L234" s="13" t="s">
        <v>417</v>
      </c>
      <c r="M234" s="2">
        <v>-78.460378208660302</v>
      </c>
      <c r="N234" s="2">
        <v>-78.460378208660302</v>
      </c>
      <c r="O234" s="2">
        <v>-85.861118954975339</v>
      </c>
      <c r="P234" s="2">
        <v>-80.657268798502798</v>
      </c>
      <c r="Q234" s="2">
        <v>-84.461249542108732</v>
      </c>
      <c r="R234" s="2">
        <v>-84.461249542108732</v>
      </c>
      <c r="S234" s="2">
        <v>-80.657268798502798</v>
      </c>
      <c r="T234" s="2">
        <v>-88.265230285714637</v>
      </c>
      <c r="U234" s="2">
        <v>-84.461249542108732</v>
      </c>
      <c r="V234" s="2">
        <v>-80.657268798502798</v>
      </c>
      <c r="W234" s="2">
        <v>-84.461249542108732</v>
      </c>
      <c r="X234" s="2">
        <v>-84.461249542108732</v>
      </c>
      <c r="Y234" s="2">
        <f t="shared" si="3"/>
        <v>-995.32515976406262</v>
      </c>
    </row>
    <row r="235" spans="1:25" ht="14.4">
      <c r="A235" s="1" t="s">
        <v>31</v>
      </c>
      <c r="B235" s="1">
        <v>120201</v>
      </c>
      <c r="C235" s="13" t="s">
        <v>1077</v>
      </c>
      <c r="D235" s="13" t="s">
        <v>1059</v>
      </c>
      <c r="E235" s="1" t="s">
        <v>91</v>
      </c>
      <c r="F235" s="1">
        <v>50422100</v>
      </c>
      <c r="G235" s="13" t="s">
        <v>420</v>
      </c>
      <c r="H235" s="13">
        <v>13</v>
      </c>
      <c r="I235" s="13" t="s">
        <v>414</v>
      </c>
      <c r="J235" s="13" t="s">
        <v>415</v>
      </c>
      <c r="K235" s="13" t="s">
        <v>414</v>
      </c>
      <c r="L235" s="13" t="s">
        <v>417</v>
      </c>
      <c r="M235" s="2">
        <v>-83.174363667302586</v>
      </c>
      <c r="N235" s="2">
        <v>-83.174363667302586</v>
      </c>
      <c r="O235" s="2">
        <v>-91.095731635617099</v>
      </c>
      <c r="P235" s="2">
        <v>-85.503245849987053</v>
      </c>
      <c r="Q235" s="2">
        <v>-89.574828985700719</v>
      </c>
      <c r="R235" s="2">
        <v>-89.574828985700719</v>
      </c>
      <c r="S235" s="2">
        <v>-85.503245849987053</v>
      </c>
      <c r="T235" s="2">
        <v>-93.646412121414386</v>
      </c>
      <c r="U235" s="2">
        <v>-89.574828985700719</v>
      </c>
      <c r="V235" s="2">
        <v>-85.503245849987053</v>
      </c>
      <c r="W235" s="2">
        <v>-89.574828985700719</v>
      </c>
      <c r="X235" s="2">
        <v>-89.574828985700719</v>
      </c>
      <c r="Y235" s="2">
        <f t="shared" si="3"/>
        <v>-1055.4747535701013</v>
      </c>
    </row>
    <row r="236" spans="1:25" ht="14.4">
      <c r="A236" s="1" t="s">
        <v>31</v>
      </c>
      <c r="B236" s="1">
        <v>120201</v>
      </c>
      <c r="C236" s="13" t="s">
        <v>1077</v>
      </c>
      <c r="D236" s="13" t="s">
        <v>1059</v>
      </c>
      <c r="E236" s="1" t="s">
        <v>92</v>
      </c>
      <c r="F236" s="1">
        <v>53150000</v>
      </c>
      <c r="G236" s="13" t="s">
        <v>658</v>
      </c>
      <c r="H236" s="13">
        <v>15</v>
      </c>
      <c r="I236" s="13" t="s">
        <v>650</v>
      </c>
      <c r="J236" s="13" t="s">
        <v>651</v>
      </c>
      <c r="K236" s="13" t="s">
        <v>650</v>
      </c>
      <c r="L236" s="13" t="s">
        <v>660</v>
      </c>
      <c r="M236" s="2">
        <v>500</v>
      </c>
      <c r="N236" s="2">
        <v>500</v>
      </c>
      <c r="O236" s="2">
        <v>2500</v>
      </c>
      <c r="P236" s="2">
        <v>2500</v>
      </c>
      <c r="Q236" s="2">
        <v>4500</v>
      </c>
      <c r="R236" s="2">
        <v>4500</v>
      </c>
      <c r="S236" s="2">
        <v>3500</v>
      </c>
      <c r="T236" s="2">
        <v>3500</v>
      </c>
      <c r="U236" s="2">
        <v>3500</v>
      </c>
      <c r="V236" s="2">
        <v>2500</v>
      </c>
      <c r="W236" s="2">
        <v>1500</v>
      </c>
      <c r="X236" s="2">
        <v>500</v>
      </c>
      <c r="Y236" s="2">
        <f t="shared" si="3"/>
        <v>30000</v>
      </c>
    </row>
    <row r="237" spans="1:25" ht="14.4">
      <c r="A237" s="1" t="s">
        <v>31</v>
      </c>
      <c r="B237" s="1">
        <v>120201</v>
      </c>
      <c r="C237" s="13" t="s">
        <v>1077</v>
      </c>
      <c r="D237" s="13" t="s">
        <v>1059</v>
      </c>
      <c r="E237" s="1" t="s">
        <v>187</v>
      </c>
      <c r="F237" s="1">
        <v>53152000</v>
      </c>
      <c r="G237" s="13" t="s">
        <v>676</v>
      </c>
      <c r="H237" s="13">
        <v>15</v>
      </c>
      <c r="I237" s="13" t="s">
        <v>650</v>
      </c>
      <c r="J237" s="13" t="s">
        <v>651</v>
      </c>
      <c r="K237" s="13" t="s">
        <v>650</v>
      </c>
      <c r="L237" s="13" t="s">
        <v>678</v>
      </c>
      <c r="M237" s="2">
        <v>1679</v>
      </c>
      <c r="N237" s="2">
        <v>0</v>
      </c>
      <c r="O237" s="2">
        <v>420</v>
      </c>
      <c r="P237" s="2">
        <v>72</v>
      </c>
      <c r="Q237" s="2">
        <v>420</v>
      </c>
      <c r="R237" s="2">
        <v>0</v>
      </c>
      <c r="S237" s="2">
        <v>112</v>
      </c>
      <c r="T237" s="2">
        <v>643</v>
      </c>
      <c r="U237" s="2">
        <v>35</v>
      </c>
      <c r="V237" s="2">
        <v>91</v>
      </c>
      <c r="W237" s="2">
        <v>250</v>
      </c>
      <c r="X237" s="2">
        <v>0</v>
      </c>
      <c r="Y237" s="2">
        <f t="shared" si="3"/>
        <v>3722</v>
      </c>
    </row>
    <row r="238" spans="1:25" ht="14.4">
      <c r="A238" s="1" t="s">
        <v>31</v>
      </c>
      <c r="B238" s="1">
        <v>120201</v>
      </c>
      <c r="C238" s="13" t="s">
        <v>1077</v>
      </c>
      <c r="D238" s="13" t="s">
        <v>1059</v>
      </c>
      <c r="E238" s="1" t="s">
        <v>188</v>
      </c>
      <c r="F238" s="1">
        <v>52532000</v>
      </c>
      <c r="G238" s="13" t="s">
        <v>552</v>
      </c>
      <c r="H238" s="13">
        <v>16</v>
      </c>
      <c r="I238" s="13" t="s">
        <v>553</v>
      </c>
      <c r="J238" s="13" t="s">
        <v>554</v>
      </c>
      <c r="K238" s="13" t="s">
        <v>555</v>
      </c>
      <c r="L238" s="13" t="s">
        <v>506</v>
      </c>
      <c r="M238" s="2">
        <v>520.71999999999991</v>
      </c>
      <c r="N238" s="2">
        <v>744.9000000000002</v>
      </c>
      <c r="O238" s="2">
        <v>627.13</v>
      </c>
      <c r="P238" s="2">
        <v>467.71999999999991</v>
      </c>
      <c r="Q238" s="2">
        <v>419.85</v>
      </c>
      <c r="R238" s="2">
        <v>501.27</v>
      </c>
      <c r="S238" s="2">
        <v>404.98</v>
      </c>
      <c r="T238" s="2">
        <v>615.1</v>
      </c>
      <c r="U238" s="2">
        <v>393.23</v>
      </c>
      <c r="V238" s="2">
        <v>575.85</v>
      </c>
      <c r="W238" s="2">
        <v>289.68</v>
      </c>
      <c r="X238" s="2">
        <v>627.90000000000009</v>
      </c>
      <c r="Y238" s="2">
        <f t="shared" si="3"/>
        <v>6188.33</v>
      </c>
    </row>
    <row r="239" spans="1:25" ht="14.4">
      <c r="A239" s="1" t="s">
        <v>31</v>
      </c>
      <c r="B239" s="1">
        <v>120201</v>
      </c>
      <c r="C239" s="13" t="s">
        <v>1077</v>
      </c>
      <c r="D239" s="13" t="s">
        <v>1059</v>
      </c>
      <c r="E239" s="1" t="s">
        <v>96</v>
      </c>
      <c r="F239" s="1">
        <v>52574000</v>
      </c>
      <c r="G239" s="13" t="s">
        <v>616</v>
      </c>
      <c r="H239" s="13">
        <v>17</v>
      </c>
      <c r="I239" s="13" t="s">
        <v>617</v>
      </c>
      <c r="J239" s="13" t="s">
        <v>618</v>
      </c>
      <c r="K239" s="13" t="s">
        <v>617</v>
      </c>
      <c r="L239" s="13" t="s">
        <v>506</v>
      </c>
      <c r="M239" s="2">
        <v>742.17000000000007</v>
      </c>
      <c r="N239" s="2">
        <v>404.08</v>
      </c>
      <c r="O239" s="2">
        <v>849.19</v>
      </c>
      <c r="P239" s="2">
        <v>417.11</v>
      </c>
      <c r="Q239" s="2">
        <v>777.31999999999994</v>
      </c>
      <c r="R239" s="2">
        <v>587.11</v>
      </c>
      <c r="S239" s="2">
        <v>599.43999999999994</v>
      </c>
      <c r="T239" s="2">
        <v>782.93000000000006</v>
      </c>
      <c r="U239" s="2">
        <v>502.44</v>
      </c>
      <c r="V239" s="2">
        <v>701.4699999999998</v>
      </c>
      <c r="W239" s="2">
        <v>636.93000000000006</v>
      </c>
      <c r="X239" s="2">
        <v>831.57999999999993</v>
      </c>
      <c r="Y239" s="2">
        <f t="shared" si="3"/>
        <v>7831.77</v>
      </c>
    </row>
    <row r="240" spans="1:25" ht="14.4">
      <c r="A240" s="1" t="s">
        <v>31</v>
      </c>
      <c r="B240" s="1">
        <v>120201</v>
      </c>
      <c r="C240" s="13" t="s">
        <v>1077</v>
      </c>
      <c r="D240" s="13" t="s">
        <v>1059</v>
      </c>
      <c r="E240" s="1" t="s">
        <v>97</v>
      </c>
      <c r="F240" s="1">
        <v>52574100</v>
      </c>
      <c r="G240" s="13" t="s">
        <v>623</v>
      </c>
      <c r="H240" s="13">
        <v>17</v>
      </c>
      <c r="I240" s="13" t="s">
        <v>617</v>
      </c>
      <c r="J240" s="13" t="s">
        <v>618</v>
      </c>
      <c r="K240" s="13" t="s">
        <v>617</v>
      </c>
      <c r="L240" s="13" t="s">
        <v>506</v>
      </c>
      <c r="M240" s="2">
        <v>583</v>
      </c>
      <c r="N240" s="2">
        <v>583</v>
      </c>
      <c r="O240" s="2">
        <v>583</v>
      </c>
      <c r="P240" s="2">
        <v>583</v>
      </c>
      <c r="Q240" s="2">
        <v>583</v>
      </c>
      <c r="R240" s="2">
        <v>583</v>
      </c>
      <c r="S240" s="2">
        <v>583</v>
      </c>
      <c r="T240" s="2">
        <v>583</v>
      </c>
      <c r="U240" s="2">
        <v>583</v>
      </c>
      <c r="V240" s="2">
        <v>583</v>
      </c>
      <c r="W240" s="2">
        <v>583</v>
      </c>
      <c r="X240" s="2">
        <v>583</v>
      </c>
      <c r="Y240" s="2">
        <f t="shared" si="3"/>
        <v>6996</v>
      </c>
    </row>
    <row r="241" spans="1:25" ht="14.4">
      <c r="A241" s="1" t="s">
        <v>31</v>
      </c>
      <c r="B241" s="1">
        <v>120201</v>
      </c>
      <c r="C241" s="13" t="s">
        <v>1077</v>
      </c>
      <c r="D241" s="13" t="s">
        <v>1059</v>
      </c>
      <c r="E241" s="1" t="s">
        <v>99</v>
      </c>
      <c r="F241" s="1">
        <v>52562000</v>
      </c>
      <c r="G241" s="13" t="s">
        <v>590</v>
      </c>
      <c r="H241" s="13">
        <v>19</v>
      </c>
      <c r="I241" s="13" t="s">
        <v>527</v>
      </c>
      <c r="J241" s="13" t="s">
        <v>528</v>
      </c>
      <c r="K241" s="13" t="s">
        <v>529</v>
      </c>
      <c r="L241" s="13" t="s">
        <v>506</v>
      </c>
      <c r="M241" s="2">
        <v>200</v>
      </c>
      <c r="N241" s="2">
        <v>200</v>
      </c>
      <c r="O241" s="2">
        <v>200</v>
      </c>
      <c r="P241" s="2">
        <v>200</v>
      </c>
      <c r="Q241" s="2">
        <v>200</v>
      </c>
      <c r="R241" s="2">
        <v>200</v>
      </c>
      <c r="S241" s="2">
        <v>200</v>
      </c>
      <c r="T241" s="2">
        <v>200</v>
      </c>
      <c r="U241" s="2">
        <v>200</v>
      </c>
      <c r="V241" s="2">
        <v>200</v>
      </c>
      <c r="W241" s="2">
        <v>200</v>
      </c>
      <c r="X241" s="2">
        <v>200</v>
      </c>
      <c r="Y241" s="2">
        <f t="shared" si="3"/>
        <v>2400</v>
      </c>
    </row>
    <row r="242" spans="1:25" ht="14.4">
      <c r="A242" s="1" t="s">
        <v>31</v>
      </c>
      <c r="B242" s="1">
        <v>120201</v>
      </c>
      <c r="C242" s="13" t="s">
        <v>1077</v>
      </c>
      <c r="D242" s="13" t="s">
        <v>1059</v>
      </c>
      <c r="E242" s="1" t="s">
        <v>156</v>
      </c>
      <c r="F242" s="1">
        <v>52582000</v>
      </c>
      <c r="G242" s="13" t="s">
        <v>633</v>
      </c>
      <c r="H242" s="13">
        <v>19</v>
      </c>
      <c r="I242" s="13" t="s">
        <v>527</v>
      </c>
      <c r="J242" s="13" t="s">
        <v>528</v>
      </c>
      <c r="K242" s="13" t="s">
        <v>529</v>
      </c>
      <c r="L242" s="13" t="s">
        <v>519</v>
      </c>
      <c r="M242" s="2">
        <v>111</v>
      </c>
      <c r="N242" s="2">
        <v>0</v>
      </c>
      <c r="O242" s="2">
        <v>111</v>
      </c>
      <c r="P242" s="2">
        <v>0</v>
      </c>
      <c r="Q242" s="2">
        <v>111</v>
      </c>
      <c r="R242" s="2">
        <v>0</v>
      </c>
      <c r="S242" s="2">
        <v>111</v>
      </c>
      <c r="T242" s="2">
        <v>0</v>
      </c>
      <c r="U242" s="2">
        <v>111</v>
      </c>
      <c r="V242" s="2">
        <v>0</v>
      </c>
      <c r="W242" s="2">
        <v>0</v>
      </c>
      <c r="X242" s="2">
        <v>0</v>
      </c>
      <c r="Y242" s="2">
        <f t="shared" si="3"/>
        <v>555</v>
      </c>
    </row>
    <row r="243" spans="1:25" ht="14.4">
      <c r="A243" s="1" t="s">
        <v>31</v>
      </c>
      <c r="B243" s="1">
        <v>120201</v>
      </c>
      <c r="C243" s="13" t="s">
        <v>1077</v>
      </c>
      <c r="D243" s="13" t="s">
        <v>1059</v>
      </c>
      <c r="E243" s="1" t="s">
        <v>102</v>
      </c>
      <c r="F243" s="1">
        <v>52534021</v>
      </c>
      <c r="G243" s="13" t="s">
        <v>564</v>
      </c>
      <c r="H243" s="13">
        <v>21</v>
      </c>
      <c r="I243" s="13" t="s">
        <v>561</v>
      </c>
      <c r="J243" s="13" t="s">
        <v>562</v>
      </c>
      <c r="K243" s="13" t="s">
        <v>563</v>
      </c>
      <c r="L243" s="13" t="s">
        <v>506</v>
      </c>
      <c r="M243" s="2">
        <v>433</v>
      </c>
      <c r="N243" s="2">
        <v>158</v>
      </c>
      <c r="O243" s="2">
        <v>308</v>
      </c>
      <c r="P243" s="2">
        <v>608</v>
      </c>
      <c r="Q243" s="2">
        <v>433</v>
      </c>
      <c r="R243" s="2">
        <v>308</v>
      </c>
      <c r="S243" s="2">
        <v>658</v>
      </c>
      <c r="T243" s="2">
        <v>358</v>
      </c>
      <c r="U243" s="2">
        <v>458</v>
      </c>
      <c r="V243" s="2">
        <v>233</v>
      </c>
      <c r="W243" s="2">
        <v>158</v>
      </c>
      <c r="X243" s="2">
        <v>358</v>
      </c>
      <c r="Y243" s="2">
        <f t="shared" si="3"/>
        <v>4471</v>
      </c>
    </row>
    <row r="244" spans="1:25" ht="14.4">
      <c r="A244" s="1" t="s">
        <v>31</v>
      </c>
      <c r="B244" s="1">
        <v>120201</v>
      </c>
      <c r="C244" s="13" t="s">
        <v>1077</v>
      </c>
      <c r="D244" s="13" t="s">
        <v>1059</v>
      </c>
      <c r="E244" s="1" t="s">
        <v>103</v>
      </c>
      <c r="F244" s="1">
        <v>52534000</v>
      </c>
      <c r="G244" s="13" t="s">
        <v>560</v>
      </c>
      <c r="H244" s="13">
        <v>21</v>
      </c>
      <c r="I244" s="13" t="s">
        <v>561</v>
      </c>
      <c r="J244" s="13" t="s">
        <v>562</v>
      </c>
      <c r="K244" s="13" t="s">
        <v>563</v>
      </c>
      <c r="L244" s="13" t="s">
        <v>506</v>
      </c>
      <c r="M244" s="2">
        <v>0</v>
      </c>
      <c r="N244" s="2">
        <v>390</v>
      </c>
      <c r="O244" s="2">
        <v>0</v>
      </c>
      <c r="P244" s="2">
        <v>2145</v>
      </c>
      <c r="Q244" s="2">
        <v>1865</v>
      </c>
      <c r="R244" s="2">
        <v>0</v>
      </c>
      <c r="S244" s="2">
        <v>1755</v>
      </c>
      <c r="T244" s="2">
        <v>1475</v>
      </c>
      <c r="U244" s="2">
        <v>0</v>
      </c>
      <c r="V244" s="2">
        <v>0</v>
      </c>
      <c r="W244" s="2">
        <v>0</v>
      </c>
      <c r="X244" s="2">
        <v>390</v>
      </c>
      <c r="Y244" s="2">
        <f t="shared" si="3"/>
        <v>8020</v>
      </c>
    </row>
    <row r="245" spans="1:25" ht="14.4">
      <c r="A245" s="1" t="s">
        <v>31</v>
      </c>
      <c r="B245" s="1">
        <v>120201</v>
      </c>
      <c r="C245" s="13" t="s">
        <v>1077</v>
      </c>
      <c r="D245" s="13" t="s">
        <v>1059</v>
      </c>
      <c r="E245" s="1" t="s">
        <v>104</v>
      </c>
      <c r="F245" s="1">
        <v>52534200</v>
      </c>
      <c r="G245" s="13" t="s">
        <v>565</v>
      </c>
      <c r="H245" s="13">
        <v>21</v>
      </c>
      <c r="I245" s="13" t="s">
        <v>561</v>
      </c>
      <c r="J245" s="13" t="s">
        <v>562</v>
      </c>
      <c r="K245" s="13" t="s">
        <v>563</v>
      </c>
      <c r="L245" s="13" t="s">
        <v>506</v>
      </c>
      <c r="M245" s="2">
        <v>0</v>
      </c>
      <c r="N245" s="2">
        <v>200</v>
      </c>
      <c r="O245" s="2">
        <v>0</v>
      </c>
      <c r="P245" s="2">
        <v>710</v>
      </c>
      <c r="Q245" s="2">
        <v>200</v>
      </c>
      <c r="R245" s="2">
        <v>0</v>
      </c>
      <c r="S245" s="2">
        <v>1050</v>
      </c>
      <c r="T245" s="2">
        <v>500</v>
      </c>
      <c r="U245" s="2">
        <v>0</v>
      </c>
      <c r="V245" s="2">
        <v>0</v>
      </c>
      <c r="W245" s="2">
        <v>0</v>
      </c>
      <c r="X245" s="2">
        <v>40</v>
      </c>
      <c r="Y245" s="2">
        <f t="shared" si="3"/>
        <v>2700</v>
      </c>
    </row>
    <row r="246" spans="1:25" ht="14.4">
      <c r="A246" s="1" t="s">
        <v>31</v>
      </c>
      <c r="B246" s="1">
        <v>120201</v>
      </c>
      <c r="C246" s="13" t="s">
        <v>1077</v>
      </c>
      <c r="D246" s="13" t="s">
        <v>1059</v>
      </c>
      <c r="E246" s="1" t="s">
        <v>105</v>
      </c>
      <c r="F246" s="1">
        <v>52001000</v>
      </c>
      <c r="G246" s="13" t="s">
        <v>488</v>
      </c>
      <c r="H246" s="13">
        <v>22</v>
      </c>
      <c r="I246" s="13" t="s">
        <v>489</v>
      </c>
      <c r="J246" s="13" t="s">
        <v>490</v>
      </c>
      <c r="K246" s="13" t="s">
        <v>489</v>
      </c>
      <c r="L246" s="13" t="s">
        <v>492</v>
      </c>
      <c r="M246" s="2">
        <v>366.66666666666657</v>
      </c>
      <c r="N246" s="2">
        <v>366.66666666666657</v>
      </c>
      <c r="O246" s="2">
        <v>366.66666666666657</v>
      </c>
      <c r="P246" s="2">
        <v>366.66666666666657</v>
      </c>
      <c r="Q246" s="2">
        <v>366.66666666666657</v>
      </c>
      <c r="R246" s="2">
        <v>366.66666666666657</v>
      </c>
      <c r="S246" s="2">
        <v>366.66666666666657</v>
      </c>
      <c r="T246" s="2">
        <v>366.66666666666657</v>
      </c>
      <c r="U246" s="2">
        <v>366.66666666666657</v>
      </c>
      <c r="V246" s="2">
        <v>366.66666666666657</v>
      </c>
      <c r="W246" s="2">
        <v>366.66666666666657</v>
      </c>
      <c r="X246" s="2">
        <v>366.66666666666657</v>
      </c>
      <c r="Y246" s="2">
        <f t="shared" si="3"/>
        <v>4399.9999999999991</v>
      </c>
    </row>
    <row r="247" spans="1:25" ht="14.4">
      <c r="A247" s="1" t="s">
        <v>31</v>
      </c>
      <c r="B247" s="1">
        <v>120201</v>
      </c>
      <c r="C247" s="13" t="s">
        <v>1077</v>
      </c>
      <c r="D247" s="13" t="s">
        <v>1059</v>
      </c>
      <c r="E247" s="1" t="s">
        <v>189</v>
      </c>
      <c r="F247" s="1">
        <v>62002300</v>
      </c>
      <c r="G247" s="13" t="s">
        <v>819</v>
      </c>
      <c r="H247" s="13">
        <v>29</v>
      </c>
      <c r="I247" s="13" t="s">
        <v>814</v>
      </c>
      <c r="J247" s="13" t="s">
        <v>815</v>
      </c>
      <c r="K247" s="13" t="s">
        <v>816</v>
      </c>
      <c r="L247" s="13" t="s">
        <v>821</v>
      </c>
      <c r="M247" s="2">
        <v>658.25</v>
      </c>
      <c r="N247" s="2">
        <v>658.25</v>
      </c>
      <c r="O247" s="2">
        <v>658.25</v>
      </c>
      <c r="P247" s="2">
        <v>658.25</v>
      </c>
      <c r="Q247" s="2">
        <v>1908.25</v>
      </c>
      <c r="R247" s="2">
        <v>658.25</v>
      </c>
      <c r="S247" s="2">
        <v>3158.25</v>
      </c>
      <c r="T247" s="2">
        <v>2158.25</v>
      </c>
      <c r="U247" s="2">
        <v>658.25</v>
      </c>
      <c r="V247" s="2">
        <v>658.25</v>
      </c>
      <c r="W247" s="2">
        <v>3158.25</v>
      </c>
      <c r="X247" s="2">
        <v>658.25</v>
      </c>
      <c r="Y247" s="2">
        <f t="shared" si="3"/>
        <v>15649</v>
      </c>
    </row>
    <row r="248" spans="1:25" ht="14.4">
      <c r="A248" s="1" t="s">
        <v>31</v>
      </c>
      <c r="B248" s="1">
        <v>120201</v>
      </c>
      <c r="C248" s="13" t="s">
        <v>1077</v>
      </c>
      <c r="D248" s="13" t="s">
        <v>1059</v>
      </c>
      <c r="E248" s="1" t="s">
        <v>190</v>
      </c>
      <c r="F248" s="1">
        <v>62002400</v>
      </c>
      <c r="G248" s="13" t="s">
        <v>822</v>
      </c>
      <c r="H248" s="13">
        <v>29</v>
      </c>
      <c r="I248" s="13" t="s">
        <v>814</v>
      </c>
      <c r="J248" s="13" t="s">
        <v>815</v>
      </c>
      <c r="K248" s="13" t="s">
        <v>816</v>
      </c>
      <c r="L248" s="13" t="s">
        <v>824</v>
      </c>
      <c r="M248" s="2">
        <v>1316.5</v>
      </c>
      <c r="N248" s="2">
        <v>1316.5</v>
      </c>
      <c r="O248" s="2">
        <v>1316.5</v>
      </c>
      <c r="P248" s="2">
        <v>1316.5</v>
      </c>
      <c r="Q248" s="2">
        <v>3816.5</v>
      </c>
      <c r="R248" s="2">
        <v>1316.5</v>
      </c>
      <c r="S248" s="2">
        <v>6316.5</v>
      </c>
      <c r="T248" s="2">
        <v>4316.5</v>
      </c>
      <c r="U248" s="2">
        <v>1316.5</v>
      </c>
      <c r="V248" s="2">
        <v>1316.5</v>
      </c>
      <c r="W248" s="2">
        <v>6316.5</v>
      </c>
      <c r="X248" s="2">
        <v>1316.5</v>
      </c>
      <c r="Y248" s="2">
        <f t="shared" si="3"/>
        <v>31298</v>
      </c>
    </row>
    <row r="249" spans="1:25" ht="14.4">
      <c r="A249" s="1" t="s">
        <v>31</v>
      </c>
      <c r="B249" s="1">
        <v>120201</v>
      </c>
      <c r="C249" s="13" t="s">
        <v>1077</v>
      </c>
      <c r="D249" s="13" t="s">
        <v>1059</v>
      </c>
      <c r="E249" s="1" t="s">
        <v>191</v>
      </c>
      <c r="F249" s="1">
        <v>62510000</v>
      </c>
      <c r="G249" s="13" t="s">
        <v>839</v>
      </c>
      <c r="H249" s="13">
        <v>29</v>
      </c>
      <c r="I249" s="13" t="s">
        <v>814</v>
      </c>
      <c r="J249" s="13" t="s">
        <v>815</v>
      </c>
      <c r="K249" s="13" t="s">
        <v>816</v>
      </c>
      <c r="L249" s="13" t="s">
        <v>834</v>
      </c>
      <c r="M249" s="2">
        <v>6409</v>
      </c>
      <c r="N249" s="2">
        <v>6409</v>
      </c>
      <c r="O249" s="2">
        <v>6409</v>
      </c>
      <c r="P249" s="2">
        <v>24030</v>
      </c>
      <c r="Q249" s="2">
        <v>24030</v>
      </c>
      <c r="R249" s="2">
        <v>24030</v>
      </c>
      <c r="S249" s="2">
        <v>24030</v>
      </c>
      <c r="T249" s="2">
        <v>24030</v>
      </c>
      <c r="U249" s="2">
        <v>24030</v>
      </c>
      <c r="V249" s="2">
        <v>28474</v>
      </c>
      <c r="W249" s="2">
        <v>28474</v>
      </c>
      <c r="X249" s="2">
        <v>28474</v>
      </c>
      <c r="Y249" s="2">
        <f t="shared" si="3"/>
        <v>248829</v>
      </c>
    </row>
    <row r="250" spans="1:25" ht="14.4">
      <c r="A250" s="1" t="s">
        <v>31</v>
      </c>
      <c r="B250" s="1">
        <v>120201</v>
      </c>
      <c r="C250" s="13" t="s">
        <v>1077</v>
      </c>
      <c r="D250" s="13" t="s">
        <v>1059</v>
      </c>
      <c r="E250" s="1" t="s">
        <v>192</v>
      </c>
      <c r="F250" s="1">
        <v>63110000</v>
      </c>
      <c r="G250" s="13" t="s">
        <v>844</v>
      </c>
      <c r="H250" s="13">
        <v>29</v>
      </c>
      <c r="I250" s="13" t="s">
        <v>814</v>
      </c>
      <c r="J250" s="13" t="s">
        <v>815</v>
      </c>
      <c r="K250" s="13" t="s">
        <v>816</v>
      </c>
      <c r="L250" s="13" t="s">
        <v>846</v>
      </c>
      <c r="M250" s="2">
        <v>4700</v>
      </c>
      <c r="N250" s="2">
        <v>4700</v>
      </c>
      <c r="O250" s="2">
        <v>4700</v>
      </c>
      <c r="P250" s="2">
        <v>4700</v>
      </c>
      <c r="Q250" s="2">
        <v>4700</v>
      </c>
      <c r="R250" s="2">
        <v>4700</v>
      </c>
      <c r="S250" s="2">
        <v>4700</v>
      </c>
      <c r="T250" s="2">
        <v>4700</v>
      </c>
      <c r="U250" s="2">
        <v>4700</v>
      </c>
      <c r="V250" s="2">
        <v>4700</v>
      </c>
      <c r="W250" s="2">
        <v>4700</v>
      </c>
      <c r="X250" s="2">
        <v>4700</v>
      </c>
      <c r="Y250" s="2">
        <f t="shared" si="3"/>
        <v>56400</v>
      </c>
    </row>
    <row r="251" spans="1:25" ht="14.4">
      <c r="A251" s="1" t="s">
        <v>31</v>
      </c>
      <c r="B251" s="1">
        <v>120201</v>
      </c>
      <c r="C251" s="13" t="s">
        <v>1077</v>
      </c>
      <c r="D251" s="13" t="s">
        <v>1059</v>
      </c>
      <c r="E251" s="1" t="s">
        <v>69</v>
      </c>
      <c r="F251" s="1">
        <v>68532000</v>
      </c>
      <c r="G251" s="13" t="s">
        <v>892</v>
      </c>
      <c r="H251" s="13">
        <v>34</v>
      </c>
      <c r="I251" s="13" t="s">
        <v>887</v>
      </c>
      <c r="J251" s="13" t="s">
        <v>888</v>
      </c>
      <c r="K251" s="13" t="s">
        <v>887</v>
      </c>
      <c r="L251" s="13" t="s">
        <v>894</v>
      </c>
      <c r="M251" s="2">
        <v>317.69618584395238</v>
      </c>
      <c r="N251" s="2">
        <v>94.343814132047783</v>
      </c>
      <c r="O251" s="2">
        <v>0</v>
      </c>
      <c r="P251" s="2">
        <v>0</v>
      </c>
      <c r="Q251" s="2">
        <v>0</v>
      </c>
      <c r="R251" s="2">
        <v>0</v>
      </c>
      <c r="S251" s="2">
        <v>0</v>
      </c>
      <c r="T251" s="2">
        <v>0</v>
      </c>
      <c r="U251" s="2">
        <v>0</v>
      </c>
      <c r="V251" s="2">
        <v>0</v>
      </c>
      <c r="W251" s="2">
        <v>0</v>
      </c>
      <c r="X251" s="2">
        <v>0</v>
      </c>
      <c r="Y251" s="2">
        <f t="shared" si="3"/>
        <v>412.03999997600016</v>
      </c>
    </row>
    <row r="252" spans="1:25" ht="14.4">
      <c r="A252" s="1" t="s">
        <v>31</v>
      </c>
      <c r="B252" s="1">
        <v>120201</v>
      </c>
      <c r="C252" s="13" t="s">
        <v>1077</v>
      </c>
      <c r="D252" s="13" t="s">
        <v>1059</v>
      </c>
      <c r="E252" s="1" t="s">
        <v>70</v>
      </c>
      <c r="F252" s="1">
        <v>68533000</v>
      </c>
      <c r="G252" s="13" t="s">
        <v>896</v>
      </c>
      <c r="H252" s="13">
        <v>34</v>
      </c>
      <c r="I252" s="13" t="s">
        <v>887</v>
      </c>
      <c r="J252" s="13" t="s">
        <v>888</v>
      </c>
      <c r="K252" s="13" t="s">
        <v>887</v>
      </c>
      <c r="L252" s="13" t="s">
        <v>894</v>
      </c>
      <c r="M252" s="2">
        <v>4198.6267770831109</v>
      </c>
      <c r="N252" s="2">
        <v>4198.6267770831109</v>
      </c>
      <c r="O252" s="2">
        <v>4568.2043609824541</v>
      </c>
      <c r="P252" s="2">
        <v>4271.2151395590381</v>
      </c>
      <c r="Q252" s="2">
        <v>4459.3563957729002</v>
      </c>
      <c r="R252" s="2">
        <v>4459.3563957729002</v>
      </c>
      <c r="S252" s="2">
        <v>4271.2151395590381</v>
      </c>
      <c r="T252" s="2">
        <v>4647.4976519867623</v>
      </c>
      <c r="U252" s="2">
        <v>4459.3563957729002</v>
      </c>
      <c r="V252" s="2">
        <v>4271.2151395590381</v>
      </c>
      <c r="W252" s="2">
        <v>4492.0450469729003</v>
      </c>
      <c r="X252" s="2">
        <v>4492.0450469729003</v>
      </c>
      <c r="Y252" s="2">
        <f t="shared" si="3"/>
        <v>52788.760267077043</v>
      </c>
    </row>
    <row r="253" spans="1:25" ht="14.4">
      <c r="A253" s="1" t="s">
        <v>31</v>
      </c>
      <c r="B253" s="1">
        <v>120201</v>
      </c>
      <c r="C253" s="13" t="s">
        <v>1077</v>
      </c>
      <c r="D253" s="13" t="s">
        <v>1059</v>
      </c>
      <c r="E253" s="1" t="s">
        <v>71</v>
      </c>
      <c r="F253" s="1">
        <v>68535000</v>
      </c>
      <c r="G253" s="13" t="s">
        <v>898</v>
      </c>
      <c r="H253" s="13">
        <v>34</v>
      </c>
      <c r="I253" s="13" t="s">
        <v>887</v>
      </c>
      <c r="J253" s="13" t="s">
        <v>888</v>
      </c>
      <c r="K253" s="13" t="s">
        <v>887</v>
      </c>
      <c r="L253" s="13" t="s">
        <v>894</v>
      </c>
      <c r="M253" s="2">
        <v>768.37555397599408</v>
      </c>
      <c r="N253" s="2">
        <v>502.11162682400578</v>
      </c>
      <c r="O253" s="2">
        <v>6.8428191999999664</v>
      </c>
      <c r="P253" s="2">
        <v>0</v>
      </c>
      <c r="Q253" s="2">
        <v>0</v>
      </c>
      <c r="R253" s="2">
        <v>0</v>
      </c>
      <c r="S253" s="2">
        <v>0</v>
      </c>
      <c r="T253" s="2">
        <v>0</v>
      </c>
      <c r="U253" s="2">
        <v>0</v>
      </c>
      <c r="V253" s="2">
        <v>0</v>
      </c>
      <c r="W253" s="2">
        <v>0</v>
      </c>
      <c r="X253" s="2">
        <v>0</v>
      </c>
      <c r="Y253" s="2">
        <f t="shared" si="3"/>
        <v>1277.3299999999997</v>
      </c>
    </row>
    <row r="254" spans="1:25" ht="14.4">
      <c r="A254" s="1" t="s">
        <v>31</v>
      </c>
      <c r="B254" s="1">
        <v>120201</v>
      </c>
      <c r="C254" s="13" t="s">
        <v>1077</v>
      </c>
      <c r="D254" s="13" t="s">
        <v>1059</v>
      </c>
      <c r="E254" s="1" t="s">
        <v>128</v>
      </c>
      <c r="F254" s="1">
        <v>68532100</v>
      </c>
      <c r="G254" s="13" t="s">
        <v>895</v>
      </c>
      <c r="H254" s="13">
        <v>34</v>
      </c>
      <c r="I254" s="13" t="s">
        <v>887</v>
      </c>
      <c r="J254" s="13" t="s">
        <v>888</v>
      </c>
      <c r="K254" s="13" t="s">
        <v>887</v>
      </c>
      <c r="L254" s="13" t="s">
        <v>894</v>
      </c>
      <c r="M254" s="2">
        <v>-20.158201348308069</v>
      </c>
      <c r="N254" s="2">
        <v>-1.8917986504319375</v>
      </c>
      <c r="O254" s="2">
        <v>0</v>
      </c>
      <c r="P254" s="2">
        <v>0</v>
      </c>
      <c r="Q254" s="2">
        <v>0</v>
      </c>
      <c r="R254" s="2">
        <v>0</v>
      </c>
      <c r="S254" s="2">
        <v>0</v>
      </c>
      <c r="T254" s="2">
        <v>0</v>
      </c>
      <c r="U254" s="2">
        <v>0</v>
      </c>
      <c r="V254" s="2">
        <v>0</v>
      </c>
      <c r="W254" s="2">
        <v>0</v>
      </c>
      <c r="X254" s="2">
        <v>0</v>
      </c>
      <c r="Y254" s="2">
        <f t="shared" si="3"/>
        <v>-22.049999998740006</v>
      </c>
    </row>
    <row r="255" spans="1:25" ht="14.4">
      <c r="A255" s="1" t="s">
        <v>31</v>
      </c>
      <c r="B255" s="1">
        <v>120201</v>
      </c>
      <c r="C255" s="13" t="s">
        <v>1077</v>
      </c>
      <c r="D255" s="13" t="s">
        <v>1059</v>
      </c>
      <c r="E255" s="1" t="s">
        <v>129</v>
      </c>
      <c r="F255" s="1">
        <v>68533100</v>
      </c>
      <c r="G255" s="13" t="s">
        <v>897</v>
      </c>
      <c r="H255" s="13">
        <v>34</v>
      </c>
      <c r="I255" s="13" t="s">
        <v>887</v>
      </c>
      <c r="J255" s="13" t="s">
        <v>888</v>
      </c>
      <c r="K255" s="13" t="s">
        <v>887</v>
      </c>
      <c r="L255" s="13" t="s">
        <v>894</v>
      </c>
      <c r="M255" s="2">
        <v>-287.10464870547173</v>
      </c>
      <c r="N255" s="2">
        <v>-287.10464870547173</v>
      </c>
      <c r="O255" s="2">
        <v>-314.10790629201188</v>
      </c>
      <c r="P255" s="2">
        <v>-295.14357886922494</v>
      </c>
      <c r="Q255" s="2">
        <v>-309.02325326870658</v>
      </c>
      <c r="R255" s="2">
        <v>-309.02325326870658</v>
      </c>
      <c r="S255" s="2">
        <v>-295.14357886922494</v>
      </c>
      <c r="T255" s="2">
        <v>-322.90292766818817</v>
      </c>
      <c r="U255" s="2">
        <v>-309.02325326870658</v>
      </c>
      <c r="V255" s="2">
        <v>-295.14357886922494</v>
      </c>
      <c r="W255" s="2">
        <v>-309.02325326870658</v>
      </c>
      <c r="X255" s="2">
        <v>-309.02325326870658</v>
      </c>
      <c r="Y255" s="2">
        <f t="shared" si="3"/>
        <v>-3641.767134322351</v>
      </c>
    </row>
    <row r="256" spans="1:25" ht="14.4">
      <c r="A256" s="1" t="s">
        <v>31</v>
      </c>
      <c r="B256" s="1">
        <v>120201</v>
      </c>
      <c r="C256" s="13" t="s">
        <v>1077</v>
      </c>
      <c r="D256" s="13" t="s">
        <v>1059</v>
      </c>
      <c r="E256" s="1" t="s">
        <v>130</v>
      </c>
      <c r="F256" s="1">
        <v>68535100</v>
      </c>
      <c r="G256" s="13" t="s">
        <v>899</v>
      </c>
      <c r="H256" s="13">
        <v>34</v>
      </c>
      <c r="I256" s="13" t="s">
        <v>887</v>
      </c>
      <c r="J256" s="13" t="s">
        <v>888</v>
      </c>
      <c r="K256" s="13" t="s">
        <v>887</v>
      </c>
      <c r="L256" s="13" t="s">
        <v>894</v>
      </c>
      <c r="M256" s="2">
        <v>-52.542027214073258</v>
      </c>
      <c r="N256" s="2">
        <v>-15.812972785926741</v>
      </c>
      <c r="O256" s="2">
        <v>0</v>
      </c>
      <c r="P256" s="2">
        <v>0</v>
      </c>
      <c r="Q256" s="2">
        <v>0</v>
      </c>
      <c r="R256" s="2">
        <v>0</v>
      </c>
      <c r="S256" s="2">
        <v>0</v>
      </c>
      <c r="T256" s="2">
        <v>0</v>
      </c>
      <c r="U256" s="2">
        <v>0</v>
      </c>
      <c r="V256" s="2">
        <v>0</v>
      </c>
      <c r="W256" s="2">
        <v>0</v>
      </c>
      <c r="X256" s="2">
        <v>0</v>
      </c>
      <c r="Y256" s="2">
        <f t="shared" si="3"/>
        <v>-68.355000000000004</v>
      </c>
    </row>
    <row r="257" spans="1:25" ht="14.4">
      <c r="A257" s="1" t="s">
        <v>32</v>
      </c>
      <c r="B257" s="1">
        <v>120203</v>
      </c>
      <c r="C257" s="13" t="s">
        <v>1079</v>
      </c>
      <c r="D257" s="13" t="s">
        <v>1059</v>
      </c>
      <c r="E257" s="1" t="s">
        <v>80</v>
      </c>
      <c r="F257" s="1">
        <v>50109900</v>
      </c>
      <c r="G257" s="13" t="s">
        <v>388</v>
      </c>
      <c r="H257" s="13">
        <v>10</v>
      </c>
      <c r="I257" s="13" t="s">
        <v>347</v>
      </c>
      <c r="J257" s="13" t="s">
        <v>348</v>
      </c>
      <c r="K257" s="13" t="s">
        <v>349</v>
      </c>
      <c r="L257" s="13" t="s">
        <v>351</v>
      </c>
      <c r="M257" s="2">
        <v>-4674.6731640000007</v>
      </c>
      <c r="N257" s="2">
        <v>-4674.6731640000007</v>
      </c>
      <c r="O257" s="2">
        <v>-5119.8801319999993</v>
      </c>
      <c r="P257" s="2">
        <v>-4709.9838340800006</v>
      </c>
      <c r="Q257" s="2">
        <v>-4934.2687785600001</v>
      </c>
      <c r="R257" s="2">
        <v>-4934.2687785600001</v>
      </c>
      <c r="S257" s="2">
        <v>-4709.9838340800006</v>
      </c>
      <c r="T257" s="2">
        <v>-5158.5537230399996</v>
      </c>
      <c r="U257" s="2">
        <v>-4934.2687785600001</v>
      </c>
      <c r="V257" s="2">
        <v>-4709.9838340800006</v>
      </c>
      <c r="W257" s="2">
        <v>-5004.2175145600004</v>
      </c>
      <c r="X257" s="2">
        <v>-5004.2175145600004</v>
      </c>
      <c r="Y257" s="2">
        <f t="shared" si="3"/>
        <v>-58568.973050079992</v>
      </c>
    </row>
    <row r="258" spans="1:25" ht="14.4">
      <c r="A258" s="1" t="s">
        <v>32</v>
      </c>
      <c r="B258" s="1">
        <v>120203</v>
      </c>
      <c r="C258" s="13" t="s">
        <v>1079</v>
      </c>
      <c r="D258" s="13" t="s">
        <v>1059</v>
      </c>
      <c r="E258" s="1" t="s">
        <v>152</v>
      </c>
      <c r="F258" s="1">
        <v>50110000</v>
      </c>
      <c r="G258" s="13" t="s">
        <v>389</v>
      </c>
      <c r="H258" s="13">
        <v>10</v>
      </c>
      <c r="I258" s="13" t="s">
        <v>347</v>
      </c>
      <c r="J258" s="13" t="s">
        <v>348</v>
      </c>
      <c r="K258" s="13" t="s">
        <v>349</v>
      </c>
      <c r="L258" s="13" t="s">
        <v>351</v>
      </c>
      <c r="M258" s="2">
        <v>8827.0741098470608</v>
      </c>
      <c r="N258" s="2">
        <v>8827.0741098470608</v>
      </c>
      <c r="O258" s="2">
        <v>8827.0741098470608</v>
      </c>
      <c r="P258" s="2">
        <v>8837.5237898470605</v>
      </c>
      <c r="Q258" s="2">
        <v>8837.5237898470605</v>
      </c>
      <c r="R258" s="2">
        <v>8837.5237898470605</v>
      </c>
      <c r="S258" s="2">
        <v>8837.5237898470605</v>
      </c>
      <c r="T258" s="2">
        <v>8837.5237898470605</v>
      </c>
      <c r="U258" s="2">
        <v>8837.5237898470605</v>
      </c>
      <c r="V258" s="2">
        <v>8837.5237898470605</v>
      </c>
      <c r="W258" s="2">
        <v>9002.8817675457813</v>
      </c>
      <c r="X258" s="2">
        <v>9002.8817675457813</v>
      </c>
      <c r="Y258" s="2">
        <f t="shared" si="3"/>
        <v>106349.65239356218</v>
      </c>
    </row>
    <row r="259" spans="1:25" ht="14.4">
      <c r="A259" s="1" t="s">
        <v>32</v>
      </c>
      <c r="B259" s="1">
        <v>120203</v>
      </c>
      <c r="C259" s="13" t="s">
        <v>1079</v>
      </c>
      <c r="D259" s="13" t="s">
        <v>1059</v>
      </c>
      <c r="E259" s="1" t="s">
        <v>153</v>
      </c>
      <c r="F259" s="1">
        <v>50119900</v>
      </c>
      <c r="G259" s="13" t="s">
        <v>406</v>
      </c>
      <c r="H259" s="13">
        <v>10</v>
      </c>
      <c r="I259" s="13" t="s">
        <v>347</v>
      </c>
      <c r="J259" s="13" t="s">
        <v>348</v>
      </c>
      <c r="K259" s="13" t="s">
        <v>349</v>
      </c>
      <c r="L259" s="13" t="s">
        <v>351</v>
      </c>
      <c r="M259" s="2">
        <v>-223.42490028456007</v>
      </c>
      <c r="N259" s="2">
        <v>-223.42490028456007</v>
      </c>
      <c r="O259" s="2">
        <v>-223.42490028456007</v>
      </c>
      <c r="P259" s="2">
        <v>-223.42490028456007</v>
      </c>
      <c r="Q259" s="2">
        <v>-223.42490028456007</v>
      </c>
      <c r="R259" s="2">
        <v>-223.42490028456007</v>
      </c>
      <c r="S259" s="2">
        <v>-223.42490028456007</v>
      </c>
      <c r="T259" s="2">
        <v>-223.42490028456007</v>
      </c>
      <c r="U259" s="2">
        <v>-223.42490028456007</v>
      </c>
      <c r="V259" s="2">
        <v>-223.42490028456007</v>
      </c>
      <c r="W259" s="2">
        <v>-227.79506948328003</v>
      </c>
      <c r="X259" s="2">
        <v>-227.79506948328003</v>
      </c>
      <c r="Y259" s="2">
        <f t="shared" si="3"/>
        <v>-2689.8391418121601</v>
      </c>
    </row>
    <row r="260" spans="1:25" ht="14.4">
      <c r="A260" s="1" t="s">
        <v>32</v>
      </c>
      <c r="B260" s="1">
        <v>120203</v>
      </c>
      <c r="C260" s="13" t="s">
        <v>1079</v>
      </c>
      <c r="D260" s="13" t="s">
        <v>1059</v>
      </c>
      <c r="E260" s="1" t="s">
        <v>52</v>
      </c>
      <c r="F260" s="1">
        <v>50100000</v>
      </c>
      <c r="G260" s="13" t="s">
        <v>346</v>
      </c>
      <c r="H260" s="13">
        <v>10</v>
      </c>
      <c r="I260" s="13" t="s">
        <v>347</v>
      </c>
      <c r="J260" s="13" t="s">
        <v>348</v>
      </c>
      <c r="K260" s="13" t="s">
        <v>349</v>
      </c>
      <c r="L260" s="13" t="s">
        <v>351</v>
      </c>
      <c r="M260" s="2">
        <v>110983.49939999996</v>
      </c>
      <c r="N260" s="2">
        <v>110983.49939999996</v>
      </c>
      <c r="O260" s="2">
        <v>121553.36219999993</v>
      </c>
      <c r="P260" s="2">
        <v>111799.10077599996</v>
      </c>
      <c r="Q260" s="2">
        <v>117122.86843200005</v>
      </c>
      <c r="R260" s="2">
        <v>117122.86843200005</v>
      </c>
      <c r="S260" s="2">
        <v>111799.10077599996</v>
      </c>
      <c r="T260" s="2">
        <v>122446.63608799996</v>
      </c>
      <c r="U260" s="2">
        <v>117122.86843200005</v>
      </c>
      <c r="V260" s="2">
        <v>111799.10077599996</v>
      </c>
      <c r="W260" s="2">
        <v>118800.180032</v>
      </c>
      <c r="X260" s="2">
        <v>118800.180032</v>
      </c>
      <c r="Y260" s="2">
        <f t="shared" si="3"/>
        <v>1390333.2647759996</v>
      </c>
    </row>
    <row r="261" spans="1:25" ht="14.4">
      <c r="A261" s="1" t="s">
        <v>32</v>
      </c>
      <c r="B261" s="1">
        <v>120203</v>
      </c>
      <c r="C261" s="13" t="s">
        <v>1079</v>
      </c>
      <c r="D261" s="13" t="s">
        <v>1059</v>
      </c>
      <c r="E261" s="1" t="s">
        <v>81</v>
      </c>
      <c r="F261" s="1">
        <v>50171000</v>
      </c>
      <c r="G261" s="13" t="s">
        <v>409</v>
      </c>
      <c r="H261" s="13">
        <v>10</v>
      </c>
      <c r="I261" s="13" t="s">
        <v>347</v>
      </c>
      <c r="J261" s="13" t="s">
        <v>348</v>
      </c>
      <c r="K261" s="13" t="s">
        <v>349</v>
      </c>
      <c r="L261" s="13" t="s">
        <v>351</v>
      </c>
      <c r="M261" s="2">
        <v>1186.8751467118113</v>
      </c>
      <c r="N261" s="2">
        <v>1186.8751467118113</v>
      </c>
      <c r="O261" s="2">
        <v>1299.9075416367459</v>
      </c>
      <c r="P261" s="2">
        <v>1220.1058108197421</v>
      </c>
      <c r="Q261" s="2">
        <v>1278.2018018111585</v>
      </c>
      <c r="R261" s="2">
        <v>1278.2018018111585</v>
      </c>
      <c r="S261" s="2">
        <v>1220.1058108197421</v>
      </c>
      <c r="T261" s="2">
        <v>1336.3077928025746</v>
      </c>
      <c r="U261" s="2">
        <v>1278.2018018111585</v>
      </c>
      <c r="V261" s="2">
        <v>1220.1058108197421</v>
      </c>
      <c r="W261" s="2">
        <v>1278.2018018111585</v>
      </c>
      <c r="X261" s="2">
        <v>1278.2018018111585</v>
      </c>
      <c r="Y261" s="2">
        <f t="shared" si="3"/>
        <v>15061.292069377963</v>
      </c>
    </row>
    <row r="262" spans="1:25" ht="14.4">
      <c r="A262" s="1" t="s">
        <v>32</v>
      </c>
      <c r="B262" s="1">
        <v>120203</v>
      </c>
      <c r="C262" s="13" t="s">
        <v>1079</v>
      </c>
      <c r="D262" s="13" t="s">
        <v>1059</v>
      </c>
      <c r="E262" s="1" t="s">
        <v>84</v>
      </c>
      <c r="F262" s="1">
        <v>50550000</v>
      </c>
      <c r="G262" s="13" t="s">
        <v>446</v>
      </c>
      <c r="H262" s="13">
        <v>12</v>
      </c>
      <c r="I262" s="13" t="s">
        <v>442</v>
      </c>
      <c r="J262" s="13" t="s">
        <v>443</v>
      </c>
      <c r="K262" s="13" t="s">
        <v>444</v>
      </c>
      <c r="L262" s="13" t="s">
        <v>417</v>
      </c>
      <c r="M262" s="2">
        <v>23684.04</v>
      </c>
      <c r="N262" s="2">
        <v>23684.04</v>
      </c>
      <c r="O262" s="2">
        <v>23684.04</v>
      </c>
      <c r="P262" s="2">
        <v>23684.04</v>
      </c>
      <c r="Q262" s="2">
        <v>23684.04</v>
      </c>
      <c r="R262" s="2">
        <v>23684.04</v>
      </c>
      <c r="S262" s="2">
        <v>23684.04</v>
      </c>
      <c r="T262" s="2">
        <v>23684.04</v>
      </c>
      <c r="U262" s="2">
        <v>23684.04</v>
      </c>
      <c r="V262" s="2">
        <v>23684.04</v>
      </c>
      <c r="W262" s="2">
        <v>23684.04</v>
      </c>
      <c r="X262" s="2">
        <v>23684.04</v>
      </c>
      <c r="Y262" s="2">
        <f t="shared" si="3"/>
        <v>284208.48000000004</v>
      </c>
    </row>
    <row r="263" spans="1:25" ht="14.4">
      <c r="A263" s="1" t="s">
        <v>32</v>
      </c>
      <c r="B263" s="1">
        <v>120203</v>
      </c>
      <c r="C263" s="13" t="s">
        <v>1079</v>
      </c>
      <c r="D263" s="13" t="s">
        <v>1059</v>
      </c>
      <c r="E263" s="1" t="s">
        <v>85</v>
      </c>
      <c r="F263" s="1">
        <v>50550100</v>
      </c>
      <c r="G263" s="13" t="s">
        <v>447</v>
      </c>
      <c r="H263" s="13">
        <v>12</v>
      </c>
      <c r="I263" s="13" t="s">
        <v>442</v>
      </c>
      <c r="J263" s="13" t="s">
        <v>443</v>
      </c>
      <c r="K263" s="13" t="s">
        <v>444</v>
      </c>
      <c r="L263" s="13" t="s">
        <v>417</v>
      </c>
      <c r="M263" s="2">
        <v>-965.11999999999989</v>
      </c>
      <c r="N263" s="2">
        <v>-965.11999999999989</v>
      </c>
      <c r="O263" s="2">
        <v>-965.11999999999989</v>
      </c>
      <c r="P263" s="2">
        <v>-965.11999999999989</v>
      </c>
      <c r="Q263" s="2">
        <v>-965.11999999999989</v>
      </c>
      <c r="R263" s="2">
        <v>-965.11999999999989</v>
      </c>
      <c r="S263" s="2">
        <v>-965.11999999999989</v>
      </c>
      <c r="T263" s="2">
        <v>-965.11999999999989</v>
      </c>
      <c r="U263" s="2">
        <v>-965.11999999999989</v>
      </c>
      <c r="V263" s="2">
        <v>-965.11999999999989</v>
      </c>
      <c r="W263" s="2">
        <v>-965.11999999999989</v>
      </c>
      <c r="X263" s="2">
        <v>-965.11999999999989</v>
      </c>
      <c r="Y263" s="2">
        <f t="shared" si="3"/>
        <v>-11581.439999999995</v>
      </c>
    </row>
    <row r="264" spans="1:25" ht="14.4">
      <c r="A264" s="1" t="s">
        <v>32</v>
      </c>
      <c r="B264" s="1">
        <v>120203</v>
      </c>
      <c r="C264" s="13" t="s">
        <v>1079</v>
      </c>
      <c r="D264" s="13" t="s">
        <v>1059</v>
      </c>
      <c r="E264" s="1" t="s">
        <v>53</v>
      </c>
      <c r="F264" s="1">
        <v>50421000</v>
      </c>
      <c r="G264" s="13" t="s">
        <v>413</v>
      </c>
      <c r="H264" s="13">
        <v>13</v>
      </c>
      <c r="I264" s="13" t="s">
        <v>414</v>
      </c>
      <c r="J264" s="13" t="s">
        <v>415</v>
      </c>
      <c r="K264" s="13" t="s">
        <v>414</v>
      </c>
      <c r="L264" s="13" t="s">
        <v>417</v>
      </c>
      <c r="M264" s="2">
        <v>2533.8264809607904</v>
      </c>
      <c r="N264" s="2">
        <v>2533.8264809607904</v>
      </c>
      <c r="O264" s="2">
        <v>2760.3074809573386</v>
      </c>
      <c r="P264" s="2">
        <v>2557.4992681544218</v>
      </c>
      <c r="Q264" s="2">
        <v>2671.8531661272709</v>
      </c>
      <c r="R264" s="2">
        <v>2671.8531661272709</v>
      </c>
      <c r="S264" s="2">
        <v>2557.4992681544218</v>
      </c>
      <c r="T264" s="2">
        <v>2786.2070641001196</v>
      </c>
      <c r="U264" s="2">
        <v>2671.8531661272709</v>
      </c>
      <c r="V264" s="2">
        <v>2557.4992681544218</v>
      </c>
      <c r="W264" s="2">
        <v>2706.3163902269193</v>
      </c>
      <c r="X264" s="2">
        <v>2706.3163902269193</v>
      </c>
      <c r="Y264" s="2">
        <f t="shared" si="3"/>
        <v>31714.857590277956</v>
      </c>
    </row>
    <row r="265" spans="1:25" ht="14.4">
      <c r="A265" s="1" t="s">
        <v>32</v>
      </c>
      <c r="B265" s="1">
        <v>120203</v>
      </c>
      <c r="C265" s="13" t="s">
        <v>1079</v>
      </c>
      <c r="D265" s="13" t="s">
        <v>1059</v>
      </c>
      <c r="E265" s="1" t="s">
        <v>54</v>
      </c>
      <c r="F265" s="1">
        <v>50422000</v>
      </c>
      <c r="G265" s="13" t="s">
        <v>419</v>
      </c>
      <c r="H265" s="13">
        <v>13</v>
      </c>
      <c r="I265" s="13" t="s">
        <v>414</v>
      </c>
      <c r="J265" s="13" t="s">
        <v>415</v>
      </c>
      <c r="K265" s="13" t="s">
        <v>414</v>
      </c>
      <c r="L265" s="13" t="s">
        <v>417</v>
      </c>
      <c r="M265" s="2">
        <v>2093.1779654625689</v>
      </c>
      <c r="N265" s="2">
        <v>2093.1779654625689</v>
      </c>
      <c r="O265" s="2">
        <v>2292.5301526494804</v>
      </c>
      <c r="P265" s="2">
        <v>2127.220442539679</v>
      </c>
      <c r="Q265" s="2">
        <v>2228.5199874225214</v>
      </c>
      <c r="R265" s="2">
        <v>2228.5199874225214</v>
      </c>
      <c r="S265" s="2">
        <v>2127.220442539679</v>
      </c>
      <c r="T265" s="2">
        <v>2329.8195323053628</v>
      </c>
      <c r="U265" s="2">
        <v>2228.5199874225214</v>
      </c>
      <c r="V265" s="2">
        <v>2127.220442539679</v>
      </c>
      <c r="W265" s="2">
        <v>2246.494755349222</v>
      </c>
      <c r="X265" s="2">
        <v>2246.494755349222</v>
      </c>
      <c r="Y265" s="2">
        <f t="shared" si="3"/>
        <v>26368.916416465028</v>
      </c>
    </row>
    <row r="266" spans="1:25" ht="14.4">
      <c r="A266" s="1" t="s">
        <v>32</v>
      </c>
      <c r="B266" s="1">
        <v>120203</v>
      </c>
      <c r="C266" s="13" t="s">
        <v>1079</v>
      </c>
      <c r="D266" s="13" t="s">
        <v>1059</v>
      </c>
      <c r="E266" s="1" t="s">
        <v>90</v>
      </c>
      <c r="F266" s="1">
        <v>50421100</v>
      </c>
      <c r="G266" s="13" t="s">
        <v>418</v>
      </c>
      <c r="H266" s="13">
        <v>13</v>
      </c>
      <c r="I266" s="13" t="s">
        <v>414</v>
      </c>
      <c r="J266" s="13" t="s">
        <v>415</v>
      </c>
      <c r="K266" s="13" t="s">
        <v>414</v>
      </c>
      <c r="L266" s="13" t="s">
        <v>417</v>
      </c>
      <c r="M266" s="2">
        <v>-102.30840939550113</v>
      </c>
      <c r="N266" s="2">
        <v>-102.30840939550113</v>
      </c>
      <c r="O266" s="2">
        <v>-111.46424635770333</v>
      </c>
      <c r="P266" s="2">
        <v>-103.16444692145727</v>
      </c>
      <c r="Q266" s="2">
        <v>-107.78280392310145</v>
      </c>
      <c r="R266" s="2">
        <v>-107.78280392310145</v>
      </c>
      <c r="S266" s="2">
        <v>-103.16444692145727</v>
      </c>
      <c r="T266" s="2">
        <v>-112.40116092474565</v>
      </c>
      <c r="U266" s="2">
        <v>-107.78280392310145</v>
      </c>
      <c r="V266" s="2">
        <v>-103.16444692145727</v>
      </c>
      <c r="W266" s="2">
        <v>-109.24724062170128</v>
      </c>
      <c r="X266" s="2">
        <v>-109.24724062170128</v>
      </c>
      <c r="Y266" s="2">
        <f t="shared" ref="Y266:Y329" si="4">SUM(M266:X266)</f>
        <v>-1279.81845985053</v>
      </c>
    </row>
    <row r="267" spans="1:25" ht="14.4">
      <c r="A267" s="1" t="s">
        <v>32</v>
      </c>
      <c r="B267" s="1">
        <v>120203</v>
      </c>
      <c r="C267" s="13" t="s">
        <v>1079</v>
      </c>
      <c r="D267" s="13" t="s">
        <v>1059</v>
      </c>
      <c r="E267" s="1" t="s">
        <v>91</v>
      </c>
      <c r="F267" s="1">
        <v>50422100</v>
      </c>
      <c r="G267" s="13" t="s">
        <v>420</v>
      </c>
      <c r="H267" s="13">
        <v>13</v>
      </c>
      <c r="I267" s="13" t="s">
        <v>414</v>
      </c>
      <c r="J267" s="13" t="s">
        <v>415</v>
      </c>
      <c r="K267" s="13" t="s">
        <v>414</v>
      </c>
      <c r="L267" s="13" t="s">
        <v>417</v>
      </c>
      <c r="M267" s="2">
        <v>-75.341846488632655</v>
      </c>
      <c r="N267" s="2">
        <v>-75.341846488632655</v>
      </c>
      <c r="O267" s="2">
        <v>-82.517260439931007</v>
      </c>
      <c r="P267" s="2">
        <v>-76.30241716159037</v>
      </c>
      <c r="Q267" s="2">
        <v>-79.935865597856576</v>
      </c>
      <c r="R267" s="2">
        <v>-79.935865597856576</v>
      </c>
      <c r="S267" s="2">
        <v>-76.30241716159037</v>
      </c>
      <c r="T267" s="2">
        <v>-83.569314034122783</v>
      </c>
      <c r="U267" s="2">
        <v>-79.935865597856576</v>
      </c>
      <c r="V267" s="2">
        <v>-76.30241716159037</v>
      </c>
      <c r="W267" s="2">
        <v>-80.776742554493069</v>
      </c>
      <c r="X267" s="2">
        <v>-80.776742554493069</v>
      </c>
      <c r="Y267" s="2">
        <f t="shared" si="4"/>
        <v>-947.03860083864606</v>
      </c>
    </row>
    <row r="268" spans="1:25" ht="14.4">
      <c r="A268" s="1" t="s">
        <v>32</v>
      </c>
      <c r="B268" s="1">
        <v>120203</v>
      </c>
      <c r="C268" s="13" t="s">
        <v>1079</v>
      </c>
      <c r="D268" s="13" t="s">
        <v>1059</v>
      </c>
      <c r="E268" s="1" t="s">
        <v>69</v>
      </c>
      <c r="F268" s="1">
        <v>68532000</v>
      </c>
      <c r="G268" s="13" t="s">
        <v>892</v>
      </c>
      <c r="H268" s="13">
        <v>34</v>
      </c>
      <c r="I268" s="13" t="s">
        <v>887</v>
      </c>
      <c r="J268" s="13" t="s">
        <v>888</v>
      </c>
      <c r="K268" s="13" t="s">
        <v>887</v>
      </c>
      <c r="L268" s="13" t="s">
        <v>894</v>
      </c>
      <c r="M268" s="2">
        <v>726.01091933135331</v>
      </c>
      <c r="N268" s="2">
        <v>336.31524061104682</v>
      </c>
      <c r="O268" s="2">
        <v>8.713839995199999</v>
      </c>
      <c r="P268" s="2">
        <v>0</v>
      </c>
      <c r="Q268" s="2">
        <v>0</v>
      </c>
      <c r="R268" s="2">
        <v>0</v>
      </c>
      <c r="S268" s="2">
        <v>0</v>
      </c>
      <c r="T268" s="2">
        <v>0</v>
      </c>
      <c r="U268" s="2">
        <v>0</v>
      </c>
      <c r="V268" s="2">
        <v>0</v>
      </c>
      <c r="W268" s="2">
        <v>0</v>
      </c>
      <c r="X268" s="2">
        <v>0</v>
      </c>
      <c r="Y268" s="2">
        <f t="shared" si="4"/>
        <v>1071.0399999376002</v>
      </c>
    </row>
    <row r="269" spans="1:25" ht="14.4">
      <c r="A269" s="1" t="s">
        <v>32</v>
      </c>
      <c r="B269" s="1">
        <v>120203</v>
      </c>
      <c r="C269" s="13" t="s">
        <v>1079</v>
      </c>
      <c r="D269" s="13" t="s">
        <v>1059</v>
      </c>
      <c r="E269" s="1" t="s">
        <v>70</v>
      </c>
      <c r="F269" s="1">
        <v>68533000</v>
      </c>
      <c r="G269" s="13" t="s">
        <v>896</v>
      </c>
      <c r="H269" s="13">
        <v>34</v>
      </c>
      <c r="I269" s="13" t="s">
        <v>887</v>
      </c>
      <c r="J269" s="13" t="s">
        <v>888</v>
      </c>
      <c r="K269" s="13" t="s">
        <v>887</v>
      </c>
      <c r="L269" s="13" t="s">
        <v>894</v>
      </c>
      <c r="M269" s="2">
        <v>9256.6117214747519</v>
      </c>
      <c r="N269" s="2">
        <v>9256.6117214747519</v>
      </c>
      <c r="O269" s="2">
        <v>10073.86634888651</v>
      </c>
      <c r="P269" s="2">
        <v>9322.3535030630119</v>
      </c>
      <c r="Q269" s="2">
        <v>9734.0784620578524</v>
      </c>
      <c r="R269" s="2">
        <v>9734.0784620578524</v>
      </c>
      <c r="S269" s="2">
        <v>9322.3535030630119</v>
      </c>
      <c r="T269" s="2">
        <v>10145.793421052695</v>
      </c>
      <c r="U269" s="2">
        <v>9734.0784620578524</v>
      </c>
      <c r="V269" s="2">
        <v>9322.3535030630119</v>
      </c>
      <c r="W269" s="2">
        <v>9875.0435379278042</v>
      </c>
      <c r="X269" s="2">
        <v>9875.0435379278042</v>
      </c>
      <c r="Y269" s="2">
        <f t="shared" si="4"/>
        <v>115652.26618410691</v>
      </c>
    </row>
    <row r="270" spans="1:25" ht="14.4">
      <c r="A270" s="1" t="s">
        <v>32</v>
      </c>
      <c r="B270" s="1">
        <v>120203</v>
      </c>
      <c r="C270" s="13" t="s">
        <v>1079</v>
      </c>
      <c r="D270" s="13" t="s">
        <v>1059</v>
      </c>
      <c r="E270" s="1" t="s">
        <v>71</v>
      </c>
      <c r="F270" s="1">
        <v>68535000</v>
      </c>
      <c r="G270" s="13" t="s">
        <v>898</v>
      </c>
      <c r="H270" s="13">
        <v>34</v>
      </c>
      <c r="I270" s="13" t="s">
        <v>887</v>
      </c>
      <c r="J270" s="13" t="s">
        <v>888</v>
      </c>
      <c r="K270" s="13" t="s">
        <v>887</v>
      </c>
      <c r="L270" s="13" t="s">
        <v>894</v>
      </c>
      <c r="M270" s="2">
        <v>1694.0254784398244</v>
      </c>
      <c r="N270" s="2">
        <v>1446.2339924351757</v>
      </c>
      <c r="O270" s="2">
        <v>179.9505291249998</v>
      </c>
      <c r="P270" s="2">
        <v>0</v>
      </c>
      <c r="Q270" s="2">
        <v>0</v>
      </c>
      <c r="R270" s="2">
        <v>0</v>
      </c>
      <c r="S270" s="2">
        <v>0</v>
      </c>
      <c r="T270" s="2">
        <v>0</v>
      </c>
      <c r="U270" s="2">
        <v>0</v>
      </c>
      <c r="V270" s="2">
        <v>0</v>
      </c>
      <c r="W270" s="2">
        <v>0</v>
      </c>
      <c r="X270" s="2">
        <v>0</v>
      </c>
      <c r="Y270" s="2">
        <f t="shared" si="4"/>
        <v>3320.21</v>
      </c>
    </row>
    <row r="271" spans="1:25" ht="14.4">
      <c r="A271" s="1" t="s">
        <v>32</v>
      </c>
      <c r="B271" s="1">
        <v>120203</v>
      </c>
      <c r="C271" s="13" t="s">
        <v>1079</v>
      </c>
      <c r="D271" s="13" t="s">
        <v>1059</v>
      </c>
      <c r="E271" s="1" t="s">
        <v>128</v>
      </c>
      <c r="F271" s="1">
        <v>68532100</v>
      </c>
      <c r="G271" s="13" t="s">
        <v>895</v>
      </c>
      <c r="H271" s="13">
        <v>34</v>
      </c>
      <c r="I271" s="13" t="s">
        <v>887</v>
      </c>
      <c r="J271" s="13" t="s">
        <v>888</v>
      </c>
      <c r="K271" s="13" t="s">
        <v>887</v>
      </c>
      <c r="L271" s="13" t="s">
        <v>894</v>
      </c>
      <c r="M271" s="2">
        <v>-30.610737110650106</v>
      </c>
      <c r="N271" s="2">
        <v>-12.891586086949914</v>
      </c>
      <c r="O271" s="2">
        <v>-0.17767679990399998</v>
      </c>
      <c r="P271" s="2">
        <v>0</v>
      </c>
      <c r="Q271" s="2">
        <v>0</v>
      </c>
      <c r="R271" s="2">
        <v>0</v>
      </c>
      <c r="S271" s="2">
        <v>0</v>
      </c>
      <c r="T271" s="2">
        <v>0</v>
      </c>
      <c r="U271" s="2">
        <v>0</v>
      </c>
      <c r="V271" s="2">
        <v>0</v>
      </c>
      <c r="W271" s="2">
        <v>0</v>
      </c>
      <c r="X271" s="2">
        <v>0</v>
      </c>
      <c r="Y271" s="2">
        <f t="shared" si="4"/>
        <v>-43.679999997504019</v>
      </c>
    </row>
    <row r="272" spans="1:25" ht="14.4">
      <c r="A272" s="1" t="s">
        <v>32</v>
      </c>
      <c r="B272" s="1">
        <v>120203</v>
      </c>
      <c r="C272" s="13" t="s">
        <v>1079</v>
      </c>
      <c r="D272" s="13" t="s">
        <v>1059</v>
      </c>
      <c r="E272" s="1" t="s">
        <v>129</v>
      </c>
      <c r="F272" s="1">
        <v>68533100</v>
      </c>
      <c r="G272" s="13" t="s">
        <v>897</v>
      </c>
      <c r="H272" s="13">
        <v>34</v>
      </c>
      <c r="I272" s="13" t="s">
        <v>887</v>
      </c>
      <c r="J272" s="13" t="s">
        <v>888</v>
      </c>
      <c r="K272" s="13" t="s">
        <v>887</v>
      </c>
      <c r="L272" s="13" t="s">
        <v>894</v>
      </c>
      <c r="M272" s="2">
        <v>-390.28689816078861</v>
      </c>
      <c r="N272" s="2">
        <v>-390.28689816078861</v>
      </c>
      <c r="O272" s="2">
        <v>-425.00777259163686</v>
      </c>
      <c r="P272" s="2">
        <v>-393.19927619768998</v>
      </c>
      <c r="Q272" s="2">
        <v>-410.69762071913794</v>
      </c>
      <c r="R272" s="2">
        <v>-410.69762071913794</v>
      </c>
      <c r="S272" s="2">
        <v>-393.19927619768998</v>
      </c>
      <c r="T272" s="2">
        <v>-428.19596524058591</v>
      </c>
      <c r="U272" s="2">
        <v>-410.69762071913794</v>
      </c>
      <c r="V272" s="2">
        <v>-393.19927619768998</v>
      </c>
      <c r="W272" s="2">
        <v>-416.54033119598648</v>
      </c>
      <c r="X272" s="2">
        <v>-416.54033119598648</v>
      </c>
      <c r="Y272" s="2">
        <f t="shared" si="4"/>
        <v>-4878.548887296256</v>
      </c>
    </row>
    <row r="273" spans="1:25" ht="14.4">
      <c r="A273" s="1" t="s">
        <v>32</v>
      </c>
      <c r="B273" s="1">
        <v>120203</v>
      </c>
      <c r="C273" s="13" t="s">
        <v>1079</v>
      </c>
      <c r="D273" s="13" t="s">
        <v>1059</v>
      </c>
      <c r="E273" s="1" t="s">
        <v>130</v>
      </c>
      <c r="F273" s="1">
        <v>68535100</v>
      </c>
      <c r="G273" s="13" t="s">
        <v>899</v>
      </c>
      <c r="H273" s="13">
        <v>34</v>
      </c>
      <c r="I273" s="13" t="s">
        <v>887</v>
      </c>
      <c r="J273" s="13" t="s">
        <v>888</v>
      </c>
      <c r="K273" s="13" t="s">
        <v>887</v>
      </c>
      <c r="L273" s="13" t="s">
        <v>894</v>
      </c>
      <c r="M273" s="2">
        <v>-71.425053258183553</v>
      </c>
      <c r="N273" s="2">
        <v>-58.580877467816443</v>
      </c>
      <c r="O273" s="2">
        <v>-5.4020692739999943</v>
      </c>
      <c r="P273" s="2">
        <v>0</v>
      </c>
      <c r="Q273" s="2">
        <v>0</v>
      </c>
      <c r="R273" s="2">
        <v>0</v>
      </c>
      <c r="S273" s="2">
        <v>0</v>
      </c>
      <c r="T273" s="2">
        <v>0</v>
      </c>
      <c r="U273" s="2">
        <v>0</v>
      </c>
      <c r="V273" s="2">
        <v>0</v>
      </c>
      <c r="W273" s="2">
        <v>0</v>
      </c>
      <c r="X273" s="2">
        <v>0</v>
      </c>
      <c r="Y273" s="2">
        <f t="shared" si="4"/>
        <v>-135.40799999999999</v>
      </c>
    </row>
    <row r="274" spans="1:25" ht="14.4">
      <c r="A274" s="1" t="s">
        <v>33</v>
      </c>
      <c r="B274" s="1">
        <v>120205</v>
      </c>
      <c r="C274" s="13" t="s">
        <v>1080</v>
      </c>
      <c r="D274" s="13" t="s">
        <v>1059</v>
      </c>
      <c r="E274" s="1" t="s">
        <v>147</v>
      </c>
      <c r="F274" s="1">
        <v>40211000</v>
      </c>
      <c r="G274" s="13" t="s">
        <v>304</v>
      </c>
      <c r="H274" s="13">
        <v>2</v>
      </c>
      <c r="I274" s="13" t="s">
        <v>305</v>
      </c>
      <c r="J274" s="13" t="s">
        <v>306</v>
      </c>
      <c r="K274" s="13" t="s">
        <v>305</v>
      </c>
      <c r="L274" s="13" t="s">
        <v>308</v>
      </c>
      <c r="M274" s="2">
        <v>17611.39</v>
      </c>
      <c r="N274" s="2">
        <v>14153.210000000001</v>
      </c>
      <c r="O274" s="2">
        <v>14092.99</v>
      </c>
      <c r="P274" s="2">
        <v>15382.419999999998</v>
      </c>
      <c r="Q274" s="2">
        <v>15245.67</v>
      </c>
      <c r="R274" s="2">
        <v>13670.79</v>
      </c>
      <c r="S274" s="2">
        <v>14031.84</v>
      </c>
      <c r="T274" s="2">
        <v>14391.18</v>
      </c>
      <c r="U274" s="2">
        <v>15000.18</v>
      </c>
      <c r="V274" s="2">
        <v>17708.5</v>
      </c>
      <c r="W274" s="2">
        <v>15138.34</v>
      </c>
      <c r="X274" s="2">
        <v>14691.21</v>
      </c>
      <c r="Y274" s="2">
        <f t="shared" si="4"/>
        <v>181117.71999999997</v>
      </c>
    </row>
    <row r="275" spans="1:25" ht="14.4">
      <c r="A275" s="1" t="s">
        <v>33</v>
      </c>
      <c r="B275" s="1">
        <v>120205</v>
      </c>
      <c r="C275" s="13" t="s">
        <v>1080</v>
      </c>
      <c r="D275" s="13" t="s">
        <v>1059</v>
      </c>
      <c r="E275" s="1" t="s">
        <v>193</v>
      </c>
      <c r="F275" s="1">
        <v>40221000</v>
      </c>
      <c r="G275" s="13" t="s">
        <v>310</v>
      </c>
      <c r="H275" s="13">
        <v>2</v>
      </c>
      <c r="I275" s="13" t="s">
        <v>305</v>
      </c>
      <c r="J275" s="13" t="s">
        <v>306</v>
      </c>
      <c r="K275" s="13" t="s">
        <v>305</v>
      </c>
      <c r="L275" s="13" t="s">
        <v>312</v>
      </c>
      <c r="M275" s="2">
        <v>11090.21</v>
      </c>
      <c r="N275" s="2">
        <v>7727.14</v>
      </c>
      <c r="O275" s="2">
        <v>7509.0099999999993</v>
      </c>
      <c r="P275" s="2">
        <v>10397.699999999999</v>
      </c>
      <c r="Q275" s="2">
        <v>8123.05</v>
      </c>
      <c r="R275" s="2">
        <v>5339.02</v>
      </c>
      <c r="S275" s="2">
        <v>6309.82</v>
      </c>
      <c r="T275" s="2">
        <v>10626.400000000001</v>
      </c>
      <c r="U275" s="2">
        <v>10080.57</v>
      </c>
      <c r="V275" s="2">
        <v>8788.09</v>
      </c>
      <c r="W275" s="2">
        <v>9310.02</v>
      </c>
      <c r="X275" s="2">
        <v>7974.6900000000005</v>
      </c>
      <c r="Y275" s="2">
        <f t="shared" si="4"/>
        <v>103275.72000000002</v>
      </c>
    </row>
    <row r="276" spans="1:25" ht="14.4">
      <c r="A276" s="1" t="s">
        <v>33</v>
      </c>
      <c r="B276" s="1">
        <v>120205</v>
      </c>
      <c r="C276" s="13" t="s">
        <v>1080</v>
      </c>
      <c r="D276" s="13" t="s">
        <v>1059</v>
      </c>
      <c r="E276" s="1" t="s">
        <v>194</v>
      </c>
      <c r="F276" s="1">
        <v>40231000</v>
      </c>
      <c r="G276" s="13" t="s">
        <v>314</v>
      </c>
      <c r="H276" s="13">
        <v>2</v>
      </c>
      <c r="I276" s="13" t="s">
        <v>305</v>
      </c>
      <c r="J276" s="13" t="s">
        <v>306</v>
      </c>
      <c r="K276" s="13" t="s">
        <v>305</v>
      </c>
      <c r="L276" s="13" t="s">
        <v>316</v>
      </c>
      <c r="M276" s="2">
        <v>20.75</v>
      </c>
      <c r="N276" s="2">
        <v>20.75</v>
      </c>
      <c r="O276" s="2">
        <v>27.16</v>
      </c>
      <c r="P276" s="2">
        <v>46.56</v>
      </c>
      <c r="Q276" s="2">
        <v>89.24</v>
      </c>
      <c r="R276" s="2">
        <v>60.79</v>
      </c>
      <c r="S276" s="2">
        <v>20.75</v>
      </c>
      <c r="T276" s="2">
        <v>20.75</v>
      </c>
      <c r="U276" s="2">
        <v>29</v>
      </c>
      <c r="V276" s="2">
        <v>29</v>
      </c>
      <c r="W276" s="2">
        <v>37.51</v>
      </c>
      <c r="X276" s="2">
        <v>31.039999999999992</v>
      </c>
      <c r="Y276" s="2">
        <f t="shared" si="4"/>
        <v>433.29999999999995</v>
      </c>
    </row>
    <row r="277" spans="1:25" ht="14.4">
      <c r="A277" s="1" t="s">
        <v>33</v>
      </c>
      <c r="B277" s="1">
        <v>120205</v>
      </c>
      <c r="C277" s="13" t="s">
        <v>1080</v>
      </c>
      <c r="D277" s="13" t="s">
        <v>1059</v>
      </c>
      <c r="E277" s="1" t="s">
        <v>195</v>
      </c>
      <c r="F277" s="1">
        <v>40251000</v>
      </c>
      <c r="G277" s="13" t="s">
        <v>318</v>
      </c>
      <c r="H277" s="13">
        <v>2</v>
      </c>
      <c r="I277" s="13" t="s">
        <v>305</v>
      </c>
      <c r="J277" s="13" t="s">
        <v>306</v>
      </c>
      <c r="K277" s="13" t="s">
        <v>305</v>
      </c>
      <c r="L277" s="13" t="s">
        <v>320</v>
      </c>
      <c r="M277" s="2">
        <v>2225.96</v>
      </c>
      <c r="N277" s="2">
        <v>421.09000000000003</v>
      </c>
      <c r="O277" s="2">
        <v>1222.3499999999999</v>
      </c>
      <c r="P277" s="2">
        <v>1369.78</v>
      </c>
      <c r="Q277" s="2">
        <v>1146.49</v>
      </c>
      <c r="R277" s="2">
        <v>1385.41</v>
      </c>
      <c r="S277" s="2">
        <v>637</v>
      </c>
      <c r="T277" s="2">
        <v>1148.8699999999999</v>
      </c>
      <c r="U277" s="2">
        <v>2361.7800000000002</v>
      </c>
      <c r="V277" s="2">
        <v>2155.1799999999998</v>
      </c>
      <c r="W277" s="2">
        <v>1800.54</v>
      </c>
      <c r="X277" s="2">
        <v>1253.0300000000002</v>
      </c>
      <c r="Y277" s="2">
        <f t="shared" si="4"/>
        <v>17127.48</v>
      </c>
    </row>
    <row r="278" spans="1:25" ht="14.4">
      <c r="A278" s="1" t="s">
        <v>33</v>
      </c>
      <c r="B278" s="1">
        <v>120205</v>
      </c>
      <c r="C278" s="13" t="s">
        <v>1080</v>
      </c>
      <c r="D278" s="13" t="s">
        <v>1059</v>
      </c>
      <c r="E278" s="1" t="s">
        <v>148</v>
      </c>
      <c r="F278" s="1">
        <v>40310100</v>
      </c>
      <c r="G278" s="13" t="s">
        <v>322</v>
      </c>
      <c r="H278" s="13">
        <v>3</v>
      </c>
      <c r="I278" s="13" t="s">
        <v>323</v>
      </c>
      <c r="J278" s="13" t="s">
        <v>324</v>
      </c>
      <c r="K278" s="13" t="s">
        <v>325</v>
      </c>
      <c r="L278" s="13" t="s">
        <v>327</v>
      </c>
      <c r="M278" s="2">
        <v>51000</v>
      </c>
      <c r="N278" s="2">
        <v>51000</v>
      </c>
      <c r="O278" s="2">
        <v>51000</v>
      </c>
      <c r="P278" s="2">
        <v>51000</v>
      </c>
      <c r="Q278" s="2">
        <v>62333.333333333336</v>
      </c>
      <c r="R278" s="2">
        <v>62333.333333333336</v>
      </c>
      <c r="S278" s="2">
        <v>62333.333333333336</v>
      </c>
      <c r="T278" s="2">
        <v>62333.333333333336</v>
      </c>
      <c r="U278" s="2">
        <v>62333.333333333336</v>
      </c>
      <c r="V278" s="2">
        <v>62333.333333333336</v>
      </c>
      <c r="W278" s="2">
        <v>51000</v>
      </c>
      <c r="X278" s="2">
        <v>51000</v>
      </c>
      <c r="Y278" s="2">
        <f t="shared" si="4"/>
        <v>679999.99999999988</v>
      </c>
    </row>
    <row r="279" spans="1:25" ht="14.4">
      <c r="A279" s="1" t="s">
        <v>33</v>
      </c>
      <c r="B279" s="1">
        <v>120205</v>
      </c>
      <c r="C279" s="13" t="s">
        <v>1080</v>
      </c>
      <c r="D279" s="13" t="s">
        <v>1059</v>
      </c>
      <c r="E279" s="1" t="s">
        <v>196</v>
      </c>
      <c r="F279" s="1">
        <v>40310200</v>
      </c>
      <c r="G279" s="13" t="s">
        <v>328</v>
      </c>
      <c r="H279" s="13">
        <v>3</v>
      </c>
      <c r="I279" s="13" t="s">
        <v>323</v>
      </c>
      <c r="J279" s="13" t="s">
        <v>324</v>
      </c>
      <c r="K279" s="13" t="s">
        <v>325</v>
      </c>
      <c r="L279" s="13" t="s">
        <v>330</v>
      </c>
      <c r="M279" s="2">
        <v>5693.21</v>
      </c>
      <c r="N279" s="2">
        <v>5693.21</v>
      </c>
      <c r="O279" s="2">
        <v>5693.21</v>
      </c>
      <c r="P279" s="2">
        <v>5693.21</v>
      </c>
      <c r="Q279" s="2">
        <v>5693.21</v>
      </c>
      <c r="R279" s="2">
        <v>7059</v>
      </c>
      <c r="S279" s="2">
        <v>5693.21</v>
      </c>
      <c r="T279" s="2">
        <v>5693.21</v>
      </c>
      <c r="U279" s="2">
        <v>5693.21</v>
      </c>
      <c r="V279" s="2">
        <v>5693.21</v>
      </c>
      <c r="W279" s="2">
        <v>5693.21</v>
      </c>
      <c r="X279" s="2">
        <v>5693.21</v>
      </c>
      <c r="Y279" s="2">
        <f t="shared" si="4"/>
        <v>69684.31</v>
      </c>
    </row>
    <row r="280" spans="1:25" ht="14.4">
      <c r="A280" s="1" t="s">
        <v>33</v>
      </c>
      <c r="B280" s="1">
        <v>120205</v>
      </c>
      <c r="C280" s="13" t="s">
        <v>1080</v>
      </c>
      <c r="D280" s="13" t="s">
        <v>1059</v>
      </c>
      <c r="E280" s="1" t="s">
        <v>197</v>
      </c>
      <c r="F280" s="1">
        <v>40310250</v>
      </c>
      <c r="G280" s="13" t="s">
        <v>331</v>
      </c>
      <c r="H280" s="13">
        <v>3</v>
      </c>
      <c r="I280" s="13" t="s">
        <v>323</v>
      </c>
      <c r="J280" s="13" t="s">
        <v>324</v>
      </c>
      <c r="K280" s="13" t="s">
        <v>325</v>
      </c>
      <c r="L280" s="13" t="s">
        <v>333</v>
      </c>
      <c r="M280" s="2">
        <v>5450</v>
      </c>
      <c r="N280" s="2">
        <v>5450</v>
      </c>
      <c r="O280" s="2">
        <v>5450</v>
      </c>
      <c r="P280" s="2">
        <v>5450</v>
      </c>
      <c r="Q280" s="2">
        <v>5450</v>
      </c>
      <c r="R280" s="2">
        <v>5450</v>
      </c>
      <c r="S280" s="2">
        <v>5450</v>
      </c>
      <c r="T280" s="2">
        <v>5450</v>
      </c>
      <c r="U280" s="2">
        <v>5450</v>
      </c>
      <c r="V280" s="2">
        <v>5450</v>
      </c>
      <c r="W280" s="2">
        <v>5450</v>
      </c>
      <c r="X280" s="2">
        <v>5450</v>
      </c>
      <c r="Y280" s="2">
        <f t="shared" si="4"/>
        <v>65400</v>
      </c>
    </row>
    <row r="281" spans="1:25" ht="14.4">
      <c r="A281" s="1" t="s">
        <v>33</v>
      </c>
      <c r="B281" s="1">
        <v>120205</v>
      </c>
      <c r="C281" s="13" t="s">
        <v>1080</v>
      </c>
      <c r="D281" s="13" t="s">
        <v>1059</v>
      </c>
      <c r="E281" s="1" t="s">
        <v>198</v>
      </c>
      <c r="F281" s="1">
        <v>40310400</v>
      </c>
      <c r="G281" s="13" t="s">
        <v>337</v>
      </c>
      <c r="H281" s="13">
        <v>3</v>
      </c>
      <c r="I281" s="13" t="s">
        <v>323</v>
      </c>
      <c r="J281" s="13" t="s">
        <v>324</v>
      </c>
      <c r="K281" s="13" t="s">
        <v>325</v>
      </c>
      <c r="L281" s="13" t="s">
        <v>336</v>
      </c>
      <c r="M281" s="2">
        <v>3246.666666666667</v>
      </c>
      <c r="N281" s="2">
        <v>3246.666666666667</v>
      </c>
      <c r="O281" s="2">
        <v>2651.4444444444439</v>
      </c>
      <c r="P281" s="2">
        <v>2164.4444444444439</v>
      </c>
      <c r="Q281" s="2">
        <v>2651.4444444444439</v>
      </c>
      <c r="R281" s="2">
        <v>2651.4444444444439</v>
      </c>
      <c r="S281" s="2">
        <v>2759.666666666667</v>
      </c>
      <c r="T281" s="2">
        <v>2759.666666666667</v>
      </c>
      <c r="U281" s="2">
        <v>2651.4444444444439</v>
      </c>
      <c r="V281" s="2">
        <v>2651.4444444444439</v>
      </c>
      <c r="W281" s="2">
        <v>2056.2222222222222</v>
      </c>
      <c r="X281" s="2">
        <v>2651.4444444444439</v>
      </c>
      <c r="Y281" s="2">
        <f t="shared" si="4"/>
        <v>32142.000000000004</v>
      </c>
    </row>
    <row r="282" spans="1:25" ht="14.4">
      <c r="A282" s="1" t="s">
        <v>33</v>
      </c>
      <c r="B282" s="1">
        <v>120205</v>
      </c>
      <c r="C282" s="13" t="s">
        <v>1080</v>
      </c>
      <c r="D282" s="13" t="s">
        <v>1059</v>
      </c>
      <c r="E282" s="1" t="s">
        <v>199</v>
      </c>
      <c r="F282" s="1">
        <v>40310500</v>
      </c>
      <c r="G282" s="13" t="s">
        <v>338</v>
      </c>
      <c r="H282" s="13">
        <v>3</v>
      </c>
      <c r="I282" s="13" t="s">
        <v>323</v>
      </c>
      <c r="J282" s="13" t="s">
        <v>324</v>
      </c>
      <c r="K282" s="13" t="s">
        <v>325</v>
      </c>
      <c r="L282" s="13" t="s">
        <v>336</v>
      </c>
      <c r="M282" s="2">
        <v>47127.340000000004</v>
      </c>
      <c r="N282" s="2">
        <v>48592.23</v>
      </c>
      <c r="O282" s="2">
        <v>52625</v>
      </c>
      <c r="P282" s="2">
        <v>55084.079999999994</v>
      </c>
      <c r="Q282" s="2">
        <v>65567.510000000009</v>
      </c>
      <c r="R282" s="2">
        <v>77786.36</v>
      </c>
      <c r="S282" s="2">
        <v>84885.21</v>
      </c>
      <c r="T282" s="2">
        <v>94818.240000000005</v>
      </c>
      <c r="U282" s="2">
        <v>58610.47</v>
      </c>
      <c r="V282" s="2">
        <v>57382.51</v>
      </c>
      <c r="W282" s="2">
        <v>52316.959999999992</v>
      </c>
      <c r="X282" s="2">
        <v>48747.34</v>
      </c>
      <c r="Y282" s="2">
        <f t="shared" si="4"/>
        <v>743543.25</v>
      </c>
    </row>
    <row r="283" spans="1:25" ht="14.4">
      <c r="A283" s="1" t="s">
        <v>33</v>
      </c>
      <c r="B283" s="1">
        <v>120205</v>
      </c>
      <c r="C283" s="13" t="s">
        <v>1080</v>
      </c>
      <c r="D283" s="13" t="s">
        <v>1059</v>
      </c>
      <c r="E283" s="1" t="s">
        <v>200</v>
      </c>
      <c r="F283" s="1">
        <v>40310600</v>
      </c>
      <c r="G283" s="13" t="s">
        <v>339</v>
      </c>
      <c r="H283" s="13">
        <v>3</v>
      </c>
      <c r="I283" s="13" t="s">
        <v>323</v>
      </c>
      <c r="J283" s="13" t="s">
        <v>324</v>
      </c>
      <c r="K283" s="13" t="s">
        <v>325</v>
      </c>
      <c r="L283" s="13" t="s">
        <v>336</v>
      </c>
      <c r="M283" s="2">
        <v>4386.166666666667</v>
      </c>
      <c r="N283" s="2">
        <v>4386.166666666667</v>
      </c>
      <c r="O283" s="2">
        <v>4386.166666666667</v>
      </c>
      <c r="P283" s="2">
        <v>4386.166666666667</v>
      </c>
      <c r="Q283" s="2">
        <v>4386.166666666667</v>
      </c>
      <c r="R283" s="2">
        <v>4386.166666666667</v>
      </c>
      <c r="S283" s="2">
        <v>4386.166666666667</v>
      </c>
      <c r="T283" s="2">
        <v>4386.166666666667</v>
      </c>
      <c r="U283" s="2">
        <v>4386.166666666667</v>
      </c>
      <c r="V283" s="2">
        <v>4386.166666666667</v>
      </c>
      <c r="W283" s="2">
        <v>4386.166666666667</v>
      </c>
      <c r="X283" s="2">
        <v>4386.166666666667</v>
      </c>
      <c r="Y283" s="2">
        <f t="shared" si="4"/>
        <v>52633.999999999993</v>
      </c>
    </row>
    <row r="284" spans="1:25" ht="14.4">
      <c r="A284" s="1" t="s">
        <v>33</v>
      </c>
      <c r="B284" s="1">
        <v>120205</v>
      </c>
      <c r="C284" s="13" t="s">
        <v>1080</v>
      </c>
      <c r="D284" s="13" t="s">
        <v>1059</v>
      </c>
      <c r="E284" s="1" t="s">
        <v>201</v>
      </c>
      <c r="F284" s="1">
        <v>40310700</v>
      </c>
      <c r="G284" s="13" t="s">
        <v>340</v>
      </c>
      <c r="H284" s="13">
        <v>3</v>
      </c>
      <c r="I284" s="13" t="s">
        <v>323</v>
      </c>
      <c r="J284" s="13" t="s">
        <v>324</v>
      </c>
      <c r="K284" s="13" t="s">
        <v>325</v>
      </c>
      <c r="L284" s="13" t="s">
        <v>336</v>
      </c>
      <c r="M284" s="2">
        <v>24266.666666666668</v>
      </c>
      <c r="N284" s="2">
        <v>24266.666666666668</v>
      </c>
      <c r="O284" s="2">
        <v>24266.666666666668</v>
      </c>
      <c r="P284" s="2">
        <v>24266.666666666668</v>
      </c>
      <c r="Q284" s="2">
        <v>24266.666666666668</v>
      </c>
      <c r="R284" s="2">
        <v>24266.666666666668</v>
      </c>
      <c r="S284" s="2">
        <v>24266.666666666668</v>
      </c>
      <c r="T284" s="2">
        <v>24266.666666666668</v>
      </c>
      <c r="U284" s="2">
        <v>24266.666666666668</v>
      </c>
      <c r="V284" s="2">
        <v>24266.666666666668</v>
      </c>
      <c r="W284" s="2">
        <v>24266.666666666668</v>
      </c>
      <c r="X284" s="2">
        <v>24266.666666666668</v>
      </c>
      <c r="Y284" s="2">
        <f t="shared" si="4"/>
        <v>291200</v>
      </c>
    </row>
    <row r="285" spans="1:25" ht="14.4">
      <c r="A285" s="1" t="s">
        <v>33</v>
      </c>
      <c r="B285" s="1">
        <v>120205</v>
      </c>
      <c r="C285" s="13" t="s">
        <v>1080</v>
      </c>
      <c r="D285" s="13" t="s">
        <v>1059</v>
      </c>
      <c r="E285" s="1" t="s">
        <v>202</v>
      </c>
      <c r="F285" s="1">
        <v>40319900</v>
      </c>
      <c r="G285" s="13" t="s">
        <v>342</v>
      </c>
      <c r="H285" s="13">
        <v>3</v>
      </c>
      <c r="I285" s="13" t="s">
        <v>323</v>
      </c>
      <c r="J285" s="13" t="s">
        <v>324</v>
      </c>
      <c r="K285" s="13" t="s">
        <v>325</v>
      </c>
      <c r="L285" s="13" t="s">
        <v>336</v>
      </c>
      <c r="M285" s="2">
        <v>4916.666666666667</v>
      </c>
      <c r="N285" s="2">
        <v>4916.666666666667</v>
      </c>
      <c r="O285" s="2">
        <v>4916.666666666667</v>
      </c>
      <c r="P285" s="2">
        <v>4916.666666666667</v>
      </c>
      <c r="Q285" s="2">
        <v>4916.666666666667</v>
      </c>
      <c r="R285" s="2">
        <v>4916.666666666667</v>
      </c>
      <c r="S285" s="2">
        <v>4916.666666666667</v>
      </c>
      <c r="T285" s="2">
        <v>4916.666666666667</v>
      </c>
      <c r="U285" s="2">
        <v>4916.666666666667</v>
      </c>
      <c r="V285" s="2">
        <v>4916.666666666667</v>
      </c>
      <c r="W285" s="2">
        <v>4916.666666666667</v>
      </c>
      <c r="X285" s="2">
        <v>4916.666666666667</v>
      </c>
      <c r="Y285" s="2">
        <f t="shared" si="4"/>
        <v>58999.999999999993</v>
      </c>
    </row>
    <row r="286" spans="1:25" ht="14.4">
      <c r="A286" s="1" t="s">
        <v>33</v>
      </c>
      <c r="B286" s="1">
        <v>120205</v>
      </c>
      <c r="C286" s="13" t="s">
        <v>1080</v>
      </c>
      <c r="D286" s="13" t="s">
        <v>1059</v>
      </c>
      <c r="E286" s="1" t="s">
        <v>203</v>
      </c>
      <c r="F286" s="1">
        <v>50610100</v>
      </c>
      <c r="G286" s="13" t="s">
        <v>452</v>
      </c>
      <c r="H286" s="13">
        <v>11</v>
      </c>
      <c r="I286" s="13" t="s">
        <v>449</v>
      </c>
      <c r="J286" s="13" t="s">
        <v>450</v>
      </c>
      <c r="K286" s="13" t="s">
        <v>451</v>
      </c>
      <c r="L286" s="13" t="s">
        <v>417</v>
      </c>
      <c r="M286" s="2">
        <v>-13190.435299999999</v>
      </c>
      <c r="N286" s="2">
        <v>-13190.435299999999</v>
      </c>
      <c r="O286" s="2">
        <v>-13190.435299999999</v>
      </c>
      <c r="P286" s="2">
        <v>-13190.435299999999</v>
      </c>
      <c r="Q286" s="2">
        <v>-13190.435299999999</v>
      </c>
      <c r="R286" s="2">
        <v>-13190.435299999999</v>
      </c>
      <c r="S286" s="2">
        <v>-13190.435299999999</v>
      </c>
      <c r="T286" s="2">
        <v>-13190.435299999999</v>
      </c>
      <c r="U286" s="2">
        <v>-13190.435299999999</v>
      </c>
      <c r="V286" s="2">
        <v>-13190.435299999999</v>
      </c>
      <c r="W286" s="2">
        <v>-13190.435299999999</v>
      </c>
      <c r="X286" s="2">
        <v>-13190.435299999999</v>
      </c>
      <c r="Y286" s="2">
        <f t="shared" si="4"/>
        <v>-158285.22360000003</v>
      </c>
    </row>
    <row r="287" spans="1:25" ht="14.4">
      <c r="A287" s="1" t="s">
        <v>33</v>
      </c>
      <c r="B287" s="1">
        <v>120205</v>
      </c>
      <c r="C287" s="13" t="s">
        <v>1080</v>
      </c>
      <c r="D287" s="13" t="s">
        <v>1059</v>
      </c>
      <c r="E287" s="1" t="s">
        <v>204</v>
      </c>
      <c r="F287" s="1">
        <v>50510100</v>
      </c>
      <c r="G287" s="13" t="s">
        <v>445</v>
      </c>
      <c r="H287" s="13">
        <v>12</v>
      </c>
      <c r="I287" s="13" t="s">
        <v>442</v>
      </c>
      <c r="J287" s="13" t="s">
        <v>443</v>
      </c>
      <c r="K287" s="13" t="s">
        <v>444</v>
      </c>
      <c r="L287" s="13" t="s">
        <v>417</v>
      </c>
      <c r="M287" s="2">
        <v>-12126.602949999999</v>
      </c>
      <c r="N287" s="2">
        <v>-12126.602949999999</v>
      </c>
      <c r="O287" s="2">
        <v>-12126.602949999999</v>
      </c>
      <c r="P287" s="2">
        <v>-12126.602949999999</v>
      </c>
      <c r="Q287" s="2">
        <v>-12126.602949999999</v>
      </c>
      <c r="R287" s="2">
        <v>-12126.602949999999</v>
      </c>
      <c r="S287" s="2">
        <v>-12126.602949999999</v>
      </c>
      <c r="T287" s="2">
        <v>-12126.602949999999</v>
      </c>
      <c r="U287" s="2">
        <v>-12126.602949999999</v>
      </c>
      <c r="V287" s="2">
        <v>-12126.602949999999</v>
      </c>
      <c r="W287" s="2">
        <v>-12126.602949999999</v>
      </c>
      <c r="X287" s="2">
        <v>-12126.602949999999</v>
      </c>
      <c r="Y287" s="2">
        <f t="shared" si="4"/>
        <v>-145519.23539999998</v>
      </c>
    </row>
    <row r="288" spans="1:25" ht="14.4">
      <c r="A288" s="1" t="s">
        <v>33</v>
      </c>
      <c r="B288" s="1">
        <v>120205</v>
      </c>
      <c r="C288" s="13" t="s">
        <v>1080</v>
      </c>
      <c r="D288" s="13" t="s">
        <v>1059</v>
      </c>
      <c r="E288" s="1" t="s">
        <v>92</v>
      </c>
      <c r="F288" s="1">
        <v>53150000</v>
      </c>
      <c r="G288" s="13" t="s">
        <v>658</v>
      </c>
      <c r="H288" s="13">
        <v>15</v>
      </c>
      <c r="I288" s="13" t="s">
        <v>650</v>
      </c>
      <c r="J288" s="13" t="s">
        <v>651</v>
      </c>
      <c r="K288" s="13" t="s">
        <v>650</v>
      </c>
      <c r="L288" s="13" t="s">
        <v>660</v>
      </c>
      <c r="M288" s="2">
        <v>1388</v>
      </c>
      <c r="N288" s="2">
        <v>1388</v>
      </c>
      <c r="O288" s="2">
        <v>1388</v>
      </c>
      <c r="P288" s="2">
        <v>1388</v>
      </c>
      <c r="Q288" s="2">
        <v>1388</v>
      </c>
      <c r="R288" s="2">
        <v>1388</v>
      </c>
      <c r="S288" s="2">
        <v>1388</v>
      </c>
      <c r="T288" s="2">
        <v>1388</v>
      </c>
      <c r="U288" s="2">
        <v>1388</v>
      </c>
      <c r="V288" s="2">
        <v>1388</v>
      </c>
      <c r="W288" s="2">
        <v>1388</v>
      </c>
      <c r="X288" s="2">
        <v>1388</v>
      </c>
      <c r="Y288" s="2">
        <f t="shared" si="4"/>
        <v>16656</v>
      </c>
    </row>
    <row r="289" spans="1:25" ht="14.4">
      <c r="A289" s="1" t="s">
        <v>33</v>
      </c>
      <c r="B289" s="1">
        <v>120205</v>
      </c>
      <c r="C289" s="13" t="s">
        <v>1080</v>
      </c>
      <c r="D289" s="13" t="s">
        <v>1059</v>
      </c>
      <c r="E289" s="1" t="s">
        <v>188</v>
      </c>
      <c r="F289" s="1">
        <v>52532000</v>
      </c>
      <c r="G289" s="13" t="s">
        <v>552</v>
      </c>
      <c r="H289" s="13">
        <v>16</v>
      </c>
      <c r="I289" s="13" t="s">
        <v>553</v>
      </c>
      <c r="J289" s="13" t="s">
        <v>554</v>
      </c>
      <c r="K289" s="13" t="s">
        <v>555</v>
      </c>
      <c r="L289" s="13" t="s">
        <v>506</v>
      </c>
      <c r="M289" s="2">
        <v>4000.58</v>
      </c>
      <c r="N289" s="2">
        <v>7361.76</v>
      </c>
      <c r="O289" s="2">
        <v>6241.42</v>
      </c>
      <c r="P289" s="2">
        <v>5230.41</v>
      </c>
      <c r="Q289" s="2">
        <v>4788.58</v>
      </c>
      <c r="R289" s="2">
        <v>8219.84</v>
      </c>
      <c r="S289" s="2">
        <v>8194.61</v>
      </c>
      <c r="T289" s="2">
        <v>5222.0200000000004</v>
      </c>
      <c r="U289" s="2">
        <v>8009.95</v>
      </c>
      <c r="V289" s="2">
        <v>5802.33</v>
      </c>
      <c r="W289" s="2">
        <v>3680.83</v>
      </c>
      <c r="X289" s="2">
        <v>4000</v>
      </c>
      <c r="Y289" s="2">
        <f t="shared" si="4"/>
        <v>70752.33</v>
      </c>
    </row>
    <row r="290" spans="1:25" ht="14.4">
      <c r="A290" s="1" t="s">
        <v>33</v>
      </c>
      <c r="B290" s="1">
        <v>120205</v>
      </c>
      <c r="C290" s="13" t="s">
        <v>1080</v>
      </c>
      <c r="D290" s="13" t="s">
        <v>1059</v>
      </c>
      <c r="E290" s="1" t="s">
        <v>205</v>
      </c>
      <c r="F290" s="1">
        <v>52546000</v>
      </c>
      <c r="G290" s="13" t="s">
        <v>572</v>
      </c>
      <c r="H290" s="13">
        <v>16</v>
      </c>
      <c r="I290" s="13" t="s">
        <v>553</v>
      </c>
      <c r="J290" s="13" t="s">
        <v>554</v>
      </c>
      <c r="K290" s="13" t="s">
        <v>555</v>
      </c>
      <c r="L290" s="13" t="s">
        <v>506</v>
      </c>
      <c r="M290" s="2">
        <v>7596.3</v>
      </c>
      <c r="N290" s="2">
        <v>17596.3</v>
      </c>
      <c r="O290" s="2">
        <v>7596.3</v>
      </c>
      <c r="P290" s="2">
        <v>9096.2999999999993</v>
      </c>
      <c r="Q290" s="2">
        <v>7596.3</v>
      </c>
      <c r="R290" s="2">
        <v>12596.3</v>
      </c>
      <c r="S290" s="2">
        <v>7596.3</v>
      </c>
      <c r="T290" s="2">
        <v>7596.3</v>
      </c>
      <c r="U290" s="2">
        <v>7596.3</v>
      </c>
      <c r="V290" s="2">
        <v>9096.2999999999993</v>
      </c>
      <c r="W290" s="2">
        <v>7596.3</v>
      </c>
      <c r="X290" s="2">
        <v>7596.3</v>
      </c>
      <c r="Y290" s="2">
        <f t="shared" si="4"/>
        <v>109155.60000000002</v>
      </c>
    </row>
    <row r="291" spans="1:25" ht="14.4">
      <c r="A291" s="1" t="s">
        <v>33</v>
      </c>
      <c r="B291" s="1">
        <v>120205</v>
      </c>
      <c r="C291" s="13" t="s">
        <v>1080</v>
      </c>
      <c r="D291" s="13" t="s">
        <v>1059</v>
      </c>
      <c r="E291" s="1" t="s">
        <v>206</v>
      </c>
      <c r="F291" s="1">
        <v>52548000</v>
      </c>
      <c r="G291" s="13" t="s">
        <v>577</v>
      </c>
      <c r="H291" s="13">
        <v>16</v>
      </c>
      <c r="I291" s="13" t="s">
        <v>553</v>
      </c>
      <c r="J291" s="13" t="s">
        <v>554</v>
      </c>
      <c r="K291" s="13" t="s">
        <v>555</v>
      </c>
      <c r="L291" s="13" t="s">
        <v>506</v>
      </c>
      <c r="M291" s="2">
        <v>10250</v>
      </c>
      <c r="N291" s="2">
        <v>10250</v>
      </c>
      <c r="O291" s="2">
        <v>10250</v>
      </c>
      <c r="P291" s="2">
        <v>5250</v>
      </c>
      <c r="Q291" s="2">
        <v>2250</v>
      </c>
      <c r="R291" s="2">
        <v>2250</v>
      </c>
      <c r="S291" s="2">
        <v>2250</v>
      </c>
      <c r="T291" s="2">
        <v>2250</v>
      </c>
      <c r="U291" s="2">
        <v>2250</v>
      </c>
      <c r="V291" s="2">
        <v>2250</v>
      </c>
      <c r="W291" s="2">
        <v>4250</v>
      </c>
      <c r="X291" s="2">
        <v>9250</v>
      </c>
      <c r="Y291" s="2">
        <f t="shared" si="4"/>
        <v>63000</v>
      </c>
    </row>
    <row r="292" spans="1:25" ht="14.4">
      <c r="A292" s="1" t="s">
        <v>33</v>
      </c>
      <c r="B292" s="1">
        <v>120205</v>
      </c>
      <c r="C292" s="13" t="s">
        <v>1080</v>
      </c>
      <c r="D292" s="13" t="s">
        <v>1059</v>
      </c>
      <c r="E292" s="1" t="s">
        <v>94</v>
      </c>
      <c r="F292" s="1">
        <v>52550000</v>
      </c>
      <c r="G292" s="13" t="s">
        <v>584</v>
      </c>
      <c r="H292" s="13">
        <v>16</v>
      </c>
      <c r="I292" s="13" t="s">
        <v>553</v>
      </c>
      <c r="J292" s="13" t="s">
        <v>554</v>
      </c>
      <c r="K292" s="13" t="s">
        <v>555</v>
      </c>
      <c r="L292" s="13" t="s">
        <v>506</v>
      </c>
      <c r="M292" s="2">
        <v>5050</v>
      </c>
      <c r="N292" s="2">
        <v>5050</v>
      </c>
      <c r="O292" s="2">
        <v>0</v>
      </c>
      <c r="P292" s="2">
        <v>5050</v>
      </c>
      <c r="Q292" s="2">
        <v>5050</v>
      </c>
      <c r="R292" s="2">
        <v>0</v>
      </c>
      <c r="S292" s="2">
        <v>5050</v>
      </c>
      <c r="T292" s="2">
        <v>5050</v>
      </c>
      <c r="U292" s="2">
        <v>0</v>
      </c>
      <c r="V292" s="2">
        <v>5050</v>
      </c>
      <c r="W292" s="2">
        <v>5050</v>
      </c>
      <c r="X292" s="2">
        <v>0</v>
      </c>
      <c r="Y292" s="2">
        <f t="shared" si="4"/>
        <v>40400</v>
      </c>
    </row>
    <row r="293" spans="1:25" ht="14.4">
      <c r="A293" s="1" t="s">
        <v>33</v>
      </c>
      <c r="B293" s="1">
        <v>120205</v>
      </c>
      <c r="C293" s="13" t="s">
        <v>1080</v>
      </c>
      <c r="D293" s="13" t="s">
        <v>1059</v>
      </c>
      <c r="E293" s="1" t="s">
        <v>95</v>
      </c>
      <c r="F293" s="1">
        <v>52571000</v>
      </c>
      <c r="G293" s="13" t="s">
        <v>610</v>
      </c>
      <c r="H293" s="13">
        <v>16</v>
      </c>
      <c r="I293" s="13" t="s">
        <v>553</v>
      </c>
      <c r="J293" s="13" t="s">
        <v>554</v>
      </c>
      <c r="K293" s="13" t="s">
        <v>555</v>
      </c>
      <c r="L293" s="13" t="s">
        <v>506</v>
      </c>
      <c r="M293" s="2">
        <v>4166.666666666667</v>
      </c>
      <c r="N293" s="2">
        <v>4166.666666666667</v>
      </c>
      <c r="O293" s="2">
        <v>4166.666666666667</v>
      </c>
      <c r="P293" s="2">
        <v>4166.666666666667</v>
      </c>
      <c r="Q293" s="2">
        <v>4166.666666666667</v>
      </c>
      <c r="R293" s="2">
        <v>4166.666666666667</v>
      </c>
      <c r="S293" s="2">
        <v>4166.666666666667</v>
      </c>
      <c r="T293" s="2">
        <v>6166.6666666666697</v>
      </c>
      <c r="U293" s="2">
        <v>4166.666666666667</v>
      </c>
      <c r="V293" s="2">
        <v>4166.666666666667</v>
      </c>
      <c r="W293" s="2">
        <v>4166.666666666667</v>
      </c>
      <c r="X293" s="2">
        <v>4166.666666666667</v>
      </c>
      <c r="Y293" s="2">
        <f t="shared" si="4"/>
        <v>52000</v>
      </c>
    </row>
    <row r="294" spans="1:25" ht="14.4">
      <c r="A294" s="1" t="s">
        <v>33</v>
      </c>
      <c r="B294" s="1">
        <v>120205</v>
      </c>
      <c r="C294" s="13" t="s">
        <v>1080</v>
      </c>
      <c r="D294" s="13" t="s">
        <v>1059</v>
      </c>
      <c r="E294" s="1" t="s">
        <v>207</v>
      </c>
      <c r="F294" s="1">
        <v>52578000</v>
      </c>
      <c r="G294" s="13" t="s">
        <v>628</v>
      </c>
      <c r="H294" s="13">
        <v>16</v>
      </c>
      <c r="I294" s="13" t="s">
        <v>553</v>
      </c>
      <c r="J294" s="13" t="s">
        <v>554</v>
      </c>
      <c r="K294" s="13" t="s">
        <v>555</v>
      </c>
      <c r="L294" s="13" t="s">
        <v>506</v>
      </c>
      <c r="M294" s="2">
        <v>1225</v>
      </c>
      <c r="N294" s="2">
        <v>1225</v>
      </c>
      <c r="O294" s="2">
        <v>1725</v>
      </c>
      <c r="P294" s="2">
        <v>1225</v>
      </c>
      <c r="Q294" s="2">
        <v>1225</v>
      </c>
      <c r="R294" s="2">
        <v>1725</v>
      </c>
      <c r="S294" s="2">
        <v>1225</v>
      </c>
      <c r="T294" s="2">
        <v>1225</v>
      </c>
      <c r="U294" s="2">
        <v>1725</v>
      </c>
      <c r="V294" s="2">
        <v>1225</v>
      </c>
      <c r="W294" s="2">
        <v>1225</v>
      </c>
      <c r="X294" s="2">
        <v>1725</v>
      </c>
      <c r="Y294" s="2">
        <f t="shared" si="4"/>
        <v>16700</v>
      </c>
    </row>
    <row r="295" spans="1:25" ht="14.4">
      <c r="A295" s="1" t="s">
        <v>33</v>
      </c>
      <c r="B295" s="1">
        <v>120205</v>
      </c>
      <c r="C295" s="13" t="s">
        <v>1080</v>
      </c>
      <c r="D295" s="13" t="s">
        <v>1059</v>
      </c>
      <c r="E295" s="1" t="s">
        <v>208</v>
      </c>
      <c r="F295" s="1">
        <v>52583000</v>
      </c>
      <c r="G295" s="13" t="s">
        <v>639</v>
      </c>
      <c r="H295" s="13">
        <v>16</v>
      </c>
      <c r="I295" s="13" t="s">
        <v>553</v>
      </c>
      <c r="J295" s="13" t="s">
        <v>554</v>
      </c>
      <c r="K295" s="13" t="s">
        <v>555</v>
      </c>
      <c r="L295" s="13" t="s">
        <v>506</v>
      </c>
      <c r="M295" s="2">
        <v>2734.1666666666665</v>
      </c>
      <c r="N295" s="2">
        <v>2734.1666666666665</v>
      </c>
      <c r="O295" s="2">
        <v>2734.1666666666665</v>
      </c>
      <c r="P295" s="2">
        <v>2734.1666666666665</v>
      </c>
      <c r="Q295" s="2">
        <v>2734.1666666666665</v>
      </c>
      <c r="R295" s="2">
        <v>2734.1666666666665</v>
      </c>
      <c r="S295" s="2">
        <v>2734.1666666666665</v>
      </c>
      <c r="T295" s="2">
        <v>2734.1666666666665</v>
      </c>
      <c r="U295" s="2">
        <v>2734.1666666666665</v>
      </c>
      <c r="V295" s="2">
        <v>2734.1666666666665</v>
      </c>
      <c r="W295" s="2">
        <v>2734.1666666666665</v>
      </c>
      <c r="X295" s="2">
        <v>2734.1666666666665</v>
      </c>
      <c r="Y295" s="2">
        <f t="shared" si="4"/>
        <v>32810.000000000007</v>
      </c>
    </row>
    <row r="296" spans="1:25" ht="14.4">
      <c r="A296" s="1" t="s">
        <v>33</v>
      </c>
      <c r="B296" s="1">
        <v>120205</v>
      </c>
      <c r="C296" s="13" t="s">
        <v>1080</v>
      </c>
      <c r="D296" s="13" t="s">
        <v>1059</v>
      </c>
      <c r="E296" s="1" t="s">
        <v>96</v>
      </c>
      <c r="F296" s="1">
        <v>52574000</v>
      </c>
      <c r="G296" s="13" t="s">
        <v>616</v>
      </c>
      <c r="H296" s="13">
        <v>17</v>
      </c>
      <c r="I296" s="13" t="s">
        <v>617</v>
      </c>
      <c r="J296" s="13" t="s">
        <v>618</v>
      </c>
      <c r="K296" s="13" t="s">
        <v>617</v>
      </c>
      <c r="L296" s="13" t="s">
        <v>506</v>
      </c>
      <c r="M296" s="2">
        <v>58.333333333333343</v>
      </c>
      <c r="N296" s="2">
        <v>58.333333333333343</v>
      </c>
      <c r="O296" s="2">
        <v>58.333333333333343</v>
      </c>
      <c r="P296" s="2">
        <v>58.333333333333343</v>
      </c>
      <c r="Q296" s="2">
        <v>58.333333333333343</v>
      </c>
      <c r="R296" s="2">
        <v>58.333333333333343</v>
      </c>
      <c r="S296" s="2">
        <v>58.333333333333343</v>
      </c>
      <c r="T296" s="2">
        <v>58.333333333333343</v>
      </c>
      <c r="U296" s="2">
        <v>58.333333333333343</v>
      </c>
      <c r="V296" s="2">
        <v>58.333333333333343</v>
      </c>
      <c r="W296" s="2">
        <v>58.333333333333343</v>
      </c>
      <c r="X296" s="2">
        <v>58.333333333333343</v>
      </c>
      <c r="Y296" s="2">
        <f t="shared" si="4"/>
        <v>700.00000000000034</v>
      </c>
    </row>
    <row r="297" spans="1:25" ht="14.4">
      <c r="A297" s="1" t="s">
        <v>33</v>
      </c>
      <c r="B297" s="1">
        <v>120205</v>
      </c>
      <c r="C297" s="13" t="s">
        <v>1080</v>
      </c>
      <c r="D297" s="13" t="s">
        <v>1059</v>
      </c>
      <c r="E297" s="1" t="s">
        <v>99</v>
      </c>
      <c r="F297" s="1">
        <v>52562000</v>
      </c>
      <c r="G297" s="13" t="s">
        <v>590</v>
      </c>
      <c r="H297" s="13">
        <v>19</v>
      </c>
      <c r="I297" s="13" t="s">
        <v>527</v>
      </c>
      <c r="J297" s="13" t="s">
        <v>528</v>
      </c>
      <c r="K297" s="13" t="s">
        <v>529</v>
      </c>
      <c r="L297" s="13" t="s">
        <v>506</v>
      </c>
      <c r="M297" s="2">
        <v>2000</v>
      </c>
      <c r="N297" s="2">
        <v>2000</v>
      </c>
      <c r="O297" s="2">
        <v>2000</v>
      </c>
      <c r="P297" s="2">
        <v>2000</v>
      </c>
      <c r="Q297" s="2">
        <v>2000</v>
      </c>
      <c r="R297" s="2">
        <v>2000</v>
      </c>
      <c r="S297" s="2">
        <v>2000</v>
      </c>
      <c r="T297" s="2">
        <v>2000</v>
      </c>
      <c r="U297" s="2">
        <v>2000</v>
      </c>
      <c r="V297" s="2">
        <v>2000</v>
      </c>
      <c r="W297" s="2">
        <v>2000</v>
      </c>
      <c r="X297" s="2">
        <v>2000</v>
      </c>
      <c r="Y297" s="2">
        <f t="shared" si="4"/>
        <v>24000</v>
      </c>
    </row>
    <row r="298" spans="1:25" ht="14.4">
      <c r="A298" s="1" t="s">
        <v>33</v>
      </c>
      <c r="B298" s="1">
        <v>120205</v>
      </c>
      <c r="C298" s="13" t="s">
        <v>1080</v>
      </c>
      <c r="D298" s="13" t="s">
        <v>1059</v>
      </c>
      <c r="E298" s="1" t="s">
        <v>105</v>
      </c>
      <c r="F298" s="1">
        <v>52001000</v>
      </c>
      <c r="G298" s="13" t="s">
        <v>488</v>
      </c>
      <c r="H298" s="13">
        <v>22</v>
      </c>
      <c r="I298" s="13" t="s">
        <v>489</v>
      </c>
      <c r="J298" s="13" t="s">
        <v>490</v>
      </c>
      <c r="K298" s="13" t="s">
        <v>489</v>
      </c>
      <c r="L298" s="13" t="s">
        <v>492</v>
      </c>
      <c r="M298" s="2">
        <v>1000</v>
      </c>
      <c r="N298" s="2">
        <v>1000</v>
      </c>
      <c r="O298" s="2">
        <v>1000</v>
      </c>
      <c r="P298" s="2">
        <v>1000</v>
      </c>
      <c r="Q298" s="2">
        <v>1000</v>
      </c>
      <c r="R298" s="2">
        <v>1000</v>
      </c>
      <c r="S298" s="2">
        <v>1000</v>
      </c>
      <c r="T298" s="2">
        <v>1000</v>
      </c>
      <c r="U298" s="2">
        <v>1000</v>
      </c>
      <c r="V298" s="2">
        <v>1000</v>
      </c>
      <c r="W298" s="2">
        <v>1000</v>
      </c>
      <c r="X298" s="2">
        <v>1000</v>
      </c>
      <c r="Y298" s="2">
        <f t="shared" si="4"/>
        <v>12000</v>
      </c>
    </row>
    <row r="299" spans="1:25" ht="14.4">
      <c r="A299" s="1" t="s">
        <v>33</v>
      </c>
      <c r="B299" s="1">
        <v>120205</v>
      </c>
      <c r="C299" s="13" t="s">
        <v>1080</v>
      </c>
      <c r="D299" s="13" t="s">
        <v>1059</v>
      </c>
      <c r="E299" s="1" t="s">
        <v>209</v>
      </c>
      <c r="F299" s="1">
        <v>57010000</v>
      </c>
      <c r="G299" s="13" t="s">
        <v>799</v>
      </c>
      <c r="H299" s="13">
        <v>25</v>
      </c>
      <c r="I299" s="13" t="s">
        <v>800</v>
      </c>
      <c r="J299" s="13" t="s">
        <v>801</v>
      </c>
      <c r="K299" s="13" t="s">
        <v>802</v>
      </c>
      <c r="L299" s="13" t="s">
        <v>804</v>
      </c>
      <c r="M299" s="2">
        <v>25086.600718436453</v>
      </c>
      <c r="N299" s="2">
        <v>-12256.019619153654</v>
      </c>
      <c r="O299" s="2">
        <v>27187.355901960374</v>
      </c>
      <c r="P299" s="2">
        <v>17870.483922475301</v>
      </c>
      <c r="Q299" s="2">
        <v>87110.623376933654</v>
      </c>
      <c r="R299" s="2">
        <v>69389.979598556398</v>
      </c>
      <c r="S299" s="2">
        <v>49576.436099616156</v>
      </c>
      <c r="T299" s="2">
        <v>34926.58349202956</v>
      </c>
      <c r="U299" s="2">
        <v>116162.89955307971</v>
      </c>
      <c r="V299" s="2">
        <v>73143.587677877789</v>
      </c>
      <c r="W299" s="2">
        <v>101669.42501001655</v>
      </c>
      <c r="X299" s="2">
        <v>83524.908534666785</v>
      </c>
      <c r="Y299" s="2">
        <f t="shared" si="4"/>
        <v>673392.8642664951</v>
      </c>
    </row>
    <row r="300" spans="1:25" ht="14.4">
      <c r="A300" s="1" t="s">
        <v>33</v>
      </c>
      <c r="B300" s="1">
        <v>120205</v>
      </c>
      <c r="C300" s="13" t="s">
        <v>1080</v>
      </c>
      <c r="D300" s="13" t="s">
        <v>1059</v>
      </c>
      <c r="E300" s="1" t="s">
        <v>116</v>
      </c>
      <c r="F300" s="1">
        <v>52520000</v>
      </c>
      <c r="G300" s="13" t="s">
        <v>546</v>
      </c>
      <c r="H300" s="13">
        <v>26</v>
      </c>
      <c r="I300" s="13" t="s">
        <v>515</v>
      </c>
      <c r="J300" s="13" t="s">
        <v>516</v>
      </c>
      <c r="K300" s="13" t="s">
        <v>517</v>
      </c>
      <c r="L300" s="13" t="s">
        <v>519</v>
      </c>
      <c r="M300" s="2">
        <v>6000</v>
      </c>
      <c r="N300" s="2">
        <v>6000</v>
      </c>
      <c r="O300" s="2">
        <v>6000</v>
      </c>
      <c r="P300" s="2">
        <v>6000</v>
      </c>
      <c r="Q300" s="2">
        <v>6000</v>
      </c>
      <c r="R300" s="2">
        <v>6000</v>
      </c>
      <c r="S300" s="2">
        <v>6000</v>
      </c>
      <c r="T300" s="2">
        <v>6000</v>
      </c>
      <c r="U300" s="2">
        <v>6000</v>
      </c>
      <c r="V300" s="2">
        <v>6000</v>
      </c>
      <c r="W300" s="2">
        <v>6000</v>
      </c>
      <c r="X300" s="2">
        <v>6000</v>
      </c>
      <c r="Y300" s="2">
        <f t="shared" si="4"/>
        <v>72000</v>
      </c>
    </row>
    <row r="301" spans="1:25" ht="14.4">
      <c r="A301" s="1" t="s">
        <v>33</v>
      </c>
      <c r="B301" s="1">
        <v>120205</v>
      </c>
      <c r="C301" s="13" t="s">
        <v>1080</v>
      </c>
      <c r="D301" s="13" t="s">
        <v>1059</v>
      </c>
      <c r="E301" s="1" t="s">
        <v>210</v>
      </c>
      <c r="F301" s="1">
        <v>55720100</v>
      </c>
      <c r="G301" s="13" t="s">
        <v>786</v>
      </c>
      <c r="H301" s="13">
        <v>28</v>
      </c>
      <c r="I301" s="13" t="s">
        <v>776</v>
      </c>
      <c r="J301" s="13" t="s">
        <v>777</v>
      </c>
      <c r="K301" s="13" t="s">
        <v>776</v>
      </c>
      <c r="L301" s="13" t="s">
        <v>785</v>
      </c>
      <c r="M301" s="2">
        <v>-2418.5804644166665</v>
      </c>
      <c r="N301" s="2">
        <v>-2418.5804644166665</v>
      </c>
      <c r="O301" s="2">
        <v>-2418.5804644166665</v>
      </c>
      <c r="P301" s="2">
        <v>-2418.5804644166665</v>
      </c>
      <c r="Q301" s="2">
        <v>-2418.5804644166665</v>
      </c>
      <c r="R301" s="2">
        <v>-2418.5804644166665</v>
      </c>
      <c r="S301" s="2">
        <v>-2418.5804644166665</v>
      </c>
      <c r="T301" s="2">
        <v>-2418.5804644166665</v>
      </c>
      <c r="U301" s="2">
        <v>-2418.5804644166665</v>
      </c>
      <c r="V301" s="2">
        <v>-2418.5804644166665</v>
      </c>
      <c r="W301" s="2">
        <v>-2418.5804644166665</v>
      </c>
      <c r="X301" s="2">
        <v>-2418.5804644166665</v>
      </c>
      <c r="Y301" s="2">
        <f t="shared" si="4"/>
        <v>-29022.965573000005</v>
      </c>
    </row>
    <row r="302" spans="1:25" ht="14.4">
      <c r="A302" s="1" t="s">
        <v>33</v>
      </c>
      <c r="B302" s="1">
        <v>120205</v>
      </c>
      <c r="C302" s="13" t="s">
        <v>1080</v>
      </c>
      <c r="D302" s="13" t="s">
        <v>1059</v>
      </c>
      <c r="E302" s="1" t="s">
        <v>191</v>
      </c>
      <c r="F302" s="1">
        <v>62510000</v>
      </c>
      <c r="G302" s="13" t="s">
        <v>839</v>
      </c>
      <c r="H302" s="13">
        <v>29</v>
      </c>
      <c r="I302" s="13" t="s">
        <v>814</v>
      </c>
      <c r="J302" s="13" t="s">
        <v>815</v>
      </c>
      <c r="K302" s="13" t="s">
        <v>816</v>
      </c>
      <c r="L302" s="13" t="s">
        <v>834</v>
      </c>
      <c r="M302" s="2">
        <v>5260</v>
      </c>
      <c r="N302" s="2">
        <v>5260</v>
      </c>
      <c r="O302" s="2">
        <v>5260</v>
      </c>
      <c r="P302" s="2">
        <v>5260</v>
      </c>
      <c r="Q302" s="2">
        <v>5260</v>
      </c>
      <c r="R302" s="2">
        <v>5260</v>
      </c>
      <c r="S302" s="2">
        <v>5260</v>
      </c>
      <c r="T302" s="2">
        <v>5260</v>
      </c>
      <c r="U302" s="2">
        <v>5260</v>
      </c>
      <c r="V302" s="2">
        <v>5260</v>
      </c>
      <c r="W302" s="2">
        <v>5260</v>
      </c>
      <c r="X302" s="2">
        <v>5260</v>
      </c>
      <c r="Y302" s="2">
        <f t="shared" si="4"/>
        <v>63120</v>
      </c>
    </row>
    <row r="303" spans="1:25" ht="14.4">
      <c r="A303" s="1" t="s">
        <v>33</v>
      </c>
      <c r="B303" s="1">
        <v>120205</v>
      </c>
      <c r="C303" s="13" t="s">
        <v>1080</v>
      </c>
      <c r="D303" s="13" t="s">
        <v>1059</v>
      </c>
      <c r="E303" s="1" t="s">
        <v>127</v>
      </c>
      <c r="F303" s="1">
        <v>68011000</v>
      </c>
      <c r="G303" s="13" t="s">
        <v>858</v>
      </c>
      <c r="H303" s="13">
        <v>30</v>
      </c>
      <c r="I303" s="13" t="s">
        <v>859</v>
      </c>
      <c r="J303" s="13" t="s">
        <v>860</v>
      </c>
      <c r="K303" s="13" t="s">
        <v>859</v>
      </c>
      <c r="L303" s="13" t="s">
        <v>862</v>
      </c>
      <c r="M303" s="2">
        <v>944645.18519854033</v>
      </c>
      <c r="N303" s="2">
        <v>944763.85638130829</v>
      </c>
      <c r="O303" s="2">
        <v>945737.08062537026</v>
      </c>
      <c r="P303" s="2">
        <v>947117.46849588014</v>
      </c>
      <c r="Q303" s="2">
        <v>948542.48113535461</v>
      </c>
      <c r="R303" s="2">
        <v>976814.87270377832</v>
      </c>
      <c r="S303" s="2">
        <v>979964.87661722733</v>
      </c>
      <c r="T303" s="2">
        <v>982340.60625765065</v>
      </c>
      <c r="U303" s="2">
        <v>985756.66871385439</v>
      </c>
      <c r="V303" s="2">
        <v>987549.25721605413</v>
      </c>
      <c r="W303" s="2">
        <v>988930.49329159397</v>
      </c>
      <c r="X303" s="2">
        <v>989884.31326984183</v>
      </c>
      <c r="Y303" s="2">
        <f t="shared" si="4"/>
        <v>11622047.159906456</v>
      </c>
    </row>
    <row r="304" spans="1:25" ht="14.4">
      <c r="A304" s="1" t="s">
        <v>33</v>
      </c>
      <c r="B304" s="1">
        <v>120205</v>
      </c>
      <c r="C304" s="13" t="s">
        <v>1080</v>
      </c>
      <c r="D304" s="13" t="s">
        <v>1059</v>
      </c>
      <c r="E304" s="1" t="s">
        <v>211</v>
      </c>
      <c r="F304" s="1">
        <v>68012000</v>
      </c>
      <c r="G304" s="13" t="s">
        <v>864</v>
      </c>
      <c r="H304" s="13">
        <v>30</v>
      </c>
      <c r="I304" s="13" t="s">
        <v>859</v>
      </c>
      <c r="J304" s="13" t="s">
        <v>860</v>
      </c>
      <c r="K304" s="13" t="s">
        <v>859</v>
      </c>
      <c r="L304" s="13" t="s">
        <v>862</v>
      </c>
      <c r="M304" s="2">
        <v>-15970.8675856153</v>
      </c>
      <c r="N304" s="2">
        <v>-16114.664720105608</v>
      </c>
      <c r="O304" s="2">
        <v>-16258.461854595915</v>
      </c>
      <c r="P304" s="2">
        <v>-16446.02333436588</v>
      </c>
      <c r="Q304" s="2">
        <v>-16708.609406043834</v>
      </c>
      <c r="R304" s="2">
        <v>-16996.203675024448</v>
      </c>
      <c r="S304" s="2">
        <v>-17365.074585238712</v>
      </c>
      <c r="T304" s="2">
        <v>-17683.929100847654</v>
      </c>
      <c r="U304" s="2">
        <v>-17984.027468479599</v>
      </c>
      <c r="V304" s="2">
        <v>-18296.629934762874</v>
      </c>
      <c r="W304" s="2">
        <v>-18559.216006440827</v>
      </c>
      <c r="X304" s="2">
        <v>-18803.045930141783</v>
      </c>
      <c r="Y304" s="2">
        <f t="shared" si="4"/>
        <v>-207186.75360166244</v>
      </c>
    </row>
    <row r="305" spans="1:25" ht="14.4">
      <c r="A305" s="1" t="s">
        <v>33</v>
      </c>
      <c r="B305" s="1">
        <v>120205</v>
      </c>
      <c r="C305" s="13" t="s">
        <v>1080</v>
      </c>
      <c r="D305" s="13" t="s">
        <v>1059</v>
      </c>
      <c r="E305" s="1" t="s">
        <v>212</v>
      </c>
      <c r="F305" s="1">
        <v>68012500</v>
      </c>
      <c r="G305" s="13" t="s">
        <v>865</v>
      </c>
      <c r="H305" s="13">
        <v>30</v>
      </c>
      <c r="I305" s="13" t="s">
        <v>859</v>
      </c>
      <c r="J305" s="13" t="s">
        <v>860</v>
      </c>
      <c r="K305" s="13" t="s">
        <v>859</v>
      </c>
      <c r="L305" s="13" t="s">
        <v>862</v>
      </c>
      <c r="M305" s="2">
        <v>-76915.22</v>
      </c>
      <c r="N305" s="2">
        <v>-76915.22</v>
      </c>
      <c r="O305" s="2">
        <v>-76915.22</v>
      </c>
      <c r="P305" s="2">
        <v>-76915.22</v>
      </c>
      <c r="Q305" s="2">
        <v>-76915.22</v>
      </c>
      <c r="R305" s="2">
        <v>-76915.22</v>
      </c>
      <c r="S305" s="2">
        <v>-76915.22</v>
      </c>
      <c r="T305" s="2">
        <v>-76915.22</v>
      </c>
      <c r="U305" s="2">
        <v>-76915.22</v>
      </c>
      <c r="V305" s="2">
        <v>-76915.22</v>
      </c>
      <c r="W305" s="2">
        <v>-76915.22</v>
      </c>
      <c r="X305" s="2">
        <v>-76915.22</v>
      </c>
      <c r="Y305" s="2">
        <f t="shared" si="4"/>
        <v>-922982.63999999978</v>
      </c>
    </row>
    <row r="306" spans="1:25" ht="14.4">
      <c r="A306" s="1" t="s">
        <v>33</v>
      </c>
      <c r="B306" s="1">
        <v>120205</v>
      </c>
      <c r="C306" s="13" t="s">
        <v>1080</v>
      </c>
      <c r="D306" s="13" t="s">
        <v>1059</v>
      </c>
      <c r="E306" s="1" t="s">
        <v>213</v>
      </c>
      <c r="F306" s="1">
        <v>68254000</v>
      </c>
      <c r="G306" s="13" t="s">
        <v>866</v>
      </c>
      <c r="H306" s="13">
        <v>31</v>
      </c>
      <c r="I306" s="13" t="s">
        <v>867</v>
      </c>
      <c r="J306" s="13" t="s">
        <v>868</v>
      </c>
      <c r="K306" s="13" t="s">
        <v>867</v>
      </c>
      <c r="L306" s="13" t="s">
        <v>870</v>
      </c>
      <c r="M306" s="2">
        <v>14170</v>
      </c>
      <c r="N306" s="2">
        <v>14170</v>
      </c>
      <c r="O306" s="2">
        <v>14170</v>
      </c>
      <c r="P306" s="2">
        <v>14170</v>
      </c>
      <c r="Q306" s="2">
        <v>14170</v>
      </c>
      <c r="R306" s="2">
        <v>14170</v>
      </c>
      <c r="S306" s="2">
        <v>14170</v>
      </c>
      <c r="T306" s="2">
        <v>14170</v>
      </c>
      <c r="U306" s="2">
        <v>14170</v>
      </c>
      <c r="V306" s="2">
        <v>14170</v>
      </c>
      <c r="W306" s="2">
        <v>14170</v>
      </c>
      <c r="X306" s="2">
        <v>14170</v>
      </c>
      <c r="Y306" s="2">
        <f t="shared" si="4"/>
        <v>170040</v>
      </c>
    </row>
    <row r="307" spans="1:25" ht="14.4">
      <c r="A307" s="1" t="s">
        <v>33</v>
      </c>
      <c r="B307" s="1">
        <v>120205</v>
      </c>
      <c r="C307" s="13" t="s">
        <v>1080</v>
      </c>
      <c r="D307" s="13" t="s">
        <v>1059</v>
      </c>
      <c r="E307" s="1" t="s">
        <v>214</v>
      </c>
      <c r="F307" s="1">
        <v>68255000</v>
      </c>
      <c r="G307" s="13" t="s">
        <v>871</v>
      </c>
      <c r="H307" s="13">
        <v>31</v>
      </c>
      <c r="I307" s="13" t="s">
        <v>867</v>
      </c>
      <c r="J307" s="13" t="s">
        <v>868</v>
      </c>
      <c r="K307" s="13" t="s">
        <v>867</v>
      </c>
      <c r="L307" s="13" t="s">
        <v>873</v>
      </c>
      <c r="M307" s="2">
        <v>713</v>
      </c>
      <c r="N307" s="2">
        <v>713</v>
      </c>
      <c r="O307" s="2">
        <v>713</v>
      </c>
      <c r="P307" s="2">
        <v>713</v>
      </c>
      <c r="Q307" s="2">
        <v>713</v>
      </c>
      <c r="R307" s="2">
        <v>713</v>
      </c>
      <c r="S307" s="2">
        <v>713</v>
      </c>
      <c r="T307" s="2">
        <v>713</v>
      </c>
      <c r="U307" s="2">
        <v>713</v>
      </c>
      <c r="V307" s="2">
        <v>713</v>
      </c>
      <c r="W307" s="2">
        <v>713</v>
      </c>
      <c r="X307" s="2">
        <v>713</v>
      </c>
      <c r="Y307" s="2">
        <f t="shared" si="4"/>
        <v>8556</v>
      </c>
    </row>
    <row r="308" spans="1:25" ht="14.4">
      <c r="A308" s="1" t="s">
        <v>33</v>
      </c>
      <c r="B308" s="1">
        <v>120205</v>
      </c>
      <c r="C308" s="13" t="s">
        <v>1080</v>
      </c>
      <c r="D308" s="13" t="s">
        <v>1059</v>
      </c>
      <c r="E308" s="1" t="s">
        <v>215</v>
      </c>
      <c r="F308" s="1">
        <v>68257000</v>
      </c>
      <c r="G308" s="13" t="s">
        <v>874</v>
      </c>
      <c r="H308" s="13">
        <v>31</v>
      </c>
      <c r="I308" s="13" t="s">
        <v>867</v>
      </c>
      <c r="J308" s="13" t="s">
        <v>868</v>
      </c>
      <c r="K308" s="13" t="s">
        <v>867</v>
      </c>
      <c r="L308" s="13" t="s">
        <v>876</v>
      </c>
      <c r="M308" s="2">
        <v>4757</v>
      </c>
      <c r="N308" s="2">
        <v>4757</v>
      </c>
      <c r="O308" s="2">
        <v>4757</v>
      </c>
      <c r="P308" s="2">
        <v>4757</v>
      </c>
      <c r="Q308" s="2">
        <v>4757</v>
      </c>
      <c r="R308" s="2">
        <v>4757</v>
      </c>
      <c r="S308" s="2">
        <v>4757</v>
      </c>
      <c r="T308" s="2">
        <v>4757</v>
      </c>
      <c r="U308" s="2">
        <v>4757</v>
      </c>
      <c r="V308" s="2">
        <v>4757</v>
      </c>
      <c r="W308" s="2">
        <v>4757</v>
      </c>
      <c r="X308" s="2">
        <v>4757</v>
      </c>
      <c r="Y308" s="2">
        <f t="shared" si="4"/>
        <v>57084</v>
      </c>
    </row>
    <row r="309" spans="1:25" ht="14.4">
      <c r="A309" s="1" t="s">
        <v>33</v>
      </c>
      <c r="B309" s="1">
        <v>120205</v>
      </c>
      <c r="C309" s="13" t="s">
        <v>1080</v>
      </c>
      <c r="D309" s="13" t="s">
        <v>1059</v>
      </c>
      <c r="E309" s="1" t="s">
        <v>216</v>
      </c>
      <c r="F309" s="1">
        <v>68258000</v>
      </c>
      <c r="G309" s="13" t="s">
        <v>877</v>
      </c>
      <c r="H309" s="13">
        <v>31</v>
      </c>
      <c r="I309" s="13" t="s">
        <v>867</v>
      </c>
      <c r="J309" s="13" t="s">
        <v>868</v>
      </c>
      <c r="K309" s="13" t="s">
        <v>867</v>
      </c>
      <c r="L309" s="13" t="s">
        <v>879</v>
      </c>
      <c r="M309" s="2">
        <v>575</v>
      </c>
      <c r="N309" s="2">
        <v>575</v>
      </c>
      <c r="O309" s="2">
        <v>575</v>
      </c>
      <c r="P309" s="2">
        <v>575</v>
      </c>
      <c r="Q309" s="2">
        <v>575</v>
      </c>
      <c r="R309" s="2">
        <v>575</v>
      </c>
      <c r="S309" s="2">
        <v>575</v>
      </c>
      <c r="T309" s="2">
        <v>575</v>
      </c>
      <c r="U309" s="2">
        <v>575</v>
      </c>
      <c r="V309" s="2">
        <v>575</v>
      </c>
      <c r="W309" s="2">
        <v>575</v>
      </c>
      <c r="X309" s="2">
        <v>575</v>
      </c>
      <c r="Y309" s="2">
        <f t="shared" si="4"/>
        <v>6900</v>
      </c>
    </row>
    <row r="310" spans="1:25" ht="14.4">
      <c r="A310" s="1" t="s">
        <v>33</v>
      </c>
      <c r="B310" s="1">
        <v>120205</v>
      </c>
      <c r="C310" s="13" t="s">
        <v>1080</v>
      </c>
      <c r="D310" s="13" t="s">
        <v>1059</v>
      </c>
      <c r="E310" s="1" t="s">
        <v>217</v>
      </c>
      <c r="F310" s="1">
        <v>68311000</v>
      </c>
      <c r="G310" s="13" t="s">
        <v>880</v>
      </c>
      <c r="H310" s="13">
        <v>32</v>
      </c>
      <c r="I310" s="13" t="s">
        <v>881</v>
      </c>
      <c r="J310" s="13" t="s">
        <v>882</v>
      </c>
      <c r="K310" s="13" t="s">
        <v>883</v>
      </c>
      <c r="L310" s="13" t="s">
        <v>862</v>
      </c>
      <c r="M310" s="2">
        <v>177387.92419334158</v>
      </c>
      <c r="N310" s="2">
        <v>177367.44961501387</v>
      </c>
      <c r="O310" s="2">
        <v>177482.56842056621</v>
      </c>
      <c r="P310" s="2">
        <v>177650.3303801493</v>
      </c>
      <c r="Q310" s="2">
        <v>177804.66641732867</v>
      </c>
      <c r="R310" s="2">
        <v>182212.08607571948</v>
      </c>
      <c r="S310" s="2">
        <v>182611.07837346586</v>
      </c>
      <c r="T310" s="2">
        <v>182900.88633231379</v>
      </c>
      <c r="U310" s="2">
        <v>183360.89231638762</v>
      </c>
      <c r="V310" s="2">
        <v>183559.88116578912</v>
      </c>
      <c r="W310" s="2">
        <v>183707.27110130741</v>
      </c>
      <c r="X310" s="2">
        <v>183791.96885215829</v>
      </c>
      <c r="Y310" s="2">
        <f t="shared" si="4"/>
        <v>2169837.0032435413</v>
      </c>
    </row>
    <row r="311" spans="1:25" ht="14.4">
      <c r="A311" s="1" t="s">
        <v>33</v>
      </c>
      <c r="B311" s="1">
        <v>120205</v>
      </c>
      <c r="C311" s="13" t="s">
        <v>1080</v>
      </c>
      <c r="D311" s="13" t="s">
        <v>1059</v>
      </c>
      <c r="E311" s="1" t="s">
        <v>218</v>
      </c>
      <c r="F311" s="1">
        <v>68312000</v>
      </c>
      <c r="G311" s="13" t="s">
        <v>884</v>
      </c>
      <c r="H311" s="13">
        <v>32</v>
      </c>
      <c r="I311" s="13" t="s">
        <v>881</v>
      </c>
      <c r="J311" s="13" t="s">
        <v>882</v>
      </c>
      <c r="K311" s="13" t="s">
        <v>883</v>
      </c>
      <c r="L311" s="13" t="s">
        <v>862</v>
      </c>
      <c r="M311" s="2">
        <v>-10028.66</v>
      </c>
      <c r="N311" s="2">
        <v>-10028.66</v>
      </c>
      <c r="O311" s="2">
        <v>-10028.66</v>
      </c>
      <c r="P311" s="2">
        <v>-10028.66</v>
      </c>
      <c r="Q311" s="2">
        <v>-10028.66</v>
      </c>
      <c r="R311" s="2">
        <v>-10028.66</v>
      </c>
      <c r="S311" s="2">
        <v>-10028.66</v>
      </c>
      <c r="T311" s="2">
        <v>-10028.66</v>
      </c>
      <c r="U311" s="2">
        <v>-10028.66</v>
      </c>
      <c r="V311" s="2">
        <v>-10028.66</v>
      </c>
      <c r="W311" s="2">
        <v>-10028.66</v>
      </c>
      <c r="X311" s="2">
        <v>-10028.66</v>
      </c>
      <c r="Y311" s="2">
        <f t="shared" si="4"/>
        <v>-120343.92000000003</v>
      </c>
    </row>
    <row r="312" spans="1:25" ht="14.4">
      <c r="A312" s="1" t="s">
        <v>33</v>
      </c>
      <c r="B312" s="1">
        <v>120205</v>
      </c>
      <c r="C312" s="13" t="s">
        <v>1080</v>
      </c>
      <c r="D312" s="13" t="s">
        <v>1059</v>
      </c>
      <c r="E312" s="1" t="s">
        <v>219</v>
      </c>
      <c r="F312" s="1">
        <v>68312500</v>
      </c>
      <c r="G312" s="13" t="s">
        <v>885</v>
      </c>
      <c r="H312" s="13">
        <v>32</v>
      </c>
      <c r="I312" s="13" t="s">
        <v>881</v>
      </c>
      <c r="J312" s="13" t="s">
        <v>882</v>
      </c>
      <c r="K312" s="13" t="s">
        <v>883</v>
      </c>
      <c r="L312" s="13" t="s">
        <v>862</v>
      </c>
      <c r="M312" s="2">
        <v>-18118.63</v>
      </c>
      <c r="N312" s="2">
        <v>-18118.63</v>
      </c>
      <c r="O312" s="2">
        <v>-18118.63</v>
      </c>
      <c r="P312" s="2">
        <v>-18118.63</v>
      </c>
      <c r="Q312" s="2">
        <v>-18118.63</v>
      </c>
      <c r="R312" s="2">
        <v>-18118.63</v>
      </c>
      <c r="S312" s="2">
        <v>-18118.63</v>
      </c>
      <c r="T312" s="2">
        <v>-18118.63</v>
      </c>
      <c r="U312" s="2">
        <v>-18118.63</v>
      </c>
      <c r="V312" s="2">
        <v>-18118.63</v>
      </c>
      <c r="W312" s="2">
        <v>-18118.63</v>
      </c>
      <c r="X312" s="2">
        <v>-18118.63</v>
      </c>
      <c r="Y312" s="2">
        <f t="shared" si="4"/>
        <v>-217423.56000000003</v>
      </c>
    </row>
    <row r="313" spans="1:25" ht="14.4">
      <c r="A313" s="1" t="s">
        <v>33</v>
      </c>
      <c r="B313" s="1">
        <v>120205</v>
      </c>
      <c r="C313" s="13" t="s">
        <v>1080</v>
      </c>
      <c r="D313" s="13" t="s">
        <v>1059</v>
      </c>
      <c r="E313" s="1" t="s">
        <v>220</v>
      </c>
      <c r="F313" s="1">
        <v>68545000</v>
      </c>
      <c r="G313" s="13" t="s">
        <v>904</v>
      </c>
      <c r="H313" s="13">
        <v>34</v>
      </c>
      <c r="I313" s="13" t="s">
        <v>887</v>
      </c>
      <c r="J313" s="13" t="s">
        <v>888</v>
      </c>
      <c r="K313" s="13" t="s">
        <v>887</v>
      </c>
      <c r="L313" s="13" t="s">
        <v>906</v>
      </c>
      <c r="M313" s="2">
        <v>14475</v>
      </c>
      <c r="N313" s="2">
        <v>14475</v>
      </c>
      <c r="O313" s="2">
        <v>14475</v>
      </c>
      <c r="P313" s="2">
        <v>14475</v>
      </c>
      <c r="Q313" s="2">
        <v>14475</v>
      </c>
      <c r="R313" s="2">
        <v>14475</v>
      </c>
      <c r="S313" s="2">
        <v>15601</v>
      </c>
      <c r="T313" s="2">
        <v>15601</v>
      </c>
      <c r="U313" s="2">
        <v>15601</v>
      </c>
      <c r="V313" s="2">
        <v>15601</v>
      </c>
      <c r="W313" s="2">
        <v>15601</v>
      </c>
      <c r="X313" s="2">
        <v>15601</v>
      </c>
      <c r="Y313" s="2">
        <f t="shared" si="4"/>
        <v>180456</v>
      </c>
    </row>
    <row r="314" spans="1:25" ht="14.4">
      <c r="A314" s="1" t="s">
        <v>33</v>
      </c>
      <c r="B314" s="1">
        <v>120205</v>
      </c>
      <c r="C314" s="13" t="s">
        <v>1080</v>
      </c>
      <c r="D314" s="13" t="s">
        <v>1059</v>
      </c>
      <c r="E314" s="1" t="s">
        <v>221</v>
      </c>
      <c r="F314" s="1">
        <v>68520000</v>
      </c>
      <c r="G314" s="13" t="s">
        <v>886</v>
      </c>
      <c r="H314" s="13">
        <v>34</v>
      </c>
      <c r="I314" s="13" t="s">
        <v>887</v>
      </c>
      <c r="J314" s="13" t="s">
        <v>888</v>
      </c>
      <c r="K314" s="13" t="s">
        <v>887</v>
      </c>
      <c r="L314" s="13" t="s">
        <v>890</v>
      </c>
      <c r="M314" s="2">
        <v>447076</v>
      </c>
      <c r="N314" s="2">
        <v>447076</v>
      </c>
      <c r="O314" s="2">
        <v>447076</v>
      </c>
      <c r="P314" s="2">
        <v>447076</v>
      </c>
      <c r="Q314" s="2">
        <v>447076</v>
      </c>
      <c r="R314" s="2">
        <v>447076</v>
      </c>
      <c r="S314" s="2">
        <v>447076</v>
      </c>
      <c r="T314" s="2">
        <v>447076</v>
      </c>
      <c r="U314" s="2">
        <v>447076</v>
      </c>
      <c r="V314" s="2">
        <v>447076</v>
      </c>
      <c r="W314" s="2">
        <v>447076</v>
      </c>
      <c r="X314" s="2">
        <v>447076</v>
      </c>
      <c r="Y314" s="2">
        <f t="shared" si="4"/>
        <v>5364912</v>
      </c>
    </row>
    <row r="315" spans="1:25" ht="14.4">
      <c r="A315" s="1" t="s">
        <v>33</v>
      </c>
      <c r="B315" s="1">
        <v>120205</v>
      </c>
      <c r="C315" s="13" t="s">
        <v>1080</v>
      </c>
      <c r="D315" s="13" t="s">
        <v>1059</v>
      </c>
      <c r="E315" s="1" t="s">
        <v>133</v>
      </c>
      <c r="F315" s="1">
        <v>70510000</v>
      </c>
      <c r="G315" s="13" t="s">
        <v>954</v>
      </c>
      <c r="H315" s="13">
        <v>41</v>
      </c>
      <c r="I315" s="13" t="s">
        <v>955</v>
      </c>
      <c r="J315" s="13" t="s">
        <v>956</v>
      </c>
      <c r="K315" s="13" t="s">
        <v>957</v>
      </c>
      <c r="L315" s="13" t="s">
        <v>959</v>
      </c>
      <c r="M315" s="2">
        <v>90496.119910063513</v>
      </c>
      <c r="N315" s="2">
        <v>95605.619071063513</v>
      </c>
      <c r="O315" s="2">
        <v>101199.7942030635</v>
      </c>
      <c r="P315" s="2">
        <v>107198.61067606352</v>
      </c>
      <c r="Q315" s="2">
        <v>68992.451529063517</v>
      </c>
      <c r="R315" s="2">
        <v>27525.805945063512</v>
      </c>
      <c r="S315" s="2">
        <v>28356.545764063507</v>
      </c>
      <c r="T315" s="2">
        <v>28033.821258063508</v>
      </c>
      <c r="U315" s="2">
        <v>28048.256952063508</v>
      </c>
      <c r="V315" s="2">
        <v>31078.39423106351</v>
      </c>
      <c r="W315" s="2">
        <v>34607.348569063513</v>
      </c>
      <c r="X315" s="2">
        <v>30147.881180063509</v>
      </c>
      <c r="Y315" s="2">
        <f t="shared" si="4"/>
        <v>671290.64928876213</v>
      </c>
    </row>
    <row r="316" spans="1:25" ht="14.4">
      <c r="A316" s="1" t="s">
        <v>33</v>
      </c>
      <c r="B316" s="1">
        <v>120205</v>
      </c>
      <c r="C316" s="13" t="s">
        <v>1080</v>
      </c>
      <c r="D316" s="13" t="s">
        <v>1059</v>
      </c>
      <c r="E316" s="1" t="s">
        <v>134</v>
      </c>
      <c r="F316" s="1">
        <v>85000000</v>
      </c>
      <c r="G316" s="13" t="s">
        <v>1015</v>
      </c>
      <c r="H316" s="13">
        <v>42</v>
      </c>
      <c r="I316" s="13" t="s">
        <v>1016</v>
      </c>
      <c r="J316" s="13" t="s">
        <v>1017</v>
      </c>
      <c r="K316" s="13" t="s">
        <v>1018</v>
      </c>
      <c r="L316" s="13" t="s">
        <v>959</v>
      </c>
      <c r="M316" s="2">
        <v>41415.374086307915</v>
      </c>
      <c r="N316" s="2">
        <v>43752.43408630792</v>
      </c>
      <c r="O316" s="2">
        <v>46311.164086307916</v>
      </c>
      <c r="P316" s="2">
        <v>49054.994086307917</v>
      </c>
      <c r="Q316" s="2">
        <v>31579.674086307918</v>
      </c>
      <c r="R316" s="2">
        <v>12613.04408630792</v>
      </c>
      <c r="S316" s="2">
        <v>12993.01408630792</v>
      </c>
      <c r="T316" s="2">
        <v>12845.394086307919</v>
      </c>
      <c r="U316" s="2">
        <v>12852.004086307919</v>
      </c>
      <c r="V316" s="2">
        <v>14237.984086307919</v>
      </c>
      <c r="W316" s="2">
        <v>15852.094086307919</v>
      </c>
      <c r="X316" s="2">
        <v>13812.36408630792</v>
      </c>
      <c r="Y316" s="2">
        <f t="shared" si="4"/>
        <v>307319.53903569502</v>
      </c>
    </row>
    <row r="317" spans="1:25" ht="14.4">
      <c r="A317" s="1" t="s">
        <v>34</v>
      </c>
      <c r="B317" s="1">
        <v>120206</v>
      </c>
      <c r="C317" s="13" t="s">
        <v>1081</v>
      </c>
      <c r="D317" s="13" t="s">
        <v>1059</v>
      </c>
      <c r="E317" s="1" t="s">
        <v>80</v>
      </c>
      <c r="F317" s="1">
        <v>50109900</v>
      </c>
      <c r="G317" s="13" t="s">
        <v>388</v>
      </c>
      <c r="H317" s="13">
        <v>10</v>
      </c>
      <c r="I317" s="13" t="s">
        <v>347</v>
      </c>
      <c r="J317" s="13" t="s">
        <v>348</v>
      </c>
      <c r="K317" s="13" t="s">
        <v>349</v>
      </c>
      <c r="L317" s="13" t="s">
        <v>351</v>
      </c>
      <c r="M317" s="2">
        <v>-57366.182470799984</v>
      </c>
      <c r="N317" s="2">
        <v>-57366.182470799984</v>
      </c>
      <c r="O317" s="2">
        <v>-62829.628420399989</v>
      </c>
      <c r="P317" s="2">
        <v>-58105.079152915183</v>
      </c>
      <c r="Q317" s="2">
        <v>-60871.98768400641</v>
      </c>
      <c r="R317" s="2">
        <v>-60871.98768400641</v>
      </c>
      <c r="S317" s="2">
        <v>-58105.079152915183</v>
      </c>
      <c r="T317" s="2">
        <v>-63638.896215097586</v>
      </c>
      <c r="U317" s="2">
        <v>-60871.98768400641</v>
      </c>
      <c r="V317" s="2">
        <v>-58105.079152915183</v>
      </c>
      <c r="W317" s="2">
        <v>-61506.747805606406</v>
      </c>
      <c r="X317" s="2">
        <v>-61506.747805606406</v>
      </c>
      <c r="Y317" s="2">
        <f t="shared" si="4"/>
        <v>-721145.58569907513</v>
      </c>
    </row>
    <row r="318" spans="1:25" ht="14.4">
      <c r="A318" s="1" t="s">
        <v>34</v>
      </c>
      <c r="B318" s="1">
        <v>120206</v>
      </c>
      <c r="C318" s="13" t="s">
        <v>1081</v>
      </c>
      <c r="D318" s="13" t="s">
        <v>1059</v>
      </c>
      <c r="E318" s="1" t="s">
        <v>152</v>
      </c>
      <c r="F318" s="1">
        <v>50110000</v>
      </c>
      <c r="G318" s="13" t="s">
        <v>389</v>
      </c>
      <c r="H318" s="13">
        <v>10</v>
      </c>
      <c r="I318" s="13" t="s">
        <v>347</v>
      </c>
      <c r="J318" s="13" t="s">
        <v>348</v>
      </c>
      <c r="K318" s="13" t="s">
        <v>349</v>
      </c>
      <c r="L318" s="13" t="s">
        <v>351</v>
      </c>
      <c r="M318" s="2">
        <v>20720.674171875005</v>
      </c>
      <c r="N318" s="2">
        <v>20720.674171875005</v>
      </c>
      <c r="O318" s="2">
        <v>20720.674171875005</v>
      </c>
      <c r="P318" s="2">
        <v>20790.551351875001</v>
      </c>
      <c r="Q318" s="2">
        <v>20790.551351875001</v>
      </c>
      <c r="R318" s="2">
        <v>20790.551351875001</v>
      </c>
      <c r="S318" s="2">
        <v>20790.551351875001</v>
      </c>
      <c r="T318" s="2">
        <v>20790.551351875001</v>
      </c>
      <c r="U318" s="2">
        <v>20790.551351875001</v>
      </c>
      <c r="V318" s="2">
        <v>20790.551351875001</v>
      </c>
      <c r="W318" s="2">
        <v>21147.031726875</v>
      </c>
      <c r="X318" s="2">
        <v>21147.031726875</v>
      </c>
      <c r="Y318" s="2">
        <f t="shared" si="4"/>
        <v>249989.94543250004</v>
      </c>
    </row>
    <row r="319" spans="1:25" ht="14.4">
      <c r="A319" s="1" t="s">
        <v>34</v>
      </c>
      <c r="B319" s="1">
        <v>120206</v>
      </c>
      <c r="C319" s="13" t="s">
        <v>1081</v>
      </c>
      <c r="D319" s="13" t="s">
        <v>1059</v>
      </c>
      <c r="E319" s="1" t="s">
        <v>153</v>
      </c>
      <c r="F319" s="1">
        <v>50119900</v>
      </c>
      <c r="G319" s="13" t="s">
        <v>406</v>
      </c>
      <c r="H319" s="13">
        <v>10</v>
      </c>
      <c r="I319" s="13" t="s">
        <v>347</v>
      </c>
      <c r="J319" s="13" t="s">
        <v>348</v>
      </c>
      <c r="K319" s="13" t="s">
        <v>349</v>
      </c>
      <c r="L319" s="13" t="s">
        <v>351</v>
      </c>
      <c r="M319" s="2">
        <v>-5926.6540928625</v>
      </c>
      <c r="N319" s="2">
        <v>-5926.6540928625</v>
      </c>
      <c r="O319" s="2">
        <v>-5926.6540928625</v>
      </c>
      <c r="P319" s="2">
        <v>-5946.7981269824995</v>
      </c>
      <c r="Q319" s="2">
        <v>-5946.7981269824995</v>
      </c>
      <c r="R319" s="2">
        <v>-5946.7981269824995</v>
      </c>
      <c r="S319" s="2">
        <v>-5946.7981269824995</v>
      </c>
      <c r="T319" s="2">
        <v>-5946.7981269824995</v>
      </c>
      <c r="U319" s="2">
        <v>-5946.7981269824995</v>
      </c>
      <c r="V319" s="2">
        <v>-5946.7981269824995</v>
      </c>
      <c r="W319" s="2">
        <v>-6048.6509250825002</v>
      </c>
      <c r="X319" s="2">
        <v>-6048.6509250825002</v>
      </c>
      <c r="Y319" s="2">
        <f t="shared" si="4"/>
        <v>-71504.85101762999</v>
      </c>
    </row>
    <row r="320" spans="1:25" ht="14.4">
      <c r="A320" s="1" t="s">
        <v>34</v>
      </c>
      <c r="B320" s="1">
        <v>120206</v>
      </c>
      <c r="C320" s="13" t="s">
        <v>1081</v>
      </c>
      <c r="D320" s="13" t="s">
        <v>1059</v>
      </c>
      <c r="E320" s="1" t="s">
        <v>52</v>
      </c>
      <c r="F320" s="1">
        <v>50100000</v>
      </c>
      <c r="G320" s="13" t="s">
        <v>346</v>
      </c>
      <c r="H320" s="13">
        <v>10</v>
      </c>
      <c r="I320" s="13" t="s">
        <v>347</v>
      </c>
      <c r="J320" s="13" t="s">
        <v>348</v>
      </c>
      <c r="K320" s="13" t="s">
        <v>349</v>
      </c>
      <c r="L320" s="13" t="s">
        <v>351</v>
      </c>
      <c r="M320" s="2">
        <v>170070.17099000007</v>
      </c>
      <c r="N320" s="2">
        <v>170070.17099000007</v>
      </c>
      <c r="O320" s="2">
        <v>186267.32536999998</v>
      </c>
      <c r="P320" s="2">
        <v>171605.38580280001</v>
      </c>
      <c r="Q320" s="2">
        <v>179777.07226959986</v>
      </c>
      <c r="R320" s="2">
        <v>179777.07226959986</v>
      </c>
      <c r="S320" s="2">
        <v>171605.38580280001</v>
      </c>
      <c r="T320" s="2">
        <v>187948.74873639998</v>
      </c>
      <c r="U320" s="2">
        <v>179777.07226959986</v>
      </c>
      <c r="V320" s="2">
        <v>171605.38580280001</v>
      </c>
      <c r="W320" s="2">
        <v>182138.5140296001</v>
      </c>
      <c r="X320" s="2">
        <v>182138.5140296001</v>
      </c>
      <c r="Y320" s="2">
        <f t="shared" si="4"/>
        <v>2132780.8183627999</v>
      </c>
    </row>
    <row r="321" spans="1:25" ht="14.4">
      <c r="A321" s="1" t="s">
        <v>34</v>
      </c>
      <c r="B321" s="1">
        <v>120206</v>
      </c>
      <c r="C321" s="13" t="s">
        <v>1081</v>
      </c>
      <c r="D321" s="13" t="s">
        <v>1059</v>
      </c>
      <c r="E321" s="1" t="s">
        <v>81</v>
      </c>
      <c r="F321" s="1">
        <v>50171000</v>
      </c>
      <c r="G321" s="13" t="s">
        <v>409</v>
      </c>
      <c r="H321" s="13">
        <v>10</v>
      </c>
      <c r="I321" s="13" t="s">
        <v>347</v>
      </c>
      <c r="J321" s="13" t="s">
        <v>348</v>
      </c>
      <c r="K321" s="13" t="s">
        <v>349</v>
      </c>
      <c r="L321" s="13" t="s">
        <v>351</v>
      </c>
      <c r="M321" s="2">
        <v>2273.4707856852269</v>
      </c>
      <c r="N321" s="2">
        <v>2273.4707856852269</v>
      </c>
      <c r="O321" s="2">
        <v>2489.9908605123915</v>
      </c>
      <c r="P321" s="2">
        <v>2337.127167684414</v>
      </c>
      <c r="Q321" s="2">
        <v>2448.4203661455763</v>
      </c>
      <c r="R321" s="2">
        <v>2448.4203661455763</v>
      </c>
      <c r="S321" s="2">
        <v>2337.127167684414</v>
      </c>
      <c r="T321" s="2">
        <v>2559.7135646067391</v>
      </c>
      <c r="U321" s="2">
        <v>2448.4203661455763</v>
      </c>
      <c r="V321" s="2">
        <v>2337.127167684414</v>
      </c>
      <c r="W321" s="2">
        <v>2448.4203661455763</v>
      </c>
      <c r="X321" s="2">
        <v>2448.4203661455763</v>
      </c>
      <c r="Y321" s="2">
        <f t="shared" si="4"/>
        <v>28850.129330270709</v>
      </c>
    </row>
    <row r="322" spans="1:25" ht="14.4">
      <c r="A322" s="1" t="s">
        <v>34</v>
      </c>
      <c r="B322" s="1">
        <v>120206</v>
      </c>
      <c r="C322" s="13" t="s">
        <v>1081</v>
      </c>
      <c r="D322" s="13" t="s">
        <v>1059</v>
      </c>
      <c r="E322" s="1" t="s">
        <v>84</v>
      </c>
      <c r="F322" s="1">
        <v>50550000</v>
      </c>
      <c r="G322" s="13" t="s">
        <v>446</v>
      </c>
      <c r="H322" s="13">
        <v>12</v>
      </c>
      <c r="I322" s="13" t="s">
        <v>442</v>
      </c>
      <c r="J322" s="13" t="s">
        <v>443</v>
      </c>
      <c r="K322" s="13" t="s">
        <v>444</v>
      </c>
      <c r="L322" s="13" t="s">
        <v>417</v>
      </c>
      <c r="M322" s="2">
        <v>36869.660000000003</v>
      </c>
      <c r="N322" s="2">
        <v>36869.660000000003</v>
      </c>
      <c r="O322" s="2">
        <v>36869.660000000003</v>
      </c>
      <c r="P322" s="2">
        <v>36869.660000000003</v>
      </c>
      <c r="Q322" s="2">
        <v>36869.660000000003</v>
      </c>
      <c r="R322" s="2">
        <v>36869.660000000003</v>
      </c>
      <c r="S322" s="2">
        <v>36869.660000000003</v>
      </c>
      <c r="T322" s="2">
        <v>36869.660000000003</v>
      </c>
      <c r="U322" s="2">
        <v>36869.660000000003</v>
      </c>
      <c r="V322" s="2">
        <v>36869.660000000003</v>
      </c>
      <c r="W322" s="2">
        <v>36869.660000000003</v>
      </c>
      <c r="X322" s="2">
        <v>36869.660000000003</v>
      </c>
      <c r="Y322" s="2">
        <f t="shared" si="4"/>
        <v>442435.92000000016</v>
      </c>
    </row>
    <row r="323" spans="1:25" ht="14.4">
      <c r="A323" s="1" t="s">
        <v>34</v>
      </c>
      <c r="B323" s="1">
        <v>120206</v>
      </c>
      <c r="C323" s="13" t="s">
        <v>1081</v>
      </c>
      <c r="D323" s="13" t="s">
        <v>1059</v>
      </c>
      <c r="E323" s="1" t="s">
        <v>85</v>
      </c>
      <c r="F323" s="1">
        <v>50550100</v>
      </c>
      <c r="G323" s="13" t="s">
        <v>447</v>
      </c>
      <c r="H323" s="13">
        <v>12</v>
      </c>
      <c r="I323" s="13" t="s">
        <v>442</v>
      </c>
      <c r="J323" s="13" t="s">
        <v>443</v>
      </c>
      <c r="K323" s="13" t="s">
        <v>444</v>
      </c>
      <c r="L323" s="13" t="s">
        <v>417</v>
      </c>
      <c r="M323" s="2">
        <v>-12301.568000000003</v>
      </c>
      <c r="N323" s="2">
        <v>-12301.568000000003</v>
      </c>
      <c r="O323" s="2">
        <v>-12301.568000000003</v>
      </c>
      <c r="P323" s="2">
        <v>-12301.568000000003</v>
      </c>
      <c r="Q323" s="2">
        <v>-12301.568000000003</v>
      </c>
      <c r="R323" s="2">
        <v>-12301.568000000003</v>
      </c>
      <c r="S323" s="2">
        <v>-12301.568000000003</v>
      </c>
      <c r="T323" s="2">
        <v>-12301.568000000003</v>
      </c>
      <c r="U323" s="2">
        <v>-12301.568000000003</v>
      </c>
      <c r="V323" s="2">
        <v>-12301.568000000003</v>
      </c>
      <c r="W323" s="2">
        <v>-12301.568000000003</v>
      </c>
      <c r="X323" s="2">
        <v>-12301.568000000003</v>
      </c>
      <c r="Y323" s="2">
        <f t="shared" si="4"/>
        <v>-147618.81600000002</v>
      </c>
    </row>
    <row r="324" spans="1:25" ht="14.4">
      <c r="A324" s="1" t="s">
        <v>34</v>
      </c>
      <c r="B324" s="1">
        <v>120206</v>
      </c>
      <c r="C324" s="13" t="s">
        <v>1081</v>
      </c>
      <c r="D324" s="13" t="s">
        <v>1059</v>
      </c>
      <c r="E324" s="1" t="s">
        <v>53</v>
      </c>
      <c r="F324" s="1">
        <v>50421000</v>
      </c>
      <c r="G324" s="13" t="s">
        <v>413</v>
      </c>
      <c r="H324" s="13">
        <v>13</v>
      </c>
      <c r="I324" s="13" t="s">
        <v>414</v>
      </c>
      <c r="J324" s="13" t="s">
        <v>415</v>
      </c>
      <c r="K324" s="13" t="s">
        <v>414</v>
      </c>
      <c r="L324" s="13" t="s">
        <v>417</v>
      </c>
      <c r="M324" s="2">
        <v>5321.3804388489516</v>
      </c>
      <c r="N324" s="2">
        <v>5321.3804388489516</v>
      </c>
      <c r="O324" s="2">
        <v>5769.5645075422453</v>
      </c>
      <c r="P324" s="2">
        <v>5355.3229459519107</v>
      </c>
      <c r="Q324" s="2">
        <v>5580.9567489458605</v>
      </c>
      <c r="R324" s="2">
        <v>5580.9567489458605</v>
      </c>
      <c r="S324" s="2">
        <v>5355.3229459519107</v>
      </c>
      <c r="T324" s="2">
        <v>5806.6005519398095</v>
      </c>
      <c r="U324" s="2">
        <v>5580.9567489458605</v>
      </c>
      <c r="V324" s="2">
        <v>5355.3229459519107</v>
      </c>
      <c r="W324" s="2">
        <v>5664.6405446141916</v>
      </c>
      <c r="X324" s="2">
        <v>5664.6405446141916</v>
      </c>
      <c r="Y324" s="2">
        <f t="shared" si="4"/>
        <v>66357.046111101648</v>
      </c>
    </row>
    <row r="325" spans="1:25" ht="14.4">
      <c r="A325" s="1" t="s">
        <v>34</v>
      </c>
      <c r="B325" s="1">
        <v>120206</v>
      </c>
      <c r="C325" s="13" t="s">
        <v>1081</v>
      </c>
      <c r="D325" s="13" t="s">
        <v>1059</v>
      </c>
      <c r="E325" s="1" t="s">
        <v>54</v>
      </c>
      <c r="F325" s="1">
        <v>50422000</v>
      </c>
      <c r="G325" s="13" t="s">
        <v>419</v>
      </c>
      <c r="H325" s="13">
        <v>13</v>
      </c>
      <c r="I325" s="13" t="s">
        <v>414</v>
      </c>
      <c r="J325" s="13" t="s">
        <v>415</v>
      </c>
      <c r="K325" s="13" t="s">
        <v>414</v>
      </c>
      <c r="L325" s="13" t="s">
        <v>417</v>
      </c>
      <c r="M325" s="2">
        <v>6585.7805532607254</v>
      </c>
      <c r="N325" s="2">
        <v>6585.7805532607254</v>
      </c>
      <c r="O325" s="2">
        <v>7212.9948916665053</v>
      </c>
      <c r="P325" s="2">
        <v>6613.6837746440315</v>
      </c>
      <c r="Q325" s="2">
        <v>6928.6225258175527</v>
      </c>
      <c r="R325" s="2">
        <v>6928.6225258175527</v>
      </c>
      <c r="S325" s="2">
        <v>6613.6837746440315</v>
      </c>
      <c r="T325" s="2">
        <v>7243.5612769910804</v>
      </c>
      <c r="U325" s="2">
        <v>6928.6225258175527</v>
      </c>
      <c r="V325" s="2">
        <v>6613.6837746440315</v>
      </c>
      <c r="W325" s="2">
        <v>7043.1471977526144</v>
      </c>
      <c r="X325" s="2">
        <v>7043.1471977526144</v>
      </c>
      <c r="Y325" s="2">
        <f t="shared" si="4"/>
        <v>82341.330572069011</v>
      </c>
    </row>
    <row r="326" spans="1:25" ht="14.4">
      <c r="A326" s="1" t="s">
        <v>34</v>
      </c>
      <c r="B326" s="1">
        <v>120206</v>
      </c>
      <c r="C326" s="13" t="s">
        <v>1081</v>
      </c>
      <c r="D326" s="13" t="s">
        <v>1059</v>
      </c>
      <c r="E326" s="1" t="s">
        <v>186</v>
      </c>
      <c r="F326" s="1">
        <v>50456000</v>
      </c>
      <c r="G326" s="13" t="s">
        <v>438</v>
      </c>
      <c r="H326" s="13">
        <v>13</v>
      </c>
      <c r="I326" s="13" t="s">
        <v>414</v>
      </c>
      <c r="J326" s="13" t="s">
        <v>415</v>
      </c>
      <c r="K326" s="13" t="s">
        <v>414</v>
      </c>
      <c r="L326" s="13" t="s">
        <v>417</v>
      </c>
      <c r="M326" s="2">
        <v>0</v>
      </c>
      <c r="N326" s="2">
        <v>1321.65</v>
      </c>
      <c r="O326" s="2">
        <v>0</v>
      </c>
      <c r="P326" s="2">
        <v>0</v>
      </c>
      <c r="Q326" s="2">
        <v>2086.56</v>
      </c>
      <c r="R326" s="2">
        <v>0</v>
      </c>
      <c r="S326" s="2">
        <v>0</v>
      </c>
      <c r="T326" s="2">
        <v>415.8</v>
      </c>
      <c r="U326" s="2">
        <v>1321.65</v>
      </c>
      <c r="V326" s="2">
        <v>0</v>
      </c>
      <c r="W326" s="2">
        <v>1321.65</v>
      </c>
      <c r="X326" s="2">
        <v>0</v>
      </c>
      <c r="Y326" s="2">
        <f t="shared" si="4"/>
        <v>6467.3099999999995</v>
      </c>
    </row>
    <row r="327" spans="1:25" ht="14.4">
      <c r="A327" s="1" t="s">
        <v>34</v>
      </c>
      <c r="B327" s="1">
        <v>120206</v>
      </c>
      <c r="C327" s="13" t="s">
        <v>1081</v>
      </c>
      <c r="D327" s="13" t="s">
        <v>1059</v>
      </c>
      <c r="E327" s="1" t="s">
        <v>89</v>
      </c>
      <c r="F327" s="1">
        <v>50457000</v>
      </c>
      <c r="G327" s="13" t="s">
        <v>439</v>
      </c>
      <c r="H327" s="13">
        <v>13</v>
      </c>
      <c r="I327" s="13" t="s">
        <v>414</v>
      </c>
      <c r="J327" s="13" t="s">
        <v>415</v>
      </c>
      <c r="K327" s="13" t="s">
        <v>414</v>
      </c>
      <c r="L327" s="13" t="s">
        <v>417</v>
      </c>
      <c r="M327" s="2">
        <v>462.79000000000008</v>
      </c>
      <c r="N327" s="2">
        <v>1574.04</v>
      </c>
      <c r="O327" s="2">
        <v>902.67000000000007</v>
      </c>
      <c r="P327" s="2">
        <v>0</v>
      </c>
      <c r="Q327" s="2">
        <v>0</v>
      </c>
      <c r="R327" s="2">
        <v>0</v>
      </c>
      <c r="S327" s="2">
        <v>632.41</v>
      </c>
      <c r="T327" s="2">
        <v>542.31999999999994</v>
      </c>
      <c r="U327" s="2">
        <v>0</v>
      </c>
      <c r="V327" s="2">
        <v>414.21</v>
      </c>
      <c r="W327" s="2">
        <v>445.14</v>
      </c>
      <c r="X327" s="2">
        <v>0</v>
      </c>
      <c r="Y327" s="2">
        <f t="shared" si="4"/>
        <v>4973.58</v>
      </c>
    </row>
    <row r="328" spans="1:25" ht="14.4">
      <c r="A328" s="1" t="s">
        <v>34</v>
      </c>
      <c r="B328" s="1">
        <v>120206</v>
      </c>
      <c r="C328" s="13" t="s">
        <v>1081</v>
      </c>
      <c r="D328" s="13" t="s">
        <v>1059</v>
      </c>
      <c r="E328" s="1" t="s">
        <v>90</v>
      </c>
      <c r="F328" s="1">
        <v>50421100</v>
      </c>
      <c r="G328" s="13" t="s">
        <v>418</v>
      </c>
      <c r="H328" s="13">
        <v>13</v>
      </c>
      <c r="I328" s="13" t="s">
        <v>414</v>
      </c>
      <c r="J328" s="13" t="s">
        <v>415</v>
      </c>
      <c r="K328" s="13" t="s">
        <v>414</v>
      </c>
      <c r="L328" s="13" t="s">
        <v>417</v>
      </c>
      <c r="M328" s="2">
        <v>-1702.259963266351</v>
      </c>
      <c r="N328" s="2">
        <v>-1702.259963266351</v>
      </c>
      <c r="O328" s="2">
        <v>-1847.9696500162981</v>
      </c>
      <c r="P328" s="2">
        <v>-1718.8252194179913</v>
      </c>
      <c r="Q328" s="2">
        <v>-1792.4516832803879</v>
      </c>
      <c r="R328" s="2">
        <v>-1792.4516832803879</v>
      </c>
      <c r="S328" s="2">
        <v>-1718.8252194179913</v>
      </c>
      <c r="T328" s="2">
        <v>-1866.0781471427845</v>
      </c>
      <c r="U328" s="2">
        <v>-1792.4516832803879</v>
      </c>
      <c r="V328" s="2">
        <v>-1718.8252194179913</v>
      </c>
      <c r="W328" s="2">
        <v>-1815.0617691671457</v>
      </c>
      <c r="X328" s="2">
        <v>-1815.0617691671457</v>
      </c>
      <c r="Y328" s="2">
        <f t="shared" si="4"/>
        <v>-21282.521970121212</v>
      </c>
    </row>
    <row r="329" spans="1:25" ht="14.4">
      <c r="A329" s="1" t="s">
        <v>34</v>
      </c>
      <c r="B329" s="1">
        <v>120206</v>
      </c>
      <c r="C329" s="13" t="s">
        <v>1081</v>
      </c>
      <c r="D329" s="13" t="s">
        <v>1059</v>
      </c>
      <c r="E329" s="1" t="s">
        <v>91</v>
      </c>
      <c r="F329" s="1">
        <v>50422100</v>
      </c>
      <c r="G329" s="13" t="s">
        <v>420</v>
      </c>
      <c r="H329" s="13">
        <v>13</v>
      </c>
      <c r="I329" s="13" t="s">
        <v>414</v>
      </c>
      <c r="J329" s="13" t="s">
        <v>415</v>
      </c>
      <c r="K329" s="13" t="s">
        <v>414</v>
      </c>
      <c r="L329" s="13" t="s">
        <v>417</v>
      </c>
      <c r="M329" s="2">
        <v>-2038.8328614706697</v>
      </c>
      <c r="N329" s="2">
        <v>-2038.8328614706697</v>
      </c>
      <c r="O329" s="2">
        <v>-2233.0074197059716</v>
      </c>
      <c r="P329" s="2">
        <v>-2053.9501047202084</v>
      </c>
      <c r="Q329" s="2">
        <v>-2151.7572525640276</v>
      </c>
      <c r="R329" s="2">
        <v>-2151.7572525640276</v>
      </c>
      <c r="S329" s="2">
        <v>-2053.9501047202084</v>
      </c>
      <c r="T329" s="2">
        <v>-2249.5644004078476</v>
      </c>
      <c r="U329" s="2">
        <v>-2151.7572525640276</v>
      </c>
      <c r="V329" s="2">
        <v>-2053.9501047202084</v>
      </c>
      <c r="W329" s="2">
        <v>-2182.4723430011682</v>
      </c>
      <c r="X329" s="2">
        <v>-2182.4723430011682</v>
      </c>
      <c r="Y329" s="2">
        <f t="shared" si="4"/>
        <v>-25542.304300910204</v>
      </c>
    </row>
    <row r="330" spans="1:25" ht="14.4">
      <c r="A330" s="1" t="s">
        <v>34</v>
      </c>
      <c r="B330" s="1">
        <v>120206</v>
      </c>
      <c r="C330" s="13" t="s">
        <v>1081</v>
      </c>
      <c r="D330" s="13" t="s">
        <v>1059</v>
      </c>
      <c r="E330" s="1" t="s">
        <v>92</v>
      </c>
      <c r="F330" s="1">
        <v>53150000</v>
      </c>
      <c r="G330" s="13" t="s">
        <v>658</v>
      </c>
      <c r="H330" s="13">
        <v>15</v>
      </c>
      <c r="I330" s="13" t="s">
        <v>650</v>
      </c>
      <c r="J330" s="13" t="s">
        <v>651</v>
      </c>
      <c r="K330" s="13" t="s">
        <v>650</v>
      </c>
      <c r="L330" s="13" t="s">
        <v>660</v>
      </c>
      <c r="M330" s="2">
        <v>5000</v>
      </c>
      <c r="N330" s="2">
        <v>5000</v>
      </c>
      <c r="O330" s="2">
        <v>12000</v>
      </c>
      <c r="P330" s="2">
        <v>12000</v>
      </c>
      <c r="Q330" s="2">
        <v>14000</v>
      </c>
      <c r="R330" s="2">
        <v>14000</v>
      </c>
      <c r="S330" s="2">
        <v>14000</v>
      </c>
      <c r="T330" s="2">
        <v>14000</v>
      </c>
      <c r="U330" s="2">
        <v>14000</v>
      </c>
      <c r="V330" s="2">
        <v>11000</v>
      </c>
      <c r="W330" s="2">
        <v>11000</v>
      </c>
      <c r="X330" s="2">
        <v>10000</v>
      </c>
      <c r="Y330" s="2">
        <f t="shared" ref="Y330:Y393" si="5">SUM(M330:X330)</f>
        <v>136000</v>
      </c>
    </row>
    <row r="331" spans="1:25" ht="14.4">
      <c r="A331" s="1" t="s">
        <v>34</v>
      </c>
      <c r="B331" s="1">
        <v>120206</v>
      </c>
      <c r="C331" s="13" t="s">
        <v>1081</v>
      </c>
      <c r="D331" s="13" t="s">
        <v>1059</v>
      </c>
      <c r="E331" s="1" t="s">
        <v>188</v>
      </c>
      <c r="F331" s="1">
        <v>52532000</v>
      </c>
      <c r="G331" s="13" t="s">
        <v>552</v>
      </c>
      <c r="H331" s="13">
        <v>16</v>
      </c>
      <c r="I331" s="13" t="s">
        <v>553</v>
      </c>
      <c r="J331" s="13" t="s">
        <v>554</v>
      </c>
      <c r="K331" s="13" t="s">
        <v>555</v>
      </c>
      <c r="L331" s="13" t="s">
        <v>506</v>
      </c>
      <c r="M331" s="2">
        <v>3461.94</v>
      </c>
      <c r="N331" s="2">
        <v>3081.4</v>
      </c>
      <c r="O331" s="2">
        <v>6000</v>
      </c>
      <c r="P331" s="2">
        <v>2000</v>
      </c>
      <c r="Q331" s="2">
        <v>2267.6999999999998</v>
      </c>
      <c r="R331" s="2">
        <v>2288.4499999999998</v>
      </c>
      <c r="S331" s="2">
        <v>2544.62</v>
      </c>
      <c r="T331" s="2">
        <v>2580</v>
      </c>
      <c r="U331" s="2">
        <v>2260</v>
      </c>
      <c r="V331" s="2">
        <v>2500</v>
      </c>
      <c r="W331" s="2">
        <v>2000</v>
      </c>
      <c r="X331" s="2">
        <v>3030</v>
      </c>
      <c r="Y331" s="2">
        <f t="shared" si="5"/>
        <v>34014.11</v>
      </c>
    </row>
    <row r="332" spans="1:25" ht="14.4">
      <c r="A332" s="1" t="s">
        <v>34</v>
      </c>
      <c r="B332" s="1">
        <v>120206</v>
      </c>
      <c r="C332" s="13" t="s">
        <v>1081</v>
      </c>
      <c r="D332" s="13" t="s">
        <v>1059</v>
      </c>
      <c r="E332" s="1" t="s">
        <v>96</v>
      </c>
      <c r="F332" s="1">
        <v>52574000</v>
      </c>
      <c r="G332" s="13" t="s">
        <v>616</v>
      </c>
      <c r="H332" s="13">
        <v>17</v>
      </c>
      <c r="I332" s="13" t="s">
        <v>617</v>
      </c>
      <c r="J332" s="13" t="s">
        <v>618</v>
      </c>
      <c r="K332" s="13" t="s">
        <v>617</v>
      </c>
      <c r="L332" s="13" t="s">
        <v>506</v>
      </c>
      <c r="M332" s="2">
        <v>65.166666666666671</v>
      </c>
      <c r="N332" s="2">
        <v>65.166666666666671</v>
      </c>
      <c r="O332" s="2">
        <v>65.166666666666671</v>
      </c>
      <c r="P332" s="2">
        <v>65.166666666666671</v>
      </c>
      <c r="Q332" s="2">
        <v>65.166666666666671</v>
      </c>
      <c r="R332" s="2">
        <v>65.166666666666671</v>
      </c>
      <c r="S332" s="2">
        <v>65.166666666666671</v>
      </c>
      <c r="T332" s="2">
        <v>2800</v>
      </c>
      <c r="U332" s="2">
        <v>65.166666666666671</v>
      </c>
      <c r="V332" s="2">
        <v>65.166666666666671</v>
      </c>
      <c r="W332" s="2">
        <v>65.166666666666671</v>
      </c>
      <c r="X332" s="2">
        <v>65.166666666666671</v>
      </c>
      <c r="Y332" s="2">
        <f t="shared" si="5"/>
        <v>3516.833333333333</v>
      </c>
    </row>
    <row r="333" spans="1:25" ht="14.4">
      <c r="A333" s="1" t="s">
        <v>34</v>
      </c>
      <c r="B333" s="1">
        <v>120206</v>
      </c>
      <c r="C333" s="13" t="s">
        <v>1081</v>
      </c>
      <c r="D333" s="13" t="s">
        <v>1059</v>
      </c>
      <c r="E333" s="1" t="s">
        <v>97</v>
      </c>
      <c r="F333" s="1">
        <v>52574100</v>
      </c>
      <c r="G333" s="13" t="s">
        <v>623</v>
      </c>
      <c r="H333" s="13">
        <v>17</v>
      </c>
      <c r="I333" s="13" t="s">
        <v>617</v>
      </c>
      <c r="J333" s="13" t="s">
        <v>618</v>
      </c>
      <c r="K333" s="13" t="s">
        <v>617</v>
      </c>
      <c r="L333" s="13" t="s">
        <v>506</v>
      </c>
      <c r="M333" s="2">
        <v>3600</v>
      </c>
      <c r="N333" s="2">
        <v>3600</v>
      </c>
      <c r="O333" s="2">
        <v>3600</v>
      </c>
      <c r="P333" s="2">
        <v>3600</v>
      </c>
      <c r="Q333" s="2">
        <v>3600</v>
      </c>
      <c r="R333" s="2">
        <v>3600</v>
      </c>
      <c r="S333" s="2">
        <v>3600</v>
      </c>
      <c r="T333" s="2">
        <v>3600</v>
      </c>
      <c r="U333" s="2">
        <v>3600</v>
      </c>
      <c r="V333" s="2">
        <v>3600</v>
      </c>
      <c r="W333" s="2">
        <v>3600</v>
      </c>
      <c r="X333" s="2">
        <v>3600</v>
      </c>
      <c r="Y333" s="2">
        <f t="shared" si="5"/>
        <v>43200</v>
      </c>
    </row>
    <row r="334" spans="1:25" ht="14.4">
      <c r="A334" s="1" t="s">
        <v>34</v>
      </c>
      <c r="B334" s="1">
        <v>120206</v>
      </c>
      <c r="C334" s="13" t="s">
        <v>1081</v>
      </c>
      <c r="D334" s="13" t="s">
        <v>1059</v>
      </c>
      <c r="E334" s="1" t="s">
        <v>155</v>
      </c>
      <c r="F334" s="1">
        <v>52562500</v>
      </c>
      <c r="G334" s="13" t="s">
        <v>595</v>
      </c>
      <c r="H334" s="13">
        <v>18</v>
      </c>
      <c r="I334" s="13" t="s">
        <v>596</v>
      </c>
      <c r="J334" s="13" t="s">
        <v>597</v>
      </c>
      <c r="K334" s="13" t="s">
        <v>598</v>
      </c>
      <c r="L334" s="13" t="s">
        <v>506</v>
      </c>
      <c r="M334" s="2">
        <v>0</v>
      </c>
      <c r="N334" s="2">
        <v>0</v>
      </c>
      <c r="O334" s="2">
        <v>200</v>
      </c>
      <c r="P334" s="2">
        <v>0</v>
      </c>
      <c r="Q334" s="2">
        <v>0</v>
      </c>
      <c r="R334" s="2">
        <v>200</v>
      </c>
      <c r="S334" s="2">
        <v>0</v>
      </c>
      <c r="T334" s="2">
        <v>0</v>
      </c>
      <c r="U334" s="2">
        <v>200</v>
      </c>
      <c r="V334" s="2">
        <v>0</v>
      </c>
      <c r="W334" s="2">
        <v>0</v>
      </c>
      <c r="X334" s="2">
        <v>200</v>
      </c>
      <c r="Y334" s="2">
        <f t="shared" si="5"/>
        <v>800</v>
      </c>
    </row>
    <row r="335" spans="1:25" ht="14.4">
      <c r="A335" s="1" t="s">
        <v>34</v>
      </c>
      <c r="B335" s="1">
        <v>120206</v>
      </c>
      <c r="C335" s="13" t="s">
        <v>1081</v>
      </c>
      <c r="D335" s="13" t="s">
        <v>1059</v>
      </c>
      <c r="E335" s="1" t="s">
        <v>99</v>
      </c>
      <c r="F335" s="1">
        <v>52562000</v>
      </c>
      <c r="G335" s="13" t="s">
        <v>590</v>
      </c>
      <c r="H335" s="13">
        <v>19</v>
      </c>
      <c r="I335" s="13" t="s">
        <v>527</v>
      </c>
      <c r="J335" s="13" t="s">
        <v>528</v>
      </c>
      <c r="K335" s="13" t="s">
        <v>529</v>
      </c>
      <c r="L335" s="13" t="s">
        <v>506</v>
      </c>
      <c r="M335" s="2">
        <v>500</v>
      </c>
      <c r="N335" s="2">
        <v>500</v>
      </c>
      <c r="O335" s="2">
        <v>1000</v>
      </c>
      <c r="P335" s="2">
        <v>1000</v>
      </c>
      <c r="Q335" s="2">
        <v>1000</v>
      </c>
      <c r="R335" s="2">
        <v>1000</v>
      </c>
      <c r="S335" s="2">
        <v>1000</v>
      </c>
      <c r="T335" s="2">
        <v>1000</v>
      </c>
      <c r="U335" s="2">
        <v>1000</v>
      </c>
      <c r="V335" s="2">
        <v>1000</v>
      </c>
      <c r="W335" s="2">
        <v>500</v>
      </c>
      <c r="X335" s="2">
        <v>500</v>
      </c>
      <c r="Y335" s="2">
        <f t="shared" si="5"/>
        <v>10000</v>
      </c>
    </row>
    <row r="336" spans="1:25" ht="14.4">
      <c r="A336" s="1" t="s">
        <v>34</v>
      </c>
      <c r="B336" s="1">
        <v>120206</v>
      </c>
      <c r="C336" s="13" t="s">
        <v>1081</v>
      </c>
      <c r="D336" s="13" t="s">
        <v>1059</v>
      </c>
      <c r="E336" s="1" t="s">
        <v>156</v>
      </c>
      <c r="F336" s="1">
        <v>52582000</v>
      </c>
      <c r="G336" s="13" t="s">
        <v>633</v>
      </c>
      <c r="H336" s="13">
        <v>19</v>
      </c>
      <c r="I336" s="13" t="s">
        <v>527</v>
      </c>
      <c r="J336" s="13" t="s">
        <v>528</v>
      </c>
      <c r="K336" s="13" t="s">
        <v>529</v>
      </c>
      <c r="L336" s="13" t="s">
        <v>519</v>
      </c>
      <c r="M336" s="2">
        <v>1500</v>
      </c>
      <c r="N336" s="2">
        <v>1500</v>
      </c>
      <c r="O336" s="2">
        <v>1500</v>
      </c>
      <c r="P336" s="2">
        <v>1500</v>
      </c>
      <c r="Q336" s="2">
        <v>1500</v>
      </c>
      <c r="R336" s="2">
        <v>1500</v>
      </c>
      <c r="S336" s="2">
        <v>1500</v>
      </c>
      <c r="T336" s="2">
        <v>1500</v>
      </c>
      <c r="U336" s="2">
        <v>1500</v>
      </c>
      <c r="V336" s="2">
        <v>1500</v>
      </c>
      <c r="W336" s="2">
        <v>1500</v>
      </c>
      <c r="X336" s="2">
        <v>1500</v>
      </c>
      <c r="Y336" s="2">
        <f t="shared" si="5"/>
        <v>18000</v>
      </c>
    </row>
    <row r="337" spans="1:25" ht="14.4">
      <c r="A337" s="1" t="s">
        <v>34</v>
      </c>
      <c r="B337" s="1">
        <v>120206</v>
      </c>
      <c r="C337" s="13" t="s">
        <v>1081</v>
      </c>
      <c r="D337" s="13" t="s">
        <v>1059</v>
      </c>
      <c r="E337" s="1" t="s">
        <v>103</v>
      </c>
      <c r="F337" s="1">
        <v>52534000</v>
      </c>
      <c r="G337" s="13" t="s">
        <v>560</v>
      </c>
      <c r="H337" s="13">
        <v>21</v>
      </c>
      <c r="I337" s="13" t="s">
        <v>561</v>
      </c>
      <c r="J337" s="13" t="s">
        <v>562</v>
      </c>
      <c r="K337" s="13" t="s">
        <v>563</v>
      </c>
      <c r="L337" s="13" t="s">
        <v>506</v>
      </c>
      <c r="M337" s="2">
        <v>1000</v>
      </c>
      <c r="N337" s="2">
        <v>1500</v>
      </c>
      <c r="O337" s="2">
        <v>1000</v>
      </c>
      <c r="P337" s="2">
        <v>2000</v>
      </c>
      <c r="Q337" s="2">
        <v>1500</v>
      </c>
      <c r="R337" s="2">
        <v>1500</v>
      </c>
      <c r="S337" s="2">
        <v>1500</v>
      </c>
      <c r="T337" s="2">
        <v>1500</v>
      </c>
      <c r="U337" s="2">
        <v>1500</v>
      </c>
      <c r="V337" s="2">
        <v>1000</v>
      </c>
      <c r="W337" s="2">
        <v>1000</v>
      </c>
      <c r="X337" s="2">
        <v>1000</v>
      </c>
      <c r="Y337" s="2">
        <f t="shared" si="5"/>
        <v>16000</v>
      </c>
    </row>
    <row r="338" spans="1:25" ht="14.4">
      <c r="A338" s="1" t="s">
        <v>34</v>
      </c>
      <c r="B338" s="1">
        <v>120206</v>
      </c>
      <c r="C338" s="13" t="s">
        <v>1081</v>
      </c>
      <c r="D338" s="13" t="s">
        <v>1059</v>
      </c>
      <c r="E338" s="1" t="s">
        <v>104</v>
      </c>
      <c r="F338" s="1">
        <v>52534200</v>
      </c>
      <c r="G338" s="13" t="s">
        <v>565</v>
      </c>
      <c r="H338" s="13">
        <v>21</v>
      </c>
      <c r="I338" s="13" t="s">
        <v>561</v>
      </c>
      <c r="J338" s="13" t="s">
        <v>562</v>
      </c>
      <c r="K338" s="13" t="s">
        <v>563</v>
      </c>
      <c r="L338" s="13" t="s">
        <v>506</v>
      </c>
      <c r="M338" s="2">
        <v>0</v>
      </c>
      <c r="N338" s="2">
        <v>0</v>
      </c>
      <c r="O338" s="2">
        <v>300</v>
      </c>
      <c r="P338" s="2">
        <v>0</v>
      </c>
      <c r="Q338" s="2">
        <v>0</v>
      </c>
      <c r="R338" s="2">
        <v>300</v>
      </c>
      <c r="S338" s="2">
        <v>300</v>
      </c>
      <c r="T338" s="2">
        <v>0</v>
      </c>
      <c r="U338" s="2">
        <v>0</v>
      </c>
      <c r="V338" s="2">
        <v>300</v>
      </c>
      <c r="W338" s="2">
        <v>300</v>
      </c>
      <c r="X338" s="2">
        <v>0</v>
      </c>
      <c r="Y338" s="2">
        <f t="shared" si="5"/>
        <v>1500</v>
      </c>
    </row>
    <row r="339" spans="1:25" ht="14.4">
      <c r="A339" s="1" t="s">
        <v>34</v>
      </c>
      <c r="B339" s="1">
        <v>120206</v>
      </c>
      <c r="C339" s="13" t="s">
        <v>1081</v>
      </c>
      <c r="D339" s="13" t="s">
        <v>1059</v>
      </c>
      <c r="E339" s="1" t="s">
        <v>163</v>
      </c>
      <c r="F339" s="1">
        <v>52535000</v>
      </c>
      <c r="G339" s="13" t="s">
        <v>566</v>
      </c>
      <c r="H339" s="13">
        <v>21</v>
      </c>
      <c r="I339" s="13" t="s">
        <v>561</v>
      </c>
      <c r="J339" s="13" t="s">
        <v>562</v>
      </c>
      <c r="K339" s="13" t="s">
        <v>563</v>
      </c>
      <c r="L339" s="13" t="s">
        <v>506</v>
      </c>
      <c r="M339" s="2">
        <v>1500</v>
      </c>
      <c r="N339" s="2">
        <v>1500</v>
      </c>
      <c r="O339" s="2">
        <v>1500</v>
      </c>
      <c r="P339" s="2">
        <v>1500</v>
      </c>
      <c r="Q339" s="2">
        <v>1500</v>
      </c>
      <c r="R339" s="2">
        <v>1500</v>
      </c>
      <c r="S339" s="2">
        <v>1500</v>
      </c>
      <c r="T339" s="2">
        <v>1500</v>
      </c>
      <c r="U339" s="2">
        <v>1500</v>
      </c>
      <c r="V339" s="2">
        <v>1500</v>
      </c>
      <c r="W339" s="2">
        <v>1500</v>
      </c>
      <c r="X339" s="2">
        <v>1500</v>
      </c>
      <c r="Y339" s="2">
        <f t="shared" si="5"/>
        <v>18000</v>
      </c>
    </row>
    <row r="340" spans="1:25" ht="14.4">
      <c r="A340" s="1" t="s">
        <v>34</v>
      </c>
      <c r="B340" s="1">
        <v>120206</v>
      </c>
      <c r="C340" s="13" t="s">
        <v>1081</v>
      </c>
      <c r="D340" s="13" t="s">
        <v>1059</v>
      </c>
      <c r="E340" s="1" t="s">
        <v>222</v>
      </c>
      <c r="F340" s="1">
        <v>52000000</v>
      </c>
      <c r="G340" s="13" t="s">
        <v>488</v>
      </c>
      <c r="H340" s="13">
        <v>22</v>
      </c>
      <c r="I340" s="13" t="s">
        <v>489</v>
      </c>
      <c r="J340" s="13" t="s">
        <v>490</v>
      </c>
      <c r="K340" s="13" t="s">
        <v>489</v>
      </c>
      <c r="L340" s="13" t="s">
        <v>492</v>
      </c>
      <c r="M340" s="2">
        <v>10000</v>
      </c>
      <c r="N340" s="2">
        <v>10000</v>
      </c>
      <c r="O340" s="2">
        <v>13000</v>
      </c>
      <c r="P340" s="2">
        <v>13000</v>
      </c>
      <c r="Q340" s="2">
        <v>13000</v>
      </c>
      <c r="R340" s="2">
        <v>14000</v>
      </c>
      <c r="S340" s="2">
        <v>15000</v>
      </c>
      <c r="T340" s="2">
        <v>15000</v>
      </c>
      <c r="U340" s="2">
        <v>13000</v>
      </c>
      <c r="V340" s="2">
        <v>13000</v>
      </c>
      <c r="W340" s="2">
        <v>10000</v>
      </c>
      <c r="X340" s="2">
        <v>11000</v>
      </c>
      <c r="Y340" s="2">
        <f t="shared" si="5"/>
        <v>150000</v>
      </c>
    </row>
    <row r="341" spans="1:25" ht="14.4">
      <c r="A341" s="1" t="s">
        <v>34</v>
      </c>
      <c r="B341" s="1">
        <v>120206</v>
      </c>
      <c r="C341" s="13" t="s">
        <v>1081</v>
      </c>
      <c r="D341" s="13" t="s">
        <v>1059</v>
      </c>
      <c r="E341" s="1" t="s">
        <v>105</v>
      </c>
      <c r="F341" s="1">
        <v>52001000</v>
      </c>
      <c r="G341" s="13" t="s">
        <v>488</v>
      </c>
      <c r="H341" s="13">
        <v>22</v>
      </c>
      <c r="I341" s="13" t="s">
        <v>489</v>
      </c>
      <c r="J341" s="13" t="s">
        <v>490</v>
      </c>
      <c r="K341" s="13" t="s">
        <v>489</v>
      </c>
      <c r="L341" s="13" t="s">
        <v>492</v>
      </c>
      <c r="M341" s="2">
        <v>500</v>
      </c>
      <c r="N341" s="2">
        <v>0</v>
      </c>
      <c r="O341" s="2">
        <v>500</v>
      </c>
      <c r="P341" s="2">
        <v>0</v>
      </c>
      <c r="Q341" s="2">
        <v>500</v>
      </c>
      <c r="R341" s="2">
        <v>500</v>
      </c>
      <c r="S341" s="2">
        <v>500</v>
      </c>
      <c r="T341" s="2">
        <v>500</v>
      </c>
      <c r="U341" s="2">
        <v>500</v>
      </c>
      <c r="V341" s="2">
        <v>0</v>
      </c>
      <c r="W341" s="2">
        <v>500</v>
      </c>
      <c r="X341" s="2">
        <v>500</v>
      </c>
      <c r="Y341" s="2">
        <f t="shared" si="5"/>
        <v>4500</v>
      </c>
    </row>
    <row r="342" spans="1:25" ht="14.4">
      <c r="A342" s="1" t="s">
        <v>34</v>
      </c>
      <c r="B342" s="1">
        <v>120206</v>
      </c>
      <c r="C342" s="13" t="s">
        <v>1081</v>
      </c>
      <c r="D342" s="13" t="s">
        <v>1059</v>
      </c>
      <c r="E342" s="1" t="s">
        <v>157</v>
      </c>
      <c r="F342" s="1">
        <v>52554500</v>
      </c>
      <c r="G342" s="13" t="s">
        <v>588</v>
      </c>
      <c r="H342" s="13">
        <v>22</v>
      </c>
      <c r="I342" s="13" t="s">
        <v>489</v>
      </c>
      <c r="J342" s="13" t="s">
        <v>490</v>
      </c>
      <c r="K342" s="13" t="s">
        <v>489</v>
      </c>
      <c r="L342" s="13" t="s">
        <v>463</v>
      </c>
      <c r="M342" s="2">
        <v>200</v>
      </c>
      <c r="N342" s="2">
        <v>0</v>
      </c>
      <c r="O342" s="2">
        <v>300</v>
      </c>
      <c r="P342" s="2">
        <v>0</v>
      </c>
      <c r="Q342" s="2">
        <v>350</v>
      </c>
      <c r="R342" s="2">
        <v>0</v>
      </c>
      <c r="S342" s="2">
        <v>350</v>
      </c>
      <c r="T342" s="2">
        <v>0</v>
      </c>
      <c r="U342" s="2">
        <v>350</v>
      </c>
      <c r="V342" s="2">
        <v>0</v>
      </c>
      <c r="W342" s="2">
        <v>400</v>
      </c>
      <c r="X342" s="2">
        <v>450</v>
      </c>
      <c r="Y342" s="2">
        <f t="shared" si="5"/>
        <v>2400</v>
      </c>
    </row>
    <row r="343" spans="1:25" ht="14.4">
      <c r="A343" s="1" t="s">
        <v>34</v>
      </c>
      <c r="B343" s="1">
        <v>120206</v>
      </c>
      <c r="C343" s="13" t="s">
        <v>1081</v>
      </c>
      <c r="D343" s="13" t="s">
        <v>1059</v>
      </c>
      <c r="E343" s="1" t="s">
        <v>223</v>
      </c>
      <c r="F343" s="1">
        <v>54110000</v>
      </c>
      <c r="G343" s="13" t="s">
        <v>721</v>
      </c>
      <c r="H343" s="13">
        <v>23</v>
      </c>
      <c r="I343" s="13" t="s">
        <v>722</v>
      </c>
      <c r="J343" s="13" t="s">
        <v>723</v>
      </c>
      <c r="K343" s="13" t="s">
        <v>722</v>
      </c>
      <c r="L343" s="13" t="s">
        <v>725</v>
      </c>
      <c r="M343" s="2">
        <v>269</v>
      </c>
      <c r="N343" s="2">
        <v>269</v>
      </c>
      <c r="O343" s="2">
        <v>269</v>
      </c>
      <c r="P343" s="2">
        <v>269</v>
      </c>
      <c r="Q343" s="2">
        <v>269</v>
      </c>
      <c r="R343" s="2">
        <v>269</v>
      </c>
      <c r="S343" s="2">
        <v>269</v>
      </c>
      <c r="T343" s="2">
        <v>269</v>
      </c>
      <c r="U343" s="2">
        <v>269</v>
      </c>
      <c r="V343" s="2">
        <v>269</v>
      </c>
      <c r="W343" s="2">
        <v>269</v>
      </c>
      <c r="X343" s="2">
        <v>869</v>
      </c>
      <c r="Y343" s="2">
        <f t="shared" si="5"/>
        <v>3828</v>
      </c>
    </row>
    <row r="344" spans="1:25" ht="14.4">
      <c r="A344" s="1" t="s">
        <v>34</v>
      </c>
      <c r="B344" s="1">
        <v>120206</v>
      </c>
      <c r="C344" s="13" t="s">
        <v>1081</v>
      </c>
      <c r="D344" s="13" t="s">
        <v>1059</v>
      </c>
      <c r="E344" s="1" t="s">
        <v>111</v>
      </c>
      <c r="F344" s="1">
        <v>54140000</v>
      </c>
      <c r="G344" s="13" t="s">
        <v>732</v>
      </c>
      <c r="H344" s="13">
        <v>23</v>
      </c>
      <c r="I344" s="13" t="s">
        <v>722</v>
      </c>
      <c r="J344" s="13" t="s">
        <v>723</v>
      </c>
      <c r="K344" s="13" t="s">
        <v>722</v>
      </c>
      <c r="L344" s="13" t="s">
        <v>734</v>
      </c>
      <c r="M344" s="2">
        <v>0</v>
      </c>
      <c r="N344" s="2">
        <v>0</v>
      </c>
      <c r="O344" s="2">
        <v>1000</v>
      </c>
      <c r="P344" s="2">
        <v>750</v>
      </c>
      <c r="Q344" s="2">
        <v>750</v>
      </c>
      <c r="R344" s="2">
        <v>1000</v>
      </c>
      <c r="S344" s="2">
        <v>750</v>
      </c>
      <c r="T344" s="2">
        <v>750</v>
      </c>
      <c r="U344" s="2">
        <v>1000</v>
      </c>
      <c r="V344" s="2">
        <v>750</v>
      </c>
      <c r="W344" s="2">
        <v>750</v>
      </c>
      <c r="X344" s="2">
        <v>1000</v>
      </c>
      <c r="Y344" s="2">
        <f t="shared" si="5"/>
        <v>8500</v>
      </c>
    </row>
    <row r="345" spans="1:25" ht="14.4">
      <c r="A345" s="1" t="s">
        <v>34</v>
      </c>
      <c r="B345" s="1">
        <v>120206</v>
      </c>
      <c r="C345" s="13" t="s">
        <v>1081</v>
      </c>
      <c r="D345" s="13" t="s">
        <v>1059</v>
      </c>
      <c r="E345" s="1" t="s">
        <v>190</v>
      </c>
      <c r="F345" s="1">
        <v>62002400</v>
      </c>
      <c r="G345" s="13" t="s">
        <v>822</v>
      </c>
      <c r="H345" s="13">
        <v>29</v>
      </c>
      <c r="I345" s="13" t="s">
        <v>814</v>
      </c>
      <c r="J345" s="13" t="s">
        <v>815</v>
      </c>
      <c r="K345" s="13" t="s">
        <v>816</v>
      </c>
      <c r="L345" s="13" t="s">
        <v>824</v>
      </c>
      <c r="M345" s="2">
        <v>2300</v>
      </c>
      <c r="N345" s="2">
        <v>20000</v>
      </c>
      <c r="O345" s="2">
        <v>20000</v>
      </c>
      <c r="P345" s="2">
        <v>20000</v>
      </c>
      <c r="Q345" s="2">
        <v>17000</v>
      </c>
      <c r="R345" s="2">
        <v>20000</v>
      </c>
      <c r="S345" s="2">
        <v>20000</v>
      </c>
      <c r="T345" s="2">
        <v>20000</v>
      </c>
      <c r="U345" s="2">
        <v>20000</v>
      </c>
      <c r="V345" s="2">
        <v>15000</v>
      </c>
      <c r="W345" s="2">
        <v>15000</v>
      </c>
      <c r="X345" s="2">
        <v>15000</v>
      </c>
      <c r="Y345" s="2">
        <f t="shared" si="5"/>
        <v>204300</v>
      </c>
    </row>
    <row r="346" spans="1:25" ht="14.4">
      <c r="A346" s="1" t="s">
        <v>34</v>
      </c>
      <c r="B346" s="1">
        <v>120206</v>
      </c>
      <c r="C346" s="13" t="s">
        <v>1081</v>
      </c>
      <c r="D346" s="13" t="s">
        <v>1059</v>
      </c>
      <c r="E346" s="1" t="s">
        <v>224</v>
      </c>
      <c r="F346" s="1">
        <v>62502400</v>
      </c>
      <c r="G346" s="13" t="s">
        <v>832</v>
      </c>
      <c r="H346" s="13">
        <v>29</v>
      </c>
      <c r="I346" s="13" t="s">
        <v>814</v>
      </c>
      <c r="J346" s="13" t="s">
        <v>815</v>
      </c>
      <c r="K346" s="13" t="s">
        <v>816</v>
      </c>
      <c r="L346" s="13" t="s">
        <v>834</v>
      </c>
      <c r="M346" s="2">
        <v>2300</v>
      </c>
      <c r="N346" s="2">
        <v>2300</v>
      </c>
      <c r="O346" s="2">
        <v>2300</v>
      </c>
      <c r="P346" s="2">
        <v>2300</v>
      </c>
      <c r="Q346" s="2">
        <v>2300</v>
      </c>
      <c r="R346" s="2">
        <v>2300</v>
      </c>
      <c r="S346" s="2">
        <v>2300</v>
      </c>
      <c r="T346" s="2">
        <v>2300</v>
      </c>
      <c r="U346" s="2">
        <v>2300</v>
      </c>
      <c r="V346" s="2">
        <v>2300</v>
      </c>
      <c r="W346" s="2">
        <v>2300</v>
      </c>
      <c r="X346" s="2">
        <v>2300</v>
      </c>
      <c r="Y346" s="2">
        <f t="shared" si="5"/>
        <v>27600</v>
      </c>
    </row>
    <row r="347" spans="1:25" ht="14.4">
      <c r="A347" s="1" t="s">
        <v>34</v>
      </c>
      <c r="B347" s="1">
        <v>120206</v>
      </c>
      <c r="C347" s="13" t="s">
        <v>1081</v>
      </c>
      <c r="D347" s="13" t="s">
        <v>1059</v>
      </c>
      <c r="E347" s="1" t="s">
        <v>191</v>
      </c>
      <c r="F347" s="1">
        <v>62510000</v>
      </c>
      <c r="G347" s="13" t="s">
        <v>839</v>
      </c>
      <c r="H347" s="13">
        <v>29</v>
      </c>
      <c r="I347" s="13" t="s">
        <v>814</v>
      </c>
      <c r="J347" s="13" t="s">
        <v>815</v>
      </c>
      <c r="K347" s="13" t="s">
        <v>816</v>
      </c>
      <c r="L347" s="13" t="s">
        <v>834</v>
      </c>
      <c r="M347" s="2">
        <v>18152</v>
      </c>
      <c r="N347" s="2">
        <v>18152</v>
      </c>
      <c r="O347" s="2">
        <v>18152</v>
      </c>
      <c r="P347" s="2">
        <v>18152</v>
      </c>
      <c r="Q347" s="2">
        <v>18152</v>
      </c>
      <c r="R347" s="2">
        <v>26080</v>
      </c>
      <c r="S347" s="2">
        <v>26080</v>
      </c>
      <c r="T347" s="2">
        <v>26080</v>
      </c>
      <c r="U347" s="2">
        <v>26080</v>
      </c>
      <c r="V347" s="2">
        <v>26080</v>
      </c>
      <c r="W347" s="2">
        <v>26080</v>
      </c>
      <c r="X347" s="2">
        <v>27300</v>
      </c>
      <c r="Y347" s="2">
        <f t="shared" si="5"/>
        <v>274540</v>
      </c>
    </row>
    <row r="348" spans="1:25" ht="14.4">
      <c r="A348" s="1" t="s">
        <v>34</v>
      </c>
      <c r="B348" s="1">
        <v>120206</v>
      </c>
      <c r="C348" s="13" t="s">
        <v>1081</v>
      </c>
      <c r="D348" s="13" t="s">
        <v>1059</v>
      </c>
      <c r="E348" s="1" t="s">
        <v>225</v>
      </c>
      <c r="F348" s="1">
        <v>62520700</v>
      </c>
      <c r="G348" s="13" t="s">
        <v>842</v>
      </c>
      <c r="H348" s="13">
        <v>29</v>
      </c>
      <c r="I348" s="13" t="s">
        <v>814</v>
      </c>
      <c r="J348" s="13" t="s">
        <v>815</v>
      </c>
      <c r="K348" s="13" t="s">
        <v>816</v>
      </c>
      <c r="L348" s="13" t="s">
        <v>834</v>
      </c>
      <c r="M348" s="2">
        <v>16000</v>
      </c>
      <c r="N348" s="2">
        <v>16000</v>
      </c>
      <c r="O348" s="2">
        <v>16000</v>
      </c>
      <c r="P348" s="2">
        <v>16000</v>
      </c>
      <c r="Q348" s="2">
        <v>16000</v>
      </c>
      <c r="R348" s="2">
        <v>16000</v>
      </c>
      <c r="S348" s="2">
        <v>16000</v>
      </c>
      <c r="T348" s="2">
        <v>16000</v>
      </c>
      <c r="U348" s="2">
        <v>16000</v>
      </c>
      <c r="V348" s="2">
        <v>16000</v>
      </c>
      <c r="W348" s="2">
        <v>16000</v>
      </c>
      <c r="X348" s="2">
        <v>16000</v>
      </c>
      <c r="Y348" s="2">
        <f t="shared" si="5"/>
        <v>192000</v>
      </c>
    </row>
    <row r="349" spans="1:25" ht="14.4">
      <c r="A349" s="1" t="s">
        <v>34</v>
      </c>
      <c r="B349" s="1">
        <v>120206</v>
      </c>
      <c r="C349" s="13" t="s">
        <v>1081</v>
      </c>
      <c r="D349" s="13" t="s">
        <v>1059</v>
      </c>
      <c r="E349" s="1" t="s">
        <v>192</v>
      </c>
      <c r="F349" s="1">
        <v>63110000</v>
      </c>
      <c r="G349" s="13" t="s">
        <v>844</v>
      </c>
      <c r="H349" s="13">
        <v>29</v>
      </c>
      <c r="I349" s="13" t="s">
        <v>814</v>
      </c>
      <c r="J349" s="13" t="s">
        <v>815</v>
      </c>
      <c r="K349" s="13" t="s">
        <v>816</v>
      </c>
      <c r="L349" s="13" t="s">
        <v>846</v>
      </c>
      <c r="M349" s="2">
        <v>4500</v>
      </c>
      <c r="N349" s="2">
        <v>4500</v>
      </c>
      <c r="O349" s="2">
        <v>4500</v>
      </c>
      <c r="P349" s="2">
        <v>4500</v>
      </c>
      <c r="Q349" s="2">
        <v>4500</v>
      </c>
      <c r="R349" s="2">
        <v>4500</v>
      </c>
      <c r="S349" s="2">
        <v>4500</v>
      </c>
      <c r="T349" s="2">
        <v>4500</v>
      </c>
      <c r="U349" s="2">
        <v>4500</v>
      </c>
      <c r="V349" s="2">
        <v>4500</v>
      </c>
      <c r="W349" s="2">
        <v>4500</v>
      </c>
      <c r="X349" s="2">
        <v>4500</v>
      </c>
      <c r="Y349" s="2">
        <f t="shared" si="5"/>
        <v>54000</v>
      </c>
    </row>
    <row r="350" spans="1:25" ht="14.4">
      <c r="A350" s="1" t="s">
        <v>34</v>
      </c>
      <c r="B350" s="1">
        <v>120206</v>
      </c>
      <c r="C350" s="13" t="s">
        <v>1081</v>
      </c>
      <c r="D350" s="13" t="s">
        <v>1059</v>
      </c>
      <c r="E350" s="1" t="s">
        <v>69</v>
      </c>
      <c r="F350" s="1">
        <v>68532000</v>
      </c>
      <c r="G350" s="13" t="s">
        <v>892</v>
      </c>
      <c r="H350" s="13">
        <v>34</v>
      </c>
      <c r="I350" s="13" t="s">
        <v>887</v>
      </c>
      <c r="J350" s="13" t="s">
        <v>888</v>
      </c>
      <c r="K350" s="13" t="s">
        <v>887</v>
      </c>
      <c r="L350" s="13" t="s">
        <v>894</v>
      </c>
      <c r="M350" s="2">
        <v>1145.7528201116172</v>
      </c>
      <c r="N350" s="2">
        <v>510.61107419958296</v>
      </c>
      <c r="O350" s="2">
        <v>1.166105592799999</v>
      </c>
      <c r="P350" s="2">
        <v>0</v>
      </c>
      <c r="Q350" s="2">
        <v>0</v>
      </c>
      <c r="R350" s="2">
        <v>0</v>
      </c>
      <c r="S350" s="2">
        <v>0</v>
      </c>
      <c r="T350" s="2">
        <v>0</v>
      </c>
      <c r="U350" s="2">
        <v>0</v>
      </c>
      <c r="V350" s="2">
        <v>0</v>
      </c>
      <c r="W350" s="2">
        <v>0</v>
      </c>
      <c r="X350" s="2">
        <v>0</v>
      </c>
      <c r="Y350" s="2">
        <f t="shared" si="5"/>
        <v>1657.5299999040001</v>
      </c>
    </row>
    <row r="351" spans="1:25" ht="14.4">
      <c r="A351" s="1" t="s">
        <v>34</v>
      </c>
      <c r="B351" s="1">
        <v>120206</v>
      </c>
      <c r="C351" s="13" t="s">
        <v>1081</v>
      </c>
      <c r="D351" s="13" t="s">
        <v>1059</v>
      </c>
      <c r="E351" s="1" t="s">
        <v>70</v>
      </c>
      <c r="F351" s="1">
        <v>68533000</v>
      </c>
      <c r="G351" s="13" t="s">
        <v>896</v>
      </c>
      <c r="H351" s="13">
        <v>34</v>
      </c>
      <c r="I351" s="13" t="s">
        <v>887</v>
      </c>
      <c r="J351" s="13" t="s">
        <v>888</v>
      </c>
      <c r="K351" s="13" t="s">
        <v>887</v>
      </c>
      <c r="L351" s="13" t="s">
        <v>894</v>
      </c>
      <c r="M351" s="2">
        <v>14770.932769988358</v>
      </c>
      <c r="N351" s="2">
        <v>14770.932769988358</v>
      </c>
      <c r="O351" s="2">
        <v>16026.725085782637</v>
      </c>
      <c r="P351" s="2">
        <v>14898.631860660495</v>
      </c>
      <c r="Q351" s="2">
        <v>15532.361410052972</v>
      </c>
      <c r="R351" s="2">
        <v>15532.361410052972</v>
      </c>
      <c r="S351" s="2">
        <v>14898.631860660495</v>
      </c>
      <c r="T351" s="2">
        <v>16166.080959445451</v>
      </c>
      <c r="U351" s="2">
        <v>15532.361410052972</v>
      </c>
      <c r="V351" s="2">
        <v>14898.631860660495</v>
      </c>
      <c r="W351" s="2">
        <v>15740.27611338048</v>
      </c>
      <c r="X351" s="2">
        <v>15740.27611338048</v>
      </c>
      <c r="Y351" s="2">
        <f t="shared" si="5"/>
        <v>184508.20362410616</v>
      </c>
    </row>
    <row r="352" spans="1:25" ht="14.4">
      <c r="A352" s="1" t="s">
        <v>34</v>
      </c>
      <c r="B352" s="1">
        <v>120206</v>
      </c>
      <c r="C352" s="13" t="s">
        <v>1081</v>
      </c>
      <c r="D352" s="13" t="s">
        <v>1059</v>
      </c>
      <c r="E352" s="1" t="s">
        <v>71</v>
      </c>
      <c r="F352" s="1">
        <v>68535000</v>
      </c>
      <c r="G352" s="13" t="s">
        <v>898</v>
      </c>
      <c r="H352" s="13">
        <v>34</v>
      </c>
      <c r="I352" s="13" t="s">
        <v>887</v>
      </c>
      <c r="J352" s="13" t="s">
        <v>888</v>
      </c>
      <c r="K352" s="13" t="s">
        <v>887</v>
      </c>
      <c r="L352" s="13" t="s">
        <v>894</v>
      </c>
      <c r="M352" s="2">
        <v>2703.1780232658439</v>
      </c>
      <c r="N352" s="2">
        <v>2261.5851669341569</v>
      </c>
      <c r="O352" s="2">
        <v>173.59680979999987</v>
      </c>
      <c r="P352" s="2">
        <v>0</v>
      </c>
      <c r="Q352" s="2">
        <v>0</v>
      </c>
      <c r="R352" s="2">
        <v>0</v>
      </c>
      <c r="S352" s="2">
        <v>0</v>
      </c>
      <c r="T352" s="2">
        <v>0</v>
      </c>
      <c r="U352" s="2">
        <v>0</v>
      </c>
      <c r="V352" s="2">
        <v>0</v>
      </c>
      <c r="W352" s="2">
        <v>0</v>
      </c>
      <c r="X352" s="2">
        <v>0</v>
      </c>
      <c r="Y352" s="2">
        <f t="shared" si="5"/>
        <v>5138.3600000000015</v>
      </c>
    </row>
    <row r="353" spans="1:25" ht="14.4">
      <c r="A353" s="1" t="s">
        <v>34</v>
      </c>
      <c r="B353" s="1">
        <v>120206</v>
      </c>
      <c r="C353" s="13" t="s">
        <v>1081</v>
      </c>
      <c r="D353" s="13" t="s">
        <v>1059</v>
      </c>
      <c r="E353" s="1" t="s">
        <v>128</v>
      </c>
      <c r="F353" s="1">
        <v>68532100</v>
      </c>
      <c r="G353" s="13" t="s">
        <v>895</v>
      </c>
      <c r="H353" s="13">
        <v>34</v>
      </c>
      <c r="I353" s="13" t="s">
        <v>887</v>
      </c>
      <c r="J353" s="13" t="s">
        <v>888</v>
      </c>
      <c r="K353" s="13" t="s">
        <v>887</v>
      </c>
      <c r="L353" s="13" t="s">
        <v>894</v>
      </c>
      <c r="M353" s="2">
        <v>-381.32810650638015</v>
      </c>
      <c r="N353" s="2">
        <v>-174.64755618347766</v>
      </c>
      <c r="O353" s="2">
        <v>-0.77633727832799804</v>
      </c>
      <c r="P353" s="2">
        <v>0</v>
      </c>
      <c r="Q353" s="2">
        <v>0</v>
      </c>
      <c r="R353" s="2">
        <v>0</v>
      </c>
      <c r="S353" s="2">
        <v>0</v>
      </c>
      <c r="T353" s="2">
        <v>0</v>
      </c>
      <c r="U353" s="2">
        <v>0</v>
      </c>
      <c r="V353" s="2">
        <v>0</v>
      </c>
      <c r="W353" s="2">
        <v>0</v>
      </c>
      <c r="X353" s="2">
        <v>0</v>
      </c>
      <c r="Y353" s="2">
        <f t="shared" si="5"/>
        <v>-556.75199996818583</v>
      </c>
    </row>
    <row r="354" spans="1:25" ht="14.4">
      <c r="A354" s="1" t="s">
        <v>34</v>
      </c>
      <c r="B354" s="1">
        <v>120206</v>
      </c>
      <c r="C354" s="13" t="s">
        <v>1081</v>
      </c>
      <c r="D354" s="13" t="s">
        <v>1059</v>
      </c>
      <c r="E354" s="1" t="s">
        <v>129</v>
      </c>
      <c r="F354" s="1">
        <v>68533100</v>
      </c>
      <c r="G354" s="13" t="s">
        <v>897</v>
      </c>
      <c r="H354" s="13">
        <v>34</v>
      </c>
      <c r="I354" s="13" t="s">
        <v>887</v>
      </c>
      <c r="J354" s="13" t="s">
        <v>888</v>
      </c>
      <c r="K354" s="13" t="s">
        <v>887</v>
      </c>
      <c r="L354" s="13" t="s">
        <v>894</v>
      </c>
      <c r="M354" s="2">
        <v>-4917.6270759413947</v>
      </c>
      <c r="N354" s="2">
        <v>-4917.6270759413947</v>
      </c>
      <c r="O354" s="2">
        <v>-5342.7926033544818</v>
      </c>
      <c r="P354" s="2">
        <v>-4977.8139929403833</v>
      </c>
      <c r="Q354" s="2">
        <v>-5193.1894184749654</v>
      </c>
      <c r="R354" s="2">
        <v>-5193.1894184749654</v>
      </c>
      <c r="S354" s="2">
        <v>-4977.8139929403833</v>
      </c>
      <c r="T354" s="2">
        <v>-5408.5648440095456</v>
      </c>
      <c r="U354" s="2">
        <v>-5193.1894184749654</v>
      </c>
      <c r="V354" s="2">
        <v>-4977.8139929403833</v>
      </c>
      <c r="W354" s="2">
        <v>-5249.5403068320156</v>
      </c>
      <c r="X354" s="2">
        <v>-5249.5403068320156</v>
      </c>
      <c r="Y354" s="2">
        <f t="shared" si="5"/>
        <v>-61598.702447156902</v>
      </c>
    </row>
    <row r="355" spans="1:25" ht="14.4">
      <c r="A355" s="1" t="s">
        <v>34</v>
      </c>
      <c r="B355" s="1">
        <v>120206</v>
      </c>
      <c r="C355" s="13" t="s">
        <v>1081</v>
      </c>
      <c r="D355" s="13" t="s">
        <v>1059</v>
      </c>
      <c r="E355" s="1" t="s">
        <v>130</v>
      </c>
      <c r="F355" s="1">
        <v>68535100</v>
      </c>
      <c r="G355" s="13" t="s">
        <v>899</v>
      </c>
      <c r="H355" s="13">
        <v>34</v>
      </c>
      <c r="I355" s="13" t="s">
        <v>887</v>
      </c>
      <c r="J355" s="13" t="s">
        <v>888</v>
      </c>
      <c r="K355" s="13" t="s">
        <v>887</v>
      </c>
      <c r="L355" s="13" t="s">
        <v>894</v>
      </c>
      <c r="M355" s="2">
        <v>-899.95789625071325</v>
      </c>
      <c r="N355" s="2">
        <v>-742.33946859448702</v>
      </c>
      <c r="O355" s="2">
        <v>-83.633835154799968</v>
      </c>
      <c r="P355" s="2">
        <v>0</v>
      </c>
      <c r="Q355" s="2">
        <v>0</v>
      </c>
      <c r="R355" s="2">
        <v>0</v>
      </c>
      <c r="S355" s="2">
        <v>0</v>
      </c>
      <c r="T355" s="2">
        <v>0</v>
      </c>
      <c r="U355" s="2">
        <v>0</v>
      </c>
      <c r="V355" s="2">
        <v>0</v>
      </c>
      <c r="W355" s="2">
        <v>0</v>
      </c>
      <c r="X355" s="2">
        <v>0</v>
      </c>
      <c r="Y355" s="2">
        <f t="shared" si="5"/>
        <v>-1725.9312000000002</v>
      </c>
    </row>
    <row r="356" spans="1:25" ht="14.4">
      <c r="A356" s="1" t="s">
        <v>35</v>
      </c>
      <c r="B356" s="1">
        <v>120214</v>
      </c>
      <c r="C356" s="13" t="s">
        <v>1082</v>
      </c>
      <c r="D356" s="13" t="s">
        <v>1059</v>
      </c>
      <c r="E356" s="1" t="s">
        <v>96</v>
      </c>
      <c r="F356" s="1">
        <v>52574000</v>
      </c>
      <c r="G356" s="13" t="s">
        <v>616</v>
      </c>
      <c r="H356" s="13">
        <v>17</v>
      </c>
      <c r="I356" s="13" t="s">
        <v>617</v>
      </c>
      <c r="J356" s="13" t="s">
        <v>618</v>
      </c>
      <c r="K356" s="13" t="s">
        <v>617</v>
      </c>
      <c r="L356" s="13" t="s">
        <v>506</v>
      </c>
      <c r="M356" s="2">
        <v>45</v>
      </c>
      <c r="N356" s="2">
        <v>45</v>
      </c>
      <c r="O356" s="2">
        <v>45</v>
      </c>
      <c r="P356" s="2">
        <v>55</v>
      </c>
      <c r="Q356" s="2">
        <v>55</v>
      </c>
      <c r="R356" s="2">
        <v>55</v>
      </c>
      <c r="S356" s="2">
        <v>55</v>
      </c>
      <c r="T356" s="2">
        <v>55</v>
      </c>
      <c r="U356" s="2">
        <v>55</v>
      </c>
      <c r="V356" s="2">
        <v>45</v>
      </c>
      <c r="W356" s="2">
        <v>45</v>
      </c>
      <c r="X356" s="2">
        <v>45</v>
      </c>
      <c r="Y356" s="2">
        <f t="shared" si="5"/>
        <v>600</v>
      </c>
    </row>
    <row r="357" spans="1:25" ht="14.4">
      <c r="A357" s="1" t="s">
        <v>36</v>
      </c>
      <c r="B357" s="1">
        <v>120217</v>
      </c>
      <c r="C357" s="13" t="s">
        <v>1084</v>
      </c>
      <c r="D357" s="13" t="s">
        <v>1059</v>
      </c>
      <c r="E357" s="1" t="s">
        <v>80</v>
      </c>
      <c r="F357" s="1">
        <v>50109900</v>
      </c>
      <c r="G357" s="13" t="s">
        <v>388</v>
      </c>
      <c r="H357" s="13">
        <v>10</v>
      </c>
      <c r="I357" s="13" t="s">
        <v>347</v>
      </c>
      <c r="J357" s="13" t="s">
        <v>348</v>
      </c>
      <c r="K357" s="13" t="s">
        <v>349</v>
      </c>
      <c r="L357" s="13" t="s">
        <v>351</v>
      </c>
      <c r="M357" s="2">
        <v>-602.70033599999999</v>
      </c>
      <c r="N357" s="2">
        <v>-602.70033599999999</v>
      </c>
      <c r="O357" s="2">
        <v>-660.100368</v>
      </c>
      <c r="P357" s="2">
        <v>-619.57594540800005</v>
      </c>
      <c r="Q357" s="2">
        <v>-649.07956185600005</v>
      </c>
      <c r="R357" s="2">
        <v>-649.07956185600005</v>
      </c>
      <c r="S357" s="2">
        <v>-619.57594540800005</v>
      </c>
      <c r="T357" s="2">
        <v>-678.58317830400006</v>
      </c>
      <c r="U357" s="2">
        <v>-649.07956185600005</v>
      </c>
      <c r="V357" s="2">
        <v>-619.57594540800005</v>
      </c>
      <c r="W357" s="2">
        <v>-649.07956185600005</v>
      </c>
      <c r="X357" s="2">
        <v>-649.07956185600005</v>
      </c>
      <c r="Y357" s="2">
        <f t="shared" si="5"/>
        <v>-7648.2098638080006</v>
      </c>
    </row>
    <row r="358" spans="1:25" ht="14.4">
      <c r="A358" s="1" t="s">
        <v>36</v>
      </c>
      <c r="B358" s="1">
        <v>120217</v>
      </c>
      <c r="C358" s="13" t="s">
        <v>1084</v>
      </c>
      <c r="D358" s="13" t="s">
        <v>1059</v>
      </c>
      <c r="E358" s="1" t="s">
        <v>152</v>
      </c>
      <c r="F358" s="1">
        <v>50110000</v>
      </c>
      <c r="G358" s="13" t="s">
        <v>389</v>
      </c>
      <c r="H358" s="13">
        <v>10</v>
      </c>
      <c r="I358" s="13" t="s">
        <v>347</v>
      </c>
      <c r="J358" s="13" t="s">
        <v>348</v>
      </c>
      <c r="K358" s="13" t="s">
        <v>349</v>
      </c>
      <c r="L358" s="13" t="s">
        <v>351</v>
      </c>
      <c r="M358" s="2">
        <v>745.39</v>
      </c>
      <c r="N358" s="2">
        <v>745.39</v>
      </c>
      <c r="O358" s="2">
        <v>745.39</v>
      </c>
      <c r="P358" s="2">
        <v>766.26184000000001</v>
      </c>
      <c r="Q358" s="2">
        <v>766.26184000000001</v>
      </c>
      <c r="R358" s="2">
        <v>766.26184000000001</v>
      </c>
      <c r="S358" s="2">
        <v>766.26184000000001</v>
      </c>
      <c r="T358" s="2">
        <v>766.26183999999989</v>
      </c>
      <c r="U358" s="2">
        <v>649.06984</v>
      </c>
      <c r="V358" s="2">
        <v>649.06984</v>
      </c>
      <c r="W358" s="2">
        <v>649.06984</v>
      </c>
      <c r="X358" s="2">
        <v>649.06984</v>
      </c>
      <c r="Y358" s="2">
        <f t="shared" si="5"/>
        <v>8663.7585600000002</v>
      </c>
    </row>
    <row r="359" spans="1:25" ht="14.4">
      <c r="A359" s="1" t="s">
        <v>36</v>
      </c>
      <c r="B359" s="1">
        <v>120217</v>
      </c>
      <c r="C359" s="13" t="s">
        <v>1084</v>
      </c>
      <c r="D359" s="13" t="s">
        <v>1059</v>
      </c>
      <c r="E359" s="1" t="s">
        <v>153</v>
      </c>
      <c r="F359" s="1">
        <v>50119900</v>
      </c>
      <c r="G359" s="13" t="s">
        <v>406</v>
      </c>
      <c r="H359" s="13">
        <v>10</v>
      </c>
      <c r="I359" s="13" t="s">
        <v>347</v>
      </c>
      <c r="J359" s="13" t="s">
        <v>348</v>
      </c>
      <c r="K359" s="13" t="s">
        <v>349</v>
      </c>
      <c r="L359" s="13" t="s">
        <v>351</v>
      </c>
      <c r="M359" s="2">
        <v>-114</v>
      </c>
      <c r="N359" s="2">
        <v>-114</v>
      </c>
      <c r="O359" s="2">
        <v>-114</v>
      </c>
      <c r="P359" s="2">
        <v>-117.19200000000001</v>
      </c>
      <c r="Q359" s="2">
        <v>-117.19200000000001</v>
      </c>
      <c r="R359" s="2">
        <v>-117.19200000000001</v>
      </c>
      <c r="S359" s="2">
        <v>-117.19200000000001</v>
      </c>
      <c r="T359" s="2">
        <v>-117.19200000000001</v>
      </c>
      <c r="U359" s="2">
        <v>0</v>
      </c>
      <c r="V359" s="2">
        <v>0</v>
      </c>
      <c r="W359" s="2">
        <v>0</v>
      </c>
      <c r="X359" s="2">
        <v>0</v>
      </c>
      <c r="Y359" s="2">
        <f t="shared" si="5"/>
        <v>-927.96</v>
      </c>
    </row>
    <row r="360" spans="1:25" ht="14.4">
      <c r="A360" s="1" t="s">
        <v>36</v>
      </c>
      <c r="B360" s="1">
        <v>120217</v>
      </c>
      <c r="C360" s="13" t="s">
        <v>1084</v>
      </c>
      <c r="D360" s="13" t="s">
        <v>1059</v>
      </c>
      <c r="E360" s="1" t="s">
        <v>52</v>
      </c>
      <c r="F360" s="1">
        <v>50100000</v>
      </c>
      <c r="G360" s="13" t="s">
        <v>346</v>
      </c>
      <c r="H360" s="13">
        <v>10</v>
      </c>
      <c r="I360" s="13" t="s">
        <v>347</v>
      </c>
      <c r="J360" s="13" t="s">
        <v>348</v>
      </c>
      <c r="K360" s="13" t="s">
        <v>349</v>
      </c>
      <c r="L360" s="13" t="s">
        <v>351</v>
      </c>
      <c r="M360" s="2">
        <v>24058.348399999999</v>
      </c>
      <c r="N360" s="2">
        <v>24058.348399999999</v>
      </c>
      <c r="O360" s="2">
        <v>26349.619200000001</v>
      </c>
      <c r="P360" s="2">
        <v>24731.985475199999</v>
      </c>
      <c r="Q360" s="2">
        <v>25909.701926400001</v>
      </c>
      <c r="R360" s="2">
        <v>25909.701926400001</v>
      </c>
      <c r="S360" s="2">
        <v>24731.985475199999</v>
      </c>
      <c r="T360" s="2">
        <v>27087.408377600004</v>
      </c>
      <c r="U360" s="2">
        <v>25909.701926400001</v>
      </c>
      <c r="V360" s="2">
        <v>24731.985475199999</v>
      </c>
      <c r="W360" s="2">
        <v>25909.701926400001</v>
      </c>
      <c r="X360" s="2">
        <v>25909.701926400001</v>
      </c>
      <c r="Y360" s="2">
        <f t="shared" si="5"/>
        <v>305298.1904352</v>
      </c>
    </row>
    <row r="361" spans="1:25" ht="14.4">
      <c r="A361" s="1" t="s">
        <v>36</v>
      </c>
      <c r="B361" s="1">
        <v>120217</v>
      </c>
      <c r="C361" s="13" t="s">
        <v>1084</v>
      </c>
      <c r="D361" s="13" t="s">
        <v>1059</v>
      </c>
      <c r="E361" s="1" t="s">
        <v>81</v>
      </c>
      <c r="F361" s="1">
        <v>50171000</v>
      </c>
      <c r="G361" s="13" t="s">
        <v>409</v>
      </c>
      <c r="H361" s="13">
        <v>10</v>
      </c>
      <c r="I361" s="13" t="s">
        <v>347</v>
      </c>
      <c r="J361" s="13" t="s">
        <v>348</v>
      </c>
      <c r="K361" s="13" t="s">
        <v>349</v>
      </c>
      <c r="L361" s="13" t="s">
        <v>351</v>
      </c>
      <c r="M361" s="2">
        <v>1141.3943657408656</v>
      </c>
      <c r="N361" s="2">
        <v>1141.3943657408656</v>
      </c>
      <c r="O361" s="2">
        <v>1250.0966862876148</v>
      </c>
      <c r="P361" s="2">
        <v>1173.3455279816098</v>
      </c>
      <c r="Q361" s="2">
        <v>1229.2196007426389</v>
      </c>
      <c r="R361" s="2">
        <v>1229.2196007426389</v>
      </c>
      <c r="S361" s="2">
        <v>1173.3455279816098</v>
      </c>
      <c r="T361" s="2">
        <v>1285.093673503668</v>
      </c>
      <c r="U361" s="2">
        <v>1229.2196007426389</v>
      </c>
      <c r="V361" s="2">
        <v>1173.3455279816098</v>
      </c>
      <c r="W361" s="2">
        <v>1229.2196007426389</v>
      </c>
      <c r="X361" s="2">
        <v>1229.2196007426389</v>
      </c>
      <c r="Y361" s="2">
        <f t="shared" si="5"/>
        <v>14484.11367893104</v>
      </c>
    </row>
    <row r="362" spans="1:25" ht="14.4">
      <c r="A362" s="1" t="s">
        <v>36</v>
      </c>
      <c r="B362" s="1">
        <v>120217</v>
      </c>
      <c r="C362" s="13" t="s">
        <v>1084</v>
      </c>
      <c r="D362" s="13" t="s">
        <v>1059</v>
      </c>
      <c r="E362" s="1" t="s">
        <v>84</v>
      </c>
      <c r="F362" s="1">
        <v>50550000</v>
      </c>
      <c r="G362" s="13" t="s">
        <v>446</v>
      </c>
      <c r="H362" s="13">
        <v>12</v>
      </c>
      <c r="I362" s="13" t="s">
        <v>442</v>
      </c>
      <c r="J362" s="13" t="s">
        <v>443</v>
      </c>
      <c r="K362" s="13" t="s">
        <v>444</v>
      </c>
      <c r="L362" s="13" t="s">
        <v>417</v>
      </c>
      <c r="M362" s="2">
        <v>4551.28</v>
      </c>
      <c r="N362" s="2">
        <v>4551.28</v>
      </c>
      <c r="O362" s="2">
        <v>4551.28</v>
      </c>
      <c r="P362" s="2">
        <v>4551.28</v>
      </c>
      <c r="Q362" s="2">
        <v>4551.28</v>
      </c>
      <c r="R362" s="2">
        <v>4551.28</v>
      </c>
      <c r="S362" s="2">
        <v>4551.28</v>
      </c>
      <c r="T362" s="2">
        <v>4551.28</v>
      </c>
      <c r="U362" s="2">
        <v>4551.28</v>
      </c>
      <c r="V362" s="2">
        <v>4551.28</v>
      </c>
      <c r="W362" s="2">
        <v>4551.28</v>
      </c>
      <c r="X362" s="2">
        <v>4551.28</v>
      </c>
      <c r="Y362" s="2">
        <f t="shared" si="5"/>
        <v>54615.359999999993</v>
      </c>
    </row>
    <row r="363" spans="1:25" ht="14.4">
      <c r="A363" s="1" t="s">
        <v>36</v>
      </c>
      <c r="B363" s="1">
        <v>120217</v>
      </c>
      <c r="C363" s="13" t="s">
        <v>1084</v>
      </c>
      <c r="D363" s="13" t="s">
        <v>1059</v>
      </c>
      <c r="E363" s="1" t="s">
        <v>85</v>
      </c>
      <c r="F363" s="1">
        <v>50550100</v>
      </c>
      <c r="G363" s="13" t="s">
        <v>447</v>
      </c>
      <c r="H363" s="13">
        <v>12</v>
      </c>
      <c r="I363" s="13" t="s">
        <v>442</v>
      </c>
      <c r="J363" s="13" t="s">
        <v>443</v>
      </c>
      <c r="K363" s="13" t="s">
        <v>444</v>
      </c>
      <c r="L363" s="13" t="s">
        <v>417</v>
      </c>
      <c r="M363" s="2">
        <v>-102.08000000000001</v>
      </c>
      <c r="N363" s="2">
        <v>-102.08000000000001</v>
      </c>
      <c r="O363" s="2">
        <v>-102.08000000000001</v>
      </c>
      <c r="P363" s="2">
        <v>-102.08000000000001</v>
      </c>
      <c r="Q363" s="2">
        <v>-102.08000000000001</v>
      </c>
      <c r="R363" s="2">
        <v>-102.08000000000001</v>
      </c>
      <c r="S363" s="2">
        <v>-102.08000000000001</v>
      </c>
      <c r="T363" s="2">
        <v>-102.08000000000001</v>
      </c>
      <c r="U363" s="2">
        <v>-102.08000000000001</v>
      </c>
      <c r="V363" s="2">
        <v>-102.08000000000001</v>
      </c>
      <c r="W363" s="2">
        <v>-102.08000000000001</v>
      </c>
      <c r="X363" s="2">
        <v>-102.08000000000001</v>
      </c>
      <c r="Y363" s="2">
        <f t="shared" si="5"/>
        <v>-1224.9600000000003</v>
      </c>
    </row>
    <row r="364" spans="1:25" ht="14.4">
      <c r="A364" s="1" t="s">
        <v>36</v>
      </c>
      <c r="B364" s="1">
        <v>120217</v>
      </c>
      <c r="C364" s="13" t="s">
        <v>1084</v>
      </c>
      <c r="D364" s="13" t="s">
        <v>1059</v>
      </c>
      <c r="E364" s="1" t="s">
        <v>53</v>
      </c>
      <c r="F364" s="1">
        <v>50421000</v>
      </c>
      <c r="G364" s="13" t="s">
        <v>413</v>
      </c>
      <c r="H364" s="13">
        <v>13</v>
      </c>
      <c r="I364" s="13" t="s">
        <v>414</v>
      </c>
      <c r="J364" s="13" t="s">
        <v>415</v>
      </c>
      <c r="K364" s="13" t="s">
        <v>414</v>
      </c>
      <c r="L364" s="13" t="s">
        <v>417</v>
      </c>
      <c r="M364" s="2">
        <v>506.76819560510876</v>
      </c>
      <c r="N364" s="2">
        <v>506.76819560510876</v>
      </c>
      <c r="O364" s="2">
        <v>553.5870391822798</v>
      </c>
      <c r="P364" s="2">
        <v>520.96078508205187</v>
      </c>
      <c r="Q364" s="2">
        <v>545.02369068071778</v>
      </c>
      <c r="R364" s="2">
        <v>545.02369068071778</v>
      </c>
      <c r="S364" s="2">
        <v>520.96078508205187</v>
      </c>
      <c r="T364" s="2">
        <v>569.08659627938368</v>
      </c>
      <c r="U364" s="2">
        <v>541.34354703698148</v>
      </c>
      <c r="V364" s="2">
        <v>517.28064143831557</v>
      </c>
      <c r="W364" s="2">
        <v>541.34354703698148</v>
      </c>
      <c r="X364" s="2">
        <v>541.34354703698148</v>
      </c>
      <c r="Y364" s="2">
        <f t="shared" si="5"/>
        <v>6409.4902607466802</v>
      </c>
    </row>
    <row r="365" spans="1:25" ht="14.4">
      <c r="A365" s="1" t="s">
        <v>36</v>
      </c>
      <c r="B365" s="1">
        <v>120217</v>
      </c>
      <c r="C365" s="13" t="s">
        <v>1084</v>
      </c>
      <c r="D365" s="13" t="s">
        <v>1059</v>
      </c>
      <c r="E365" s="1" t="s">
        <v>54</v>
      </c>
      <c r="F365" s="1">
        <v>50422000</v>
      </c>
      <c r="G365" s="13" t="s">
        <v>419</v>
      </c>
      <c r="H365" s="13">
        <v>13</v>
      </c>
      <c r="I365" s="13" t="s">
        <v>414</v>
      </c>
      <c r="J365" s="13" t="s">
        <v>415</v>
      </c>
      <c r="K365" s="13" t="s">
        <v>414</v>
      </c>
      <c r="L365" s="13" t="s">
        <v>417</v>
      </c>
      <c r="M365" s="2">
        <v>377.53353445950603</v>
      </c>
      <c r="N365" s="2">
        <v>377.53353445950603</v>
      </c>
      <c r="O365" s="2">
        <v>413.49196631279227</v>
      </c>
      <c r="P365" s="2">
        <v>388.10699342437221</v>
      </c>
      <c r="Q365" s="2">
        <v>406.57970739696134</v>
      </c>
      <c r="R365" s="2">
        <v>406.57970739696134</v>
      </c>
      <c r="S365" s="2">
        <v>388.10699342437221</v>
      </c>
      <c r="T365" s="2">
        <v>425.06242136955046</v>
      </c>
      <c r="U365" s="2">
        <v>406.57970739696134</v>
      </c>
      <c r="V365" s="2">
        <v>388.10699342437221</v>
      </c>
      <c r="W365" s="2">
        <v>406.57970739696134</v>
      </c>
      <c r="X365" s="2">
        <v>406.57970739696134</v>
      </c>
      <c r="Y365" s="2">
        <f t="shared" si="5"/>
        <v>4790.8409738592791</v>
      </c>
    </row>
    <row r="366" spans="1:25" ht="14.4">
      <c r="A366" s="1" t="s">
        <v>36</v>
      </c>
      <c r="B366" s="1">
        <v>120217</v>
      </c>
      <c r="C366" s="13" t="s">
        <v>1084</v>
      </c>
      <c r="D366" s="13" t="s">
        <v>1059</v>
      </c>
      <c r="E366" s="1" t="s">
        <v>185</v>
      </c>
      <c r="F366" s="1">
        <v>50454000</v>
      </c>
      <c r="G366" s="13" t="s">
        <v>437</v>
      </c>
      <c r="H366" s="13">
        <v>13</v>
      </c>
      <c r="I366" s="13" t="s">
        <v>414</v>
      </c>
      <c r="J366" s="13" t="s">
        <v>415</v>
      </c>
      <c r="K366" s="13" t="s">
        <v>414</v>
      </c>
      <c r="L366" s="13" t="s">
        <v>417</v>
      </c>
      <c r="M366" s="2">
        <v>500</v>
      </c>
      <c r="N366" s="2">
        <v>0</v>
      </c>
      <c r="O366" s="2">
        <v>0</v>
      </c>
      <c r="P366" s="2">
        <v>0</v>
      </c>
      <c r="Q366" s="2">
        <v>0</v>
      </c>
      <c r="R366" s="2">
        <v>0</v>
      </c>
      <c r="S366" s="2">
        <v>0</v>
      </c>
      <c r="T366" s="2">
        <v>0</v>
      </c>
      <c r="U366" s="2">
        <v>0</v>
      </c>
      <c r="V366" s="2">
        <v>0</v>
      </c>
      <c r="W366" s="2">
        <v>0</v>
      </c>
      <c r="X366" s="2">
        <v>500</v>
      </c>
      <c r="Y366" s="2">
        <f t="shared" si="5"/>
        <v>1000</v>
      </c>
    </row>
    <row r="367" spans="1:25" ht="14.4">
      <c r="A367" s="1" t="s">
        <v>36</v>
      </c>
      <c r="B367" s="1">
        <v>120217</v>
      </c>
      <c r="C367" s="13" t="s">
        <v>1084</v>
      </c>
      <c r="D367" s="13" t="s">
        <v>1059</v>
      </c>
      <c r="E367" s="1" t="s">
        <v>90</v>
      </c>
      <c r="F367" s="1">
        <v>50421100</v>
      </c>
      <c r="G367" s="13" t="s">
        <v>418</v>
      </c>
      <c r="H367" s="13">
        <v>13</v>
      </c>
      <c r="I367" s="13" t="s">
        <v>414</v>
      </c>
      <c r="J367" s="13" t="s">
        <v>415</v>
      </c>
      <c r="K367" s="13" t="s">
        <v>414</v>
      </c>
      <c r="L367" s="13" t="s">
        <v>417</v>
      </c>
      <c r="M367" s="2">
        <v>-11.389228720986734</v>
      </c>
      <c r="N367" s="2">
        <v>-11.389228720986734</v>
      </c>
      <c r="O367" s="2">
        <v>-12.444364145757255</v>
      </c>
      <c r="P367" s="2">
        <v>-11.708127125174363</v>
      </c>
      <c r="Q367" s="2">
        <v>-12.250466733506409</v>
      </c>
      <c r="R367" s="2">
        <v>-12.250466733506409</v>
      </c>
      <c r="S367" s="2">
        <v>-11.708127125174363</v>
      </c>
      <c r="T367" s="2">
        <v>-12.792806341838459</v>
      </c>
      <c r="U367" s="2">
        <v>-12.175463860631684</v>
      </c>
      <c r="V367" s="2">
        <v>-11.633124252299636</v>
      </c>
      <c r="W367" s="2">
        <v>-12.175463860631684</v>
      </c>
      <c r="X367" s="2">
        <v>-12.175463860631684</v>
      </c>
      <c r="Y367" s="2">
        <f t="shared" si="5"/>
        <v>-144.0923314811254</v>
      </c>
    </row>
    <row r="368" spans="1:25" ht="14.4">
      <c r="A368" s="1" t="s">
        <v>36</v>
      </c>
      <c r="B368" s="1">
        <v>120217</v>
      </c>
      <c r="C368" s="13" t="s">
        <v>1084</v>
      </c>
      <c r="D368" s="13" t="s">
        <v>1059</v>
      </c>
      <c r="E368" s="1" t="s">
        <v>91</v>
      </c>
      <c r="F368" s="1">
        <v>50422100</v>
      </c>
      <c r="G368" s="13" t="s">
        <v>420</v>
      </c>
      <c r="H368" s="13">
        <v>13</v>
      </c>
      <c r="I368" s="13" t="s">
        <v>414</v>
      </c>
      <c r="J368" s="13" t="s">
        <v>415</v>
      </c>
      <c r="K368" s="13" t="s">
        <v>414</v>
      </c>
      <c r="L368" s="13" t="s">
        <v>417</v>
      </c>
      <c r="M368" s="2">
        <v>-5.5270353378918609</v>
      </c>
      <c r="N368" s="2">
        <v>-5.5270353378918609</v>
      </c>
      <c r="O368" s="2">
        <v>-6.0534196557863229</v>
      </c>
      <c r="P368" s="2">
        <v>-5.6817923273528326</v>
      </c>
      <c r="Q368" s="2">
        <v>-5.9523538667505873</v>
      </c>
      <c r="R368" s="2">
        <v>-5.9523538667505873</v>
      </c>
      <c r="S368" s="2">
        <v>-5.6817923273528326</v>
      </c>
      <c r="T368" s="2">
        <v>-6.2229154061483412</v>
      </c>
      <c r="U368" s="2">
        <v>-5.9523538667505873</v>
      </c>
      <c r="V368" s="2">
        <v>-5.6817923273528326</v>
      </c>
      <c r="W368" s="2">
        <v>-5.9523538667505873</v>
      </c>
      <c r="X368" s="2">
        <v>-5.9523538667505873</v>
      </c>
      <c r="Y368" s="2">
        <f t="shared" si="5"/>
        <v>-70.137552053529816</v>
      </c>
    </row>
    <row r="369" spans="1:25" ht="14.4">
      <c r="A369" s="1" t="s">
        <v>36</v>
      </c>
      <c r="B369" s="1">
        <v>120217</v>
      </c>
      <c r="C369" s="13" t="s">
        <v>1084</v>
      </c>
      <c r="D369" s="13" t="s">
        <v>1059</v>
      </c>
      <c r="E369" s="1" t="s">
        <v>92</v>
      </c>
      <c r="F369" s="1">
        <v>53150000</v>
      </c>
      <c r="G369" s="13" t="s">
        <v>658</v>
      </c>
      <c r="H369" s="13">
        <v>15</v>
      </c>
      <c r="I369" s="13" t="s">
        <v>650</v>
      </c>
      <c r="J369" s="13" t="s">
        <v>651</v>
      </c>
      <c r="K369" s="13" t="s">
        <v>650</v>
      </c>
      <c r="L369" s="13" t="s">
        <v>660</v>
      </c>
      <c r="M369" s="2">
        <v>3000</v>
      </c>
      <c r="N369" s="2">
        <v>3000</v>
      </c>
      <c r="O369" s="2">
        <v>3000</v>
      </c>
      <c r="P369" s="2">
        <v>3000</v>
      </c>
      <c r="Q369" s="2">
        <v>3000</v>
      </c>
      <c r="R369" s="2">
        <v>3000</v>
      </c>
      <c r="S369" s="2">
        <v>3000</v>
      </c>
      <c r="T369" s="2">
        <v>3000</v>
      </c>
      <c r="U369" s="2">
        <v>3000</v>
      </c>
      <c r="V369" s="2">
        <v>3000</v>
      </c>
      <c r="W369" s="2">
        <v>3000</v>
      </c>
      <c r="X369" s="2">
        <v>3000</v>
      </c>
      <c r="Y369" s="2">
        <f t="shared" si="5"/>
        <v>36000</v>
      </c>
    </row>
    <row r="370" spans="1:25" ht="14.4">
      <c r="A370" s="1" t="s">
        <v>36</v>
      </c>
      <c r="B370" s="1">
        <v>120217</v>
      </c>
      <c r="C370" s="13" t="s">
        <v>1084</v>
      </c>
      <c r="D370" s="13" t="s">
        <v>1059</v>
      </c>
      <c r="E370" s="1" t="s">
        <v>187</v>
      </c>
      <c r="F370" s="1">
        <v>53152000</v>
      </c>
      <c r="G370" s="13" t="s">
        <v>676</v>
      </c>
      <c r="H370" s="13">
        <v>15</v>
      </c>
      <c r="I370" s="13" t="s">
        <v>650</v>
      </c>
      <c r="J370" s="13" t="s">
        <v>651</v>
      </c>
      <c r="K370" s="13" t="s">
        <v>650</v>
      </c>
      <c r="L370" s="13" t="s">
        <v>678</v>
      </c>
      <c r="M370" s="2">
        <v>2000</v>
      </c>
      <c r="N370" s="2">
        <v>2000</v>
      </c>
      <c r="O370" s="2">
        <v>4000</v>
      </c>
      <c r="P370" s="2">
        <v>5000</v>
      </c>
      <c r="Q370" s="2">
        <v>2000</v>
      </c>
      <c r="R370" s="2">
        <v>2000</v>
      </c>
      <c r="S370" s="2">
        <v>5000</v>
      </c>
      <c r="T370" s="2">
        <v>2000</v>
      </c>
      <c r="U370" s="2">
        <v>2000</v>
      </c>
      <c r="V370" s="2">
        <v>2000</v>
      </c>
      <c r="W370" s="2">
        <v>2000</v>
      </c>
      <c r="X370" s="2">
        <v>2000</v>
      </c>
      <c r="Y370" s="2">
        <f t="shared" si="5"/>
        <v>32000</v>
      </c>
    </row>
    <row r="371" spans="1:25" ht="14.4">
      <c r="A371" s="1" t="s">
        <v>36</v>
      </c>
      <c r="B371" s="1">
        <v>120217</v>
      </c>
      <c r="C371" s="13" t="s">
        <v>1084</v>
      </c>
      <c r="D371" s="13" t="s">
        <v>1059</v>
      </c>
      <c r="E371" s="1" t="s">
        <v>97</v>
      </c>
      <c r="F371" s="1">
        <v>52574100</v>
      </c>
      <c r="G371" s="13" t="s">
        <v>623</v>
      </c>
      <c r="H371" s="13">
        <v>17</v>
      </c>
      <c r="I371" s="13" t="s">
        <v>617</v>
      </c>
      <c r="J371" s="13" t="s">
        <v>618</v>
      </c>
      <c r="K371" s="13" t="s">
        <v>617</v>
      </c>
      <c r="L371" s="13" t="s">
        <v>506</v>
      </c>
      <c r="M371" s="2">
        <v>500</v>
      </c>
      <c r="N371" s="2">
        <v>500</v>
      </c>
      <c r="O371" s="2">
        <v>500</v>
      </c>
      <c r="P371" s="2">
        <v>500</v>
      </c>
      <c r="Q371" s="2">
        <v>500</v>
      </c>
      <c r="R371" s="2">
        <v>500</v>
      </c>
      <c r="S371" s="2">
        <v>500</v>
      </c>
      <c r="T371" s="2">
        <v>500</v>
      </c>
      <c r="U371" s="2">
        <v>500</v>
      </c>
      <c r="V371" s="2">
        <v>500</v>
      </c>
      <c r="W371" s="2">
        <v>500</v>
      </c>
      <c r="X371" s="2">
        <v>500</v>
      </c>
      <c r="Y371" s="2">
        <f t="shared" si="5"/>
        <v>6000</v>
      </c>
    </row>
    <row r="372" spans="1:25" ht="14.4">
      <c r="A372" s="1" t="s">
        <v>36</v>
      </c>
      <c r="B372" s="1">
        <v>120217</v>
      </c>
      <c r="C372" s="13" t="s">
        <v>1084</v>
      </c>
      <c r="D372" s="13" t="s">
        <v>1059</v>
      </c>
      <c r="E372" s="1" t="s">
        <v>155</v>
      </c>
      <c r="F372" s="1">
        <v>52562500</v>
      </c>
      <c r="G372" s="13" t="s">
        <v>595</v>
      </c>
      <c r="H372" s="13">
        <v>18</v>
      </c>
      <c r="I372" s="13" t="s">
        <v>596</v>
      </c>
      <c r="J372" s="13" t="s">
        <v>597</v>
      </c>
      <c r="K372" s="13" t="s">
        <v>598</v>
      </c>
      <c r="L372" s="13" t="s">
        <v>506</v>
      </c>
      <c r="M372" s="2">
        <v>1300</v>
      </c>
      <c r="N372" s="2">
        <v>1300</v>
      </c>
      <c r="O372" s="2">
        <v>1300</v>
      </c>
      <c r="P372" s="2">
        <v>1300</v>
      </c>
      <c r="Q372" s="2">
        <v>1300</v>
      </c>
      <c r="R372" s="2">
        <v>1300</v>
      </c>
      <c r="S372" s="2">
        <v>1300</v>
      </c>
      <c r="T372" s="2">
        <v>1300</v>
      </c>
      <c r="U372" s="2">
        <v>1300</v>
      </c>
      <c r="V372" s="2">
        <v>1300</v>
      </c>
      <c r="W372" s="2">
        <v>1300</v>
      </c>
      <c r="X372" s="2">
        <v>1300</v>
      </c>
      <c r="Y372" s="2">
        <f t="shared" si="5"/>
        <v>15600</v>
      </c>
    </row>
    <row r="373" spans="1:25" ht="14.4">
      <c r="A373" s="1" t="s">
        <v>36</v>
      </c>
      <c r="B373" s="1">
        <v>120217</v>
      </c>
      <c r="C373" s="13" t="s">
        <v>1084</v>
      </c>
      <c r="D373" s="13" t="s">
        <v>1059</v>
      </c>
      <c r="E373" s="1" t="s">
        <v>156</v>
      </c>
      <c r="F373" s="1">
        <v>52582000</v>
      </c>
      <c r="G373" s="13" t="s">
        <v>633</v>
      </c>
      <c r="H373" s="13">
        <v>19</v>
      </c>
      <c r="I373" s="13" t="s">
        <v>527</v>
      </c>
      <c r="J373" s="13" t="s">
        <v>528</v>
      </c>
      <c r="K373" s="13" t="s">
        <v>529</v>
      </c>
      <c r="L373" s="13" t="s">
        <v>519</v>
      </c>
      <c r="M373" s="2">
        <v>0</v>
      </c>
      <c r="N373" s="2">
        <v>0</v>
      </c>
      <c r="O373" s="2">
        <v>750</v>
      </c>
      <c r="P373" s="2">
        <v>0</v>
      </c>
      <c r="Q373" s="2">
        <v>0</v>
      </c>
      <c r="R373" s="2">
        <v>0</v>
      </c>
      <c r="S373" s="2">
        <v>0</v>
      </c>
      <c r="T373" s="2">
        <v>0</v>
      </c>
      <c r="U373" s="2">
        <v>750</v>
      </c>
      <c r="V373" s="2">
        <v>0</v>
      </c>
      <c r="W373" s="2">
        <v>0</v>
      </c>
      <c r="X373" s="2">
        <v>0</v>
      </c>
      <c r="Y373" s="2">
        <f t="shared" si="5"/>
        <v>1500</v>
      </c>
    </row>
    <row r="374" spans="1:25" ht="14.4">
      <c r="A374" s="1" t="s">
        <v>36</v>
      </c>
      <c r="B374" s="1">
        <v>120217</v>
      </c>
      <c r="C374" s="13" t="s">
        <v>1084</v>
      </c>
      <c r="D374" s="13" t="s">
        <v>1059</v>
      </c>
      <c r="E374" s="1" t="s">
        <v>102</v>
      </c>
      <c r="F374" s="1">
        <v>52534021</v>
      </c>
      <c r="G374" s="13" t="s">
        <v>564</v>
      </c>
      <c r="H374" s="13">
        <v>21</v>
      </c>
      <c r="I374" s="13" t="s">
        <v>561</v>
      </c>
      <c r="J374" s="13" t="s">
        <v>562</v>
      </c>
      <c r="K374" s="13" t="s">
        <v>563</v>
      </c>
      <c r="L374" s="13" t="s">
        <v>506</v>
      </c>
      <c r="M374" s="2">
        <v>50</v>
      </c>
      <c r="N374" s="2">
        <v>100</v>
      </c>
      <c r="O374" s="2">
        <v>300</v>
      </c>
      <c r="P374" s="2">
        <v>300</v>
      </c>
      <c r="Q374" s="2">
        <v>250</v>
      </c>
      <c r="R374" s="2">
        <v>250</v>
      </c>
      <c r="S374" s="2">
        <v>325</v>
      </c>
      <c r="T374" s="2">
        <v>50</v>
      </c>
      <c r="U374" s="2">
        <v>162.5</v>
      </c>
      <c r="V374" s="2">
        <v>312.5</v>
      </c>
      <c r="W374" s="2">
        <v>50</v>
      </c>
      <c r="X374" s="2">
        <v>50</v>
      </c>
      <c r="Y374" s="2">
        <f t="shared" si="5"/>
        <v>2200</v>
      </c>
    </row>
    <row r="375" spans="1:25" ht="14.4">
      <c r="A375" s="1" t="s">
        <v>36</v>
      </c>
      <c r="B375" s="1">
        <v>120217</v>
      </c>
      <c r="C375" s="13" t="s">
        <v>1084</v>
      </c>
      <c r="D375" s="13" t="s">
        <v>1059</v>
      </c>
      <c r="E375" s="1" t="s">
        <v>103</v>
      </c>
      <c r="F375" s="1">
        <v>52534000</v>
      </c>
      <c r="G375" s="13" t="s">
        <v>560</v>
      </c>
      <c r="H375" s="13">
        <v>21</v>
      </c>
      <c r="I375" s="13" t="s">
        <v>561</v>
      </c>
      <c r="J375" s="13" t="s">
        <v>562</v>
      </c>
      <c r="K375" s="13" t="s">
        <v>563</v>
      </c>
      <c r="L375" s="13" t="s">
        <v>506</v>
      </c>
      <c r="M375" s="2">
        <v>0</v>
      </c>
      <c r="N375" s="2">
        <v>0</v>
      </c>
      <c r="O375" s="2">
        <v>2145</v>
      </c>
      <c r="P375" s="2">
        <v>2170</v>
      </c>
      <c r="Q375" s="2">
        <v>0</v>
      </c>
      <c r="R375" s="2">
        <v>0</v>
      </c>
      <c r="S375" s="2">
        <v>2750</v>
      </c>
      <c r="T375" s="2">
        <v>0</v>
      </c>
      <c r="U375" s="2">
        <v>0</v>
      </c>
      <c r="V375" s="2">
        <v>2170</v>
      </c>
      <c r="W375" s="2">
        <v>0</v>
      </c>
      <c r="X375" s="2">
        <v>0</v>
      </c>
      <c r="Y375" s="2">
        <f t="shared" si="5"/>
        <v>9235</v>
      </c>
    </row>
    <row r="376" spans="1:25" ht="14.4">
      <c r="A376" s="1" t="s">
        <v>36</v>
      </c>
      <c r="B376" s="1">
        <v>120217</v>
      </c>
      <c r="C376" s="13" t="s">
        <v>1084</v>
      </c>
      <c r="D376" s="13" t="s">
        <v>1059</v>
      </c>
      <c r="E376" s="1" t="s">
        <v>104</v>
      </c>
      <c r="F376" s="1">
        <v>52534200</v>
      </c>
      <c r="G376" s="13" t="s">
        <v>565</v>
      </c>
      <c r="H376" s="13">
        <v>21</v>
      </c>
      <c r="I376" s="13" t="s">
        <v>561</v>
      </c>
      <c r="J376" s="13" t="s">
        <v>562</v>
      </c>
      <c r="K376" s="13" t="s">
        <v>563</v>
      </c>
      <c r="L376" s="13" t="s">
        <v>506</v>
      </c>
      <c r="M376" s="2">
        <v>0</v>
      </c>
      <c r="N376" s="2">
        <v>0</v>
      </c>
      <c r="O376" s="2">
        <v>0</v>
      </c>
      <c r="P376" s="2">
        <v>1500</v>
      </c>
      <c r="Q376" s="2">
        <v>1000</v>
      </c>
      <c r="R376" s="2">
        <v>525</v>
      </c>
      <c r="S376" s="2">
        <v>1500</v>
      </c>
      <c r="T376" s="2">
        <v>0</v>
      </c>
      <c r="U376" s="2">
        <v>200</v>
      </c>
      <c r="V376" s="2">
        <v>0</v>
      </c>
      <c r="W376" s="2">
        <v>0</v>
      </c>
      <c r="X376" s="2">
        <v>0</v>
      </c>
      <c r="Y376" s="2">
        <f t="shared" si="5"/>
        <v>4725</v>
      </c>
    </row>
    <row r="377" spans="1:25" ht="14.4">
      <c r="A377" s="1" t="s">
        <v>36</v>
      </c>
      <c r="B377" s="1">
        <v>120217</v>
      </c>
      <c r="C377" s="13" t="s">
        <v>1084</v>
      </c>
      <c r="D377" s="13" t="s">
        <v>1059</v>
      </c>
      <c r="E377" s="1" t="s">
        <v>222</v>
      </c>
      <c r="F377" s="1">
        <v>52000000</v>
      </c>
      <c r="G377" s="13" t="s">
        <v>488</v>
      </c>
      <c r="H377" s="13">
        <v>22</v>
      </c>
      <c r="I377" s="13" t="s">
        <v>489</v>
      </c>
      <c r="J377" s="13" t="s">
        <v>490</v>
      </c>
      <c r="K377" s="13" t="s">
        <v>489</v>
      </c>
      <c r="L377" s="13" t="s">
        <v>492</v>
      </c>
      <c r="M377" s="2">
        <v>3150</v>
      </c>
      <c r="N377" s="2">
        <v>1450</v>
      </c>
      <c r="O377" s="2">
        <v>1650</v>
      </c>
      <c r="P377" s="2">
        <v>1450</v>
      </c>
      <c r="Q377" s="2">
        <v>1450</v>
      </c>
      <c r="R377" s="2">
        <v>1450</v>
      </c>
      <c r="S377" s="2">
        <v>1450</v>
      </c>
      <c r="T377" s="2">
        <v>1450</v>
      </c>
      <c r="U377" s="2">
        <v>1450</v>
      </c>
      <c r="V377" s="2">
        <v>1450</v>
      </c>
      <c r="W377" s="2">
        <v>1450</v>
      </c>
      <c r="X377" s="2">
        <v>2150</v>
      </c>
      <c r="Y377" s="2">
        <f t="shared" si="5"/>
        <v>20000</v>
      </c>
    </row>
    <row r="378" spans="1:25" ht="14.4">
      <c r="A378" s="1" t="s">
        <v>36</v>
      </c>
      <c r="B378" s="1">
        <v>120217</v>
      </c>
      <c r="C378" s="13" t="s">
        <v>1084</v>
      </c>
      <c r="D378" s="13" t="s">
        <v>1059</v>
      </c>
      <c r="E378" s="1" t="s">
        <v>157</v>
      </c>
      <c r="F378" s="1">
        <v>52554500</v>
      </c>
      <c r="G378" s="13" t="s">
        <v>588</v>
      </c>
      <c r="H378" s="13">
        <v>22</v>
      </c>
      <c r="I378" s="13" t="s">
        <v>489</v>
      </c>
      <c r="J378" s="13" t="s">
        <v>490</v>
      </c>
      <c r="K378" s="13" t="s">
        <v>489</v>
      </c>
      <c r="L378" s="13" t="s">
        <v>463</v>
      </c>
      <c r="M378" s="2">
        <v>6500</v>
      </c>
      <c r="N378" s="2">
        <v>6500</v>
      </c>
      <c r="O378" s="2">
        <v>6500</v>
      </c>
      <c r="P378" s="2">
        <v>6500</v>
      </c>
      <c r="Q378" s="2">
        <v>6500</v>
      </c>
      <c r="R378" s="2">
        <v>6500</v>
      </c>
      <c r="S378" s="2">
        <v>6500</v>
      </c>
      <c r="T378" s="2">
        <v>6500</v>
      </c>
      <c r="U378" s="2">
        <v>6500</v>
      </c>
      <c r="V378" s="2">
        <v>6500</v>
      </c>
      <c r="W378" s="2">
        <v>6500</v>
      </c>
      <c r="X378" s="2">
        <v>6500</v>
      </c>
      <c r="Y378" s="2">
        <f t="shared" si="5"/>
        <v>78000</v>
      </c>
    </row>
    <row r="379" spans="1:25" ht="14.4">
      <c r="A379" s="1" t="s">
        <v>36</v>
      </c>
      <c r="B379" s="1">
        <v>120217</v>
      </c>
      <c r="C379" s="13" t="s">
        <v>1084</v>
      </c>
      <c r="D379" s="13" t="s">
        <v>1059</v>
      </c>
      <c r="E379" s="1" t="s">
        <v>189</v>
      </c>
      <c r="F379" s="1">
        <v>62002300</v>
      </c>
      <c r="G379" s="13" t="s">
        <v>819</v>
      </c>
      <c r="H379" s="13">
        <v>29</v>
      </c>
      <c r="I379" s="13" t="s">
        <v>814</v>
      </c>
      <c r="J379" s="13" t="s">
        <v>815</v>
      </c>
      <c r="K379" s="13" t="s">
        <v>816</v>
      </c>
      <c r="L379" s="13" t="s">
        <v>821</v>
      </c>
      <c r="M379" s="2">
        <v>1300</v>
      </c>
      <c r="N379" s="2">
        <v>1300</v>
      </c>
      <c r="O379" s="2">
        <v>1300</v>
      </c>
      <c r="P379" s="2">
        <v>1300</v>
      </c>
      <c r="Q379" s="2">
        <v>1300</v>
      </c>
      <c r="R379" s="2">
        <v>1300</v>
      </c>
      <c r="S379" s="2">
        <v>1300</v>
      </c>
      <c r="T379" s="2">
        <v>1300</v>
      </c>
      <c r="U379" s="2">
        <v>1300</v>
      </c>
      <c r="V379" s="2">
        <v>1300</v>
      </c>
      <c r="W379" s="2">
        <v>1300</v>
      </c>
      <c r="X379" s="2">
        <v>1300</v>
      </c>
      <c r="Y379" s="2">
        <f t="shared" si="5"/>
        <v>15600</v>
      </c>
    </row>
    <row r="380" spans="1:25" ht="14.4">
      <c r="A380" s="1" t="s">
        <v>36</v>
      </c>
      <c r="B380" s="1">
        <v>120217</v>
      </c>
      <c r="C380" s="13" t="s">
        <v>1084</v>
      </c>
      <c r="D380" s="13" t="s">
        <v>1059</v>
      </c>
      <c r="E380" s="1" t="s">
        <v>192</v>
      </c>
      <c r="F380" s="1">
        <v>63110000</v>
      </c>
      <c r="G380" s="13" t="s">
        <v>844</v>
      </c>
      <c r="H380" s="13">
        <v>29</v>
      </c>
      <c r="I380" s="13" t="s">
        <v>814</v>
      </c>
      <c r="J380" s="13" t="s">
        <v>815</v>
      </c>
      <c r="K380" s="13" t="s">
        <v>816</v>
      </c>
      <c r="L380" s="13" t="s">
        <v>846</v>
      </c>
      <c r="M380" s="2">
        <v>150</v>
      </c>
      <c r="N380" s="2">
        <v>150</v>
      </c>
      <c r="O380" s="2">
        <v>150</v>
      </c>
      <c r="P380" s="2">
        <v>150</v>
      </c>
      <c r="Q380" s="2">
        <v>150</v>
      </c>
      <c r="R380" s="2">
        <v>150</v>
      </c>
      <c r="S380" s="2">
        <v>150</v>
      </c>
      <c r="T380" s="2">
        <v>150</v>
      </c>
      <c r="U380" s="2">
        <v>150</v>
      </c>
      <c r="V380" s="2">
        <v>150</v>
      </c>
      <c r="W380" s="2">
        <v>150</v>
      </c>
      <c r="X380" s="2">
        <v>150</v>
      </c>
      <c r="Y380" s="2">
        <f t="shared" si="5"/>
        <v>1800</v>
      </c>
    </row>
    <row r="381" spans="1:25" ht="14.4">
      <c r="A381" s="1" t="s">
        <v>36</v>
      </c>
      <c r="B381" s="1">
        <v>120217</v>
      </c>
      <c r="C381" s="13" t="s">
        <v>1084</v>
      </c>
      <c r="D381" s="13" t="s">
        <v>1059</v>
      </c>
      <c r="E381" s="1" t="s">
        <v>69</v>
      </c>
      <c r="F381" s="1">
        <v>68532000</v>
      </c>
      <c r="G381" s="13" t="s">
        <v>892</v>
      </c>
      <c r="H381" s="13">
        <v>34</v>
      </c>
      <c r="I381" s="13" t="s">
        <v>887</v>
      </c>
      <c r="J381" s="13" t="s">
        <v>888</v>
      </c>
      <c r="K381" s="13" t="s">
        <v>887</v>
      </c>
      <c r="L381" s="13" t="s">
        <v>894</v>
      </c>
      <c r="M381" s="2">
        <v>152.20368669415058</v>
      </c>
      <c r="N381" s="2">
        <v>52.746313296249511</v>
      </c>
      <c r="O381" s="2">
        <v>0.93999999760000064</v>
      </c>
      <c r="P381" s="2">
        <v>0</v>
      </c>
      <c r="Q381" s="2">
        <v>0</v>
      </c>
      <c r="R381" s="2">
        <v>0</v>
      </c>
      <c r="S381" s="2">
        <v>0</v>
      </c>
      <c r="T381" s="2">
        <v>0</v>
      </c>
      <c r="U381" s="2">
        <v>0</v>
      </c>
      <c r="V381" s="2">
        <v>0</v>
      </c>
      <c r="W381" s="2">
        <v>0</v>
      </c>
      <c r="X381" s="2">
        <v>0</v>
      </c>
      <c r="Y381" s="2">
        <f t="shared" si="5"/>
        <v>205.88999998800011</v>
      </c>
    </row>
    <row r="382" spans="1:25" ht="14.4">
      <c r="A382" s="1" t="s">
        <v>36</v>
      </c>
      <c r="B382" s="1">
        <v>120217</v>
      </c>
      <c r="C382" s="13" t="s">
        <v>1084</v>
      </c>
      <c r="D382" s="13" t="s">
        <v>1059</v>
      </c>
      <c r="E382" s="1" t="s">
        <v>70</v>
      </c>
      <c r="F382" s="1">
        <v>68533000</v>
      </c>
      <c r="G382" s="13" t="s">
        <v>896</v>
      </c>
      <c r="H382" s="13">
        <v>34</v>
      </c>
      <c r="I382" s="13" t="s">
        <v>887</v>
      </c>
      <c r="J382" s="13" t="s">
        <v>888</v>
      </c>
      <c r="K382" s="13" t="s">
        <v>887</v>
      </c>
      <c r="L382" s="13" t="s">
        <v>894</v>
      </c>
      <c r="M382" s="2">
        <v>1984.7102115791758</v>
      </c>
      <c r="N382" s="2">
        <v>1984.7102115791758</v>
      </c>
      <c r="O382" s="2">
        <v>2168.3156203010026</v>
      </c>
      <c r="P382" s="2">
        <v>2040.2875375033932</v>
      </c>
      <c r="Q382" s="2">
        <v>2134.6568175864118</v>
      </c>
      <c r="R382" s="2">
        <v>2134.6568175864118</v>
      </c>
      <c r="S382" s="2">
        <v>2040.2875375033932</v>
      </c>
      <c r="T382" s="2">
        <v>2229.0260976694303</v>
      </c>
      <c r="U382" s="2">
        <v>2125.8616295864117</v>
      </c>
      <c r="V382" s="2">
        <v>2031.4923495033929</v>
      </c>
      <c r="W382" s="2">
        <v>2125.8616295864117</v>
      </c>
      <c r="X382" s="2">
        <v>2125.8616295864117</v>
      </c>
      <c r="Y382" s="2">
        <f t="shared" si="5"/>
        <v>25125.728089571025</v>
      </c>
    </row>
    <row r="383" spans="1:25" ht="14.4">
      <c r="A383" s="1" t="s">
        <v>36</v>
      </c>
      <c r="B383" s="1">
        <v>120217</v>
      </c>
      <c r="C383" s="13" t="s">
        <v>1084</v>
      </c>
      <c r="D383" s="13" t="s">
        <v>1059</v>
      </c>
      <c r="E383" s="1" t="s">
        <v>71</v>
      </c>
      <c r="F383" s="1">
        <v>68535000</v>
      </c>
      <c r="G383" s="13" t="s">
        <v>898</v>
      </c>
      <c r="H383" s="13">
        <v>34</v>
      </c>
      <c r="I383" s="13" t="s">
        <v>887</v>
      </c>
      <c r="J383" s="13" t="s">
        <v>888</v>
      </c>
      <c r="K383" s="13" t="s">
        <v>887</v>
      </c>
      <c r="L383" s="13" t="s">
        <v>894</v>
      </c>
      <c r="M383" s="2">
        <v>363.22003872037209</v>
      </c>
      <c r="N383" s="2">
        <v>233.0743418805161</v>
      </c>
      <c r="O383" s="2">
        <v>41.975619399111736</v>
      </c>
      <c r="P383" s="2">
        <v>0</v>
      </c>
      <c r="Q383" s="2">
        <v>0</v>
      </c>
      <c r="R383" s="2">
        <v>0</v>
      </c>
      <c r="S383" s="2">
        <v>0</v>
      </c>
      <c r="T383" s="2">
        <v>0</v>
      </c>
      <c r="U383" s="2">
        <v>0</v>
      </c>
      <c r="V383" s="2">
        <v>0</v>
      </c>
      <c r="W383" s="2">
        <v>0</v>
      </c>
      <c r="X383" s="2">
        <v>0</v>
      </c>
      <c r="Y383" s="2">
        <f t="shared" si="5"/>
        <v>638.27</v>
      </c>
    </row>
    <row r="384" spans="1:25" ht="14.4">
      <c r="A384" s="1" t="s">
        <v>36</v>
      </c>
      <c r="B384" s="1">
        <v>120217</v>
      </c>
      <c r="C384" s="13" t="s">
        <v>1084</v>
      </c>
      <c r="D384" s="13" t="s">
        <v>1059</v>
      </c>
      <c r="E384" s="1" t="s">
        <v>128</v>
      </c>
      <c r="F384" s="1">
        <v>68532100</v>
      </c>
      <c r="G384" s="13" t="s">
        <v>895</v>
      </c>
      <c r="H384" s="13">
        <v>34</v>
      </c>
      <c r="I384" s="13" t="s">
        <v>887</v>
      </c>
      <c r="J384" s="13" t="s">
        <v>888</v>
      </c>
      <c r="K384" s="13" t="s">
        <v>887</v>
      </c>
      <c r="L384" s="13" t="s">
        <v>894</v>
      </c>
      <c r="M384" s="2">
        <v>-3.766310466845507</v>
      </c>
      <c r="N384" s="2">
        <v>-0.83448953293849526</v>
      </c>
      <c r="O384" s="2">
        <v>-1.9199999952000012E-2</v>
      </c>
      <c r="P384" s="2">
        <v>0</v>
      </c>
      <c r="Q384" s="2">
        <v>0</v>
      </c>
      <c r="R384" s="2">
        <v>0</v>
      </c>
      <c r="S384" s="2">
        <v>0</v>
      </c>
      <c r="T384" s="2">
        <v>0</v>
      </c>
      <c r="U384" s="2">
        <v>0</v>
      </c>
      <c r="V384" s="2">
        <v>0</v>
      </c>
      <c r="W384" s="2">
        <v>0</v>
      </c>
      <c r="X384" s="2">
        <v>0</v>
      </c>
      <c r="Y384" s="2">
        <f t="shared" si="5"/>
        <v>-4.6199999997360024</v>
      </c>
    </row>
    <row r="385" spans="1:25" ht="14.4">
      <c r="A385" s="1" t="s">
        <v>36</v>
      </c>
      <c r="B385" s="1">
        <v>120217</v>
      </c>
      <c r="C385" s="13" t="s">
        <v>1084</v>
      </c>
      <c r="D385" s="13" t="s">
        <v>1059</v>
      </c>
      <c r="E385" s="1" t="s">
        <v>129</v>
      </c>
      <c r="F385" s="1">
        <v>68533100</v>
      </c>
      <c r="G385" s="13" t="s">
        <v>897</v>
      </c>
      <c r="H385" s="13">
        <v>34</v>
      </c>
      <c r="I385" s="13" t="s">
        <v>887</v>
      </c>
      <c r="J385" s="13" t="s">
        <v>888</v>
      </c>
      <c r="K385" s="13" t="s">
        <v>887</v>
      </c>
      <c r="L385" s="13" t="s">
        <v>894</v>
      </c>
      <c r="M385" s="2">
        <v>-50.268493763718041</v>
      </c>
      <c r="N385" s="2">
        <v>-50.268493763718041</v>
      </c>
      <c r="O385" s="2">
        <v>-54.945477131691206</v>
      </c>
      <c r="P385" s="2">
        <v>-51.67601158910216</v>
      </c>
      <c r="Q385" s="2">
        <v>-54.079981040240355</v>
      </c>
      <c r="R385" s="2">
        <v>-54.079981040240355</v>
      </c>
      <c r="S385" s="2">
        <v>-51.67601158910216</v>
      </c>
      <c r="T385" s="2">
        <v>-56.48395049137855</v>
      </c>
      <c r="U385" s="2">
        <v>-53.900677280240352</v>
      </c>
      <c r="V385" s="2">
        <v>-51.496707829102156</v>
      </c>
      <c r="W385" s="2">
        <v>-53.900677280240352</v>
      </c>
      <c r="X385" s="2">
        <v>-53.900677280240352</v>
      </c>
      <c r="Y385" s="2">
        <f t="shared" si="5"/>
        <v>-636.67714007901395</v>
      </c>
    </row>
    <row r="386" spans="1:25" ht="14.4">
      <c r="A386" s="1" t="s">
        <v>36</v>
      </c>
      <c r="B386" s="1">
        <v>120217</v>
      </c>
      <c r="C386" s="13" t="s">
        <v>1084</v>
      </c>
      <c r="D386" s="13" t="s">
        <v>1059</v>
      </c>
      <c r="E386" s="1" t="s">
        <v>130</v>
      </c>
      <c r="F386" s="1">
        <v>68535100</v>
      </c>
      <c r="G386" s="13" t="s">
        <v>899</v>
      </c>
      <c r="H386" s="13">
        <v>34</v>
      </c>
      <c r="I386" s="13" t="s">
        <v>887</v>
      </c>
      <c r="J386" s="13" t="s">
        <v>888</v>
      </c>
      <c r="K386" s="13" t="s">
        <v>887</v>
      </c>
      <c r="L386" s="13" t="s">
        <v>894</v>
      </c>
      <c r="M386" s="2">
        <v>-9.1994629110072239</v>
      </c>
      <c r="N386" s="2">
        <v>-4.3499808950016581</v>
      </c>
      <c r="O386" s="2">
        <v>-0.77255619399111719</v>
      </c>
      <c r="P386" s="2">
        <v>0</v>
      </c>
      <c r="Q386" s="2">
        <v>0</v>
      </c>
      <c r="R386" s="2">
        <v>0</v>
      </c>
      <c r="S386" s="2">
        <v>0</v>
      </c>
      <c r="T386" s="2">
        <v>0</v>
      </c>
      <c r="U386" s="2">
        <v>0</v>
      </c>
      <c r="V386" s="2">
        <v>0</v>
      </c>
      <c r="W386" s="2">
        <v>0</v>
      </c>
      <c r="X386" s="2">
        <v>0</v>
      </c>
      <c r="Y386" s="2">
        <f t="shared" si="5"/>
        <v>-14.321999999999999</v>
      </c>
    </row>
    <row r="387" spans="1:25" ht="14.4">
      <c r="A387" s="1" t="s">
        <v>37</v>
      </c>
      <c r="B387" s="1">
        <v>120250</v>
      </c>
      <c r="C387" s="13" t="s">
        <v>1085</v>
      </c>
      <c r="D387" s="13" t="s">
        <v>1059</v>
      </c>
      <c r="E387" s="1" t="s">
        <v>182</v>
      </c>
      <c r="F387" s="1">
        <v>51510000</v>
      </c>
      <c r="G387" s="13" t="s">
        <v>465</v>
      </c>
      <c r="H387" s="13">
        <v>7</v>
      </c>
      <c r="I387" s="13" t="s">
        <v>466</v>
      </c>
      <c r="J387" s="13" t="s">
        <v>467</v>
      </c>
      <c r="K387" s="13" t="s">
        <v>468</v>
      </c>
      <c r="L387" s="13" t="s">
        <v>470</v>
      </c>
      <c r="M387" s="2">
        <v>118225</v>
      </c>
      <c r="N387" s="2">
        <v>140368</v>
      </c>
      <c r="O387" s="2">
        <v>135139</v>
      </c>
      <c r="P387" s="2">
        <v>136811</v>
      </c>
      <c r="Q387" s="2">
        <v>203490</v>
      </c>
      <c r="R387" s="2">
        <v>232232</v>
      </c>
      <c r="S387" s="2">
        <v>229579</v>
      </c>
      <c r="T387" s="2">
        <v>244448</v>
      </c>
      <c r="U387" s="2">
        <v>238666</v>
      </c>
      <c r="V387" s="2">
        <v>162053</v>
      </c>
      <c r="W387" s="2">
        <v>145676</v>
      </c>
      <c r="X387" s="2">
        <v>124838</v>
      </c>
      <c r="Y387" s="2">
        <f t="shared" si="5"/>
        <v>2111525</v>
      </c>
    </row>
    <row r="388" spans="1:25" ht="14.4">
      <c r="A388" s="1" t="s">
        <v>37</v>
      </c>
      <c r="B388" s="1">
        <v>120250</v>
      </c>
      <c r="C388" s="13" t="s">
        <v>1085</v>
      </c>
      <c r="D388" s="13" t="s">
        <v>1059</v>
      </c>
      <c r="E388" s="1" t="s">
        <v>226</v>
      </c>
      <c r="F388" s="1">
        <v>51800000</v>
      </c>
      <c r="G388" s="13" t="s">
        <v>484</v>
      </c>
      <c r="H388" s="13">
        <v>8</v>
      </c>
      <c r="I388" s="13" t="s">
        <v>484</v>
      </c>
      <c r="J388" s="13" t="s">
        <v>485</v>
      </c>
      <c r="K388" s="13" t="s">
        <v>484</v>
      </c>
      <c r="L388" s="13" t="s">
        <v>487</v>
      </c>
      <c r="M388" s="2">
        <v>66411.869377487892</v>
      </c>
      <c r="N388" s="2">
        <v>63379.809644565634</v>
      </c>
      <c r="O388" s="2">
        <v>56327.3452418261</v>
      </c>
      <c r="P388" s="2">
        <v>59956.647550120135</v>
      </c>
      <c r="Q388" s="2">
        <v>61823.057317069673</v>
      </c>
      <c r="R388" s="2">
        <v>92365.555336580146</v>
      </c>
      <c r="S388" s="2">
        <v>106509.96393282026</v>
      </c>
      <c r="T388" s="2">
        <v>117671.58895226917</v>
      </c>
      <c r="U388" s="2">
        <v>95441.270227811765</v>
      </c>
      <c r="V388" s="2">
        <v>84724.677690251701</v>
      </c>
      <c r="W388" s="2">
        <v>64361.863142900875</v>
      </c>
      <c r="X388" s="2">
        <v>61690.019732957364</v>
      </c>
      <c r="Y388" s="2">
        <f t="shared" si="5"/>
        <v>930663.66814666067</v>
      </c>
    </row>
    <row r="389" spans="1:25" ht="14.4">
      <c r="A389" s="1" t="s">
        <v>37</v>
      </c>
      <c r="B389" s="1">
        <v>120250</v>
      </c>
      <c r="C389" s="13" t="s">
        <v>1085</v>
      </c>
      <c r="D389" s="13" t="s">
        <v>1059</v>
      </c>
      <c r="E389" s="1" t="s">
        <v>183</v>
      </c>
      <c r="F389" s="1">
        <v>51110000</v>
      </c>
      <c r="G389" s="13" t="s">
        <v>459</v>
      </c>
      <c r="H389" s="13">
        <v>9</v>
      </c>
      <c r="I389" s="13" t="s">
        <v>460</v>
      </c>
      <c r="J389" s="13" t="s">
        <v>461</v>
      </c>
      <c r="K389" s="13" t="s">
        <v>460</v>
      </c>
      <c r="L389" s="13" t="s">
        <v>463</v>
      </c>
      <c r="M389" s="2">
        <v>5000</v>
      </c>
      <c r="N389" s="2">
        <v>5000</v>
      </c>
      <c r="O389" s="2">
        <v>5000</v>
      </c>
      <c r="P389" s="2">
        <v>5000</v>
      </c>
      <c r="Q389" s="2">
        <v>5000</v>
      </c>
      <c r="R389" s="2">
        <v>5000</v>
      </c>
      <c r="S389" s="2">
        <v>5000</v>
      </c>
      <c r="T389" s="2">
        <v>5000</v>
      </c>
      <c r="U389" s="2">
        <v>5000</v>
      </c>
      <c r="V389" s="2">
        <v>5000</v>
      </c>
      <c r="W389" s="2">
        <v>5000</v>
      </c>
      <c r="X389" s="2">
        <v>5000</v>
      </c>
      <c r="Y389" s="2">
        <f t="shared" si="5"/>
        <v>60000</v>
      </c>
    </row>
    <row r="390" spans="1:25" ht="14.4">
      <c r="A390" s="1" t="s">
        <v>37</v>
      </c>
      <c r="B390" s="1">
        <v>120250</v>
      </c>
      <c r="C390" s="13" t="s">
        <v>1085</v>
      </c>
      <c r="D390" s="13" t="s">
        <v>1059</v>
      </c>
      <c r="E390" s="1" t="s">
        <v>80</v>
      </c>
      <c r="F390" s="1">
        <v>50109900</v>
      </c>
      <c r="G390" s="13" t="s">
        <v>388</v>
      </c>
      <c r="H390" s="13">
        <v>10</v>
      </c>
      <c r="I390" s="13" t="s">
        <v>347</v>
      </c>
      <c r="J390" s="13" t="s">
        <v>348</v>
      </c>
      <c r="K390" s="13" t="s">
        <v>349</v>
      </c>
      <c r="L390" s="13" t="s">
        <v>351</v>
      </c>
      <c r="M390" s="2">
        <v>-1284.0878400000001</v>
      </c>
      <c r="N390" s="2">
        <v>-1284.0878400000001</v>
      </c>
      <c r="O390" s="2">
        <v>-1406.3819200000003</v>
      </c>
      <c r="P390" s="2">
        <v>-1320.0422995200004</v>
      </c>
      <c r="Q390" s="2">
        <v>-1382.9014566400001</v>
      </c>
      <c r="R390" s="2">
        <v>-1382.9014566400001</v>
      </c>
      <c r="S390" s="2">
        <v>-1320.0422995200004</v>
      </c>
      <c r="T390" s="2">
        <v>-1445.7606137600003</v>
      </c>
      <c r="U390" s="2">
        <v>-1382.9014566400001</v>
      </c>
      <c r="V390" s="2">
        <v>-1320.0422995200004</v>
      </c>
      <c r="W390" s="2">
        <v>-1382.9014566400001</v>
      </c>
      <c r="X390" s="2">
        <v>-1382.9014566400001</v>
      </c>
      <c r="Y390" s="2">
        <f t="shared" si="5"/>
        <v>-16294.952395520002</v>
      </c>
    </row>
    <row r="391" spans="1:25" ht="14.4">
      <c r="A391" s="1" t="s">
        <v>37</v>
      </c>
      <c r="B391" s="1">
        <v>120250</v>
      </c>
      <c r="C391" s="13" t="s">
        <v>1085</v>
      </c>
      <c r="D391" s="13" t="s">
        <v>1059</v>
      </c>
      <c r="E391" s="1" t="s">
        <v>152</v>
      </c>
      <c r="F391" s="1">
        <v>50110000</v>
      </c>
      <c r="G391" s="13" t="s">
        <v>389</v>
      </c>
      <c r="H391" s="13">
        <v>10</v>
      </c>
      <c r="I391" s="13" t="s">
        <v>347</v>
      </c>
      <c r="J391" s="13" t="s">
        <v>348</v>
      </c>
      <c r="K391" s="13" t="s">
        <v>349</v>
      </c>
      <c r="L391" s="13" t="s">
        <v>351</v>
      </c>
      <c r="M391" s="2">
        <v>5149.332762779999</v>
      </c>
      <c r="N391" s="2">
        <v>5149.332762779999</v>
      </c>
      <c r="O391" s="2">
        <v>5149.332762779999</v>
      </c>
      <c r="P391" s="2">
        <v>5149.332762779999</v>
      </c>
      <c r="Q391" s="2">
        <v>5149.332762779999</v>
      </c>
      <c r="R391" s="2">
        <v>5149.332762779999</v>
      </c>
      <c r="S391" s="2">
        <v>5149.332762779999</v>
      </c>
      <c r="T391" s="2">
        <v>5149.332762779999</v>
      </c>
      <c r="U391" s="2">
        <v>5149.332762779999</v>
      </c>
      <c r="V391" s="2">
        <v>5149.332762779999</v>
      </c>
      <c r="W391" s="2">
        <v>5250.0587581399996</v>
      </c>
      <c r="X391" s="2">
        <v>5250.0587581399996</v>
      </c>
      <c r="Y391" s="2">
        <f t="shared" si="5"/>
        <v>61993.445144080004</v>
      </c>
    </row>
    <row r="392" spans="1:25" ht="14.4">
      <c r="A392" s="1" t="s">
        <v>37</v>
      </c>
      <c r="B392" s="1">
        <v>120250</v>
      </c>
      <c r="C392" s="13" t="s">
        <v>1085</v>
      </c>
      <c r="D392" s="13" t="s">
        <v>1059</v>
      </c>
      <c r="E392" s="1" t="s">
        <v>52</v>
      </c>
      <c r="F392" s="1">
        <v>50100000</v>
      </c>
      <c r="G392" s="13" t="s">
        <v>346</v>
      </c>
      <c r="H392" s="13">
        <v>10</v>
      </c>
      <c r="I392" s="13" t="s">
        <v>347</v>
      </c>
      <c r="J392" s="13" t="s">
        <v>348</v>
      </c>
      <c r="K392" s="13" t="s">
        <v>349</v>
      </c>
      <c r="L392" s="13" t="s">
        <v>351</v>
      </c>
      <c r="M392" s="2">
        <v>42183.718692000002</v>
      </c>
      <c r="N392" s="2">
        <v>42183.718692000002</v>
      </c>
      <c r="O392" s="2">
        <v>46201.219996</v>
      </c>
      <c r="P392" s="2">
        <v>42360.6209896</v>
      </c>
      <c r="Q392" s="2">
        <v>44377.78722720001</v>
      </c>
      <c r="R392" s="2">
        <v>44377.78722720001</v>
      </c>
      <c r="S392" s="2">
        <v>42360.6209896</v>
      </c>
      <c r="T392" s="2">
        <v>46394.963464799999</v>
      </c>
      <c r="U392" s="2">
        <v>44377.78722720001</v>
      </c>
      <c r="V392" s="2">
        <v>42360.6209896</v>
      </c>
      <c r="W392" s="2">
        <v>45112.728155200013</v>
      </c>
      <c r="X392" s="2">
        <v>45112.728155200013</v>
      </c>
      <c r="Y392" s="2">
        <f t="shared" si="5"/>
        <v>527404.30180560006</v>
      </c>
    </row>
    <row r="393" spans="1:25" ht="14.4">
      <c r="A393" s="1" t="s">
        <v>37</v>
      </c>
      <c r="B393" s="1">
        <v>120250</v>
      </c>
      <c r="C393" s="13" t="s">
        <v>1085</v>
      </c>
      <c r="D393" s="13" t="s">
        <v>1059</v>
      </c>
      <c r="E393" s="1" t="s">
        <v>81</v>
      </c>
      <c r="F393" s="1">
        <v>50171000</v>
      </c>
      <c r="G393" s="13" t="s">
        <v>409</v>
      </c>
      <c r="H393" s="13">
        <v>10</v>
      </c>
      <c r="I393" s="13" t="s">
        <v>347</v>
      </c>
      <c r="J393" s="13" t="s">
        <v>348</v>
      </c>
      <c r="K393" s="13" t="s">
        <v>349</v>
      </c>
      <c r="L393" s="13" t="s">
        <v>351</v>
      </c>
      <c r="M393" s="2">
        <v>629.20389175006767</v>
      </c>
      <c r="N393" s="2">
        <v>629.20389175006767</v>
      </c>
      <c r="O393" s="2">
        <v>689.13092905959797</v>
      </c>
      <c r="P393" s="2">
        <v>646.82112071906954</v>
      </c>
      <c r="Q393" s="2">
        <v>677.62069789616805</v>
      </c>
      <c r="R393" s="2">
        <v>677.62069789616805</v>
      </c>
      <c r="S393" s="2">
        <v>646.82112071906954</v>
      </c>
      <c r="T393" s="2">
        <v>708.42027507326657</v>
      </c>
      <c r="U393" s="2">
        <v>677.62069789616805</v>
      </c>
      <c r="V393" s="2">
        <v>646.82112071906954</v>
      </c>
      <c r="W393" s="2">
        <v>677.62069789616805</v>
      </c>
      <c r="X393" s="2">
        <v>677.62069789616805</v>
      </c>
      <c r="Y393" s="2">
        <f t="shared" si="5"/>
        <v>7984.5258392710493</v>
      </c>
    </row>
    <row r="394" spans="1:25" ht="14.4">
      <c r="A394" s="1" t="s">
        <v>37</v>
      </c>
      <c r="B394" s="1">
        <v>120250</v>
      </c>
      <c r="C394" s="13" t="s">
        <v>1085</v>
      </c>
      <c r="D394" s="13" t="s">
        <v>1059</v>
      </c>
      <c r="E394" s="1" t="s">
        <v>84</v>
      </c>
      <c r="F394" s="1">
        <v>50550000</v>
      </c>
      <c r="G394" s="13" t="s">
        <v>446</v>
      </c>
      <c r="H394" s="13">
        <v>12</v>
      </c>
      <c r="I394" s="13" t="s">
        <v>442</v>
      </c>
      <c r="J394" s="13" t="s">
        <v>443</v>
      </c>
      <c r="K394" s="13" t="s">
        <v>444</v>
      </c>
      <c r="L394" s="13" t="s">
        <v>417</v>
      </c>
      <c r="M394" s="2">
        <v>8192.3799999999992</v>
      </c>
      <c r="N394" s="2">
        <v>8192.3799999999992</v>
      </c>
      <c r="O394" s="2">
        <v>8192.3799999999992</v>
      </c>
      <c r="P394" s="2">
        <v>8192.3799999999992</v>
      </c>
      <c r="Q394" s="2">
        <v>8192.3799999999992</v>
      </c>
      <c r="R394" s="2">
        <v>8192.3799999999992</v>
      </c>
      <c r="S394" s="2">
        <v>8192.3799999999992</v>
      </c>
      <c r="T394" s="2">
        <v>8192.3799999999992</v>
      </c>
      <c r="U394" s="2">
        <v>8192.3799999999992</v>
      </c>
      <c r="V394" s="2">
        <v>8192.3799999999992</v>
      </c>
      <c r="W394" s="2">
        <v>8192.3799999999992</v>
      </c>
      <c r="X394" s="2">
        <v>8192.3799999999992</v>
      </c>
      <c r="Y394" s="2">
        <f t="shared" ref="Y394:Y457" si="6">SUM(M394:X394)</f>
        <v>98308.560000000012</v>
      </c>
    </row>
    <row r="395" spans="1:25" ht="14.4">
      <c r="A395" s="1" t="s">
        <v>37</v>
      </c>
      <c r="B395" s="1">
        <v>120250</v>
      </c>
      <c r="C395" s="13" t="s">
        <v>1085</v>
      </c>
      <c r="D395" s="13" t="s">
        <v>1059</v>
      </c>
      <c r="E395" s="1" t="s">
        <v>85</v>
      </c>
      <c r="F395" s="1">
        <v>50550100</v>
      </c>
      <c r="G395" s="13" t="s">
        <v>447</v>
      </c>
      <c r="H395" s="13">
        <v>12</v>
      </c>
      <c r="I395" s="13" t="s">
        <v>442</v>
      </c>
      <c r="J395" s="13" t="s">
        <v>443</v>
      </c>
      <c r="K395" s="13" t="s">
        <v>444</v>
      </c>
      <c r="L395" s="13" t="s">
        <v>417</v>
      </c>
      <c r="M395" s="2">
        <v>-185.60000000000002</v>
      </c>
      <c r="N395" s="2">
        <v>-185.60000000000002</v>
      </c>
      <c r="O395" s="2">
        <v>-185.60000000000002</v>
      </c>
      <c r="P395" s="2">
        <v>-185.60000000000002</v>
      </c>
      <c r="Q395" s="2">
        <v>-185.60000000000002</v>
      </c>
      <c r="R395" s="2">
        <v>-185.60000000000002</v>
      </c>
      <c r="S395" s="2">
        <v>-185.60000000000002</v>
      </c>
      <c r="T395" s="2">
        <v>-185.60000000000002</v>
      </c>
      <c r="U395" s="2">
        <v>-185.60000000000002</v>
      </c>
      <c r="V395" s="2">
        <v>-185.60000000000002</v>
      </c>
      <c r="W395" s="2">
        <v>-185.60000000000002</v>
      </c>
      <c r="X395" s="2">
        <v>-185.60000000000002</v>
      </c>
      <c r="Y395" s="2">
        <f t="shared" si="6"/>
        <v>-2227.1999999999998</v>
      </c>
    </row>
    <row r="396" spans="1:25" ht="14.4">
      <c r="A396" s="1" t="s">
        <v>37</v>
      </c>
      <c r="B396" s="1">
        <v>120250</v>
      </c>
      <c r="C396" s="13" t="s">
        <v>1085</v>
      </c>
      <c r="D396" s="13" t="s">
        <v>1059</v>
      </c>
      <c r="E396" s="1" t="s">
        <v>53</v>
      </c>
      <c r="F396" s="1">
        <v>50421000</v>
      </c>
      <c r="G396" s="13" t="s">
        <v>413</v>
      </c>
      <c r="H396" s="13">
        <v>13</v>
      </c>
      <c r="I396" s="13" t="s">
        <v>414</v>
      </c>
      <c r="J396" s="13" t="s">
        <v>415</v>
      </c>
      <c r="K396" s="13" t="s">
        <v>414</v>
      </c>
      <c r="L396" s="13" t="s">
        <v>417</v>
      </c>
      <c r="M396" s="2">
        <v>989.87692503119388</v>
      </c>
      <c r="N396" s="2">
        <v>989.87692503119388</v>
      </c>
      <c r="O396" s="2">
        <v>1073.494017937405</v>
      </c>
      <c r="P396" s="2">
        <v>992.62339521613592</v>
      </c>
      <c r="Q396" s="2">
        <v>1034.5546307256673</v>
      </c>
      <c r="R396" s="2">
        <v>1034.5546307256673</v>
      </c>
      <c r="S396" s="2">
        <v>992.62339521613592</v>
      </c>
      <c r="T396" s="2">
        <v>1076.4958662351985</v>
      </c>
      <c r="U396" s="2">
        <v>1034.5546307256673</v>
      </c>
      <c r="V396" s="2">
        <v>992.62339521613592</v>
      </c>
      <c r="W396" s="2">
        <v>1052.728587386647</v>
      </c>
      <c r="X396" s="2">
        <v>1052.728587386647</v>
      </c>
      <c r="Y396" s="2">
        <f t="shared" si="6"/>
        <v>12316.734986833695</v>
      </c>
    </row>
    <row r="397" spans="1:25" ht="14.4">
      <c r="A397" s="1" t="s">
        <v>37</v>
      </c>
      <c r="B397" s="1">
        <v>120250</v>
      </c>
      <c r="C397" s="13" t="s">
        <v>1085</v>
      </c>
      <c r="D397" s="13" t="s">
        <v>1059</v>
      </c>
      <c r="E397" s="1" t="s">
        <v>54</v>
      </c>
      <c r="F397" s="1">
        <v>50422000</v>
      </c>
      <c r="G397" s="13" t="s">
        <v>419</v>
      </c>
      <c r="H397" s="13">
        <v>13</v>
      </c>
      <c r="I397" s="13" t="s">
        <v>414</v>
      </c>
      <c r="J397" s="13" t="s">
        <v>415</v>
      </c>
      <c r="K397" s="13" t="s">
        <v>414</v>
      </c>
      <c r="L397" s="13" t="s">
        <v>417</v>
      </c>
      <c r="M397" s="2">
        <v>712.8907999202371</v>
      </c>
      <c r="N397" s="2">
        <v>712.8907999202371</v>
      </c>
      <c r="O397" s="2">
        <v>780.79087610311683</v>
      </c>
      <c r="P397" s="2">
        <v>712.8907999202371</v>
      </c>
      <c r="Q397" s="2">
        <v>746.84083801167708</v>
      </c>
      <c r="R397" s="2">
        <v>746.84083801167708</v>
      </c>
      <c r="S397" s="2">
        <v>712.8907999202371</v>
      </c>
      <c r="T397" s="2">
        <v>780.79087610311683</v>
      </c>
      <c r="U397" s="2">
        <v>746.84083801167708</v>
      </c>
      <c r="V397" s="2">
        <v>712.8907999202371</v>
      </c>
      <c r="W397" s="2">
        <v>761.44706467205208</v>
      </c>
      <c r="X397" s="2">
        <v>761.44706467205208</v>
      </c>
      <c r="Y397" s="2">
        <f t="shared" si="6"/>
        <v>8889.4523951865558</v>
      </c>
    </row>
    <row r="398" spans="1:25" ht="14.4">
      <c r="A398" s="1" t="s">
        <v>37</v>
      </c>
      <c r="B398" s="1">
        <v>120250</v>
      </c>
      <c r="C398" s="13" t="s">
        <v>1085</v>
      </c>
      <c r="D398" s="13" t="s">
        <v>1059</v>
      </c>
      <c r="E398" s="1" t="s">
        <v>185</v>
      </c>
      <c r="F398" s="1">
        <v>50454000</v>
      </c>
      <c r="G398" s="13" t="s">
        <v>437</v>
      </c>
      <c r="H398" s="13">
        <v>13</v>
      </c>
      <c r="I398" s="13" t="s">
        <v>414</v>
      </c>
      <c r="J398" s="13" t="s">
        <v>415</v>
      </c>
      <c r="K398" s="13" t="s">
        <v>414</v>
      </c>
      <c r="L398" s="13" t="s">
        <v>417</v>
      </c>
      <c r="M398" s="2">
        <v>500</v>
      </c>
      <c r="N398" s="2">
        <v>0</v>
      </c>
      <c r="O398" s="2">
        <v>0</v>
      </c>
      <c r="P398" s="2">
        <v>0</v>
      </c>
      <c r="Q398" s="2">
        <v>0</v>
      </c>
      <c r="R398" s="2">
        <v>0</v>
      </c>
      <c r="S398" s="2">
        <v>0</v>
      </c>
      <c r="T398" s="2">
        <v>0</v>
      </c>
      <c r="U398" s="2">
        <v>0</v>
      </c>
      <c r="V398" s="2">
        <v>0</v>
      </c>
      <c r="W398" s="2">
        <v>0</v>
      </c>
      <c r="X398" s="2">
        <v>500</v>
      </c>
      <c r="Y398" s="2">
        <f t="shared" si="6"/>
        <v>1000</v>
      </c>
    </row>
    <row r="399" spans="1:25" ht="14.4">
      <c r="A399" s="1" t="s">
        <v>37</v>
      </c>
      <c r="B399" s="1">
        <v>120250</v>
      </c>
      <c r="C399" s="13" t="s">
        <v>1085</v>
      </c>
      <c r="D399" s="13" t="s">
        <v>1059</v>
      </c>
      <c r="E399" s="1" t="s">
        <v>90</v>
      </c>
      <c r="F399" s="1">
        <v>50421100</v>
      </c>
      <c r="G399" s="13" t="s">
        <v>418</v>
      </c>
      <c r="H399" s="13">
        <v>13</v>
      </c>
      <c r="I399" s="13" t="s">
        <v>414</v>
      </c>
      <c r="J399" s="13" t="s">
        <v>415</v>
      </c>
      <c r="K399" s="13" t="s">
        <v>414</v>
      </c>
      <c r="L399" s="13" t="s">
        <v>417</v>
      </c>
      <c r="M399" s="2">
        <v>-19.903358463870923</v>
      </c>
      <c r="N399" s="2">
        <v>-19.903358463870923</v>
      </c>
      <c r="O399" s="2">
        <v>-21.79891641281101</v>
      </c>
      <c r="P399" s="2">
        <v>-20.460652500859311</v>
      </c>
      <c r="Q399" s="2">
        <v>-21.434969286614518</v>
      </c>
      <c r="R399" s="2">
        <v>-21.434969286614518</v>
      </c>
      <c r="S399" s="2">
        <v>-20.460652500859311</v>
      </c>
      <c r="T399" s="2">
        <v>-22.409286072369721</v>
      </c>
      <c r="U399" s="2">
        <v>-21.434969286614518</v>
      </c>
      <c r="V399" s="2">
        <v>-20.460652500859311</v>
      </c>
      <c r="W399" s="2">
        <v>-21.434969286614518</v>
      </c>
      <c r="X399" s="2">
        <v>-21.434969286614518</v>
      </c>
      <c r="Y399" s="2">
        <f t="shared" si="6"/>
        <v>-252.5717233485731</v>
      </c>
    </row>
    <row r="400" spans="1:25" ht="14.4">
      <c r="A400" s="1" t="s">
        <v>37</v>
      </c>
      <c r="B400" s="1">
        <v>120250</v>
      </c>
      <c r="C400" s="13" t="s">
        <v>1085</v>
      </c>
      <c r="D400" s="13" t="s">
        <v>1059</v>
      </c>
      <c r="E400" s="1" t="s">
        <v>92</v>
      </c>
      <c r="F400" s="1">
        <v>53150000</v>
      </c>
      <c r="G400" s="13" t="s">
        <v>658</v>
      </c>
      <c r="H400" s="13">
        <v>15</v>
      </c>
      <c r="I400" s="13" t="s">
        <v>650</v>
      </c>
      <c r="J400" s="13" t="s">
        <v>651</v>
      </c>
      <c r="K400" s="13" t="s">
        <v>650</v>
      </c>
      <c r="L400" s="13" t="s">
        <v>660</v>
      </c>
      <c r="M400" s="2">
        <v>500</v>
      </c>
      <c r="N400" s="2">
        <v>500</v>
      </c>
      <c r="O400" s="2">
        <v>3220</v>
      </c>
      <c r="P400" s="2">
        <v>1000</v>
      </c>
      <c r="Q400" s="2">
        <v>4655</v>
      </c>
      <c r="R400" s="2">
        <v>500</v>
      </c>
      <c r="S400" s="2">
        <v>500</v>
      </c>
      <c r="T400" s="2">
        <v>500</v>
      </c>
      <c r="U400" s="2">
        <v>500</v>
      </c>
      <c r="V400" s="2">
        <v>7695</v>
      </c>
      <c r="W400" s="2">
        <v>500</v>
      </c>
      <c r="X400" s="2">
        <v>500</v>
      </c>
      <c r="Y400" s="2">
        <f t="shared" si="6"/>
        <v>20570</v>
      </c>
    </row>
    <row r="401" spans="1:25" ht="14.4">
      <c r="A401" s="1" t="s">
        <v>37</v>
      </c>
      <c r="B401" s="1">
        <v>120250</v>
      </c>
      <c r="C401" s="13" t="s">
        <v>1085</v>
      </c>
      <c r="D401" s="13" t="s">
        <v>1059</v>
      </c>
      <c r="E401" s="1" t="s">
        <v>188</v>
      </c>
      <c r="F401" s="1">
        <v>52532000</v>
      </c>
      <c r="G401" s="13" t="s">
        <v>552</v>
      </c>
      <c r="H401" s="13">
        <v>16</v>
      </c>
      <c r="I401" s="13" t="s">
        <v>553</v>
      </c>
      <c r="J401" s="13" t="s">
        <v>554</v>
      </c>
      <c r="K401" s="13" t="s">
        <v>555</v>
      </c>
      <c r="L401" s="13" t="s">
        <v>506</v>
      </c>
      <c r="M401" s="2">
        <v>90</v>
      </c>
      <c r="N401" s="2">
        <v>90</v>
      </c>
      <c r="O401" s="2">
        <v>90</v>
      </c>
      <c r="P401" s="2">
        <v>90</v>
      </c>
      <c r="Q401" s="2">
        <v>90</v>
      </c>
      <c r="R401" s="2">
        <v>90</v>
      </c>
      <c r="S401" s="2">
        <v>90</v>
      </c>
      <c r="T401" s="2">
        <v>90</v>
      </c>
      <c r="U401" s="2">
        <v>90</v>
      </c>
      <c r="V401" s="2">
        <v>90</v>
      </c>
      <c r="W401" s="2">
        <v>90</v>
      </c>
      <c r="X401" s="2">
        <v>90</v>
      </c>
      <c r="Y401" s="2">
        <f t="shared" si="6"/>
        <v>1080</v>
      </c>
    </row>
    <row r="402" spans="1:25" ht="14.4">
      <c r="A402" s="1" t="s">
        <v>37</v>
      </c>
      <c r="B402" s="1">
        <v>120250</v>
      </c>
      <c r="C402" s="13" t="s">
        <v>1085</v>
      </c>
      <c r="D402" s="13" t="s">
        <v>1059</v>
      </c>
      <c r="E402" s="1" t="s">
        <v>207</v>
      </c>
      <c r="F402" s="1">
        <v>52578000</v>
      </c>
      <c r="G402" s="13" t="s">
        <v>628</v>
      </c>
      <c r="H402" s="13">
        <v>16</v>
      </c>
      <c r="I402" s="13" t="s">
        <v>553</v>
      </c>
      <c r="J402" s="13" t="s">
        <v>554</v>
      </c>
      <c r="K402" s="13" t="s">
        <v>555</v>
      </c>
      <c r="L402" s="13" t="s">
        <v>506</v>
      </c>
      <c r="M402" s="2">
        <v>575</v>
      </c>
      <c r="N402" s="2">
        <v>575</v>
      </c>
      <c r="O402" s="2">
        <v>575</v>
      </c>
      <c r="P402" s="2">
        <v>575</v>
      </c>
      <c r="Q402" s="2">
        <v>575</v>
      </c>
      <c r="R402" s="2">
        <v>575</v>
      </c>
      <c r="S402" s="2">
        <v>575</v>
      </c>
      <c r="T402" s="2">
        <v>575</v>
      </c>
      <c r="U402" s="2">
        <v>575</v>
      </c>
      <c r="V402" s="2">
        <v>575</v>
      </c>
      <c r="W402" s="2">
        <v>575</v>
      </c>
      <c r="X402" s="2">
        <v>575</v>
      </c>
      <c r="Y402" s="2">
        <f t="shared" si="6"/>
        <v>6900</v>
      </c>
    </row>
    <row r="403" spans="1:25" ht="14.4">
      <c r="A403" s="1" t="s">
        <v>37</v>
      </c>
      <c r="B403" s="1">
        <v>120250</v>
      </c>
      <c r="C403" s="13" t="s">
        <v>1085</v>
      </c>
      <c r="D403" s="13" t="s">
        <v>1059</v>
      </c>
      <c r="E403" s="1" t="s">
        <v>97</v>
      </c>
      <c r="F403" s="1">
        <v>52574100</v>
      </c>
      <c r="G403" s="13" t="s">
        <v>623</v>
      </c>
      <c r="H403" s="13">
        <v>17</v>
      </c>
      <c r="I403" s="13" t="s">
        <v>617</v>
      </c>
      <c r="J403" s="13" t="s">
        <v>618</v>
      </c>
      <c r="K403" s="13" t="s">
        <v>617</v>
      </c>
      <c r="L403" s="13" t="s">
        <v>506</v>
      </c>
      <c r="M403" s="2">
        <v>230</v>
      </c>
      <c r="N403" s="2">
        <v>230</v>
      </c>
      <c r="O403" s="2">
        <v>230</v>
      </c>
      <c r="P403" s="2">
        <v>230</v>
      </c>
      <c r="Q403" s="2">
        <v>230</v>
      </c>
      <c r="R403" s="2">
        <v>230</v>
      </c>
      <c r="S403" s="2">
        <v>230</v>
      </c>
      <c r="T403" s="2">
        <v>230</v>
      </c>
      <c r="U403" s="2">
        <v>230</v>
      </c>
      <c r="V403" s="2">
        <v>230</v>
      </c>
      <c r="W403" s="2">
        <v>230</v>
      </c>
      <c r="X403" s="2">
        <v>230</v>
      </c>
      <c r="Y403" s="2">
        <f t="shared" si="6"/>
        <v>2760</v>
      </c>
    </row>
    <row r="404" spans="1:25" ht="14.4">
      <c r="A404" s="1" t="s">
        <v>37</v>
      </c>
      <c r="B404" s="1">
        <v>120250</v>
      </c>
      <c r="C404" s="13" t="s">
        <v>1085</v>
      </c>
      <c r="D404" s="13" t="s">
        <v>1059</v>
      </c>
      <c r="E404" s="1" t="s">
        <v>99</v>
      </c>
      <c r="F404" s="1">
        <v>52562000</v>
      </c>
      <c r="G404" s="13" t="s">
        <v>590</v>
      </c>
      <c r="H404" s="13">
        <v>19</v>
      </c>
      <c r="I404" s="13" t="s">
        <v>527</v>
      </c>
      <c r="J404" s="13" t="s">
        <v>528</v>
      </c>
      <c r="K404" s="13" t="s">
        <v>529</v>
      </c>
      <c r="L404" s="13" t="s">
        <v>506</v>
      </c>
      <c r="M404" s="2">
        <v>500</v>
      </c>
      <c r="N404" s="2">
        <v>500</v>
      </c>
      <c r="O404" s="2">
        <v>500</v>
      </c>
      <c r="P404" s="2">
        <v>500</v>
      </c>
      <c r="Q404" s="2">
        <v>500</v>
      </c>
      <c r="R404" s="2">
        <v>500</v>
      </c>
      <c r="S404" s="2">
        <v>500</v>
      </c>
      <c r="T404" s="2">
        <v>500</v>
      </c>
      <c r="U404" s="2">
        <v>500</v>
      </c>
      <c r="V404" s="2">
        <v>500</v>
      </c>
      <c r="W404" s="2">
        <v>500</v>
      </c>
      <c r="X404" s="2">
        <v>500</v>
      </c>
      <c r="Y404" s="2">
        <f t="shared" si="6"/>
        <v>6000</v>
      </c>
    </row>
    <row r="405" spans="1:25" ht="14.4">
      <c r="A405" s="1" t="s">
        <v>37</v>
      </c>
      <c r="B405" s="1">
        <v>120250</v>
      </c>
      <c r="C405" s="13" t="s">
        <v>1085</v>
      </c>
      <c r="D405" s="13" t="s">
        <v>1059</v>
      </c>
      <c r="E405" s="1" t="s">
        <v>156</v>
      </c>
      <c r="F405" s="1">
        <v>52582000</v>
      </c>
      <c r="G405" s="13" t="s">
        <v>633</v>
      </c>
      <c r="H405" s="13">
        <v>19</v>
      </c>
      <c r="I405" s="13" t="s">
        <v>527</v>
      </c>
      <c r="J405" s="13" t="s">
        <v>528</v>
      </c>
      <c r="K405" s="13" t="s">
        <v>529</v>
      </c>
      <c r="L405" s="13" t="s">
        <v>519</v>
      </c>
      <c r="M405" s="2">
        <v>445</v>
      </c>
      <c r="N405" s="2">
        <v>320</v>
      </c>
      <c r="O405" s="2">
        <v>445</v>
      </c>
      <c r="P405" s="2">
        <v>570</v>
      </c>
      <c r="Q405" s="2">
        <v>320</v>
      </c>
      <c r="R405" s="2">
        <v>320</v>
      </c>
      <c r="S405" s="2">
        <v>445</v>
      </c>
      <c r="T405" s="2">
        <v>320</v>
      </c>
      <c r="U405" s="2">
        <v>445</v>
      </c>
      <c r="V405" s="2">
        <v>745</v>
      </c>
      <c r="W405" s="2">
        <v>620</v>
      </c>
      <c r="X405" s="2">
        <v>620</v>
      </c>
      <c r="Y405" s="2">
        <f t="shared" si="6"/>
        <v>5615</v>
      </c>
    </row>
    <row r="406" spans="1:25" ht="14.4">
      <c r="A406" s="1" t="s">
        <v>37</v>
      </c>
      <c r="B406" s="1">
        <v>120250</v>
      </c>
      <c r="C406" s="13" t="s">
        <v>1085</v>
      </c>
      <c r="D406" s="13" t="s">
        <v>1059</v>
      </c>
      <c r="E406" s="1" t="s">
        <v>105</v>
      </c>
      <c r="F406" s="1">
        <v>52001000</v>
      </c>
      <c r="G406" s="13" t="s">
        <v>488</v>
      </c>
      <c r="H406" s="13">
        <v>22</v>
      </c>
      <c r="I406" s="13" t="s">
        <v>489</v>
      </c>
      <c r="J406" s="13" t="s">
        <v>490</v>
      </c>
      <c r="K406" s="13" t="s">
        <v>489</v>
      </c>
      <c r="L406" s="13" t="s">
        <v>492</v>
      </c>
      <c r="M406" s="2">
        <v>1600</v>
      </c>
      <c r="N406" s="2">
        <v>3250</v>
      </c>
      <c r="O406" s="2">
        <v>1550</v>
      </c>
      <c r="P406" s="2">
        <v>936.03</v>
      </c>
      <c r="Q406" s="2">
        <v>750</v>
      </c>
      <c r="R406" s="2">
        <v>950</v>
      </c>
      <c r="S406" s="2">
        <v>1793.89</v>
      </c>
      <c r="T406" s="2">
        <v>2699.18</v>
      </c>
      <c r="U406" s="2">
        <v>1189.8800000000001</v>
      </c>
      <c r="V406" s="2">
        <v>883.36</v>
      </c>
      <c r="W406" s="2">
        <v>2017.55</v>
      </c>
      <c r="X406" s="2">
        <v>1871.16</v>
      </c>
      <c r="Y406" s="2">
        <f t="shared" si="6"/>
        <v>19491.05</v>
      </c>
    </row>
    <row r="407" spans="1:25" ht="14.4">
      <c r="A407" s="1" t="s">
        <v>37</v>
      </c>
      <c r="B407" s="1">
        <v>120250</v>
      </c>
      <c r="C407" s="13" t="s">
        <v>1085</v>
      </c>
      <c r="D407" s="13" t="s">
        <v>1059</v>
      </c>
      <c r="E407" s="1" t="s">
        <v>227</v>
      </c>
      <c r="F407" s="1">
        <v>62002100</v>
      </c>
      <c r="G407" s="13" t="s">
        <v>813</v>
      </c>
      <c r="H407" s="13">
        <v>29</v>
      </c>
      <c r="I407" s="13" t="s">
        <v>814</v>
      </c>
      <c r="J407" s="13" t="s">
        <v>815</v>
      </c>
      <c r="K407" s="13" t="s">
        <v>816</v>
      </c>
      <c r="L407" s="13" t="s">
        <v>818</v>
      </c>
      <c r="M407" s="2">
        <v>3000</v>
      </c>
      <c r="N407" s="2">
        <v>3000</v>
      </c>
      <c r="O407" s="2">
        <v>3000</v>
      </c>
      <c r="P407" s="2">
        <v>3000</v>
      </c>
      <c r="Q407" s="2">
        <v>3000</v>
      </c>
      <c r="R407" s="2">
        <v>3000</v>
      </c>
      <c r="S407" s="2">
        <v>3000</v>
      </c>
      <c r="T407" s="2">
        <v>3000</v>
      </c>
      <c r="U407" s="2">
        <v>3000</v>
      </c>
      <c r="V407" s="2">
        <v>3000</v>
      </c>
      <c r="W407" s="2">
        <v>3000</v>
      </c>
      <c r="X407" s="2">
        <v>3000</v>
      </c>
      <c r="Y407" s="2">
        <f t="shared" si="6"/>
        <v>36000</v>
      </c>
    </row>
    <row r="408" spans="1:25" ht="14.4">
      <c r="A408" s="1" t="s">
        <v>37</v>
      </c>
      <c r="B408" s="1">
        <v>120250</v>
      </c>
      <c r="C408" s="13" t="s">
        <v>1085</v>
      </c>
      <c r="D408" s="13" t="s">
        <v>1059</v>
      </c>
      <c r="E408" s="1" t="s">
        <v>189</v>
      </c>
      <c r="F408" s="1">
        <v>62002300</v>
      </c>
      <c r="G408" s="13" t="s">
        <v>819</v>
      </c>
      <c r="H408" s="13">
        <v>29</v>
      </c>
      <c r="I408" s="13" t="s">
        <v>814</v>
      </c>
      <c r="J408" s="13" t="s">
        <v>815</v>
      </c>
      <c r="K408" s="13" t="s">
        <v>816</v>
      </c>
      <c r="L408" s="13" t="s">
        <v>821</v>
      </c>
      <c r="M408" s="2">
        <v>6238</v>
      </c>
      <c r="N408" s="2">
        <v>6238</v>
      </c>
      <c r="O408" s="2">
        <v>28238</v>
      </c>
      <c r="P408" s="2">
        <v>8738</v>
      </c>
      <c r="Q408" s="2">
        <v>16738</v>
      </c>
      <c r="R408" s="2">
        <v>5738</v>
      </c>
      <c r="S408" s="2">
        <v>11238</v>
      </c>
      <c r="T408" s="2">
        <v>11238</v>
      </c>
      <c r="U408" s="2">
        <v>3238</v>
      </c>
      <c r="V408" s="2">
        <v>5738</v>
      </c>
      <c r="W408" s="2">
        <v>4438</v>
      </c>
      <c r="X408" s="2">
        <v>5238</v>
      </c>
      <c r="Y408" s="2">
        <f t="shared" si="6"/>
        <v>113056</v>
      </c>
    </row>
    <row r="409" spans="1:25" ht="14.4">
      <c r="A409" s="1" t="s">
        <v>37</v>
      </c>
      <c r="B409" s="1">
        <v>120250</v>
      </c>
      <c r="C409" s="13" t="s">
        <v>1085</v>
      </c>
      <c r="D409" s="13" t="s">
        <v>1059</v>
      </c>
      <c r="E409" s="1" t="s">
        <v>192</v>
      </c>
      <c r="F409" s="1">
        <v>63110000</v>
      </c>
      <c r="G409" s="13" t="s">
        <v>844</v>
      </c>
      <c r="H409" s="13">
        <v>29</v>
      </c>
      <c r="I409" s="13" t="s">
        <v>814</v>
      </c>
      <c r="J409" s="13" t="s">
        <v>815</v>
      </c>
      <c r="K409" s="13" t="s">
        <v>816</v>
      </c>
      <c r="L409" s="13" t="s">
        <v>846</v>
      </c>
      <c r="M409" s="2">
        <v>6200</v>
      </c>
      <c r="N409" s="2">
        <v>6200</v>
      </c>
      <c r="O409" s="2">
        <v>6200</v>
      </c>
      <c r="P409" s="2">
        <v>6200</v>
      </c>
      <c r="Q409" s="2">
        <v>6200</v>
      </c>
      <c r="R409" s="2">
        <v>6200</v>
      </c>
      <c r="S409" s="2">
        <v>6200</v>
      </c>
      <c r="T409" s="2">
        <v>6200</v>
      </c>
      <c r="U409" s="2">
        <v>6200</v>
      </c>
      <c r="V409" s="2">
        <v>6200</v>
      </c>
      <c r="W409" s="2">
        <v>6200</v>
      </c>
      <c r="X409" s="2">
        <v>6200</v>
      </c>
      <c r="Y409" s="2">
        <f t="shared" si="6"/>
        <v>74400</v>
      </c>
    </row>
    <row r="410" spans="1:25" ht="14.4">
      <c r="A410" s="1" t="s">
        <v>37</v>
      </c>
      <c r="B410" s="1">
        <v>120250</v>
      </c>
      <c r="C410" s="13" t="s">
        <v>1085</v>
      </c>
      <c r="D410" s="13" t="s">
        <v>1059</v>
      </c>
      <c r="E410" s="1" t="s">
        <v>69</v>
      </c>
      <c r="F410" s="1">
        <v>68532000</v>
      </c>
      <c r="G410" s="13" t="s">
        <v>892</v>
      </c>
      <c r="H410" s="13">
        <v>34</v>
      </c>
      <c r="I410" s="13" t="s">
        <v>887</v>
      </c>
      <c r="J410" s="13" t="s">
        <v>888</v>
      </c>
      <c r="K410" s="13" t="s">
        <v>887</v>
      </c>
      <c r="L410" s="13" t="s">
        <v>894</v>
      </c>
      <c r="M410" s="2">
        <v>287.42435352628007</v>
      </c>
      <c r="N410" s="2">
        <v>83.185646452120039</v>
      </c>
      <c r="O410" s="2">
        <v>0</v>
      </c>
      <c r="P410" s="2">
        <v>0</v>
      </c>
      <c r="Q410" s="2">
        <v>0</v>
      </c>
      <c r="R410" s="2">
        <v>0</v>
      </c>
      <c r="S410" s="2">
        <v>0</v>
      </c>
      <c r="T410" s="2">
        <v>0</v>
      </c>
      <c r="U410" s="2">
        <v>0</v>
      </c>
      <c r="V410" s="2">
        <v>0</v>
      </c>
      <c r="W410" s="2">
        <v>0</v>
      </c>
      <c r="X410" s="2">
        <v>0</v>
      </c>
      <c r="Y410" s="2">
        <f t="shared" si="6"/>
        <v>370.60999997840008</v>
      </c>
    </row>
    <row r="411" spans="1:25" ht="14.4">
      <c r="A411" s="1" t="s">
        <v>37</v>
      </c>
      <c r="B411" s="1">
        <v>120250</v>
      </c>
      <c r="C411" s="13" t="s">
        <v>1085</v>
      </c>
      <c r="D411" s="13" t="s">
        <v>1059</v>
      </c>
      <c r="E411" s="1" t="s">
        <v>70</v>
      </c>
      <c r="F411" s="1">
        <v>68533000</v>
      </c>
      <c r="G411" s="13" t="s">
        <v>896</v>
      </c>
      <c r="H411" s="13">
        <v>34</v>
      </c>
      <c r="I411" s="13" t="s">
        <v>887</v>
      </c>
      <c r="J411" s="13" t="s">
        <v>888</v>
      </c>
      <c r="K411" s="13" t="s">
        <v>887</v>
      </c>
      <c r="L411" s="13" t="s">
        <v>894</v>
      </c>
      <c r="M411" s="2">
        <v>3669.3079640095498</v>
      </c>
      <c r="N411" s="2">
        <v>3669.3079640095498</v>
      </c>
      <c r="O411" s="2">
        <v>3981.2555471197293</v>
      </c>
      <c r="P411" s="2">
        <v>3684.1958027920782</v>
      </c>
      <c r="Q411" s="2">
        <v>3840.8749676225266</v>
      </c>
      <c r="R411" s="2">
        <v>3840.8749676225266</v>
      </c>
      <c r="S411" s="2">
        <v>3684.1958027920782</v>
      </c>
      <c r="T411" s="2">
        <v>3997.554132452975</v>
      </c>
      <c r="U411" s="2">
        <v>3840.8749676225266</v>
      </c>
      <c r="V411" s="2">
        <v>3684.1958027920782</v>
      </c>
      <c r="W411" s="2">
        <v>3904.8078122595675</v>
      </c>
      <c r="X411" s="2">
        <v>3904.8078122595675</v>
      </c>
      <c r="Y411" s="2">
        <f t="shared" si="6"/>
        <v>45702.253543354753</v>
      </c>
    </row>
    <row r="412" spans="1:25" ht="14.4">
      <c r="A412" s="1" t="s">
        <v>37</v>
      </c>
      <c r="B412" s="1">
        <v>120250</v>
      </c>
      <c r="C412" s="13" t="s">
        <v>1085</v>
      </c>
      <c r="D412" s="13" t="s">
        <v>1059</v>
      </c>
      <c r="E412" s="1" t="s">
        <v>71</v>
      </c>
      <c r="F412" s="1">
        <v>68535000</v>
      </c>
      <c r="G412" s="13" t="s">
        <v>898</v>
      </c>
      <c r="H412" s="13">
        <v>34</v>
      </c>
      <c r="I412" s="13" t="s">
        <v>887</v>
      </c>
      <c r="J412" s="13" t="s">
        <v>888</v>
      </c>
      <c r="K412" s="13" t="s">
        <v>887</v>
      </c>
      <c r="L412" s="13" t="s">
        <v>894</v>
      </c>
      <c r="M412" s="2">
        <v>671.50825485142104</v>
      </c>
      <c r="N412" s="2">
        <v>477.38174514857889</v>
      </c>
      <c r="O412" s="2">
        <v>0</v>
      </c>
      <c r="P412" s="2">
        <v>0</v>
      </c>
      <c r="Q412" s="2">
        <v>0</v>
      </c>
      <c r="R412" s="2">
        <v>0</v>
      </c>
      <c r="S412" s="2">
        <v>0</v>
      </c>
      <c r="T412" s="2">
        <v>0</v>
      </c>
      <c r="U412" s="2">
        <v>0</v>
      </c>
      <c r="V412" s="2">
        <v>0</v>
      </c>
      <c r="W412" s="2">
        <v>0</v>
      </c>
      <c r="X412" s="2">
        <v>0</v>
      </c>
      <c r="Y412" s="2">
        <f t="shared" si="6"/>
        <v>1148.8899999999999</v>
      </c>
    </row>
    <row r="413" spans="1:25" ht="14.4">
      <c r="A413" s="1" t="s">
        <v>37</v>
      </c>
      <c r="B413" s="1">
        <v>120250</v>
      </c>
      <c r="C413" s="13" t="s">
        <v>1085</v>
      </c>
      <c r="D413" s="13" t="s">
        <v>1059</v>
      </c>
      <c r="E413" s="1" t="s">
        <v>128</v>
      </c>
      <c r="F413" s="1">
        <v>68532100</v>
      </c>
      <c r="G413" s="13" t="s">
        <v>895</v>
      </c>
      <c r="H413" s="13">
        <v>34</v>
      </c>
      <c r="I413" s="13" t="s">
        <v>887</v>
      </c>
      <c r="J413" s="13" t="s">
        <v>888</v>
      </c>
      <c r="K413" s="13" t="s">
        <v>887</v>
      </c>
      <c r="L413" s="13" t="s">
        <v>894</v>
      </c>
      <c r="M413" s="2">
        <v>-8.3999999995200039</v>
      </c>
      <c r="N413" s="2">
        <v>0</v>
      </c>
      <c r="O413" s="2">
        <v>0</v>
      </c>
      <c r="P413" s="2">
        <v>0</v>
      </c>
      <c r="Q413" s="2">
        <v>0</v>
      </c>
      <c r="R413" s="2">
        <v>0</v>
      </c>
      <c r="S413" s="2">
        <v>0</v>
      </c>
      <c r="T413" s="2">
        <v>0</v>
      </c>
      <c r="U413" s="2">
        <v>0</v>
      </c>
      <c r="V413" s="2">
        <v>0</v>
      </c>
      <c r="W413" s="2">
        <v>0</v>
      </c>
      <c r="X413" s="2">
        <v>0</v>
      </c>
      <c r="Y413" s="2">
        <f t="shared" si="6"/>
        <v>-8.3999999995200039</v>
      </c>
    </row>
    <row r="414" spans="1:25" ht="14.4">
      <c r="A414" s="1" t="s">
        <v>37</v>
      </c>
      <c r="B414" s="1">
        <v>120250</v>
      </c>
      <c r="C414" s="13" t="s">
        <v>1085</v>
      </c>
      <c r="D414" s="13" t="s">
        <v>1059</v>
      </c>
      <c r="E414" s="1" t="s">
        <v>129</v>
      </c>
      <c r="F414" s="1">
        <v>68533100</v>
      </c>
      <c r="G414" s="13" t="s">
        <v>897</v>
      </c>
      <c r="H414" s="13">
        <v>34</v>
      </c>
      <c r="I414" s="13" t="s">
        <v>887</v>
      </c>
      <c r="J414" s="13" t="s">
        <v>888</v>
      </c>
      <c r="K414" s="13" t="s">
        <v>887</v>
      </c>
      <c r="L414" s="13" t="s">
        <v>894</v>
      </c>
      <c r="M414" s="2">
        <v>-108.05599130377605</v>
      </c>
      <c r="N414" s="2">
        <v>-108.05599130377605</v>
      </c>
      <c r="O414" s="2">
        <v>-118.34703809461185</v>
      </c>
      <c r="P414" s="2">
        <v>-111.08155906028179</v>
      </c>
      <c r="Q414" s="2">
        <v>-116.37115711077138</v>
      </c>
      <c r="R414" s="2">
        <v>-116.37115711077138</v>
      </c>
      <c r="S414" s="2">
        <v>-111.08155906028179</v>
      </c>
      <c r="T414" s="2">
        <v>-121.66075516126098</v>
      </c>
      <c r="U414" s="2">
        <v>-116.37115711077138</v>
      </c>
      <c r="V414" s="2">
        <v>-111.08155906028179</v>
      </c>
      <c r="W414" s="2">
        <v>-116.37115711077138</v>
      </c>
      <c r="X414" s="2">
        <v>-116.37115711077138</v>
      </c>
      <c r="Y414" s="2">
        <f t="shared" si="6"/>
        <v>-1371.2202385981273</v>
      </c>
    </row>
    <row r="415" spans="1:25" ht="14.4">
      <c r="A415" s="1" t="s">
        <v>37</v>
      </c>
      <c r="B415" s="1">
        <v>120250</v>
      </c>
      <c r="C415" s="13" t="s">
        <v>1085</v>
      </c>
      <c r="D415" s="13" t="s">
        <v>1059</v>
      </c>
      <c r="E415" s="1" t="s">
        <v>130</v>
      </c>
      <c r="F415" s="1">
        <v>68535100</v>
      </c>
      <c r="G415" s="13" t="s">
        <v>899</v>
      </c>
      <c r="H415" s="13">
        <v>34</v>
      </c>
      <c r="I415" s="13" t="s">
        <v>887</v>
      </c>
      <c r="J415" s="13" t="s">
        <v>888</v>
      </c>
      <c r="K415" s="13" t="s">
        <v>887</v>
      </c>
      <c r="L415" s="13" t="s">
        <v>894</v>
      </c>
      <c r="M415" s="2">
        <v>-19.774952656900194</v>
      </c>
      <c r="N415" s="2">
        <v>-6.2650473430998064</v>
      </c>
      <c r="O415" s="2">
        <v>0</v>
      </c>
      <c r="P415" s="2">
        <v>0</v>
      </c>
      <c r="Q415" s="2">
        <v>0</v>
      </c>
      <c r="R415" s="2">
        <v>0</v>
      </c>
      <c r="S415" s="2">
        <v>0</v>
      </c>
      <c r="T415" s="2">
        <v>0</v>
      </c>
      <c r="U415" s="2">
        <v>0</v>
      </c>
      <c r="V415" s="2">
        <v>0</v>
      </c>
      <c r="W415" s="2">
        <v>0</v>
      </c>
      <c r="X415" s="2">
        <v>0</v>
      </c>
      <c r="Y415" s="2">
        <f t="shared" si="6"/>
        <v>-26.04</v>
      </c>
    </row>
    <row r="416" spans="1:25" ht="14.4">
      <c r="A416" s="1" t="s">
        <v>38</v>
      </c>
      <c r="B416" s="1">
        <v>120251</v>
      </c>
      <c r="C416" s="13" t="s">
        <v>1086</v>
      </c>
      <c r="D416" s="13" t="s">
        <v>1059</v>
      </c>
      <c r="E416" s="1" t="s">
        <v>182</v>
      </c>
      <c r="F416" s="1">
        <v>51510000</v>
      </c>
      <c r="G416" s="13" t="s">
        <v>465</v>
      </c>
      <c r="H416" s="13">
        <v>7</v>
      </c>
      <c r="I416" s="13" t="s">
        <v>466</v>
      </c>
      <c r="J416" s="13" t="s">
        <v>467</v>
      </c>
      <c r="K416" s="13" t="s">
        <v>468</v>
      </c>
      <c r="L416" s="13" t="s">
        <v>470</v>
      </c>
      <c r="M416" s="2">
        <v>28032</v>
      </c>
      <c r="N416" s="2">
        <v>37323</v>
      </c>
      <c r="O416" s="2">
        <v>44066</v>
      </c>
      <c r="P416" s="2">
        <v>40756</v>
      </c>
      <c r="Q416" s="2">
        <v>41008</v>
      </c>
      <c r="R416" s="2">
        <v>44145</v>
      </c>
      <c r="S416" s="2">
        <v>43577</v>
      </c>
      <c r="T416" s="2">
        <v>46353</v>
      </c>
      <c r="U416" s="2">
        <v>42292</v>
      </c>
      <c r="V416" s="2">
        <v>43536</v>
      </c>
      <c r="W416" s="2">
        <v>40684</v>
      </c>
      <c r="X416" s="2">
        <v>29890</v>
      </c>
      <c r="Y416" s="2">
        <f t="shared" si="6"/>
        <v>481662</v>
      </c>
    </row>
    <row r="417" spans="1:25" ht="14.4">
      <c r="A417" s="1" t="s">
        <v>38</v>
      </c>
      <c r="B417" s="1">
        <v>120251</v>
      </c>
      <c r="C417" s="13" t="s">
        <v>1086</v>
      </c>
      <c r="D417" s="13" t="s">
        <v>1059</v>
      </c>
      <c r="E417" s="1" t="s">
        <v>226</v>
      </c>
      <c r="F417" s="1">
        <v>51800000</v>
      </c>
      <c r="G417" s="13" t="s">
        <v>484</v>
      </c>
      <c r="H417" s="13">
        <v>8</v>
      </c>
      <c r="I417" s="13" t="s">
        <v>484</v>
      </c>
      <c r="J417" s="13" t="s">
        <v>485</v>
      </c>
      <c r="K417" s="13" t="s">
        <v>484</v>
      </c>
      <c r="L417" s="13" t="s">
        <v>487</v>
      </c>
      <c r="M417" s="2">
        <v>37652.759344072998</v>
      </c>
      <c r="N417" s="2">
        <v>41612.129569137738</v>
      </c>
      <c r="O417" s="2">
        <v>36346.474361179295</v>
      </c>
      <c r="P417" s="2">
        <v>43839.093156895819</v>
      </c>
      <c r="Q417" s="2">
        <v>42113.425015542474</v>
      </c>
      <c r="R417" s="2">
        <v>48403.450645406279</v>
      </c>
      <c r="S417" s="2">
        <v>52611.725076969415</v>
      </c>
      <c r="T417" s="2">
        <v>65151.377485195007</v>
      </c>
      <c r="U417" s="2">
        <v>61417.936279672649</v>
      </c>
      <c r="V417" s="2">
        <v>57941.280081285884</v>
      </c>
      <c r="W417" s="2">
        <v>39785.810576603202</v>
      </c>
      <c r="X417" s="2">
        <v>58408.757433168743</v>
      </c>
      <c r="Y417" s="2">
        <f t="shared" si="6"/>
        <v>585284.21902512945</v>
      </c>
    </row>
    <row r="418" spans="1:25" ht="14.4">
      <c r="A418" s="1" t="s">
        <v>38</v>
      </c>
      <c r="B418" s="1">
        <v>120251</v>
      </c>
      <c r="C418" s="13" t="s">
        <v>1086</v>
      </c>
      <c r="D418" s="13" t="s">
        <v>1059</v>
      </c>
      <c r="E418" s="1" t="s">
        <v>183</v>
      </c>
      <c r="F418" s="1">
        <v>51110000</v>
      </c>
      <c r="G418" s="13" t="s">
        <v>459</v>
      </c>
      <c r="H418" s="13">
        <v>9</v>
      </c>
      <c r="I418" s="13" t="s">
        <v>460</v>
      </c>
      <c r="J418" s="13" t="s">
        <v>461</v>
      </c>
      <c r="K418" s="13" t="s">
        <v>460</v>
      </c>
      <c r="L418" s="13" t="s">
        <v>463</v>
      </c>
      <c r="M418" s="2">
        <v>4850</v>
      </c>
      <c r="N418" s="2">
        <v>4850</v>
      </c>
      <c r="O418" s="2">
        <v>4850</v>
      </c>
      <c r="P418" s="2">
        <v>4850</v>
      </c>
      <c r="Q418" s="2">
        <v>4850</v>
      </c>
      <c r="R418" s="2">
        <v>4850</v>
      </c>
      <c r="S418" s="2">
        <v>4850</v>
      </c>
      <c r="T418" s="2">
        <v>4850</v>
      </c>
      <c r="U418" s="2">
        <v>4850</v>
      </c>
      <c r="V418" s="2">
        <v>4850</v>
      </c>
      <c r="W418" s="2">
        <v>4850</v>
      </c>
      <c r="X418" s="2">
        <v>4850</v>
      </c>
      <c r="Y418" s="2">
        <f t="shared" si="6"/>
        <v>58200</v>
      </c>
    </row>
    <row r="419" spans="1:25" ht="14.4">
      <c r="A419" s="1" t="s">
        <v>38</v>
      </c>
      <c r="B419" s="1">
        <v>120251</v>
      </c>
      <c r="C419" s="13" t="s">
        <v>1086</v>
      </c>
      <c r="D419" s="13" t="s">
        <v>1059</v>
      </c>
      <c r="E419" s="1" t="s">
        <v>80</v>
      </c>
      <c r="F419" s="1">
        <v>50109900</v>
      </c>
      <c r="G419" s="13" t="s">
        <v>388</v>
      </c>
      <c r="H419" s="13">
        <v>10</v>
      </c>
      <c r="I419" s="13" t="s">
        <v>347</v>
      </c>
      <c r="J419" s="13" t="s">
        <v>348</v>
      </c>
      <c r="K419" s="13" t="s">
        <v>349</v>
      </c>
      <c r="L419" s="13" t="s">
        <v>351</v>
      </c>
      <c r="M419" s="2">
        <v>-1061.8440000000001</v>
      </c>
      <c r="N419" s="2">
        <v>-1061.8440000000001</v>
      </c>
      <c r="O419" s="2">
        <v>-1162.972</v>
      </c>
      <c r="P419" s="2">
        <v>-1091.575632</v>
      </c>
      <c r="Q419" s="2">
        <v>-1143.5554239999999</v>
      </c>
      <c r="R419" s="2">
        <v>-1143.5554239999999</v>
      </c>
      <c r="S419" s="2">
        <v>-1091.575632</v>
      </c>
      <c r="T419" s="2">
        <v>-1195.535216</v>
      </c>
      <c r="U419" s="2">
        <v>-1143.5554239999999</v>
      </c>
      <c r="V419" s="2">
        <v>-1091.575632</v>
      </c>
      <c r="W419" s="2">
        <v>-1143.5554239999999</v>
      </c>
      <c r="X419" s="2">
        <v>-1143.5554239999999</v>
      </c>
      <c r="Y419" s="2">
        <f t="shared" si="6"/>
        <v>-13474.699232000001</v>
      </c>
    </row>
    <row r="420" spans="1:25" ht="14.4">
      <c r="A420" s="1" t="s">
        <v>38</v>
      </c>
      <c r="B420" s="1">
        <v>120251</v>
      </c>
      <c r="C420" s="13" t="s">
        <v>1086</v>
      </c>
      <c r="D420" s="13" t="s">
        <v>1059</v>
      </c>
      <c r="E420" s="1" t="s">
        <v>152</v>
      </c>
      <c r="F420" s="1">
        <v>50110000</v>
      </c>
      <c r="G420" s="13" t="s">
        <v>389</v>
      </c>
      <c r="H420" s="13">
        <v>10</v>
      </c>
      <c r="I420" s="13" t="s">
        <v>347</v>
      </c>
      <c r="J420" s="13" t="s">
        <v>348</v>
      </c>
      <c r="K420" s="13" t="s">
        <v>349</v>
      </c>
      <c r="L420" s="13" t="s">
        <v>351</v>
      </c>
      <c r="M420" s="2">
        <v>4247.4316949900003</v>
      </c>
      <c r="N420" s="2">
        <v>4247.4316949900003</v>
      </c>
      <c r="O420" s="2">
        <v>4247.4316949900003</v>
      </c>
      <c r="P420" s="2">
        <v>4247.4316949900003</v>
      </c>
      <c r="Q420" s="2">
        <v>4247.4316949900003</v>
      </c>
      <c r="R420" s="2">
        <v>4247.4316949900003</v>
      </c>
      <c r="S420" s="2">
        <v>4247.4316949900003</v>
      </c>
      <c r="T420" s="2">
        <v>4247.4316949900003</v>
      </c>
      <c r="U420" s="2">
        <v>4247.4316949900003</v>
      </c>
      <c r="V420" s="2">
        <v>4247.4316949900003</v>
      </c>
      <c r="W420" s="2">
        <v>4330.5064958700004</v>
      </c>
      <c r="X420" s="2">
        <v>4330.5064958700004</v>
      </c>
      <c r="Y420" s="2">
        <f t="shared" si="6"/>
        <v>51135.329941640019</v>
      </c>
    </row>
    <row r="421" spans="1:25" ht="14.4">
      <c r="A421" s="1" t="s">
        <v>38</v>
      </c>
      <c r="B421" s="1">
        <v>120251</v>
      </c>
      <c r="C421" s="13" t="s">
        <v>1086</v>
      </c>
      <c r="D421" s="13" t="s">
        <v>1059</v>
      </c>
      <c r="E421" s="1" t="s">
        <v>52</v>
      </c>
      <c r="F421" s="1">
        <v>50100000</v>
      </c>
      <c r="G421" s="13" t="s">
        <v>346</v>
      </c>
      <c r="H421" s="13">
        <v>10</v>
      </c>
      <c r="I421" s="13" t="s">
        <v>347</v>
      </c>
      <c r="J421" s="13" t="s">
        <v>348</v>
      </c>
      <c r="K421" s="13" t="s">
        <v>349</v>
      </c>
      <c r="L421" s="13" t="s">
        <v>351</v>
      </c>
      <c r="M421" s="2">
        <v>36686.711073999999</v>
      </c>
      <c r="N421" s="2">
        <v>36686.711073999999</v>
      </c>
      <c r="O421" s="2">
        <v>40180.685462000001</v>
      </c>
      <c r="P421" s="2">
        <v>36832.989234000008</v>
      </c>
      <c r="Q421" s="2">
        <v>38586.945388</v>
      </c>
      <c r="R421" s="2">
        <v>38586.945388</v>
      </c>
      <c r="S421" s="2">
        <v>36832.989234000008</v>
      </c>
      <c r="T421" s="2">
        <v>40340.901542000007</v>
      </c>
      <c r="U421" s="2">
        <v>38586.945388</v>
      </c>
      <c r="V421" s="2">
        <v>36832.989234000008</v>
      </c>
      <c r="W421" s="2">
        <v>39231.649804000001</v>
      </c>
      <c r="X421" s="2">
        <v>39231.649804000001</v>
      </c>
      <c r="Y421" s="2">
        <f t="shared" si="6"/>
        <v>458618.11262599996</v>
      </c>
    </row>
    <row r="422" spans="1:25" ht="14.4">
      <c r="A422" s="1" t="s">
        <v>38</v>
      </c>
      <c r="B422" s="1">
        <v>120251</v>
      </c>
      <c r="C422" s="13" t="s">
        <v>1086</v>
      </c>
      <c r="D422" s="13" t="s">
        <v>1059</v>
      </c>
      <c r="E422" s="1" t="s">
        <v>81</v>
      </c>
      <c r="F422" s="1">
        <v>50171000</v>
      </c>
      <c r="G422" s="13" t="s">
        <v>409</v>
      </c>
      <c r="H422" s="13">
        <v>10</v>
      </c>
      <c r="I422" s="13" t="s">
        <v>347</v>
      </c>
      <c r="J422" s="13" t="s">
        <v>348</v>
      </c>
      <c r="K422" s="13" t="s">
        <v>349</v>
      </c>
      <c r="L422" s="13" t="s">
        <v>351</v>
      </c>
      <c r="M422" s="2">
        <v>520.30197663943216</v>
      </c>
      <c r="N422" s="2">
        <v>520.30197663943216</v>
      </c>
      <c r="O422" s="2">
        <v>569.85597441461607</v>
      </c>
      <c r="P422" s="2">
        <v>534.86779198533623</v>
      </c>
      <c r="Q422" s="2">
        <v>560.33768684178062</v>
      </c>
      <c r="R422" s="2">
        <v>560.33768684178062</v>
      </c>
      <c r="S422" s="2">
        <v>534.86779198533623</v>
      </c>
      <c r="T422" s="2">
        <v>585.80758169822525</v>
      </c>
      <c r="U422" s="2">
        <v>560.33768684178062</v>
      </c>
      <c r="V422" s="2">
        <v>534.86779198533623</v>
      </c>
      <c r="W422" s="2">
        <v>560.33768684178062</v>
      </c>
      <c r="X422" s="2">
        <v>560.33768684178062</v>
      </c>
      <c r="Y422" s="2">
        <f t="shared" si="6"/>
        <v>6602.5593195566189</v>
      </c>
    </row>
    <row r="423" spans="1:25" ht="14.4">
      <c r="A423" s="1" t="s">
        <v>38</v>
      </c>
      <c r="B423" s="1">
        <v>120251</v>
      </c>
      <c r="C423" s="13" t="s">
        <v>1086</v>
      </c>
      <c r="D423" s="13" t="s">
        <v>1059</v>
      </c>
      <c r="E423" s="1" t="s">
        <v>84</v>
      </c>
      <c r="F423" s="1">
        <v>50550000</v>
      </c>
      <c r="G423" s="13" t="s">
        <v>446</v>
      </c>
      <c r="H423" s="13">
        <v>12</v>
      </c>
      <c r="I423" s="13" t="s">
        <v>442</v>
      </c>
      <c r="J423" s="13" t="s">
        <v>443</v>
      </c>
      <c r="K423" s="13" t="s">
        <v>444</v>
      </c>
      <c r="L423" s="13" t="s">
        <v>417</v>
      </c>
      <c r="M423" s="2">
        <v>7282.94</v>
      </c>
      <c r="N423" s="2">
        <v>7282.94</v>
      </c>
      <c r="O423" s="2">
        <v>7282.94</v>
      </c>
      <c r="P423" s="2">
        <v>7282.94</v>
      </c>
      <c r="Q423" s="2">
        <v>7282.94</v>
      </c>
      <c r="R423" s="2">
        <v>7282.94</v>
      </c>
      <c r="S423" s="2">
        <v>7282.94</v>
      </c>
      <c r="T423" s="2">
        <v>7282.94</v>
      </c>
      <c r="U423" s="2">
        <v>7282.94</v>
      </c>
      <c r="V423" s="2">
        <v>7282.94</v>
      </c>
      <c r="W423" s="2">
        <v>7282.94</v>
      </c>
      <c r="X423" s="2">
        <v>7282.94</v>
      </c>
      <c r="Y423" s="2">
        <f t="shared" si="6"/>
        <v>87395.280000000013</v>
      </c>
    </row>
    <row r="424" spans="1:25" ht="14.4">
      <c r="A424" s="1" t="s">
        <v>38</v>
      </c>
      <c r="B424" s="1">
        <v>120251</v>
      </c>
      <c r="C424" s="13" t="s">
        <v>1086</v>
      </c>
      <c r="D424" s="13" t="s">
        <v>1059</v>
      </c>
      <c r="E424" s="1" t="s">
        <v>85</v>
      </c>
      <c r="F424" s="1">
        <v>50550100</v>
      </c>
      <c r="G424" s="13" t="s">
        <v>447</v>
      </c>
      <c r="H424" s="13">
        <v>12</v>
      </c>
      <c r="I424" s="13" t="s">
        <v>442</v>
      </c>
      <c r="J424" s="13" t="s">
        <v>443</v>
      </c>
      <c r="K424" s="13" t="s">
        <v>444</v>
      </c>
      <c r="L424" s="13" t="s">
        <v>417</v>
      </c>
      <c r="M424" s="2">
        <v>-185.60000000000002</v>
      </c>
      <c r="N424" s="2">
        <v>-185.60000000000002</v>
      </c>
      <c r="O424" s="2">
        <v>-185.60000000000002</v>
      </c>
      <c r="P424" s="2">
        <v>-185.60000000000002</v>
      </c>
      <c r="Q424" s="2">
        <v>-185.60000000000002</v>
      </c>
      <c r="R424" s="2">
        <v>-185.60000000000002</v>
      </c>
      <c r="S424" s="2">
        <v>-185.60000000000002</v>
      </c>
      <c r="T424" s="2">
        <v>-185.60000000000002</v>
      </c>
      <c r="U424" s="2">
        <v>-185.60000000000002</v>
      </c>
      <c r="V424" s="2">
        <v>-185.60000000000002</v>
      </c>
      <c r="W424" s="2">
        <v>-185.60000000000002</v>
      </c>
      <c r="X424" s="2">
        <v>-185.60000000000002</v>
      </c>
      <c r="Y424" s="2">
        <f t="shared" si="6"/>
        <v>-2227.1999999999998</v>
      </c>
    </row>
    <row r="425" spans="1:25" ht="14.4">
      <c r="A425" s="1" t="s">
        <v>38</v>
      </c>
      <c r="B425" s="1">
        <v>120251</v>
      </c>
      <c r="C425" s="13" t="s">
        <v>1086</v>
      </c>
      <c r="D425" s="13" t="s">
        <v>1059</v>
      </c>
      <c r="E425" s="1" t="s">
        <v>53</v>
      </c>
      <c r="F425" s="1">
        <v>50421000</v>
      </c>
      <c r="G425" s="13" t="s">
        <v>413</v>
      </c>
      <c r="H425" s="13">
        <v>13</v>
      </c>
      <c r="I425" s="13" t="s">
        <v>414</v>
      </c>
      <c r="J425" s="13" t="s">
        <v>415</v>
      </c>
      <c r="K425" s="13" t="s">
        <v>414</v>
      </c>
      <c r="L425" s="13" t="s">
        <v>417</v>
      </c>
      <c r="M425" s="2">
        <v>969.60991756570468</v>
      </c>
      <c r="N425" s="2">
        <v>969.60991756570468</v>
      </c>
      <c r="O425" s="2">
        <v>1051.8843529514697</v>
      </c>
      <c r="P425" s="2">
        <v>971.87411869189827</v>
      </c>
      <c r="Q425" s="2">
        <v>1013.1260602479329</v>
      </c>
      <c r="R425" s="2">
        <v>1013.1260602479329</v>
      </c>
      <c r="S425" s="2">
        <v>971.87411869189827</v>
      </c>
      <c r="T425" s="2">
        <v>1054.3680018039672</v>
      </c>
      <c r="U425" s="2">
        <v>1013.1260602479329</v>
      </c>
      <c r="V425" s="2">
        <v>971.87411869189827</v>
      </c>
      <c r="W425" s="2">
        <v>1031.2364617833116</v>
      </c>
      <c r="X425" s="2">
        <v>1031.2364617833116</v>
      </c>
      <c r="Y425" s="2">
        <f t="shared" si="6"/>
        <v>12062.945650272961</v>
      </c>
    </row>
    <row r="426" spans="1:25" ht="14.4">
      <c r="A426" s="1" t="s">
        <v>38</v>
      </c>
      <c r="B426" s="1">
        <v>120251</v>
      </c>
      <c r="C426" s="13" t="s">
        <v>1086</v>
      </c>
      <c r="D426" s="13" t="s">
        <v>1059</v>
      </c>
      <c r="E426" s="1" t="s">
        <v>54</v>
      </c>
      <c r="F426" s="1">
        <v>50422000</v>
      </c>
      <c r="G426" s="13" t="s">
        <v>419</v>
      </c>
      <c r="H426" s="13">
        <v>13</v>
      </c>
      <c r="I426" s="13" t="s">
        <v>414</v>
      </c>
      <c r="J426" s="13" t="s">
        <v>415</v>
      </c>
      <c r="K426" s="13" t="s">
        <v>414</v>
      </c>
      <c r="L426" s="13" t="s">
        <v>417</v>
      </c>
      <c r="M426" s="2">
        <v>939.49123116535554</v>
      </c>
      <c r="N426" s="2">
        <v>939.49123116535554</v>
      </c>
      <c r="O426" s="2">
        <v>1028.9623008001513</v>
      </c>
      <c r="P426" s="2">
        <v>939.49123116535554</v>
      </c>
      <c r="Q426" s="2">
        <v>984.22176598275337</v>
      </c>
      <c r="R426" s="2">
        <v>984.22176598275337</v>
      </c>
      <c r="S426" s="2">
        <v>939.49123116535554</v>
      </c>
      <c r="T426" s="2">
        <v>1028.9623008001513</v>
      </c>
      <c r="U426" s="2">
        <v>984.22176598275337</v>
      </c>
      <c r="V426" s="2">
        <v>939.49123116535554</v>
      </c>
      <c r="W426" s="2">
        <v>1003.4760059041764</v>
      </c>
      <c r="X426" s="2">
        <v>1003.4760059041764</v>
      </c>
      <c r="Y426" s="2">
        <f t="shared" si="6"/>
        <v>11714.998067183691</v>
      </c>
    </row>
    <row r="427" spans="1:25" ht="14.4">
      <c r="A427" s="1" t="s">
        <v>38</v>
      </c>
      <c r="B427" s="1">
        <v>120251</v>
      </c>
      <c r="C427" s="13" t="s">
        <v>1086</v>
      </c>
      <c r="D427" s="13" t="s">
        <v>1059</v>
      </c>
      <c r="E427" s="1" t="s">
        <v>185</v>
      </c>
      <c r="F427" s="1">
        <v>50454000</v>
      </c>
      <c r="G427" s="13" t="s">
        <v>437</v>
      </c>
      <c r="H427" s="13">
        <v>13</v>
      </c>
      <c r="I427" s="13" t="s">
        <v>414</v>
      </c>
      <c r="J427" s="13" t="s">
        <v>415</v>
      </c>
      <c r="K427" s="13" t="s">
        <v>414</v>
      </c>
      <c r="L427" s="13" t="s">
        <v>417</v>
      </c>
      <c r="M427" s="2">
        <v>500</v>
      </c>
      <c r="N427" s="2">
        <v>0</v>
      </c>
      <c r="O427" s="2">
        <v>0</v>
      </c>
      <c r="P427" s="2">
        <v>0</v>
      </c>
      <c r="Q427" s="2">
        <v>0</v>
      </c>
      <c r="R427" s="2">
        <v>0</v>
      </c>
      <c r="S427" s="2">
        <v>0</v>
      </c>
      <c r="T427" s="2">
        <v>0</v>
      </c>
      <c r="U427" s="2">
        <v>0</v>
      </c>
      <c r="V427" s="2">
        <v>0</v>
      </c>
      <c r="W427" s="2">
        <v>0</v>
      </c>
      <c r="X427" s="2">
        <v>500</v>
      </c>
      <c r="Y427" s="2">
        <f t="shared" si="6"/>
        <v>1000</v>
      </c>
    </row>
    <row r="428" spans="1:25" ht="14.4">
      <c r="A428" s="1" t="s">
        <v>38</v>
      </c>
      <c r="B428" s="1">
        <v>120251</v>
      </c>
      <c r="C428" s="13" t="s">
        <v>1086</v>
      </c>
      <c r="D428" s="13" t="s">
        <v>1059</v>
      </c>
      <c r="E428" s="1" t="s">
        <v>90</v>
      </c>
      <c r="F428" s="1">
        <v>50421100</v>
      </c>
      <c r="G428" s="13" t="s">
        <v>418</v>
      </c>
      <c r="H428" s="13">
        <v>13</v>
      </c>
      <c r="I428" s="13" t="s">
        <v>414</v>
      </c>
      <c r="J428" s="13" t="s">
        <v>415</v>
      </c>
      <c r="K428" s="13" t="s">
        <v>414</v>
      </c>
      <c r="L428" s="13" t="s">
        <v>417</v>
      </c>
      <c r="M428" s="2">
        <v>-16.458579472811262</v>
      </c>
      <c r="N428" s="2">
        <v>-16.458579472811262</v>
      </c>
      <c r="O428" s="2">
        <v>-18.026063232126621</v>
      </c>
      <c r="P428" s="2">
        <v>-16.919419698049978</v>
      </c>
      <c r="Q428" s="2">
        <v>-17.72510635033807</v>
      </c>
      <c r="R428" s="2">
        <v>-17.72510635033807</v>
      </c>
      <c r="S428" s="2">
        <v>-16.919419698049978</v>
      </c>
      <c r="T428" s="2">
        <v>-18.530793002626169</v>
      </c>
      <c r="U428" s="2">
        <v>-17.72510635033807</v>
      </c>
      <c r="V428" s="2">
        <v>-16.919419698049978</v>
      </c>
      <c r="W428" s="2">
        <v>-17.72510635033807</v>
      </c>
      <c r="X428" s="2">
        <v>-17.72510635033807</v>
      </c>
      <c r="Y428" s="2">
        <f t="shared" si="6"/>
        <v>-208.85780602621563</v>
      </c>
    </row>
    <row r="429" spans="1:25" ht="14.4">
      <c r="A429" s="1" t="s">
        <v>38</v>
      </c>
      <c r="B429" s="1">
        <v>120251</v>
      </c>
      <c r="C429" s="13" t="s">
        <v>1086</v>
      </c>
      <c r="D429" s="13" t="s">
        <v>1059</v>
      </c>
      <c r="E429" s="1" t="s">
        <v>92</v>
      </c>
      <c r="F429" s="1">
        <v>53150000</v>
      </c>
      <c r="G429" s="13" t="s">
        <v>658</v>
      </c>
      <c r="H429" s="13">
        <v>15</v>
      </c>
      <c r="I429" s="13" t="s">
        <v>650</v>
      </c>
      <c r="J429" s="13" t="s">
        <v>651</v>
      </c>
      <c r="K429" s="13" t="s">
        <v>650</v>
      </c>
      <c r="L429" s="13" t="s">
        <v>660</v>
      </c>
      <c r="M429" s="2">
        <v>2000</v>
      </c>
      <c r="N429" s="2">
        <v>2000</v>
      </c>
      <c r="O429" s="2">
        <v>6100</v>
      </c>
      <c r="P429" s="2">
        <v>3000</v>
      </c>
      <c r="Q429" s="2">
        <v>6500</v>
      </c>
      <c r="R429" s="2">
        <v>6500</v>
      </c>
      <c r="S429" s="2">
        <v>6500</v>
      </c>
      <c r="T429" s="2">
        <v>3000</v>
      </c>
      <c r="U429" s="2">
        <v>2000</v>
      </c>
      <c r="V429" s="2">
        <v>3100</v>
      </c>
      <c r="W429" s="2">
        <v>2000</v>
      </c>
      <c r="X429" s="2">
        <v>2000</v>
      </c>
      <c r="Y429" s="2">
        <f t="shared" si="6"/>
        <v>44700</v>
      </c>
    </row>
    <row r="430" spans="1:25" ht="14.4">
      <c r="A430" s="1" t="s">
        <v>38</v>
      </c>
      <c r="B430" s="1">
        <v>120251</v>
      </c>
      <c r="C430" s="13" t="s">
        <v>1086</v>
      </c>
      <c r="D430" s="13" t="s">
        <v>1059</v>
      </c>
      <c r="E430" s="1" t="s">
        <v>188</v>
      </c>
      <c r="F430" s="1">
        <v>52532000</v>
      </c>
      <c r="G430" s="13" t="s">
        <v>552</v>
      </c>
      <c r="H430" s="13">
        <v>16</v>
      </c>
      <c r="I430" s="13" t="s">
        <v>553</v>
      </c>
      <c r="J430" s="13" t="s">
        <v>554</v>
      </c>
      <c r="K430" s="13" t="s">
        <v>555</v>
      </c>
      <c r="L430" s="13" t="s">
        <v>506</v>
      </c>
      <c r="M430" s="2">
        <v>2750</v>
      </c>
      <c r="N430" s="2">
        <v>2750</v>
      </c>
      <c r="O430" s="2">
        <v>2750</v>
      </c>
      <c r="P430" s="2">
        <v>2750</v>
      </c>
      <c r="Q430" s="2">
        <v>2750</v>
      </c>
      <c r="R430" s="2">
        <v>2750</v>
      </c>
      <c r="S430" s="2">
        <v>2750</v>
      </c>
      <c r="T430" s="2">
        <v>2750</v>
      </c>
      <c r="U430" s="2">
        <v>2750</v>
      </c>
      <c r="V430" s="2">
        <v>2750</v>
      </c>
      <c r="W430" s="2">
        <v>2750</v>
      </c>
      <c r="X430" s="2">
        <v>2750</v>
      </c>
      <c r="Y430" s="2">
        <f t="shared" si="6"/>
        <v>33000</v>
      </c>
    </row>
    <row r="431" spans="1:25" ht="14.4">
      <c r="A431" s="1" t="s">
        <v>38</v>
      </c>
      <c r="B431" s="1">
        <v>120251</v>
      </c>
      <c r="C431" s="13" t="s">
        <v>1086</v>
      </c>
      <c r="D431" s="13" t="s">
        <v>1059</v>
      </c>
      <c r="E431" s="1" t="s">
        <v>208</v>
      </c>
      <c r="F431" s="1">
        <v>52583000</v>
      </c>
      <c r="G431" s="13" t="s">
        <v>639</v>
      </c>
      <c r="H431" s="13">
        <v>16</v>
      </c>
      <c r="I431" s="13" t="s">
        <v>553</v>
      </c>
      <c r="J431" s="13" t="s">
        <v>554</v>
      </c>
      <c r="K431" s="13" t="s">
        <v>555</v>
      </c>
      <c r="L431" s="13" t="s">
        <v>506</v>
      </c>
      <c r="M431" s="2">
        <v>4416.666666666667</v>
      </c>
      <c r="N431" s="2">
        <v>4416.666666666667</v>
      </c>
      <c r="O431" s="2">
        <v>4416.666666666667</v>
      </c>
      <c r="P431" s="2">
        <v>4416.666666666667</v>
      </c>
      <c r="Q431" s="2">
        <v>4416.666666666667</v>
      </c>
      <c r="R431" s="2">
        <v>4416.666666666667</v>
      </c>
      <c r="S431" s="2">
        <v>4416.666666666667</v>
      </c>
      <c r="T431" s="2">
        <v>4416.666666666667</v>
      </c>
      <c r="U431" s="2">
        <v>4416.666666666667</v>
      </c>
      <c r="V431" s="2">
        <v>4416.666666666667</v>
      </c>
      <c r="W431" s="2">
        <v>4416.666666666667</v>
      </c>
      <c r="X431" s="2">
        <v>4416.666666666667</v>
      </c>
      <c r="Y431" s="2">
        <f t="shared" si="6"/>
        <v>52999.999999999993</v>
      </c>
    </row>
    <row r="432" spans="1:25" ht="14.4">
      <c r="A432" s="1" t="s">
        <v>38</v>
      </c>
      <c r="B432" s="1">
        <v>120251</v>
      </c>
      <c r="C432" s="13" t="s">
        <v>1086</v>
      </c>
      <c r="D432" s="13" t="s">
        <v>1059</v>
      </c>
      <c r="E432" s="1" t="s">
        <v>97</v>
      </c>
      <c r="F432" s="1">
        <v>52574100</v>
      </c>
      <c r="G432" s="13" t="s">
        <v>623</v>
      </c>
      <c r="H432" s="13">
        <v>17</v>
      </c>
      <c r="I432" s="13" t="s">
        <v>617</v>
      </c>
      <c r="J432" s="13" t="s">
        <v>618</v>
      </c>
      <c r="K432" s="13" t="s">
        <v>617</v>
      </c>
      <c r="L432" s="13" t="s">
        <v>506</v>
      </c>
      <c r="M432" s="2">
        <v>275</v>
      </c>
      <c r="N432" s="2">
        <v>275</v>
      </c>
      <c r="O432" s="2">
        <v>275</v>
      </c>
      <c r="P432" s="2">
        <v>275</v>
      </c>
      <c r="Q432" s="2">
        <v>275</v>
      </c>
      <c r="R432" s="2">
        <v>275</v>
      </c>
      <c r="S432" s="2">
        <v>275</v>
      </c>
      <c r="T432" s="2">
        <v>275</v>
      </c>
      <c r="U432" s="2">
        <v>275</v>
      </c>
      <c r="V432" s="2">
        <v>275</v>
      </c>
      <c r="W432" s="2">
        <v>275</v>
      </c>
      <c r="X432" s="2">
        <v>275</v>
      </c>
      <c r="Y432" s="2">
        <f t="shared" si="6"/>
        <v>3300</v>
      </c>
    </row>
    <row r="433" spans="1:25" ht="14.4">
      <c r="A433" s="1" t="s">
        <v>38</v>
      </c>
      <c r="B433" s="1">
        <v>120251</v>
      </c>
      <c r="C433" s="13" t="s">
        <v>1086</v>
      </c>
      <c r="D433" s="13" t="s">
        <v>1059</v>
      </c>
      <c r="E433" s="1" t="s">
        <v>228</v>
      </c>
      <c r="F433" s="1">
        <v>52542016</v>
      </c>
      <c r="G433" s="13" t="s">
        <v>571</v>
      </c>
      <c r="H433" s="13">
        <v>19</v>
      </c>
      <c r="I433" s="13" t="s">
        <v>527</v>
      </c>
      <c r="J433" s="13" t="s">
        <v>528</v>
      </c>
      <c r="K433" s="13" t="s">
        <v>529</v>
      </c>
      <c r="L433" s="13" t="s">
        <v>506</v>
      </c>
      <c r="M433" s="2">
        <v>0</v>
      </c>
      <c r="N433" s="2">
        <v>0</v>
      </c>
      <c r="O433" s="2">
        <v>0</v>
      </c>
      <c r="P433" s="2">
        <v>318</v>
      </c>
      <c r="Q433" s="2">
        <v>0</v>
      </c>
      <c r="R433" s="2">
        <v>0</v>
      </c>
      <c r="S433" s="2">
        <v>0</v>
      </c>
      <c r="T433" s="2">
        <v>318</v>
      </c>
      <c r="U433" s="2">
        <v>0</v>
      </c>
      <c r="V433" s="2">
        <v>0</v>
      </c>
      <c r="W433" s="2">
        <v>0</v>
      </c>
      <c r="X433" s="2">
        <v>0</v>
      </c>
      <c r="Y433" s="2">
        <f t="shared" si="6"/>
        <v>636</v>
      </c>
    </row>
    <row r="434" spans="1:25" ht="14.4">
      <c r="A434" s="1" t="s">
        <v>38</v>
      </c>
      <c r="B434" s="1">
        <v>120251</v>
      </c>
      <c r="C434" s="13" t="s">
        <v>1086</v>
      </c>
      <c r="D434" s="13" t="s">
        <v>1059</v>
      </c>
      <c r="E434" s="1" t="s">
        <v>99</v>
      </c>
      <c r="F434" s="1">
        <v>52562000</v>
      </c>
      <c r="G434" s="13" t="s">
        <v>590</v>
      </c>
      <c r="H434" s="13">
        <v>19</v>
      </c>
      <c r="I434" s="13" t="s">
        <v>527</v>
      </c>
      <c r="J434" s="13" t="s">
        <v>528</v>
      </c>
      <c r="K434" s="13" t="s">
        <v>529</v>
      </c>
      <c r="L434" s="13" t="s">
        <v>506</v>
      </c>
      <c r="M434" s="2">
        <v>100</v>
      </c>
      <c r="N434" s="2">
        <v>100</v>
      </c>
      <c r="O434" s="2">
        <v>100</v>
      </c>
      <c r="P434" s="2">
        <v>100</v>
      </c>
      <c r="Q434" s="2">
        <v>100</v>
      </c>
      <c r="R434" s="2">
        <v>100</v>
      </c>
      <c r="S434" s="2">
        <v>100</v>
      </c>
      <c r="T434" s="2">
        <v>100</v>
      </c>
      <c r="U434" s="2">
        <v>100</v>
      </c>
      <c r="V434" s="2">
        <v>100</v>
      </c>
      <c r="W434" s="2">
        <v>100</v>
      </c>
      <c r="X434" s="2">
        <v>100</v>
      </c>
      <c r="Y434" s="2">
        <f t="shared" si="6"/>
        <v>1200</v>
      </c>
    </row>
    <row r="435" spans="1:25" ht="14.4">
      <c r="A435" s="1" t="s">
        <v>38</v>
      </c>
      <c r="B435" s="1">
        <v>120251</v>
      </c>
      <c r="C435" s="13" t="s">
        <v>1086</v>
      </c>
      <c r="D435" s="13" t="s">
        <v>1059</v>
      </c>
      <c r="E435" s="1" t="s">
        <v>156</v>
      </c>
      <c r="F435" s="1">
        <v>52582000</v>
      </c>
      <c r="G435" s="13" t="s">
        <v>633</v>
      </c>
      <c r="H435" s="13">
        <v>19</v>
      </c>
      <c r="I435" s="13" t="s">
        <v>527</v>
      </c>
      <c r="J435" s="13" t="s">
        <v>528</v>
      </c>
      <c r="K435" s="13" t="s">
        <v>529</v>
      </c>
      <c r="L435" s="13" t="s">
        <v>519</v>
      </c>
      <c r="M435" s="2">
        <v>350</v>
      </c>
      <c r="N435" s="2">
        <v>350</v>
      </c>
      <c r="O435" s="2">
        <v>475</v>
      </c>
      <c r="P435" s="2">
        <v>350</v>
      </c>
      <c r="Q435" s="2">
        <v>350</v>
      </c>
      <c r="R435" s="2">
        <v>350</v>
      </c>
      <c r="S435" s="2">
        <v>350</v>
      </c>
      <c r="T435" s="2">
        <v>350</v>
      </c>
      <c r="U435" s="2">
        <v>475</v>
      </c>
      <c r="V435" s="2">
        <v>650</v>
      </c>
      <c r="W435" s="2">
        <v>650</v>
      </c>
      <c r="X435" s="2">
        <v>650</v>
      </c>
      <c r="Y435" s="2">
        <f t="shared" si="6"/>
        <v>5350</v>
      </c>
    </row>
    <row r="436" spans="1:25" ht="14.4">
      <c r="A436" s="1" t="s">
        <v>38</v>
      </c>
      <c r="B436" s="1">
        <v>120251</v>
      </c>
      <c r="C436" s="13" t="s">
        <v>1086</v>
      </c>
      <c r="D436" s="13" t="s">
        <v>1059</v>
      </c>
      <c r="E436" s="1" t="s">
        <v>105</v>
      </c>
      <c r="F436" s="1">
        <v>52001000</v>
      </c>
      <c r="G436" s="13" t="s">
        <v>488</v>
      </c>
      <c r="H436" s="13">
        <v>22</v>
      </c>
      <c r="I436" s="13" t="s">
        <v>489</v>
      </c>
      <c r="J436" s="13" t="s">
        <v>490</v>
      </c>
      <c r="K436" s="13" t="s">
        <v>489</v>
      </c>
      <c r="L436" s="13" t="s">
        <v>492</v>
      </c>
      <c r="M436" s="2">
        <v>1800</v>
      </c>
      <c r="N436" s="2">
        <v>2174.7399999999998</v>
      </c>
      <c r="O436" s="2">
        <v>2326.0100000000002</v>
      </c>
      <c r="P436" s="2">
        <v>2475</v>
      </c>
      <c r="Q436" s="2">
        <v>1800</v>
      </c>
      <c r="R436" s="2">
        <v>1800</v>
      </c>
      <c r="S436" s="2">
        <v>2270.86</v>
      </c>
      <c r="T436" s="2">
        <v>3451.04</v>
      </c>
      <c r="U436" s="2">
        <v>2288.0700000000002</v>
      </c>
      <c r="V436" s="2">
        <v>1832.11</v>
      </c>
      <c r="W436" s="2">
        <v>1800</v>
      </c>
      <c r="X436" s="2">
        <v>2283.94</v>
      </c>
      <c r="Y436" s="2">
        <f t="shared" si="6"/>
        <v>26301.77</v>
      </c>
    </row>
    <row r="437" spans="1:25" ht="14.4">
      <c r="A437" s="1" t="s">
        <v>38</v>
      </c>
      <c r="B437" s="1">
        <v>120251</v>
      </c>
      <c r="C437" s="13" t="s">
        <v>1086</v>
      </c>
      <c r="D437" s="13" t="s">
        <v>1059</v>
      </c>
      <c r="E437" s="1" t="s">
        <v>227</v>
      </c>
      <c r="F437" s="1">
        <v>62002100</v>
      </c>
      <c r="G437" s="13" t="s">
        <v>813</v>
      </c>
      <c r="H437" s="13">
        <v>29</v>
      </c>
      <c r="I437" s="13" t="s">
        <v>814</v>
      </c>
      <c r="J437" s="13" t="s">
        <v>815</v>
      </c>
      <c r="K437" s="13" t="s">
        <v>816</v>
      </c>
      <c r="L437" s="13" t="s">
        <v>818</v>
      </c>
      <c r="M437" s="2">
        <v>1000</v>
      </c>
      <c r="N437" s="2">
        <v>1000</v>
      </c>
      <c r="O437" s="2">
        <v>1000</v>
      </c>
      <c r="P437" s="2">
        <v>1000</v>
      </c>
      <c r="Q437" s="2">
        <v>1000</v>
      </c>
      <c r="R437" s="2">
        <v>1000</v>
      </c>
      <c r="S437" s="2">
        <v>1000</v>
      </c>
      <c r="T437" s="2">
        <v>1000</v>
      </c>
      <c r="U437" s="2">
        <v>1000</v>
      </c>
      <c r="V437" s="2">
        <v>1000</v>
      </c>
      <c r="W437" s="2">
        <v>1000</v>
      </c>
      <c r="X437" s="2">
        <v>1000</v>
      </c>
      <c r="Y437" s="2">
        <f t="shared" si="6"/>
        <v>12000</v>
      </c>
    </row>
    <row r="438" spans="1:25" ht="14.4">
      <c r="A438" s="1" t="s">
        <v>38</v>
      </c>
      <c r="B438" s="1">
        <v>120251</v>
      </c>
      <c r="C438" s="13" t="s">
        <v>1086</v>
      </c>
      <c r="D438" s="13" t="s">
        <v>1059</v>
      </c>
      <c r="E438" s="1" t="s">
        <v>189</v>
      </c>
      <c r="F438" s="1">
        <v>62002300</v>
      </c>
      <c r="G438" s="13" t="s">
        <v>819</v>
      </c>
      <c r="H438" s="13">
        <v>29</v>
      </c>
      <c r="I438" s="13" t="s">
        <v>814</v>
      </c>
      <c r="J438" s="13" t="s">
        <v>815</v>
      </c>
      <c r="K438" s="13" t="s">
        <v>816</v>
      </c>
      <c r="L438" s="13" t="s">
        <v>821</v>
      </c>
      <c r="M438" s="2">
        <v>8453</v>
      </c>
      <c r="N438" s="2">
        <v>8453</v>
      </c>
      <c r="O438" s="2">
        <v>8453</v>
      </c>
      <c r="P438" s="2">
        <v>11453</v>
      </c>
      <c r="Q438" s="2">
        <v>11453</v>
      </c>
      <c r="R438" s="2">
        <v>8453</v>
      </c>
      <c r="S438" s="2">
        <v>8453</v>
      </c>
      <c r="T438" s="2">
        <v>8453</v>
      </c>
      <c r="U438" s="2">
        <v>8453</v>
      </c>
      <c r="V438" s="2">
        <v>8453</v>
      </c>
      <c r="W438" s="2">
        <v>18453</v>
      </c>
      <c r="X438" s="2">
        <v>8453</v>
      </c>
      <c r="Y438" s="2">
        <f t="shared" si="6"/>
        <v>117436</v>
      </c>
    </row>
    <row r="439" spans="1:25" ht="14.4">
      <c r="A439" s="1" t="s">
        <v>38</v>
      </c>
      <c r="B439" s="1">
        <v>120251</v>
      </c>
      <c r="C439" s="13" t="s">
        <v>1086</v>
      </c>
      <c r="D439" s="13" t="s">
        <v>1059</v>
      </c>
      <c r="E439" s="1" t="s">
        <v>192</v>
      </c>
      <c r="F439" s="1">
        <v>63110000</v>
      </c>
      <c r="G439" s="13" t="s">
        <v>844</v>
      </c>
      <c r="H439" s="13">
        <v>29</v>
      </c>
      <c r="I439" s="13" t="s">
        <v>814</v>
      </c>
      <c r="J439" s="13" t="s">
        <v>815</v>
      </c>
      <c r="K439" s="13" t="s">
        <v>816</v>
      </c>
      <c r="L439" s="13" t="s">
        <v>846</v>
      </c>
      <c r="M439" s="2">
        <v>3200</v>
      </c>
      <c r="N439" s="2">
        <v>3200</v>
      </c>
      <c r="O439" s="2">
        <v>3200</v>
      </c>
      <c r="P439" s="2">
        <v>3200</v>
      </c>
      <c r="Q439" s="2">
        <v>3200</v>
      </c>
      <c r="R439" s="2">
        <v>3200</v>
      </c>
      <c r="S439" s="2">
        <v>3200</v>
      </c>
      <c r="T439" s="2">
        <v>3200</v>
      </c>
      <c r="U439" s="2">
        <v>3200</v>
      </c>
      <c r="V439" s="2">
        <v>3200</v>
      </c>
      <c r="W439" s="2">
        <v>3200</v>
      </c>
      <c r="X439" s="2">
        <v>3200</v>
      </c>
      <c r="Y439" s="2">
        <f t="shared" si="6"/>
        <v>38400</v>
      </c>
    </row>
    <row r="440" spans="1:25" ht="14.4">
      <c r="A440" s="1" t="s">
        <v>38</v>
      </c>
      <c r="B440" s="1">
        <v>120251</v>
      </c>
      <c r="C440" s="13" t="s">
        <v>1086</v>
      </c>
      <c r="D440" s="13" t="s">
        <v>1059</v>
      </c>
      <c r="E440" s="1" t="s">
        <v>69</v>
      </c>
      <c r="F440" s="1">
        <v>68532000</v>
      </c>
      <c r="G440" s="13" t="s">
        <v>892</v>
      </c>
      <c r="H440" s="13">
        <v>34</v>
      </c>
      <c r="I440" s="13" t="s">
        <v>887</v>
      </c>
      <c r="J440" s="13" t="s">
        <v>888</v>
      </c>
      <c r="K440" s="13" t="s">
        <v>887</v>
      </c>
      <c r="L440" s="13" t="s">
        <v>894</v>
      </c>
      <c r="M440" s="2">
        <v>248.74270847377664</v>
      </c>
      <c r="N440" s="2">
        <v>80.707291507023442</v>
      </c>
      <c r="O440" s="2">
        <v>0</v>
      </c>
      <c r="P440" s="2">
        <v>0</v>
      </c>
      <c r="Q440" s="2">
        <v>0</v>
      </c>
      <c r="R440" s="2">
        <v>0</v>
      </c>
      <c r="S440" s="2">
        <v>0</v>
      </c>
      <c r="T440" s="2">
        <v>0</v>
      </c>
      <c r="U440" s="2">
        <v>0</v>
      </c>
      <c r="V440" s="2">
        <v>0</v>
      </c>
      <c r="W440" s="2">
        <v>0</v>
      </c>
      <c r="X440" s="2">
        <v>0</v>
      </c>
      <c r="Y440" s="2">
        <f t="shared" si="6"/>
        <v>329.4499999808001</v>
      </c>
    </row>
    <row r="441" spans="1:25" ht="14.4">
      <c r="A441" s="1" t="s">
        <v>38</v>
      </c>
      <c r="B441" s="1">
        <v>120251</v>
      </c>
      <c r="C441" s="13" t="s">
        <v>1086</v>
      </c>
      <c r="D441" s="13" t="s">
        <v>1059</v>
      </c>
      <c r="E441" s="1" t="s">
        <v>70</v>
      </c>
      <c r="F441" s="1">
        <v>68533000</v>
      </c>
      <c r="G441" s="13" t="s">
        <v>896</v>
      </c>
      <c r="H441" s="13">
        <v>34</v>
      </c>
      <c r="I441" s="13" t="s">
        <v>887</v>
      </c>
      <c r="J441" s="13" t="s">
        <v>888</v>
      </c>
      <c r="K441" s="13" t="s">
        <v>887</v>
      </c>
      <c r="L441" s="13" t="s">
        <v>894</v>
      </c>
      <c r="M441" s="2">
        <v>3171.4270330406507</v>
      </c>
      <c r="N441" s="2">
        <v>3171.4270330406507</v>
      </c>
      <c r="O441" s="2">
        <v>3442.5210795524536</v>
      </c>
      <c r="P441" s="2">
        <v>3183.7366171546128</v>
      </c>
      <c r="Q441" s="2">
        <v>3319.8693348921315</v>
      </c>
      <c r="R441" s="2">
        <v>3319.8693348921315</v>
      </c>
      <c r="S441" s="2">
        <v>3183.7366171546128</v>
      </c>
      <c r="T441" s="2">
        <v>3456.0020526296498</v>
      </c>
      <c r="U441" s="2">
        <v>3319.8693348921315</v>
      </c>
      <c r="V441" s="2">
        <v>3183.7366171546128</v>
      </c>
      <c r="W441" s="2">
        <v>3375.5512349834507</v>
      </c>
      <c r="X441" s="2">
        <v>3375.5512349834507</v>
      </c>
      <c r="Y441" s="2">
        <f t="shared" si="6"/>
        <v>39503.297524370544</v>
      </c>
    </row>
    <row r="442" spans="1:25" ht="14.4">
      <c r="A442" s="1" t="s">
        <v>38</v>
      </c>
      <c r="B442" s="1">
        <v>120251</v>
      </c>
      <c r="C442" s="13" t="s">
        <v>1086</v>
      </c>
      <c r="D442" s="13" t="s">
        <v>1059</v>
      </c>
      <c r="E442" s="1" t="s">
        <v>71</v>
      </c>
      <c r="F442" s="1">
        <v>68535000</v>
      </c>
      <c r="G442" s="13" t="s">
        <v>898</v>
      </c>
      <c r="H442" s="13">
        <v>34</v>
      </c>
      <c r="I442" s="13" t="s">
        <v>887</v>
      </c>
      <c r="J442" s="13" t="s">
        <v>888</v>
      </c>
      <c r="K442" s="13" t="s">
        <v>887</v>
      </c>
      <c r="L442" s="13" t="s">
        <v>894</v>
      </c>
      <c r="M442" s="2">
        <v>580.39298643881204</v>
      </c>
      <c r="N442" s="2">
        <v>440.89701356118786</v>
      </c>
      <c r="O442" s="2">
        <v>0</v>
      </c>
      <c r="P442" s="2">
        <v>0</v>
      </c>
      <c r="Q442" s="2">
        <v>0</v>
      </c>
      <c r="R442" s="2">
        <v>0</v>
      </c>
      <c r="S442" s="2">
        <v>0</v>
      </c>
      <c r="T442" s="2">
        <v>0</v>
      </c>
      <c r="U442" s="2">
        <v>0</v>
      </c>
      <c r="V442" s="2">
        <v>0</v>
      </c>
      <c r="W442" s="2">
        <v>0</v>
      </c>
      <c r="X442" s="2">
        <v>0</v>
      </c>
      <c r="Y442" s="2">
        <f t="shared" si="6"/>
        <v>1021.29</v>
      </c>
    </row>
    <row r="443" spans="1:25" ht="14.4">
      <c r="A443" s="1" t="s">
        <v>38</v>
      </c>
      <c r="B443" s="1">
        <v>120251</v>
      </c>
      <c r="C443" s="13" t="s">
        <v>1086</v>
      </c>
      <c r="D443" s="13" t="s">
        <v>1059</v>
      </c>
      <c r="E443" s="1" t="s">
        <v>128</v>
      </c>
      <c r="F443" s="1">
        <v>68532100</v>
      </c>
      <c r="G443" s="13" t="s">
        <v>895</v>
      </c>
      <c r="H443" s="13">
        <v>34</v>
      </c>
      <c r="I443" s="13" t="s">
        <v>887</v>
      </c>
      <c r="J443" s="13" t="s">
        <v>888</v>
      </c>
      <c r="K443" s="13" t="s">
        <v>887</v>
      </c>
      <c r="L443" s="13" t="s">
        <v>894</v>
      </c>
      <c r="M443" s="2">
        <v>-7.0081703719673207</v>
      </c>
      <c r="N443" s="2">
        <v>-1.3918296275526829</v>
      </c>
      <c r="O443" s="2">
        <v>0</v>
      </c>
      <c r="P443" s="2">
        <v>0</v>
      </c>
      <c r="Q443" s="2">
        <v>0</v>
      </c>
      <c r="R443" s="2">
        <v>0</v>
      </c>
      <c r="S443" s="2">
        <v>0</v>
      </c>
      <c r="T443" s="2">
        <v>0</v>
      </c>
      <c r="U443" s="2">
        <v>0</v>
      </c>
      <c r="V443" s="2">
        <v>0</v>
      </c>
      <c r="W443" s="2">
        <v>0</v>
      </c>
      <c r="X443" s="2">
        <v>0</v>
      </c>
      <c r="Y443" s="2">
        <f t="shared" si="6"/>
        <v>-8.3999999995200039</v>
      </c>
    </row>
    <row r="444" spans="1:25" ht="14.4">
      <c r="A444" s="1" t="s">
        <v>38</v>
      </c>
      <c r="B444" s="1">
        <v>120251</v>
      </c>
      <c r="C444" s="13" t="s">
        <v>1086</v>
      </c>
      <c r="D444" s="13" t="s">
        <v>1059</v>
      </c>
      <c r="E444" s="1" t="s">
        <v>129</v>
      </c>
      <c r="F444" s="1">
        <v>68533100</v>
      </c>
      <c r="G444" s="13" t="s">
        <v>897</v>
      </c>
      <c r="H444" s="13">
        <v>34</v>
      </c>
      <c r="I444" s="13" t="s">
        <v>887</v>
      </c>
      <c r="J444" s="13" t="s">
        <v>888</v>
      </c>
      <c r="K444" s="13" t="s">
        <v>887</v>
      </c>
      <c r="L444" s="13" t="s">
        <v>894</v>
      </c>
      <c r="M444" s="2">
        <v>-89.354172242583317</v>
      </c>
      <c r="N444" s="2">
        <v>-89.354172242583317</v>
      </c>
      <c r="O444" s="2">
        <v>-97.864093408543624</v>
      </c>
      <c r="P444" s="2">
        <v>-91.856089065375656</v>
      </c>
      <c r="Q444" s="2">
        <v>-96.230188544679237</v>
      </c>
      <c r="R444" s="2">
        <v>-96.230188544679237</v>
      </c>
      <c r="S444" s="2">
        <v>-91.856089065375656</v>
      </c>
      <c r="T444" s="2">
        <v>-100.60428802398286</v>
      </c>
      <c r="U444" s="2">
        <v>-96.230188544679237</v>
      </c>
      <c r="V444" s="2">
        <v>-91.856089065375656</v>
      </c>
      <c r="W444" s="2">
        <v>-96.230188544679237</v>
      </c>
      <c r="X444" s="2">
        <v>-96.230188544679237</v>
      </c>
      <c r="Y444" s="2">
        <f t="shared" si="6"/>
        <v>-1133.8959358372163</v>
      </c>
    </row>
    <row r="445" spans="1:25" ht="14.4">
      <c r="A445" s="1" t="s">
        <v>38</v>
      </c>
      <c r="B445" s="1">
        <v>120251</v>
      </c>
      <c r="C445" s="13" t="s">
        <v>1086</v>
      </c>
      <c r="D445" s="13" t="s">
        <v>1059</v>
      </c>
      <c r="E445" s="1" t="s">
        <v>130</v>
      </c>
      <c r="F445" s="1">
        <v>68535100</v>
      </c>
      <c r="G445" s="13" t="s">
        <v>899</v>
      </c>
      <c r="H445" s="13">
        <v>34</v>
      </c>
      <c r="I445" s="13" t="s">
        <v>887</v>
      </c>
      <c r="J445" s="13" t="s">
        <v>888</v>
      </c>
      <c r="K445" s="13" t="s">
        <v>887</v>
      </c>
      <c r="L445" s="13" t="s">
        <v>894</v>
      </c>
      <c r="M445" s="2">
        <v>-16.352397534590409</v>
      </c>
      <c r="N445" s="2">
        <v>-9.68760246540959</v>
      </c>
      <c r="O445" s="2">
        <v>0</v>
      </c>
      <c r="P445" s="2">
        <v>0</v>
      </c>
      <c r="Q445" s="2">
        <v>0</v>
      </c>
      <c r="R445" s="2">
        <v>0</v>
      </c>
      <c r="S445" s="2">
        <v>0</v>
      </c>
      <c r="T445" s="2">
        <v>0</v>
      </c>
      <c r="U445" s="2">
        <v>0</v>
      </c>
      <c r="V445" s="2">
        <v>0</v>
      </c>
      <c r="W445" s="2">
        <v>0</v>
      </c>
      <c r="X445" s="2">
        <v>0</v>
      </c>
      <c r="Y445" s="2">
        <f t="shared" si="6"/>
        <v>-26.04</v>
      </c>
    </row>
    <row r="446" spans="1:25" ht="14.4">
      <c r="A446" s="1" t="s">
        <v>39</v>
      </c>
      <c r="B446" s="1">
        <v>120252</v>
      </c>
      <c r="C446" s="13" t="s">
        <v>1087</v>
      </c>
      <c r="D446" s="13" t="s">
        <v>1059</v>
      </c>
      <c r="E446" s="1" t="s">
        <v>182</v>
      </c>
      <c r="F446" s="1">
        <v>51510000</v>
      </c>
      <c r="G446" s="13" t="s">
        <v>465</v>
      </c>
      <c r="H446" s="13">
        <v>7</v>
      </c>
      <c r="I446" s="13" t="s">
        <v>466</v>
      </c>
      <c r="J446" s="13" t="s">
        <v>467</v>
      </c>
      <c r="K446" s="13" t="s">
        <v>468</v>
      </c>
      <c r="L446" s="13" t="s">
        <v>470</v>
      </c>
      <c r="M446" s="2">
        <v>55243</v>
      </c>
      <c r="N446" s="2">
        <v>56661</v>
      </c>
      <c r="O446" s="2">
        <v>60814</v>
      </c>
      <c r="P446" s="2">
        <v>60621</v>
      </c>
      <c r="Q446" s="2">
        <v>22005</v>
      </c>
      <c r="R446" s="2">
        <v>83312</v>
      </c>
      <c r="S446" s="2">
        <v>82125</v>
      </c>
      <c r="T446" s="2">
        <v>86296</v>
      </c>
      <c r="U446" s="2">
        <v>64541</v>
      </c>
      <c r="V446" s="2">
        <v>48527</v>
      </c>
      <c r="W446" s="2">
        <v>45130</v>
      </c>
      <c r="X446" s="2">
        <v>54731</v>
      </c>
      <c r="Y446" s="2">
        <f t="shared" si="6"/>
        <v>720006</v>
      </c>
    </row>
    <row r="447" spans="1:25" ht="14.4">
      <c r="A447" s="1" t="s">
        <v>39</v>
      </c>
      <c r="B447" s="1">
        <v>120252</v>
      </c>
      <c r="C447" s="13" t="s">
        <v>1087</v>
      </c>
      <c r="D447" s="13" t="s">
        <v>1059</v>
      </c>
      <c r="E447" s="1" t="s">
        <v>226</v>
      </c>
      <c r="F447" s="1">
        <v>51800000</v>
      </c>
      <c r="G447" s="13" t="s">
        <v>484</v>
      </c>
      <c r="H447" s="13">
        <v>8</v>
      </c>
      <c r="I447" s="13" t="s">
        <v>484</v>
      </c>
      <c r="J447" s="13" t="s">
        <v>485</v>
      </c>
      <c r="K447" s="13" t="s">
        <v>484</v>
      </c>
      <c r="L447" s="13" t="s">
        <v>487</v>
      </c>
      <c r="M447" s="2">
        <v>27970.827602810878</v>
      </c>
      <c r="N447" s="2">
        <v>26969.692360158198</v>
      </c>
      <c r="O447" s="2">
        <v>20353.661237376647</v>
      </c>
      <c r="P447" s="2">
        <v>18580.81926935447</v>
      </c>
      <c r="Q447" s="2">
        <v>19186.170641251898</v>
      </c>
      <c r="R447" s="2">
        <v>20256.123698061168</v>
      </c>
      <c r="S447" s="2">
        <v>33899.694089473203</v>
      </c>
      <c r="T447" s="2">
        <v>36156.483933839467</v>
      </c>
      <c r="U447" s="2">
        <v>39698.214124919388</v>
      </c>
      <c r="V447" s="2">
        <v>25862.453888958276</v>
      </c>
      <c r="W447" s="2">
        <v>20927.929736018938</v>
      </c>
      <c r="X447" s="2">
        <v>23632.887427093014</v>
      </c>
      <c r="Y447" s="2">
        <f t="shared" si="6"/>
        <v>313494.95800931548</v>
      </c>
    </row>
    <row r="448" spans="1:25" ht="14.4">
      <c r="A448" s="1" t="s">
        <v>39</v>
      </c>
      <c r="B448" s="1">
        <v>120252</v>
      </c>
      <c r="C448" s="13" t="s">
        <v>1087</v>
      </c>
      <c r="D448" s="13" t="s">
        <v>1059</v>
      </c>
      <c r="E448" s="1" t="s">
        <v>183</v>
      </c>
      <c r="F448" s="1">
        <v>51110000</v>
      </c>
      <c r="G448" s="13" t="s">
        <v>459</v>
      </c>
      <c r="H448" s="13">
        <v>9</v>
      </c>
      <c r="I448" s="13" t="s">
        <v>460</v>
      </c>
      <c r="J448" s="13" t="s">
        <v>461</v>
      </c>
      <c r="K448" s="13" t="s">
        <v>460</v>
      </c>
      <c r="L448" s="13" t="s">
        <v>463</v>
      </c>
      <c r="M448" s="2">
        <v>2250</v>
      </c>
      <c r="N448" s="2">
        <v>2250</v>
      </c>
      <c r="O448" s="2">
        <v>2250</v>
      </c>
      <c r="P448" s="2">
        <v>2250</v>
      </c>
      <c r="Q448" s="2">
        <v>2250</v>
      </c>
      <c r="R448" s="2">
        <v>2250</v>
      </c>
      <c r="S448" s="2">
        <v>2250</v>
      </c>
      <c r="T448" s="2">
        <v>2250</v>
      </c>
      <c r="U448" s="2">
        <v>2250</v>
      </c>
      <c r="V448" s="2">
        <v>2250</v>
      </c>
      <c r="W448" s="2">
        <v>2250</v>
      </c>
      <c r="X448" s="2">
        <v>2250</v>
      </c>
      <c r="Y448" s="2">
        <f t="shared" si="6"/>
        <v>27000</v>
      </c>
    </row>
    <row r="449" spans="1:25" ht="14.4">
      <c r="A449" s="1" t="s">
        <v>39</v>
      </c>
      <c r="B449" s="1">
        <v>120252</v>
      </c>
      <c r="C449" s="13" t="s">
        <v>1087</v>
      </c>
      <c r="D449" s="13" t="s">
        <v>1059</v>
      </c>
      <c r="E449" s="1" t="s">
        <v>80</v>
      </c>
      <c r="F449" s="1">
        <v>50109900</v>
      </c>
      <c r="G449" s="13" t="s">
        <v>388</v>
      </c>
      <c r="H449" s="13">
        <v>10</v>
      </c>
      <c r="I449" s="13" t="s">
        <v>347</v>
      </c>
      <c r="J449" s="13" t="s">
        <v>348</v>
      </c>
      <c r="K449" s="13" t="s">
        <v>349</v>
      </c>
      <c r="L449" s="13" t="s">
        <v>351</v>
      </c>
      <c r="M449" s="2">
        <v>-508.36800000000005</v>
      </c>
      <c r="N449" s="2">
        <v>-508.36800000000005</v>
      </c>
      <c r="O449" s="2">
        <v>-556.78399999999999</v>
      </c>
      <c r="P449" s="2">
        <v>-522.602304</v>
      </c>
      <c r="Q449" s="2">
        <v>-547.48812800000007</v>
      </c>
      <c r="R449" s="2">
        <v>-547.48812800000007</v>
      </c>
      <c r="S449" s="2">
        <v>-522.602304</v>
      </c>
      <c r="T449" s="2">
        <v>-572.37395200000014</v>
      </c>
      <c r="U449" s="2">
        <v>-547.48812800000007</v>
      </c>
      <c r="V449" s="2">
        <v>-522.602304</v>
      </c>
      <c r="W449" s="2">
        <v>-547.48812800000007</v>
      </c>
      <c r="X449" s="2">
        <v>-547.48812800000007</v>
      </c>
      <c r="Y449" s="2">
        <f t="shared" si="6"/>
        <v>-6451.1415040000002</v>
      </c>
    </row>
    <row r="450" spans="1:25" ht="14.4">
      <c r="A450" s="1" t="s">
        <v>39</v>
      </c>
      <c r="B450" s="1">
        <v>120252</v>
      </c>
      <c r="C450" s="13" t="s">
        <v>1087</v>
      </c>
      <c r="D450" s="13" t="s">
        <v>1059</v>
      </c>
      <c r="E450" s="1" t="s">
        <v>152</v>
      </c>
      <c r="F450" s="1">
        <v>50110000</v>
      </c>
      <c r="G450" s="13" t="s">
        <v>389</v>
      </c>
      <c r="H450" s="13">
        <v>10</v>
      </c>
      <c r="I450" s="13" t="s">
        <v>347</v>
      </c>
      <c r="J450" s="13" t="s">
        <v>348</v>
      </c>
      <c r="K450" s="13" t="s">
        <v>349</v>
      </c>
      <c r="L450" s="13" t="s">
        <v>351</v>
      </c>
      <c r="M450" s="2">
        <v>3775.087125</v>
      </c>
      <c r="N450" s="2">
        <v>3775.087125</v>
      </c>
      <c r="O450" s="2">
        <v>3775.0871250000005</v>
      </c>
      <c r="P450" s="2">
        <v>3880.7866845000008</v>
      </c>
      <c r="Q450" s="2">
        <v>3880.7866845000003</v>
      </c>
      <c r="R450" s="2">
        <v>3880.7866845000003</v>
      </c>
      <c r="S450" s="2">
        <v>3880.7866845000008</v>
      </c>
      <c r="T450" s="2">
        <v>3880.7866845000003</v>
      </c>
      <c r="U450" s="2">
        <v>3880.7866845000003</v>
      </c>
      <c r="V450" s="2">
        <v>3880.7866845000008</v>
      </c>
      <c r="W450" s="2">
        <v>3880.7866845000003</v>
      </c>
      <c r="X450" s="2">
        <v>3880.7866845000003</v>
      </c>
      <c r="Y450" s="2">
        <f t="shared" si="6"/>
        <v>46252.341535500003</v>
      </c>
    </row>
    <row r="451" spans="1:25" ht="14.4">
      <c r="A451" s="1" t="s">
        <v>39</v>
      </c>
      <c r="B451" s="1">
        <v>120252</v>
      </c>
      <c r="C451" s="13" t="s">
        <v>1087</v>
      </c>
      <c r="D451" s="13" t="s">
        <v>1059</v>
      </c>
      <c r="E451" s="1" t="s">
        <v>52</v>
      </c>
      <c r="F451" s="1">
        <v>50100000</v>
      </c>
      <c r="G451" s="13" t="s">
        <v>346</v>
      </c>
      <c r="H451" s="13">
        <v>10</v>
      </c>
      <c r="I451" s="13" t="s">
        <v>347</v>
      </c>
      <c r="J451" s="13" t="s">
        <v>348</v>
      </c>
      <c r="K451" s="13" t="s">
        <v>349</v>
      </c>
      <c r="L451" s="13" t="s">
        <v>351</v>
      </c>
      <c r="M451" s="2">
        <v>40480.33</v>
      </c>
      <c r="N451" s="2">
        <v>40480.33</v>
      </c>
      <c r="O451" s="2">
        <v>44335.590000000004</v>
      </c>
      <c r="P451" s="2">
        <v>41613.770240000005</v>
      </c>
      <c r="Q451" s="2">
        <v>43595.381679999999</v>
      </c>
      <c r="R451" s="2">
        <v>43595.381679999999</v>
      </c>
      <c r="S451" s="2">
        <v>41613.770240000005</v>
      </c>
      <c r="T451" s="2">
        <v>45576.993119999999</v>
      </c>
      <c r="U451" s="2">
        <v>43595.381679999999</v>
      </c>
      <c r="V451" s="2">
        <v>41613.770240000005</v>
      </c>
      <c r="W451" s="2">
        <v>43595.381679999999</v>
      </c>
      <c r="X451" s="2">
        <v>43595.381679999999</v>
      </c>
      <c r="Y451" s="2">
        <f t="shared" si="6"/>
        <v>513691.46223999996</v>
      </c>
    </row>
    <row r="452" spans="1:25" ht="14.4">
      <c r="A452" s="1" t="s">
        <v>39</v>
      </c>
      <c r="B452" s="1">
        <v>120252</v>
      </c>
      <c r="C452" s="13" t="s">
        <v>1087</v>
      </c>
      <c r="D452" s="13" t="s">
        <v>1059</v>
      </c>
      <c r="E452" s="1" t="s">
        <v>84</v>
      </c>
      <c r="F452" s="1">
        <v>50550000</v>
      </c>
      <c r="G452" s="13" t="s">
        <v>446</v>
      </c>
      <c r="H452" s="13">
        <v>12</v>
      </c>
      <c r="I452" s="13" t="s">
        <v>442</v>
      </c>
      <c r="J452" s="13" t="s">
        <v>443</v>
      </c>
      <c r="K452" s="13" t="s">
        <v>444</v>
      </c>
      <c r="L452" s="13" t="s">
        <v>417</v>
      </c>
      <c r="M452" s="2">
        <v>8188.670000000001</v>
      </c>
      <c r="N452" s="2">
        <v>8188.670000000001</v>
      </c>
      <c r="O452" s="2">
        <v>8188.670000000001</v>
      </c>
      <c r="P452" s="2">
        <v>8188.670000000001</v>
      </c>
      <c r="Q452" s="2">
        <v>8188.670000000001</v>
      </c>
      <c r="R452" s="2">
        <v>8188.670000000001</v>
      </c>
      <c r="S452" s="2">
        <v>8188.670000000001</v>
      </c>
      <c r="T452" s="2">
        <v>8188.670000000001</v>
      </c>
      <c r="U452" s="2">
        <v>8188.670000000001</v>
      </c>
      <c r="V452" s="2">
        <v>8188.670000000001</v>
      </c>
      <c r="W452" s="2">
        <v>8188.670000000001</v>
      </c>
      <c r="X452" s="2">
        <v>8188.670000000001</v>
      </c>
      <c r="Y452" s="2">
        <f t="shared" si="6"/>
        <v>98264.04</v>
      </c>
    </row>
    <row r="453" spans="1:25" ht="14.4">
      <c r="A453" s="1" t="s">
        <v>39</v>
      </c>
      <c r="B453" s="1">
        <v>120252</v>
      </c>
      <c r="C453" s="13" t="s">
        <v>1087</v>
      </c>
      <c r="D453" s="13" t="s">
        <v>1059</v>
      </c>
      <c r="E453" s="1" t="s">
        <v>85</v>
      </c>
      <c r="F453" s="1">
        <v>50550100</v>
      </c>
      <c r="G453" s="13" t="s">
        <v>447</v>
      </c>
      <c r="H453" s="13">
        <v>12</v>
      </c>
      <c r="I453" s="13" t="s">
        <v>442</v>
      </c>
      <c r="J453" s="13" t="s">
        <v>443</v>
      </c>
      <c r="K453" s="13" t="s">
        <v>444</v>
      </c>
      <c r="L453" s="13" t="s">
        <v>417</v>
      </c>
      <c r="M453" s="2">
        <v>-92.800000000000011</v>
      </c>
      <c r="N453" s="2">
        <v>-92.800000000000011</v>
      </c>
      <c r="O453" s="2">
        <v>-92.800000000000011</v>
      </c>
      <c r="P453" s="2">
        <v>-92.800000000000011</v>
      </c>
      <c r="Q453" s="2">
        <v>-92.800000000000011</v>
      </c>
      <c r="R453" s="2">
        <v>-92.800000000000011</v>
      </c>
      <c r="S453" s="2">
        <v>-92.800000000000011</v>
      </c>
      <c r="T453" s="2">
        <v>-92.800000000000011</v>
      </c>
      <c r="U453" s="2">
        <v>-92.800000000000011</v>
      </c>
      <c r="V453" s="2">
        <v>-92.800000000000011</v>
      </c>
      <c r="W453" s="2">
        <v>-92.800000000000011</v>
      </c>
      <c r="X453" s="2">
        <v>-92.800000000000011</v>
      </c>
      <c r="Y453" s="2">
        <f t="shared" si="6"/>
        <v>-1113.5999999999999</v>
      </c>
    </row>
    <row r="454" spans="1:25" ht="14.4">
      <c r="A454" s="1" t="s">
        <v>39</v>
      </c>
      <c r="B454" s="1">
        <v>120252</v>
      </c>
      <c r="C454" s="13" t="s">
        <v>1087</v>
      </c>
      <c r="D454" s="13" t="s">
        <v>1059</v>
      </c>
      <c r="E454" s="1" t="s">
        <v>53</v>
      </c>
      <c r="F454" s="1">
        <v>50421000</v>
      </c>
      <c r="G454" s="13" t="s">
        <v>413</v>
      </c>
      <c r="H454" s="13">
        <v>13</v>
      </c>
      <c r="I454" s="13" t="s">
        <v>414</v>
      </c>
      <c r="J454" s="13" t="s">
        <v>415</v>
      </c>
      <c r="K454" s="13" t="s">
        <v>414</v>
      </c>
      <c r="L454" s="13" t="s">
        <v>417</v>
      </c>
      <c r="M454" s="2">
        <v>1184.1283919220141</v>
      </c>
      <c r="N454" s="2">
        <v>1184.1283919220141</v>
      </c>
      <c r="O454" s="2">
        <v>1287.091420798683</v>
      </c>
      <c r="P454" s="2">
        <v>1217.2803868958306</v>
      </c>
      <c r="Q454" s="2">
        <v>1270.2073637384383</v>
      </c>
      <c r="R454" s="2">
        <v>1270.2073637384383</v>
      </c>
      <c r="S454" s="2">
        <v>1217.2803868958306</v>
      </c>
      <c r="T454" s="2">
        <v>1323.1343405810462</v>
      </c>
      <c r="U454" s="2">
        <v>1270.2073637384383</v>
      </c>
      <c r="V454" s="2">
        <v>1217.2803868958306</v>
      </c>
      <c r="W454" s="2">
        <v>1270.2073637384383</v>
      </c>
      <c r="X454" s="2">
        <v>1270.2073637384383</v>
      </c>
      <c r="Y454" s="2">
        <f t="shared" si="6"/>
        <v>14981.36052460344</v>
      </c>
    </row>
    <row r="455" spans="1:25" ht="14.4">
      <c r="A455" s="1" t="s">
        <v>39</v>
      </c>
      <c r="B455" s="1">
        <v>120252</v>
      </c>
      <c r="C455" s="13" t="s">
        <v>1087</v>
      </c>
      <c r="D455" s="13" t="s">
        <v>1059</v>
      </c>
      <c r="E455" s="1" t="s">
        <v>54</v>
      </c>
      <c r="F455" s="1">
        <v>50422000</v>
      </c>
      <c r="G455" s="13" t="s">
        <v>419</v>
      </c>
      <c r="H455" s="13">
        <v>13</v>
      </c>
      <c r="I455" s="13" t="s">
        <v>414</v>
      </c>
      <c r="J455" s="13" t="s">
        <v>415</v>
      </c>
      <c r="K455" s="13" t="s">
        <v>414</v>
      </c>
      <c r="L455" s="13" t="s">
        <v>417</v>
      </c>
      <c r="M455" s="2">
        <v>1443.5007941103574</v>
      </c>
      <c r="N455" s="2">
        <v>1443.5007941103574</v>
      </c>
      <c r="O455" s="2">
        <v>1580.970393549439</v>
      </c>
      <c r="P455" s="2">
        <v>1483.9182963454475</v>
      </c>
      <c r="Q455" s="2">
        <v>1554.5763104571354</v>
      </c>
      <c r="R455" s="2">
        <v>1554.5763104571354</v>
      </c>
      <c r="S455" s="2">
        <v>1483.9182963454475</v>
      </c>
      <c r="T455" s="2">
        <v>1625.2443245688235</v>
      </c>
      <c r="U455" s="2">
        <v>1554.5763104571354</v>
      </c>
      <c r="V455" s="2">
        <v>1483.9182963454475</v>
      </c>
      <c r="W455" s="2">
        <v>1554.5763104571354</v>
      </c>
      <c r="X455" s="2">
        <v>1554.5763104571354</v>
      </c>
      <c r="Y455" s="2">
        <f t="shared" si="6"/>
        <v>18317.852747660996</v>
      </c>
    </row>
    <row r="456" spans="1:25" ht="14.4">
      <c r="A456" s="1" t="s">
        <v>39</v>
      </c>
      <c r="B456" s="1">
        <v>120252</v>
      </c>
      <c r="C456" s="13" t="s">
        <v>1087</v>
      </c>
      <c r="D456" s="13" t="s">
        <v>1059</v>
      </c>
      <c r="E456" s="1" t="s">
        <v>185</v>
      </c>
      <c r="F456" s="1">
        <v>50454000</v>
      </c>
      <c r="G456" s="13" t="s">
        <v>437</v>
      </c>
      <c r="H456" s="13">
        <v>13</v>
      </c>
      <c r="I456" s="13" t="s">
        <v>414</v>
      </c>
      <c r="J456" s="13" t="s">
        <v>415</v>
      </c>
      <c r="K456" s="13" t="s">
        <v>414</v>
      </c>
      <c r="L456" s="13" t="s">
        <v>417</v>
      </c>
      <c r="M456" s="2">
        <v>500</v>
      </c>
      <c r="N456" s="2">
        <v>0</v>
      </c>
      <c r="O456" s="2">
        <v>0</v>
      </c>
      <c r="P456" s="2">
        <v>0</v>
      </c>
      <c r="Q456" s="2">
        <v>0</v>
      </c>
      <c r="R456" s="2">
        <v>0</v>
      </c>
      <c r="S456" s="2">
        <v>0</v>
      </c>
      <c r="T456" s="2">
        <v>0</v>
      </c>
      <c r="U456" s="2">
        <v>0</v>
      </c>
      <c r="V456" s="2">
        <v>0</v>
      </c>
      <c r="W456" s="2">
        <v>0</v>
      </c>
      <c r="X456" s="2">
        <v>500</v>
      </c>
      <c r="Y456" s="2">
        <f t="shared" si="6"/>
        <v>1000</v>
      </c>
    </row>
    <row r="457" spans="1:25" ht="14.4">
      <c r="A457" s="1" t="s">
        <v>39</v>
      </c>
      <c r="B457" s="1">
        <v>120252</v>
      </c>
      <c r="C457" s="13" t="s">
        <v>1087</v>
      </c>
      <c r="D457" s="13" t="s">
        <v>1059</v>
      </c>
      <c r="E457" s="1" t="s">
        <v>90</v>
      </c>
      <c r="F457" s="1">
        <v>50421100</v>
      </c>
      <c r="G457" s="13" t="s">
        <v>418</v>
      </c>
      <c r="H457" s="13">
        <v>13</v>
      </c>
      <c r="I457" s="13" t="s">
        <v>414</v>
      </c>
      <c r="J457" s="13" t="s">
        <v>415</v>
      </c>
      <c r="K457" s="13" t="s">
        <v>414</v>
      </c>
      <c r="L457" s="13" t="s">
        <v>417</v>
      </c>
      <c r="M457" s="2">
        <v>-17.914886618085603</v>
      </c>
      <c r="N457" s="2">
        <v>-17.914886618085603</v>
      </c>
      <c r="O457" s="2">
        <v>-19.464198470900964</v>
      </c>
      <c r="P457" s="2">
        <v>-18.416503443392003</v>
      </c>
      <c r="Q457" s="2">
        <v>-19.212849735739098</v>
      </c>
      <c r="R457" s="2">
        <v>-19.212849735739098</v>
      </c>
      <c r="S457" s="2">
        <v>-18.416503443392003</v>
      </c>
      <c r="T457" s="2">
        <v>-20.009196028086194</v>
      </c>
      <c r="U457" s="2">
        <v>-19.212849735739098</v>
      </c>
      <c r="V457" s="2">
        <v>-18.416503443392003</v>
      </c>
      <c r="W457" s="2">
        <v>-19.212849735739098</v>
      </c>
      <c r="X457" s="2">
        <v>-19.212849735739098</v>
      </c>
      <c r="Y457" s="2">
        <f t="shared" si="6"/>
        <v>-226.61692674402985</v>
      </c>
    </row>
    <row r="458" spans="1:25" ht="14.4">
      <c r="A458" s="1" t="s">
        <v>39</v>
      </c>
      <c r="B458" s="1">
        <v>120252</v>
      </c>
      <c r="C458" s="13" t="s">
        <v>1087</v>
      </c>
      <c r="D458" s="13" t="s">
        <v>1059</v>
      </c>
      <c r="E458" s="1" t="s">
        <v>91</v>
      </c>
      <c r="F458" s="1">
        <v>50422100</v>
      </c>
      <c r="G458" s="13" t="s">
        <v>420</v>
      </c>
      <c r="H458" s="13">
        <v>13</v>
      </c>
      <c r="I458" s="13" t="s">
        <v>414</v>
      </c>
      <c r="J458" s="13" t="s">
        <v>415</v>
      </c>
      <c r="K458" s="13" t="s">
        <v>414</v>
      </c>
      <c r="L458" s="13" t="s">
        <v>417</v>
      </c>
      <c r="M458" s="2">
        <v>-26.689319893242732</v>
      </c>
      <c r="N458" s="2">
        <v>-26.689319893242732</v>
      </c>
      <c r="O458" s="2">
        <v>-29.231159883075374</v>
      </c>
      <c r="P458" s="2">
        <v>-27.436620850253533</v>
      </c>
      <c r="Q458" s="2">
        <v>-28.743126605027513</v>
      </c>
      <c r="R458" s="2">
        <v>-28.743126605027513</v>
      </c>
      <c r="S458" s="2">
        <v>-27.436620850253533</v>
      </c>
      <c r="T458" s="2">
        <v>-30.049632359801492</v>
      </c>
      <c r="U458" s="2">
        <v>-28.743126605027513</v>
      </c>
      <c r="V458" s="2">
        <v>-27.436620850253533</v>
      </c>
      <c r="W458" s="2">
        <v>-28.743126605027513</v>
      </c>
      <c r="X458" s="2">
        <v>-28.743126605027513</v>
      </c>
      <c r="Y458" s="2">
        <f t="shared" ref="Y458:Y521" si="7">SUM(M458:X458)</f>
        <v>-338.68492760526038</v>
      </c>
    </row>
    <row r="459" spans="1:25" ht="14.4">
      <c r="A459" s="1" t="s">
        <v>39</v>
      </c>
      <c r="B459" s="1">
        <v>120252</v>
      </c>
      <c r="C459" s="13" t="s">
        <v>1087</v>
      </c>
      <c r="D459" s="13" t="s">
        <v>1059</v>
      </c>
      <c r="E459" s="1" t="s">
        <v>92</v>
      </c>
      <c r="F459" s="1">
        <v>53150000</v>
      </c>
      <c r="G459" s="13" t="s">
        <v>658</v>
      </c>
      <c r="H459" s="13">
        <v>15</v>
      </c>
      <c r="I459" s="13" t="s">
        <v>650</v>
      </c>
      <c r="J459" s="13" t="s">
        <v>651</v>
      </c>
      <c r="K459" s="13" t="s">
        <v>650</v>
      </c>
      <c r="L459" s="13" t="s">
        <v>660</v>
      </c>
      <c r="M459" s="2">
        <v>2150</v>
      </c>
      <c r="N459" s="2">
        <v>2150</v>
      </c>
      <c r="O459" s="2">
        <v>2150</v>
      </c>
      <c r="P459" s="2">
        <v>2150</v>
      </c>
      <c r="Q459" s="2">
        <v>2150</v>
      </c>
      <c r="R459" s="2">
        <v>2150</v>
      </c>
      <c r="S459" s="2">
        <v>2150</v>
      </c>
      <c r="T459" s="2">
        <v>2150</v>
      </c>
      <c r="U459" s="2">
        <v>2150</v>
      </c>
      <c r="V459" s="2">
        <v>2150</v>
      </c>
      <c r="W459" s="2">
        <v>2150</v>
      </c>
      <c r="X459" s="2">
        <v>2150</v>
      </c>
      <c r="Y459" s="2">
        <f t="shared" si="7"/>
        <v>25800</v>
      </c>
    </row>
    <row r="460" spans="1:25" ht="14.4">
      <c r="A460" s="1" t="s">
        <v>39</v>
      </c>
      <c r="B460" s="1">
        <v>120252</v>
      </c>
      <c r="C460" s="13" t="s">
        <v>1087</v>
      </c>
      <c r="D460" s="13" t="s">
        <v>1059</v>
      </c>
      <c r="E460" s="1" t="s">
        <v>187</v>
      </c>
      <c r="F460" s="1">
        <v>53152000</v>
      </c>
      <c r="G460" s="13" t="s">
        <v>676</v>
      </c>
      <c r="H460" s="13">
        <v>15</v>
      </c>
      <c r="I460" s="13" t="s">
        <v>650</v>
      </c>
      <c r="J460" s="13" t="s">
        <v>651</v>
      </c>
      <c r="K460" s="13" t="s">
        <v>650</v>
      </c>
      <c r="L460" s="13" t="s">
        <v>678</v>
      </c>
      <c r="M460" s="2">
        <v>600</v>
      </c>
      <c r="N460" s="2">
        <v>600</v>
      </c>
      <c r="O460" s="2">
        <v>600</v>
      </c>
      <c r="P460" s="2">
        <v>600</v>
      </c>
      <c r="Q460" s="2">
        <v>600</v>
      </c>
      <c r="R460" s="2">
        <v>600</v>
      </c>
      <c r="S460" s="2">
        <v>600</v>
      </c>
      <c r="T460" s="2">
        <v>600</v>
      </c>
      <c r="U460" s="2">
        <v>600</v>
      </c>
      <c r="V460" s="2">
        <v>600</v>
      </c>
      <c r="W460" s="2">
        <v>600</v>
      </c>
      <c r="X460" s="2">
        <v>600</v>
      </c>
      <c r="Y460" s="2">
        <f t="shared" si="7"/>
        <v>7200</v>
      </c>
    </row>
    <row r="461" spans="1:25" ht="14.4">
      <c r="A461" s="1" t="s">
        <v>39</v>
      </c>
      <c r="B461" s="1">
        <v>120252</v>
      </c>
      <c r="C461" s="13" t="s">
        <v>1087</v>
      </c>
      <c r="D461" s="13" t="s">
        <v>1059</v>
      </c>
      <c r="E461" s="1" t="s">
        <v>207</v>
      </c>
      <c r="F461" s="1">
        <v>52578000</v>
      </c>
      <c r="G461" s="13" t="s">
        <v>628</v>
      </c>
      <c r="H461" s="13">
        <v>16</v>
      </c>
      <c r="I461" s="13" t="s">
        <v>553</v>
      </c>
      <c r="J461" s="13" t="s">
        <v>554</v>
      </c>
      <c r="K461" s="13" t="s">
        <v>555</v>
      </c>
      <c r="L461" s="13" t="s">
        <v>506</v>
      </c>
      <c r="M461" s="2">
        <v>110</v>
      </c>
      <c r="N461" s="2">
        <v>110</v>
      </c>
      <c r="O461" s="2">
        <v>110</v>
      </c>
      <c r="P461" s="2">
        <v>110</v>
      </c>
      <c r="Q461" s="2">
        <v>110</v>
      </c>
      <c r="R461" s="2">
        <v>110</v>
      </c>
      <c r="S461" s="2">
        <v>110</v>
      </c>
      <c r="T461" s="2">
        <v>110</v>
      </c>
      <c r="U461" s="2">
        <v>110</v>
      </c>
      <c r="V461" s="2">
        <v>110</v>
      </c>
      <c r="W461" s="2">
        <v>110</v>
      </c>
      <c r="X461" s="2">
        <v>110</v>
      </c>
      <c r="Y461" s="2">
        <f t="shared" si="7"/>
        <v>1320</v>
      </c>
    </row>
    <row r="462" spans="1:25" ht="14.4">
      <c r="A462" s="1" t="s">
        <v>39</v>
      </c>
      <c r="B462" s="1">
        <v>120252</v>
      </c>
      <c r="C462" s="13" t="s">
        <v>1087</v>
      </c>
      <c r="D462" s="13" t="s">
        <v>1059</v>
      </c>
      <c r="E462" s="1" t="s">
        <v>97</v>
      </c>
      <c r="F462" s="1">
        <v>52574100</v>
      </c>
      <c r="G462" s="13" t="s">
        <v>623</v>
      </c>
      <c r="H462" s="13">
        <v>17</v>
      </c>
      <c r="I462" s="13" t="s">
        <v>617</v>
      </c>
      <c r="J462" s="13" t="s">
        <v>618</v>
      </c>
      <c r="K462" s="13" t="s">
        <v>617</v>
      </c>
      <c r="L462" s="13" t="s">
        <v>506</v>
      </c>
      <c r="M462" s="2">
        <v>140</v>
      </c>
      <c r="N462" s="2">
        <v>140</v>
      </c>
      <c r="O462" s="2">
        <v>140</v>
      </c>
      <c r="P462" s="2">
        <v>140</v>
      </c>
      <c r="Q462" s="2">
        <v>140</v>
      </c>
      <c r="R462" s="2">
        <v>140</v>
      </c>
      <c r="S462" s="2">
        <v>140</v>
      </c>
      <c r="T462" s="2">
        <v>140</v>
      </c>
      <c r="U462" s="2">
        <v>140</v>
      </c>
      <c r="V462" s="2">
        <v>140</v>
      </c>
      <c r="W462" s="2">
        <v>140</v>
      </c>
      <c r="X462" s="2">
        <v>140</v>
      </c>
      <c r="Y462" s="2">
        <f t="shared" si="7"/>
        <v>1680</v>
      </c>
    </row>
    <row r="463" spans="1:25" ht="14.4">
      <c r="A463" s="1" t="s">
        <v>39</v>
      </c>
      <c r="B463" s="1">
        <v>120252</v>
      </c>
      <c r="C463" s="13" t="s">
        <v>1087</v>
      </c>
      <c r="D463" s="13" t="s">
        <v>1059</v>
      </c>
      <c r="E463" s="1" t="s">
        <v>99</v>
      </c>
      <c r="F463" s="1">
        <v>52562000</v>
      </c>
      <c r="G463" s="13" t="s">
        <v>590</v>
      </c>
      <c r="H463" s="13">
        <v>19</v>
      </c>
      <c r="I463" s="13" t="s">
        <v>527</v>
      </c>
      <c r="J463" s="13" t="s">
        <v>528</v>
      </c>
      <c r="K463" s="13" t="s">
        <v>529</v>
      </c>
      <c r="L463" s="13" t="s">
        <v>506</v>
      </c>
      <c r="M463" s="2">
        <v>500</v>
      </c>
      <c r="N463" s="2">
        <v>500</v>
      </c>
      <c r="O463" s="2">
        <v>500</v>
      </c>
      <c r="P463" s="2">
        <v>500</v>
      </c>
      <c r="Q463" s="2">
        <v>500</v>
      </c>
      <c r="R463" s="2">
        <v>500</v>
      </c>
      <c r="S463" s="2">
        <v>500</v>
      </c>
      <c r="T463" s="2">
        <v>500</v>
      </c>
      <c r="U463" s="2">
        <v>500</v>
      </c>
      <c r="V463" s="2">
        <v>500</v>
      </c>
      <c r="W463" s="2">
        <v>500</v>
      </c>
      <c r="X463" s="2">
        <v>500</v>
      </c>
      <c r="Y463" s="2">
        <f t="shared" si="7"/>
        <v>6000</v>
      </c>
    </row>
    <row r="464" spans="1:25" ht="14.4">
      <c r="A464" s="1" t="s">
        <v>39</v>
      </c>
      <c r="B464" s="1">
        <v>120252</v>
      </c>
      <c r="C464" s="13" t="s">
        <v>1087</v>
      </c>
      <c r="D464" s="13" t="s">
        <v>1059</v>
      </c>
      <c r="E464" s="1" t="s">
        <v>156</v>
      </c>
      <c r="F464" s="1">
        <v>52582000</v>
      </c>
      <c r="G464" s="13" t="s">
        <v>633</v>
      </c>
      <c r="H464" s="13">
        <v>19</v>
      </c>
      <c r="I464" s="13" t="s">
        <v>527</v>
      </c>
      <c r="J464" s="13" t="s">
        <v>528</v>
      </c>
      <c r="K464" s="13" t="s">
        <v>529</v>
      </c>
      <c r="L464" s="13" t="s">
        <v>519</v>
      </c>
      <c r="M464" s="2">
        <v>250</v>
      </c>
      <c r="N464" s="2">
        <v>250</v>
      </c>
      <c r="O464" s="2">
        <v>1250</v>
      </c>
      <c r="P464" s="2">
        <v>250</v>
      </c>
      <c r="Q464" s="2">
        <v>250</v>
      </c>
      <c r="R464" s="2">
        <v>250</v>
      </c>
      <c r="S464" s="2">
        <v>250</v>
      </c>
      <c r="T464" s="2">
        <v>250</v>
      </c>
      <c r="U464" s="2">
        <v>250</v>
      </c>
      <c r="V464" s="2">
        <v>1250</v>
      </c>
      <c r="W464" s="2">
        <v>250</v>
      </c>
      <c r="X464" s="2">
        <v>250</v>
      </c>
      <c r="Y464" s="2">
        <f t="shared" si="7"/>
        <v>5000</v>
      </c>
    </row>
    <row r="465" spans="1:25" ht="14.4">
      <c r="A465" s="1" t="s">
        <v>39</v>
      </c>
      <c r="B465" s="1">
        <v>120252</v>
      </c>
      <c r="C465" s="13" t="s">
        <v>1087</v>
      </c>
      <c r="D465" s="13" t="s">
        <v>1059</v>
      </c>
      <c r="E465" s="1" t="s">
        <v>103</v>
      </c>
      <c r="F465" s="1">
        <v>52534000</v>
      </c>
      <c r="G465" s="13" t="s">
        <v>560</v>
      </c>
      <c r="H465" s="13">
        <v>21</v>
      </c>
      <c r="I465" s="13" t="s">
        <v>561</v>
      </c>
      <c r="J465" s="13" t="s">
        <v>562</v>
      </c>
      <c r="K465" s="13" t="s">
        <v>563</v>
      </c>
      <c r="L465" s="13" t="s">
        <v>506</v>
      </c>
      <c r="M465" s="2">
        <v>0</v>
      </c>
      <c r="N465" s="2">
        <v>0</v>
      </c>
      <c r="O465" s="2">
        <v>0</v>
      </c>
      <c r="P465" s="2">
        <v>230.5</v>
      </c>
      <c r="Q465" s="2">
        <v>0</v>
      </c>
      <c r="R465" s="2">
        <v>0</v>
      </c>
      <c r="S465" s="2">
        <v>317.54000000000002</v>
      </c>
      <c r="T465" s="2">
        <v>112.29</v>
      </c>
      <c r="U465" s="2">
        <v>0</v>
      </c>
      <c r="V465" s="2">
        <v>0</v>
      </c>
      <c r="W465" s="2">
        <v>0</v>
      </c>
      <c r="X465" s="2">
        <v>0</v>
      </c>
      <c r="Y465" s="2">
        <f t="shared" si="7"/>
        <v>660.32999999999993</v>
      </c>
    </row>
    <row r="466" spans="1:25" ht="14.4">
      <c r="A466" s="1" t="s">
        <v>39</v>
      </c>
      <c r="B466" s="1">
        <v>120252</v>
      </c>
      <c r="C466" s="13" t="s">
        <v>1087</v>
      </c>
      <c r="D466" s="13" t="s">
        <v>1059</v>
      </c>
      <c r="E466" s="1" t="s">
        <v>104</v>
      </c>
      <c r="F466" s="1">
        <v>52534200</v>
      </c>
      <c r="G466" s="13" t="s">
        <v>565</v>
      </c>
      <c r="H466" s="13">
        <v>21</v>
      </c>
      <c r="I466" s="13" t="s">
        <v>561</v>
      </c>
      <c r="J466" s="13" t="s">
        <v>562</v>
      </c>
      <c r="K466" s="13" t="s">
        <v>563</v>
      </c>
      <c r="L466" s="13" t="s">
        <v>506</v>
      </c>
      <c r="M466" s="2">
        <v>0</v>
      </c>
      <c r="N466" s="2">
        <v>0</v>
      </c>
      <c r="O466" s="2">
        <v>0</v>
      </c>
      <c r="P466" s="2">
        <v>0</v>
      </c>
      <c r="Q466" s="2">
        <v>0</v>
      </c>
      <c r="R466" s="2">
        <v>650</v>
      </c>
      <c r="S466" s="2">
        <v>0</v>
      </c>
      <c r="T466" s="2">
        <v>0</v>
      </c>
      <c r="U466" s="2">
        <v>0</v>
      </c>
      <c r="V466" s="2">
        <v>0</v>
      </c>
      <c r="W466" s="2">
        <v>0</v>
      </c>
      <c r="X466" s="2">
        <v>0</v>
      </c>
      <c r="Y466" s="2">
        <f t="shared" si="7"/>
        <v>650</v>
      </c>
    </row>
    <row r="467" spans="1:25" ht="14.4">
      <c r="A467" s="1" t="s">
        <v>39</v>
      </c>
      <c r="B467" s="1">
        <v>120252</v>
      </c>
      <c r="C467" s="13" t="s">
        <v>1087</v>
      </c>
      <c r="D467" s="13" t="s">
        <v>1059</v>
      </c>
      <c r="E467" s="1" t="s">
        <v>222</v>
      </c>
      <c r="F467" s="1">
        <v>52000000</v>
      </c>
      <c r="G467" s="13" t="s">
        <v>488</v>
      </c>
      <c r="H467" s="13">
        <v>22</v>
      </c>
      <c r="I467" s="13" t="s">
        <v>489</v>
      </c>
      <c r="J467" s="13" t="s">
        <v>490</v>
      </c>
      <c r="K467" s="13" t="s">
        <v>489</v>
      </c>
      <c r="L467" s="13" t="s">
        <v>492</v>
      </c>
      <c r="M467" s="2">
        <v>3075</v>
      </c>
      <c r="N467" s="2">
        <v>2125</v>
      </c>
      <c r="O467" s="2">
        <v>1575</v>
      </c>
      <c r="P467" s="2">
        <v>793.42</v>
      </c>
      <c r="Q467" s="2">
        <v>1925</v>
      </c>
      <c r="R467" s="2">
        <v>375</v>
      </c>
      <c r="S467" s="2">
        <v>1184.78</v>
      </c>
      <c r="T467" s="2">
        <v>3432.2</v>
      </c>
      <c r="U467" s="2">
        <v>4675</v>
      </c>
      <c r="V467" s="2">
        <v>1628.63</v>
      </c>
      <c r="W467" s="2">
        <v>1876.92</v>
      </c>
      <c r="X467" s="2">
        <v>525</v>
      </c>
      <c r="Y467" s="2">
        <f t="shared" si="7"/>
        <v>23190.950000000004</v>
      </c>
    </row>
    <row r="468" spans="1:25" ht="14.4">
      <c r="A468" s="1" t="s">
        <v>39</v>
      </c>
      <c r="B468" s="1">
        <v>120252</v>
      </c>
      <c r="C468" s="13" t="s">
        <v>1087</v>
      </c>
      <c r="D468" s="13" t="s">
        <v>1059</v>
      </c>
      <c r="E468" s="1" t="s">
        <v>157</v>
      </c>
      <c r="F468" s="1">
        <v>52554500</v>
      </c>
      <c r="G468" s="13" t="s">
        <v>588</v>
      </c>
      <c r="H468" s="13">
        <v>22</v>
      </c>
      <c r="I468" s="13" t="s">
        <v>489</v>
      </c>
      <c r="J468" s="13" t="s">
        <v>490</v>
      </c>
      <c r="K468" s="13" t="s">
        <v>489</v>
      </c>
      <c r="L468" s="13" t="s">
        <v>463</v>
      </c>
      <c r="M468" s="2">
        <v>565</v>
      </c>
      <c r="N468" s="2">
        <v>565</v>
      </c>
      <c r="O468" s="2">
        <v>565</v>
      </c>
      <c r="P468" s="2">
        <v>565</v>
      </c>
      <c r="Q468" s="2">
        <v>565</v>
      </c>
      <c r="R468" s="2">
        <v>565</v>
      </c>
      <c r="S468" s="2">
        <v>565</v>
      </c>
      <c r="T468" s="2">
        <v>565</v>
      </c>
      <c r="U468" s="2">
        <v>565</v>
      </c>
      <c r="V468" s="2">
        <v>565</v>
      </c>
      <c r="W468" s="2">
        <v>565</v>
      </c>
      <c r="X468" s="2">
        <v>565</v>
      </c>
      <c r="Y468" s="2">
        <f t="shared" si="7"/>
        <v>6780</v>
      </c>
    </row>
    <row r="469" spans="1:25" ht="14.4">
      <c r="A469" s="1" t="s">
        <v>39</v>
      </c>
      <c r="B469" s="1">
        <v>120252</v>
      </c>
      <c r="C469" s="13" t="s">
        <v>1087</v>
      </c>
      <c r="D469" s="13" t="s">
        <v>1059</v>
      </c>
      <c r="E469" s="1" t="s">
        <v>189</v>
      </c>
      <c r="F469" s="1">
        <v>62002300</v>
      </c>
      <c r="G469" s="13" t="s">
        <v>819</v>
      </c>
      <c r="H469" s="13">
        <v>29</v>
      </c>
      <c r="I469" s="13" t="s">
        <v>814</v>
      </c>
      <c r="J469" s="13" t="s">
        <v>815</v>
      </c>
      <c r="K469" s="13" t="s">
        <v>816</v>
      </c>
      <c r="L469" s="13" t="s">
        <v>821</v>
      </c>
      <c r="M469" s="2">
        <v>725</v>
      </c>
      <c r="N469" s="2">
        <v>725</v>
      </c>
      <c r="O469" s="2">
        <v>725</v>
      </c>
      <c r="P469" s="2">
        <v>10000</v>
      </c>
      <c r="Q469" s="2">
        <v>725</v>
      </c>
      <c r="R469" s="2">
        <v>5000</v>
      </c>
      <c r="S469" s="2">
        <v>725</v>
      </c>
      <c r="T469" s="2">
        <v>725</v>
      </c>
      <c r="U469" s="2">
        <v>5000</v>
      </c>
      <c r="V469" s="2">
        <v>725</v>
      </c>
      <c r="W469" s="2">
        <v>725</v>
      </c>
      <c r="X469" s="2">
        <v>10000</v>
      </c>
      <c r="Y469" s="2">
        <f t="shared" si="7"/>
        <v>35800</v>
      </c>
    </row>
    <row r="470" spans="1:25" ht="14.4">
      <c r="A470" s="1" t="s">
        <v>39</v>
      </c>
      <c r="B470" s="1">
        <v>120252</v>
      </c>
      <c r="C470" s="13" t="s">
        <v>1087</v>
      </c>
      <c r="D470" s="13" t="s">
        <v>1059</v>
      </c>
      <c r="E470" s="1" t="s">
        <v>192</v>
      </c>
      <c r="F470" s="1">
        <v>63110000</v>
      </c>
      <c r="G470" s="13" t="s">
        <v>844</v>
      </c>
      <c r="H470" s="13">
        <v>29</v>
      </c>
      <c r="I470" s="13" t="s">
        <v>814</v>
      </c>
      <c r="J470" s="13" t="s">
        <v>815</v>
      </c>
      <c r="K470" s="13" t="s">
        <v>816</v>
      </c>
      <c r="L470" s="13" t="s">
        <v>846</v>
      </c>
      <c r="M470" s="2">
        <v>860</v>
      </c>
      <c r="N470" s="2">
        <v>860</v>
      </c>
      <c r="O470" s="2">
        <v>860</v>
      </c>
      <c r="P470" s="2">
        <v>860</v>
      </c>
      <c r="Q470" s="2">
        <v>860</v>
      </c>
      <c r="R470" s="2">
        <v>860</v>
      </c>
      <c r="S470" s="2">
        <v>860</v>
      </c>
      <c r="T470" s="2">
        <v>860</v>
      </c>
      <c r="U470" s="2">
        <v>860</v>
      </c>
      <c r="V470" s="2">
        <v>860</v>
      </c>
      <c r="W470" s="2">
        <v>860</v>
      </c>
      <c r="X470" s="2">
        <v>860</v>
      </c>
      <c r="Y470" s="2">
        <f t="shared" si="7"/>
        <v>10320</v>
      </c>
    </row>
    <row r="471" spans="1:25" ht="14.4">
      <c r="A471" s="1" t="s">
        <v>39</v>
      </c>
      <c r="B471" s="1">
        <v>120252</v>
      </c>
      <c r="C471" s="13" t="s">
        <v>1087</v>
      </c>
      <c r="D471" s="13" t="s">
        <v>1059</v>
      </c>
      <c r="E471" s="1" t="s">
        <v>69</v>
      </c>
      <c r="F471" s="1">
        <v>68532000</v>
      </c>
      <c r="G471" s="13" t="s">
        <v>892</v>
      </c>
      <c r="H471" s="13">
        <v>34</v>
      </c>
      <c r="I471" s="13" t="s">
        <v>887</v>
      </c>
      <c r="J471" s="13" t="s">
        <v>888</v>
      </c>
      <c r="K471" s="13" t="s">
        <v>887</v>
      </c>
      <c r="L471" s="13" t="s">
        <v>894</v>
      </c>
      <c r="M471" s="2">
        <v>265.53924275000008</v>
      </c>
      <c r="N471" s="2">
        <v>104.98075722840005</v>
      </c>
      <c r="O471" s="2">
        <v>0</v>
      </c>
      <c r="P471" s="2">
        <v>0</v>
      </c>
      <c r="Q471" s="2">
        <v>0</v>
      </c>
      <c r="R471" s="2">
        <v>0</v>
      </c>
      <c r="S471" s="2">
        <v>0</v>
      </c>
      <c r="T471" s="2">
        <v>0</v>
      </c>
      <c r="U471" s="2">
        <v>0</v>
      </c>
      <c r="V471" s="2">
        <v>0</v>
      </c>
      <c r="W471" s="2">
        <v>0</v>
      </c>
      <c r="X471" s="2">
        <v>0</v>
      </c>
      <c r="Y471" s="2">
        <f t="shared" si="7"/>
        <v>370.51999997840016</v>
      </c>
    </row>
    <row r="472" spans="1:25" ht="14.4">
      <c r="A472" s="1" t="s">
        <v>39</v>
      </c>
      <c r="B472" s="1">
        <v>120252</v>
      </c>
      <c r="C472" s="13" t="s">
        <v>1087</v>
      </c>
      <c r="D472" s="13" t="s">
        <v>1059</v>
      </c>
      <c r="E472" s="1" t="s">
        <v>70</v>
      </c>
      <c r="F472" s="1">
        <v>68533000</v>
      </c>
      <c r="G472" s="13" t="s">
        <v>896</v>
      </c>
      <c r="H472" s="13">
        <v>34</v>
      </c>
      <c r="I472" s="13" t="s">
        <v>887</v>
      </c>
      <c r="J472" s="13" t="s">
        <v>888</v>
      </c>
      <c r="K472" s="13" t="s">
        <v>887</v>
      </c>
      <c r="L472" s="13" t="s">
        <v>894</v>
      </c>
      <c r="M472" s="2">
        <v>3385.6178450625002</v>
      </c>
      <c r="N472" s="2">
        <v>3385.6178450625002</v>
      </c>
      <c r="O472" s="2">
        <v>3680.5492850625005</v>
      </c>
      <c r="P472" s="2">
        <v>3480.4153047242494</v>
      </c>
      <c r="Q472" s="2">
        <v>3632.0032248842499</v>
      </c>
      <c r="R472" s="2">
        <v>3632.0032248842499</v>
      </c>
      <c r="S472" s="2">
        <v>3480.4153047242494</v>
      </c>
      <c r="T472" s="2">
        <v>3783.6011450442497</v>
      </c>
      <c r="U472" s="2">
        <v>3632.0032248842499</v>
      </c>
      <c r="V472" s="2">
        <v>3480.4153047242494</v>
      </c>
      <c r="W472" s="2">
        <v>3632.0032248842499</v>
      </c>
      <c r="X472" s="2">
        <v>3632.0032248842499</v>
      </c>
      <c r="Y472" s="2">
        <f t="shared" si="7"/>
        <v>42836.648158825745</v>
      </c>
    </row>
    <row r="473" spans="1:25" ht="14.4">
      <c r="A473" s="1" t="s">
        <v>39</v>
      </c>
      <c r="B473" s="1">
        <v>120252</v>
      </c>
      <c r="C473" s="13" t="s">
        <v>1087</v>
      </c>
      <c r="D473" s="13" t="s">
        <v>1059</v>
      </c>
      <c r="E473" s="1" t="s">
        <v>71</v>
      </c>
      <c r="F473" s="1">
        <v>68535000</v>
      </c>
      <c r="G473" s="13" t="s">
        <v>898</v>
      </c>
      <c r="H473" s="13">
        <v>34</v>
      </c>
      <c r="I473" s="13" t="s">
        <v>887</v>
      </c>
      <c r="J473" s="13" t="s">
        <v>888</v>
      </c>
      <c r="K473" s="13" t="s">
        <v>887</v>
      </c>
      <c r="L473" s="13" t="s">
        <v>894</v>
      </c>
      <c r="M473" s="2">
        <v>619.59489974999997</v>
      </c>
      <c r="N473" s="2">
        <v>523.45927464999988</v>
      </c>
      <c r="O473" s="2">
        <v>5.5758255999999866</v>
      </c>
      <c r="P473" s="2">
        <v>0</v>
      </c>
      <c r="Q473" s="2">
        <v>0</v>
      </c>
      <c r="R473" s="2">
        <v>0</v>
      </c>
      <c r="S473" s="2">
        <v>0</v>
      </c>
      <c r="T473" s="2">
        <v>0</v>
      </c>
      <c r="U473" s="2">
        <v>0</v>
      </c>
      <c r="V473" s="2">
        <v>0</v>
      </c>
      <c r="W473" s="2">
        <v>0</v>
      </c>
      <c r="X473" s="2">
        <v>0</v>
      </c>
      <c r="Y473" s="2">
        <f t="shared" si="7"/>
        <v>1148.6299999999997</v>
      </c>
    </row>
    <row r="474" spans="1:25" ht="14.4">
      <c r="A474" s="1" t="s">
        <v>39</v>
      </c>
      <c r="B474" s="1">
        <v>120252</v>
      </c>
      <c r="C474" s="13" t="s">
        <v>1087</v>
      </c>
      <c r="D474" s="13" t="s">
        <v>1059</v>
      </c>
      <c r="E474" s="1" t="s">
        <v>128</v>
      </c>
      <c r="F474" s="1">
        <v>68532100</v>
      </c>
      <c r="G474" s="13" t="s">
        <v>895</v>
      </c>
      <c r="H474" s="13">
        <v>34</v>
      </c>
      <c r="I474" s="13" t="s">
        <v>887</v>
      </c>
      <c r="J474" s="13" t="s">
        <v>888</v>
      </c>
      <c r="K474" s="13" t="s">
        <v>887</v>
      </c>
      <c r="L474" s="13" t="s">
        <v>894</v>
      </c>
      <c r="M474" s="2">
        <v>-3.3590415600000014</v>
      </c>
      <c r="N474" s="2">
        <v>-0.84095843976000006</v>
      </c>
      <c r="O474" s="2">
        <v>0</v>
      </c>
      <c r="P474" s="2">
        <v>0</v>
      </c>
      <c r="Q474" s="2">
        <v>0</v>
      </c>
      <c r="R474" s="2">
        <v>0</v>
      </c>
      <c r="S474" s="2">
        <v>0</v>
      </c>
      <c r="T474" s="2">
        <v>0</v>
      </c>
      <c r="U474" s="2">
        <v>0</v>
      </c>
      <c r="V474" s="2">
        <v>0</v>
      </c>
      <c r="W474" s="2">
        <v>0</v>
      </c>
      <c r="X474" s="2">
        <v>0</v>
      </c>
      <c r="Y474" s="2">
        <f t="shared" si="7"/>
        <v>-4.199999999760001</v>
      </c>
    </row>
    <row r="475" spans="1:25" ht="14.4">
      <c r="A475" s="1" t="s">
        <v>39</v>
      </c>
      <c r="B475" s="1">
        <v>120252</v>
      </c>
      <c r="C475" s="13" t="s">
        <v>1087</v>
      </c>
      <c r="D475" s="13" t="s">
        <v>1059</v>
      </c>
      <c r="E475" s="1" t="s">
        <v>129</v>
      </c>
      <c r="F475" s="1">
        <v>68533100</v>
      </c>
      <c r="G475" s="13" t="s">
        <v>897</v>
      </c>
      <c r="H475" s="13">
        <v>34</v>
      </c>
      <c r="I475" s="13" t="s">
        <v>887</v>
      </c>
      <c r="J475" s="13" t="s">
        <v>888</v>
      </c>
      <c r="K475" s="13" t="s">
        <v>887</v>
      </c>
      <c r="L475" s="13" t="s">
        <v>894</v>
      </c>
      <c r="M475" s="2">
        <v>-42.827779890000009</v>
      </c>
      <c r="N475" s="2">
        <v>-42.827779890000009</v>
      </c>
      <c r="O475" s="2">
        <v>-46.531603890000007</v>
      </c>
      <c r="P475" s="2">
        <v>-44.026957726920003</v>
      </c>
      <c r="Q475" s="2">
        <v>-45.930723262920004</v>
      </c>
      <c r="R475" s="2">
        <v>-45.930723262920004</v>
      </c>
      <c r="S475" s="2">
        <v>-44.026957726920003</v>
      </c>
      <c r="T475" s="2">
        <v>-47.834488798920013</v>
      </c>
      <c r="U475" s="2">
        <v>-45.930723262920004</v>
      </c>
      <c r="V475" s="2">
        <v>-44.026957726920003</v>
      </c>
      <c r="W475" s="2">
        <v>-45.930723262920004</v>
      </c>
      <c r="X475" s="2">
        <v>-45.930723262920004</v>
      </c>
      <c r="Y475" s="2">
        <f t="shared" si="7"/>
        <v>-541.75614196428</v>
      </c>
    </row>
    <row r="476" spans="1:25" ht="14.4">
      <c r="A476" s="1" t="s">
        <v>39</v>
      </c>
      <c r="B476" s="1">
        <v>120252</v>
      </c>
      <c r="C476" s="13" t="s">
        <v>1087</v>
      </c>
      <c r="D476" s="13" t="s">
        <v>1059</v>
      </c>
      <c r="E476" s="1" t="s">
        <v>130</v>
      </c>
      <c r="F476" s="1">
        <v>68535100</v>
      </c>
      <c r="G476" s="13" t="s">
        <v>899</v>
      </c>
      <c r="H476" s="13">
        <v>34</v>
      </c>
      <c r="I476" s="13" t="s">
        <v>887</v>
      </c>
      <c r="J476" s="13" t="s">
        <v>888</v>
      </c>
      <c r="K476" s="13" t="s">
        <v>887</v>
      </c>
      <c r="L476" s="13" t="s">
        <v>894</v>
      </c>
      <c r="M476" s="2">
        <v>-7.8377636400000004</v>
      </c>
      <c r="N476" s="2">
        <v>-5.1822363599999992</v>
      </c>
      <c r="O476" s="2">
        <v>0</v>
      </c>
      <c r="P476" s="2">
        <v>0</v>
      </c>
      <c r="Q476" s="2">
        <v>0</v>
      </c>
      <c r="R476" s="2">
        <v>0</v>
      </c>
      <c r="S476" s="2">
        <v>0</v>
      </c>
      <c r="T476" s="2">
        <v>0</v>
      </c>
      <c r="U476" s="2">
        <v>0</v>
      </c>
      <c r="V476" s="2">
        <v>0</v>
      </c>
      <c r="W476" s="2">
        <v>0</v>
      </c>
      <c r="X476" s="2">
        <v>0</v>
      </c>
      <c r="Y476" s="2">
        <f t="shared" si="7"/>
        <v>-13.02</v>
      </c>
    </row>
    <row r="477" spans="1:25" ht="14.4">
      <c r="A477" s="1" t="s">
        <v>40</v>
      </c>
      <c r="B477" s="1">
        <v>120261</v>
      </c>
      <c r="C477" s="13" t="s">
        <v>1088</v>
      </c>
      <c r="D477" s="13" t="s">
        <v>1059</v>
      </c>
      <c r="E477" s="1" t="s">
        <v>185</v>
      </c>
      <c r="F477" s="1">
        <v>50454000</v>
      </c>
      <c r="G477" s="13" t="s">
        <v>437</v>
      </c>
      <c r="H477" s="13">
        <v>13</v>
      </c>
      <c r="I477" s="13" t="s">
        <v>414</v>
      </c>
      <c r="J477" s="13" t="s">
        <v>415</v>
      </c>
      <c r="K477" s="13" t="s">
        <v>414</v>
      </c>
      <c r="L477" s="13" t="s">
        <v>417</v>
      </c>
      <c r="M477" s="2">
        <v>200</v>
      </c>
      <c r="N477" s="2">
        <v>0</v>
      </c>
      <c r="O477" s="2">
        <v>0</v>
      </c>
      <c r="P477" s="2">
        <v>0</v>
      </c>
      <c r="Q477" s="2">
        <v>0</v>
      </c>
      <c r="R477" s="2">
        <v>0</v>
      </c>
      <c r="S477" s="2">
        <v>0</v>
      </c>
      <c r="T477" s="2">
        <v>0</v>
      </c>
      <c r="U477" s="2">
        <v>0</v>
      </c>
      <c r="V477" s="2">
        <v>0</v>
      </c>
      <c r="W477" s="2">
        <v>0</v>
      </c>
      <c r="X477" s="2">
        <v>200</v>
      </c>
      <c r="Y477" s="2">
        <f t="shared" si="7"/>
        <v>400</v>
      </c>
    </row>
    <row r="478" spans="1:25" ht="14.4">
      <c r="A478" s="1" t="s">
        <v>40</v>
      </c>
      <c r="B478" s="1">
        <v>120261</v>
      </c>
      <c r="C478" s="13" t="s">
        <v>1088</v>
      </c>
      <c r="D478" s="13" t="s">
        <v>1059</v>
      </c>
      <c r="E478" s="1" t="s">
        <v>92</v>
      </c>
      <c r="F478" s="1">
        <v>53150000</v>
      </c>
      <c r="G478" s="13" t="s">
        <v>658</v>
      </c>
      <c r="H478" s="13">
        <v>15</v>
      </c>
      <c r="I478" s="13" t="s">
        <v>650</v>
      </c>
      <c r="J478" s="13" t="s">
        <v>651</v>
      </c>
      <c r="K478" s="13" t="s">
        <v>650</v>
      </c>
      <c r="L478" s="13" t="s">
        <v>660</v>
      </c>
      <c r="M478" s="2">
        <v>308.97276640055168</v>
      </c>
      <c r="N478" s="2">
        <v>308.97276640055168</v>
      </c>
      <c r="O478" s="2">
        <v>308.97276640055168</v>
      </c>
      <c r="P478" s="2">
        <v>308.97276640055168</v>
      </c>
      <c r="Q478" s="2">
        <v>308.97276640055168</v>
      </c>
      <c r="R478" s="2">
        <v>308.97276640055168</v>
      </c>
      <c r="S478" s="2">
        <v>308.97276640055168</v>
      </c>
      <c r="T478" s="2">
        <v>308.97276640055168</v>
      </c>
      <c r="U478" s="2">
        <v>308.97276640055168</v>
      </c>
      <c r="V478" s="2">
        <v>308.97276640055168</v>
      </c>
      <c r="W478" s="2">
        <v>308.97276640055168</v>
      </c>
      <c r="X478" s="2">
        <v>308.97276640055168</v>
      </c>
      <c r="Y478" s="2">
        <f t="shared" si="7"/>
        <v>3707.673196806621</v>
      </c>
    </row>
    <row r="479" spans="1:25" ht="14.4">
      <c r="A479" s="1" t="s">
        <v>40</v>
      </c>
      <c r="B479" s="1">
        <v>120261</v>
      </c>
      <c r="C479" s="13" t="s">
        <v>1088</v>
      </c>
      <c r="D479" s="13" t="s">
        <v>1059</v>
      </c>
      <c r="E479" s="1" t="s">
        <v>155</v>
      </c>
      <c r="F479" s="1">
        <v>52562500</v>
      </c>
      <c r="G479" s="13" t="s">
        <v>595</v>
      </c>
      <c r="H479" s="13">
        <v>18</v>
      </c>
      <c r="I479" s="13" t="s">
        <v>596</v>
      </c>
      <c r="J479" s="13" t="s">
        <v>597</v>
      </c>
      <c r="K479" s="13" t="s">
        <v>598</v>
      </c>
      <c r="L479" s="13" t="s">
        <v>506</v>
      </c>
      <c r="M479" s="2">
        <v>0</v>
      </c>
      <c r="N479" s="2">
        <v>150</v>
      </c>
      <c r="O479" s="2">
        <v>0</v>
      </c>
      <c r="P479" s="2">
        <v>0</v>
      </c>
      <c r="Q479" s="2">
        <v>150</v>
      </c>
      <c r="R479" s="2">
        <v>0</v>
      </c>
      <c r="S479" s="2">
        <v>0</v>
      </c>
      <c r="T479" s="2">
        <v>150</v>
      </c>
      <c r="U479" s="2">
        <v>0</v>
      </c>
      <c r="V479" s="2">
        <v>150</v>
      </c>
      <c r="W479" s="2">
        <v>0</v>
      </c>
      <c r="X479" s="2">
        <v>0</v>
      </c>
      <c r="Y479" s="2">
        <f t="shared" si="7"/>
        <v>600</v>
      </c>
    </row>
    <row r="480" spans="1:25" ht="14.4">
      <c r="A480" s="1" t="s">
        <v>40</v>
      </c>
      <c r="B480" s="1">
        <v>120261</v>
      </c>
      <c r="C480" s="13" t="s">
        <v>1088</v>
      </c>
      <c r="D480" s="13" t="s">
        <v>1059</v>
      </c>
      <c r="E480" s="1" t="s">
        <v>222</v>
      </c>
      <c r="F480" s="1">
        <v>52000000</v>
      </c>
      <c r="G480" s="13" t="s">
        <v>488</v>
      </c>
      <c r="H480" s="13">
        <v>22</v>
      </c>
      <c r="I480" s="13" t="s">
        <v>489</v>
      </c>
      <c r="J480" s="13" t="s">
        <v>490</v>
      </c>
      <c r="K480" s="13" t="s">
        <v>489</v>
      </c>
      <c r="L480" s="13" t="s">
        <v>492</v>
      </c>
      <c r="M480" s="2">
        <v>100</v>
      </c>
      <c r="N480" s="2">
        <v>0</v>
      </c>
      <c r="O480" s="2">
        <v>0</v>
      </c>
      <c r="P480" s="2">
        <v>0</v>
      </c>
      <c r="Q480" s="2">
        <v>0</v>
      </c>
      <c r="R480" s="2">
        <v>0</v>
      </c>
      <c r="S480" s="2">
        <v>0</v>
      </c>
      <c r="T480" s="2">
        <v>0</v>
      </c>
      <c r="U480" s="2">
        <v>0</v>
      </c>
      <c r="V480" s="2">
        <v>0</v>
      </c>
      <c r="W480" s="2">
        <v>0</v>
      </c>
      <c r="X480" s="2">
        <v>0</v>
      </c>
      <c r="Y480" s="2">
        <f t="shared" si="7"/>
        <v>100</v>
      </c>
    </row>
    <row r="481" spans="1:25" ht="14.4">
      <c r="A481" s="1" t="s">
        <v>40</v>
      </c>
      <c r="B481" s="1">
        <v>120261</v>
      </c>
      <c r="C481" s="13" t="s">
        <v>1088</v>
      </c>
      <c r="D481" s="13" t="s">
        <v>1059</v>
      </c>
      <c r="E481" s="1" t="s">
        <v>157</v>
      </c>
      <c r="F481" s="1">
        <v>52554500</v>
      </c>
      <c r="G481" s="13" t="s">
        <v>588</v>
      </c>
      <c r="H481" s="13">
        <v>22</v>
      </c>
      <c r="I481" s="13" t="s">
        <v>489</v>
      </c>
      <c r="J481" s="13" t="s">
        <v>490</v>
      </c>
      <c r="K481" s="13" t="s">
        <v>489</v>
      </c>
      <c r="L481" s="13" t="s">
        <v>463</v>
      </c>
      <c r="M481" s="2">
        <v>250</v>
      </c>
      <c r="N481" s="2">
        <v>0</v>
      </c>
      <c r="O481" s="2">
        <v>0</v>
      </c>
      <c r="P481" s="2">
        <v>250</v>
      </c>
      <c r="Q481" s="2">
        <v>0</v>
      </c>
      <c r="R481" s="2">
        <v>0</v>
      </c>
      <c r="S481" s="2">
        <v>250</v>
      </c>
      <c r="T481" s="2">
        <v>0</v>
      </c>
      <c r="U481" s="2">
        <v>0</v>
      </c>
      <c r="V481" s="2">
        <v>250</v>
      </c>
      <c r="W481" s="2">
        <v>0</v>
      </c>
      <c r="X481" s="2">
        <v>0</v>
      </c>
      <c r="Y481" s="2">
        <f t="shared" si="7"/>
        <v>1000</v>
      </c>
    </row>
    <row r="482" spans="1:25" ht="14.4">
      <c r="A482" s="1" t="s">
        <v>40</v>
      </c>
      <c r="B482" s="1">
        <v>120261</v>
      </c>
      <c r="C482" s="13" t="s">
        <v>1088</v>
      </c>
      <c r="D482" s="13" t="s">
        <v>1059</v>
      </c>
      <c r="E482" s="1" t="s">
        <v>189</v>
      </c>
      <c r="F482" s="1">
        <v>62002300</v>
      </c>
      <c r="G482" s="13" t="s">
        <v>819</v>
      </c>
      <c r="H482" s="13">
        <v>29</v>
      </c>
      <c r="I482" s="13" t="s">
        <v>814</v>
      </c>
      <c r="J482" s="13" t="s">
        <v>815</v>
      </c>
      <c r="K482" s="13" t="s">
        <v>816</v>
      </c>
      <c r="L482" s="13" t="s">
        <v>821</v>
      </c>
      <c r="M482" s="2">
        <v>200</v>
      </c>
      <c r="N482" s="2">
        <v>200</v>
      </c>
      <c r="O482" s="2">
        <v>200</v>
      </c>
      <c r="P482" s="2">
        <v>200</v>
      </c>
      <c r="Q482" s="2">
        <v>200</v>
      </c>
      <c r="R482" s="2">
        <v>200</v>
      </c>
      <c r="S482" s="2">
        <v>200</v>
      </c>
      <c r="T482" s="2">
        <v>200</v>
      </c>
      <c r="U482" s="2">
        <v>200</v>
      </c>
      <c r="V482" s="2">
        <v>200</v>
      </c>
      <c r="W482" s="2">
        <v>200</v>
      </c>
      <c r="X482" s="2">
        <v>200</v>
      </c>
      <c r="Y482" s="2">
        <f t="shared" si="7"/>
        <v>2400</v>
      </c>
    </row>
    <row r="483" spans="1:25" ht="14.4">
      <c r="A483" s="1" t="s">
        <v>40</v>
      </c>
      <c r="B483" s="1">
        <v>120261</v>
      </c>
      <c r="C483" s="13" t="s">
        <v>1088</v>
      </c>
      <c r="D483" s="13" t="s">
        <v>1059</v>
      </c>
      <c r="E483" s="1" t="s">
        <v>158</v>
      </c>
      <c r="F483" s="1">
        <v>62002600</v>
      </c>
      <c r="G483" s="13" t="s">
        <v>825</v>
      </c>
      <c r="H483" s="13">
        <v>29</v>
      </c>
      <c r="I483" s="13" t="s">
        <v>814</v>
      </c>
      <c r="J483" s="13" t="s">
        <v>815</v>
      </c>
      <c r="K483" s="13" t="s">
        <v>816</v>
      </c>
      <c r="L483" s="13" t="s">
        <v>503</v>
      </c>
      <c r="M483" s="2">
        <v>1038.971880211524</v>
      </c>
      <c r="N483" s="2">
        <v>1038.971880211524</v>
      </c>
      <c r="O483" s="2">
        <v>1038.971880211524</v>
      </c>
      <c r="P483" s="2">
        <v>1038.971880211524</v>
      </c>
      <c r="Q483" s="2">
        <v>1038.971880211524</v>
      </c>
      <c r="R483" s="2">
        <v>1038.971880211524</v>
      </c>
      <c r="S483" s="2">
        <v>1038.971880211524</v>
      </c>
      <c r="T483" s="2">
        <v>1038.971880211524</v>
      </c>
      <c r="U483" s="2">
        <v>1038.971880211524</v>
      </c>
      <c r="V483" s="2">
        <v>1038.971880211524</v>
      </c>
      <c r="W483" s="2">
        <v>1038.971880211524</v>
      </c>
      <c r="X483" s="2">
        <v>1038.971880211524</v>
      </c>
      <c r="Y483" s="2">
        <f t="shared" si="7"/>
        <v>12467.662562538288</v>
      </c>
    </row>
    <row r="484" spans="1:25" ht="14.4">
      <c r="A484" s="1" t="s">
        <v>41</v>
      </c>
      <c r="B484" s="1">
        <v>123001</v>
      </c>
      <c r="C484" s="13" t="s">
        <v>1090</v>
      </c>
      <c r="D484" s="13" t="s">
        <v>1059</v>
      </c>
      <c r="E484" s="1" t="s">
        <v>181</v>
      </c>
      <c r="F484" s="1">
        <v>51010000</v>
      </c>
      <c r="G484" s="13" t="s">
        <v>453</v>
      </c>
      <c r="H484" s="13">
        <v>6</v>
      </c>
      <c r="I484" s="13" t="s">
        <v>454</v>
      </c>
      <c r="J484" s="13" t="s">
        <v>455</v>
      </c>
      <c r="K484" s="13" t="s">
        <v>454</v>
      </c>
      <c r="L484" s="13" t="s">
        <v>457</v>
      </c>
      <c r="M484" s="2">
        <v>36228</v>
      </c>
      <c r="N484" s="2">
        <v>13152</v>
      </c>
      <c r="O484" s="2">
        <v>9675</v>
      </c>
      <c r="P484" s="2">
        <v>6674</v>
      </c>
      <c r="Q484" s="2">
        <v>5339</v>
      </c>
      <c r="R484" s="2">
        <v>5259</v>
      </c>
      <c r="S484" s="2">
        <v>3661</v>
      </c>
      <c r="T484" s="2">
        <v>3951</v>
      </c>
      <c r="U484" s="2">
        <v>3360</v>
      </c>
      <c r="V484" s="2">
        <v>4297</v>
      </c>
      <c r="W484" s="2">
        <v>3294</v>
      </c>
      <c r="X484" s="2">
        <v>4470</v>
      </c>
      <c r="Y484" s="2">
        <f t="shared" si="7"/>
        <v>99360</v>
      </c>
    </row>
    <row r="485" spans="1:25" ht="14.4">
      <c r="A485" s="1" t="s">
        <v>41</v>
      </c>
      <c r="B485" s="1">
        <v>123001</v>
      </c>
      <c r="C485" s="13" t="s">
        <v>1090</v>
      </c>
      <c r="D485" s="13" t="s">
        <v>1059</v>
      </c>
      <c r="E485" s="1" t="s">
        <v>152</v>
      </c>
      <c r="F485" s="1">
        <v>50110000</v>
      </c>
      <c r="G485" s="13" t="s">
        <v>389</v>
      </c>
      <c r="H485" s="13">
        <v>10</v>
      </c>
      <c r="I485" s="13" t="s">
        <v>347</v>
      </c>
      <c r="J485" s="13" t="s">
        <v>348</v>
      </c>
      <c r="K485" s="13" t="s">
        <v>349</v>
      </c>
      <c r="L485" s="13" t="s">
        <v>351</v>
      </c>
      <c r="M485" s="2">
        <v>361.41900000000004</v>
      </c>
      <c r="N485" s="2">
        <v>361.41900000000004</v>
      </c>
      <c r="O485" s="2">
        <v>361.41900000000004</v>
      </c>
      <c r="P485" s="2">
        <v>371.54537199999999</v>
      </c>
      <c r="Q485" s="2">
        <v>371.54537200000004</v>
      </c>
      <c r="R485" s="2">
        <v>371.54537200000004</v>
      </c>
      <c r="S485" s="2">
        <v>371.54537199999999</v>
      </c>
      <c r="T485" s="2">
        <v>371.54537199999999</v>
      </c>
      <c r="U485" s="2">
        <v>371.54537200000004</v>
      </c>
      <c r="V485" s="2">
        <v>371.54537199999999</v>
      </c>
      <c r="W485" s="2">
        <v>371.54537200000004</v>
      </c>
      <c r="X485" s="2">
        <v>371.54537200000004</v>
      </c>
      <c r="Y485" s="2">
        <f t="shared" si="7"/>
        <v>4428.1653480000004</v>
      </c>
    </row>
    <row r="486" spans="1:25" ht="14.4">
      <c r="A486" s="1" t="s">
        <v>41</v>
      </c>
      <c r="B486" s="1">
        <v>123001</v>
      </c>
      <c r="C486" s="13" t="s">
        <v>1090</v>
      </c>
      <c r="D486" s="13" t="s">
        <v>1059</v>
      </c>
      <c r="E486" s="1" t="s">
        <v>52</v>
      </c>
      <c r="F486" s="1">
        <v>50100000</v>
      </c>
      <c r="G486" s="13" t="s">
        <v>346</v>
      </c>
      <c r="H486" s="13">
        <v>10</v>
      </c>
      <c r="I486" s="13" t="s">
        <v>347</v>
      </c>
      <c r="J486" s="13" t="s">
        <v>348</v>
      </c>
      <c r="K486" s="13" t="s">
        <v>349</v>
      </c>
      <c r="L486" s="13" t="s">
        <v>351</v>
      </c>
      <c r="M486" s="2">
        <v>4428.82</v>
      </c>
      <c r="N486" s="2">
        <v>4428.82</v>
      </c>
      <c r="O486" s="2">
        <v>4850.6099999999997</v>
      </c>
      <c r="P486" s="2">
        <v>4552.8275999999996</v>
      </c>
      <c r="Q486" s="2">
        <v>4769.6232</v>
      </c>
      <c r="R486" s="2">
        <v>4769.6232</v>
      </c>
      <c r="S486" s="2">
        <v>4552.8275999999996</v>
      </c>
      <c r="T486" s="2">
        <v>4986.4287999999997</v>
      </c>
      <c r="U486" s="2">
        <v>4769.6232</v>
      </c>
      <c r="V486" s="2">
        <v>4552.8275999999996</v>
      </c>
      <c r="W486" s="2">
        <v>4769.6232</v>
      </c>
      <c r="X486" s="2">
        <v>4769.6232</v>
      </c>
      <c r="Y486" s="2">
        <f t="shared" si="7"/>
        <v>56201.277600000001</v>
      </c>
    </row>
    <row r="487" spans="1:25" ht="14.4">
      <c r="A487" s="1" t="s">
        <v>41</v>
      </c>
      <c r="B487" s="1">
        <v>123001</v>
      </c>
      <c r="C487" s="13" t="s">
        <v>1090</v>
      </c>
      <c r="D487" s="13" t="s">
        <v>1059</v>
      </c>
      <c r="E487" s="1" t="s">
        <v>84</v>
      </c>
      <c r="F487" s="1">
        <v>50550000</v>
      </c>
      <c r="G487" s="13" t="s">
        <v>446</v>
      </c>
      <c r="H487" s="13">
        <v>12</v>
      </c>
      <c r="I487" s="13" t="s">
        <v>442</v>
      </c>
      <c r="J487" s="13" t="s">
        <v>443</v>
      </c>
      <c r="K487" s="13" t="s">
        <v>444</v>
      </c>
      <c r="L487" s="13" t="s">
        <v>417</v>
      </c>
      <c r="M487" s="2">
        <v>909.44</v>
      </c>
      <c r="N487" s="2">
        <v>909.44</v>
      </c>
      <c r="O487" s="2">
        <v>909.44</v>
      </c>
      <c r="P487" s="2">
        <v>909.44</v>
      </c>
      <c r="Q487" s="2">
        <v>909.44</v>
      </c>
      <c r="R487" s="2">
        <v>909.44</v>
      </c>
      <c r="S487" s="2">
        <v>909.44</v>
      </c>
      <c r="T487" s="2">
        <v>909.44</v>
      </c>
      <c r="U487" s="2">
        <v>909.44</v>
      </c>
      <c r="V487" s="2">
        <v>909.44</v>
      </c>
      <c r="W487" s="2">
        <v>909.44</v>
      </c>
      <c r="X487" s="2">
        <v>909.44</v>
      </c>
      <c r="Y487" s="2">
        <f t="shared" si="7"/>
        <v>10913.280000000004</v>
      </c>
    </row>
    <row r="488" spans="1:25" ht="14.4">
      <c r="A488" s="1" t="s">
        <v>41</v>
      </c>
      <c r="B488" s="1">
        <v>123001</v>
      </c>
      <c r="C488" s="13" t="s">
        <v>1090</v>
      </c>
      <c r="D488" s="13" t="s">
        <v>1059</v>
      </c>
      <c r="E488" s="1" t="s">
        <v>53</v>
      </c>
      <c r="F488" s="1">
        <v>50421000</v>
      </c>
      <c r="G488" s="13" t="s">
        <v>413</v>
      </c>
      <c r="H488" s="13">
        <v>13</v>
      </c>
      <c r="I488" s="13" t="s">
        <v>414</v>
      </c>
      <c r="J488" s="13" t="s">
        <v>415</v>
      </c>
      <c r="K488" s="13" t="s">
        <v>414</v>
      </c>
      <c r="L488" s="13" t="s">
        <v>417</v>
      </c>
      <c r="M488" s="2">
        <v>153.28595314048297</v>
      </c>
      <c r="N488" s="2">
        <v>153.28595314048297</v>
      </c>
      <c r="O488" s="2">
        <v>166.78875183206694</v>
      </c>
      <c r="P488" s="2">
        <v>157.57559982841647</v>
      </c>
      <c r="Q488" s="2">
        <v>164.5148183558907</v>
      </c>
      <c r="R488" s="2">
        <v>164.5148183558907</v>
      </c>
      <c r="S488" s="2">
        <v>157.57559982841647</v>
      </c>
      <c r="T488" s="2">
        <v>171.45403688336486</v>
      </c>
      <c r="U488" s="2">
        <v>164.5148183558907</v>
      </c>
      <c r="V488" s="2">
        <v>157.57559982841647</v>
      </c>
      <c r="W488" s="2">
        <v>164.5148183558907</v>
      </c>
      <c r="X488" s="2">
        <v>164.5148183558907</v>
      </c>
      <c r="Y488" s="2">
        <f t="shared" si="7"/>
        <v>1940.1155862611004</v>
      </c>
    </row>
    <row r="489" spans="1:25" ht="14.4">
      <c r="A489" s="1" t="s">
        <v>41</v>
      </c>
      <c r="B489" s="1">
        <v>123001</v>
      </c>
      <c r="C489" s="13" t="s">
        <v>1090</v>
      </c>
      <c r="D489" s="13" t="s">
        <v>1059</v>
      </c>
      <c r="E489" s="1" t="s">
        <v>54</v>
      </c>
      <c r="F489" s="1">
        <v>50422000</v>
      </c>
      <c r="G489" s="13" t="s">
        <v>419</v>
      </c>
      <c r="H489" s="13">
        <v>13</v>
      </c>
      <c r="I489" s="13" t="s">
        <v>414</v>
      </c>
      <c r="J489" s="13" t="s">
        <v>415</v>
      </c>
      <c r="K489" s="13" t="s">
        <v>414</v>
      </c>
      <c r="L489" s="13" t="s">
        <v>417</v>
      </c>
      <c r="M489" s="2">
        <v>232.5079990509681</v>
      </c>
      <c r="N489" s="2">
        <v>232.5079990509681</v>
      </c>
      <c r="O489" s="2">
        <v>254.65399896058409</v>
      </c>
      <c r="P489" s="2">
        <v>239.0212230243952</v>
      </c>
      <c r="Q489" s="2">
        <v>250.40556697793784</v>
      </c>
      <c r="R489" s="2">
        <v>250.40556697793784</v>
      </c>
      <c r="S489" s="2">
        <v>239.0212230243952</v>
      </c>
      <c r="T489" s="2">
        <v>261.78991093148051</v>
      </c>
      <c r="U489" s="2">
        <v>250.40556697793784</v>
      </c>
      <c r="V489" s="2">
        <v>239.0212230243952</v>
      </c>
      <c r="W489" s="2">
        <v>250.40556697793784</v>
      </c>
      <c r="X489" s="2">
        <v>250.40556697793784</v>
      </c>
      <c r="Y489" s="2">
        <f t="shared" si="7"/>
        <v>2950.5514119568752</v>
      </c>
    </row>
    <row r="490" spans="1:25" ht="14.4">
      <c r="A490" s="1" t="s">
        <v>41</v>
      </c>
      <c r="B490" s="1">
        <v>123001</v>
      </c>
      <c r="C490" s="13" t="s">
        <v>1090</v>
      </c>
      <c r="D490" s="13" t="s">
        <v>1059</v>
      </c>
      <c r="E490" s="1" t="s">
        <v>205</v>
      </c>
      <c r="F490" s="1">
        <v>52546000</v>
      </c>
      <c r="G490" s="13" t="s">
        <v>572</v>
      </c>
      <c r="H490" s="13">
        <v>16</v>
      </c>
      <c r="I490" s="13" t="s">
        <v>553</v>
      </c>
      <c r="J490" s="13" t="s">
        <v>554</v>
      </c>
      <c r="K490" s="13" t="s">
        <v>555</v>
      </c>
      <c r="L490" s="13" t="s">
        <v>506</v>
      </c>
      <c r="M490" s="2">
        <v>0</v>
      </c>
      <c r="N490" s="2">
        <v>0</v>
      </c>
      <c r="O490" s="2">
        <v>0</v>
      </c>
      <c r="P490" s="2">
        <v>500</v>
      </c>
      <c r="Q490" s="2">
        <v>500</v>
      </c>
      <c r="R490" s="2">
        <v>500</v>
      </c>
      <c r="S490" s="2">
        <v>500</v>
      </c>
      <c r="T490" s="2">
        <v>500</v>
      </c>
      <c r="U490" s="2">
        <v>500</v>
      </c>
      <c r="V490" s="2">
        <v>500</v>
      </c>
      <c r="W490" s="2">
        <v>0</v>
      </c>
      <c r="X490" s="2">
        <v>0</v>
      </c>
      <c r="Y490" s="2">
        <f t="shared" si="7"/>
        <v>3500</v>
      </c>
    </row>
    <row r="491" spans="1:25" ht="14.4">
      <c r="A491" s="1" t="s">
        <v>41</v>
      </c>
      <c r="B491" s="1">
        <v>123001</v>
      </c>
      <c r="C491" s="13" t="s">
        <v>1090</v>
      </c>
      <c r="D491" s="13" t="s">
        <v>1059</v>
      </c>
      <c r="E491" s="1" t="s">
        <v>97</v>
      </c>
      <c r="F491" s="1">
        <v>52574100</v>
      </c>
      <c r="G491" s="13" t="s">
        <v>623</v>
      </c>
      <c r="H491" s="13">
        <v>17</v>
      </c>
      <c r="I491" s="13" t="s">
        <v>617</v>
      </c>
      <c r="J491" s="13" t="s">
        <v>618</v>
      </c>
      <c r="K491" s="13" t="s">
        <v>617</v>
      </c>
      <c r="L491" s="13" t="s">
        <v>506</v>
      </c>
      <c r="M491" s="2">
        <v>100</v>
      </c>
      <c r="N491" s="2">
        <v>100</v>
      </c>
      <c r="O491" s="2">
        <v>100</v>
      </c>
      <c r="P491" s="2">
        <v>100</v>
      </c>
      <c r="Q491" s="2">
        <v>100</v>
      </c>
      <c r="R491" s="2">
        <v>100</v>
      </c>
      <c r="S491" s="2">
        <v>100</v>
      </c>
      <c r="T491" s="2">
        <v>100</v>
      </c>
      <c r="U491" s="2">
        <v>100</v>
      </c>
      <c r="V491" s="2">
        <v>100</v>
      </c>
      <c r="W491" s="2">
        <v>100</v>
      </c>
      <c r="X491" s="2">
        <v>100</v>
      </c>
      <c r="Y491" s="2">
        <f t="shared" si="7"/>
        <v>1200</v>
      </c>
    </row>
    <row r="492" spans="1:25" ht="14.4">
      <c r="A492" s="1" t="s">
        <v>41</v>
      </c>
      <c r="B492" s="1">
        <v>123001</v>
      </c>
      <c r="C492" s="13" t="s">
        <v>1090</v>
      </c>
      <c r="D492" s="13" t="s">
        <v>1059</v>
      </c>
      <c r="E492" s="1" t="s">
        <v>192</v>
      </c>
      <c r="F492" s="1">
        <v>63110000</v>
      </c>
      <c r="G492" s="13" t="s">
        <v>844</v>
      </c>
      <c r="H492" s="13">
        <v>29</v>
      </c>
      <c r="I492" s="13" t="s">
        <v>814</v>
      </c>
      <c r="J492" s="13" t="s">
        <v>815</v>
      </c>
      <c r="K492" s="13" t="s">
        <v>816</v>
      </c>
      <c r="L492" s="13" t="s">
        <v>846</v>
      </c>
      <c r="M492" s="2">
        <v>500</v>
      </c>
      <c r="N492" s="2">
        <v>500</v>
      </c>
      <c r="O492" s="2">
        <v>500</v>
      </c>
      <c r="P492" s="2">
        <v>500</v>
      </c>
      <c r="Q492" s="2">
        <v>500</v>
      </c>
      <c r="R492" s="2">
        <v>500</v>
      </c>
      <c r="S492" s="2">
        <v>500</v>
      </c>
      <c r="T492" s="2">
        <v>500</v>
      </c>
      <c r="U492" s="2">
        <v>500</v>
      </c>
      <c r="V492" s="2">
        <v>500</v>
      </c>
      <c r="W492" s="2">
        <v>500</v>
      </c>
      <c r="X492" s="2">
        <v>500</v>
      </c>
      <c r="Y492" s="2">
        <f t="shared" si="7"/>
        <v>6000</v>
      </c>
    </row>
    <row r="493" spans="1:25" ht="14.4">
      <c r="A493" s="1" t="s">
        <v>41</v>
      </c>
      <c r="B493" s="1">
        <v>123001</v>
      </c>
      <c r="C493" s="13" t="s">
        <v>1090</v>
      </c>
      <c r="D493" s="13" t="s">
        <v>1059</v>
      </c>
      <c r="E493" s="1" t="s">
        <v>69</v>
      </c>
      <c r="F493" s="1">
        <v>68532000</v>
      </c>
      <c r="G493" s="13" t="s">
        <v>892</v>
      </c>
      <c r="H493" s="13">
        <v>34</v>
      </c>
      <c r="I493" s="13" t="s">
        <v>887</v>
      </c>
      <c r="J493" s="13" t="s">
        <v>888</v>
      </c>
      <c r="K493" s="13" t="s">
        <v>887</v>
      </c>
      <c r="L493" s="13" t="s">
        <v>894</v>
      </c>
      <c r="M493" s="2">
        <v>28.737994000000008</v>
      </c>
      <c r="N493" s="2">
        <v>12.422005997600007</v>
      </c>
      <c r="O493" s="2">
        <v>0</v>
      </c>
      <c r="P493" s="2">
        <v>0</v>
      </c>
      <c r="Q493" s="2">
        <v>0</v>
      </c>
      <c r="R493" s="2">
        <v>0</v>
      </c>
      <c r="S493" s="2">
        <v>0</v>
      </c>
      <c r="T493" s="2">
        <v>0</v>
      </c>
      <c r="U493" s="2">
        <v>0</v>
      </c>
      <c r="V493" s="2">
        <v>0</v>
      </c>
      <c r="W493" s="2">
        <v>0</v>
      </c>
      <c r="X493" s="2">
        <v>0</v>
      </c>
      <c r="Y493" s="2">
        <f t="shared" si="7"/>
        <v>41.159999997600011</v>
      </c>
    </row>
    <row r="494" spans="1:25" ht="14.4">
      <c r="A494" s="1" t="s">
        <v>41</v>
      </c>
      <c r="B494" s="1">
        <v>123001</v>
      </c>
      <c r="C494" s="13" t="s">
        <v>1090</v>
      </c>
      <c r="D494" s="13" t="s">
        <v>1059</v>
      </c>
      <c r="E494" s="1" t="s">
        <v>70</v>
      </c>
      <c r="F494" s="1">
        <v>68533000</v>
      </c>
      <c r="G494" s="13" t="s">
        <v>896</v>
      </c>
      <c r="H494" s="13">
        <v>34</v>
      </c>
      <c r="I494" s="13" t="s">
        <v>887</v>
      </c>
      <c r="J494" s="13" t="s">
        <v>888</v>
      </c>
      <c r="K494" s="13" t="s">
        <v>887</v>
      </c>
      <c r="L494" s="13" t="s">
        <v>894</v>
      </c>
      <c r="M494" s="2">
        <v>366.45192349999996</v>
      </c>
      <c r="N494" s="2">
        <v>366.45192349999996</v>
      </c>
      <c r="O494" s="2">
        <v>398.71752349999997</v>
      </c>
      <c r="P494" s="2">
        <v>376.71201735799991</v>
      </c>
      <c r="Q494" s="2">
        <v>393.29577575800005</v>
      </c>
      <c r="R494" s="2">
        <v>393.29577575800005</v>
      </c>
      <c r="S494" s="2">
        <v>376.71201735799991</v>
      </c>
      <c r="T494" s="2">
        <v>409.889534158</v>
      </c>
      <c r="U494" s="2">
        <v>393.29577575800005</v>
      </c>
      <c r="V494" s="2">
        <v>376.71201735799991</v>
      </c>
      <c r="W494" s="2">
        <v>393.29577575800005</v>
      </c>
      <c r="X494" s="2">
        <v>393.29577575800005</v>
      </c>
      <c r="Y494" s="2">
        <f t="shared" si="7"/>
        <v>4638.1258355219998</v>
      </c>
    </row>
    <row r="495" spans="1:25" ht="14.4">
      <c r="A495" s="1" t="s">
        <v>41</v>
      </c>
      <c r="B495" s="1">
        <v>123001</v>
      </c>
      <c r="C495" s="13" t="s">
        <v>1090</v>
      </c>
      <c r="D495" s="13" t="s">
        <v>1059</v>
      </c>
      <c r="E495" s="1" t="s">
        <v>71</v>
      </c>
      <c r="F495" s="1">
        <v>68535000</v>
      </c>
      <c r="G495" s="13" t="s">
        <v>898</v>
      </c>
      <c r="H495" s="13">
        <v>34</v>
      </c>
      <c r="I495" s="13" t="s">
        <v>887</v>
      </c>
      <c r="J495" s="13" t="s">
        <v>888</v>
      </c>
      <c r="K495" s="13" t="s">
        <v>887</v>
      </c>
      <c r="L495" s="13" t="s">
        <v>894</v>
      </c>
      <c r="M495" s="2">
        <v>67.06198599999999</v>
      </c>
      <c r="N495" s="2">
        <v>60.528013999999992</v>
      </c>
      <c r="O495" s="2">
        <v>0</v>
      </c>
      <c r="P495" s="2">
        <v>0</v>
      </c>
      <c r="Q495" s="2">
        <v>0</v>
      </c>
      <c r="R495" s="2">
        <v>0</v>
      </c>
      <c r="S495" s="2">
        <v>0</v>
      </c>
      <c r="T495" s="2">
        <v>0</v>
      </c>
      <c r="U495" s="2">
        <v>0</v>
      </c>
      <c r="V495" s="2">
        <v>0</v>
      </c>
      <c r="W495" s="2">
        <v>0</v>
      </c>
      <c r="X495" s="2">
        <v>0</v>
      </c>
      <c r="Y495" s="2">
        <f t="shared" si="7"/>
        <v>127.58999999999997</v>
      </c>
    </row>
    <row r="496" spans="1:25" ht="14.4">
      <c r="A496" s="1" t="s">
        <v>42</v>
      </c>
      <c r="B496" s="1">
        <v>123005</v>
      </c>
      <c r="C496" s="13" t="s">
        <v>1093</v>
      </c>
      <c r="D496" s="13" t="s">
        <v>1059</v>
      </c>
      <c r="E496" s="1" t="s">
        <v>80</v>
      </c>
      <c r="F496" s="1">
        <v>50109900</v>
      </c>
      <c r="G496" s="13" t="s">
        <v>388</v>
      </c>
      <c r="H496" s="13">
        <v>10</v>
      </c>
      <c r="I496" s="13" t="s">
        <v>347</v>
      </c>
      <c r="J496" s="13" t="s">
        <v>348</v>
      </c>
      <c r="K496" s="13" t="s">
        <v>349</v>
      </c>
      <c r="L496" s="13" t="s">
        <v>351</v>
      </c>
      <c r="M496" s="2">
        <v>-1329.1924800000002</v>
      </c>
      <c r="N496" s="2">
        <v>-1329.1924800000002</v>
      </c>
      <c r="O496" s="2">
        <v>-1455.7822400000002</v>
      </c>
      <c r="P496" s="2">
        <v>-1366.4098694400002</v>
      </c>
      <c r="Q496" s="2">
        <v>-1431.4770060800001</v>
      </c>
      <c r="R496" s="2">
        <v>-1431.4770060800001</v>
      </c>
      <c r="S496" s="2">
        <v>-1366.4098694400002</v>
      </c>
      <c r="T496" s="2">
        <v>-1496.5441427200003</v>
      </c>
      <c r="U496" s="2">
        <v>-1431.4770060800001</v>
      </c>
      <c r="V496" s="2">
        <v>-1366.4098694400002</v>
      </c>
      <c r="W496" s="2">
        <v>-1431.4770060800001</v>
      </c>
      <c r="X496" s="2">
        <v>-1431.4770060800001</v>
      </c>
      <c r="Y496" s="2">
        <f t="shared" si="7"/>
        <v>-16867.325981440001</v>
      </c>
    </row>
    <row r="497" spans="1:25" ht="14.4">
      <c r="A497" s="1" t="s">
        <v>42</v>
      </c>
      <c r="B497" s="1">
        <v>123005</v>
      </c>
      <c r="C497" s="13" t="s">
        <v>1093</v>
      </c>
      <c r="D497" s="13" t="s">
        <v>1059</v>
      </c>
      <c r="E497" s="1" t="s">
        <v>152</v>
      </c>
      <c r="F497" s="1">
        <v>50110000</v>
      </c>
      <c r="G497" s="13" t="s">
        <v>389</v>
      </c>
      <c r="H497" s="13">
        <v>10</v>
      </c>
      <c r="I497" s="13" t="s">
        <v>347</v>
      </c>
      <c r="J497" s="13" t="s">
        <v>348</v>
      </c>
      <c r="K497" s="13" t="s">
        <v>349</v>
      </c>
      <c r="L497" s="13" t="s">
        <v>351</v>
      </c>
      <c r="M497" s="2">
        <v>441.35</v>
      </c>
      <c r="N497" s="2">
        <v>441.35</v>
      </c>
      <c r="O497" s="2">
        <v>441.35</v>
      </c>
      <c r="P497" s="2">
        <v>453.71008</v>
      </c>
      <c r="Q497" s="2">
        <v>453.71008</v>
      </c>
      <c r="R497" s="2">
        <v>453.71008</v>
      </c>
      <c r="S497" s="2">
        <v>453.71008</v>
      </c>
      <c r="T497" s="2">
        <v>453.71008</v>
      </c>
      <c r="U497" s="2">
        <v>453.71008</v>
      </c>
      <c r="V497" s="2">
        <v>453.71008</v>
      </c>
      <c r="W497" s="2">
        <v>453.71008</v>
      </c>
      <c r="X497" s="2">
        <v>453.71008</v>
      </c>
      <c r="Y497" s="2">
        <f t="shared" si="7"/>
        <v>5407.4407199999996</v>
      </c>
    </row>
    <row r="498" spans="1:25" ht="14.4">
      <c r="A498" s="1" t="s">
        <v>42</v>
      </c>
      <c r="B498" s="1">
        <v>123005</v>
      </c>
      <c r="C498" s="13" t="s">
        <v>1093</v>
      </c>
      <c r="D498" s="13" t="s">
        <v>1059</v>
      </c>
      <c r="E498" s="1" t="s">
        <v>52</v>
      </c>
      <c r="F498" s="1">
        <v>50100000</v>
      </c>
      <c r="G498" s="13" t="s">
        <v>346</v>
      </c>
      <c r="H498" s="13">
        <v>10</v>
      </c>
      <c r="I498" s="13" t="s">
        <v>347</v>
      </c>
      <c r="J498" s="13" t="s">
        <v>348</v>
      </c>
      <c r="K498" s="13" t="s">
        <v>349</v>
      </c>
      <c r="L498" s="13" t="s">
        <v>351</v>
      </c>
      <c r="M498" s="2">
        <v>12718.562400000001</v>
      </c>
      <c r="N498" s="2">
        <v>12718.562400000001</v>
      </c>
      <c r="O498" s="2">
        <v>13929.861200000001</v>
      </c>
      <c r="P498" s="2">
        <v>13074.6904672</v>
      </c>
      <c r="Q498" s="2">
        <v>13697.292870400001</v>
      </c>
      <c r="R498" s="2">
        <v>13697.292870400001</v>
      </c>
      <c r="S498" s="2">
        <v>13074.6904672</v>
      </c>
      <c r="T498" s="2">
        <v>14319.895273599999</v>
      </c>
      <c r="U498" s="2">
        <v>13697.292870400001</v>
      </c>
      <c r="V498" s="2">
        <v>13074.6904672</v>
      </c>
      <c r="W498" s="2">
        <v>13697.292870400001</v>
      </c>
      <c r="X498" s="2">
        <v>13697.292870400001</v>
      </c>
      <c r="Y498" s="2">
        <f t="shared" si="7"/>
        <v>161397.41702720002</v>
      </c>
    </row>
    <row r="499" spans="1:25" ht="14.4">
      <c r="A499" s="1" t="s">
        <v>42</v>
      </c>
      <c r="B499" s="1">
        <v>123005</v>
      </c>
      <c r="C499" s="13" t="s">
        <v>1093</v>
      </c>
      <c r="D499" s="13" t="s">
        <v>1059</v>
      </c>
      <c r="E499" s="1" t="s">
        <v>81</v>
      </c>
      <c r="F499" s="1">
        <v>50171000</v>
      </c>
      <c r="G499" s="13" t="s">
        <v>409</v>
      </c>
      <c r="H499" s="13">
        <v>10</v>
      </c>
      <c r="I499" s="13" t="s">
        <v>347</v>
      </c>
      <c r="J499" s="13" t="s">
        <v>348</v>
      </c>
      <c r="K499" s="13" t="s">
        <v>349</v>
      </c>
      <c r="L499" s="13" t="s">
        <v>351</v>
      </c>
      <c r="M499" s="2">
        <v>651.3062107577656</v>
      </c>
      <c r="N499" s="2">
        <v>651.3062107577656</v>
      </c>
      <c r="O499" s="2">
        <v>713.3310879727909</v>
      </c>
      <c r="P499" s="2">
        <v>669.544904658983</v>
      </c>
      <c r="Q499" s="2">
        <v>701.42847154750609</v>
      </c>
      <c r="R499" s="2">
        <v>701.42847154750609</v>
      </c>
      <c r="S499" s="2">
        <v>669.544904658983</v>
      </c>
      <c r="T499" s="2">
        <v>733.30203843602897</v>
      </c>
      <c r="U499" s="2">
        <v>701.42847154750609</v>
      </c>
      <c r="V499" s="2">
        <v>669.544904658983</v>
      </c>
      <c r="W499" s="2">
        <v>701.42847154750609</v>
      </c>
      <c r="X499" s="2">
        <v>701.42847154750609</v>
      </c>
      <c r="Y499" s="2">
        <f t="shared" si="7"/>
        <v>8265.0226196388303</v>
      </c>
    </row>
    <row r="500" spans="1:25" ht="14.4">
      <c r="A500" s="1" t="s">
        <v>42</v>
      </c>
      <c r="B500" s="1">
        <v>123005</v>
      </c>
      <c r="C500" s="13" t="s">
        <v>1093</v>
      </c>
      <c r="D500" s="13" t="s">
        <v>1059</v>
      </c>
      <c r="E500" s="1" t="s">
        <v>84</v>
      </c>
      <c r="F500" s="1">
        <v>50550000</v>
      </c>
      <c r="G500" s="13" t="s">
        <v>446</v>
      </c>
      <c r="H500" s="13">
        <v>12</v>
      </c>
      <c r="I500" s="13" t="s">
        <v>442</v>
      </c>
      <c r="J500" s="13" t="s">
        <v>443</v>
      </c>
      <c r="K500" s="13" t="s">
        <v>444</v>
      </c>
      <c r="L500" s="13" t="s">
        <v>417</v>
      </c>
      <c r="M500" s="2">
        <v>2735.74</v>
      </c>
      <c r="N500" s="2">
        <v>2735.74</v>
      </c>
      <c r="O500" s="2">
        <v>2735.74</v>
      </c>
      <c r="P500" s="2">
        <v>2735.74</v>
      </c>
      <c r="Q500" s="2">
        <v>2735.74</v>
      </c>
      <c r="R500" s="2">
        <v>2735.74</v>
      </c>
      <c r="S500" s="2">
        <v>2735.74</v>
      </c>
      <c r="T500" s="2">
        <v>2735.74</v>
      </c>
      <c r="U500" s="2">
        <v>2735.74</v>
      </c>
      <c r="V500" s="2">
        <v>2735.74</v>
      </c>
      <c r="W500" s="2">
        <v>2735.74</v>
      </c>
      <c r="X500" s="2">
        <v>2735.74</v>
      </c>
      <c r="Y500" s="2">
        <f t="shared" si="7"/>
        <v>32828.87999999999</v>
      </c>
    </row>
    <row r="501" spans="1:25" ht="14.4">
      <c r="A501" s="1" t="s">
        <v>42</v>
      </c>
      <c r="B501" s="1">
        <v>123005</v>
      </c>
      <c r="C501" s="13" t="s">
        <v>1093</v>
      </c>
      <c r="D501" s="13" t="s">
        <v>1059</v>
      </c>
      <c r="E501" s="1" t="s">
        <v>85</v>
      </c>
      <c r="F501" s="1">
        <v>50550100</v>
      </c>
      <c r="G501" s="13" t="s">
        <v>447</v>
      </c>
      <c r="H501" s="13">
        <v>12</v>
      </c>
      <c r="I501" s="13" t="s">
        <v>442</v>
      </c>
      <c r="J501" s="13" t="s">
        <v>443</v>
      </c>
      <c r="K501" s="13" t="s">
        <v>444</v>
      </c>
      <c r="L501" s="13" t="s">
        <v>417</v>
      </c>
      <c r="M501" s="2">
        <v>-185.60000000000002</v>
      </c>
      <c r="N501" s="2">
        <v>-185.60000000000002</v>
      </c>
      <c r="O501" s="2">
        <v>-185.60000000000002</v>
      </c>
      <c r="P501" s="2">
        <v>-185.60000000000002</v>
      </c>
      <c r="Q501" s="2">
        <v>-185.60000000000002</v>
      </c>
      <c r="R501" s="2">
        <v>-185.60000000000002</v>
      </c>
      <c r="S501" s="2">
        <v>-185.60000000000002</v>
      </c>
      <c r="T501" s="2">
        <v>-185.60000000000002</v>
      </c>
      <c r="U501" s="2">
        <v>-185.60000000000002</v>
      </c>
      <c r="V501" s="2">
        <v>-185.60000000000002</v>
      </c>
      <c r="W501" s="2">
        <v>-185.60000000000002</v>
      </c>
      <c r="X501" s="2">
        <v>-185.60000000000002</v>
      </c>
      <c r="Y501" s="2">
        <f t="shared" si="7"/>
        <v>-2227.1999999999998</v>
      </c>
    </row>
    <row r="502" spans="1:25" ht="14.4">
      <c r="A502" s="1" t="s">
        <v>42</v>
      </c>
      <c r="B502" s="1">
        <v>123005</v>
      </c>
      <c r="C502" s="13" t="s">
        <v>1093</v>
      </c>
      <c r="D502" s="13" t="s">
        <v>1059</v>
      </c>
      <c r="E502" s="1" t="s">
        <v>53</v>
      </c>
      <c r="F502" s="1">
        <v>50421000</v>
      </c>
      <c r="G502" s="13" t="s">
        <v>413</v>
      </c>
      <c r="H502" s="13">
        <v>13</v>
      </c>
      <c r="I502" s="13" t="s">
        <v>414</v>
      </c>
      <c r="J502" s="13" t="s">
        <v>415</v>
      </c>
      <c r="K502" s="13" t="s">
        <v>414</v>
      </c>
      <c r="L502" s="13" t="s">
        <v>417</v>
      </c>
      <c r="M502" s="2">
        <v>311.87946051842209</v>
      </c>
      <c r="N502" s="2">
        <v>311.87946051842209</v>
      </c>
      <c r="O502" s="2">
        <v>340.93125876511533</v>
      </c>
      <c r="P502" s="2">
        <v>320.61608541293799</v>
      </c>
      <c r="Q502" s="2">
        <v>335.55084971173824</v>
      </c>
      <c r="R502" s="2">
        <v>335.55084971173824</v>
      </c>
      <c r="S502" s="2">
        <v>320.61608541293799</v>
      </c>
      <c r="T502" s="2">
        <v>350.47561401053855</v>
      </c>
      <c r="U502" s="2">
        <v>335.55084971173824</v>
      </c>
      <c r="V502" s="2">
        <v>320.61608541293799</v>
      </c>
      <c r="W502" s="2">
        <v>335.55084971173824</v>
      </c>
      <c r="X502" s="2">
        <v>335.55084971173824</v>
      </c>
      <c r="Y502" s="2">
        <f t="shared" si="7"/>
        <v>3954.7682986100035</v>
      </c>
    </row>
    <row r="503" spans="1:25" ht="14.4">
      <c r="A503" s="1" t="s">
        <v>42</v>
      </c>
      <c r="B503" s="1">
        <v>123005</v>
      </c>
      <c r="C503" s="13" t="s">
        <v>1093</v>
      </c>
      <c r="D503" s="13" t="s">
        <v>1059</v>
      </c>
      <c r="E503" s="1" t="s">
        <v>54</v>
      </c>
      <c r="F503" s="1">
        <v>50422000</v>
      </c>
      <c r="G503" s="13" t="s">
        <v>419</v>
      </c>
      <c r="H503" s="13">
        <v>13</v>
      </c>
      <c r="I503" s="13" t="s">
        <v>414</v>
      </c>
      <c r="J503" s="13" t="s">
        <v>415</v>
      </c>
      <c r="K503" s="13" t="s">
        <v>414</v>
      </c>
      <c r="L503" s="13" t="s">
        <v>417</v>
      </c>
      <c r="M503" s="2">
        <v>343.33302460434805</v>
      </c>
      <c r="N503" s="2">
        <v>343.33302460434805</v>
      </c>
      <c r="O503" s="2">
        <v>376.03283647142882</v>
      </c>
      <c r="P503" s="2">
        <v>352.94258929326986</v>
      </c>
      <c r="Q503" s="2">
        <v>369.75271259294936</v>
      </c>
      <c r="R503" s="2">
        <v>369.75271259294936</v>
      </c>
      <c r="S503" s="2">
        <v>352.94258929326986</v>
      </c>
      <c r="T503" s="2">
        <v>386.55283589262882</v>
      </c>
      <c r="U503" s="2">
        <v>369.75271259294936</v>
      </c>
      <c r="V503" s="2">
        <v>352.94258929326986</v>
      </c>
      <c r="W503" s="2">
        <v>369.75271259294936</v>
      </c>
      <c r="X503" s="2">
        <v>369.75271259294936</v>
      </c>
      <c r="Y503" s="2">
        <f t="shared" si="7"/>
        <v>4356.8430524173109</v>
      </c>
    </row>
    <row r="504" spans="1:25" ht="14.4">
      <c r="A504" s="1" t="s">
        <v>42</v>
      </c>
      <c r="B504" s="1">
        <v>123005</v>
      </c>
      <c r="C504" s="13" t="s">
        <v>1093</v>
      </c>
      <c r="D504" s="13" t="s">
        <v>1059</v>
      </c>
      <c r="E504" s="1" t="s">
        <v>186</v>
      </c>
      <c r="F504" s="1">
        <v>50456000</v>
      </c>
      <c r="G504" s="13" t="s">
        <v>438</v>
      </c>
      <c r="H504" s="13">
        <v>13</v>
      </c>
      <c r="I504" s="13" t="s">
        <v>414</v>
      </c>
      <c r="J504" s="13" t="s">
        <v>415</v>
      </c>
      <c r="K504" s="13" t="s">
        <v>414</v>
      </c>
      <c r="L504" s="13" t="s">
        <v>417</v>
      </c>
      <c r="M504" s="2">
        <v>0</v>
      </c>
      <c r="N504" s="2">
        <v>0</v>
      </c>
      <c r="O504" s="2">
        <v>0</v>
      </c>
      <c r="P504" s="2">
        <v>0</v>
      </c>
      <c r="Q504" s="2">
        <v>0</v>
      </c>
      <c r="R504" s="2">
        <v>0</v>
      </c>
      <c r="S504" s="2">
        <v>0</v>
      </c>
      <c r="T504" s="2">
        <v>0</v>
      </c>
      <c r="U504" s="2">
        <v>0</v>
      </c>
      <c r="V504" s="2">
        <v>0</v>
      </c>
      <c r="W504" s="2">
        <v>2500</v>
      </c>
      <c r="X504" s="2">
        <v>2500</v>
      </c>
      <c r="Y504" s="2">
        <f t="shared" si="7"/>
        <v>5000</v>
      </c>
    </row>
    <row r="505" spans="1:25" ht="14.4">
      <c r="A505" s="1" t="s">
        <v>42</v>
      </c>
      <c r="B505" s="1">
        <v>123005</v>
      </c>
      <c r="C505" s="13" t="s">
        <v>1093</v>
      </c>
      <c r="D505" s="13" t="s">
        <v>1059</v>
      </c>
      <c r="E505" s="1" t="s">
        <v>90</v>
      </c>
      <c r="F505" s="1">
        <v>50421100</v>
      </c>
      <c r="G505" s="13" t="s">
        <v>418</v>
      </c>
      <c r="H505" s="13">
        <v>13</v>
      </c>
      <c r="I505" s="13" t="s">
        <v>414</v>
      </c>
      <c r="J505" s="13" t="s">
        <v>415</v>
      </c>
      <c r="K505" s="13" t="s">
        <v>414</v>
      </c>
      <c r="L505" s="13" t="s">
        <v>417</v>
      </c>
      <c r="M505" s="2">
        <v>-42.534155319254843</v>
      </c>
      <c r="N505" s="2">
        <v>-42.534155319254843</v>
      </c>
      <c r="O505" s="2">
        <v>-46.585027254421973</v>
      </c>
      <c r="P505" s="2">
        <v>-43.725111668193989</v>
      </c>
      <c r="Q505" s="2">
        <v>-45.807259842869883</v>
      </c>
      <c r="R505" s="2">
        <v>-45.807259842869883</v>
      </c>
      <c r="S505" s="2">
        <v>-43.725111668193989</v>
      </c>
      <c r="T505" s="2">
        <v>-47.88940801754579</v>
      </c>
      <c r="U505" s="2">
        <v>-45.807259842869883</v>
      </c>
      <c r="V505" s="2">
        <v>-43.725111668193989</v>
      </c>
      <c r="W505" s="2">
        <v>-45.807259842869883</v>
      </c>
      <c r="X505" s="2">
        <v>-45.807259842869883</v>
      </c>
      <c r="Y505" s="2">
        <f t="shared" si="7"/>
        <v>-539.7543801294089</v>
      </c>
    </row>
    <row r="506" spans="1:25" ht="14.4">
      <c r="A506" s="1" t="s">
        <v>42</v>
      </c>
      <c r="B506" s="1">
        <v>123005</v>
      </c>
      <c r="C506" s="13" t="s">
        <v>1093</v>
      </c>
      <c r="D506" s="13" t="s">
        <v>1059</v>
      </c>
      <c r="E506" s="1" t="s">
        <v>91</v>
      </c>
      <c r="F506" s="1">
        <v>50422100</v>
      </c>
      <c r="G506" s="13" t="s">
        <v>420</v>
      </c>
      <c r="H506" s="13">
        <v>13</v>
      </c>
      <c r="I506" s="13" t="s">
        <v>414</v>
      </c>
      <c r="J506" s="13" t="s">
        <v>415</v>
      </c>
      <c r="K506" s="13" t="s">
        <v>414</v>
      </c>
      <c r="L506" s="13" t="s">
        <v>417</v>
      </c>
      <c r="M506" s="2">
        <v>-69.782604920869616</v>
      </c>
      <c r="N506" s="2">
        <v>-69.782604920869616</v>
      </c>
      <c r="O506" s="2">
        <v>-76.42856729428577</v>
      </c>
      <c r="P506" s="2">
        <v>-71.736517858653968</v>
      </c>
      <c r="Q506" s="2">
        <v>-75.152542518589868</v>
      </c>
      <c r="R506" s="2">
        <v>-75.152542518589868</v>
      </c>
      <c r="S506" s="2">
        <v>-71.736517858653968</v>
      </c>
      <c r="T506" s="2">
        <v>-78.568567178525768</v>
      </c>
      <c r="U506" s="2">
        <v>-75.152542518589868</v>
      </c>
      <c r="V506" s="2">
        <v>-71.736517858653968</v>
      </c>
      <c r="W506" s="2">
        <v>-75.152542518589868</v>
      </c>
      <c r="X506" s="2">
        <v>-75.152542518589868</v>
      </c>
      <c r="Y506" s="2">
        <f t="shared" si="7"/>
        <v>-885.53461048346196</v>
      </c>
    </row>
    <row r="507" spans="1:25" ht="14.4">
      <c r="A507" s="1" t="s">
        <v>42</v>
      </c>
      <c r="B507" s="1">
        <v>123005</v>
      </c>
      <c r="C507" s="13" t="s">
        <v>1093</v>
      </c>
      <c r="D507" s="13" t="s">
        <v>1059</v>
      </c>
      <c r="E507" s="1" t="s">
        <v>92</v>
      </c>
      <c r="F507" s="1">
        <v>53150000</v>
      </c>
      <c r="G507" s="13" t="s">
        <v>658</v>
      </c>
      <c r="H507" s="13">
        <v>15</v>
      </c>
      <c r="I507" s="13" t="s">
        <v>650</v>
      </c>
      <c r="J507" s="13" t="s">
        <v>651</v>
      </c>
      <c r="K507" s="13" t="s">
        <v>650</v>
      </c>
      <c r="L507" s="13" t="s">
        <v>660</v>
      </c>
      <c r="M507" s="2">
        <v>100</v>
      </c>
      <c r="N507" s="2">
        <v>100</v>
      </c>
      <c r="O507" s="2">
        <v>100</v>
      </c>
      <c r="P507" s="2">
        <v>100</v>
      </c>
      <c r="Q507" s="2">
        <v>100</v>
      </c>
      <c r="R507" s="2">
        <v>100</v>
      </c>
      <c r="S507" s="2">
        <v>100</v>
      </c>
      <c r="T507" s="2">
        <v>100</v>
      </c>
      <c r="U507" s="2">
        <v>100</v>
      </c>
      <c r="V507" s="2">
        <v>100</v>
      </c>
      <c r="W507" s="2">
        <v>100</v>
      </c>
      <c r="X507" s="2">
        <v>100</v>
      </c>
      <c r="Y507" s="2">
        <f t="shared" si="7"/>
        <v>1200</v>
      </c>
    </row>
    <row r="508" spans="1:25" ht="14.4">
      <c r="A508" s="1" t="s">
        <v>42</v>
      </c>
      <c r="B508" s="1">
        <v>123005</v>
      </c>
      <c r="C508" s="13" t="s">
        <v>1093</v>
      </c>
      <c r="D508" s="13" t="s">
        <v>1059</v>
      </c>
      <c r="E508" s="1" t="s">
        <v>188</v>
      </c>
      <c r="F508" s="1">
        <v>52532000</v>
      </c>
      <c r="G508" s="13" t="s">
        <v>552</v>
      </c>
      <c r="H508" s="13">
        <v>16</v>
      </c>
      <c r="I508" s="13" t="s">
        <v>553</v>
      </c>
      <c r="J508" s="13" t="s">
        <v>554</v>
      </c>
      <c r="K508" s="13" t="s">
        <v>555</v>
      </c>
      <c r="L508" s="13" t="s">
        <v>506</v>
      </c>
      <c r="M508" s="2">
        <v>350</v>
      </c>
      <c r="N508" s="2">
        <v>350</v>
      </c>
      <c r="O508" s="2">
        <v>350</v>
      </c>
      <c r="P508" s="2">
        <v>350</v>
      </c>
      <c r="Q508" s="2">
        <v>350</v>
      </c>
      <c r="R508" s="2">
        <v>350</v>
      </c>
      <c r="S508" s="2">
        <v>350</v>
      </c>
      <c r="T508" s="2">
        <v>350</v>
      </c>
      <c r="U508" s="2">
        <v>350</v>
      </c>
      <c r="V508" s="2">
        <v>350</v>
      </c>
      <c r="W508" s="2">
        <v>350</v>
      </c>
      <c r="X508" s="2">
        <v>350</v>
      </c>
      <c r="Y508" s="2">
        <f t="shared" si="7"/>
        <v>4200</v>
      </c>
    </row>
    <row r="509" spans="1:25" ht="14.4">
      <c r="A509" s="1" t="s">
        <v>42</v>
      </c>
      <c r="B509" s="1">
        <v>123005</v>
      </c>
      <c r="C509" s="13" t="s">
        <v>1093</v>
      </c>
      <c r="D509" s="13" t="s">
        <v>1059</v>
      </c>
      <c r="E509" s="1" t="s">
        <v>205</v>
      </c>
      <c r="F509" s="1">
        <v>52546000</v>
      </c>
      <c r="G509" s="13" t="s">
        <v>572</v>
      </c>
      <c r="H509" s="13">
        <v>16</v>
      </c>
      <c r="I509" s="13" t="s">
        <v>553</v>
      </c>
      <c r="J509" s="13" t="s">
        <v>554</v>
      </c>
      <c r="K509" s="13" t="s">
        <v>555</v>
      </c>
      <c r="L509" s="13" t="s">
        <v>506</v>
      </c>
      <c r="M509" s="2">
        <v>100</v>
      </c>
      <c r="N509" s="2">
        <v>100</v>
      </c>
      <c r="O509" s="2">
        <v>100</v>
      </c>
      <c r="P509" s="2">
        <v>100</v>
      </c>
      <c r="Q509" s="2">
        <v>100</v>
      </c>
      <c r="R509" s="2">
        <v>100</v>
      </c>
      <c r="S509" s="2">
        <v>100</v>
      </c>
      <c r="T509" s="2">
        <v>100</v>
      </c>
      <c r="U509" s="2">
        <v>100</v>
      </c>
      <c r="V509" s="2">
        <v>100</v>
      </c>
      <c r="W509" s="2">
        <v>100</v>
      </c>
      <c r="X509" s="2">
        <v>100</v>
      </c>
      <c r="Y509" s="2">
        <f t="shared" si="7"/>
        <v>1200</v>
      </c>
    </row>
    <row r="510" spans="1:25" ht="14.4">
      <c r="A510" s="1" t="s">
        <v>42</v>
      </c>
      <c r="B510" s="1">
        <v>123005</v>
      </c>
      <c r="C510" s="13" t="s">
        <v>1093</v>
      </c>
      <c r="D510" s="13" t="s">
        <v>1059</v>
      </c>
      <c r="E510" s="1" t="s">
        <v>94</v>
      </c>
      <c r="F510" s="1">
        <v>52550000</v>
      </c>
      <c r="G510" s="13" t="s">
        <v>584</v>
      </c>
      <c r="H510" s="13">
        <v>16</v>
      </c>
      <c r="I510" s="13" t="s">
        <v>553</v>
      </c>
      <c r="J510" s="13" t="s">
        <v>554</v>
      </c>
      <c r="K510" s="13" t="s">
        <v>555</v>
      </c>
      <c r="L510" s="13" t="s">
        <v>506</v>
      </c>
      <c r="M510" s="2">
        <v>100</v>
      </c>
      <c r="N510" s="2">
        <v>100</v>
      </c>
      <c r="O510" s="2">
        <v>100</v>
      </c>
      <c r="P510" s="2">
        <v>100</v>
      </c>
      <c r="Q510" s="2">
        <v>100</v>
      </c>
      <c r="R510" s="2">
        <v>100</v>
      </c>
      <c r="S510" s="2">
        <v>100</v>
      </c>
      <c r="T510" s="2">
        <v>100</v>
      </c>
      <c r="U510" s="2">
        <v>100</v>
      </c>
      <c r="V510" s="2">
        <v>100</v>
      </c>
      <c r="W510" s="2">
        <v>100</v>
      </c>
      <c r="X510" s="2">
        <v>100</v>
      </c>
      <c r="Y510" s="2">
        <f t="shared" si="7"/>
        <v>1200</v>
      </c>
    </row>
    <row r="511" spans="1:25" ht="14.4">
      <c r="A511" s="1" t="s">
        <v>42</v>
      </c>
      <c r="B511" s="1">
        <v>123005</v>
      </c>
      <c r="C511" s="13" t="s">
        <v>1093</v>
      </c>
      <c r="D511" s="13" t="s">
        <v>1059</v>
      </c>
      <c r="E511" s="1" t="s">
        <v>96</v>
      </c>
      <c r="F511" s="1">
        <v>52574000</v>
      </c>
      <c r="G511" s="13" t="s">
        <v>616</v>
      </c>
      <c r="H511" s="13">
        <v>17</v>
      </c>
      <c r="I511" s="13" t="s">
        <v>617</v>
      </c>
      <c r="J511" s="13" t="s">
        <v>618</v>
      </c>
      <c r="K511" s="13" t="s">
        <v>617</v>
      </c>
      <c r="L511" s="13" t="s">
        <v>506</v>
      </c>
      <c r="M511" s="2">
        <v>2400</v>
      </c>
      <c r="N511" s="2">
        <v>2400</v>
      </c>
      <c r="O511" s="2">
        <v>2400</v>
      </c>
      <c r="P511" s="2">
        <v>2400</v>
      </c>
      <c r="Q511" s="2">
        <v>2400</v>
      </c>
      <c r="R511" s="2">
        <v>2400</v>
      </c>
      <c r="S511" s="2">
        <v>2400</v>
      </c>
      <c r="T511" s="2">
        <v>2400</v>
      </c>
      <c r="U511" s="2">
        <v>2400</v>
      </c>
      <c r="V511" s="2">
        <v>2400</v>
      </c>
      <c r="W511" s="2">
        <v>2400</v>
      </c>
      <c r="X511" s="2">
        <v>2400</v>
      </c>
      <c r="Y511" s="2">
        <f t="shared" si="7"/>
        <v>28800</v>
      </c>
    </row>
    <row r="512" spans="1:25" ht="14.4">
      <c r="A512" s="1" t="s">
        <v>42</v>
      </c>
      <c r="B512" s="1">
        <v>123005</v>
      </c>
      <c r="C512" s="13" t="s">
        <v>1093</v>
      </c>
      <c r="D512" s="13" t="s">
        <v>1059</v>
      </c>
      <c r="E512" s="1" t="s">
        <v>97</v>
      </c>
      <c r="F512" s="1">
        <v>52574100</v>
      </c>
      <c r="G512" s="13" t="s">
        <v>623</v>
      </c>
      <c r="H512" s="13">
        <v>17</v>
      </c>
      <c r="I512" s="13" t="s">
        <v>617</v>
      </c>
      <c r="J512" s="13" t="s">
        <v>618</v>
      </c>
      <c r="K512" s="13" t="s">
        <v>617</v>
      </c>
      <c r="L512" s="13" t="s">
        <v>506</v>
      </c>
      <c r="M512" s="2">
        <v>150</v>
      </c>
      <c r="N512" s="2">
        <v>150</v>
      </c>
      <c r="O512" s="2">
        <v>150</v>
      </c>
      <c r="P512" s="2">
        <v>150</v>
      </c>
      <c r="Q512" s="2">
        <v>150</v>
      </c>
      <c r="R512" s="2">
        <v>150</v>
      </c>
      <c r="S512" s="2">
        <v>150</v>
      </c>
      <c r="T512" s="2">
        <v>150</v>
      </c>
      <c r="U512" s="2">
        <v>150</v>
      </c>
      <c r="V512" s="2">
        <v>150</v>
      </c>
      <c r="W512" s="2">
        <v>150</v>
      </c>
      <c r="X512" s="2">
        <v>150</v>
      </c>
      <c r="Y512" s="2">
        <f t="shared" si="7"/>
        <v>1800</v>
      </c>
    </row>
    <row r="513" spans="1:25" ht="14.4">
      <c r="A513" s="1" t="s">
        <v>42</v>
      </c>
      <c r="B513" s="1">
        <v>123005</v>
      </c>
      <c r="C513" s="13" t="s">
        <v>1093</v>
      </c>
      <c r="D513" s="13" t="s">
        <v>1059</v>
      </c>
      <c r="E513" s="1" t="s">
        <v>99</v>
      </c>
      <c r="F513" s="1">
        <v>52562000</v>
      </c>
      <c r="G513" s="13" t="s">
        <v>590</v>
      </c>
      <c r="H513" s="13">
        <v>19</v>
      </c>
      <c r="I513" s="13" t="s">
        <v>527</v>
      </c>
      <c r="J513" s="13" t="s">
        <v>528</v>
      </c>
      <c r="K513" s="13" t="s">
        <v>529</v>
      </c>
      <c r="L513" s="13" t="s">
        <v>506</v>
      </c>
      <c r="M513" s="2">
        <v>300</v>
      </c>
      <c r="N513" s="2">
        <v>300</v>
      </c>
      <c r="O513" s="2">
        <v>300</v>
      </c>
      <c r="P513" s="2">
        <v>300</v>
      </c>
      <c r="Q513" s="2">
        <v>300</v>
      </c>
      <c r="R513" s="2">
        <v>300</v>
      </c>
      <c r="S513" s="2">
        <v>300</v>
      </c>
      <c r="T513" s="2">
        <v>300</v>
      </c>
      <c r="U513" s="2">
        <v>300</v>
      </c>
      <c r="V513" s="2">
        <v>300</v>
      </c>
      <c r="W513" s="2">
        <v>300</v>
      </c>
      <c r="X513" s="2">
        <v>300</v>
      </c>
      <c r="Y513" s="2">
        <f t="shared" si="7"/>
        <v>3600</v>
      </c>
    </row>
    <row r="514" spans="1:25" ht="14.4">
      <c r="A514" s="1" t="s">
        <v>42</v>
      </c>
      <c r="B514" s="1">
        <v>123005</v>
      </c>
      <c r="C514" s="13" t="s">
        <v>1093</v>
      </c>
      <c r="D514" s="13" t="s">
        <v>1059</v>
      </c>
      <c r="E514" s="1" t="s">
        <v>102</v>
      </c>
      <c r="F514" s="1">
        <v>52534021</v>
      </c>
      <c r="G514" s="13" t="s">
        <v>564</v>
      </c>
      <c r="H514" s="13">
        <v>21</v>
      </c>
      <c r="I514" s="13" t="s">
        <v>561</v>
      </c>
      <c r="J514" s="13" t="s">
        <v>562</v>
      </c>
      <c r="K514" s="13" t="s">
        <v>563</v>
      </c>
      <c r="L514" s="13" t="s">
        <v>506</v>
      </c>
      <c r="M514" s="2">
        <v>100</v>
      </c>
      <c r="N514" s="2">
        <v>100</v>
      </c>
      <c r="O514" s="2">
        <v>100</v>
      </c>
      <c r="P514" s="2">
        <v>100</v>
      </c>
      <c r="Q514" s="2">
        <v>100</v>
      </c>
      <c r="R514" s="2">
        <v>100</v>
      </c>
      <c r="S514" s="2">
        <v>100</v>
      </c>
      <c r="T514" s="2">
        <v>100</v>
      </c>
      <c r="U514" s="2">
        <v>100</v>
      </c>
      <c r="V514" s="2">
        <v>100</v>
      </c>
      <c r="W514" s="2">
        <v>100</v>
      </c>
      <c r="X514" s="2">
        <v>100</v>
      </c>
      <c r="Y514" s="2">
        <f t="shared" si="7"/>
        <v>1200</v>
      </c>
    </row>
    <row r="515" spans="1:25" ht="14.4">
      <c r="A515" s="1" t="s">
        <v>42</v>
      </c>
      <c r="B515" s="1">
        <v>123005</v>
      </c>
      <c r="C515" s="13" t="s">
        <v>1093</v>
      </c>
      <c r="D515" s="13" t="s">
        <v>1059</v>
      </c>
      <c r="E515" s="1" t="s">
        <v>106</v>
      </c>
      <c r="F515" s="1">
        <v>52527000</v>
      </c>
      <c r="G515" s="13" t="s">
        <v>550</v>
      </c>
      <c r="H515" s="13">
        <v>22</v>
      </c>
      <c r="I515" s="13" t="s">
        <v>489</v>
      </c>
      <c r="J515" s="13" t="s">
        <v>490</v>
      </c>
      <c r="K515" s="13" t="s">
        <v>489</v>
      </c>
      <c r="L515" s="13" t="s">
        <v>506</v>
      </c>
      <c r="M515" s="2">
        <v>200</v>
      </c>
      <c r="N515" s="2">
        <v>200</v>
      </c>
      <c r="O515" s="2">
        <v>200</v>
      </c>
      <c r="P515" s="2">
        <v>200</v>
      </c>
      <c r="Q515" s="2">
        <v>200</v>
      </c>
      <c r="R515" s="2">
        <v>200</v>
      </c>
      <c r="S515" s="2">
        <v>200</v>
      </c>
      <c r="T515" s="2">
        <v>200</v>
      </c>
      <c r="U515" s="2">
        <v>200</v>
      </c>
      <c r="V515" s="2">
        <v>200</v>
      </c>
      <c r="W515" s="2">
        <v>200</v>
      </c>
      <c r="X515" s="2">
        <v>200</v>
      </c>
      <c r="Y515" s="2">
        <f t="shared" si="7"/>
        <v>2400</v>
      </c>
    </row>
    <row r="516" spans="1:25" ht="14.4">
      <c r="A516" s="1" t="s">
        <v>42</v>
      </c>
      <c r="B516" s="1">
        <v>123005</v>
      </c>
      <c r="C516" s="13" t="s">
        <v>1093</v>
      </c>
      <c r="D516" s="13" t="s">
        <v>1059</v>
      </c>
      <c r="E516" s="1" t="s">
        <v>229</v>
      </c>
      <c r="F516" s="1">
        <v>52540000</v>
      </c>
      <c r="G516" s="13" t="s">
        <v>568</v>
      </c>
      <c r="H516" s="13">
        <v>22</v>
      </c>
      <c r="I516" s="13" t="s">
        <v>489</v>
      </c>
      <c r="J516" s="13" t="s">
        <v>490</v>
      </c>
      <c r="K516" s="13" t="s">
        <v>489</v>
      </c>
      <c r="L516" s="13" t="s">
        <v>506</v>
      </c>
      <c r="M516" s="2">
        <v>0</v>
      </c>
      <c r="N516" s="2">
        <v>0</v>
      </c>
      <c r="O516" s="2">
        <v>0</v>
      </c>
      <c r="P516" s="2">
        <v>0</v>
      </c>
      <c r="Q516" s="2">
        <v>0</v>
      </c>
      <c r="R516" s="2">
        <v>0</v>
      </c>
      <c r="S516" s="2">
        <v>0</v>
      </c>
      <c r="T516" s="2">
        <v>0</v>
      </c>
      <c r="U516" s="2">
        <v>0</v>
      </c>
      <c r="V516" s="2">
        <v>600</v>
      </c>
      <c r="W516" s="2">
        <v>0</v>
      </c>
      <c r="X516" s="2">
        <v>0</v>
      </c>
      <c r="Y516" s="2">
        <f t="shared" si="7"/>
        <v>600</v>
      </c>
    </row>
    <row r="517" spans="1:25" ht="14.4">
      <c r="A517" s="1" t="s">
        <v>42</v>
      </c>
      <c r="B517" s="1">
        <v>123005</v>
      </c>
      <c r="C517" s="13" t="s">
        <v>1093</v>
      </c>
      <c r="D517" s="13" t="s">
        <v>1059</v>
      </c>
      <c r="E517" s="1" t="s">
        <v>127</v>
      </c>
      <c r="F517" s="1">
        <v>68011000</v>
      </c>
      <c r="G517" s="13" t="s">
        <v>858</v>
      </c>
      <c r="H517" s="13">
        <v>30</v>
      </c>
      <c r="I517" s="13" t="s">
        <v>859</v>
      </c>
      <c r="J517" s="13" t="s">
        <v>860</v>
      </c>
      <c r="K517" s="13" t="s">
        <v>859</v>
      </c>
      <c r="L517" s="13" t="s">
        <v>862</v>
      </c>
      <c r="M517" s="2">
        <v>46697.676130807544</v>
      </c>
      <c r="N517" s="2">
        <v>46696.36335696905</v>
      </c>
      <c r="O517" s="2">
        <v>46695.050583130564</v>
      </c>
      <c r="P517" s="2">
        <v>46693.73780929207</v>
      </c>
      <c r="Q517" s="2">
        <v>46692.425035453576</v>
      </c>
      <c r="R517" s="2">
        <v>46691.11226161509</v>
      </c>
      <c r="S517" s="2">
        <v>46689.799487776596</v>
      </c>
      <c r="T517" s="2">
        <v>46688.486713938102</v>
      </c>
      <c r="U517" s="2">
        <v>46687.173940099616</v>
      </c>
      <c r="V517" s="2">
        <v>46685.861166261122</v>
      </c>
      <c r="W517" s="2">
        <v>46684.548392422636</v>
      </c>
      <c r="X517" s="2">
        <v>46683.235618584142</v>
      </c>
      <c r="Y517" s="2">
        <f t="shared" si="7"/>
        <v>560285.47049635008</v>
      </c>
    </row>
    <row r="518" spans="1:25" ht="14.4">
      <c r="A518" s="1" t="s">
        <v>42</v>
      </c>
      <c r="B518" s="1">
        <v>123005</v>
      </c>
      <c r="C518" s="13" t="s">
        <v>1093</v>
      </c>
      <c r="D518" s="13" t="s">
        <v>1059</v>
      </c>
      <c r="E518" s="1" t="s">
        <v>211</v>
      </c>
      <c r="F518" s="1">
        <v>68012000</v>
      </c>
      <c r="G518" s="13" t="s">
        <v>864</v>
      </c>
      <c r="H518" s="13">
        <v>30</v>
      </c>
      <c r="I518" s="13" t="s">
        <v>859</v>
      </c>
      <c r="J518" s="13" t="s">
        <v>860</v>
      </c>
      <c r="K518" s="13" t="s">
        <v>859</v>
      </c>
      <c r="L518" s="13" t="s">
        <v>862</v>
      </c>
      <c r="M518" s="2">
        <v>-75.06</v>
      </c>
      <c r="N518" s="2">
        <v>-75.06</v>
      </c>
      <c r="O518" s="2">
        <v>-75.06</v>
      </c>
      <c r="P518" s="2">
        <v>-75.06</v>
      </c>
      <c r="Q518" s="2">
        <v>-75.06</v>
      </c>
      <c r="R518" s="2">
        <v>-75.06</v>
      </c>
      <c r="S518" s="2">
        <v>-75.06</v>
      </c>
      <c r="T518" s="2">
        <v>-75.06</v>
      </c>
      <c r="U518" s="2">
        <v>-75.06</v>
      </c>
      <c r="V518" s="2">
        <v>-75.06</v>
      </c>
      <c r="W518" s="2">
        <v>-75.06</v>
      </c>
      <c r="X518" s="2">
        <v>-75.06</v>
      </c>
      <c r="Y518" s="2">
        <f t="shared" si="7"/>
        <v>-900.7199999999998</v>
      </c>
    </row>
    <row r="519" spans="1:25" ht="14.4">
      <c r="A519" s="1" t="s">
        <v>42</v>
      </c>
      <c r="B519" s="1">
        <v>123005</v>
      </c>
      <c r="C519" s="13" t="s">
        <v>1093</v>
      </c>
      <c r="D519" s="13" t="s">
        <v>1059</v>
      </c>
      <c r="E519" s="1" t="s">
        <v>212</v>
      </c>
      <c r="F519" s="1">
        <v>68012500</v>
      </c>
      <c r="G519" s="13" t="s">
        <v>865</v>
      </c>
      <c r="H519" s="13">
        <v>30</v>
      </c>
      <c r="I519" s="13" t="s">
        <v>859</v>
      </c>
      <c r="J519" s="13" t="s">
        <v>860</v>
      </c>
      <c r="K519" s="13" t="s">
        <v>859</v>
      </c>
      <c r="L519" s="13" t="s">
        <v>862</v>
      </c>
      <c r="M519" s="2">
        <v>-9585.5499999999993</v>
      </c>
      <c r="N519" s="2">
        <v>-9585.5499999999993</v>
      </c>
      <c r="O519" s="2">
        <v>-9585.5499999999993</v>
      </c>
      <c r="P519" s="2">
        <v>-9585.5499999999993</v>
      </c>
      <c r="Q519" s="2">
        <v>-9585.5499999999993</v>
      </c>
      <c r="R519" s="2">
        <v>-9585.5499999999993</v>
      </c>
      <c r="S519" s="2">
        <v>-9585.5499999999993</v>
      </c>
      <c r="T519" s="2">
        <v>-9585.5499999999993</v>
      </c>
      <c r="U519" s="2">
        <v>-9585.5499999999993</v>
      </c>
      <c r="V519" s="2">
        <v>-9585.5499999999993</v>
      </c>
      <c r="W519" s="2">
        <v>-9585.5499999999993</v>
      </c>
      <c r="X519" s="2">
        <v>-9585.5499999999993</v>
      </c>
      <c r="Y519" s="2">
        <f t="shared" si="7"/>
        <v>-115026.60000000002</v>
      </c>
    </row>
    <row r="520" spans="1:25" ht="14.4">
      <c r="A520" s="1" t="s">
        <v>42</v>
      </c>
      <c r="B520" s="1">
        <v>123005</v>
      </c>
      <c r="C520" s="13" t="s">
        <v>1093</v>
      </c>
      <c r="D520" s="13" t="s">
        <v>1059</v>
      </c>
      <c r="E520" s="1" t="s">
        <v>217</v>
      </c>
      <c r="F520" s="1">
        <v>68311000</v>
      </c>
      <c r="G520" s="13" t="s">
        <v>880</v>
      </c>
      <c r="H520" s="13">
        <v>32</v>
      </c>
      <c r="I520" s="13" t="s">
        <v>881</v>
      </c>
      <c r="J520" s="13" t="s">
        <v>882</v>
      </c>
      <c r="K520" s="13" t="s">
        <v>883</v>
      </c>
      <c r="L520" s="13" t="s">
        <v>862</v>
      </c>
      <c r="M520" s="2">
        <v>7812.0684997404333</v>
      </c>
      <c r="N520" s="2">
        <v>7811.86019968852</v>
      </c>
      <c r="O520" s="2">
        <v>7811.6518996366067</v>
      </c>
      <c r="P520" s="2">
        <v>7811.4435995846934</v>
      </c>
      <c r="Q520" s="2">
        <v>7811.2352995327801</v>
      </c>
      <c r="R520" s="2">
        <v>7811.0269994808668</v>
      </c>
      <c r="S520" s="2">
        <v>7810.8186994289536</v>
      </c>
      <c r="T520" s="2">
        <v>7810.6103993770403</v>
      </c>
      <c r="U520" s="2">
        <v>7810.4020993251279</v>
      </c>
      <c r="V520" s="2">
        <v>7810.1937992732146</v>
      </c>
      <c r="W520" s="2">
        <v>7809.9854992213013</v>
      </c>
      <c r="X520" s="2">
        <v>7809.777199169388</v>
      </c>
      <c r="Y520" s="2">
        <f t="shared" si="7"/>
        <v>93731.074193458931</v>
      </c>
    </row>
    <row r="521" spans="1:25" ht="14.4">
      <c r="A521" s="1" t="s">
        <v>42</v>
      </c>
      <c r="B521" s="1">
        <v>123005</v>
      </c>
      <c r="C521" s="13" t="s">
        <v>1093</v>
      </c>
      <c r="D521" s="13" t="s">
        <v>1059</v>
      </c>
      <c r="E521" s="1" t="s">
        <v>218</v>
      </c>
      <c r="F521" s="1">
        <v>68312000</v>
      </c>
      <c r="G521" s="13" t="s">
        <v>884</v>
      </c>
      <c r="H521" s="13">
        <v>32</v>
      </c>
      <c r="I521" s="13" t="s">
        <v>881</v>
      </c>
      <c r="J521" s="13" t="s">
        <v>882</v>
      </c>
      <c r="K521" s="13" t="s">
        <v>883</v>
      </c>
      <c r="L521" s="13" t="s">
        <v>862</v>
      </c>
      <c r="M521" s="2">
        <v>-29.94</v>
      </c>
      <c r="N521" s="2">
        <v>-29.94</v>
      </c>
      <c r="O521" s="2">
        <v>-29.94</v>
      </c>
      <c r="P521" s="2">
        <v>-29.94</v>
      </c>
      <c r="Q521" s="2">
        <v>-29.94</v>
      </c>
      <c r="R521" s="2">
        <v>-29.94</v>
      </c>
      <c r="S521" s="2">
        <v>-29.94</v>
      </c>
      <c r="T521" s="2">
        <v>-29.94</v>
      </c>
      <c r="U521" s="2">
        <v>-29.94</v>
      </c>
      <c r="V521" s="2">
        <v>-29.94</v>
      </c>
      <c r="W521" s="2">
        <v>-29.94</v>
      </c>
      <c r="X521" s="2">
        <v>-29.94</v>
      </c>
      <c r="Y521" s="2">
        <f t="shared" si="7"/>
        <v>-359.28000000000003</v>
      </c>
    </row>
    <row r="522" spans="1:25" ht="14.4">
      <c r="A522" s="1" t="s">
        <v>42</v>
      </c>
      <c r="B522" s="1">
        <v>123005</v>
      </c>
      <c r="C522" s="13" t="s">
        <v>1093</v>
      </c>
      <c r="D522" s="13" t="s">
        <v>1059</v>
      </c>
      <c r="E522" s="1" t="s">
        <v>219</v>
      </c>
      <c r="F522" s="1">
        <v>68312500</v>
      </c>
      <c r="G522" s="13" t="s">
        <v>885</v>
      </c>
      <c r="H522" s="13">
        <v>32</v>
      </c>
      <c r="I522" s="13" t="s">
        <v>881</v>
      </c>
      <c r="J522" s="13" t="s">
        <v>882</v>
      </c>
      <c r="K522" s="13" t="s">
        <v>883</v>
      </c>
      <c r="L522" s="13" t="s">
        <v>862</v>
      </c>
      <c r="M522" s="2">
        <v>-1366.65</v>
      </c>
      <c r="N522" s="2">
        <v>-1366.65</v>
      </c>
      <c r="O522" s="2">
        <v>-1366.65</v>
      </c>
      <c r="P522" s="2">
        <v>-1366.65</v>
      </c>
      <c r="Q522" s="2">
        <v>-1366.65</v>
      </c>
      <c r="R522" s="2">
        <v>-1366.65</v>
      </c>
      <c r="S522" s="2">
        <v>-1366.65</v>
      </c>
      <c r="T522" s="2">
        <v>-1366.65</v>
      </c>
      <c r="U522" s="2">
        <v>-1366.65</v>
      </c>
      <c r="V522" s="2">
        <v>-1366.65</v>
      </c>
      <c r="W522" s="2">
        <v>-1366.65</v>
      </c>
      <c r="X522" s="2">
        <v>-1366.65</v>
      </c>
      <c r="Y522" s="2">
        <f t="shared" ref="Y522:Y585" si="8">SUM(M522:X522)</f>
        <v>-16399.8</v>
      </c>
    </row>
    <row r="523" spans="1:25" ht="14.4">
      <c r="A523" s="1" t="s">
        <v>42</v>
      </c>
      <c r="B523" s="1">
        <v>123005</v>
      </c>
      <c r="C523" s="13" t="s">
        <v>1093</v>
      </c>
      <c r="D523" s="13" t="s">
        <v>1059</v>
      </c>
      <c r="E523" s="1" t="s">
        <v>69</v>
      </c>
      <c r="F523" s="1">
        <v>68532000</v>
      </c>
      <c r="G523" s="13" t="s">
        <v>892</v>
      </c>
      <c r="H523" s="13">
        <v>34</v>
      </c>
      <c r="I523" s="13" t="s">
        <v>887</v>
      </c>
      <c r="J523" s="13" t="s">
        <v>888</v>
      </c>
      <c r="K523" s="13" t="s">
        <v>887</v>
      </c>
      <c r="L523" s="13" t="s">
        <v>894</v>
      </c>
      <c r="M523" s="2">
        <v>81.05239999760002</v>
      </c>
      <c r="N523" s="2">
        <v>39.722400000000007</v>
      </c>
      <c r="O523" s="2">
        <v>2.8751999952000014</v>
      </c>
      <c r="P523" s="2">
        <v>0</v>
      </c>
      <c r="Q523" s="2">
        <v>0</v>
      </c>
      <c r="R523" s="2">
        <v>0</v>
      </c>
      <c r="S523" s="2">
        <v>0</v>
      </c>
      <c r="T523" s="2">
        <v>0</v>
      </c>
      <c r="U523" s="2">
        <v>0</v>
      </c>
      <c r="V523" s="2">
        <v>0</v>
      </c>
      <c r="W523" s="2">
        <v>0</v>
      </c>
      <c r="X523" s="2">
        <v>0</v>
      </c>
      <c r="Y523" s="2">
        <f t="shared" si="8"/>
        <v>123.64999999280003</v>
      </c>
    </row>
    <row r="524" spans="1:25" ht="14.4">
      <c r="A524" s="1" t="s">
        <v>42</v>
      </c>
      <c r="B524" s="1">
        <v>123005</v>
      </c>
      <c r="C524" s="13" t="s">
        <v>1093</v>
      </c>
      <c r="D524" s="13" t="s">
        <v>1059</v>
      </c>
      <c r="E524" s="1" t="s">
        <v>70</v>
      </c>
      <c r="F524" s="1">
        <v>68533000</v>
      </c>
      <c r="G524" s="13" t="s">
        <v>896</v>
      </c>
      <c r="H524" s="13">
        <v>34</v>
      </c>
      <c r="I524" s="13" t="s">
        <v>887</v>
      </c>
      <c r="J524" s="13" t="s">
        <v>888</v>
      </c>
      <c r="K524" s="13" t="s">
        <v>887</v>
      </c>
      <c r="L524" s="13" t="s">
        <v>894</v>
      </c>
      <c r="M524" s="2">
        <v>1056.7658337229691</v>
      </c>
      <c r="N524" s="2">
        <v>1056.7658337229691</v>
      </c>
      <c r="O524" s="2">
        <v>1154.1951950299188</v>
      </c>
      <c r="P524" s="2">
        <v>1086.3551170672122</v>
      </c>
      <c r="Q524" s="2">
        <v>1136.4335887789844</v>
      </c>
      <c r="R524" s="2">
        <v>1136.4335887789844</v>
      </c>
      <c r="S524" s="2">
        <v>1086.3551170672122</v>
      </c>
      <c r="T524" s="2">
        <v>1186.5120604907561</v>
      </c>
      <c r="U524" s="2">
        <v>1136.4335887789844</v>
      </c>
      <c r="V524" s="2">
        <v>1086.3551170672122</v>
      </c>
      <c r="W524" s="2">
        <v>1136.4335887789844</v>
      </c>
      <c r="X524" s="2">
        <v>1136.4335887789844</v>
      </c>
      <c r="Y524" s="2">
        <f t="shared" si="8"/>
        <v>13395.472218063169</v>
      </c>
    </row>
    <row r="525" spans="1:25" ht="14.4">
      <c r="A525" s="1" t="s">
        <v>42</v>
      </c>
      <c r="B525" s="1">
        <v>123005</v>
      </c>
      <c r="C525" s="13" t="s">
        <v>1093</v>
      </c>
      <c r="D525" s="13" t="s">
        <v>1059</v>
      </c>
      <c r="E525" s="1" t="s">
        <v>71</v>
      </c>
      <c r="F525" s="1">
        <v>68535000</v>
      </c>
      <c r="G525" s="13" t="s">
        <v>898</v>
      </c>
      <c r="H525" s="13">
        <v>34</v>
      </c>
      <c r="I525" s="13" t="s">
        <v>887</v>
      </c>
      <c r="J525" s="13" t="s">
        <v>888</v>
      </c>
      <c r="K525" s="13" t="s">
        <v>887</v>
      </c>
      <c r="L525" s="13" t="s">
        <v>894</v>
      </c>
      <c r="M525" s="2">
        <v>193.39342055060874</v>
      </c>
      <c r="N525" s="2">
        <v>120.08777944939128</v>
      </c>
      <c r="O525" s="2">
        <v>69.828799999999973</v>
      </c>
      <c r="P525" s="2">
        <v>0</v>
      </c>
      <c r="Q525" s="2">
        <v>0</v>
      </c>
      <c r="R525" s="2">
        <v>0</v>
      </c>
      <c r="S525" s="2">
        <v>0</v>
      </c>
      <c r="T525" s="2">
        <v>0</v>
      </c>
      <c r="U525" s="2">
        <v>0</v>
      </c>
      <c r="V525" s="2">
        <v>0</v>
      </c>
      <c r="W525" s="2">
        <v>0</v>
      </c>
      <c r="X525" s="2">
        <v>0</v>
      </c>
      <c r="Y525" s="2">
        <f t="shared" si="8"/>
        <v>383.30999999999995</v>
      </c>
    </row>
    <row r="526" spans="1:25" ht="14.4">
      <c r="A526" s="1" t="s">
        <v>42</v>
      </c>
      <c r="B526" s="1">
        <v>123005</v>
      </c>
      <c r="C526" s="13" t="s">
        <v>1093</v>
      </c>
      <c r="D526" s="13" t="s">
        <v>1059</v>
      </c>
      <c r="E526" s="1" t="s">
        <v>128</v>
      </c>
      <c r="F526" s="1">
        <v>68532100</v>
      </c>
      <c r="G526" s="13" t="s">
        <v>895</v>
      </c>
      <c r="H526" s="13">
        <v>34</v>
      </c>
      <c r="I526" s="13" t="s">
        <v>887</v>
      </c>
      <c r="J526" s="13" t="s">
        <v>888</v>
      </c>
      <c r="K526" s="13" t="s">
        <v>887</v>
      </c>
      <c r="L526" s="13" t="s">
        <v>894</v>
      </c>
      <c r="M526" s="2">
        <v>-8.3999999995200039</v>
      </c>
      <c r="N526" s="2">
        <v>0</v>
      </c>
      <c r="O526" s="2">
        <v>0</v>
      </c>
      <c r="P526" s="2">
        <v>0</v>
      </c>
      <c r="Q526" s="2">
        <v>0</v>
      </c>
      <c r="R526" s="2">
        <v>0</v>
      </c>
      <c r="S526" s="2">
        <v>0</v>
      </c>
      <c r="T526" s="2">
        <v>0</v>
      </c>
      <c r="U526" s="2">
        <v>0</v>
      </c>
      <c r="V526" s="2">
        <v>0</v>
      </c>
      <c r="W526" s="2">
        <v>0</v>
      </c>
      <c r="X526" s="2">
        <v>0</v>
      </c>
      <c r="Y526" s="2">
        <f t="shared" si="8"/>
        <v>-8.3999999995200039</v>
      </c>
    </row>
    <row r="527" spans="1:25" ht="14.4">
      <c r="A527" s="1" t="s">
        <v>42</v>
      </c>
      <c r="B527" s="1">
        <v>123005</v>
      </c>
      <c r="C527" s="13" t="s">
        <v>1093</v>
      </c>
      <c r="D527" s="13" t="s">
        <v>1059</v>
      </c>
      <c r="E527" s="1" t="s">
        <v>129</v>
      </c>
      <c r="F527" s="1">
        <v>68533100</v>
      </c>
      <c r="G527" s="13" t="s">
        <v>897</v>
      </c>
      <c r="H527" s="13">
        <v>34</v>
      </c>
      <c r="I527" s="13" t="s">
        <v>887</v>
      </c>
      <c r="J527" s="13" t="s">
        <v>888</v>
      </c>
      <c r="K527" s="13" t="s">
        <v>887</v>
      </c>
      <c r="L527" s="13" t="s">
        <v>894</v>
      </c>
      <c r="M527" s="2">
        <v>-111.85154674459382</v>
      </c>
      <c r="N527" s="2">
        <v>-111.85154674459382</v>
      </c>
      <c r="O527" s="2">
        <v>-122.50407500598372</v>
      </c>
      <c r="P527" s="2">
        <v>-114.98339005344246</v>
      </c>
      <c r="Q527" s="2">
        <v>-120.45878957979686</v>
      </c>
      <c r="R527" s="2">
        <v>-120.45878957979686</v>
      </c>
      <c r="S527" s="2">
        <v>-114.98339005344246</v>
      </c>
      <c r="T527" s="2">
        <v>-125.93418910615124</v>
      </c>
      <c r="U527" s="2">
        <v>-120.45878957979686</v>
      </c>
      <c r="V527" s="2">
        <v>-114.98339005344246</v>
      </c>
      <c r="W527" s="2">
        <v>-120.45878957979686</v>
      </c>
      <c r="X527" s="2">
        <v>-120.45878957979686</v>
      </c>
      <c r="Y527" s="2">
        <f t="shared" si="8"/>
        <v>-1419.385475660634</v>
      </c>
    </row>
    <row r="528" spans="1:25" ht="14.4">
      <c r="A528" s="1" t="s">
        <v>42</v>
      </c>
      <c r="B528" s="1">
        <v>123005</v>
      </c>
      <c r="C528" s="13" t="s">
        <v>1093</v>
      </c>
      <c r="D528" s="13" t="s">
        <v>1059</v>
      </c>
      <c r="E528" s="1" t="s">
        <v>130</v>
      </c>
      <c r="F528" s="1">
        <v>68535100</v>
      </c>
      <c r="G528" s="13" t="s">
        <v>899</v>
      </c>
      <c r="H528" s="13">
        <v>34</v>
      </c>
      <c r="I528" s="13" t="s">
        <v>887</v>
      </c>
      <c r="J528" s="13" t="s">
        <v>888</v>
      </c>
      <c r="K528" s="13" t="s">
        <v>887</v>
      </c>
      <c r="L528" s="13" t="s">
        <v>894</v>
      </c>
      <c r="M528" s="2">
        <v>-20.469564110121745</v>
      </c>
      <c r="N528" s="2">
        <v>-5.5704358898782544</v>
      </c>
      <c r="O528" s="2">
        <v>0</v>
      </c>
      <c r="P528" s="2">
        <v>0</v>
      </c>
      <c r="Q528" s="2">
        <v>0</v>
      </c>
      <c r="R528" s="2">
        <v>0</v>
      </c>
      <c r="S528" s="2">
        <v>0</v>
      </c>
      <c r="T528" s="2">
        <v>0</v>
      </c>
      <c r="U528" s="2">
        <v>0</v>
      </c>
      <c r="V528" s="2">
        <v>0</v>
      </c>
      <c r="W528" s="2">
        <v>0</v>
      </c>
      <c r="X528" s="2">
        <v>0</v>
      </c>
      <c r="Y528" s="2">
        <f t="shared" si="8"/>
        <v>-26.04</v>
      </c>
    </row>
    <row r="529" spans="1:25" ht="14.4">
      <c r="A529" s="1" t="s">
        <v>42</v>
      </c>
      <c r="B529" s="1">
        <v>123005</v>
      </c>
      <c r="C529" s="13" t="s">
        <v>1093</v>
      </c>
      <c r="D529" s="13" t="s">
        <v>1059</v>
      </c>
      <c r="E529" s="1" t="s">
        <v>133</v>
      </c>
      <c r="F529" s="1">
        <v>70510000</v>
      </c>
      <c r="G529" s="13" t="s">
        <v>954</v>
      </c>
      <c r="H529" s="13">
        <v>41</v>
      </c>
      <c r="I529" s="13" t="s">
        <v>955</v>
      </c>
      <c r="J529" s="13" t="s">
        <v>956</v>
      </c>
      <c r="K529" s="13" t="s">
        <v>957</v>
      </c>
      <c r="L529" s="13" t="s">
        <v>959</v>
      </c>
      <c r="M529" s="2">
        <v>2050.0561600210331</v>
      </c>
      <c r="N529" s="2">
        <v>2050.0561600210331</v>
      </c>
      <c r="O529" s="2">
        <v>2050.0561600210331</v>
      </c>
      <c r="P529" s="2">
        <v>2050.0561600210331</v>
      </c>
      <c r="Q529" s="2">
        <v>2050.0561600210331</v>
      </c>
      <c r="R529" s="2">
        <v>2050.0561600210331</v>
      </c>
      <c r="S529" s="2">
        <v>2050.0561600210331</v>
      </c>
      <c r="T529" s="2">
        <v>2050.0561600210331</v>
      </c>
      <c r="U529" s="2">
        <v>2050.0561600210331</v>
      </c>
      <c r="V529" s="2">
        <v>2050.0561600210331</v>
      </c>
      <c r="W529" s="2">
        <v>2050.0561600210331</v>
      </c>
      <c r="X529" s="2">
        <v>2050.0561600210331</v>
      </c>
      <c r="Y529" s="2">
        <f t="shared" si="8"/>
        <v>24600.673920252404</v>
      </c>
    </row>
    <row r="530" spans="1:25" ht="14.4">
      <c r="A530" s="1" t="s">
        <v>42</v>
      </c>
      <c r="B530" s="1">
        <v>123005</v>
      </c>
      <c r="C530" s="13" t="s">
        <v>1093</v>
      </c>
      <c r="D530" s="13" t="s">
        <v>1059</v>
      </c>
      <c r="E530" s="1" t="s">
        <v>134</v>
      </c>
      <c r="F530" s="1">
        <v>85000000</v>
      </c>
      <c r="G530" s="13" t="s">
        <v>1015</v>
      </c>
      <c r="H530" s="13">
        <v>42</v>
      </c>
      <c r="I530" s="13" t="s">
        <v>1016</v>
      </c>
      <c r="J530" s="13" t="s">
        <v>1017</v>
      </c>
      <c r="K530" s="13" t="s">
        <v>1018</v>
      </c>
      <c r="L530" s="13" t="s">
        <v>959</v>
      </c>
      <c r="M530" s="2">
        <v>941.56453843850454</v>
      </c>
      <c r="N530" s="2">
        <v>941.56453843850454</v>
      </c>
      <c r="O530" s="2">
        <v>941.56453843850454</v>
      </c>
      <c r="P530" s="2">
        <v>941.56453843850454</v>
      </c>
      <c r="Q530" s="2">
        <v>941.56453843850454</v>
      </c>
      <c r="R530" s="2">
        <v>941.56453843850454</v>
      </c>
      <c r="S530" s="2">
        <v>941.56453843850454</v>
      </c>
      <c r="T530" s="2">
        <v>941.56453843850454</v>
      </c>
      <c r="U530" s="2">
        <v>941.56453843850454</v>
      </c>
      <c r="V530" s="2">
        <v>941.56453843850454</v>
      </c>
      <c r="W530" s="2">
        <v>941.56453843850454</v>
      </c>
      <c r="X530" s="2">
        <v>941.56453843850454</v>
      </c>
      <c r="Y530" s="2">
        <f t="shared" si="8"/>
        <v>11298.774461262054</v>
      </c>
    </row>
    <row r="531" spans="1:25" ht="14.4">
      <c r="A531" s="1" t="s">
        <v>43</v>
      </c>
      <c r="B531" s="1">
        <v>123006</v>
      </c>
      <c r="C531" s="13" t="s">
        <v>1094</v>
      </c>
      <c r="D531" s="13" t="s">
        <v>1059</v>
      </c>
      <c r="E531" s="1" t="s">
        <v>80</v>
      </c>
      <c r="F531" s="1">
        <v>50109900</v>
      </c>
      <c r="G531" s="13" t="s">
        <v>388</v>
      </c>
      <c r="H531" s="13">
        <v>10</v>
      </c>
      <c r="I531" s="13" t="s">
        <v>347</v>
      </c>
      <c r="J531" s="13" t="s">
        <v>348</v>
      </c>
      <c r="K531" s="13" t="s">
        <v>349</v>
      </c>
      <c r="L531" s="13" t="s">
        <v>351</v>
      </c>
      <c r="M531" s="2">
        <v>-2899.596</v>
      </c>
      <c r="N531" s="2">
        <v>-2899.596</v>
      </c>
      <c r="O531" s="2">
        <v>-3175.748</v>
      </c>
      <c r="P531" s="2">
        <v>-2980.7846879999997</v>
      </c>
      <c r="Q531" s="2">
        <v>-3122.7268160000003</v>
      </c>
      <c r="R531" s="2">
        <v>-3122.7268160000003</v>
      </c>
      <c r="S531" s="2">
        <v>-2980.7846879999997</v>
      </c>
      <c r="T531" s="2">
        <v>-3264.668944</v>
      </c>
      <c r="U531" s="2">
        <v>-3122.7268160000003</v>
      </c>
      <c r="V531" s="2">
        <v>-2980.7846879999997</v>
      </c>
      <c r="W531" s="2">
        <v>-3122.7268160000003</v>
      </c>
      <c r="X531" s="2">
        <v>-3122.7268160000003</v>
      </c>
      <c r="Y531" s="2">
        <f t="shared" si="8"/>
        <v>-36795.597088000002</v>
      </c>
    </row>
    <row r="532" spans="1:25" ht="14.4">
      <c r="A532" s="1" t="s">
        <v>43</v>
      </c>
      <c r="B532" s="1">
        <v>123006</v>
      </c>
      <c r="C532" s="13" t="s">
        <v>1094</v>
      </c>
      <c r="D532" s="13" t="s">
        <v>1059</v>
      </c>
      <c r="E532" s="1" t="s">
        <v>152</v>
      </c>
      <c r="F532" s="1">
        <v>50110000</v>
      </c>
      <c r="G532" s="13" t="s">
        <v>389</v>
      </c>
      <c r="H532" s="13">
        <v>10</v>
      </c>
      <c r="I532" s="13" t="s">
        <v>347</v>
      </c>
      <c r="J532" s="13" t="s">
        <v>348</v>
      </c>
      <c r="K532" s="13" t="s">
        <v>349</v>
      </c>
      <c r="L532" s="13" t="s">
        <v>351</v>
      </c>
      <c r="M532" s="2">
        <v>3279.0811189999999</v>
      </c>
      <c r="N532" s="2">
        <v>3279.0811189999999</v>
      </c>
      <c r="O532" s="2">
        <v>3279.0811189999999</v>
      </c>
      <c r="P532" s="2">
        <v>3370.8896303319998</v>
      </c>
      <c r="Q532" s="2">
        <v>3370.8896303319998</v>
      </c>
      <c r="R532" s="2">
        <v>3370.8896303319998</v>
      </c>
      <c r="S532" s="2">
        <v>3370.8896303319998</v>
      </c>
      <c r="T532" s="2">
        <v>3370.8896303319998</v>
      </c>
      <c r="U532" s="2">
        <v>3370.8896303319998</v>
      </c>
      <c r="V532" s="2">
        <v>3370.8896303319998</v>
      </c>
      <c r="W532" s="2">
        <v>3370.8896303319998</v>
      </c>
      <c r="X532" s="2">
        <v>3370.8896303319998</v>
      </c>
      <c r="Y532" s="2">
        <f t="shared" si="8"/>
        <v>40175.250029987998</v>
      </c>
    </row>
    <row r="533" spans="1:25" ht="14.4">
      <c r="A533" s="1" t="s">
        <v>43</v>
      </c>
      <c r="B533" s="1">
        <v>123006</v>
      </c>
      <c r="C533" s="13" t="s">
        <v>1094</v>
      </c>
      <c r="D533" s="13" t="s">
        <v>1059</v>
      </c>
      <c r="E533" s="1" t="s">
        <v>153</v>
      </c>
      <c r="F533" s="1">
        <v>50119900</v>
      </c>
      <c r="G533" s="13" t="s">
        <v>406</v>
      </c>
      <c r="H533" s="13">
        <v>10</v>
      </c>
      <c r="I533" s="13" t="s">
        <v>347</v>
      </c>
      <c r="J533" s="13" t="s">
        <v>348</v>
      </c>
      <c r="K533" s="13" t="s">
        <v>349</v>
      </c>
      <c r="L533" s="13" t="s">
        <v>351</v>
      </c>
      <c r="M533" s="2">
        <v>-384.08013299999999</v>
      </c>
      <c r="N533" s="2">
        <v>-384.08013299999999</v>
      </c>
      <c r="O533" s="2">
        <v>-384.08013299999993</v>
      </c>
      <c r="P533" s="2">
        <v>-394.83437672399998</v>
      </c>
      <c r="Q533" s="2">
        <v>-394.83437672399998</v>
      </c>
      <c r="R533" s="2">
        <v>-394.83437672399998</v>
      </c>
      <c r="S533" s="2">
        <v>-394.83437672399998</v>
      </c>
      <c r="T533" s="2">
        <v>-394.83437672399998</v>
      </c>
      <c r="U533" s="2">
        <v>-394.83437672399998</v>
      </c>
      <c r="V533" s="2">
        <v>-394.83437672399998</v>
      </c>
      <c r="W533" s="2">
        <v>-394.83437672399998</v>
      </c>
      <c r="X533" s="2">
        <v>-394.83437672399998</v>
      </c>
      <c r="Y533" s="2">
        <f t="shared" si="8"/>
        <v>-4705.7497895159995</v>
      </c>
    </row>
    <row r="534" spans="1:25" ht="14.4">
      <c r="A534" s="1" t="s">
        <v>43</v>
      </c>
      <c r="B534" s="1">
        <v>123006</v>
      </c>
      <c r="C534" s="13" t="s">
        <v>1094</v>
      </c>
      <c r="D534" s="13" t="s">
        <v>1059</v>
      </c>
      <c r="E534" s="1" t="s">
        <v>52</v>
      </c>
      <c r="F534" s="1">
        <v>50100000</v>
      </c>
      <c r="G534" s="13" t="s">
        <v>346</v>
      </c>
      <c r="H534" s="13">
        <v>10</v>
      </c>
      <c r="I534" s="13" t="s">
        <v>347</v>
      </c>
      <c r="J534" s="13" t="s">
        <v>348</v>
      </c>
      <c r="K534" s="13" t="s">
        <v>349</v>
      </c>
      <c r="L534" s="13" t="s">
        <v>351</v>
      </c>
      <c r="M534" s="2">
        <v>20164.986000000001</v>
      </c>
      <c r="N534" s="2">
        <v>20164.986000000001</v>
      </c>
      <c r="O534" s="2">
        <v>22085.458000000002</v>
      </c>
      <c r="P534" s="2">
        <v>20729.601407999999</v>
      </c>
      <c r="Q534" s="2">
        <v>21716.723856000004</v>
      </c>
      <c r="R534" s="2">
        <v>21716.723856000004</v>
      </c>
      <c r="S534" s="2">
        <v>20729.601407999999</v>
      </c>
      <c r="T534" s="2">
        <v>22703.846304000002</v>
      </c>
      <c r="U534" s="2">
        <v>21716.723856000004</v>
      </c>
      <c r="V534" s="2">
        <v>20729.601407999999</v>
      </c>
      <c r="W534" s="2">
        <v>21716.723856000004</v>
      </c>
      <c r="X534" s="2">
        <v>21716.723856000004</v>
      </c>
      <c r="Y534" s="2">
        <f t="shared" si="8"/>
        <v>255891.69980799998</v>
      </c>
    </row>
    <row r="535" spans="1:25" ht="14.4">
      <c r="A535" s="1" t="s">
        <v>43</v>
      </c>
      <c r="B535" s="1">
        <v>123006</v>
      </c>
      <c r="C535" s="13" t="s">
        <v>1094</v>
      </c>
      <c r="D535" s="13" t="s">
        <v>1059</v>
      </c>
      <c r="E535" s="1" t="s">
        <v>81</v>
      </c>
      <c r="F535" s="1">
        <v>50171000</v>
      </c>
      <c r="G535" s="13" t="s">
        <v>409</v>
      </c>
      <c r="H535" s="13">
        <v>10</v>
      </c>
      <c r="I535" s="13" t="s">
        <v>347</v>
      </c>
      <c r="J535" s="13" t="s">
        <v>348</v>
      </c>
      <c r="K535" s="13" t="s">
        <v>349</v>
      </c>
      <c r="L535" s="13" t="s">
        <v>351</v>
      </c>
      <c r="M535" s="2">
        <v>536.18557592647358</v>
      </c>
      <c r="N535" s="2">
        <v>536.18557592647358</v>
      </c>
      <c r="O535" s="2">
        <v>587.25277363375687</v>
      </c>
      <c r="P535" s="2">
        <v>551.19509205241502</v>
      </c>
      <c r="Q535" s="2">
        <v>577.4481916739586</v>
      </c>
      <c r="R535" s="2">
        <v>577.4481916739586</v>
      </c>
      <c r="S535" s="2">
        <v>551.19509205241502</v>
      </c>
      <c r="T535" s="2">
        <v>603.69129129550197</v>
      </c>
      <c r="U535" s="2">
        <v>577.4481916739586</v>
      </c>
      <c r="V535" s="2">
        <v>551.19509205241502</v>
      </c>
      <c r="W535" s="2">
        <v>577.4481916739586</v>
      </c>
      <c r="X535" s="2">
        <v>577.4481916739586</v>
      </c>
      <c r="Y535" s="2">
        <f t="shared" si="8"/>
        <v>6804.141451309245</v>
      </c>
    </row>
    <row r="536" spans="1:25" ht="14.4">
      <c r="A536" s="1" t="s">
        <v>43</v>
      </c>
      <c r="B536" s="1">
        <v>123006</v>
      </c>
      <c r="C536" s="13" t="s">
        <v>1094</v>
      </c>
      <c r="D536" s="13" t="s">
        <v>1059</v>
      </c>
      <c r="E536" s="1" t="s">
        <v>84</v>
      </c>
      <c r="F536" s="1">
        <v>50550000</v>
      </c>
      <c r="G536" s="13" t="s">
        <v>446</v>
      </c>
      <c r="H536" s="13">
        <v>12</v>
      </c>
      <c r="I536" s="13" t="s">
        <v>442</v>
      </c>
      <c r="J536" s="13" t="s">
        <v>443</v>
      </c>
      <c r="K536" s="13" t="s">
        <v>444</v>
      </c>
      <c r="L536" s="13" t="s">
        <v>417</v>
      </c>
      <c r="M536" s="2">
        <v>4572.37</v>
      </c>
      <c r="N536" s="2">
        <v>4572.37</v>
      </c>
      <c r="O536" s="2">
        <v>4572.37</v>
      </c>
      <c r="P536" s="2">
        <v>4572.37</v>
      </c>
      <c r="Q536" s="2">
        <v>4572.37</v>
      </c>
      <c r="R536" s="2">
        <v>4572.37</v>
      </c>
      <c r="S536" s="2">
        <v>4572.37</v>
      </c>
      <c r="T536" s="2">
        <v>4572.37</v>
      </c>
      <c r="U536" s="2">
        <v>4572.37</v>
      </c>
      <c r="V536" s="2">
        <v>4572.37</v>
      </c>
      <c r="W536" s="2">
        <v>4572.37</v>
      </c>
      <c r="X536" s="2">
        <v>4572.37</v>
      </c>
      <c r="Y536" s="2">
        <f t="shared" si="8"/>
        <v>54868.44000000001</v>
      </c>
    </row>
    <row r="537" spans="1:25" ht="14.4">
      <c r="A537" s="1" t="s">
        <v>43</v>
      </c>
      <c r="B537" s="1">
        <v>123006</v>
      </c>
      <c r="C537" s="13" t="s">
        <v>1094</v>
      </c>
      <c r="D537" s="13" t="s">
        <v>1059</v>
      </c>
      <c r="E537" s="1" t="s">
        <v>85</v>
      </c>
      <c r="F537" s="1">
        <v>50550100</v>
      </c>
      <c r="G537" s="13" t="s">
        <v>447</v>
      </c>
      <c r="H537" s="13">
        <v>12</v>
      </c>
      <c r="I537" s="13" t="s">
        <v>442</v>
      </c>
      <c r="J537" s="13" t="s">
        <v>443</v>
      </c>
      <c r="K537" s="13" t="s">
        <v>444</v>
      </c>
      <c r="L537" s="13" t="s">
        <v>417</v>
      </c>
      <c r="M537" s="2">
        <v>-629.18399999999997</v>
      </c>
      <c r="N537" s="2">
        <v>-629.18399999999997</v>
      </c>
      <c r="O537" s="2">
        <v>-629.18399999999997</v>
      </c>
      <c r="P537" s="2">
        <v>-629.18399999999997</v>
      </c>
      <c r="Q537" s="2">
        <v>-629.18399999999997</v>
      </c>
      <c r="R537" s="2">
        <v>-629.18399999999997</v>
      </c>
      <c r="S537" s="2">
        <v>-629.18399999999997</v>
      </c>
      <c r="T537" s="2">
        <v>-629.18399999999997</v>
      </c>
      <c r="U537" s="2">
        <v>-629.18399999999997</v>
      </c>
      <c r="V537" s="2">
        <v>-629.18399999999997</v>
      </c>
      <c r="W537" s="2">
        <v>-629.18399999999997</v>
      </c>
      <c r="X537" s="2">
        <v>-629.18399999999997</v>
      </c>
      <c r="Y537" s="2">
        <f t="shared" si="8"/>
        <v>-7550.2080000000014</v>
      </c>
    </row>
    <row r="538" spans="1:25" ht="14.4">
      <c r="A538" s="1" t="s">
        <v>43</v>
      </c>
      <c r="B538" s="1">
        <v>123006</v>
      </c>
      <c r="C538" s="13" t="s">
        <v>1094</v>
      </c>
      <c r="D538" s="13" t="s">
        <v>1059</v>
      </c>
      <c r="E538" s="1" t="s">
        <v>53</v>
      </c>
      <c r="F538" s="1">
        <v>50421000</v>
      </c>
      <c r="G538" s="13" t="s">
        <v>413</v>
      </c>
      <c r="H538" s="13">
        <v>13</v>
      </c>
      <c r="I538" s="13" t="s">
        <v>414</v>
      </c>
      <c r="J538" s="13" t="s">
        <v>415</v>
      </c>
      <c r="K538" s="13" t="s">
        <v>414</v>
      </c>
      <c r="L538" s="13" t="s">
        <v>417</v>
      </c>
      <c r="M538" s="2">
        <v>596.82173913855252</v>
      </c>
      <c r="N538" s="2">
        <v>596.82173913855252</v>
      </c>
      <c r="O538" s="2">
        <v>646.32035768511128</v>
      </c>
      <c r="P538" s="2">
        <v>613.53422783443193</v>
      </c>
      <c r="Q538" s="2">
        <v>638.97855776736321</v>
      </c>
      <c r="R538" s="2">
        <v>638.97855776736321</v>
      </c>
      <c r="S538" s="2">
        <v>613.53422783443193</v>
      </c>
      <c r="T538" s="2">
        <v>664.42288770029427</v>
      </c>
      <c r="U538" s="2">
        <v>638.97855776736321</v>
      </c>
      <c r="V538" s="2">
        <v>613.53422783443193</v>
      </c>
      <c r="W538" s="2">
        <v>638.97855776736321</v>
      </c>
      <c r="X538" s="2">
        <v>638.97855776736321</v>
      </c>
      <c r="Y538" s="2">
        <f t="shared" si="8"/>
        <v>7539.8821960026216</v>
      </c>
    </row>
    <row r="539" spans="1:25" ht="14.4">
      <c r="A539" s="1" t="s">
        <v>43</v>
      </c>
      <c r="B539" s="1">
        <v>123006</v>
      </c>
      <c r="C539" s="13" t="s">
        <v>1094</v>
      </c>
      <c r="D539" s="13" t="s">
        <v>1059</v>
      </c>
      <c r="E539" s="1" t="s">
        <v>54</v>
      </c>
      <c r="F539" s="1">
        <v>50422000</v>
      </c>
      <c r="G539" s="13" t="s">
        <v>419</v>
      </c>
      <c r="H539" s="13">
        <v>13</v>
      </c>
      <c r="I539" s="13" t="s">
        <v>414</v>
      </c>
      <c r="J539" s="13" t="s">
        <v>415</v>
      </c>
      <c r="K539" s="13" t="s">
        <v>414</v>
      </c>
      <c r="L539" s="13" t="s">
        <v>417</v>
      </c>
      <c r="M539" s="2">
        <v>659.21813731776774</v>
      </c>
      <c r="N539" s="2">
        <v>659.21813731776774</v>
      </c>
      <c r="O539" s="2">
        <v>722.00081706231708</v>
      </c>
      <c r="P539" s="2">
        <v>677.67376516266529</v>
      </c>
      <c r="Q539" s="2">
        <v>709.93918255136361</v>
      </c>
      <c r="R539" s="2">
        <v>709.93918255136361</v>
      </c>
      <c r="S539" s="2">
        <v>677.67376516266529</v>
      </c>
      <c r="T539" s="2">
        <v>742.21459994006204</v>
      </c>
      <c r="U539" s="2">
        <v>709.93918255136361</v>
      </c>
      <c r="V539" s="2">
        <v>677.67376516266529</v>
      </c>
      <c r="W539" s="2">
        <v>709.93918255136361</v>
      </c>
      <c r="X539" s="2">
        <v>709.93918255136361</v>
      </c>
      <c r="Y539" s="2">
        <f t="shared" si="8"/>
        <v>8365.3688998827292</v>
      </c>
    </row>
    <row r="540" spans="1:25" ht="14.4">
      <c r="A540" s="1" t="s">
        <v>43</v>
      </c>
      <c r="B540" s="1">
        <v>123006</v>
      </c>
      <c r="C540" s="13" t="s">
        <v>1094</v>
      </c>
      <c r="D540" s="13" t="s">
        <v>1059</v>
      </c>
      <c r="E540" s="1" t="s">
        <v>90</v>
      </c>
      <c r="F540" s="1">
        <v>50421100</v>
      </c>
      <c r="G540" s="13" t="s">
        <v>418</v>
      </c>
      <c r="H540" s="13">
        <v>13</v>
      </c>
      <c r="I540" s="13" t="s">
        <v>414</v>
      </c>
      <c r="J540" s="13" t="s">
        <v>415</v>
      </c>
      <c r="K540" s="13" t="s">
        <v>414</v>
      </c>
      <c r="L540" s="13" t="s">
        <v>417</v>
      </c>
      <c r="M540" s="2">
        <v>-86.913659282673976</v>
      </c>
      <c r="N540" s="2">
        <v>-86.913659282673976</v>
      </c>
      <c r="O540" s="2">
        <v>-94.288939301635224</v>
      </c>
      <c r="P540" s="2">
        <v>-89.347241742588864</v>
      </c>
      <c r="Q540" s="2">
        <v>-93.138135672334926</v>
      </c>
      <c r="R540" s="2">
        <v>-93.138135672334926</v>
      </c>
      <c r="S540" s="2">
        <v>-89.347241742588864</v>
      </c>
      <c r="T540" s="2">
        <v>-96.929029602081016</v>
      </c>
      <c r="U540" s="2">
        <v>-93.138135672334926</v>
      </c>
      <c r="V540" s="2">
        <v>-89.347241742588864</v>
      </c>
      <c r="W540" s="2">
        <v>-93.138135672334926</v>
      </c>
      <c r="X540" s="2">
        <v>-93.138135672334926</v>
      </c>
      <c r="Y540" s="2">
        <f t="shared" si="8"/>
        <v>-1098.7776910585053</v>
      </c>
    </row>
    <row r="541" spans="1:25" ht="14.4">
      <c r="A541" s="1" t="s">
        <v>43</v>
      </c>
      <c r="B541" s="1">
        <v>123006</v>
      </c>
      <c r="C541" s="13" t="s">
        <v>1094</v>
      </c>
      <c r="D541" s="13" t="s">
        <v>1059</v>
      </c>
      <c r="E541" s="1" t="s">
        <v>91</v>
      </c>
      <c r="F541" s="1">
        <v>50422100</v>
      </c>
      <c r="G541" s="13" t="s">
        <v>420</v>
      </c>
      <c r="H541" s="13">
        <v>13</v>
      </c>
      <c r="I541" s="13" t="s">
        <v>414</v>
      </c>
      <c r="J541" s="13" t="s">
        <v>415</v>
      </c>
      <c r="K541" s="13" t="s">
        <v>414</v>
      </c>
      <c r="L541" s="13" t="s">
        <v>417</v>
      </c>
      <c r="M541" s="2">
        <v>-103.39862358640556</v>
      </c>
      <c r="N541" s="2">
        <v>-103.39862358640556</v>
      </c>
      <c r="O541" s="2">
        <v>-113.2461115470156</v>
      </c>
      <c r="P541" s="2">
        <v>-106.29378504682492</v>
      </c>
      <c r="Q541" s="2">
        <v>-111.35539385857848</v>
      </c>
      <c r="R541" s="2">
        <v>-111.35539385857848</v>
      </c>
      <c r="S541" s="2">
        <v>-106.29378504682492</v>
      </c>
      <c r="T541" s="2">
        <v>-116.41700267033205</v>
      </c>
      <c r="U541" s="2">
        <v>-111.35539385857848</v>
      </c>
      <c r="V541" s="2">
        <v>-106.29378504682492</v>
      </c>
      <c r="W541" s="2">
        <v>-111.35539385857848</v>
      </c>
      <c r="X541" s="2">
        <v>-111.35539385857848</v>
      </c>
      <c r="Y541" s="2">
        <f t="shared" si="8"/>
        <v>-1312.1186858235262</v>
      </c>
    </row>
    <row r="542" spans="1:25" ht="14.4">
      <c r="A542" s="1" t="s">
        <v>43</v>
      </c>
      <c r="B542" s="1">
        <v>123006</v>
      </c>
      <c r="C542" s="13" t="s">
        <v>1094</v>
      </c>
      <c r="D542" s="13" t="s">
        <v>1059</v>
      </c>
      <c r="E542" s="1" t="s">
        <v>92</v>
      </c>
      <c r="F542" s="1">
        <v>53150000</v>
      </c>
      <c r="G542" s="13" t="s">
        <v>658</v>
      </c>
      <c r="H542" s="13">
        <v>15</v>
      </c>
      <c r="I542" s="13" t="s">
        <v>650</v>
      </c>
      <c r="J542" s="13" t="s">
        <v>651</v>
      </c>
      <c r="K542" s="13" t="s">
        <v>650</v>
      </c>
      <c r="L542" s="13" t="s">
        <v>660</v>
      </c>
      <c r="M542" s="2">
        <v>640</v>
      </c>
      <c r="N542" s="2">
        <v>640</v>
      </c>
      <c r="O542" s="2">
        <v>640</v>
      </c>
      <c r="P542" s="2">
        <v>640</v>
      </c>
      <c r="Q542" s="2">
        <v>640</v>
      </c>
      <c r="R542" s="2">
        <v>640</v>
      </c>
      <c r="S542" s="2">
        <v>640</v>
      </c>
      <c r="T542" s="2">
        <v>640</v>
      </c>
      <c r="U542" s="2">
        <v>640</v>
      </c>
      <c r="V542" s="2">
        <v>640</v>
      </c>
      <c r="W542" s="2">
        <v>640</v>
      </c>
      <c r="X542" s="2">
        <v>640</v>
      </c>
      <c r="Y542" s="2">
        <f t="shared" si="8"/>
        <v>7680</v>
      </c>
    </row>
    <row r="543" spans="1:25" ht="14.4">
      <c r="A543" s="1" t="s">
        <v>43</v>
      </c>
      <c r="B543" s="1">
        <v>123006</v>
      </c>
      <c r="C543" s="13" t="s">
        <v>1094</v>
      </c>
      <c r="D543" s="13" t="s">
        <v>1059</v>
      </c>
      <c r="E543" s="1" t="s">
        <v>188</v>
      </c>
      <c r="F543" s="1">
        <v>52532000</v>
      </c>
      <c r="G543" s="13" t="s">
        <v>552</v>
      </c>
      <c r="H543" s="13">
        <v>16</v>
      </c>
      <c r="I543" s="13" t="s">
        <v>553</v>
      </c>
      <c r="J543" s="13" t="s">
        <v>554</v>
      </c>
      <c r="K543" s="13" t="s">
        <v>555</v>
      </c>
      <c r="L543" s="13" t="s">
        <v>506</v>
      </c>
      <c r="M543" s="2">
        <v>1000</v>
      </c>
      <c r="N543" s="2">
        <v>1000</v>
      </c>
      <c r="O543" s="2">
        <v>1000</v>
      </c>
      <c r="P543" s="2">
        <v>1000</v>
      </c>
      <c r="Q543" s="2">
        <v>1000</v>
      </c>
      <c r="R543" s="2">
        <v>1000</v>
      </c>
      <c r="S543" s="2">
        <v>1000</v>
      </c>
      <c r="T543" s="2">
        <v>1000</v>
      </c>
      <c r="U543" s="2">
        <v>1000</v>
      </c>
      <c r="V543" s="2">
        <v>1000</v>
      </c>
      <c r="W543" s="2">
        <v>1000</v>
      </c>
      <c r="X543" s="2">
        <v>1000</v>
      </c>
      <c r="Y543" s="2">
        <f t="shared" si="8"/>
        <v>12000</v>
      </c>
    </row>
    <row r="544" spans="1:25" ht="14.4">
      <c r="A544" s="1" t="s">
        <v>43</v>
      </c>
      <c r="B544" s="1">
        <v>123006</v>
      </c>
      <c r="C544" s="13" t="s">
        <v>1094</v>
      </c>
      <c r="D544" s="13" t="s">
        <v>1059</v>
      </c>
      <c r="E544" s="1" t="s">
        <v>205</v>
      </c>
      <c r="F544" s="1">
        <v>52546000</v>
      </c>
      <c r="G544" s="13" t="s">
        <v>572</v>
      </c>
      <c r="H544" s="13">
        <v>16</v>
      </c>
      <c r="I544" s="13" t="s">
        <v>553</v>
      </c>
      <c r="J544" s="13" t="s">
        <v>554</v>
      </c>
      <c r="K544" s="13" t="s">
        <v>555</v>
      </c>
      <c r="L544" s="13" t="s">
        <v>506</v>
      </c>
      <c r="M544" s="2">
        <v>0</v>
      </c>
      <c r="N544" s="2">
        <v>0</v>
      </c>
      <c r="O544" s="2">
        <v>0</v>
      </c>
      <c r="P544" s="2">
        <v>500</v>
      </c>
      <c r="Q544" s="2">
        <v>500</v>
      </c>
      <c r="R544" s="2">
        <v>500</v>
      </c>
      <c r="S544" s="2">
        <v>500</v>
      </c>
      <c r="T544" s="2">
        <v>500</v>
      </c>
      <c r="U544" s="2">
        <v>500</v>
      </c>
      <c r="V544" s="2">
        <v>500</v>
      </c>
      <c r="W544" s="2">
        <v>0</v>
      </c>
      <c r="X544" s="2">
        <v>0</v>
      </c>
      <c r="Y544" s="2">
        <f t="shared" si="8"/>
        <v>3500</v>
      </c>
    </row>
    <row r="545" spans="1:25" ht="14.4">
      <c r="A545" s="1" t="s">
        <v>43</v>
      </c>
      <c r="B545" s="1">
        <v>123006</v>
      </c>
      <c r="C545" s="13" t="s">
        <v>1094</v>
      </c>
      <c r="D545" s="13" t="s">
        <v>1059</v>
      </c>
      <c r="E545" s="1" t="s">
        <v>97</v>
      </c>
      <c r="F545" s="1">
        <v>52574100</v>
      </c>
      <c r="G545" s="13" t="s">
        <v>623</v>
      </c>
      <c r="H545" s="13">
        <v>17</v>
      </c>
      <c r="I545" s="13" t="s">
        <v>617</v>
      </c>
      <c r="J545" s="13" t="s">
        <v>618</v>
      </c>
      <c r="K545" s="13" t="s">
        <v>617</v>
      </c>
      <c r="L545" s="13" t="s">
        <v>506</v>
      </c>
      <c r="M545" s="2">
        <v>300</v>
      </c>
      <c r="N545" s="2">
        <v>300</v>
      </c>
      <c r="O545" s="2">
        <v>300</v>
      </c>
      <c r="P545" s="2">
        <v>300</v>
      </c>
      <c r="Q545" s="2">
        <v>300</v>
      </c>
      <c r="R545" s="2">
        <v>300</v>
      </c>
      <c r="S545" s="2">
        <v>300</v>
      </c>
      <c r="T545" s="2">
        <v>300</v>
      </c>
      <c r="U545" s="2">
        <v>300</v>
      </c>
      <c r="V545" s="2">
        <v>300</v>
      </c>
      <c r="W545" s="2">
        <v>300</v>
      </c>
      <c r="X545" s="2">
        <v>300</v>
      </c>
      <c r="Y545" s="2">
        <f t="shared" si="8"/>
        <v>3600</v>
      </c>
    </row>
    <row r="546" spans="1:25" ht="14.4">
      <c r="A546" s="1" t="s">
        <v>43</v>
      </c>
      <c r="B546" s="1">
        <v>123006</v>
      </c>
      <c r="C546" s="13" t="s">
        <v>1094</v>
      </c>
      <c r="D546" s="13" t="s">
        <v>1059</v>
      </c>
      <c r="E546" s="1" t="s">
        <v>156</v>
      </c>
      <c r="F546" s="1">
        <v>52582000</v>
      </c>
      <c r="G546" s="13" t="s">
        <v>633</v>
      </c>
      <c r="H546" s="13">
        <v>19</v>
      </c>
      <c r="I546" s="13" t="s">
        <v>527</v>
      </c>
      <c r="J546" s="13" t="s">
        <v>528</v>
      </c>
      <c r="K546" s="13" t="s">
        <v>529</v>
      </c>
      <c r="L546" s="13" t="s">
        <v>519</v>
      </c>
      <c r="M546" s="2">
        <v>225</v>
      </c>
      <c r="N546" s="2">
        <v>225</v>
      </c>
      <c r="O546" s="2">
        <v>225</v>
      </c>
      <c r="P546" s="2">
        <v>225</v>
      </c>
      <c r="Q546" s="2">
        <v>225</v>
      </c>
      <c r="R546" s="2">
        <v>225</v>
      </c>
      <c r="S546" s="2">
        <v>225</v>
      </c>
      <c r="T546" s="2">
        <v>225</v>
      </c>
      <c r="U546" s="2">
        <v>225</v>
      </c>
      <c r="V546" s="2">
        <v>225</v>
      </c>
      <c r="W546" s="2">
        <v>225</v>
      </c>
      <c r="X546" s="2">
        <v>225</v>
      </c>
      <c r="Y546" s="2">
        <f t="shared" si="8"/>
        <v>2700</v>
      </c>
    </row>
    <row r="547" spans="1:25" ht="14.4">
      <c r="A547" s="1" t="s">
        <v>43</v>
      </c>
      <c r="B547" s="1">
        <v>123006</v>
      </c>
      <c r="C547" s="13" t="s">
        <v>1094</v>
      </c>
      <c r="D547" s="13" t="s">
        <v>1059</v>
      </c>
      <c r="E547" s="1" t="s">
        <v>102</v>
      </c>
      <c r="F547" s="1">
        <v>52534021</v>
      </c>
      <c r="G547" s="13" t="s">
        <v>564</v>
      </c>
      <c r="H547" s="13">
        <v>21</v>
      </c>
      <c r="I547" s="13" t="s">
        <v>561</v>
      </c>
      <c r="J547" s="13" t="s">
        <v>562</v>
      </c>
      <c r="K547" s="13" t="s">
        <v>563</v>
      </c>
      <c r="L547" s="13" t="s">
        <v>506</v>
      </c>
      <c r="M547" s="2">
        <v>100</v>
      </c>
      <c r="N547" s="2">
        <v>100</v>
      </c>
      <c r="O547" s="2">
        <v>100</v>
      </c>
      <c r="P547" s="2">
        <v>100</v>
      </c>
      <c r="Q547" s="2">
        <v>100</v>
      </c>
      <c r="R547" s="2">
        <v>100</v>
      </c>
      <c r="S547" s="2">
        <v>100</v>
      </c>
      <c r="T547" s="2">
        <v>100</v>
      </c>
      <c r="U547" s="2">
        <v>100</v>
      </c>
      <c r="V547" s="2">
        <v>100</v>
      </c>
      <c r="W547" s="2">
        <v>100</v>
      </c>
      <c r="X547" s="2">
        <v>100</v>
      </c>
      <c r="Y547" s="2">
        <f t="shared" si="8"/>
        <v>1200</v>
      </c>
    </row>
    <row r="548" spans="1:25" ht="14.4">
      <c r="A548" s="1" t="s">
        <v>43</v>
      </c>
      <c r="B548" s="1">
        <v>123006</v>
      </c>
      <c r="C548" s="13" t="s">
        <v>1094</v>
      </c>
      <c r="D548" s="13" t="s">
        <v>1059</v>
      </c>
      <c r="E548" s="1" t="s">
        <v>222</v>
      </c>
      <c r="F548" s="1">
        <v>52000000</v>
      </c>
      <c r="G548" s="13" t="s">
        <v>488</v>
      </c>
      <c r="H548" s="13">
        <v>22</v>
      </c>
      <c r="I548" s="13" t="s">
        <v>489</v>
      </c>
      <c r="J548" s="13" t="s">
        <v>490</v>
      </c>
      <c r="K548" s="13" t="s">
        <v>489</v>
      </c>
      <c r="L548" s="13" t="s">
        <v>492</v>
      </c>
      <c r="M548" s="2">
        <v>1000</v>
      </c>
      <c r="N548" s="2">
        <v>1000</v>
      </c>
      <c r="O548" s="2">
        <v>1000</v>
      </c>
      <c r="P548" s="2">
        <v>1000</v>
      </c>
      <c r="Q548" s="2">
        <v>1000</v>
      </c>
      <c r="R548" s="2">
        <v>1000</v>
      </c>
      <c r="S548" s="2">
        <v>1000</v>
      </c>
      <c r="T548" s="2">
        <v>1000</v>
      </c>
      <c r="U548" s="2">
        <v>1000</v>
      </c>
      <c r="V548" s="2">
        <v>1000</v>
      </c>
      <c r="W548" s="2">
        <v>1000</v>
      </c>
      <c r="X548" s="2">
        <v>1000</v>
      </c>
      <c r="Y548" s="2">
        <f t="shared" si="8"/>
        <v>12000</v>
      </c>
    </row>
    <row r="549" spans="1:25" ht="14.4">
      <c r="A549" s="1" t="s">
        <v>43</v>
      </c>
      <c r="B549" s="1">
        <v>123006</v>
      </c>
      <c r="C549" s="13" t="s">
        <v>1094</v>
      </c>
      <c r="D549" s="13" t="s">
        <v>1059</v>
      </c>
      <c r="E549" s="1" t="s">
        <v>223</v>
      </c>
      <c r="F549" s="1">
        <v>54110000</v>
      </c>
      <c r="G549" s="13" t="s">
        <v>721</v>
      </c>
      <c r="H549" s="13">
        <v>23</v>
      </c>
      <c r="I549" s="13" t="s">
        <v>722</v>
      </c>
      <c r="J549" s="13" t="s">
        <v>723</v>
      </c>
      <c r="K549" s="13" t="s">
        <v>722</v>
      </c>
      <c r="L549" s="13" t="s">
        <v>725</v>
      </c>
      <c r="M549" s="2">
        <v>0</v>
      </c>
      <c r="N549" s="2">
        <v>0</v>
      </c>
      <c r="O549" s="2">
        <v>3000</v>
      </c>
      <c r="P549" s="2">
        <v>0</v>
      </c>
      <c r="Q549" s="2">
        <v>0</v>
      </c>
      <c r="R549" s="2">
        <v>0</v>
      </c>
      <c r="S549" s="2">
        <v>0</v>
      </c>
      <c r="T549" s="2">
        <v>0</v>
      </c>
      <c r="U549" s="2">
        <v>0</v>
      </c>
      <c r="V549" s="2">
        <v>0</v>
      </c>
      <c r="W549" s="2">
        <v>0</v>
      </c>
      <c r="X549" s="2">
        <v>0</v>
      </c>
      <c r="Y549" s="2">
        <f t="shared" si="8"/>
        <v>3000</v>
      </c>
    </row>
    <row r="550" spans="1:25" ht="14.4">
      <c r="A550" s="1" t="s">
        <v>43</v>
      </c>
      <c r="B550" s="1">
        <v>123006</v>
      </c>
      <c r="C550" s="13" t="s">
        <v>1094</v>
      </c>
      <c r="D550" s="13" t="s">
        <v>1059</v>
      </c>
      <c r="E550" s="1" t="s">
        <v>111</v>
      </c>
      <c r="F550" s="1">
        <v>54140000</v>
      </c>
      <c r="G550" s="13" t="s">
        <v>732</v>
      </c>
      <c r="H550" s="13">
        <v>23</v>
      </c>
      <c r="I550" s="13" t="s">
        <v>722</v>
      </c>
      <c r="J550" s="13" t="s">
        <v>723</v>
      </c>
      <c r="K550" s="13" t="s">
        <v>722</v>
      </c>
      <c r="L550" s="13" t="s">
        <v>734</v>
      </c>
      <c r="M550" s="2">
        <v>0</v>
      </c>
      <c r="N550" s="2">
        <v>0</v>
      </c>
      <c r="O550" s="2">
        <v>1000</v>
      </c>
      <c r="P550" s="2">
        <v>0</v>
      </c>
      <c r="Q550" s="2">
        <v>0</v>
      </c>
      <c r="R550" s="2">
        <v>1000</v>
      </c>
      <c r="S550" s="2">
        <v>0</v>
      </c>
      <c r="T550" s="2">
        <v>0</v>
      </c>
      <c r="U550" s="2">
        <v>1000</v>
      </c>
      <c r="V550" s="2">
        <v>0</v>
      </c>
      <c r="W550" s="2">
        <v>0</v>
      </c>
      <c r="X550" s="2">
        <v>1000</v>
      </c>
      <c r="Y550" s="2">
        <f t="shared" si="8"/>
        <v>4000</v>
      </c>
    </row>
    <row r="551" spans="1:25" ht="14.4">
      <c r="A551" s="1" t="s">
        <v>43</v>
      </c>
      <c r="B551" s="1">
        <v>123006</v>
      </c>
      <c r="C551" s="13" t="s">
        <v>1094</v>
      </c>
      <c r="D551" s="13" t="s">
        <v>1059</v>
      </c>
      <c r="E551" s="1" t="s">
        <v>190</v>
      </c>
      <c r="F551" s="1">
        <v>62002400</v>
      </c>
      <c r="G551" s="13" t="s">
        <v>822</v>
      </c>
      <c r="H551" s="13">
        <v>29</v>
      </c>
      <c r="I551" s="13" t="s">
        <v>814</v>
      </c>
      <c r="J551" s="13" t="s">
        <v>815</v>
      </c>
      <c r="K551" s="13" t="s">
        <v>816</v>
      </c>
      <c r="L551" s="13" t="s">
        <v>824</v>
      </c>
      <c r="M551" s="2">
        <v>4473</v>
      </c>
      <c r="N551" s="2">
        <v>4473</v>
      </c>
      <c r="O551" s="2">
        <v>4473</v>
      </c>
      <c r="P551" s="2">
        <v>4473</v>
      </c>
      <c r="Q551" s="2">
        <v>4473</v>
      </c>
      <c r="R551" s="2">
        <v>4473</v>
      </c>
      <c r="S551" s="2">
        <v>4473</v>
      </c>
      <c r="T551" s="2">
        <v>4473</v>
      </c>
      <c r="U551" s="2">
        <v>4473</v>
      </c>
      <c r="V551" s="2">
        <v>4473</v>
      </c>
      <c r="W551" s="2">
        <v>4473</v>
      </c>
      <c r="X551" s="2">
        <v>4473</v>
      </c>
      <c r="Y551" s="2">
        <f t="shared" si="8"/>
        <v>53676</v>
      </c>
    </row>
    <row r="552" spans="1:25" ht="14.4">
      <c r="A552" s="1" t="s">
        <v>43</v>
      </c>
      <c r="B552" s="1">
        <v>123006</v>
      </c>
      <c r="C552" s="13" t="s">
        <v>1094</v>
      </c>
      <c r="D552" s="13" t="s">
        <v>1059</v>
      </c>
      <c r="E552" s="1" t="s">
        <v>224</v>
      </c>
      <c r="F552" s="1">
        <v>62502400</v>
      </c>
      <c r="G552" s="13" t="s">
        <v>832</v>
      </c>
      <c r="H552" s="13">
        <v>29</v>
      </c>
      <c r="I552" s="13" t="s">
        <v>814</v>
      </c>
      <c r="J552" s="13" t="s">
        <v>815</v>
      </c>
      <c r="K552" s="13" t="s">
        <v>816</v>
      </c>
      <c r="L552" s="13" t="s">
        <v>834</v>
      </c>
      <c r="M552" s="2">
        <v>0</v>
      </c>
      <c r="N552" s="2">
        <v>0</v>
      </c>
      <c r="O552" s="2">
        <v>0</v>
      </c>
      <c r="P552" s="2">
        <v>0</v>
      </c>
      <c r="Q552" s="2">
        <v>0</v>
      </c>
      <c r="R552" s="2">
        <v>0</v>
      </c>
      <c r="S552" s="2">
        <v>0</v>
      </c>
      <c r="T552" s="2">
        <v>0</v>
      </c>
      <c r="U552" s="2">
        <v>0</v>
      </c>
      <c r="V552" s="2">
        <v>0</v>
      </c>
      <c r="W552" s="2">
        <v>0</v>
      </c>
      <c r="X552" s="2">
        <v>2000</v>
      </c>
      <c r="Y552" s="2">
        <f t="shared" si="8"/>
        <v>2000</v>
      </c>
    </row>
    <row r="553" spans="1:25" ht="14.4">
      <c r="A553" s="1" t="s">
        <v>43</v>
      </c>
      <c r="B553" s="1">
        <v>123006</v>
      </c>
      <c r="C553" s="13" t="s">
        <v>1094</v>
      </c>
      <c r="D553" s="13" t="s">
        <v>1059</v>
      </c>
      <c r="E553" s="1" t="s">
        <v>191</v>
      </c>
      <c r="F553" s="1">
        <v>62510000</v>
      </c>
      <c r="G553" s="13" t="s">
        <v>839</v>
      </c>
      <c r="H553" s="13">
        <v>29</v>
      </c>
      <c r="I553" s="13" t="s">
        <v>814</v>
      </c>
      <c r="J553" s="13" t="s">
        <v>815</v>
      </c>
      <c r="K553" s="13" t="s">
        <v>816</v>
      </c>
      <c r="L553" s="13" t="s">
        <v>834</v>
      </c>
      <c r="M553" s="2">
        <v>810</v>
      </c>
      <c r="N553" s="2">
        <v>810</v>
      </c>
      <c r="O553" s="2">
        <v>810</v>
      </c>
      <c r="P553" s="2">
        <v>3102</v>
      </c>
      <c r="Q553" s="2">
        <v>3102</v>
      </c>
      <c r="R553" s="2">
        <v>3102</v>
      </c>
      <c r="S553" s="2">
        <v>3102</v>
      </c>
      <c r="T553" s="2">
        <v>3102</v>
      </c>
      <c r="U553" s="2">
        <v>3102</v>
      </c>
      <c r="V553" s="2">
        <v>3102</v>
      </c>
      <c r="W553" s="2">
        <v>3102</v>
      </c>
      <c r="X553" s="2">
        <v>3102</v>
      </c>
      <c r="Y553" s="2">
        <f t="shared" si="8"/>
        <v>30348</v>
      </c>
    </row>
    <row r="554" spans="1:25" ht="14.4">
      <c r="A554" s="1" t="s">
        <v>43</v>
      </c>
      <c r="B554" s="1">
        <v>123006</v>
      </c>
      <c r="C554" s="13" t="s">
        <v>1094</v>
      </c>
      <c r="D554" s="13" t="s">
        <v>1059</v>
      </c>
      <c r="E554" s="1" t="s">
        <v>225</v>
      </c>
      <c r="F554" s="1">
        <v>62520700</v>
      </c>
      <c r="G554" s="13" t="s">
        <v>842</v>
      </c>
      <c r="H554" s="13">
        <v>29</v>
      </c>
      <c r="I554" s="13" t="s">
        <v>814</v>
      </c>
      <c r="J554" s="13" t="s">
        <v>815</v>
      </c>
      <c r="K554" s="13" t="s">
        <v>816</v>
      </c>
      <c r="L554" s="13" t="s">
        <v>834</v>
      </c>
      <c r="M554" s="2">
        <v>2438</v>
      </c>
      <c r="N554" s="2">
        <v>2438</v>
      </c>
      <c r="O554" s="2">
        <v>2438</v>
      </c>
      <c r="P554" s="2">
        <v>2438</v>
      </c>
      <c r="Q554" s="2">
        <v>2438</v>
      </c>
      <c r="R554" s="2">
        <v>2438</v>
      </c>
      <c r="S554" s="2">
        <v>2438</v>
      </c>
      <c r="T554" s="2">
        <v>2438</v>
      </c>
      <c r="U554" s="2">
        <v>2438</v>
      </c>
      <c r="V554" s="2">
        <v>2438</v>
      </c>
      <c r="W554" s="2">
        <v>2438</v>
      </c>
      <c r="X554" s="2">
        <v>2438</v>
      </c>
      <c r="Y554" s="2">
        <f t="shared" si="8"/>
        <v>29256</v>
      </c>
    </row>
    <row r="555" spans="1:25" ht="14.4">
      <c r="A555" s="1" t="s">
        <v>43</v>
      </c>
      <c r="B555" s="1">
        <v>123006</v>
      </c>
      <c r="C555" s="13" t="s">
        <v>1094</v>
      </c>
      <c r="D555" s="13" t="s">
        <v>1059</v>
      </c>
      <c r="E555" s="1" t="s">
        <v>192</v>
      </c>
      <c r="F555" s="1">
        <v>63110000</v>
      </c>
      <c r="G555" s="13" t="s">
        <v>844</v>
      </c>
      <c r="H555" s="13">
        <v>29</v>
      </c>
      <c r="I555" s="13" t="s">
        <v>814</v>
      </c>
      <c r="J555" s="13" t="s">
        <v>815</v>
      </c>
      <c r="K555" s="13" t="s">
        <v>816</v>
      </c>
      <c r="L555" s="13" t="s">
        <v>846</v>
      </c>
      <c r="M555" s="2">
        <v>2000</v>
      </c>
      <c r="N555" s="2">
        <v>2000</v>
      </c>
      <c r="O555" s="2">
        <v>2000</v>
      </c>
      <c r="P555" s="2">
        <v>2000</v>
      </c>
      <c r="Q555" s="2">
        <v>2000</v>
      </c>
      <c r="R555" s="2">
        <v>2000</v>
      </c>
      <c r="S555" s="2">
        <v>2000</v>
      </c>
      <c r="T555" s="2">
        <v>2000</v>
      </c>
      <c r="U555" s="2">
        <v>2000</v>
      </c>
      <c r="V555" s="2">
        <v>2000</v>
      </c>
      <c r="W555" s="2">
        <v>2000</v>
      </c>
      <c r="X555" s="2">
        <v>2000</v>
      </c>
      <c r="Y555" s="2">
        <f t="shared" si="8"/>
        <v>24000</v>
      </c>
    </row>
    <row r="556" spans="1:25" ht="14.4">
      <c r="A556" s="1" t="s">
        <v>43</v>
      </c>
      <c r="B556" s="1">
        <v>123006</v>
      </c>
      <c r="C556" s="13" t="s">
        <v>1094</v>
      </c>
      <c r="D556" s="13" t="s">
        <v>1059</v>
      </c>
      <c r="E556" s="1" t="s">
        <v>69</v>
      </c>
      <c r="F556" s="1">
        <v>68532000</v>
      </c>
      <c r="G556" s="13" t="s">
        <v>892</v>
      </c>
      <c r="H556" s="13">
        <v>34</v>
      </c>
      <c r="I556" s="13" t="s">
        <v>887</v>
      </c>
      <c r="J556" s="13" t="s">
        <v>888</v>
      </c>
      <c r="K556" s="13" t="s">
        <v>887</v>
      </c>
      <c r="L556" s="13" t="s">
        <v>894</v>
      </c>
      <c r="M556" s="2">
        <v>143.89573616955892</v>
      </c>
      <c r="N556" s="2">
        <v>62.474263818441187</v>
      </c>
      <c r="O556" s="2">
        <v>0</v>
      </c>
      <c r="P556" s="2">
        <v>0</v>
      </c>
      <c r="Q556" s="2">
        <v>0</v>
      </c>
      <c r="R556" s="2">
        <v>0</v>
      </c>
      <c r="S556" s="2">
        <v>0</v>
      </c>
      <c r="T556" s="2">
        <v>0</v>
      </c>
      <c r="U556" s="2">
        <v>0</v>
      </c>
      <c r="V556" s="2">
        <v>0</v>
      </c>
      <c r="W556" s="2">
        <v>0</v>
      </c>
      <c r="X556" s="2">
        <v>0</v>
      </c>
      <c r="Y556" s="2">
        <f t="shared" si="8"/>
        <v>206.3699999880001</v>
      </c>
    </row>
    <row r="557" spans="1:25" ht="14.4">
      <c r="A557" s="1" t="s">
        <v>43</v>
      </c>
      <c r="B557" s="1">
        <v>123006</v>
      </c>
      <c r="C557" s="13" t="s">
        <v>1094</v>
      </c>
      <c r="D557" s="13" t="s">
        <v>1059</v>
      </c>
      <c r="E557" s="1" t="s">
        <v>70</v>
      </c>
      <c r="F557" s="1">
        <v>68533000</v>
      </c>
      <c r="G557" s="13" t="s">
        <v>896</v>
      </c>
      <c r="H557" s="13">
        <v>34</v>
      </c>
      <c r="I557" s="13" t="s">
        <v>887</v>
      </c>
      <c r="J557" s="13" t="s">
        <v>888</v>
      </c>
      <c r="K557" s="13" t="s">
        <v>887</v>
      </c>
      <c r="L557" s="13" t="s">
        <v>894</v>
      </c>
      <c r="M557" s="2">
        <v>1834.6806361618753</v>
      </c>
      <c r="N557" s="2">
        <v>1834.6806361618753</v>
      </c>
      <c r="O557" s="2">
        <v>1985.5202847864825</v>
      </c>
      <c r="P557" s="2">
        <v>1886.0610539744077</v>
      </c>
      <c r="Q557" s="2">
        <v>1963.5844533674563</v>
      </c>
      <c r="R557" s="2">
        <v>1963.5844533674563</v>
      </c>
      <c r="S557" s="2">
        <v>1886.0610539744077</v>
      </c>
      <c r="T557" s="2">
        <v>2041.1178527605041</v>
      </c>
      <c r="U557" s="2">
        <v>1963.5844533674563</v>
      </c>
      <c r="V557" s="2">
        <v>1886.0610539744077</v>
      </c>
      <c r="W557" s="2">
        <v>1963.5844533674563</v>
      </c>
      <c r="X557" s="2">
        <v>1963.5844533674563</v>
      </c>
      <c r="Y557" s="2">
        <f t="shared" si="8"/>
        <v>23172.104838631247</v>
      </c>
    </row>
    <row r="558" spans="1:25" ht="14.4">
      <c r="A558" s="1" t="s">
        <v>43</v>
      </c>
      <c r="B558" s="1">
        <v>123006</v>
      </c>
      <c r="C558" s="13" t="s">
        <v>1094</v>
      </c>
      <c r="D558" s="13" t="s">
        <v>1059</v>
      </c>
      <c r="E558" s="1" t="s">
        <v>71</v>
      </c>
      <c r="F558" s="1">
        <v>68535000</v>
      </c>
      <c r="G558" s="13" t="s">
        <v>898</v>
      </c>
      <c r="H558" s="13">
        <v>34</v>
      </c>
      <c r="I558" s="13" t="s">
        <v>887</v>
      </c>
      <c r="J558" s="13" t="s">
        <v>888</v>
      </c>
      <c r="K558" s="13" t="s">
        <v>887</v>
      </c>
      <c r="L558" s="13" t="s">
        <v>894</v>
      </c>
      <c r="M558" s="2">
        <v>335.75671772897061</v>
      </c>
      <c r="N558" s="2">
        <v>293.56022347902933</v>
      </c>
      <c r="O558" s="2">
        <v>10.423058791999978</v>
      </c>
      <c r="P558" s="2">
        <v>0</v>
      </c>
      <c r="Q558" s="2">
        <v>0</v>
      </c>
      <c r="R558" s="2">
        <v>0</v>
      </c>
      <c r="S558" s="2">
        <v>0</v>
      </c>
      <c r="T558" s="2">
        <v>0</v>
      </c>
      <c r="U558" s="2">
        <v>0</v>
      </c>
      <c r="V558" s="2">
        <v>0</v>
      </c>
      <c r="W558" s="2">
        <v>0</v>
      </c>
      <c r="X558" s="2">
        <v>0</v>
      </c>
      <c r="Y558" s="2">
        <f t="shared" si="8"/>
        <v>639.7399999999999</v>
      </c>
    </row>
    <row r="559" spans="1:25" ht="14.4">
      <c r="A559" s="1" t="s">
        <v>43</v>
      </c>
      <c r="B559" s="1">
        <v>123006</v>
      </c>
      <c r="C559" s="13" t="s">
        <v>1094</v>
      </c>
      <c r="D559" s="13" t="s">
        <v>1059</v>
      </c>
      <c r="E559" s="1" t="s">
        <v>128</v>
      </c>
      <c r="F559" s="1">
        <v>68532100</v>
      </c>
      <c r="G559" s="13" t="s">
        <v>895</v>
      </c>
      <c r="H559" s="13">
        <v>34</v>
      </c>
      <c r="I559" s="13" t="s">
        <v>887</v>
      </c>
      <c r="J559" s="13" t="s">
        <v>888</v>
      </c>
      <c r="K559" s="13" t="s">
        <v>887</v>
      </c>
      <c r="L559" s="13" t="s">
        <v>894</v>
      </c>
      <c r="M559" s="2">
        <v>-20.472967969129773</v>
      </c>
      <c r="N559" s="2">
        <v>-8.0030320292430339</v>
      </c>
      <c r="O559" s="2">
        <v>0</v>
      </c>
      <c r="P559" s="2">
        <v>0</v>
      </c>
      <c r="Q559" s="2">
        <v>0</v>
      </c>
      <c r="R559" s="2">
        <v>0</v>
      </c>
      <c r="S559" s="2">
        <v>0</v>
      </c>
      <c r="T559" s="2">
        <v>0</v>
      </c>
      <c r="U559" s="2">
        <v>0</v>
      </c>
      <c r="V559" s="2">
        <v>0</v>
      </c>
      <c r="W559" s="2">
        <v>0</v>
      </c>
      <c r="X559" s="2">
        <v>0</v>
      </c>
      <c r="Y559" s="2">
        <f t="shared" si="8"/>
        <v>-28.475999998372806</v>
      </c>
    </row>
    <row r="560" spans="1:25" ht="14.4">
      <c r="A560" s="1" t="s">
        <v>43</v>
      </c>
      <c r="B560" s="1">
        <v>123006</v>
      </c>
      <c r="C560" s="13" t="s">
        <v>1094</v>
      </c>
      <c r="D560" s="13" t="s">
        <v>1059</v>
      </c>
      <c r="E560" s="1" t="s">
        <v>129</v>
      </c>
      <c r="F560" s="1">
        <v>68533100</v>
      </c>
      <c r="G560" s="13" t="s">
        <v>897</v>
      </c>
      <c r="H560" s="13">
        <v>34</v>
      </c>
      <c r="I560" s="13" t="s">
        <v>887</v>
      </c>
      <c r="J560" s="13" t="s">
        <v>888</v>
      </c>
      <c r="K560" s="13" t="s">
        <v>887</v>
      </c>
      <c r="L560" s="13" t="s">
        <v>894</v>
      </c>
      <c r="M560" s="2">
        <v>-261.03034160640453</v>
      </c>
      <c r="N560" s="2">
        <v>-261.03034160640453</v>
      </c>
      <c r="O560" s="2">
        <v>-282.95320973132601</v>
      </c>
      <c r="P560" s="2">
        <v>-268.3391911713839</v>
      </c>
      <c r="Q560" s="2">
        <v>-279.60754538759346</v>
      </c>
      <c r="R560" s="2">
        <v>-279.60754538759346</v>
      </c>
      <c r="S560" s="2">
        <v>-268.3391911713839</v>
      </c>
      <c r="T560" s="2">
        <v>-290.87589960380313</v>
      </c>
      <c r="U560" s="2">
        <v>-279.60754538759346</v>
      </c>
      <c r="V560" s="2">
        <v>-268.3391911713839</v>
      </c>
      <c r="W560" s="2">
        <v>-279.60754538759346</v>
      </c>
      <c r="X560" s="2">
        <v>-279.60754538759346</v>
      </c>
      <c r="Y560" s="2">
        <f t="shared" si="8"/>
        <v>-3298.9450930000567</v>
      </c>
    </row>
    <row r="561" spans="1:25" ht="14.4">
      <c r="A561" s="1" t="s">
        <v>43</v>
      </c>
      <c r="B561" s="1">
        <v>123006</v>
      </c>
      <c r="C561" s="13" t="s">
        <v>1094</v>
      </c>
      <c r="D561" s="13" t="s">
        <v>1059</v>
      </c>
      <c r="E561" s="1" t="s">
        <v>130</v>
      </c>
      <c r="F561" s="1">
        <v>68535100</v>
      </c>
      <c r="G561" s="13" t="s">
        <v>899</v>
      </c>
      <c r="H561" s="13">
        <v>34</v>
      </c>
      <c r="I561" s="13" t="s">
        <v>887</v>
      </c>
      <c r="J561" s="13" t="s">
        <v>888</v>
      </c>
      <c r="K561" s="13" t="s">
        <v>887</v>
      </c>
      <c r="L561" s="13" t="s">
        <v>894</v>
      </c>
      <c r="M561" s="2">
        <v>-47.770258594636118</v>
      </c>
      <c r="N561" s="2">
        <v>-39.236198931043866</v>
      </c>
      <c r="O561" s="2">
        <v>-1.2691424743199997</v>
      </c>
      <c r="P561" s="2">
        <v>0</v>
      </c>
      <c r="Q561" s="2">
        <v>0</v>
      </c>
      <c r="R561" s="2">
        <v>0</v>
      </c>
      <c r="S561" s="2">
        <v>0</v>
      </c>
      <c r="T561" s="2">
        <v>0</v>
      </c>
      <c r="U561" s="2">
        <v>0</v>
      </c>
      <c r="V561" s="2">
        <v>0</v>
      </c>
      <c r="W561" s="2">
        <v>0</v>
      </c>
      <c r="X561" s="2">
        <v>0</v>
      </c>
      <c r="Y561" s="2">
        <f t="shared" si="8"/>
        <v>-88.275599999999997</v>
      </c>
    </row>
    <row r="562" spans="1:25" ht="14.4">
      <c r="A562" s="1" t="s">
        <v>44</v>
      </c>
      <c r="B562" s="19">
        <v>123005</v>
      </c>
      <c r="C562" s="13" t="s">
        <v>1093</v>
      </c>
      <c r="D562" s="13" t="s">
        <v>1059</v>
      </c>
      <c r="E562" s="1" t="s">
        <v>127</v>
      </c>
      <c r="F562" s="1">
        <v>68011000</v>
      </c>
      <c r="G562" s="13" t="s">
        <v>858</v>
      </c>
      <c r="H562" s="13">
        <v>30</v>
      </c>
      <c r="I562" s="13" t="s">
        <v>859</v>
      </c>
      <c r="J562" s="13" t="s">
        <v>860</v>
      </c>
      <c r="K562" s="13" t="s">
        <v>859</v>
      </c>
      <c r="L562" s="13" t="s">
        <v>862</v>
      </c>
      <c r="M562" s="2">
        <v>-3.8342390511236117</v>
      </c>
      <c r="N562" s="2">
        <v>-4.6010868613483353</v>
      </c>
      <c r="O562" s="2">
        <v>-5.3679346715730567</v>
      </c>
      <c r="P562" s="2">
        <v>-6.1347824817977799</v>
      </c>
      <c r="Q562" s="2">
        <v>-6.9016302920225012</v>
      </c>
      <c r="R562" s="2">
        <v>-7.6684781022472244</v>
      </c>
      <c r="S562" s="2">
        <v>-8.4353259124719457</v>
      </c>
      <c r="T562" s="2">
        <v>-9.2021737226966707</v>
      </c>
      <c r="U562" s="2">
        <v>-9.9690215329213885</v>
      </c>
      <c r="V562" s="2">
        <v>-10.735869343146113</v>
      </c>
      <c r="W562" s="2">
        <v>-11.502717153370835</v>
      </c>
      <c r="X562" s="2">
        <v>-12.26956496359556</v>
      </c>
      <c r="Y562" s="2">
        <f t="shared" si="8"/>
        <v>-96.622824088315028</v>
      </c>
    </row>
    <row r="563" spans="1:25" ht="14.4">
      <c r="A563" s="1" t="s">
        <v>44</v>
      </c>
      <c r="B563" s="19">
        <v>123005</v>
      </c>
      <c r="C563" s="13" t="s">
        <v>1093</v>
      </c>
      <c r="D563" s="13" t="s">
        <v>1059</v>
      </c>
      <c r="E563" s="1" t="s">
        <v>217</v>
      </c>
      <c r="F563" s="1">
        <v>68311000</v>
      </c>
      <c r="G563" s="13" t="s">
        <v>880</v>
      </c>
      <c r="H563" s="13">
        <v>32</v>
      </c>
      <c r="I563" s="13" t="s">
        <v>881</v>
      </c>
      <c r="J563" s="13" t="s">
        <v>882</v>
      </c>
      <c r="K563" s="13" t="s">
        <v>883</v>
      </c>
      <c r="L563" s="13" t="s">
        <v>862</v>
      </c>
      <c r="M563" s="2">
        <v>-0.60838521455827399</v>
      </c>
      <c r="N563" s="2">
        <v>-0.7300622574699287</v>
      </c>
      <c r="O563" s="2">
        <v>-0.85173930038158341</v>
      </c>
      <c r="P563" s="2">
        <v>-0.97341634329323801</v>
      </c>
      <c r="Q563" s="2">
        <v>-1.0950933862048928</v>
      </c>
      <c r="R563" s="2">
        <v>-1.2167704291165478</v>
      </c>
      <c r="S563" s="2">
        <v>-1.3384474720282022</v>
      </c>
      <c r="T563" s="2">
        <v>-1.4601245149398574</v>
      </c>
      <c r="U563" s="2">
        <v>-1.5818015578515119</v>
      </c>
      <c r="V563" s="2">
        <v>-1.7034786007631668</v>
      </c>
      <c r="W563" s="2">
        <v>-1.8251556436748217</v>
      </c>
      <c r="X563" s="2">
        <v>-1.946832686586476</v>
      </c>
      <c r="Y563" s="2">
        <f t="shared" si="8"/>
        <v>-15.3313074068685</v>
      </c>
    </row>
    <row r="564" spans="1:25" ht="14.4">
      <c r="A564" s="1" t="s">
        <v>45</v>
      </c>
      <c r="B564" s="1">
        <v>123301</v>
      </c>
      <c r="C564" s="13" t="s">
        <v>1097</v>
      </c>
      <c r="D564" s="13" t="s">
        <v>1099</v>
      </c>
      <c r="E564" s="1" t="s">
        <v>182</v>
      </c>
      <c r="F564" s="1">
        <v>51510000</v>
      </c>
      <c r="G564" s="13" t="s">
        <v>465</v>
      </c>
      <c r="H564" s="13">
        <v>7</v>
      </c>
      <c r="I564" s="13" t="s">
        <v>466</v>
      </c>
      <c r="J564" s="13" t="s">
        <v>467</v>
      </c>
      <c r="K564" s="13" t="s">
        <v>468</v>
      </c>
      <c r="L564" s="13" t="s">
        <v>470</v>
      </c>
      <c r="M564" s="2">
        <v>4643</v>
      </c>
      <c r="N564" s="2">
        <v>4602</v>
      </c>
      <c r="O564" s="2">
        <v>4700</v>
      </c>
      <c r="P564" s="2">
        <v>4644</v>
      </c>
      <c r="Q564" s="2">
        <v>4644</v>
      </c>
      <c r="R564" s="2">
        <v>4643</v>
      </c>
      <c r="S564" s="2">
        <v>4643</v>
      </c>
      <c r="T564" s="2">
        <v>4645</v>
      </c>
      <c r="U564" s="2">
        <v>4644</v>
      </c>
      <c r="V564" s="2">
        <v>4644</v>
      </c>
      <c r="W564" s="2">
        <v>4644</v>
      </c>
      <c r="X564" s="2">
        <v>4643</v>
      </c>
      <c r="Y564" s="2">
        <f t="shared" si="8"/>
        <v>55739</v>
      </c>
    </row>
    <row r="565" spans="1:25" ht="14.4">
      <c r="A565" s="1" t="s">
        <v>45</v>
      </c>
      <c r="B565" s="1">
        <v>123301</v>
      </c>
      <c r="C565" s="13" t="s">
        <v>1097</v>
      </c>
      <c r="D565" s="13" t="s">
        <v>1099</v>
      </c>
      <c r="E565" s="1" t="s">
        <v>226</v>
      </c>
      <c r="F565" s="1">
        <v>51800000</v>
      </c>
      <c r="G565" s="13" t="s">
        <v>484</v>
      </c>
      <c r="H565" s="13">
        <v>8</v>
      </c>
      <c r="I565" s="13" t="s">
        <v>484</v>
      </c>
      <c r="J565" s="13" t="s">
        <v>485</v>
      </c>
      <c r="K565" s="13" t="s">
        <v>484</v>
      </c>
      <c r="L565" s="13" t="s">
        <v>487</v>
      </c>
      <c r="M565" s="2">
        <v>566.22424037006181</v>
      </c>
      <c r="N565" s="2">
        <v>101.51039384045983</v>
      </c>
      <c r="O565" s="2">
        <v>349.70146560032651</v>
      </c>
      <c r="P565" s="2">
        <v>1508.2947031578842</v>
      </c>
      <c r="Q565" s="2">
        <v>1142.2681077138079</v>
      </c>
      <c r="R565" s="2">
        <v>756.60225832236313</v>
      </c>
      <c r="S565" s="2">
        <v>729.23004813321859</v>
      </c>
      <c r="T565" s="2">
        <v>1004.4250940707167</v>
      </c>
      <c r="U565" s="2">
        <v>1630.0580776315676</v>
      </c>
      <c r="V565" s="2">
        <v>398.43136445723405</v>
      </c>
      <c r="W565" s="2">
        <v>549.03989316611467</v>
      </c>
      <c r="X565" s="2">
        <v>804.10470380756021</v>
      </c>
      <c r="Y565" s="2">
        <f t="shared" si="8"/>
        <v>9539.8903502713147</v>
      </c>
    </row>
    <row r="566" spans="1:25" ht="14.4">
      <c r="A566" s="1" t="s">
        <v>45</v>
      </c>
      <c r="B566" s="1">
        <v>123301</v>
      </c>
      <c r="C566" s="13" t="s">
        <v>1097</v>
      </c>
      <c r="D566" s="13" t="s">
        <v>1099</v>
      </c>
      <c r="E566" s="1" t="s">
        <v>92</v>
      </c>
      <c r="F566" s="1">
        <v>53150000</v>
      </c>
      <c r="G566" s="13" t="s">
        <v>658</v>
      </c>
      <c r="H566" s="13">
        <v>15</v>
      </c>
      <c r="I566" s="13" t="s">
        <v>650</v>
      </c>
      <c r="J566" s="13" t="s">
        <v>651</v>
      </c>
      <c r="K566" s="13" t="s">
        <v>650</v>
      </c>
      <c r="L566" s="13" t="s">
        <v>660</v>
      </c>
      <c r="M566" s="2">
        <v>533</v>
      </c>
      <c r="N566" s="2">
        <v>533</v>
      </c>
      <c r="O566" s="2">
        <v>533</v>
      </c>
      <c r="P566" s="2">
        <v>533</v>
      </c>
      <c r="Q566" s="2">
        <v>533</v>
      </c>
      <c r="R566" s="2">
        <v>533</v>
      </c>
      <c r="S566" s="2">
        <v>533</v>
      </c>
      <c r="T566" s="2">
        <v>533</v>
      </c>
      <c r="U566" s="2">
        <v>533</v>
      </c>
      <c r="V566" s="2">
        <v>533</v>
      </c>
      <c r="W566" s="2">
        <v>533</v>
      </c>
      <c r="X566" s="2">
        <v>533</v>
      </c>
      <c r="Y566" s="2">
        <f t="shared" si="8"/>
        <v>6396</v>
      </c>
    </row>
    <row r="567" spans="1:25" ht="14.4">
      <c r="A567" s="1" t="s">
        <v>45</v>
      </c>
      <c r="B567" s="1">
        <v>123301</v>
      </c>
      <c r="C567" s="13" t="s">
        <v>1097</v>
      </c>
      <c r="D567" s="13" t="s">
        <v>1099</v>
      </c>
      <c r="E567" s="1" t="s">
        <v>187</v>
      </c>
      <c r="F567" s="1">
        <v>53152000</v>
      </c>
      <c r="G567" s="13" t="s">
        <v>676</v>
      </c>
      <c r="H567" s="13">
        <v>15</v>
      </c>
      <c r="I567" s="13" t="s">
        <v>650</v>
      </c>
      <c r="J567" s="13" t="s">
        <v>651</v>
      </c>
      <c r="K567" s="13" t="s">
        <v>650</v>
      </c>
      <c r="L567" s="13" t="s">
        <v>678</v>
      </c>
      <c r="M567" s="2">
        <v>2000</v>
      </c>
      <c r="N567" s="2">
        <v>2000</v>
      </c>
      <c r="O567" s="2">
        <v>2000</v>
      </c>
      <c r="P567" s="2">
        <v>2000</v>
      </c>
      <c r="Q567" s="2">
        <v>3000</v>
      </c>
      <c r="R567" s="2">
        <v>2000</v>
      </c>
      <c r="S567" s="2">
        <v>2000</v>
      </c>
      <c r="T567" s="2">
        <v>3000</v>
      </c>
      <c r="U567" s="2">
        <v>2000</v>
      </c>
      <c r="V567" s="2">
        <v>3000</v>
      </c>
      <c r="W567" s="2">
        <v>3000</v>
      </c>
      <c r="X567" s="2">
        <v>2000</v>
      </c>
      <c r="Y567" s="2">
        <f t="shared" si="8"/>
        <v>28000</v>
      </c>
    </row>
    <row r="568" spans="1:25" ht="14.4">
      <c r="A568" s="1" t="s">
        <v>45</v>
      </c>
      <c r="B568" s="1">
        <v>123301</v>
      </c>
      <c r="C568" s="13" t="s">
        <v>1097</v>
      </c>
      <c r="D568" s="13" t="s">
        <v>1099</v>
      </c>
      <c r="E568" s="1" t="s">
        <v>205</v>
      </c>
      <c r="F568" s="1">
        <v>52546000</v>
      </c>
      <c r="G568" s="13" t="s">
        <v>572</v>
      </c>
      <c r="H568" s="13">
        <v>16</v>
      </c>
      <c r="I568" s="13" t="s">
        <v>553</v>
      </c>
      <c r="J568" s="13" t="s">
        <v>554</v>
      </c>
      <c r="K568" s="13" t="s">
        <v>555</v>
      </c>
      <c r="L568" s="13" t="s">
        <v>506</v>
      </c>
      <c r="M568" s="2">
        <v>1000</v>
      </c>
      <c r="N568" s="2">
        <v>1000</v>
      </c>
      <c r="O568" s="2">
        <v>1000</v>
      </c>
      <c r="P568" s="2">
        <v>1000</v>
      </c>
      <c r="Q568" s="2">
        <v>1000</v>
      </c>
      <c r="R568" s="2">
        <v>1000</v>
      </c>
      <c r="S568" s="2">
        <v>1000</v>
      </c>
      <c r="T568" s="2">
        <v>1000</v>
      </c>
      <c r="U568" s="2">
        <v>1000</v>
      </c>
      <c r="V568" s="2">
        <v>1000</v>
      </c>
      <c r="W568" s="2">
        <v>1000</v>
      </c>
      <c r="X568" s="2">
        <v>1000</v>
      </c>
      <c r="Y568" s="2">
        <f t="shared" si="8"/>
        <v>12000</v>
      </c>
    </row>
    <row r="569" spans="1:25" ht="14.4">
      <c r="A569" s="1" t="s">
        <v>45</v>
      </c>
      <c r="B569" s="1">
        <v>123301</v>
      </c>
      <c r="C569" s="13" t="s">
        <v>1097</v>
      </c>
      <c r="D569" s="13" t="s">
        <v>1099</v>
      </c>
      <c r="E569" s="1" t="s">
        <v>207</v>
      </c>
      <c r="F569" s="1">
        <v>52578000</v>
      </c>
      <c r="G569" s="13" t="s">
        <v>628</v>
      </c>
      <c r="H569" s="13">
        <v>16</v>
      </c>
      <c r="I569" s="13" t="s">
        <v>553</v>
      </c>
      <c r="J569" s="13" t="s">
        <v>554</v>
      </c>
      <c r="K569" s="13" t="s">
        <v>555</v>
      </c>
      <c r="L569" s="13" t="s">
        <v>506</v>
      </c>
      <c r="M569" s="2">
        <v>147</v>
      </c>
      <c r="N569" s="2">
        <v>147</v>
      </c>
      <c r="O569" s="2">
        <v>147</v>
      </c>
      <c r="P569" s="2">
        <v>147</v>
      </c>
      <c r="Q569" s="2">
        <v>147</v>
      </c>
      <c r="R569" s="2">
        <v>147</v>
      </c>
      <c r="S569" s="2">
        <v>147</v>
      </c>
      <c r="T569" s="2">
        <v>147</v>
      </c>
      <c r="U569" s="2">
        <v>147</v>
      </c>
      <c r="V569" s="2">
        <v>147</v>
      </c>
      <c r="W569" s="2">
        <v>147</v>
      </c>
      <c r="X569" s="2">
        <v>147</v>
      </c>
      <c r="Y569" s="2">
        <f t="shared" si="8"/>
        <v>1764</v>
      </c>
    </row>
    <row r="570" spans="1:25" ht="14.4">
      <c r="A570" s="1" t="s">
        <v>45</v>
      </c>
      <c r="B570" s="1">
        <v>123301</v>
      </c>
      <c r="C570" s="13" t="s">
        <v>1097</v>
      </c>
      <c r="D570" s="13" t="s">
        <v>1099</v>
      </c>
      <c r="E570" s="1" t="s">
        <v>96</v>
      </c>
      <c r="F570" s="1">
        <v>52574000</v>
      </c>
      <c r="G570" s="13" t="s">
        <v>616</v>
      </c>
      <c r="H570" s="13">
        <v>17</v>
      </c>
      <c r="I570" s="13" t="s">
        <v>617</v>
      </c>
      <c r="J570" s="13" t="s">
        <v>618</v>
      </c>
      <c r="K570" s="13" t="s">
        <v>617</v>
      </c>
      <c r="L570" s="13" t="s">
        <v>506</v>
      </c>
      <c r="M570" s="2">
        <v>250</v>
      </c>
      <c r="N570" s="2">
        <v>250</v>
      </c>
      <c r="O570" s="2">
        <v>250</v>
      </c>
      <c r="P570" s="2">
        <v>250</v>
      </c>
      <c r="Q570" s="2">
        <v>250</v>
      </c>
      <c r="R570" s="2">
        <v>250</v>
      </c>
      <c r="S570" s="2">
        <v>250</v>
      </c>
      <c r="T570" s="2">
        <v>250</v>
      </c>
      <c r="U570" s="2">
        <v>250</v>
      </c>
      <c r="V570" s="2">
        <v>250</v>
      </c>
      <c r="W570" s="2">
        <v>250</v>
      </c>
      <c r="X570" s="2">
        <v>250</v>
      </c>
      <c r="Y570" s="2">
        <f t="shared" si="8"/>
        <v>3000</v>
      </c>
    </row>
    <row r="571" spans="1:25" ht="14.4">
      <c r="A571" s="1" t="s">
        <v>45</v>
      </c>
      <c r="B571" s="1">
        <v>123301</v>
      </c>
      <c r="C571" s="13" t="s">
        <v>1097</v>
      </c>
      <c r="D571" s="13" t="s">
        <v>1099</v>
      </c>
      <c r="E571" s="1" t="s">
        <v>97</v>
      </c>
      <c r="F571" s="1">
        <v>52574100</v>
      </c>
      <c r="G571" s="13" t="s">
        <v>623</v>
      </c>
      <c r="H571" s="13">
        <v>17</v>
      </c>
      <c r="I571" s="13" t="s">
        <v>617</v>
      </c>
      <c r="J571" s="13" t="s">
        <v>618</v>
      </c>
      <c r="K571" s="13" t="s">
        <v>617</v>
      </c>
      <c r="L571" s="13" t="s">
        <v>506</v>
      </c>
      <c r="M571" s="2">
        <v>50</v>
      </c>
      <c r="N571" s="2">
        <v>50</v>
      </c>
      <c r="O571" s="2">
        <v>50</v>
      </c>
      <c r="P571" s="2">
        <v>50</v>
      </c>
      <c r="Q571" s="2">
        <v>50</v>
      </c>
      <c r="R571" s="2">
        <v>50</v>
      </c>
      <c r="S571" s="2">
        <v>50</v>
      </c>
      <c r="T571" s="2">
        <v>50</v>
      </c>
      <c r="U571" s="2">
        <v>50</v>
      </c>
      <c r="V571" s="2">
        <v>50</v>
      </c>
      <c r="W571" s="2">
        <v>50</v>
      </c>
      <c r="X571" s="2">
        <v>50</v>
      </c>
      <c r="Y571" s="2">
        <f t="shared" si="8"/>
        <v>600</v>
      </c>
    </row>
    <row r="572" spans="1:25" ht="14.4">
      <c r="A572" s="1" t="s">
        <v>45</v>
      </c>
      <c r="B572" s="1">
        <v>123301</v>
      </c>
      <c r="C572" s="13" t="s">
        <v>1097</v>
      </c>
      <c r="D572" s="13" t="s">
        <v>1099</v>
      </c>
      <c r="E572" s="1" t="s">
        <v>156</v>
      </c>
      <c r="F572" s="1">
        <v>52582000</v>
      </c>
      <c r="G572" s="13" t="s">
        <v>633</v>
      </c>
      <c r="H572" s="13">
        <v>19</v>
      </c>
      <c r="I572" s="13" t="s">
        <v>527</v>
      </c>
      <c r="J572" s="13" t="s">
        <v>528</v>
      </c>
      <c r="K572" s="13" t="s">
        <v>529</v>
      </c>
      <c r="L572" s="13" t="s">
        <v>519</v>
      </c>
      <c r="M572" s="2">
        <v>30</v>
      </c>
      <c r="N572" s="2">
        <v>30</v>
      </c>
      <c r="O572" s="2">
        <v>30</v>
      </c>
      <c r="P572" s="2">
        <v>30</v>
      </c>
      <c r="Q572" s="2">
        <v>30</v>
      </c>
      <c r="R572" s="2">
        <v>30</v>
      </c>
      <c r="S572" s="2">
        <v>30</v>
      </c>
      <c r="T572" s="2">
        <v>30</v>
      </c>
      <c r="U572" s="2">
        <v>30</v>
      </c>
      <c r="V572" s="2">
        <v>30</v>
      </c>
      <c r="W572" s="2">
        <v>30</v>
      </c>
      <c r="X572" s="2">
        <v>30</v>
      </c>
      <c r="Y572" s="2">
        <f t="shared" si="8"/>
        <v>360</v>
      </c>
    </row>
    <row r="573" spans="1:25" ht="14.4">
      <c r="A573" s="1" t="s">
        <v>45</v>
      </c>
      <c r="B573" s="1">
        <v>123301</v>
      </c>
      <c r="C573" s="13" t="s">
        <v>1097</v>
      </c>
      <c r="D573" s="13" t="s">
        <v>1099</v>
      </c>
      <c r="E573" s="1" t="s">
        <v>105</v>
      </c>
      <c r="F573" s="1">
        <v>52001000</v>
      </c>
      <c r="G573" s="13" t="s">
        <v>488</v>
      </c>
      <c r="H573" s="13">
        <v>22</v>
      </c>
      <c r="I573" s="13" t="s">
        <v>489</v>
      </c>
      <c r="J573" s="13" t="s">
        <v>490</v>
      </c>
      <c r="K573" s="13" t="s">
        <v>489</v>
      </c>
      <c r="L573" s="13" t="s">
        <v>492</v>
      </c>
      <c r="M573" s="2">
        <v>200</v>
      </c>
      <c r="N573" s="2">
        <v>200</v>
      </c>
      <c r="O573" s="2">
        <v>200</v>
      </c>
      <c r="P573" s="2">
        <v>200</v>
      </c>
      <c r="Q573" s="2">
        <v>200</v>
      </c>
      <c r="R573" s="2">
        <v>200</v>
      </c>
      <c r="S573" s="2">
        <v>200</v>
      </c>
      <c r="T573" s="2">
        <v>200</v>
      </c>
      <c r="U573" s="2">
        <v>200</v>
      </c>
      <c r="V573" s="2">
        <v>200</v>
      </c>
      <c r="W573" s="2">
        <v>200</v>
      </c>
      <c r="X573" s="2">
        <v>200</v>
      </c>
      <c r="Y573" s="2">
        <f t="shared" si="8"/>
        <v>2400</v>
      </c>
    </row>
    <row r="574" spans="1:25" ht="14.4">
      <c r="A574" s="1" t="s">
        <v>45</v>
      </c>
      <c r="B574" s="1">
        <v>123301</v>
      </c>
      <c r="C574" s="13" t="s">
        <v>1097</v>
      </c>
      <c r="D574" s="13" t="s">
        <v>1099</v>
      </c>
      <c r="E574" s="1" t="s">
        <v>157</v>
      </c>
      <c r="F574" s="1">
        <v>52554500</v>
      </c>
      <c r="G574" s="13" t="s">
        <v>588</v>
      </c>
      <c r="H574" s="13">
        <v>22</v>
      </c>
      <c r="I574" s="13" t="s">
        <v>489</v>
      </c>
      <c r="J574" s="13" t="s">
        <v>490</v>
      </c>
      <c r="K574" s="13" t="s">
        <v>489</v>
      </c>
      <c r="L574" s="13" t="s">
        <v>463</v>
      </c>
      <c r="M574" s="2">
        <v>325</v>
      </c>
      <c r="N574" s="2">
        <v>325</v>
      </c>
      <c r="O574" s="2">
        <v>325</v>
      </c>
      <c r="P574" s="2">
        <v>325</v>
      </c>
      <c r="Q574" s="2">
        <v>325</v>
      </c>
      <c r="R574" s="2">
        <v>325</v>
      </c>
      <c r="S574" s="2">
        <v>325</v>
      </c>
      <c r="T574" s="2">
        <v>325</v>
      </c>
      <c r="U574" s="2">
        <v>325</v>
      </c>
      <c r="V574" s="2">
        <v>325</v>
      </c>
      <c r="W574" s="2">
        <v>325</v>
      </c>
      <c r="X574" s="2">
        <v>325</v>
      </c>
      <c r="Y574" s="2">
        <f t="shared" si="8"/>
        <v>3900</v>
      </c>
    </row>
    <row r="575" spans="1:25" ht="14.4">
      <c r="A575" s="1" t="s">
        <v>45</v>
      </c>
      <c r="B575" s="1">
        <v>123301</v>
      </c>
      <c r="C575" s="13" t="s">
        <v>1097</v>
      </c>
      <c r="D575" s="13" t="s">
        <v>1099</v>
      </c>
      <c r="E575" s="1" t="s">
        <v>190</v>
      </c>
      <c r="F575" s="1">
        <v>62002400</v>
      </c>
      <c r="G575" s="13" t="s">
        <v>822</v>
      </c>
      <c r="H575" s="13">
        <v>29</v>
      </c>
      <c r="I575" s="13" t="s">
        <v>814</v>
      </c>
      <c r="J575" s="13" t="s">
        <v>815</v>
      </c>
      <c r="K575" s="13" t="s">
        <v>816</v>
      </c>
      <c r="L575" s="13" t="s">
        <v>824</v>
      </c>
      <c r="M575" s="2">
        <v>792</v>
      </c>
      <c r="N575" s="2">
        <v>792</v>
      </c>
      <c r="O575" s="2">
        <v>792</v>
      </c>
      <c r="P575" s="2">
        <v>792</v>
      </c>
      <c r="Q575" s="2">
        <v>792</v>
      </c>
      <c r="R575" s="2">
        <v>792</v>
      </c>
      <c r="S575" s="2">
        <v>792</v>
      </c>
      <c r="T575" s="2">
        <v>792</v>
      </c>
      <c r="U575" s="2">
        <v>792</v>
      </c>
      <c r="V575" s="2">
        <v>792</v>
      </c>
      <c r="W575" s="2">
        <v>792</v>
      </c>
      <c r="X575" s="2">
        <v>792</v>
      </c>
      <c r="Y575" s="2">
        <f t="shared" si="8"/>
        <v>9504</v>
      </c>
    </row>
    <row r="576" spans="1:25" ht="14.4">
      <c r="A576" s="1" t="s">
        <v>45</v>
      </c>
      <c r="B576" s="1">
        <v>123301</v>
      </c>
      <c r="C576" s="13" t="s">
        <v>1097</v>
      </c>
      <c r="D576" s="13" t="s">
        <v>1099</v>
      </c>
      <c r="E576" s="1" t="s">
        <v>192</v>
      </c>
      <c r="F576" s="1">
        <v>63110000</v>
      </c>
      <c r="G576" s="13" t="s">
        <v>844</v>
      </c>
      <c r="H576" s="13">
        <v>29</v>
      </c>
      <c r="I576" s="13" t="s">
        <v>814</v>
      </c>
      <c r="J576" s="13" t="s">
        <v>815</v>
      </c>
      <c r="K576" s="13" t="s">
        <v>816</v>
      </c>
      <c r="L576" s="13" t="s">
        <v>846</v>
      </c>
      <c r="M576" s="2">
        <v>900</v>
      </c>
      <c r="N576" s="2">
        <v>900</v>
      </c>
      <c r="O576" s="2">
        <v>900</v>
      </c>
      <c r="P576" s="2">
        <v>900</v>
      </c>
      <c r="Q576" s="2">
        <v>900</v>
      </c>
      <c r="R576" s="2">
        <v>900</v>
      </c>
      <c r="S576" s="2">
        <v>900</v>
      </c>
      <c r="T576" s="2">
        <v>900</v>
      </c>
      <c r="U576" s="2">
        <v>900</v>
      </c>
      <c r="V576" s="2">
        <v>900</v>
      </c>
      <c r="W576" s="2">
        <v>900</v>
      </c>
      <c r="X576" s="2">
        <v>900</v>
      </c>
      <c r="Y576" s="2">
        <f t="shared" si="8"/>
        <v>10800</v>
      </c>
    </row>
    <row r="577" spans="1:25" ht="14.4">
      <c r="A577" s="1" t="s">
        <v>46</v>
      </c>
      <c r="B577" s="1">
        <v>123305</v>
      </c>
      <c r="C577" s="13" t="s">
        <v>1101</v>
      </c>
      <c r="D577" s="13" t="s">
        <v>1099</v>
      </c>
      <c r="E577" s="1" t="s">
        <v>127</v>
      </c>
      <c r="F577" s="1">
        <v>68011000</v>
      </c>
      <c r="G577" s="13" t="s">
        <v>858</v>
      </c>
      <c r="H577" s="13">
        <v>30</v>
      </c>
      <c r="I577" s="13" t="s">
        <v>859</v>
      </c>
      <c r="J577" s="13" t="s">
        <v>860</v>
      </c>
      <c r="K577" s="13" t="s">
        <v>859</v>
      </c>
      <c r="L577" s="13" t="s">
        <v>862</v>
      </c>
      <c r="M577" s="2">
        <v>8166.4712022034537</v>
      </c>
      <c r="N577" s="2">
        <v>8165.2714426441444</v>
      </c>
      <c r="O577" s="2">
        <v>8164.0716830848351</v>
      </c>
      <c r="P577" s="2">
        <v>8162.8719235255257</v>
      </c>
      <c r="Q577" s="2">
        <v>8161.6721639662164</v>
      </c>
      <c r="R577" s="2">
        <v>8160.4724044069062</v>
      </c>
      <c r="S577" s="2">
        <v>8159.2726448475969</v>
      </c>
      <c r="T577" s="2">
        <v>8158.0728852882876</v>
      </c>
      <c r="U577" s="2">
        <v>8156.8731257289783</v>
      </c>
      <c r="V577" s="2">
        <v>8155.673366169669</v>
      </c>
      <c r="W577" s="2">
        <v>8154.4736066103596</v>
      </c>
      <c r="X577" s="2">
        <v>8153.2738470510503</v>
      </c>
      <c r="Y577" s="2">
        <f t="shared" si="8"/>
        <v>97918.470295527033</v>
      </c>
    </row>
    <row r="578" spans="1:25" ht="14.4">
      <c r="A578" s="1" t="s">
        <v>46</v>
      </c>
      <c r="B578" s="1">
        <v>123305</v>
      </c>
      <c r="C578" s="13" t="s">
        <v>1101</v>
      </c>
      <c r="D578" s="13" t="s">
        <v>1099</v>
      </c>
      <c r="E578" s="1" t="s">
        <v>212</v>
      </c>
      <c r="F578" s="1">
        <v>68012500</v>
      </c>
      <c r="G578" s="13" t="s">
        <v>865</v>
      </c>
      <c r="H578" s="13">
        <v>30</v>
      </c>
      <c r="I578" s="13" t="s">
        <v>859</v>
      </c>
      <c r="J578" s="13" t="s">
        <v>860</v>
      </c>
      <c r="K578" s="13" t="s">
        <v>859</v>
      </c>
      <c r="L578" s="13" t="s">
        <v>862</v>
      </c>
      <c r="M578" s="2">
        <v>-2153.11</v>
      </c>
      <c r="N578" s="2">
        <v>-2153.11</v>
      </c>
      <c r="O578" s="2">
        <v>-2153.11</v>
      </c>
      <c r="P578" s="2">
        <v>-2153.11</v>
      </c>
      <c r="Q578" s="2">
        <v>-2153.11</v>
      </c>
      <c r="R578" s="2">
        <v>-2153.11</v>
      </c>
      <c r="S578" s="2">
        <v>-2153.11</v>
      </c>
      <c r="T578" s="2">
        <v>-2153.11</v>
      </c>
      <c r="U578" s="2">
        <v>-2153.11</v>
      </c>
      <c r="V578" s="2">
        <v>-2153.11</v>
      </c>
      <c r="W578" s="2">
        <v>-2153.11</v>
      </c>
      <c r="X578" s="2">
        <v>-2153.11</v>
      </c>
      <c r="Y578" s="2">
        <f t="shared" si="8"/>
        <v>-25837.320000000003</v>
      </c>
    </row>
    <row r="579" spans="1:25" ht="14.4">
      <c r="A579" s="1" t="s">
        <v>46</v>
      </c>
      <c r="B579" s="1">
        <v>123305</v>
      </c>
      <c r="C579" s="13" t="s">
        <v>1101</v>
      </c>
      <c r="D579" s="13" t="s">
        <v>1099</v>
      </c>
      <c r="E579" s="1" t="s">
        <v>217</v>
      </c>
      <c r="F579" s="1">
        <v>68311000</v>
      </c>
      <c r="G579" s="13" t="s">
        <v>880</v>
      </c>
      <c r="H579" s="13">
        <v>32</v>
      </c>
      <c r="I579" s="13" t="s">
        <v>881</v>
      </c>
      <c r="J579" s="13" t="s">
        <v>882</v>
      </c>
      <c r="K579" s="13" t="s">
        <v>883</v>
      </c>
      <c r="L579" s="13" t="s">
        <v>862</v>
      </c>
      <c r="M579" s="2">
        <v>-0.95183942260311782</v>
      </c>
      <c r="N579" s="2">
        <v>-1.1422073071237413</v>
      </c>
      <c r="O579" s="2">
        <v>-1.3325751916443647</v>
      </c>
      <c r="P579" s="2">
        <v>-1.5229430761649885</v>
      </c>
      <c r="Q579" s="2">
        <v>-1.7133109606856118</v>
      </c>
      <c r="R579" s="2">
        <v>-1.9036788452062354</v>
      </c>
      <c r="S579" s="2">
        <v>-2.094046729726859</v>
      </c>
      <c r="T579" s="2">
        <v>-2.2844146142474826</v>
      </c>
      <c r="U579" s="2">
        <v>-2.4747824987681057</v>
      </c>
      <c r="V579" s="2">
        <v>-2.6651503832887293</v>
      </c>
      <c r="W579" s="2">
        <v>-2.8555182678093534</v>
      </c>
      <c r="X579" s="2">
        <v>-3.0458861523299769</v>
      </c>
      <c r="Y579" s="2">
        <f t="shared" si="8"/>
        <v>-23.986353449598568</v>
      </c>
    </row>
    <row r="580" spans="1:25" ht="14.4">
      <c r="A580" s="1" t="s">
        <v>46</v>
      </c>
      <c r="B580" s="1">
        <v>123305</v>
      </c>
      <c r="C580" s="13" t="s">
        <v>1101</v>
      </c>
      <c r="D580" s="13" t="s">
        <v>1099</v>
      </c>
      <c r="E580" s="1" t="s">
        <v>133</v>
      </c>
      <c r="F580" s="1">
        <v>70510000</v>
      </c>
      <c r="G580" s="13" t="s">
        <v>954</v>
      </c>
      <c r="H580" s="13">
        <v>41</v>
      </c>
      <c r="I580" s="13" t="s">
        <v>955</v>
      </c>
      <c r="J580" s="13" t="s">
        <v>956</v>
      </c>
      <c r="K580" s="13" t="s">
        <v>957</v>
      </c>
      <c r="L580" s="13" t="s">
        <v>959</v>
      </c>
      <c r="M580" s="2">
        <v>776.73349712233858</v>
      </c>
      <c r="N580" s="2">
        <v>776.73349712233858</v>
      </c>
      <c r="O580" s="2">
        <v>776.73349712233858</v>
      </c>
      <c r="P580" s="2">
        <v>776.73349712233858</v>
      </c>
      <c r="Q580" s="2">
        <v>776.73349712233858</v>
      </c>
      <c r="R580" s="2">
        <v>776.73349712233858</v>
      </c>
      <c r="S580" s="2">
        <v>776.73349712233858</v>
      </c>
      <c r="T580" s="2">
        <v>776.73349712233858</v>
      </c>
      <c r="U580" s="2">
        <v>776.73349712233858</v>
      </c>
      <c r="V580" s="2">
        <v>776.73349712233858</v>
      </c>
      <c r="W580" s="2">
        <v>776.73349712233858</v>
      </c>
      <c r="X580" s="2">
        <v>776.73349712233858</v>
      </c>
      <c r="Y580" s="2">
        <f t="shared" si="8"/>
        <v>9320.8019654680647</v>
      </c>
    </row>
    <row r="581" spans="1:25" ht="14.4">
      <c r="A581" s="1" t="s">
        <v>46</v>
      </c>
      <c r="B581" s="1">
        <v>123305</v>
      </c>
      <c r="C581" s="13" t="s">
        <v>1101</v>
      </c>
      <c r="D581" s="13" t="s">
        <v>1099</v>
      </c>
      <c r="E581" s="1" t="s">
        <v>134</v>
      </c>
      <c r="F581" s="1">
        <v>85000000</v>
      </c>
      <c r="G581" s="13" t="s">
        <v>1015</v>
      </c>
      <c r="H581" s="13">
        <v>42</v>
      </c>
      <c r="I581" s="13" t="s">
        <v>1016</v>
      </c>
      <c r="J581" s="13" t="s">
        <v>1017</v>
      </c>
      <c r="K581" s="13" t="s">
        <v>1018</v>
      </c>
      <c r="L581" s="13" t="s">
        <v>959</v>
      </c>
      <c r="M581" s="2">
        <v>356.74374730310649</v>
      </c>
      <c r="N581" s="2">
        <v>356.74374730310649</v>
      </c>
      <c r="O581" s="2">
        <v>356.74374730310649</v>
      </c>
      <c r="P581" s="2">
        <v>356.74374730310649</v>
      </c>
      <c r="Q581" s="2">
        <v>356.74374730310649</v>
      </c>
      <c r="R581" s="2">
        <v>356.74374730310649</v>
      </c>
      <c r="S581" s="2">
        <v>356.74374730310649</v>
      </c>
      <c r="T581" s="2">
        <v>356.74374730310649</v>
      </c>
      <c r="U581" s="2">
        <v>356.74374730310649</v>
      </c>
      <c r="V581" s="2">
        <v>356.74374730310649</v>
      </c>
      <c r="W581" s="2">
        <v>356.74374730310649</v>
      </c>
      <c r="X581" s="2">
        <v>356.74374730310649</v>
      </c>
      <c r="Y581" s="2">
        <f t="shared" si="8"/>
        <v>4280.9249676372774</v>
      </c>
    </row>
    <row r="582" spans="1:25" ht="14.4">
      <c r="A582" s="1" t="s">
        <v>47</v>
      </c>
      <c r="B582" s="1">
        <v>123306</v>
      </c>
      <c r="C582" s="13" t="s">
        <v>1102</v>
      </c>
      <c r="D582" s="13" t="s">
        <v>1099</v>
      </c>
      <c r="E582" s="1" t="s">
        <v>205</v>
      </c>
      <c r="F582" s="1">
        <v>52546000</v>
      </c>
      <c r="G582" s="13" t="s">
        <v>572</v>
      </c>
      <c r="H582" s="13">
        <v>16</v>
      </c>
      <c r="I582" s="13" t="s">
        <v>553</v>
      </c>
      <c r="J582" s="13" t="s">
        <v>554</v>
      </c>
      <c r="K582" s="13" t="s">
        <v>555</v>
      </c>
      <c r="L582" s="13" t="s">
        <v>506</v>
      </c>
      <c r="M582" s="2">
        <v>55</v>
      </c>
      <c r="N582" s="2">
        <v>55</v>
      </c>
      <c r="O582" s="2">
        <v>55</v>
      </c>
      <c r="P582" s="2">
        <v>55</v>
      </c>
      <c r="Q582" s="2">
        <v>55</v>
      </c>
      <c r="R582" s="2">
        <v>55</v>
      </c>
      <c r="S582" s="2">
        <v>55</v>
      </c>
      <c r="T582" s="2">
        <v>55</v>
      </c>
      <c r="U582" s="2">
        <v>55</v>
      </c>
      <c r="V582" s="2">
        <v>55</v>
      </c>
      <c r="W582" s="2">
        <v>55</v>
      </c>
      <c r="X582" s="2">
        <v>55</v>
      </c>
      <c r="Y582" s="2">
        <f t="shared" si="8"/>
        <v>660</v>
      </c>
    </row>
    <row r="583" spans="1:25" ht="14.4">
      <c r="A583" s="1" t="s">
        <v>47</v>
      </c>
      <c r="B583" s="1">
        <v>123306</v>
      </c>
      <c r="C583" s="13" t="s">
        <v>1102</v>
      </c>
      <c r="D583" s="13" t="s">
        <v>1099</v>
      </c>
      <c r="E583" s="1" t="s">
        <v>192</v>
      </c>
      <c r="F583" s="1">
        <v>63110000</v>
      </c>
      <c r="G583" s="13" t="s">
        <v>844</v>
      </c>
      <c r="H583" s="13">
        <v>29</v>
      </c>
      <c r="I583" s="13" t="s">
        <v>814</v>
      </c>
      <c r="J583" s="13" t="s">
        <v>815</v>
      </c>
      <c r="K583" s="13" t="s">
        <v>816</v>
      </c>
      <c r="L583" s="13" t="s">
        <v>846</v>
      </c>
      <c r="M583" s="2">
        <v>500</v>
      </c>
      <c r="N583" s="2">
        <v>500</v>
      </c>
      <c r="O583" s="2">
        <v>500</v>
      </c>
      <c r="P583" s="2">
        <v>500</v>
      </c>
      <c r="Q583" s="2">
        <v>500</v>
      </c>
      <c r="R583" s="2">
        <v>500</v>
      </c>
      <c r="S583" s="2">
        <v>500</v>
      </c>
      <c r="T583" s="2">
        <v>500</v>
      </c>
      <c r="U583" s="2">
        <v>500</v>
      </c>
      <c r="V583" s="2">
        <v>500</v>
      </c>
      <c r="W583" s="2">
        <v>500</v>
      </c>
      <c r="X583" s="2">
        <v>500</v>
      </c>
      <c r="Y583" s="2">
        <f t="shared" si="8"/>
        <v>6000</v>
      </c>
    </row>
    <row r="584" spans="1:25" ht="14.4">
      <c r="A584" s="1" t="s">
        <v>48</v>
      </c>
      <c r="B584" s="1">
        <v>125001</v>
      </c>
      <c r="C584" s="13" t="s">
        <v>1103</v>
      </c>
      <c r="D584" s="13" t="s">
        <v>1099</v>
      </c>
      <c r="E584" s="1" t="s">
        <v>182</v>
      </c>
      <c r="F584" s="1">
        <v>51510000</v>
      </c>
      <c r="G584" s="13" t="s">
        <v>465</v>
      </c>
      <c r="H584" s="13">
        <v>7</v>
      </c>
      <c r="I584" s="13" t="s">
        <v>466</v>
      </c>
      <c r="J584" s="13" t="s">
        <v>467</v>
      </c>
      <c r="K584" s="13" t="s">
        <v>468</v>
      </c>
      <c r="L584" s="13" t="s">
        <v>470</v>
      </c>
      <c r="M584" s="2">
        <v>987</v>
      </c>
      <c r="N584" s="2">
        <v>446</v>
      </c>
      <c r="O584" s="2">
        <v>740</v>
      </c>
      <c r="P584" s="2">
        <v>919</v>
      </c>
      <c r="Q584" s="2">
        <v>626</v>
      </c>
      <c r="R584" s="2">
        <v>535</v>
      </c>
      <c r="S584" s="2">
        <v>910</v>
      </c>
      <c r="T584" s="2">
        <v>669</v>
      </c>
      <c r="U584" s="2">
        <v>982</v>
      </c>
      <c r="V584" s="2">
        <v>655</v>
      </c>
      <c r="W584" s="2">
        <v>750</v>
      </c>
      <c r="X584" s="2">
        <v>1066</v>
      </c>
      <c r="Y584" s="2">
        <f t="shared" si="8"/>
        <v>9285</v>
      </c>
    </row>
    <row r="585" spans="1:25" ht="14.4">
      <c r="A585" s="1" t="s">
        <v>48</v>
      </c>
      <c r="B585" s="1">
        <v>125001</v>
      </c>
      <c r="C585" s="13" t="s">
        <v>1103</v>
      </c>
      <c r="D585" s="13" t="s">
        <v>1099</v>
      </c>
      <c r="E585" s="1" t="s">
        <v>226</v>
      </c>
      <c r="F585" s="1">
        <v>51800000</v>
      </c>
      <c r="G585" s="13" t="s">
        <v>484</v>
      </c>
      <c r="H585" s="13">
        <v>8</v>
      </c>
      <c r="I585" s="13" t="s">
        <v>484</v>
      </c>
      <c r="J585" s="13" t="s">
        <v>485</v>
      </c>
      <c r="K585" s="13" t="s">
        <v>484</v>
      </c>
      <c r="L585" s="13" t="s">
        <v>487</v>
      </c>
      <c r="M585" s="2">
        <v>728.44045851393048</v>
      </c>
      <c r="N585" s="2">
        <v>562.29724922600542</v>
      </c>
      <c r="O585" s="2">
        <v>512.97638482972047</v>
      </c>
      <c r="P585" s="2">
        <v>461.70274566563364</v>
      </c>
      <c r="Q585" s="2">
        <v>722.86401300309421</v>
      </c>
      <c r="R585" s="2">
        <v>627.75199535603588</v>
      </c>
      <c r="S585" s="2">
        <v>887.88989551083398</v>
      </c>
      <c r="T585" s="2">
        <v>507.2120201238381</v>
      </c>
      <c r="U585" s="2">
        <v>744.99206424148406</v>
      </c>
      <c r="V585" s="2">
        <v>625.38149659442581</v>
      </c>
      <c r="W585" s="2">
        <v>483.054592518059</v>
      </c>
      <c r="X585" s="2">
        <v>374.06070469556153</v>
      </c>
      <c r="Y585" s="2">
        <f t="shared" si="8"/>
        <v>7238.6236202786222</v>
      </c>
    </row>
    <row r="586" spans="1:25" ht="14.4">
      <c r="A586" s="1" t="s">
        <v>48</v>
      </c>
      <c r="B586" s="1">
        <v>125001</v>
      </c>
      <c r="C586" s="13" t="s">
        <v>1103</v>
      </c>
      <c r="D586" s="13" t="s">
        <v>1099</v>
      </c>
      <c r="E586" s="1" t="s">
        <v>92</v>
      </c>
      <c r="F586" s="1">
        <v>53150000</v>
      </c>
      <c r="G586" s="13" t="s">
        <v>658</v>
      </c>
      <c r="H586" s="13">
        <v>15</v>
      </c>
      <c r="I586" s="13" t="s">
        <v>650</v>
      </c>
      <c r="J586" s="13" t="s">
        <v>651</v>
      </c>
      <c r="K586" s="13" t="s">
        <v>650</v>
      </c>
      <c r="L586" s="13" t="s">
        <v>660</v>
      </c>
      <c r="M586" s="2">
        <v>1005</v>
      </c>
      <c r="N586" s="2">
        <v>1005</v>
      </c>
      <c r="O586" s="2">
        <v>1005</v>
      </c>
      <c r="P586" s="2">
        <v>2005</v>
      </c>
      <c r="Q586" s="2">
        <v>2005</v>
      </c>
      <c r="R586" s="2">
        <v>1005</v>
      </c>
      <c r="S586" s="2">
        <v>1005</v>
      </c>
      <c r="T586" s="2">
        <v>2005</v>
      </c>
      <c r="U586" s="2">
        <v>2005</v>
      </c>
      <c r="V586" s="2">
        <v>1005</v>
      </c>
      <c r="W586" s="2">
        <v>1005</v>
      </c>
      <c r="X586" s="2">
        <v>1005</v>
      </c>
      <c r="Y586" s="2">
        <f t="shared" ref="Y586:Y613" si="9">SUM(M586:X586)</f>
        <v>16060</v>
      </c>
    </row>
    <row r="587" spans="1:25" ht="14.4">
      <c r="A587" s="1" t="s">
        <v>48</v>
      </c>
      <c r="B587" s="1">
        <v>125001</v>
      </c>
      <c r="C587" s="13" t="s">
        <v>1103</v>
      </c>
      <c r="D587" s="13" t="s">
        <v>1099</v>
      </c>
      <c r="E587" s="1" t="s">
        <v>187</v>
      </c>
      <c r="F587" s="1">
        <v>53152000</v>
      </c>
      <c r="G587" s="13" t="s">
        <v>676</v>
      </c>
      <c r="H587" s="13">
        <v>15</v>
      </c>
      <c r="I587" s="13" t="s">
        <v>650</v>
      </c>
      <c r="J587" s="13" t="s">
        <v>651</v>
      </c>
      <c r="K587" s="13" t="s">
        <v>650</v>
      </c>
      <c r="L587" s="13" t="s">
        <v>678</v>
      </c>
      <c r="M587" s="2">
        <v>100</v>
      </c>
      <c r="N587" s="2">
        <v>100</v>
      </c>
      <c r="O587" s="2">
        <v>100</v>
      </c>
      <c r="P587" s="2">
        <v>100</v>
      </c>
      <c r="Q587" s="2">
        <v>100</v>
      </c>
      <c r="R587" s="2">
        <v>100</v>
      </c>
      <c r="S587" s="2">
        <v>100</v>
      </c>
      <c r="T587" s="2">
        <v>100</v>
      </c>
      <c r="U587" s="2">
        <v>100</v>
      </c>
      <c r="V587" s="2">
        <v>100</v>
      </c>
      <c r="W587" s="2">
        <v>100</v>
      </c>
      <c r="X587" s="2">
        <v>100</v>
      </c>
      <c r="Y587" s="2">
        <f t="shared" si="9"/>
        <v>1200</v>
      </c>
    </row>
    <row r="588" spans="1:25" ht="14.4">
      <c r="A588" s="1" t="s">
        <v>48</v>
      </c>
      <c r="B588" s="1">
        <v>125001</v>
      </c>
      <c r="C588" s="13" t="s">
        <v>1103</v>
      </c>
      <c r="D588" s="13" t="s">
        <v>1099</v>
      </c>
      <c r="E588" s="1" t="s">
        <v>188</v>
      </c>
      <c r="F588" s="1">
        <v>52532000</v>
      </c>
      <c r="G588" s="13" t="s">
        <v>552</v>
      </c>
      <c r="H588" s="13">
        <v>16</v>
      </c>
      <c r="I588" s="13" t="s">
        <v>553</v>
      </c>
      <c r="J588" s="13" t="s">
        <v>554</v>
      </c>
      <c r="K588" s="13" t="s">
        <v>555</v>
      </c>
      <c r="L588" s="13" t="s">
        <v>506</v>
      </c>
      <c r="M588" s="2">
        <v>30</v>
      </c>
      <c r="N588" s="2">
        <v>30</v>
      </c>
      <c r="O588" s="2">
        <v>30</v>
      </c>
      <c r="P588" s="2">
        <v>30</v>
      </c>
      <c r="Q588" s="2">
        <v>30</v>
      </c>
      <c r="R588" s="2">
        <v>30</v>
      </c>
      <c r="S588" s="2">
        <v>30</v>
      </c>
      <c r="T588" s="2">
        <v>30</v>
      </c>
      <c r="U588" s="2">
        <v>30</v>
      </c>
      <c r="V588" s="2">
        <v>30</v>
      </c>
      <c r="W588" s="2">
        <v>30</v>
      </c>
      <c r="X588" s="2">
        <v>30</v>
      </c>
      <c r="Y588" s="2">
        <f t="shared" si="9"/>
        <v>360</v>
      </c>
    </row>
    <row r="589" spans="1:25" ht="14.4">
      <c r="A589" s="1" t="s">
        <v>48</v>
      </c>
      <c r="B589" s="1">
        <v>125001</v>
      </c>
      <c r="C589" s="13" t="s">
        <v>1103</v>
      </c>
      <c r="D589" s="13" t="s">
        <v>1099</v>
      </c>
      <c r="E589" s="1" t="s">
        <v>222</v>
      </c>
      <c r="F589" s="1">
        <v>52000000</v>
      </c>
      <c r="G589" s="13" t="s">
        <v>488</v>
      </c>
      <c r="H589" s="13">
        <v>22</v>
      </c>
      <c r="I589" s="13" t="s">
        <v>489</v>
      </c>
      <c r="J589" s="13" t="s">
        <v>490</v>
      </c>
      <c r="K589" s="13" t="s">
        <v>489</v>
      </c>
      <c r="L589" s="13" t="s">
        <v>492</v>
      </c>
      <c r="M589" s="2">
        <v>0</v>
      </c>
      <c r="N589" s="2">
        <v>0</v>
      </c>
      <c r="O589" s="2">
        <v>0</v>
      </c>
      <c r="P589" s="2">
        <v>0</v>
      </c>
      <c r="Q589" s="2">
        <v>0</v>
      </c>
      <c r="R589" s="2">
        <v>0</v>
      </c>
      <c r="S589" s="2">
        <v>0</v>
      </c>
      <c r="T589" s="2">
        <v>0</v>
      </c>
      <c r="U589" s="2">
        <v>0</v>
      </c>
      <c r="V589" s="2">
        <v>0</v>
      </c>
      <c r="W589" s="2">
        <v>0</v>
      </c>
      <c r="X589" s="2">
        <v>400</v>
      </c>
      <c r="Y589" s="2">
        <f t="shared" si="9"/>
        <v>400</v>
      </c>
    </row>
    <row r="590" spans="1:25" ht="14.4">
      <c r="A590" s="1" t="s">
        <v>48</v>
      </c>
      <c r="B590" s="1">
        <v>125001</v>
      </c>
      <c r="C590" s="13" t="s">
        <v>1103</v>
      </c>
      <c r="D590" s="13" t="s">
        <v>1099</v>
      </c>
      <c r="E590" s="1" t="s">
        <v>157</v>
      </c>
      <c r="F590" s="1">
        <v>52554500</v>
      </c>
      <c r="G590" s="13" t="s">
        <v>588</v>
      </c>
      <c r="H590" s="13">
        <v>22</v>
      </c>
      <c r="I590" s="13" t="s">
        <v>489</v>
      </c>
      <c r="J590" s="13" t="s">
        <v>490</v>
      </c>
      <c r="K590" s="13" t="s">
        <v>489</v>
      </c>
      <c r="L590" s="13" t="s">
        <v>463</v>
      </c>
      <c r="M590" s="2">
        <v>0</v>
      </c>
      <c r="N590" s="2">
        <v>0</v>
      </c>
      <c r="O590" s="2">
        <v>100</v>
      </c>
      <c r="P590" s="2">
        <v>0</v>
      </c>
      <c r="Q590" s="2">
        <v>0</v>
      </c>
      <c r="R590" s="2">
        <v>100</v>
      </c>
      <c r="S590" s="2">
        <v>0</v>
      </c>
      <c r="T590" s="2">
        <v>0</v>
      </c>
      <c r="U590" s="2">
        <v>100</v>
      </c>
      <c r="V590" s="2">
        <v>0</v>
      </c>
      <c r="W590" s="2">
        <v>0</v>
      </c>
      <c r="X590" s="2">
        <v>100</v>
      </c>
      <c r="Y590" s="2">
        <f t="shared" si="9"/>
        <v>400</v>
      </c>
    </row>
    <row r="591" spans="1:25" ht="14.4">
      <c r="A591" s="1" t="s">
        <v>48</v>
      </c>
      <c r="B591" s="1">
        <v>125001</v>
      </c>
      <c r="C591" s="13" t="s">
        <v>1103</v>
      </c>
      <c r="D591" s="13" t="s">
        <v>1099</v>
      </c>
      <c r="E591" s="1" t="s">
        <v>192</v>
      </c>
      <c r="F591" s="1">
        <v>63110000</v>
      </c>
      <c r="G591" s="13" t="s">
        <v>844</v>
      </c>
      <c r="H591" s="13">
        <v>29</v>
      </c>
      <c r="I591" s="13" t="s">
        <v>814</v>
      </c>
      <c r="J591" s="13" t="s">
        <v>815</v>
      </c>
      <c r="K591" s="13" t="s">
        <v>816</v>
      </c>
      <c r="L591" s="13" t="s">
        <v>846</v>
      </c>
      <c r="M591" s="2">
        <v>400</v>
      </c>
      <c r="N591" s="2">
        <v>400</v>
      </c>
      <c r="O591" s="2">
        <v>400</v>
      </c>
      <c r="P591" s="2">
        <v>400</v>
      </c>
      <c r="Q591" s="2">
        <v>400</v>
      </c>
      <c r="R591" s="2">
        <v>400</v>
      </c>
      <c r="S591" s="2">
        <v>400</v>
      </c>
      <c r="T591" s="2">
        <v>400</v>
      </c>
      <c r="U591" s="2">
        <v>400</v>
      </c>
      <c r="V591" s="2">
        <v>400</v>
      </c>
      <c r="W591" s="2">
        <v>400</v>
      </c>
      <c r="X591" s="2">
        <v>400</v>
      </c>
      <c r="Y591" s="2">
        <f t="shared" si="9"/>
        <v>4800</v>
      </c>
    </row>
    <row r="592" spans="1:25" ht="14.4">
      <c r="A592" s="1" t="s">
        <v>49</v>
      </c>
      <c r="B592" s="1">
        <v>125005</v>
      </c>
      <c r="C592" s="13" t="s">
        <v>1106</v>
      </c>
      <c r="D592" s="13" t="s">
        <v>1099</v>
      </c>
      <c r="E592" s="1" t="s">
        <v>127</v>
      </c>
      <c r="F592" s="1">
        <v>68011000</v>
      </c>
      <c r="G592" s="13" t="s">
        <v>858</v>
      </c>
      <c r="H592" s="13">
        <v>30</v>
      </c>
      <c r="I592" s="13" t="s">
        <v>859</v>
      </c>
      <c r="J592" s="13" t="s">
        <v>860</v>
      </c>
      <c r="K592" s="13" t="s">
        <v>859</v>
      </c>
      <c r="L592" s="13" t="s">
        <v>862</v>
      </c>
      <c r="M592" s="2">
        <v>719.06099267694037</v>
      </c>
      <c r="N592" s="2">
        <v>718.84919121232849</v>
      </c>
      <c r="O592" s="2">
        <v>718.63738974771661</v>
      </c>
      <c r="P592" s="2">
        <v>718.42558828310462</v>
      </c>
      <c r="Q592" s="2">
        <v>718.21378681849274</v>
      </c>
      <c r="R592" s="2">
        <v>718.00198535388085</v>
      </c>
      <c r="S592" s="2">
        <v>717.79018388926886</v>
      </c>
      <c r="T592" s="2">
        <v>717.57838242465698</v>
      </c>
      <c r="U592" s="2">
        <v>717.3665809600451</v>
      </c>
      <c r="V592" s="2">
        <v>717.1547794954331</v>
      </c>
      <c r="W592" s="2">
        <v>716.94297803082122</v>
      </c>
      <c r="X592" s="2">
        <v>716.73117656620934</v>
      </c>
      <c r="Y592" s="2">
        <f t="shared" si="9"/>
        <v>8614.7530154588985</v>
      </c>
    </row>
    <row r="593" spans="1:25" ht="14.4">
      <c r="A593" s="1" t="s">
        <v>49</v>
      </c>
      <c r="B593" s="1">
        <v>125005</v>
      </c>
      <c r="C593" s="13" t="s">
        <v>1106</v>
      </c>
      <c r="D593" s="13" t="s">
        <v>1099</v>
      </c>
      <c r="E593" s="1" t="s">
        <v>217</v>
      </c>
      <c r="F593" s="1">
        <v>68311000</v>
      </c>
      <c r="G593" s="13" t="s">
        <v>880</v>
      </c>
      <c r="H593" s="13">
        <v>32</v>
      </c>
      <c r="I593" s="13" t="s">
        <v>881</v>
      </c>
      <c r="J593" s="13" t="s">
        <v>882</v>
      </c>
      <c r="K593" s="13" t="s">
        <v>883</v>
      </c>
      <c r="L593" s="13" t="s">
        <v>862</v>
      </c>
      <c r="M593" s="2">
        <v>-0.16803448842595972</v>
      </c>
      <c r="N593" s="2">
        <v>-0.20164138611115168</v>
      </c>
      <c r="O593" s="2">
        <v>-0.23524828379634363</v>
      </c>
      <c r="P593" s="2">
        <v>-0.26885518148153559</v>
      </c>
      <c r="Q593" s="2">
        <v>-0.30246207916672752</v>
      </c>
      <c r="R593" s="2">
        <v>-0.33606897685191944</v>
      </c>
      <c r="S593" s="2">
        <v>-0.36967587453711137</v>
      </c>
      <c r="T593" s="2">
        <v>-0.4032827722223033</v>
      </c>
      <c r="U593" s="2">
        <v>-0.43688966990749523</v>
      </c>
      <c r="V593" s="2">
        <v>-0.47049656759268715</v>
      </c>
      <c r="W593" s="2">
        <v>-0.50410346527787908</v>
      </c>
      <c r="X593" s="2">
        <v>-0.53771036296307106</v>
      </c>
      <c r="Y593" s="2">
        <f t="shared" si="9"/>
        <v>-4.234469108334185</v>
      </c>
    </row>
    <row r="594" spans="1:25" ht="14.4">
      <c r="A594" s="1" t="s">
        <v>50</v>
      </c>
      <c r="B594" s="1">
        <v>126001</v>
      </c>
      <c r="C594" s="13" t="s">
        <v>1110</v>
      </c>
      <c r="D594" s="13" t="s">
        <v>1099</v>
      </c>
      <c r="E594" s="1" t="s">
        <v>182</v>
      </c>
      <c r="F594" s="1">
        <v>51510000</v>
      </c>
      <c r="G594" s="13" t="s">
        <v>465</v>
      </c>
      <c r="H594" s="13">
        <v>7</v>
      </c>
      <c r="I594" s="13" t="s">
        <v>466</v>
      </c>
      <c r="J594" s="13" t="s">
        <v>467</v>
      </c>
      <c r="K594" s="13" t="s">
        <v>468</v>
      </c>
      <c r="L594" s="13" t="s">
        <v>470</v>
      </c>
      <c r="M594" s="2">
        <v>3056</v>
      </c>
      <c r="N594" s="2">
        <v>3056</v>
      </c>
      <c r="O594" s="2">
        <v>3056</v>
      </c>
      <c r="P594" s="2">
        <v>3056</v>
      </c>
      <c r="Q594" s="2">
        <v>3056</v>
      </c>
      <c r="R594" s="2">
        <v>3056</v>
      </c>
      <c r="S594" s="2">
        <v>3056</v>
      </c>
      <c r="T594" s="2">
        <v>3056</v>
      </c>
      <c r="U594" s="2">
        <v>3991</v>
      </c>
      <c r="V594" s="2">
        <v>2561</v>
      </c>
      <c r="W594" s="2">
        <v>2720</v>
      </c>
      <c r="X594" s="2">
        <v>2955</v>
      </c>
      <c r="Y594" s="2">
        <f t="shared" si="9"/>
        <v>36675</v>
      </c>
    </row>
    <row r="595" spans="1:25" ht="14.4">
      <c r="A595" s="1" t="s">
        <v>50</v>
      </c>
      <c r="B595" s="1">
        <v>126001</v>
      </c>
      <c r="C595" s="13" t="s">
        <v>1110</v>
      </c>
      <c r="D595" s="13" t="s">
        <v>1099</v>
      </c>
      <c r="E595" s="1" t="s">
        <v>226</v>
      </c>
      <c r="F595" s="1">
        <v>51800000</v>
      </c>
      <c r="G595" s="13" t="s">
        <v>484</v>
      </c>
      <c r="H595" s="13">
        <v>8</v>
      </c>
      <c r="I595" s="13" t="s">
        <v>484</v>
      </c>
      <c r="J595" s="13" t="s">
        <v>485</v>
      </c>
      <c r="K595" s="13" t="s">
        <v>484</v>
      </c>
      <c r="L595" s="13" t="s">
        <v>487</v>
      </c>
      <c r="M595" s="2">
        <v>151.60609615384516</v>
      </c>
      <c r="N595" s="2">
        <v>151.60609615384516</v>
      </c>
      <c r="O595" s="2">
        <v>151.60609615384516</v>
      </c>
      <c r="P595" s="2">
        <v>151.60609615384516</v>
      </c>
      <c r="Q595" s="2">
        <v>151.60609615384516</v>
      </c>
      <c r="R595" s="2">
        <v>151.60609615384516</v>
      </c>
      <c r="S595" s="2">
        <v>151.60609615384516</v>
      </c>
      <c r="T595" s="2">
        <v>151.60609615384516</v>
      </c>
      <c r="U595" s="2">
        <v>151.60609615384516</v>
      </c>
      <c r="V595" s="2">
        <v>151.60609615384516</v>
      </c>
      <c r="W595" s="2">
        <v>151.60609615384516</v>
      </c>
      <c r="X595" s="2">
        <v>151.60609615384516</v>
      </c>
      <c r="Y595" s="2">
        <f t="shared" si="9"/>
        <v>1819.2731538461414</v>
      </c>
    </row>
    <row r="596" spans="1:25" ht="14.4">
      <c r="A596" s="1" t="s">
        <v>50</v>
      </c>
      <c r="B596" s="1">
        <v>126001</v>
      </c>
      <c r="C596" s="13" t="s">
        <v>1110</v>
      </c>
      <c r="D596" s="13" t="s">
        <v>1099</v>
      </c>
      <c r="E596" s="1" t="s">
        <v>52</v>
      </c>
      <c r="F596" s="1">
        <v>50100000</v>
      </c>
      <c r="G596" s="13" t="s">
        <v>346</v>
      </c>
      <c r="H596" s="13">
        <v>10</v>
      </c>
      <c r="I596" s="13" t="s">
        <v>347</v>
      </c>
      <c r="J596" s="13" t="s">
        <v>348</v>
      </c>
      <c r="K596" s="13" t="s">
        <v>349</v>
      </c>
      <c r="L596" s="13" t="s">
        <v>351</v>
      </c>
      <c r="M596" s="2">
        <v>4353.4563999999991</v>
      </c>
      <c r="N596" s="2">
        <v>4353.4563999999991</v>
      </c>
      <c r="O596" s="2">
        <v>4768.0731999999998</v>
      </c>
      <c r="P596" s="2">
        <v>4475.3609791999997</v>
      </c>
      <c r="Q596" s="2">
        <v>4688.4724544000001</v>
      </c>
      <c r="R596" s="2">
        <v>4688.4724544000001</v>
      </c>
      <c r="S596" s="2">
        <v>4475.3609791999997</v>
      </c>
      <c r="T596" s="2">
        <v>4901.5839296000004</v>
      </c>
      <c r="U596" s="2">
        <v>4688.4724544000001</v>
      </c>
      <c r="V596" s="2">
        <v>4475.3609791999997</v>
      </c>
      <c r="W596" s="2">
        <v>4688.4724544000001</v>
      </c>
      <c r="X596" s="2">
        <v>4688.4724544000001</v>
      </c>
      <c r="Y596" s="2">
        <f t="shared" si="9"/>
        <v>55245.015139199983</v>
      </c>
    </row>
    <row r="597" spans="1:25" ht="14.4">
      <c r="A597" s="1" t="s">
        <v>50</v>
      </c>
      <c r="B597" s="1">
        <v>126001</v>
      </c>
      <c r="C597" s="13" t="s">
        <v>1110</v>
      </c>
      <c r="D597" s="13" t="s">
        <v>1099</v>
      </c>
      <c r="E597" s="1" t="s">
        <v>84</v>
      </c>
      <c r="F597" s="1">
        <v>50550000</v>
      </c>
      <c r="G597" s="13" t="s">
        <v>446</v>
      </c>
      <c r="H597" s="13">
        <v>12</v>
      </c>
      <c r="I597" s="13" t="s">
        <v>442</v>
      </c>
      <c r="J597" s="13" t="s">
        <v>443</v>
      </c>
      <c r="K597" s="13" t="s">
        <v>444</v>
      </c>
      <c r="L597" s="13" t="s">
        <v>417</v>
      </c>
      <c r="M597" s="2">
        <v>909.44</v>
      </c>
      <c r="N597" s="2">
        <v>909.44</v>
      </c>
      <c r="O597" s="2">
        <v>909.44</v>
      </c>
      <c r="P597" s="2">
        <v>909.44</v>
      </c>
      <c r="Q597" s="2">
        <v>909.44</v>
      </c>
      <c r="R597" s="2">
        <v>909.44</v>
      </c>
      <c r="S597" s="2">
        <v>909.44</v>
      </c>
      <c r="T597" s="2">
        <v>909.44</v>
      </c>
      <c r="U597" s="2">
        <v>909.44</v>
      </c>
      <c r="V597" s="2">
        <v>909.44</v>
      </c>
      <c r="W597" s="2">
        <v>909.44</v>
      </c>
      <c r="X597" s="2">
        <v>909.44</v>
      </c>
      <c r="Y597" s="2">
        <f t="shared" si="9"/>
        <v>10913.280000000004</v>
      </c>
    </row>
    <row r="598" spans="1:25" ht="14.4">
      <c r="A598" s="1" t="s">
        <v>50</v>
      </c>
      <c r="B598" s="1">
        <v>126001</v>
      </c>
      <c r="C598" s="13" t="s">
        <v>1110</v>
      </c>
      <c r="D598" s="13" t="s">
        <v>1099</v>
      </c>
      <c r="E598" s="1" t="s">
        <v>53</v>
      </c>
      <c r="F598" s="1">
        <v>50421000</v>
      </c>
      <c r="G598" s="13" t="s">
        <v>413</v>
      </c>
      <c r="H598" s="13">
        <v>13</v>
      </c>
      <c r="I598" s="13" t="s">
        <v>414</v>
      </c>
      <c r="J598" s="13" t="s">
        <v>415</v>
      </c>
      <c r="K598" s="13" t="s">
        <v>414</v>
      </c>
      <c r="L598" s="13" t="s">
        <v>417</v>
      </c>
      <c r="M598" s="2">
        <v>139.31379129538848</v>
      </c>
      <c r="N598" s="2">
        <v>139.31379129538848</v>
      </c>
      <c r="O598" s="2">
        <v>152.582247609235</v>
      </c>
      <c r="P598" s="2">
        <v>143.21409745165937</v>
      </c>
      <c r="Q598" s="2">
        <v>150.03286399697649</v>
      </c>
      <c r="R598" s="2">
        <v>150.03286399697649</v>
      </c>
      <c r="S598" s="2">
        <v>143.21409745165937</v>
      </c>
      <c r="T598" s="2">
        <v>156.85163054229361</v>
      </c>
      <c r="U598" s="2">
        <v>150.03286399697649</v>
      </c>
      <c r="V598" s="2">
        <v>143.21409745165937</v>
      </c>
      <c r="W598" s="2">
        <v>150.03286399697649</v>
      </c>
      <c r="X598" s="2">
        <v>150.03286399697649</v>
      </c>
      <c r="Y598" s="2">
        <f t="shared" si="9"/>
        <v>1767.8680730821661</v>
      </c>
    </row>
    <row r="599" spans="1:25" ht="14.4">
      <c r="A599" s="1" t="s">
        <v>50</v>
      </c>
      <c r="B599" s="1">
        <v>126001</v>
      </c>
      <c r="C599" s="13" t="s">
        <v>1110</v>
      </c>
      <c r="D599" s="13" t="s">
        <v>1099</v>
      </c>
      <c r="E599" s="1" t="s">
        <v>54</v>
      </c>
      <c r="F599" s="1">
        <v>50422000</v>
      </c>
      <c r="G599" s="13" t="s">
        <v>419</v>
      </c>
      <c r="H599" s="13">
        <v>13</v>
      </c>
      <c r="I599" s="13" t="s">
        <v>414</v>
      </c>
      <c r="J599" s="13" t="s">
        <v>415</v>
      </c>
      <c r="K599" s="13" t="s">
        <v>414</v>
      </c>
      <c r="L599" s="13" t="s">
        <v>417</v>
      </c>
      <c r="M599" s="2">
        <v>228.56108506711573</v>
      </c>
      <c r="N599" s="2">
        <v>228.56108506711573</v>
      </c>
      <c r="O599" s="2">
        <v>250.32261697826962</v>
      </c>
      <c r="P599" s="2">
        <v>234.95127544899498</v>
      </c>
      <c r="Q599" s="2">
        <v>246.1480028513281</v>
      </c>
      <c r="R599" s="2">
        <v>246.1480028513281</v>
      </c>
      <c r="S599" s="2">
        <v>234.95127544899498</v>
      </c>
      <c r="T599" s="2">
        <v>257.33473025366118</v>
      </c>
      <c r="U599" s="2">
        <v>246.1480028513281</v>
      </c>
      <c r="V599" s="2">
        <v>234.95127544899498</v>
      </c>
      <c r="W599" s="2">
        <v>246.1480028513281</v>
      </c>
      <c r="X599" s="2">
        <v>246.1480028513281</v>
      </c>
      <c r="Y599" s="2">
        <f t="shared" si="9"/>
        <v>2900.3733579697873</v>
      </c>
    </row>
    <row r="600" spans="1:25" ht="14.4">
      <c r="A600" s="1" t="s">
        <v>50</v>
      </c>
      <c r="B600" s="1">
        <v>126001</v>
      </c>
      <c r="C600" s="13" t="s">
        <v>1110</v>
      </c>
      <c r="D600" s="13" t="s">
        <v>1099</v>
      </c>
      <c r="E600" s="1" t="s">
        <v>185</v>
      </c>
      <c r="F600" s="1">
        <v>50454000</v>
      </c>
      <c r="G600" s="13" t="s">
        <v>437</v>
      </c>
      <c r="H600" s="13">
        <v>13</v>
      </c>
      <c r="I600" s="13" t="s">
        <v>414</v>
      </c>
      <c r="J600" s="13" t="s">
        <v>415</v>
      </c>
      <c r="K600" s="13" t="s">
        <v>414</v>
      </c>
      <c r="L600" s="13" t="s">
        <v>417</v>
      </c>
      <c r="M600" s="2">
        <v>100</v>
      </c>
      <c r="N600" s="2">
        <v>0</v>
      </c>
      <c r="O600" s="2">
        <v>0</v>
      </c>
      <c r="P600" s="2">
        <v>0</v>
      </c>
      <c r="Q600" s="2">
        <v>0</v>
      </c>
      <c r="R600" s="2">
        <v>0</v>
      </c>
      <c r="S600" s="2">
        <v>0</v>
      </c>
      <c r="T600" s="2">
        <v>0</v>
      </c>
      <c r="U600" s="2">
        <v>0</v>
      </c>
      <c r="V600" s="2">
        <v>0</v>
      </c>
      <c r="W600" s="2">
        <v>0</v>
      </c>
      <c r="X600" s="2">
        <v>100</v>
      </c>
      <c r="Y600" s="2">
        <f t="shared" si="9"/>
        <v>200</v>
      </c>
    </row>
    <row r="601" spans="1:25" ht="14.4">
      <c r="A601" s="1" t="s">
        <v>50</v>
      </c>
      <c r="B601" s="1">
        <v>126001</v>
      </c>
      <c r="C601" s="13" t="s">
        <v>1110</v>
      </c>
      <c r="D601" s="13" t="s">
        <v>1099</v>
      </c>
      <c r="E601" s="1" t="s">
        <v>92</v>
      </c>
      <c r="F601" s="1">
        <v>53150000</v>
      </c>
      <c r="G601" s="13" t="s">
        <v>658</v>
      </c>
      <c r="H601" s="13">
        <v>15</v>
      </c>
      <c r="I601" s="13" t="s">
        <v>650</v>
      </c>
      <c r="J601" s="13" t="s">
        <v>651</v>
      </c>
      <c r="K601" s="13" t="s">
        <v>650</v>
      </c>
      <c r="L601" s="13" t="s">
        <v>660</v>
      </c>
      <c r="M601" s="2">
        <v>650</v>
      </c>
      <c r="N601" s="2">
        <v>650</v>
      </c>
      <c r="O601" s="2">
        <v>650</v>
      </c>
      <c r="P601" s="2">
        <v>650</v>
      </c>
      <c r="Q601" s="2">
        <v>650</v>
      </c>
      <c r="R601" s="2">
        <v>650</v>
      </c>
      <c r="S601" s="2">
        <v>650</v>
      </c>
      <c r="T601" s="2">
        <v>650</v>
      </c>
      <c r="U601" s="2">
        <v>650</v>
      </c>
      <c r="V601" s="2">
        <v>650</v>
      </c>
      <c r="W601" s="2">
        <v>650</v>
      </c>
      <c r="X601" s="2">
        <v>650</v>
      </c>
      <c r="Y601" s="2">
        <f t="shared" si="9"/>
        <v>7800</v>
      </c>
    </row>
    <row r="602" spans="1:25" ht="14.4">
      <c r="A602" s="1" t="s">
        <v>50</v>
      </c>
      <c r="B602" s="1">
        <v>126001</v>
      </c>
      <c r="C602" s="13" t="s">
        <v>1110</v>
      </c>
      <c r="D602" s="13" t="s">
        <v>1099</v>
      </c>
      <c r="E602" s="1" t="s">
        <v>187</v>
      </c>
      <c r="F602" s="1">
        <v>53152000</v>
      </c>
      <c r="G602" s="13" t="s">
        <v>676</v>
      </c>
      <c r="H602" s="13">
        <v>15</v>
      </c>
      <c r="I602" s="13" t="s">
        <v>650</v>
      </c>
      <c r="J602" s="13" t="s">
        <v>651</v>
      </c>
      <c r="K602" s="13" t="s">
        <v>650</v>
      </c>
      <c r="L602" s="13" t="s">
        <v>678</v>
      </c>
      <c r="M602" s="2">
        <v>0</v>
      </c>
      <c r="N602" s="2">
        <v>300</v>
      </c>
      <c r="O602" s="2">
        <v>0</v>
      </c>
      <c r="P602" s="2">
        <v>300</v>
      </c>
      <c r="Q602" s="2">
        <v>0</v>
      </c>
      <c r="R602" s="2">
        <v>300</v>
      </c>
      <c r="S602" s="2">
        <v>0</v>
      </c>
      <c r="T602" s="2">
        <v>300</v>
      </c>
      <c r="U602" s="2">
        <v>0</v>
      </c>
      <c r="V602" s="2">
        <v>300</v>
      </c>
      <c r="W602" s="2">
        <v>0</v>
      </c>
      <c r="X602" s="2">
        <v>300</v>
      </c>
      <c r="Y602" s="2">
        <f t="shared" si="9"/>
        <v>1800</v>
      </c>
    </row>
    <row r="603" spans="1:25" ht="14.4">
      <c r="A603" s="1" t="s">
        <v>50</v>
      </c>
      <c r="B603" s="1">
        <v>126001</v>
      </c>
      <c r="C603" s="13" t="s">
        <v>1110</v>
      </c>
      <c r="D603" s="13" t="s">
        <v>1099</v>
      </c>
      <c r="E603" s="1" t="s">
        <v>222</v>
      </c>
      <c r="F603" s="1">
        <v>52000000</v>
      </c>
      <c r="G603" s="13" t="s">
        <v>488</v>
      </c>
      <c r="H603" s="13">
        <v>22</v>
      </c>
      <c r="I603" s="13" t="s">
        <v>489</v>
      </c>
      <c r="J603" s="13" t="s">
        <v>490</v>
      </c>
      <c r="K603" s="13" t="s">
        <v>489</v>
      </c>
      <c r="L603" s="13" t="s">
        <v>492</v>
      </c>
      <c r="M603" s="2">
        <v>250</v>
      </c>
      <c r="N603" s="2">
        <v>250</v>
      </c>
      <c r="O603" s="2">
        <v>250</v>
      </c>
      <c r="P603" s="2">
        <v>250</v>
      </c>
      <c r="Q603" s="2">
        <v>250</v>
      </c>
      <c r="R603" s="2">
        <v>250</v>
      </c>
      <c r="S603" s="2">
        <v>250</v>
      </c>
      <c r="T603" s="2">
        <v>250</v>
      </c>
      <c r="U603" s="2">
        <v>250</v>
      </c>
      <c r="V603" s="2">
        <v>250</v>
      </c>
      <c r="W603" s="2">
        <v>250</v>
      </c>
      <c r="X603" s="2">
        <v>250</v>
      </c>
      <c r="Y603" s="2">
        <f t="shared" si="9"/>
        <v>3000</v>
      </c>
    </row>
    <row r="604" spans="1:25" ht="14.4">
      <c r="A604" s="1" t="s">
        <v>50</v>
      </c>
      <c r="B604" s="1">
        <v>126001</v>
      </c>
      <c r="C604" s="13" t="s">
        <v>1110</v>
      </c>
      <c r="D604" s="13" t="s">
        <v>1099</v>
      </c>
      <c r="E604" s="1" t="s">
        <v>157</v>
      </c>
      <c r="F604" s="1">
        <v>52554500</v>
      </c>
      <c r="G604" s="13" t="s">
        <v>588</v>
      </c>
      <c r="H604" s="13">
        <v>22</v>
      </c>
      <c r="I604" s="13" t="s">
        <v>489</v>
      </c>
      <c r="J604" s="13" t="s">
        <v>490</v>
      </c>
      <c r="K604" s="13" t="s">
        <v>489</v>
      </c>
      <c r="L604" s="13" t="s">
        <v>463</v>
      </c>
      <c r="M604" s="2">
        <v>50</v>
      </c>
      <c r="N604" s="2">
        <v>50</v>
      </c>
      <c r="O604" s="2">
        <v>50</v>
      </c>
      <c r="P604" s="2">
        <v>50</v>
      </c>
      <c r="Q604" s="2">
        <v>50</v>
      </c>
      <c r="R604" s="2">
        <v>50</v>
      </c>
      <c r="S604" s="2">
        <v>50</v>
      </c>
      <c r="T604" s="2">
        <v>50</v>
      </c>
      <c r="U604" s="2">
        <v>50</v>
      </c>
      <c r="V604" s="2">
        <v>50</v>
      </c>
      <c r="W604" s="2">
        <v>50</v>
      </c>
      <c r="X604" s="2">
        <v>50</v>
      </c>
      <c r="Y604" s="2">
        <f t="shared" si="9"/>
        <v>600</v>
      </c>
    </row>
    <row r="605" spans="1:25" ht="14.4">
      <c r="A605" s="1" t="s">
        <v>50</v>
      </c>
      <c r="B605" s="1">
        <v>126001</v>
      </c>
      <c r="C605" s="13" t="s">
        <v>1110</v>
      </c>
      <c r="D605" s="13" t="s">
        <v>1099</v>
      </c>
      <c r="E605" s="1" t="s">
        <v>192</v>
      </c>
      <c r="F605" s="1">
        <v>63110000</v>
      </c>
      <c r="G605" s="13" t="s">
        <v>844</v>
      </c>
      <c r="H605" s="13">
        <v>29</v>
      </c>
      <c r="I605" s="13" t="s">
        <v>814</v>
      </c>
      <c r="J605" s="13" t="s">
        <v>815</v>
      </c>
      <c r="K605" s="13" t="s">
        <v>816</v>
      </c>
      <c r="L605" s="13" t="s">
        <v>846</v>
      </c>
      <c r="M605" s="2">
        <v>1500</v>
      </c>
      <c r="N605" s="2">
        <v>1500</v>
      </c>
      <c r="O605" s="2">
        <v>1500</v>
      </c>
      <c r="P605" s="2">
        <v>1500</v>
      </c>
      <c r="Q605" s="2">
        <v>1500</v>
      </c>
      <c r="R605" s="2">
        <v>1500</v>
      </c>
      <c r="S605" s="2">
        <v>1500</v>
      </c>
      <c r="T605" s="2">
        <v>1500</v>
      </c>
      <c r="U605" s="2">
        <v>1500</v>
      </c>
      <c r="V605" s="2">
        <v>1500</v>
      </c>
      <c r="W605" s="2">
        <v>1500</v>
      </c>
      <c r="X605" s="2">
        <v>1500</v>
      </c>
      <c r="Y605" s="2">
        <f t="shared" si="9"/>
        <v>18000</v>
      </c>
    </row>
    <row r="606" spans="1:25" ht="14.4">
      <c r="A606" s="1" t="s">
        <v>50</v>
      </c>
      <c r="B606" s="1">
        <v>126001</v>
      </c>
      <c r="C606" s="13" t="s">
        <v>1110</v>
      </c>
      <c r="D606" s="13" t="s">
        <v>1099</v>
      </c>
      <c r="E606" s="1" t="s">
        <v>69</v>
      </c>
      <c r="F606" s="1">
        <v>68532000</v>
      </c>
      <c r="G606" s="13" t="s">
        <v>892</v>
      </c>
      <c r="H606" s="13">
        <v>34</v>
      </c>
      <c r="I606" s="13" t="s">
        <v>887</v>
      </c>
      <c r="J606" s="13" t="s">
        <v>888</v>
      </c>
      <c r="K606" s="13" t="s">
        <v>887</v>
      </c>
      <c r="L606" s="13" t="s">
        <v>894</v>
      </c>
      <c r="M606" s="2">
        <v>26.123838400000004</v>
      </c>
      <c r="N606" s="2">
        <v>15.036161597600008</v>
      </c>
      <c r="O606" s="2">
        <v>0</v>
      </c>
      <c r="P606" s="2">
        <v>0</v>
      </c>
      <c r="Q606" s="2">
        <v>0</v>
      </c>
      <c r="R606" s="2">
        <v>0</v>
      </c>
      <c r="S606" s="2">
        <v>0</v>
      </c>
      <c r="T606" s="2">
        <v>0</v>
      </c>
      <c r="U606" s="2">
        <v>0</v>
      </c>
      <c r="V606" s="2">
        <v>0</v>
      </c>
      <c r="W606" s="2">
        <v>0</v>
      </c>
      <c r="X606" s="2">
        <v>0</v>
      </c>
      <c r="Y606" s="2">
        <f t="shared" si="9"/>
        <v>41.159999997600011</v>
      </c>
    </row>
    <row r="607" spans="1:25" ht="14.4">
      <c r="A607" s="1" t="s">
        <v>50</v>
      </c>
      <c r="B607" s="1">
        <v>126001</v>
      </c>
      <c r="C607" s="13" t="s">
        <v>1110</v>
      </c>
      <c r="D607" s="13" t="s">
        <v>1099</v>
      </c>
      <c r="E607" s="1" t="s">
        <v>70</v>
      </c>
      <c r="F607" s="1">
        <v>68533000</v>
      </c>
      <c r="G607" s="13" t="s">
        <v>896</v>
      </c>
      <c r="H607" s="13">
        <v>34</v>
      </c>
      <c r="I607" s="13" t="s">
        <v>887</v>
      </c>
      <c r="J607" s="13" t="s">
        <v>888</v>
      </c>
      <c r="K607" s="13" t="s">
        <v>887</v>
      </c>
      <c r="L607" s="13" t="s">
        <v>894</v>
      </c>
      <c r="M607" s="2">
        <v>333.03643959999994</v>
      </c>
      <c r="N607" s="2">
        <v>333.03643959999994</v>
      </c>
      <c r="O607" s="2">
        <v>364.76181479999997</v>
      </c>
      <c r="P607" s="2">
        <v>342.3618599088</v>
      </c>
      <c r="Q607" s="2">
        <v>358.66766276160007</v>
      </c>
      <c r="R607" s="2">
        <v>358.66766276160007</v>
      </c>
      <c r="S607" s="2">
        <v>342.3618599088</v>
      </c>
      <c r="T607" s="2">
        <v>374.97346561440003</v>
      </c>
      <c r="U607" s="2">
        <v>358.66766276160007</v>
      </c>
      <c r="V607" s="2">
        <v>342.3618599088</v>
      </c>
      <c r="W607" s="2">
        <v>358.66766276160007</v>
      </c>
      <c r="X607" s="2">
        <v>358.66766276160007</v>
      </c>
      <c r="Y607" s="2">
        <f t="shared" si="9"/>
        <v>4226.2320531488003</v>
      </c>
    </row>
    <row r="608" spans="1:25" ht="14.4">
      <c r="A608" s="1" t="s">
        <v>50</v>
      </c>
      <c r="B608" s="1">
        <v>126001</v>
      </c>
      <c r="C608" s="13" t="s">
        <v>1110</v>
      </c>
      <c r="D608" s="13" t="s">
        <v>1099</v>
      </c>
      <c r="E608" s="1" t="s">
        <v>71</v>
      </c>
      <c r="F608" s="1">
        <v>68535000</v>
      </c>
      <c r="G608" s="13" t="s">
        <v>898</v>
      </c>
      <c r="H608" s="13">
        <v>34</v>
      </c>
      <c r="I608" s="13" t="s">
        <v>887</v>
      </c>
      <c r="J608" s="13" t="s">
        <v>888</v>
      </c>
      <c r="K608" s="13" t="s">
        <v>887</v>
      </c>
      <c r="L608" s="13" t="s">
        <v>894</v>
      </c>
      <c r="M608" s="2">
        <v>-31.079137600000003</v>
      </c>
      <c r="N608" s="2">
        <v>95.097731199999998</v>
      </c>
      <c r="O608" s="2">
        <v>43.093761600000008</v>
      </c>
      <c r="P608" s="2">
        <v>20.144309126399992</v>
      </c>
      <c r="Q608" s="2">
        <v>-0.12183691520000001</v>
      </c>
      <c r="R608" s="2">
        <v>-0.12183691520000001</v>
      </c>
      <c r="S608" s="2">
        <v>-0.11629887359999999</v>
      </c>
      <c r="T608" s="2">
        <v>-0.12737495679999999</v>
      </c>
      <c r="U608" s="2">
        <v>-0.12183691520000001</v>
      </c>
      <c r="V608" s="2">
        <v>-0.11629887359999999</v>
      </c>
      <c r="W608" s="2">
        <v>-0.12183691520000001</v>
      </c>
      <c r="X608" s="2">
        <v>-0.12183691520000001</v>
      </c>
      <c r="Y608" s="2">
        <f t="shared" si="9"/>
        <v>126.28750704639997</v>
      </c>
    </row>
    <row r="609" spans="1:25" ht="14.4">
      <c r="A609" s="1" t="s">
        <v>51</v>
      </c>
      <c r="B609" s="1">
        <v>126005</v>
      </c>
      <c r="C609" s="13" t="s">
        <v>1113</v>
      </c>
      <c r="D609" s="13" t="s">
        <v>1099</v>
      </c>
      <c r="E609" s="1" t="s">
        <v>147</v>
      </c>
      <c r="F609" s="1">
        <v>40211000</v>
      </c>
      <c r="G609" s="13" t="s">
        <v>304</v>
      </c>
      <c r="H609" s="13">
        <v>2</v>
      </c>
      <c r="I609" s="13" t="s">
        <v>305</v>
      </c>
      <c r="J609" s="13" t="s">
        <v>306</v>
      </c>
      <c r="K609" s="13" t="s">
        <v>305</v>
      </c>
      <c r="L609" s="13" t="s">
        <v>308</v>
      </c>
      <c r="M609" s="2">
        <v>12697.646875</v>
      </c>
      <c r="N609" s="2">
        <v>12697.646875</v>
      </c>
      <c r="O609" s="2">
        <v>12697.646875</v>
      </c>
      <c r="P609" s="2">
        <v>12697.646875</v>
      </c>
      <c r="Q609" s="2">
        <v>12697.646875</v>
      </c>
      <c r="R609" s="2">
        <v>12697.646875</v>
      </c>
      <c r="S609" s="2">
        <v>12697.646875</v>
      </c>
      <c r="T609" s="2">
        <v>12697.646875</v>
      </c>
      <c r="U609" s="2">
        <v>12697.646875</v>
      </c>
      <c r="V609" s="2">
        <v>12697.646875</v>
      </c>
      <c r="W609" s="2">
        <v>12697.646875</v>
      </c>
      <c r="X609" s="2">
        <v>12697.646875</v>
      </c>
      <c r="Y609" s="2">
        <f t="shared" si="9"/>
        <v>152371.76250000004</v>
      </c>
    </row>
    <row r="610" spans="1:25" ht="14.4">
      <c r="A610" s="1" t="s">
        <v>51</v>
      </c>
      <c r="B610" s="1">
        <v>126005</v>
      </c>
      <c r="C610" s="13" t="s">
        <v>1113</v>
      </c>
      <c r="D610" s="13" t="s">
        <v>1099</v>
      </c>
      <c r="E610" s="1" t="s">
        <v>193</v>
      </c>
      <c r="F610" s="1">
        <v>40221000</v>
      </c>
      <c r="G610" s="13" t="s">
        <v>310</v>
      </c>
      <c r="H610" s="13">
        <v>2</v>
      </c>
      <c r="I610" s="13" t="s">
        <v>305</v>
      </c>
      <c r="J610" s="13" t="s">
        <v>306</v>
      </c>
      <c r="K610" s="13" t="s">
        <v>305</v>
      </c>
      <c r="L610" s="13" t="s">
        <v>312</v>
      </c>
      <c r="M610" s="2">
        <v>452.01979166666666</v>
      </c>
      <c r="N610" s="2">
        <v>452.01979166666666</v>
      </c>
      <c r="O610" s="2">
        <v>452.01979166666666</v>
      </c>
      <c r="P610" s="2">
        <v>452.01979166666666</v>
      </c>
      <c r="Q610" s="2">
        <v>452.01979166666666</v>
      </c>
      <c r="R610" s="2">
        <v>452.01979166666666</v>
      </c>
      <c r="S610" s="2">
        <v>452.01979166666666</v>
      </c>
      <c r="T610" s="2">
        <v>452.01979166666666</v>
      </c>
      <c r="U610" s="2">
        <v>452.01979166666666</v>
      </c>
      <c r="V610" s="2">
        <v>452.01979166666666</v>
      </c>
      <c r="W610" s="2">
        <v>452.01979166666666</v>
      </c>
      <c r="X610" s="2">
        <v>452.01979166666666</v>
      </c>
      <c r="Y610" s="2">
        <f t="shared" si="9"/>
        <v>5424.2375000000002</v>
      </c>
    </row>
    <row r="611" spans="1:25" ht="14.4">
      <c r="A611" s="1" t="s">
        <v>51</v>
      </c>
      <c r="B611" s="1">
        <v>126005</v>
      </c>
      <c r="C611" s="13" t="s">
        <v>1113</v>
      </c>
      <c r="D611" s="13" t="s">
        <v>1099</v>
      </c>
      <c r="E611" s="1" t="s">
        <v>201</v>
      </c>
      <c r="F611" s="1">
        <v>40310700</v>
      </c>
      <c r="G611" s="13" t="s">
        <v>340</v>
      </c>
      <c r="H611" s="13">
        <v>3</v>
      </c>
      <c r="I611" s="13" t="s">
        <v>323</v>
      </c>
      <c r="J611" s="13" t="s">
        <v>324</v>
      </c>
      <c r="K611" s="13" t="s">
        <v>325</v>
      </c>
      <c r="L611" s="13" t="s">
        <v>336</v>
      </c>
      <c r="M611" s="2">
        <v>700.41666666666663</v>
      </c>
      <c r="N611" s="2">
        <v>700.41666666666663</v>
      </c>
      <c r="O611" s="2">
        <v>700.41666666666663</v>
      </c>
      <c r="P611" s="2">
        <v>700.41666666666663</v>
      </c>
      <c r="Q611" s="2">
        <v>700.41666666666663</v>
      </c>
      <c r="R611" s="2">
        <v>700.41666666666663</v>
      </c>
      <c r="S611" s="2">
        <v>700.41666666666663</v>
      </c>
      <c r="T611" s="2">
        <v>700.41666666666663</v>
      </c>
      <c r="U611" s="2">
        <v>700.41666666666663</v>
      </c>
      <c r="V611" s="2">
        <v>700.41666666666663</v>
      </c>
      <c r="W611" s="2">
        <v>700.41666666666663</v>
      </c>
      <c r="X611" s="2">
        <v>700.41666666666663</v>
      </c>
      <c r="Y611" s="2">
        <f t="shared" si="9"/>
        <v>8405.0000000000018</v>
      </c>
    </row>
    <row r="612" spans="1:25" ht="14.4">
      <c r="A612" s="1" t="s">
        <v>51</v>
      </c>
      <c r="B612" s="1">
        <v>126005</v>
      </c>
      <c r="C612" s="13" t="s">
        <v>1113</v>
      </c>
      <c r="D612" s="13" t="s">
        <v>1099</v>
      </c>
      <c r="E612" s="1" t="s">
        <v>127</v>
      </c>
      <c r="F612" s="1">
        <v>68011000</v>
      </c>
      <c r="G612" s="13" t="s">
        <v>858</v>
      </c>
      <c r="H612" s="13">
        <v>30</v>
      </c>
      <c r="I612" s="13" t="s">
        <v>859</v>
      </c>
      <c r="J612" s="13" t="s">
        <v>860</v>
      </c>
      <c r="K612" s="13" t="s">
        <v>859</v>
      </c>
      <c r="L612" s="13" t="s">
        <v>862</v>
      </c>
      <c r="M612" s="2">
        <v>8091</v>
      </c>
      <c r="N612" s="2">
        <v>8091</v>
      </c>
      <c r="O612" s="2">
        <v>8091</v>
      </c>
      <c r="P612" s="2">
        <v>8091</v>
      </c>
      <c r="Q612" s="2">
        <v>8091</v>
      </c>
      <c r="R612" s="2">
        <v>8091</v>
      </c>
      <c r="S612" s="2">
        <v>8091</v>
      </c>
      <c r="T612" s="2">
        <v>8091</v>
      </c>
      <c r="U612" s="2">
        <v>8091</v>
      </c>
      <c r="V612" s="2">
        <v>8091</v>
      </c>
      <c r="W612" s="2">
        <v>8091</v>
      </c>
      <c r="X612" s="2">
        <v>8091</v>
      </c>
      <c r="Y612" s="2">
        <f t="shared" si="9"/>
        <v>97092</v>
      </c>
    </row>
    <row r="613" spans="1:25" ht="14.4">
      <c r="A613" s="1" t="s">
        <v>51</v>
      </c>
      <c r="B613" s="1">
        <v>126005</v>
      </c>
      <c r="C613" s="13" t="s">
        <v>1113</v>
      </c>
      <c r="D613" s="13" t="s">
        <v>1099</v>
      </c>
      <c r="E613" s="1" t="s">
        <v>212</v>
      </c>
      <c r="F613" s="1">
        <v>68012500</v>
      </c>
      <c r="G613" s="13" t="s">
        <v>865</v>
      </c>
      <c r="H613" s="13">
        <v>30</v>
      </c>
      <c r="I613" s="13" t="s">
        <v>859</v>
      </c>
      <c r="J613" s="13" t="s">
        <v>860</v>
      </c>
      <c r="K613" s="13" t="s">
        <v>859</v>
      </c>
      <c r="L613" s="13" t="s">
        <v>862</v>
      </c>
      <c r="M613" s="2">
        <v>-1381.45</v>
      </c>
      <c r="N613" s="2">
        <v>-1381.45</v>
      </c>
      <c r="O613" s="2">
        <v>-1381.45</v>
      </c>
      <c r="P613" s="2">
        <v>-1381.45</v>
      </c>
      <c r="Q613" s="2">
        <v>-1381.45</v>
      </c>
      <c r="R613" s="2">
        <v>-1381.45</v>
      </c>
      <c r="S613" s="2">
        <v>-1381.45</v>
      </c>
      <c r="T613" s="2">
        <v>-1381.45</v>
      </c>
      <c r="U613" s="2">
        <v>-1381.45</v>
      </c>
      <c r="V613" s="2">
        <v>-1381.45</v>
      </c>
      <c r="W613" s="2">
        <v>-1381.45</v>
      </c>
      <c r="X613" s="2">
        <v>-1381.45</v>
      </c>
      <c r="Y613" s="2">
        <f t="shared" si="9"/>
        <v>-16577.400000000005</v>
      </c>
    </row>
    <row r="615" spans="1:25" ht="14.4"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</row>
    <row r="616" spans="1:25" ht="14.4">
      <c r="M616" s="50"/>
    </row>
    <row r="617" spans="1:25">
      <c r="M617" s="54"/>
    </row>
    <row r="618" spans="1:25">
      <c r="O618" s="54">
        <f>O109/0.75</f>
        <v>3782682.8634702875</v>
      </c>
      <c r="R618" s="54">
        <f>R109/0.75</f>
        <v>3097590.5267791059</v>
      </c>
    </row>
  </sheetData>
  <autoFilter ref="A8:Y613"/>
  <pageMargins left="0.7" right="0.7" top="0.75" bottom="0.75" header="0.3" footer="0.3"/>
  <pageSetup orientation="portrait" verticalDpi="0" r:id="rId1"/>
  <customProperties>
    <customPr name="_pios_id" r:id="rId2"/>
    <customPr name="CellIDs" r:id="rId3"/>
    <customPr name="ConnName" r:id="rId4"/>
    <customPr name="ConnPOV" r:id="rId5"/>
    <customPr name="HyperionXML" r:id="rId6"/>
    <customPr name="NameConnectionMap" r:id="rId7"/>
    <customPr name="POVPosition" r:id="rId8"/>
    <customPr name="SheetHasParityContent" r:id="rId9"/>
    <customPr name="SheetOptions" r:id="rId10"/>
    <customPr name="ShowPOV" r:id="rId11"/>
  </customProperties>
  <legacyDrawing r:id="rId1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34"/>
  <sheetViews>
    <sheetView zoomScale="80" zoomScaleNormal="80" workbookViewId="0">
      <pane ySplit="1" topLeftCell="A2" activePane="bottomLeft" state="frozen"/>
      <selection pane="bottomLeft" activeCell="A2" sqref="A2"/>
    </sheetView>
  </sheetViews>
  <sheetFormatPr defaultColWidth="8.88671875" defaultRowHeight="14.4"/>
  <cols>
    <col min="1" max="1" width="11" style="5" bestFit="1" customWidth="1"/>
    <col min="2" max="2" width="27.44140625" style="5" bestFit="1" customWidth="1"/>
    <col min="3" max="3" width="6.109375" style="5" customWidth="1"/>
    <col min="4" max="4" width="45.5546875" style="5" bestFit="1" customWidth="1"/>
    <col min="5" max="5" width="6" style="5" bestFit="1" customWidth="1"/>
    <col min="6" max="6" width="43.5546875" style="5" bestFit="1" customWidth="1"/>
    <col min="7" max="7" width="13" style="5" bestFit="1" customWidth="1"/>
    <col min="8" max="8" width="10.6640625" style="5" customWidth="1"/>
    <col min="9" max="16384" width="8.88671875" style="5"/>
  </cols>
  <sheetData>
    <row r="1" spans="1:8">
      <c r="A1" s="4" t="s">
        <v>241</v>
      </c>
      <c r="B1" s="4" t="s">
        <v>242</v>
      </c>
      <c r="C1" s="4" t="s">
        <v>243</v>
      </c>
      <c r="D1" s="4" t="s">
        <v>244</v>
      </c>
      <c r="E1" s="4" t="s">
        <v>245</v>
      </c>
      <c r="F1" s="4" t="s">
        <v>246</v>
      </c>
      <c r="G1" s="4" t="s">
        <v>247</v>
      </c>
      <c r="H1" s="4" t="s">
        <v>248</v>
      </c>
    </row>
    <row r="2" spans="1:8">
      <c r="A2" s="5">
        <v>40111000</v>
      </c>
      <c r="B2" s="5" t="s">
        <v>249</v>
      </c>
      <c r="C2" s="5">
        <v>1</v>
      </c>
      <c r="D2" s="5" t="s">
        <v>250</v>
      </c>
      <c r="E2" s="5" t="s">
        <v>251</v>
      </c>
      <c r="F2" s="5" t="s">
        <v>252</v>
      </c>
      <c r="G2" s="5" t="s">
        <v>253</v>
      </c>
      <c r="H2" s="5" t="s">
        <v>254</v>
      </c>
    </row>
    <row r="3" spans="1:8">
      <c r="A3" s="5">
        <v>40111100</v>
      </c>
      <c r="B3" s="5" t="s">
        <v>255</v>
      </c>
      <c r="C3" s="5">
        <v>1</v>
      </c>
      <c r="D3" s="5" t="s">
        <v>250</v>
      </c>
      <c r="E3" s="5" t="s">
        <v>251</v>
      </c>
      <c r="F3" s="5" t="s">
        <v>252</v>
      </c>
      <c r="G3" s="5" t="s">
        <v>253</v>
      </c>
      <c r="H3" s="5" t="s">
        <v>254</v>
      </c>
    </row>
    <row r="4" spans="1:8">
      <c r="A4" s="5">
        <v>40111200</v>
      </c>
      <c r="B4" s="5" t="s">
        <v>256</v>
      </c>
      <c r="C4" s="5">
        <v>1</v>
      </c>
      <c r="D4" s="5" t="s">
        <v>250</v>
      </c>
      <c r="E4" s="5" t="s">
        <v>251</v>
      </c>
      <c r="F4" s="5" t="s">
        <v>252</v>
      </c>
      <c r="G4" s="5" t="s">
        <v>253</v>
      </c>
      <c r="H4" s="5" t="s">
        <v>254</v>
      </c>
    </row>
    <row r="5" spans="1:8">
      <c r="A5" s="5">
        <v>40112000</v>
      </c>
      <c r="B5" s="5" t="s">
        <v>257</v>
      </c>
      <c r="C5" s="5">
        <v>1</v>
      </c>
      <c r="D5" s="5" t="s">
        <v>250</v>
      </c>
      <c r="E5" s="5" t="s">
        <v>251</v>
      </c>
      <c r="F5" s="5" t="s">
        <v>252</v>
      </c>
      <c r="G5" s="5" t="s">
        <v>253</v>
      </c>
      <c r="H5" s="5" t="s">
        <v>254</v>
      </c>
    </row>
    <row r="6" spans="1:8">
      <c r="A6" s="5">
        <v>40121000</v>
      </c>
      <c r="B6" s="5" t="s">
        <v>258</v>
      </c>
      <c r="C6" s="5">
        <v>1</v>
      </c>
      <c r="D6" s="5" t="s">
        <v>250</v>
      </c>
      <c r="E6" s="5" t="s">
        <v>259</v>
      </c>
      <c r="F6" s="5" t="s">
        <v>260</v>
      </c>
      <c r="G6" s="5" t="s">
        <v>261</v>
      </c>
      <c r="H6" s="5" t="s">
        <v>262</v>
      </c>
    </row>
    <row r="7" spans="1:8">
      <c r="A7" s="5">
        <v>40122000</v>
      </c>
      <c r="B7" s="5" t="s">
        <v>263</v>
      </c>
      <c r="C7" s="5">
        <v>1</v>
      </c>
      <c r="D7" s="5" t="s">
        <v>250</v>
      </c>
      <c r="E7" s="5" t="s">
        <v>259</v>
      </c>
      <c r="F7" s="5" t="s">
        <v>260</v>
      </c>
      <c r="G7" s="5" t="s">
        <v>261</v>
      </c>
      <c r="H7" s="5" t="s">
        <v>262</v>
      </c>
    </row>
    <row r="8" spans="1:8">
      <c r="A8" s="5">
        <v>40131000</v>
      </c>
      <c r="B8" s="5" t="s">
        <v>264</v>
      </c>
      <c r="C8" s="5">
        <v>1</v>
      </c>
      <c r="D8" s="5" t="s">
        <v>250</v>
      </c>
      <c r="E8" s="5" t="s">
        <v>265</v>
      </c>
      <c r="F8" s="5" t="s">
        <v>266</v>
      </c>
      <c r="G8" s="5" t="s">
        <v>267</v>
      </c>
      <c r="H8" s="5" t="s">
        <v>268</v>
      </c>
    </row>
    <row r="9" spans="1:8">
      <c r="A9" s="5">
        <v>40132000</v>
      </c>
      <c r="B9" s="5" t="s">
        <v>269</v>
      </c>
      <c r="C9" s="5">
        <v>1</v>
      </c>
      <c r="D9" s="5" t="s">
        <v>250</v>
      </c>
      <c r="E9" s="5" t="s">
        <v>265</v>
      </c>
      <c r="F9" s="5" t="s">
        <v>266</v>
      </c>
      <c r="G9" s="5" t="s">
        <v>267</v>
      </c>
      <c r="H9" s="5" t="s">
        <v>268</v>
      </c>
    </row>
    <row r="10" spans="1:8">
      <c r="A10" s="5">
        <v>40141000</v>
      </c>
      <c r="B10" s="5" t="s">
        <v>270</v>
      </c>
      <c r="C10" s="5">
        <v>1</v>
      </c>
      <c r="D10" s="5" t="s">
        <v>250</v>
      </c>
      <c r="E10" s="5" t="s">
        <v>271</v>
      </c>
      <c r="F10" s="5" t="s">
        <v>272</v>
      </c>
      <c r="G10" s="5" t="s">
        <v>273</v>
      </c>
      <c r="H10" s="5" t="s">
        <v>274</v>
      </c>
    </row>
    <row r="11" spans="1:8">
      <c r="A11" s="5">
        <v>40142000</v>
      </c>
      <c r="B11" s="5" t="s">
        <v>275</v>
      </c>
      <c r="C11" s="5">
        <v>1</v>
      </c>
      <c r="D11" s="5" t="s">
        <v>250</v>
      </c>
      <c r="E11" s="5" t="s">
        <v>271</v>
      </c>
      <c r="F11" s="5" t="s">
        <v>272</v>
      </c>
      <c r="G11" s="5" t="s">
        <v>273</v>
      </c>
      <c r="H11" s="5" t="s">
        <v>274</v>
      </c>
    </row>
    <row r="12" spans="1:8">
      <c r="A12" s="5">
        <v>40145000</v>
      </c>
      <c r="B12" s="5" t="s">
        <v>276</v>
      </c>
      <c r="C12" s="5">
        <v>1</v>
      </c>
      <c r="D12" s="5" t="s">
        <v>250</v>
      </c>
      <c r="E12" s="5" t="s">
        <v>277</v>
      </c>
      <c r="F12" s="5" t="s">
        <v>278</v>
      </c>
      <c r="G12" s="5" t="s">
        <v>279</v>
      </c>
      <c r="H12" s="5" t="s">
        <v>280</v>
      </c>
    </row>
    <row r="13" spans="1:8">
      <c r="A13" s="5">
        <v>40146000</v>
      </c>
      <c r="B13" s="5" t="s">
        <v>281</v>
      </c>
      <c r="C13" s="5">
        <v>1</v>
      </c>
      <c r="D13" s="5" t="s">
        <v>250</v>
      </c>
      <c r="E13" s="5" t="s">
        <v>277</v>
      </c>
      <c r="F13" s="5" t="s">
        <v>278</v>
      </c>
      <c r="G13" s="5" t="s">
        <v>279</v>
      </c>
      <c r="H13" s="5" t="s">
        <v>280</v>
      </c>
    </row>
    <row r="14" spans="1:8">
      <c r="A14" s="5">
        <v>40151000</v>
      </c>
      <c r="B14" s="5" t="s">
        <v>282</v>
      </c>
      <c r="C14" s="5">
        <v>1</v>
      </c>
      <c r="D14" s="5" t="s">
        <v>250</v>
      </c>
      <c r="E14" s="5" t="s">
        <v>283</v>
      </c>
      <c r="F14" s="5" t="s">
        <v>284</v>
      </c>
      <c r="G14" s="5" t="s">
        <v>285</v>
      </c>
      <c r="H14" s="5" t="s">
        <v>286</v>
      </c>
    </row>
    <row r="15" spans="1:8">
      <c r="A15" s="5">
        <v>40152000</v>
      </c>
      <c r="B15" s="5" t="s">
        <v>287</v>
      </c>
      <c r="C15" s="5">
        <v>1</v>
      </c>
      <c r="D15" s="5" t="s">
        <v>250</v>
      </c>
      <c r="E15" s="5" t="s">
        <v>283</v>
      </c>
      <c r="F15" s="5" t="s">
        <v>284</v>
      </c>
      <c r="G15" s="5" t="s">
        <v>285</v>
      </c>
      <c r="H15" s="5" t="s">
        <v>286</v>
      </c>
    </row>
    <row r="16" spans="1:8">
      <c r="A16" s="5">
        <v>40161000</v>
      </c>
      <c r="B16" s="5" t="s">
        <v>288</v>
      </c>
      <c r="C16" s="5">
        <v>1</v>
      </c>
      <c r="D16" s="5" t="s">
        <v>250</v>
      </c>
      <c r="E16" s="5" t="s">
        <v>289</v>
      </c>
      <c r="F16" s="5" t="s">
        <v>290</v>
      </c>
      <c r="G16" s="5" t="s">
        <v>291</v>
      </c>
      <c r="H16" s="5" t="s">
        <v>292</v>
      </c>
    </row>
    <row r="17" spans="1:8">
      <c r="A17" s="5">
        <v>40161050</v>
      </c>
      <c r="B17" s="5" t="s">
        <v>293</v>
      </c>
      <c r="C17" s="5">
        <v>1</v>
      </c>
      <c r="D17" s="5" t="s">
        <v>250</v>
      </c>
      <c r="E17" s="5" t="s">
        <v>289</v>
      </c>
      <c r="F17" s="5" t="s">
        <v>290</v>
      </c>
      <c r="G17" s="5" t="s">
        <v>294</v>
      </c>
      <c r="H17" s="5" t="s">
        <v>295</v>
      </c>
    </row>
    <row r="18" spans="1:8">
      <c r="A18" s="5">
        <v>40162000</v>
      </c>
      <c r="B18" s="5" t="s">
        <v>296</v>
      </c>
      <c r="C18" s="5">
        <v>1</v>
      </c>
      <c r="D18" s="5" t="s">
        <v>250</v>
      </c>
      <c r="E18" s="5" t="s">
        <v>289</v>
      </c>
      <c r="F18" s="5" t="s">
        <v>290</v>
      </c>
      <c r="G18" s="5" t="s">
        <v>291</v>
      </c>
      <c r="H18" s="5" t="s">
        <v>292</v>
      </c>
    </row>
    <row r="19" spans="1:8">
      <c r="A19" s="5">
        <v>40171000</v>
      </c>
      <c r="B19" s="5" t="s">
        <v>297</v>
      </c>
      <c r="C19" s="5">
        <v>1</v>
      </c>
      <c r="D19" s="5" t="s">
        <v>250</v>
      </c>
      <c r="E19" s="5" t="s">
        <v>298</v>
      </c>
      <c r="F19" s="5" t="s">
        <v>299</v>
      </c>
      <c r="G19" s="5" t="s">
        <v>300</v>
      </c>
      <c r="H19" s="5" t="s">
        <v>301</v>
      </c>
    </row>
    <row r="20" spans="1:8">
      <c r="A20" s="5">
        <v>40172000</v>
      </c>
      <c r="B20" s="5" t="s">
        <v>302</v>
      </c>
      <c r="C20" s="5">
        <v>1</v>
      </c>
      <c r="D20" s="5" t="s">
        <v>250</v>
      </c>
      <c r="E20" s="5" t="s">
        <v>298</v>
      </c>
      <c r="F20" s="5" t="s">
        <v>299</v>
      </c>
      <c r="G20" s="5" t="s">
        <v>300</v>
      </c>
      <c r="H20" s="5" t="s">
        <v>301</v>
      </c>
    </row>
    <row r="21" spans="1:8">
      <c r="A21" s="5">
        <v>40189900</v>
      </c>
      <c r="B21" s="5" t="s">
        <v>303</v>
      </c>
      <c r="C21" s="5">
        <v>1</v>
      </c>
      <c r="D21" s="5" t="s">
        <v>250</v>
      </c>
      <c r="E21" s="5" t="s">
        <v>298</v>
      </c>
      <c r="F21" s="5" t="s">
        <v>299</v>
      </c>
      <c r="G21" s="5" t="s">
        <v>300</v>
      </c>
      <c r="H21" s="5" t="s">
        <v>301</v>
      </c>
    </row>
    <row r="22" spans="1:8">
      <c r="A22" s="5">
        <v>40211000</v>
      </c>
      <c r="B22" s="5" t="s">
        <v>304</v>
      </c>
      <c r="C22" s="5">
        <v>2</v>
      </c>
      <c r="D22" s="5" t="s">
        <v>305</v>
      </c>
      <c r="E22" s="5" t="s">
        <v>306</v>
      </c>
      <c r="F22" s="5" t="s">
        <v>305</v>
      </c>
      <c r="G22" s="5" t="s">
        <v>307</v>
      </c>
      <c r="H22" s="5" t="s">
        <v>308</v>
      </c>
    </row>
    <row r="23" spans="1:8">
      <c r="A23" s="5">
        <v>40212000</v>
      </c>
      <c r="B23" s="5" t="s">
        <v>309</v>
      </c>
      <c r="C23" s="5">
        <v>2</v>
      </c>
      <c r="D23" s="5" t="s">
        <v>305</v>
      </c>
      <c r="E23" s="5" t="s">
        <v>306</v>
      </c>
      <c r="F23" s="5" t="s">
        <v>305</v>
      </c>
      <c r="G23" s="5" t="s">
        <v>307</v>
      </c>
      <c r="H23" s="5" t="s">
        <v>308</v>
      </c>
    </row>
    <row r="24" spans="1:8">
      <c r="A24" s="5">
        <v>40221000</v>
      </c>
      <c r="B24" s="5" t="s">
        <v>310</v>
      </c>
      <c r="C24" s="5">
        <v>2</v>
      </c>
      <c r="D24" s="5" t="s">
        <v>305</v>
      </c>
      <c r="E24" s="5" t="s">
        <v>306</v>
      </c>
      <c r="F24" s="5" t="s">
        <v>305</v>
      </c>
      <c r="G24" s="5" t="s">
        <v>311</v>
      </c>
      <c r="H24" s="5" t="s">
        <v>312</v>
      </c>
    </row>
    <row r="25" spans="1:8">
      <c r="A25" s="5">
        <v>40222000</v>
      </c>
      <c r="B25" s="5" t="s">
        <v>313</v>
      </c>
      <c r="C25" s="5">
        <v>2</v>
      </c>
      <c r="D25" s="5" t="s">
        <v>305</v>
      </c>
      <c r="E25" s="5" t="s">
        <v>306</v>
      </c>
      <c r="F25" s="5" t="s">
        <v>305</v>
      </c>
      <c r="G25" s="5" t="s">
        <v>311</v>
      </c>
      <c r="H25" s="5" t="s">
        <v>312</v>
      </c>
    </row>
    <row r="26" spans="1:8">
      <c r="A26" s="5">
        <v>40231000</v>
      </c>
      <c r="B26" s="5" t="s">
        <v>314</v>
      </c>
      <c r="C26" s="5">
        <v>2</v>
      </c>
      <c r="D26" s="5" t="s">
        <v>305</v>
      </c>
      <c r="E26" s="5" t="s">
        <v>306</v>
      </c>
      <c r="F26" s="5" t="s">
        <v>305</v>
      </c>
      <c r="G26" s="5" t="s">
        <v>315</v>
      </c>
      <c r="H26" s="5" t="s">
        <v>316</v>
      </c>
    </row>
    <row r="27" spans="1:8">
      <c r="A27" s="5">
        <v>40232000</v>
      </c>
      <c r="B27" s="5" t="s">
        <v>317</v>
      </c>
      <c r="C27" s="5">
        <v>2</v>
      </c>
      <c r="D27" s="5" t="s">
        <v>305</v>
      </c>
      <c r="E27" s="5" t="s">
        <v>306</v>
      </c>
      <c r="F27" s="5" t="s">
        <v>305</v>
      </c>
      <c r="G27" s="5" t="s">
        <v>315</v>
      </c>
      <c r="H27" s="5" t="s">
        <v>316</v>
      </c>
    </row>
    <row r="28" spans="1:8">
      <c r="A28" s="5">
        <v>40251000</v>
      </c>
      <c r="B28" s="5" t="s">
        <v>318</v>
      </c>
      <c r="C28" s="5">
        <v>2</v>
      </c>
      <c r="D28" s="5" t="s">
        <v>305</v>
      </c>
      <c r="E28" s="5" t="s">
        <v>306</v>
      </c>
      <c r="F28" s="5" t="s">
        <v>305</v>
      </c>
      <c r="G28" s="5" t="s">
        <v>319</v>
      </c>
      <c r="H28" s="5" t="s">
        <v>320</v>
      </c>
    </row>
    <row r="29" spans="1:8">
      <c r="A29" s="5">
        <v>40252000</v>
      </c>
      <c r="B29" s="5" t="s">
        <v>321</v>
      </c>
      <c r="C29" s="5">
        <v>2</v>
      </c>
      <c r="D29" s="5" t="s">
        <v>305</v>
      </c>
      <c r="E29" s="5" t="s">
        <v>306</v>
      </c>
      <c r="F29" s="5" t="s">
        <v>305</v>
      </c>
      <c r="G29" s="5" t="s">
        <v>319</v>
      </c>
      <c r="H29" s="5" t="s">
        <v>320</v>
      </c>
    </row>
    <row r="30" spans="1:8">
      <c r="A30" s="5">
        <v>40310100</v>
      </c>
      <c r="B30" s="5" t="s">
        <v>322</v>
      </c>
      <c r="C30" s="5">
        <v>3</v>
      </c>
      <c r="D30" s="5" t="s">
        <v>323</v>
      </c>
      <c r="E30" s="5" t="s">
        <v>324</v>
      </c>
      <c r="F30" s="5" t="s">
        <v>325</v>
      </c>
      <c r="G30" s="5" t="s">
        <v>326</v>
      </c>
      <c r="H30" s="5" t="s">
        <v>327</v>
      </c>
    </row>
    <row r="31" spans="1:8">
      <c r="A31" s="5">
        <v>40310200</v>
      </c>
      <c r="B31" s="5" t="s">
        <v>328</v>
      </c>
      <c r="C31" s="5">
        <v>3</v>
      </c>
      <c r="D31" s="5" t="s">
        <v>323</v>
      </c>
      <c r="E31" s="5" t="s">
        <v>324</v>
      </c>
      <c r="F31" s="5" t="s">
        <v>325</v>
      </c>
      <c r="G31" s="5" t="s">
        <v>329</v>
      </c>
      <c r="H31" s="5" t="s">
        <v>330</v>
      </c>
    </row>
    <row r="32" spans="1:8">
      <c r="A32" s="5">
        <v>40310250</v>
      </c>
      <c r="B32" s="5" t="s">
        <v>331</v>
      </c>
      <c r="C32" s="5">
        <v>3</v>
      </c>
      <c r="D32" s="5" t="s">
        <v>323</v>
      </c>
      <c r="E32" s="5" t="s">
        <v>324</v>
      </c>
      <c r="F32" s="5" t="s">
        <v>325</v>
      </c>
      <c r="G32" s="5" t="s">
        <v>332</v>
      </c>
      <c r="H32" s="5" t="s">
        <v>333</v>
      </c>
    </row>
    <row r="33" spans="1:8">
      <c r="A33" s="5">
        <v>40310300</v>
      </c>
      <c r="B33" s="5" t="s">
        <v>334</v>
      </c>
      <c r="C33" s="5">
        <v>3</v>
      </c>
      <c r="D33" s="5" t="s">
        <v>323</v>
      </c>
      <c r="E33" s="5" t="s">
        <v>324</v>
      </c>
      <c r="F33" s="5" t="s">
        <v>325</v>
      </c>
      <c r="G33" s="5" t="s">
        <v>335</v>
      </c>
      <c r="H33" s="5" t="s">
        <v>336</v>
      </c>
    </row>
    <row r="34" spans="1:8">
      <c r="A34" s="5">
        <v>40310400</v>
      </c>
      <c r="B34" s="5" t="s">
        <v>337</v>
      </c>
      <c r="C34" s="5">
        <v>3</v>
      </c>
      <c r="D34" s="5" t="s">
        <v>323</v>
      </c>
      <c r="E34" s="5" t="s">
        <v>324</v>
      </c>
      <c r="F34" s="5" t="s">
        <v>325</v>
      </c>
      <c r="G34" s="5" t="s">
        <v>335</v>
      </c>
      <c r="H34" s="5" t="s">
        <v>336</v>
      </c>
    </row>
    <row r="35" spans="1:8">
      <c r="A35" s="5">
        <v>40310500</v>
      </c>
      <c r="B35" s="5" t="s">
        <v>338</v>
      </c>
      <c r="C35" s="5">
        <v>3</v>
      </c>
      <c r="D35" s="5" t="s">
        <v>323</v>
      </c>
      <c r="E35" s="5" t="s">
        <v>324</v>
      </c>
      <c r="F35" s="5" t="s">
        <v>325</v>
      </c>
      <c r="G35" s="5" t="s">
        <v>335</v>
      </c>
      <c r="H35" s="5" t="s">
        <v>336</v>
      </c>
    </row>
    <row r="36" spans="1:8">
      <c r="A36" s="5">
        <v>40310600</v>
      </c>
      <c r="B36" s="5" t="s">
        <v>339</v>
      </c>
      <c r="C36" s="5">
        <v>3</v>
      </c>
      <c r="D36" s="5" t="s">
        <v>323</v>
      </c>
      <c r="E36" s="5" t="s">
        <v>324</v>
      </c>
      <c r="F36" s="5" t="s">
        <v>325</v>
      </c>
      <c r="G36" s="5" t="s">
        <v>335</v>
      </c>
      <c r="H36" s="5" t="s">
        <v>336</v>
      </c>
    </row>
    <row r="37" spans="1:8">
      <c r="A37" s="5">
        <v>40310700</v>
      </c>
      <c r="B37" s="5" t="s">
        <v>340</v>
      </c>
      <c r="C37" s="5">
        <v>3</v>
      </c>
      <c r="D37" s="5" t="s">
        <v>323</v>
      </c>
      <c r="E37" s="5" t="s">
        <v>324</v>
      </c>
      <c r="F37" s="5" t="s">
        <v>325</v>
      </c>
      <c r="G37" s="5" t="s">
        <v>335</v>
      </c>
      <c r="H37" s="5" t="s">
        <v>336</v>
      </c>
    </row>
    <row r="38" spans="1:8">
      <c r="A38" s="5">
        <v>40310800</v>
      </c>
      <c r="B38" s="5" t="s">
        <v>341</v>
      </c>
      <c r="C38" s="5">
        <v>3</v>
      </c>
      <c r="D38" s="5" t="s">
        <v>323</v>
      </c>
      <c r="E38" s="5" t="s">
        <v>324</v>
      </c>
      <c r="F38" s="5" t="s">
        <v>325</v>
      </c>
      <c r="G38" s="5" t="s">
        <v>335</v>
      </c>
      <c r="H38" s="5" t="s">
        <v>336</v>
      </c>
    </row>
    <row r="39" spans="1:8">
      <c r="A39" s="5">
        <v>40319900</v>
      </c>
      <c r="B39" s="5" t="s">
        <v>342</v>
      </c>
      <c r="C39" s="5">
        <v>3</v>
      </c>
      <c r="D39" s="5" t="s">
        <v>323</v>
      </c>
      <c r="E39" s="5" t="s">
        <v>324</v>
      </c>
      <c r="F39" s="5" t="s">
        <v>325</v>
      </c>
      <c r="G39" s="5" t="s">
        <v>335</v>
      </c>
      <c r="H39" s="5" t="s">
        <v>336</v>
      </c>
    </row>
    <row r="40" spans="1:8">
      <c r="A40" s="5">
        <v>40359900</v>
      </c>
      <c r="B40" s="5" t="s">
        <v>343</v>
      </c>
      <c r="C40" s="5">
        <v>3</v>
      </c>
      <c r="D40" s="5" t="s">
        <v>323</v>
      </c>
      <c r="E40" s="5" t="s">
        <v>324</v>
      </c>
      <c r="F40" s="5" t="s">
        <v>325</v>
      </c>
      <c r="G40" s="5" t="s">
        <v>344</v>
      </c>
      <c r="H40" s="5" t="s">
        <v>345</v>
      </c>
    </row>
    <row r="41" spans="1:8">
      <c r="A41" s="5">
        <v>50100000</v>
      </c>
      <c r="B41" s="5" t="s">
        <v>346</v>
      </c>
      <c r="C41" s="5">
        <v>10</v>
      </c>
      <c r="D41" s="5" t="s">
        <v>347</v>
      </c>
      <c r="E41" s="5" t="s">
        <v>348</v>
      </c>
      <c r="F41" s="5" t="s">
        <v>349</v>
      </c>
      <c r="G41" s="5" t="s">
        <v>350</v>
      </c>
      <c r="H41" s="5" t="s">
        <v>351</v>
      </c>
    </row>
    <row r="42" spans="1:8">
      <c r="A42" s="5">
        <v>50100001</v>
      </c>
      <c r="B42" s="5" t="s">
        <v>352</v>
      </c>
      <c r="C42" s="5">
        <v>10</v>
      </c>
      <c r="D42" s="5" t="s">
        <v>347</v>
      </c>
      <c r="E42" s="5" t="s">
        <v>348</v>
      </c>
      <c r="F42" s="5" t="s">
        <v>349</v>
      </c>
      <c r="G42" s="5" t="s">
        <v>350</v>
      </c>
      <c r="H42" s="5" t="s">
        <v>351</v>
      </c>
    </row>
    <row r="43" spans="1:8">
      <c r="A43" s="5">
        <v>50101210</v>
      </c>
      <c r="B43" s="5" t="s">
        <v>353</v>
      </c>
      <c r="C43" s="5">
        <v>10</v>
      </c>
      <c r="D43" s="5" t="s">
        <v>347</v>
      </c>
      <c r="E43" s="5" t="s">
        <v>348</v>
      </c>
      <c r="F43" s="5" t="s">
        <v>349</v>
      </c>
      <c r="G43" s="5" t="s">
        <v>354</v>
      </c>
      <c r="H43" s="5" t="s">
        <v>355</v>
      </c>
    </row>
    <row r="44" spans="1:8">
      <c r="A44" s="5">
        <v>50101300</v>
      </c>
      <c r="B44" s="5" t="s">
        <v>356</v>
      </c>
      <c r="C44" s="5">
        <v>10</v>
      </c>
      <c r="D44" s="5" t="s">
        <v>347</v>
      </c>
      <c r="E44" s="5" t="s">
        <v>348</v>
      </c>
      <c r="F44" s="5" t="s">
        <v>349</v>
      </c>
      <c r="G44" s="5" t="s">
        <v>357</v>
      </c>
      <c r="H44" s="5" t="s">
        <v>358</v>
      </c>
    </row>
    <row r="45" spans="1:8">
      <c r="A45" s="5">
        <v>50101305</v>
      </c>
      <c r="B45" s="5" t="s">
        <v>359</v>
      </c>
      <c r="C45" s="5">
        <v>10</v>
      </c>
      <c r="D45" s="5" t="s">
        <v>347</v>
      </c>
      <c r="E45" s="5" t="s">
        <v>348</v>
      </c>
      <c r="F45" s="5" t="s">
        <v>349</v>
      </c>
      <c r="G45" s="5" t="s">
        <v>357</v>
      </c>
      <c r="H45" s="5" t="s">
        <v>358</v>
      </c>
    </row>
    <row r="46" spans="1:8">
      <c r="A46" s="5">
        <v>50101400</v>
      </c>
      <c r="B46" s="5" t="s">
        <v>360</v>
      </c>
      <c r="C46" s="5">
        <v>10</v>
      </c>
      <c r="D46" s="5" t="s">
        <v>347</v>
      </c>
      <c r="E46" s="5" t="s">
        <v>348</v>
      </c>
      <c r="F46" s="5" t="s">
        <v>349</v>
      </c>
      <c r="G46" s="5" t="s">
        <v>361</v>
      </c>
      <c r="H46" s="5" t="s">
        <v>362</v>
      </c>
    </row>
    <row r="47" spans="1:8">
      <c r="A47" s="5">
        <v>50101405</v>
      </c>
      <c r="B47" s="5" t="s">
        <v>363</v>
      </c>
      <c r="C47" s="5">
        <v>10</v>
      </c>
      <c r="D47" s="5" t="s">
        <v>347</v>
      </c>
      <c r="E47" s="5" t="s">
        <v>348</v>
      </c>
      <c r="F47" s="5" t="s">
        <v>349</v>
      </c>
      <c r="G47" s="5" t="s">
        <v>361</v>
      </c>
      <c r="H47" s="5" t="s">
        <v>362</v>
      </c>
    </row>
    <row r="48" spans="1:8">
      <c r="A48" s="5">
        <v>50101415</v>
      </c>
      <c r="B48" s="5" t="s">
        <v>364</v>
      </c>
      <c r="C48" s="5">
        <v>10</v>
      </c>
      <c r="D48" s="5" t="s">
        <v>347</v>
      </c>
      <c r="E48" s="5" t="s">
        <v>348</v>
      </c>
      <c r="F48" s="5" t="s">
        <v>349</v>
      </c>
      <c r="G48" s="5" t="s">
        <v>361</v>
      </c>
      <c r="H48" s="5" t="s">
        <v>362</v>
      </c>
    </row>
    <row r="49" spans="1:8">
      <c r="A49" s="5">
        <v>50101420</v>
      </c>
      <c r="B49" s="5" t="s">
        <v>365</v>
      </c>
      <c r="C49" s="5">
        <v>10</v>
      </c>
      <c r="D49" s="5" t="s">
        <v>347</v>
      </c>
      <c r="E49" s="5" t="s">
        <v>348</v>
      </c>
      <c r="F49" s="5" t="s">
        <v>349</v>
      </c>
      <c r="G49" s="5" t="s">
        <v>361</v>
      </c>
      <c r="H49" s="5" t="s">
        <v>362</v>
      </c>
    </row>
    <row r="50" spans="1:8">
      <c r="A50" s="5">
        <v>50101500</v>
      </c>
      <c r="B50" s="5" t="s">
        <v>366</v>
      </c>
      <c r="C50" s="5">
        <v>10</v>
      </c>
      <c r="D50" s="5" t="s">
        <v>347</v>
      </c>
      <c r="E50" s="5" t="s">
        <v>348</v>
      </c>
      <c r="F50" s="5" t="s">
        <v>349</v>
      </c>
      <c r="G50" s="5" t="s">
        <v>367</v>
      </c>
      <c r="H50" s="5" t="s">
        <v>368</v>
      </c>
    </row>
    <row r="51" spans="1:8">
      <c r="A51" s="5">
        <v>50101510</v>
      </c>
      <c r="B51" s="5" t="s">
        <v>369</v>
      </c>
      <c r="C51" s="5">
        <v>10</v>
      </c>
      <c r="D51" s="5" t="s">
        <v>347</v>
      </c>
      <c r="E51" s="5" t="s">
        <v>348</v>
      </c>
      <c r="F51" s="5" t="s">
        <v>349</v>
      </c>
      <c r="G51" s="5" t="s">
        <v>367</v>
      </c>
      <c r="H51" s="5" t="s">
        <v>368</v>
      </c>
    </row>
    <row r="52" spans="1:8">
      <c r="A52" s="5">
        <v>50101515</v>
      </c>
      <c r="B52" s="5" t="s">
        <v>370</v>
      </c>
      <c r="C52" s="5">
        <v>10</v>
      </c>
      <c r="D52" s="5" t="s">
        <v>347</v>
      </c>
      <c r="E52" s="5" t="s">
        <v>348</v>
      </c>
      <c r="F52" s="5" t="s">
        <v>349</v>
      </c>
      <c r="G52" s="5" t="s">
        <v>367</v>
      </c>
      <c r="H52" s="5" t="s">
        <v>368</v>
      </c>
    </row>
    <row r="53" spans="1:8">
      <c r="A53" s="5">
        <v>50101520</v>
      </c>
      <c r="B53" s="5" t="s">
        <v>371</v>
      </c>
      <c r="C53" s="5">
        <v>10</v>
      </c>
      <c r="D53" s="5" t="s">
        <v>347</v>
      </c>
      <c r="E53" s="5" t="s">
        <v>348</v>
      </c>
      <c r="F53" s="5" t="s">
        <v>349</v>
      </c>
      <c r="G53" s="5" t="s">
        <v>367</v>
      </c>
      <c r="H53" s="5" t="s">
        <v>368</v>
      </c>
    </row>
    <row r="54" spans="1:8">
      <c r="A54" s="5">
        <v>50101600</v>
      </c>
      <c r="B54" s="5" t="s">
        <v>372</v>
      </c>
      <c r="C54" s="5">
        <v>10</v>
      </c>
      <c r="D54" s="5" t="s">
        <v>347</v>
      </c>
      <c r="E54" s="5" t="s">
        <v>348</v>
      </c>
      <c r="F54" s="5" t="s">
        <v>349</v>
      </c>
      <c r="G54" s="5" t="s">
        <v>350</v>
      </c>
      <c r="H54" s="5" t="s">
        <v>351</v>
      </c>
    </row>
    <row r="55" spans="1:8">
      <c r="A55" s="5">
        <v>50102215</v>
      </c>
      <c r="B55" s="5" t="s">
        <v>373</v>
      </c>
      <c r="C55" s="5">
        <v>10</v>
      </c>
      <c r="D55" s="5" t="s">
        <v>347</v>
      </c>
      <c r="E55" s="5" t="s">
        <v>348</v>
      </c>
      <c r="F55" s="5" t="s">
        <v>349</v>
      </c>
      <c r="G55" s="5" t="s">
        <v>374</v>
      </c>
      <c r="H55" s="5" t="s">
        <v>375</v>
      </c>
    </row>
    <row r="56" spans="1:8">
      <c r="A56" s="5">
        <v>50102300</v>
      </c>
      <c r="B56" s="5" t="s">
        <v>376</v>
      </c>
      <c r="C56" s="5">
        <v>10</v>
      </c>
      <c r="D56" s="5" t="s">
        <v>347</v>
      </c>
      <c r="E56" s="5" t="s">
        <v>348</v>
      </c>
      <c r="F56" s="5" t="s">
        <v>349</v>
      </c>
      <c r="G56" s="5" t="s">
        <v>377</v>
      </c>
      <c r="H56" s="5" t="s">
        <v>378</v>
      </c>
    </row>
    <row r="57" spans="1:8">
      <c r="A57" s="5">
        <v>50102400</v>
      </c>
      <c r="B57" s="5" t="s">
        <v>379</v>
      </c>
      <c r="C57" s="5">
        <v>10</v>
      </c>
      <c r="D57" s="5" t="s">
        <v>347</v>
      </c>
      <c r="E57" s="5" t="s">
        <v>348</v>
      </c>
      <c r="F57" s="5" t="s">
        <v>349</v>
      </c>
      <c r="G57" s="5" t="s">
        <v>380</v>
      </c>
      <c r="H57" s="5" t="s">
        <v>381</v>
      </c>
    </row>
    <row r="58" spans="1:8">
      <c r="A58" s="5">
        <v>50102410</v>
      </c>
      <c r="B58" s="5" t="s">
        <v>382</v>
      </c>
      <c r="C58" s="5">
        <v>10</v>
      </c>
      <c r="D58" s="5" t="s">
        <v>347</v>
      </c>
      <c r="E58" s="5" t="s">
        <v>348</v>
      </c>
      <c r="F58" s="5" t="s">
        <v>349</v>
      </c>
      <c r="G58" s="5" t="s">
        <v>380</v>
      </c>
      <c r="H58" s="5" t="s">
        <v>381</v>
      </c>
    </row>
    <row r="59" spans="1:8">
      <c r="A59" s="5">
        <v>50102420</v>
      </c>
      <c r="B59" s="5" t="s">
        <v>383</v>
      </c>
      <c r="C59" s="5">
        <v>10</v>
      </c>
      <c r="D59" s="5" t="s">
        <v>347</v>
      </c>
      <c r="E59" s="5" t="s">
        <v>348</v>
      </c>
      <c r="F59" s="5" t="s">
        <v>349</v>
      </c>
      <c r="G59" s="5" t="s">
        <v>380</v>
      </c>
      <c r="H59" s="5" t="s">
        <v>381</v>
      </c>
    </row>
    <row r="60" spans="1:8">
      <c r="A60" s="5">
        <v>50102425</v>
      </c>
      <c r="B60" s="5" t="s">
        <v>384</v>
      </c>
      <c r="C60" s="5">
        <v>10</v>
      </c>
      <c r="D60" s="5" t="s">
        <v>347</v>
      </c>
      <c r="E60" s="5" t="s">
        <v>348</v>
      </c>
      <c r="F60" s="5" t="s">
        <v>349</v>
      </c>
      <c r="G60" s="5" t="s">
        <v>380</v>
      </c>
      <c r="H60" s="5" t="s">
        <v>381</v>
      </c>
    </row>
    <row r="61" spans="1:8">
      <c r="A61" s="5">
        <v>50102430</v>
      </c>
      <c r="B61" s="5" t="s">
        <v>385</v>
      </c>
      <c r="C61" s="5">
        <v>10</v>
      </c>
      <c r="D61" s="5" t="s">
        <v>347</v>
      </c>
      <c r="E61" s="5" t="s">
        <v>348</v>
      </c>
      <c r="F61" s="5" t="s">
        <v>349</v>
      </c>
      <c r="G61" s="5" t="s">
        <v>380</v>
      </c>
      <c r="H61" s="5" t="s">
        <v>381</v>
      </c>
    </row>
    <row r="62" spans="1:8">
      <c r="A62" s="5">
        <v>50102435</v>
      </c>
      <c r="B62" s="5" t="s">
        <v>386</v>
      </c>
      <c r="C62" s="5">
        <v>10</v>
      </c>
      <c r="D62" s="5" t="s">
        <v>347</v>
      </c>
      <c r="E62" s="5" t="s">
        <v>348</v>
      </c>
      <c r="F62" s="5" t="s">
        <v>349</v>
      </c>
      <c r="G62" s="5" t="s">
        <v>380</v>
      </c>
      <c r="H62" s="5" t="s">
        <v>381</v>
      </c>
    </row>
    <row r="63" spans="1:8">
      <c r="A63" s="5">
        <v>50102440</v>
      </c>
      <c r="B63" s="5" t="s">
        <v>387</v>
      </c>
      <c r="C63" s="5">
        <v>10</v>
      </c>
      <c r="D63" s="5" t="s">
        <v>347</v>
      </c>
      <c r="E63" s="5" t="s">
        <v>348</v>
      </c>
      <c r="F63" s="5" t="s">
        <v>349</v>
      </c>
      <c r="G63" s="5" t="s">
        <v>380</v>
      </c>
      <c r="H63" s="5" t="s">
        <v>381</v>
      </c>
    </row>
    <row r="64" spans="1:8">
      <c r="A64" s="5">
        <v>50109900</v>
      </c>
      <c r="B64" s="5" t="s">
        <v>388</v>
      </c>
      <c r="C64" s="5">
        <v>10</v>
      </c>
      <c r="D64" s="5" t="s">
        <v>347</v>
      </c>
      <c r="E64" s="5" t="s">
        <v>348</v>
      </c>
      <c r="F64" s="5" t="s">
        <v>349</v>
      </c>
      <c r="G64" s="5" t="s">
        <v>350</v>
      </c>
      <c r="H64" s="5" t="s">
        <v>351</v>
      </c>
    </row>
    <row r="65" spans="1:8">
      <c r="A65" s="5">
        <v>50110000</v>
      </c>
      <c r="B65" s="5" t="s">
        <v>389</v>
      </c>
      <c r="C65" s="5">
        <v>10</v>
      </c>
      <c r="D65" s="5" t="s">
        <v>347</v>
      </c>
      <c r="E65" s="5" t="s">
        <v>348</v>
      </c>
      <c r="F65" s="5" t="s">
        <v>349</v>
      </c>
      <c r="G65" s="5" t="s">
        <v>350</v>
      </c>
      <c r="H65" s="5" t="s">
        <v>351</v>
      </c>
    </row>
    <row r="66" spans="1:8">
      <c r="A66" s="5">
        <v>50111210</v>
      </c>
      <c r="B66" s="5" t="s">
        <v>390</v>
      </c>
      <c r="C66" s="5">
        <v>10</v>
      </c>
      <c r="D66" s="5" t="s">
        <v>347</v>
      </c>
      <c r="E66" s="5" t="s">
        <v>348</v>
      </c>
      <c r="F66" s="5" t="s">
        <v>349</v>
      </c>
      <c r="G66" s="5" t="s">
        <v>354</v>
      </c>
      <c r="H66" s="5" t="s">
        <v>355</v>
      </c>
    </row>
    <row r="67" spans="1:8">
      <c r="A67" s="5">
        <v>50111300</v>
      </c>
      <c r="B67" s="5" t="s">
        <v>391</v>
      </c>
      <c r="C67" s="5">
        <v>10</v>
      </c>
      <c r="D67" s="5" t="s">
        <v>347</v>
      </c>
      <c r="E67" s="5" t="s">
        <v>348</v>
      </c>
      <c r="F67" s="5" t="s">
        <v>349</v>
      </c>
      <c r="G67" s="5" t="s">
        <v>357</v>
      </c>
      <c r="H67" s="5" t="s">
        <v>358</v>
      </c>
    </row>
    <row r="68" spans="1:8">
      <c r="A68" s="5">
        <v>50111400</v>
      </c>
      <c r="B68" s="5" t="s">
        <v>392</v>
      </c>
      <c r="C68" s="5">
        <v>10</v>
      </c>
      <c r="D68" s="5" t="s">
        <v>347</v>
      </c>
      <c r="E68" s="5" t="s">
        <v>348</v>
      </c>
      <c r="F68" s="5" t="s">
        <v>349</v>
      </c>
      <c r="G68" s="5" t="s">
        <v>361</v>
      </c>
      <c r="H68" s="5" t="s">
        <v>362</v>
      </c>
    </row>
    <row r="69" spans="1:8">
      <c r="A69" s="5">
        <v>50111405</v>
      </c>
      <c r="B69" s="5" t="s">
        <v>393</v>
      </c>
      <c r="C69" s="5">
        <v>10</v>
      </c>
      <c r="D69" s="5" t="s">
        <v>347</v>
      </c>
      <c r="E69" s="5" t="s">
        <v>348</v>
      </c>
      <c r="F69" s="5" t="s">
        <v>349</v>
      </c>
      <c r="G69" s="5" t="s">
        <v>361</v>
      </c>
      <c r="H69" s="5" t="s">
        <v>362</v>
      </c>
    </row>
    <row r="70" spans="1:8">
      <c r="A70" s="5">
        <v>50111415</v>
      </c>
      <c r="B70" s="5" t="s">
        <v>394</v>
      </c>
      <c r="C70" s="5">
        <v>10</v>
      </c>
      <c r="D70" s="5" t="s">
        <v>347</v>
      </c>
      <c r="E70" s="5" t="s">
        <v>348</v>
      </c>
      <c r="F70" s="5" t="s">
        <v>349</v>
      </c>
      <c r="G70" s="5" t="s">
        <v>361</v>
      </c>
      <c r="H70" s="5" t="s">
        <v>362</v>
      </c>
    </row>
    <row r="71" spans="1:8">
      <c r="A71" s="5">
        <v>50111420</v>
      </c>
      <c r="B71" s="5" t="s">
        <v>395</v>
      </c>
      <c r="C71" s="5">
        <v>10</v>
      </c>
      <c r="D71" s="5" t="s">
        <v>347</v>
      </c>
      <c r="E71" s="5" t="s">
        <v>348</v>
      </c>
      <c r="F71" s="5" t="s">
        <v>349</v>
      </c>
      <c r="G71" s="5" t="s">
        <v>361</v>
      </c>
      <c r="H71" s="5" t="s">
        <v>362</v>
      </c>
    </row>
    <row r="72" spans="1:8">
      <c r="A72" s="5">
        <v>50111500</v>
      </c>
      <c r="B72" s="5" t="s">
        <v>396</v>
      </c>
      <c r="C72" s="5">
        <v>10</v>
      </c>
      <c r="D72" s="5" t="s">
        <v>347</v>
      </c>
      <c r="E72" s="5" t="s">
        <v>348</v>
      </c>
      <c r="F72" s="5" t="s">
        <v>349</v>
      </c>
      <c r="G72" s="5" t="s">
        <v>367</v>
      </c>
      <c r="H72" s="5" t="s">
        <v>368</v>
      </c>
    </row>
    <row r="73" spans="1:8">
      <c r="A73" s="5">
        <v>50111510</v>
      </c>
      <c r="B73" s="5" t="s">
        <v>397</v>
      </c>
      <c r="C73" s="5">
        <v>10</v>
      </c>
      <c r="D73" s="5" t="s">
        <v>347</v>
      </c>
      <c r="E73" s="5" t="s">
        <v>348</v>
      </c>
      <c r="F73" s="5" t="s">
        <v>349</v>
      </c>
      <c r="G73" s="5" t="s">
        <v>367</v>
      </c>
      <c r="H73" s="5" t="s">
        <v>368</v>
      </c>
    </row>
    <row r="74" spans="1:8">
      <c r="A74" s="5">
        <v>50111520</v>
      </c>
      <c r="B74" s="5" t="s">
        <v>398</v>
      </c>
      <c r="C74" s="5">
        <v>10</v>
      </c>
      <c r="D74" s="5" t="s">
        <v>347</v>
      </c>
      <c r="E74" s="5" t="s">
        <v>348</v>
      </c>
      <c r="F74" s="5" t="s">
        <v>349</v>
      </c>
      <c r="G74" s="5" t="s">
        <v>367</v>
      </c>
      <c r="H74" s="5" t="s">
        <v>368</v>
      </c>
    </row>
    <row r="75" spans="1:8">
      <c r="A75" s="5">
        <v>50111600</v>
      </c>
      <c r="B75" s="5" t="s">
        <v>399</v>
      </c>
      <c r="C75" s="5">
        <v>10</v>
      </c>
      <c r="D75" s="5" t="s">
        <v>347</v>
      </c>
      <c r="E75" s="5" t="s">
        <v>348</v>
      </c>
      <c r="F75" s="5" t="s">
        <v>349</v>
      </c>
      <c r="G75" s="5" t="s">
        <v>350</v>
      </c>
      <c r="H75" s="5" t="s">
        <v>351</v>
      </c>
    </row>
    <row r="76" spans="1:8">
      <c r="A76" s="5">
        <v>50112300</v>
      </c>
      <c r="B76" s="5" t="s">
        <v>400</v>
      </c>
      <c r="C76" s="5">
        <v>10</v>
      </c>
      <c r="D76" s="5" t="s">
        <v>347</v>
      </c>
      <c r="E76" s="5" t="s">
        <v>348</v>
      </c>
      <c r="F76" s="5" t="s">
        <v>349</v>
      </c>
      <c r="G76" s="5" t="s">
        <v>377</v>
      </c>
      <c r="H76" s="5" t="s">
        <v>378</v>
      </c>
    </row>
    <row r="77" spans="1:8">
      <c r="A77" s="5">
        <v>50112400</v>
      </c>
      <c r="B77" s="5" t="s">
        <v>401</v>
      </c>
      <c r="C77" s="5">
        <v>10</v>
      </c>
      <c r="D77" s="5" t="s">
        <v>347</v>
      </c>
      <c r="E77" s="5" t="s">
        <v>348</v>
      </c>
      <c r="F77" s="5" t="s">
        <v>349</v>
      </c>
      <c r="G77" s="5" t="s">
        <v>380</v>
      </c>
      <c r="H77" s="5" t="s">
        <v>381</v>
      </c>
    </row>
    <row r="78" spans="1:8">
      <c r="A78" s="5">
        <v>50112420</v>
      </c>
      <c r="B78" s="5" t="s">
        <v>402</v>
      </c>
      <c r="C78" s="5">
        <v>10</v>
      </c>
      <c r="D78" s="5" t="s">
        <v>347</v>
      </c>
      <c r="E78" s="5" t="s">
        <v>348</v>
      </c>
      <c r="F78" s="5" t="s">
        <v>349</v>
      </c>
      <c r="G78" s="5" t="s">
        <v>380</v>
      </c>
      <c r="H78" s="5" t="s">
        <v>381</v>
      </c>
    </row>
    <row r="79" spans="1:8">
      <c r="A79" s="5">
        <v>50112430</v>
      </c>
      <c r="B79" s="5" t="s">
        <v>403</v>
      </c>
      <c r="C79" s="5">
        <v>10</v>
      </c>
      <c r="D79" s="5" t="s">
        <v>347</v>
      </c>
      <c r="E79" s="5" t="s">
        <v>348</v>
      </c>
      <c r="F79" s="5" t="s">
        <v>349</v>
      </c>
      <c r="G79" s="5" t="s">
        <v>380</v>
      </c>
      <c r="H79" s="5" t="s">
        <v>381</v>
      </c>
    </row>
    <row r="80" spans="1:8">
      <c r="A80" s="5">
        <v>50112435</v>
      </c>
      <c r="B80" s="5" t="s">
        <v>404</v>
      </c>
      <c r="C80" s="5">
        <v>10</v>
      </c>
      <c r="D80" s="5" t="s">
        <v>347</v>
      </c>
      <c r="E80" s="5" t="s">
        <v>348</v>
      </c>
      <c r="F80" s="5" t="s">
        <v>349</v>
      </c>
      <c r="G80" s="5" t="s">
        <v>380</v>
      </c>
      <c r="H80" s="5" t="s">
        <v>381</v>
      </c>
    </row>
    <row r="81" spans="1:8">
      <c r="A81" s="5">
        <v>50112440</v>
      </c>
      <c r="B81" s="5" t="s">
        <v>405</v>
      </c>
      <c r="C81" s="5">
        <v>10</v>
      </c>
      <c r="D81" s="5" t="s">
        <v>347</v>
      </c>
      <c r="E81" s="5" t="s">
        <v>348</v>
      </c>
      <c r="F81" s="5" t="s">
        <v>349</v>
      </c>
      <c r="G81" s="5" t="s">
        <v>380</v>
      </c>
      <c r="H81" s="5" t="s">
        <v>381</v>
      </c>
    </row>
    <row r="82" spans="1:8">
      <c r="A82" s="5">
        <v>50119900</v>
      </c>
      <c r="B82" s="5" t="s">
        <v>406</v>
      </c>
      <c r="C82" s="5">
        <v>10</v>
      </c>
      <c r="D82" s="5" t="s">
        <v>347</v>
      </c>
      <c r="E82" s="5" t="s">
        <v>348</v>
      </c>
      <c r="F82" s="5" t="s">
        <v>349</v>
      </c>
      <c r="G82" s="5" t="s">
        <v>350</v>
      </c>
      <c r="H82" s="5" t="s">
        <v>351</v>
      </c>
    </row>
    <row r="83" spans="1:8">
      <c r="A83" s="5">
        <v>50120000</v>
      </c>
      <c r="B83" s="5" t="s">
        <v>407</v>
      </c>
      <c r="C83" s="5">
        <v>10</v>
      </c>
      <c r="D83" s="5" t="s">
        <v>347</v>
      </c>
      <c r="E83" s="5" t="s">
        <v>348</v>
      </c>
      <c r="F83" s="5" t="s">
        <v>349</v>
      </c>
      <c r="G83" s="5" t="s">
        <v>350</v>
      </c>
      <c r="H83" s="5" t="s">
        <v>351</v>
      </c>
    </row>
    <row r="84" spans="1:8">
      <c r="A84" s="5">
        <v>50121300</v>
      </c>
      <c r="B84" s="5" t="s">
        <v>408</v>
      </c>
      <c r="C84" s="5">
        <v>10</v>
      </c>
      <c r="D84" s="5" t="s">
        <v>347</v>
      </c>
      <c r="E84" s="5" t="s">
        <v>348</v>
      </c>
      <c r="F84" s="5" t="s">
        <v>349</v>
      </c>
      <c r="G84" s="5" t="s">
        <v>357</v>
      </c>
      <c r="H84" s="5" t="s">
        <v>358</v>
      </c>
    </row>
    <row r="85" spans="1:8">
      <c r="A85" s="5">
        <v>50171000</v>
      </c>
      <c r="B85" s="5" t="s">
        <v>409</v>
      </c>
      <c r="C85" s="5">
        <v>10</v>
      </c>
      <c r="D85" s="5" t="s">
        <v>347</v>
      </c>
      <c r="E85" s="5" t="s">
        <v>348</v>
      </c>
      <c r="F85" s="5" t="s">
        <v>349</v>
      </c>
      <c r="G85" s="5" t="s">
        <v>350</v>
      </c>
      <c r="H85" s="5" t="s">
        <v>351</v>
      </c>
    </row>
    <row r="86" spans="1:8">
      <c r="A86" s="5">
        <v>50171600</v>
      </c>
      <c r="B86" s="5" t="s">
        <v>410</v>
      </c>
      <c r="C86" s="5">
        <v>10</v>
      </c>
      <c r="D86" s="5" t="s">
        <v>347</v>
      </c>
      <c r="E86" s="5" t="s">
        <v>348</v>
      </c>
      <c r="F86" s="5" t="s">
        <v>349</v>
      </c>
      <c r="G86" s="5" t="s">
        <v>350</v>
      </c>
      <c r="H86" s="5" t="s">
        <v>351</v>
      </c>
    </row>
    <row r="87" spans="1:8">
      <c r="A87" s="5">
        <v>50171800</v>
      </c>
      <c r="B87" s="5" t="s">
        <v>411</v>
      </c>
      <c r="C87" s="5">
        <v>10</v>
      </c>
      <c r="D87" s="5" t="s">
        <v>347</v>
      </c>
      <c r="E87" s="5" t="s">
        <v>348</v>
      </c>
      <c r="F87" s="5" t="s">
        <v>349</v>
      </c>
      <c r="G87" s="5" t="s">
        <v>350</v>
      </c>
      <c r="H87" s="5" t="s">
        <v>351</v>
      </c>
    </row>
    <row r="88" spans="1:8">
      <c r="A88" s="5">
        <v>50185000</v>
      </c>
      <c r="B88" s="5" t="s">
        <v>412</v>
      </c>
      <c r="C88" s="5">
        <v>10</v>
      </c>
      <c r="D88" s="5" t="s">
        <v>347</v>
      </c>
      <c r="E88" s="5" t="s">
        <v>348</v>
      </c>
      <c r="F88" s="5" t="s">
        <v>349</v>
      </c>
      <c r="G88" s="5" t="s">
        <v>350</v>
      </c>
      <c r="H88" s="5" t="s">
        <v>351</v>
      </c>
    </row>
    <row r="89" spans="1:8">
      <c r="A89" s="5">
        <v>50421000</v>
      </c>
      <c r="B89" s="5" t="s">
        <v>413</v>
      </c>
      <c r="C89" s="5">
        <v>13</v>
      </c>
      <c r="D89" s="5" t="s">
        <v>414</v>
      </c>
      <c r="E89" s="5" t="s">
        <v>415</v>
      </c>
      <c r="F89" s="5" t="s">
        <v>414</v>
      </c>
      <c r="G89" s="5" t="s">
        <v>416</v>
      </c>
      <c r="H89" s="5" t="s">
        <v>417</v>
      </c>
    </row>
    <row r="90" spans="1:8">
      <c r="A90" s="5">
        <v>50421100</v>
      </c>
      <c r="B90" s="5" t="s">
        <v>418</v>
      </c>
      <c r="C90" s="5">
        <v>13</v>
      </c>
      <c r="D90" s="5" t="s">
        <v>414</v>
      </c>
      <c r="E90" s="5" t="s">
        <v>415</v>
      </c>
      <c r="F90" s="5" t="s">
        <v>414</v>
      </c>
      <c r="G90" s="5" t="s">
        <v>416</v>
      </c>
      <c r="H90" s="5" t="s">
        <v>417</v>
      </c>
    </row>
    <row r="91" spans="1:8">
      <c r="A91" s="5">
        <v>50422000</v>
      </c>
      <c r="B91" s="5" t="s">
        <v>419</v>
      </c>
      <c r="C91" s="5">
        <v>13</v>
      </c>
      <c r="D91" s="5" t="s">
        <v>414</v>
      </c>
      <c r="E91" s="5" t="s">
        <v>415</v>
      </c>
      <c r="F91" s="5" t="s">
        <v>414</v>
      </c>
      <c r="G91" s="5" t="s">
        <v>416</v>
      </c>
      <c r="H91" s="5" t="s">
        <v>417</v>
      </c>
    </row>
    <row r="92" spans="1:8">
      <c r="A92" s="5">
        <v>50422100</v>
      </c>
      <c r="B92" s="5" t="s">
        <v>420</v>
      </c>
      <c r="C92" s="5">
        <v>13</v>
      </c>
      <c r="D92" s="5" t="s">
        <v>414</v>
      </c>
      <c r="E92" s="5" t="s">
        <v>415</v>
      </c>
      <c r="F92" s="5" t="s">
        <v>414</v>
      </c>
      <c r="G92" s="5" t="s">
        <v>416</v>
      </c>
      <c r="H92" s="5" t="s">
        <v>417</v>
      </c>
    </row>
    <row r="93" spans="1:8">
      <c r="A93" s="5">
        <v>50423000</v>
      </c>
      <c r="B93" s="5" t="s">
        <v>421</v>
      </c>
      <c r="C93" s="5">
        <v>13</v>
      </c>
      <c r="D93" s="5" t="s">
        <v>414</v>
      </c>
      <c r="E93" s="5" t="s">
        <v>415</v>
      </c>
      <c r="F93" s="5" t="s">
        <v>414</v>
      </c>
      <c r="G93" s="5" t="s">
        <v>416</v>
      </c>
      <c r="H93" s="5" t="s">
        <v>417</v>
      </c>
    </row>
    <row r="94" spans="1:8">
      <c r="A94" s="5">
        <v>50426000</v>
      </c>
      <c r="B94" s="5" t="s">
        <v>422</v>
      </c>
      <c r="C94" s="5">
        <v>13</v>
      </c>
      <c r="D94" s="5" t="s">
        <v>414</v>
      </c>
      <c r="E94" s="5" t="s">
        <v>415</v>
      </c>
      <c r="F94" s="5" t="s">
        <v>414</v>
      </c>
      <c r="G94" s="5" t="s">
        <v>416</v>
      </c>
      <c r="H94" s="5" t="s">
        <v>417</v>
      </c>
    </row>
    <row r="95" spans="1:8">
      <c r="A95" s="5">
        <v>50426100</v>
      </c>
      <c r="B95" s="5" t="s">
        <v>423</v>
      </c>
      <c r="C95" s="5">
        <v>13</v>
      </c>
      <c r="D95" s="5" t="s">
        <v>414</v>
      </c>
      <c r="E95" s="5" t="s">
        <v>415</v>
      </c>
      <c r="F95" s="5" t="s">
        <v>414</v>
      </c>
      <c r="G95" s="5" t="s">
        <v>416</v>
      </c>
      <c r="H95" s="5" t="s">
        <v>417</v>
      </c>
    </row>
    <row r="96" spans="1:8">
      <c r="A96" s="5">
        <v>50450000</v>
      </c>
      <c r="B96" s="5" t="s">
        <v>424</v>
      </c>
      <c r="C96" s="5">
        <v>13</v>
      </c>
      <c r="D96" s="5" t="s">
        <v>414</v>
      </c>
      <c r="E96" s="5" t="s">
        <v>415</v>
      </c>
      <c r="F96" s="5" t="s">
        <v>414</v>
      </c>
      <c r="G96" s="5" t="s">
        <v>416</v>
      </c>
      <c r="H96" s="5" t="s">
        <v>417</v>
      </c>
    </row>
    <row r="97" spans="1:8">
      <c r="A97" s="6" t="s">
        <v>425</v>
      </c>
      <c r="B97" s="5" t="s">
        <v>426</v>
      </c>
      <c r="C97" s="5">
        <v>13</v>
      </c>
      <c r="D97" s="5" t="s">
        <v>414</v>
      </c>
      <c r="E97" s="5" t="s">
        <v>415</v>
      </c>
      <c r="F97" s="5" t="s">
        <v>414</v>
      </c>
      <c r="G97" s="5" t="s">
        <v>427</v>
      </c>
      <c r="H97" s="7">
        <v>604.29999999999995</v>
      </c>
    </row>
    <row r="98" spans="1:8">
      <c r="A98" s="5">
        <v>50450014</v>
      </c>
      <c r="B98" s="5" t="s">
        <v>428</v>
      </c>
      <c r="C98" s="5">
        <v>13</v>
      </c>
      <c r="D98" s="5" t="s">
        <v>414</v>
      </c>
      <c r="E98" s="5" t="s">
        <v>415</v>
      </c>
      <c r="F98" s="5" t="s">
        <v>414</v>
      </c>
      <c r="G98" s="5" t="s">
        <v>429</v>
      </c>
      <c r="H98" s="5" t="s">
        <v>430</v>
      </c>
    </row>
    <row r="99" spans="1:8">
      <c r="A99" s="5">
        <v>50450015</v>
      </c>
      <c r="B99" s="5" t="s">
        <v>431</v>
      </c>
      <c r="C99" s="5">
        <v>13</v>
      </c>
      <c r="D99" s="5" t="s">
        <v>414</v>
      </c>
      <c r="E99" s="5" t="s">
        <v>415</v>
      </c>
      <c r="F99" s="5" t="s">
        <v>414</v>
      </c>
      <c r="G99" s="5" t="s">
        <v>432</v>
      </c>
      <c r="H99" s="5" t="s">
        <v>433</v>
      </c>
    </row>
    <row r="100" spans="1:8">
      <c r="A100" s="5">
        <v>50450016</v>
      </c>
      <c r="B100" s="5" t="s">
        <v>434</v>
      </c>
      <c r="C100" s="5">
        <v>13</v>
      </c>
      <c r="D100" s="5" t="s">
        <v>414</v>
      </c>
      <c r="E100" s="5" t="s">
        <v>415</v>
      </c>
      <c r="F100" s="5" t="s">
        <v>414</v>
      </c>
      <c r="G100" s="5" t="s">
        <v>416</v>
      </c>
      <c r="H100" s="5" t="s">
        <v>417</v>
      </c>
    </row>
    <row r="101" spans="1:8">
      <c r="A101" s="5">
        <v>50451000</v>
      </c>
      <c r="B101" s="5" t="s">
        <v>435</v>
      </c>
      <c r="C101" s="5">
        <v>13</v>
      </c>
      <c r="D101" s="5" t="s">
        <v>414</v>
      </c>
      <c r="E101" s="5" t="s">
        <v>415</v>
      </c>
      <c r="F101" s="5" t="s">
        <v>414</v>
      </c>
      <c r="G101" s="5" t="s">
        <v>416</v>
      </c>
      <c r="H101" s="5" t="s">
        <v>417</v>
      </c>
    </row>
    <row r="102" spans="1:8">
      <c r="A102" s="5">
        <v>50452000</v>
      </c>
      <c r="B102" s="5" t="s">
        <v>436</v>
      </c>
      <c r="C102" s="5">
        <v>13</v>
      </c>
      <c r="D102" s="5" t="s">
        <v>414</v>
      </c>
      <c r="E102" s="5" t="s">
        <v>415</v>
      </c>
      <c r="F102" s="5" t="s">
        <v>414</v>
      </c>
      <c r="G102" s="5" t="s">
        <v>416</v>
      </c>
      <c r="H102" s="5" t="s">
        <v>417</v>
      </c>
    </row>
    <row r="103" spans="1:8">
      <c r="A103" s="5">
        <v>50454000</v>
      </c>
      <c r="B103" s="5" t="s">
        <v>437</v>
      </c>
      <c r="C103" s="5">
        <v>13</v>
      </c>
      <c r="D103" s="5" t="s">
        <v>414</v>
      </c>
      <c r="E103" s="5" t="s">
        <v>415</v>
      </c>
      <c r="F103" s="5" t="s">
        <v>414</v>
      </c>
      <c r="G103" s="5" t="s">
        <v>416</v>
      </c>
      <c r="H103" s="5" t="s">
        <v>417</v>
      </c>
    </row>
    <row r="104" spans="1:8">
      <c r="A104" s="5">
        <v>50456000</v>
      </c>
      <c r="B104" s="5" t="s">
        <v>438</v>
      </c>
      <c r="C104" s="5">
        <v>13</v>
      </c>
      <c r="D104" s="5" t="s">
        <v>414</v>
      </c>
      <c r="E104" s="5" t="s">
        <v>415</v>
      </c>
      <c r="F104" s="5" t="s">
        <v>414</v>
      </c>
      <c r="G104" s="5" t="s">
        <v>416</v>
      </c>
      <c r="H104" s="5" t="s">
        <v>417</v>
      </c>
    </row>
    <row r="105" spans="1:8">
      <c r="A105" s="5">
        <v>50457000</v>
      </c>
      <c r="B105" s="5" t="s">
        <v>439</v>
      </c>
      <c r="C105" s="5">
        <v>13</v>
      </c>
      <c r="D105" s="5" t="s">
        <v>414</v>
      </c>
      <c r="E105" s="5" t="s">
        <v>415</v>
      </c>
      <c r="F105" s="5" t="s">
        <v>414</v>
      </c>
      <c r="G105" s="5" t="s">
        <v>416</v>
      </c>
      <c r="H105" s="5" t="s">
        <v>417</v>
      </c>
    </row>
    <row r="106" spans="1:8">
      <c r="A106" s="5">
        <v>50458000</v>
      </c>
      <c r="B106" s="5" t="s">
        <v>440</v>
      </c>
      <c r="C106" s="5">
        <v>13</v>
      </c>
      <c r="D106" s="5" t="s">
        <v>414</v>
      </c>
      <c r="E106" s="5" t="s">
        <v>415</v>
      </c>
      <c r="F106" s="5" t="s">
        <v>414</v>
      </c>
      <c r="G106" s="5" t="s">
        <v>416</v>
      </c>
      <c r="H106" s="5" t="s">
        <v>417</v>
      </c>
    </row>
    <row r="107" spans="1:8">
      <c r="A107" s="5">
        <v>50510000</v>
      </c>
      <c r="B107" s="5" t="s">
        <v>441</v>
      </c>
      <c r="C107" s="5">
        <v>12</v>
      </c>
      <c r="D107" s="5" t="s">
        <v>442</v>
      </c>
      <c r="E107" s="5" t="s">
        <v>443</v>
      </c>
      <c r="F107" s="5" t="s">
        <v>444</v>
      </c>
      <c r="G107" s="5" t="s">
        <v>416</v>
      </c>
      <c r="H107" s="5" t="s">
        <v>417</v>
      </c>
    </row>
    <row r="108" spans="1:8">
      <c r="A108" s="5">
        <v>50510100</v>
      </c>
      <c r="B108" s="5" t="s">
        <v>445</v>
      </c>
      <c r="C108" s="5">
        <v>12</v>
      </c>
      <c r="D108" s="5" t="s">
        <v>442</v>
      </c>
      <c r="E108" s="5" t="s">
        <v>443</v>
      </c>
      <c r="F108" s="5" t="s">
        <v>444</v>
      </c>
      <c r="G108" s="5" t="s">
        <v>416</v>
      </c>
      <c r="H108" s="5" t="s">
        <v>417</v>
      </c>
    </row>
    <row r="109" spans="1:8">
      <c r="A109" s="5">
        <v>50550000</v>
      </c>
      <c r="B109" s="5" t="s">
        <v>446</v>
      </c>
      <c r="C109" s="5">
        <v>12</v>
      </c>
      <c r="D109" s="5" t="s">
        <v>442</v>
      </c>
      <c r="E109" s="5" t="s">
        <v>443</v>
      </c>
      <c r="F109" s="5" t="s">
        <v>444</v>
      </c>
      <c r="G109" s="5" t="s">
        <v>416</v>
      </c>
      <c r="H109" s="5" t="s">
        <v>417</v>
      </c>
    </row>
    <row r="110" spans="1:8">
      <c r="A110" s="5">
        <v>50550100</v>
      </c>
      <c r="B110" s="5" t="s">
        <v>447</v>
      </c>
      <c r="C110" s="5">
        <v>12</v>
      </c>
      <c r="D110" s="5" t="s">
        <v>442</v>
      </c>
      <c r="E110" s="5" t="s">
        <v>443</v>
      </c>
      <c r="F110" s="5" t="s">
        <v>444</v>
      </c>
      <c r="G110" s="5" t="s">
        <v>416</v>
      </c>
      <c r="H110" s="5" t="s">
        <v>417</v>
      </c>
    </row>
    <row r="111" spans="1:8">
      <c r="A111" s="5">
        <v>50610000</v>
      </c>
      <c r="B111" s="5" t="s">
        <v>448</v>
      </c>
      <c r="C111" s="5">
        <v>11</v>
      </c>
      <c r="D111" s="5" t="s">
        <v>449</v>
      </c>
      <c r="E111" s="5" t="s">
        <v>450</v>
      </c>
      <c r="F111" s="5" t="s">
        <v>451</v>
      </c>
      <c r="G111" s="5" t="s">
        <v>416</v>
      </c>
      <c r="H111" s="5" t="s">
        <v>417</v>
      </c>
    </row>
    <row r="112" spans="1:8">
      <c r="A112" s="5">
        <v>50610100</v>
      </c>
      <c r="B112" s="5" t="s">
        <v>452</v>
      </c>
      <c r="C112" s="5">
        <v>11</v>
      </c>
      <c r="D112" s="5" t="s">
        <v>449</v>
      </c>
      <c r="E112" s="5" t="s">
        <v>450</v>
      </c>
      <c r="F112" s="5" t="s">
        <v>451</v>
      </c>
      <c r="G112" s="5" t="s">
        <v>416</v>
      </c>
      <c r="H112" s="5" t="s">
        <v>417</v>
      </c>
    </row>
    <row r="113" spans="1:8">
      <c r="A113" s="5">
        <v>51010000</v>
      </c>
      <c r="B113" s="5" t="s">
        <v>453</v>
      </c>
      <c r="C113" s="5">
        <v>6</v>
      </c>
      <c r="D113" s="5" t="s">
        <v>454</v>
      </c>
      <c r="E113" s="5" t="s">
        <v>455</v>
      </c>
      <c r="F113" s="5" t="s">
        <v>454</v>
      </c>
      <c r="G113" s="5" t="s">
        <v>456</v>
      </c>
      <c r="H113" s="5" t="s">
        <v>457</v>
      </c>
    </row>
    <row r="114" spans="1:8">
      <c r="A114" s="5">
        <v>51015000</v>
      </c>
      <c r="B114" s="5" t="s">
        <v>458</v>
      </c>
      <c r="C114" s="5">
        <v>6</v>
      </c>
      <c r="D114" s="5" t="s">
        <v>454</v>
      </c>
      <c r="E114" s="5" t="s">
        <v>455</v>
      </c>
      <c r="F114" s="5" t="s">
        <v>454</v>
      </c>
      <c r="G114" s="5" t="s">
        <v>456</v>
      </c>
      <c r="H114" s="5" t="s">
        <v>457</v>
      </c>
    </row>
    <row r="115" spans="1:8">
      <c r="A115" s="5">
        <v>51110000</v>
      </c>
      <c r="B115" s="5" t="s">
        <v>459</v>
      </c>
      <c r="C115" s="5">
        <v>9</v>
      </c>
      <c r="D115" s="5" t="s">
        <v>460</v>
      </c>
      <c r="E115" s="5" t="s">
        <v>461</v>
      </c>
      <c r="F115" s="5" t="s">
        <v>460</v>
      </c>
      <c r="G115" s="5" t="s">
        <v>462</v>
      </c>
      <c r="H115" s="5" t="s">
        <v>463</v>
      </c>
    </row>
    <row r="116" spans="1:8">
      <c r="A116" s="5">
        <v>51120000</v>
      </c>
      <c r="B116" s="5" t="s">
        <v>464</v>
      </c>
      <c r="C116" s="5">
        <v>9</v>
      </c>
      <c r="D116" s="5" t="s">
        <v>460</v>
      </c>
      <c r="E116" s="5" t="s">
        <v>461</v>
      </c>
      <c r="F116" s="5" t="s">
        <v>460</v>
      </c>
      <c r="G116" s="5" t="s">
        <v>462</v>
      </c>
      <c r="H116" s="5" t="s">
        <v>463</v>
      </c>
    </row>
    <row r="117" spans="1:8">
      <c r="A117" s="5">
        <v>51510000</v>
      </c>
      <c r="B117" s="5" t="s">
        <v>465</v>
      </c>
      <c r="C117" s="5">
        <v>7</v>
      </c>
      <c r="D117" s="5" t="s">
        <v>466</v>
      </c>
      <c r="E117" s="5" t="s">
        <v>467</v>
      </c>
      <c r="F117" s="5" t="s">
        <v>468</v>
      </c>
      <c r="G117" s="5" t="s">
        <v>469</v>
      </c>
      <c r="H117" s="5" t="s">
        <v>470</v>
      </c>
    </row>
    <row r="118" spans="1:8">
      <c r="A118" s="5">
        <v>51510011</v>
      </c>
      <c r="B118" s="5" t="s">
        <v>471</v>
      </c>
      <c r="C118" s="5">
        <v>7</v>
      </c>
      <c r="D118" s="5" t="s">
        <v>466</v>
      </c>
      <c r="E118" s="5" t="s">
        <v>467</v>
      </c>
      <c r="F118" s="5" t="s">
        <v>468</v>
      </c>
      <c r="G118" s="5" t="s">
        <v>472</v>
      </c>
      <c r="H118" s="5" t="s">
        <v>473</v>
      </c>
    </row>
    <row r="119" spans="1:8">
      <c r="A119" s="5">
        <v>51510012</v>
      </c>
      <c r="B119" s="5" t="s">
        <v>474</v>
      </c>
      <c r="C119" s="5">
        <v>7</v>
      </c>
      <c r="D119" s="5" t="s">
        <v>466</v>
      </c>
      <c r="E119" s="5" t="s">
        <v>467</v>
      </c>
      <c r="F119" s="5" t="s">
        <v>468</v>
      </c>
      <c r="G119" s="5" t="s">
        <v>472</v>
      </c>
      <c r="H119" s="5" t="s">
        <v>473</v>
      </c>
    </row>
    <row r="120" spans="1:8">
      <c r="A120" s="5">
        <v>51510013</v>
      </c>
      <c r="B120" s="5" t="s">
        <v>475</v>
      </c>
      <c r="C120" s="5">
        <v>7</v>
      </c>
      <c r="D120" s="5" t="s">
        <v>466</v>
      </c>
      <c r="E120" s="5" t="s">
        <v>467</v>
      </c>
      <c r="F120" s="5" t="s">
        <v>468</v>
      </c>
      <c r="G120" s="5" t="s">
        <v>476</v>
      </c>
      <c r="H120" s="5" t="s">
        <v>477</v>
      </c>
    </row>
    <row r="121" spans="1:8">
      <c r="A121" s="5">
        <v>51510014</v>
      </c>
      <c r="B121" s="5" t="s">
        <v>478</v>
      </c>
      <c r="C121" s="5">
        <v>7</v>
      </c>
      <c r="D121" s="5" t="s">
        <v>466</v>
      </c>
      <c r="E121" s="5" t="s">
        <v>467</v>
      </c>
      <c r="F121" s="5" t="s">
        <v>468</v>
      </c>
      <c r="G121" s="5" t="s">
        <v>479</v>
      </c>
      <c r="H121" s="5" t="s">
        <v>480</v>
      </c>
    </row>
    <row r="122" spans="1:8">
      <c r="A122" s="5">
        <v>51520000</v>
      </c>
      <c r="B122" s="5" t="s">
        <v>481</v>
      </c>
      <c r="C122" s="5">
        <v>7</v>
      </c>
      <c r="D122" s="5" t="s">
        <v>466</v>
      </c>
      <c r="E122" s="5" t="s">
        <v>467</v>
      </c>
      <c r="F122" s="5" t="s">
        <v>468</v>
      </c>
      <c r="G122" s="5" t="s">
        <v>482</v>
      </c>
      <c r="H122" s="5" t="s">
        <v>483</v>
      </c>
    </row>
    <row r="123" spans="1:8">
      <c r="A123" s="5">
        <v>51800000</v>
      </c>
      <c r="B123" s="5" t="s">
        <v>484</v>
      </c>
      <c r="C123" s="5">
        <v>8</v>
      </c>
      <c r="D123" s="5" t="s">
        <v>484</v>
      </c>
      <c r="E123" s="5" t="s">
        <v>485</v>
      </c>
      <c r="F123" s="5" t="s">
        <v>484</v>
      </c>
      <c r="G123" s="5" t="s">
        <v>486</v>
      </c>
      <c r="H123" s="5" t="s">
        <v>487</v>
      </c>
    </row>
    <row r="124" spans="1:8">
      <c r="A124" s="5">
        <v>52000000</v>
      </c>
      <c r="B124" s="5" t="s">
        <v>488</v>
      </c>
      <c r="C124" s="5">
        <v>22</v>
      </c>
      <c r="D124" s="5" t="s">
        <v>489</v>
      </c>
      <c r="E124" s="5" t="s">
        <v>490</v>
      </c>
      <c r="F124" s="5" t="s">
        <v>489</v>
      </c>
      <c r="G124" s="5" t="s">
        <v>491</v>
      </c>
      <c r="H124" s="5" t="s">
        <v>492</v>
      </c>
    </row>
    <row r="125" spans="1:8">
      <c r="A125" s="5">
        <v>52001000</v>
      </c>
      <c r="B125" s="5" t="s">
        <v>488</v>
      </c>
      <c r="C125" s="5">
        <v>22</v>
      </c>
      <c r="D125" s="5" t="s">
        <v>489</v>
      </c>
      <c r="E125" s="5" t="s">
        <v>490</v>
      </c>
      <c r="F125" s="5" t="s">
        <v>489</v>
      </c>
      <c r="G125" s="5" t="s">
        <v>491</v>
      </c>
      <c r="H125" s="5" t="s">
        <v>492</v>
      </c>
    </row>
    <row r="126" spans="1:8">
      <c r="A126" s="5">
        <v>52001100</v>
      </c>
      <c r="B126" s="5" t="s">
        <v>493</v>
      </c>
      <c r="C126" s="5">
        <v>22</v>
      </c>
      <c r="D126" s="5" t="s">
        <v>489</v>
      </c>
      <c r="E126" s="5" t="s">
        <v>490</v>
      </c>
      <c r="F126" s="5" t="s">
        <v>489</v>
      </c>
      <c r="G126" s="5" t="s">
        <v>494</v>
      </c>
      <c r="H126" s="5" t="s">
        <v>495</v>
      </c>
    </row>
    <row r="127" spans="1:8">
      <c r="A127" s="5">
        <v>52001200</v>
      </c>
      <c r="B127" s="5" t="s">
        <v>496</v>
      </c>
      <c r="C127" s="5">
        <v>22</v>
      </c>
      <c r="D127" s="5" t="s">
        <v>489</v>
      </c>
      <c r="E127" s="5" t="s">
        <v>490</v>
      </c>
      <c r="F127" s="5" t="s">
        <v>489</v>
      </c>
      <c r="G127" s="5" t="s">
        <v>494</v>
      </c>
      <c r="H127" s="5" t="s">
        <v>495</v>
      </c>
    </row>
    <row r="128" spans="1:8">
      <c r="A128" s="5">
        <v>52001300</v>
      </c>
      <c r="B128" s="5" t="s">
        <v>497</v>
      </c>
      <c r="C128" s="5">
        <v>22</v>
      </c>
      <c r="D128" s="5" t="s">
        <v>489</v>
      </c>
      <c r="E128" s="5" t="s">
        <v>490</v>
      </c>
      <c r="F128" s="5" t="s">
        <v>489</v>
      </c>
      <c r="G128" s="5" t="s">
        <v>498</v>
      </c>
      <c r="H128" s="5" t="s">
        <v>499</v>
      </c>
    </row>
    <row r="129" spans="1:8">
      <c r="A129" s="5">
        <v>52001400</v>
      </c>
      <c r="B129" s="5" t="s">
        <v>500</v>
      </c>
      <c r="C129" s="5">
        <v>22</v>
      </c>
      <c r="D129" s="5" t="s">
        <v>489</v>
      </c>
      <c r="E129" s="5" t="s">
        <v>490</v>
      </c>
      <c r="F129" s="5" t="s">
        <v>489</v>
      </c>
      <c r="G129" s="5" t="s">
        <v>491</v>
      </c>
      <c r="H129" s="5" t="s">
        <v>492</v>
      </c>
    </row>
    <row r="130" spans="1:8">
      <c r="A130" s="5">
        <v>52001600</v>
      </c>
      <c r="B130" s="5" t="s">
        <v>501</v>
      </c>
      <c r="C130" s="5">
        <v>22</v>
      </c>
      <c r="D130" s="5" t="s">
        <v>489</v>
      </c>
      <c r="E130" s="5" t="s">
        <v>490</v>
      </c>
      <c r="F130" s="5" t="s">
        <v>489</v>
      </c>
      <c r="G130" s="5" t="s">
        <v>502</v>
      </c>
      <c r="H130" s="5" t="s">
        <v>503</v>
      </c>
    </row>
    <row r="131" spans="1:8">
      <c r="A131" s="5">
        <v>52500000</v>
      </c>
      <c r="B131" s="5" t="s">
        <v>504</v>
      </c>
      <c r="C131" s="5">
        <v>22</v>
      </c>
      <c r="D131" s="5" t="s">
        <v>489</v>
      </c>
      <c r="E131" s="5" t="s">
        <v>490</v>
      </c>
      <c r="F131" s="5" t="s">
        <v>489</v>
      </c>
      <c r="G131" s="5" t="s">
        <v>505</v>
      </c>
      <c r="H131" s="5" t="s">
        <v>506</v>
      </c>
    </row>
    <row r="132" spans="1:8">
      <c r="A132" s="5">
        <v>52501200</v>
      </c>
      <c r="B132" s="5" t="s">
        <v>507</v>
      </c>
      <c r="C132" s="5">
        <v>22</v>
      </c>
      <c r="D132" s="5" t="s">
        <v>489</v>
      </c>
      <c r="E132" s="5" t="s">
        <v>490</v>
      </c>
      <c r="F132" s="5" t="s">
        <v>489</v>
      </c>
      <c r="G132" s="5" t="s">
        <v>508</v>
      </c>
      <c r="H132" s="5" t="s">
        <v>509</v>
      </c>
    </row>
    <row r="133" spans="1:8">
      <c r="A133" s="5">
        <v>52501300</v>
      </c>
      <c r="B133" s="5" t="s">
        <v>510</v>
      </c>
      <c r="C133" s="5">
        <v>22</v>
      </c>
      <c r="D133" s="5" t="s">
        <v>489</v>
      </c>
      <c r="E133" s="5" t="s">
        <v>490</v>
      </c>
      <c r="F133" s="5" t="s">
        <v>489</v>
      </c>
      <c r="G133" s="5" t="s">
        <v>462</v>
      </c>
      <c r="H133" s="5" t="s">
        <v>463</v>
      </c>
    </row>
    <row r="134" spans="1:8">
      <c r="A134" s="5">
        <v>52501400</v>
      </c>
      <c r="B134" s="5" t="s">
        <v>511</v>
      </c>
      <c r="C134" s="5">
        <v>22</v>
      </c>
      <c r="D134" s="5" t="s">
        <v>489</v>
      </c>
      <c r="E134" s="5" t="s">
        <v>490</v>
      </c>
      <c r="F134" s="5" t="s">
        <v>489</v>
      </c>
      <c r="G134" s="5" t="s">
        <v>512</v>
      </c>
      <c r="H134" s="5" t="s">
        <v>513</v>
      </c>
    </row>
    <row r="135" spans="1:8">
      <c r="A135" s="5">
        <v>52501500</v>
      </c>
      <c r="B135" s="5" t="s">
        <v>514</v>
      </c>
      <c r="C135" s="5">
        <v>26</v>
      </c>
      <c r="D135" s="5" t="s">
        <v>515</v>
      </c>
      <c r="E135" s="5" t="s">
        <v>516</v>
      </c>
      <c r="F135" s="5" t="s">
        <v>517</v>
      </c>
      <c r="G135" s="5" t="s">
        <v>518</v>
      </c>
      <c r="H135" s="5" t="s">
        <v>519</v>
      </c>
    </row>
    <row r="136" spans="1:8">
      <c r="A136" s="5">
        <v>52501600</v>
      </c>
      <c r="B136" s="5" t="s">
        <v>520</v>
      </c>
      <c r="C136" s="5">
        <v>22</v>
      </c>
      <c r="D136" s="5" t="s">
        <v>489</v>
      </c>
      <c r="E136" s="5" t="s">
        <v>490</v>
      </c>
      <c r="F136" s="5" t="s">
        <v>489</v>
      </c>
      <c r="G136" s="5" t="s">
        <v>505</v>
      </c>
      <c r="H136" s="5" t="s">
        <v>506</v>
      </c>
    </row>
    <row r="137" spans="1:8">
      <c r="A137" s="5">
        <v>52503000</v>
      </c>
      <c r="B137" s="5" t="s">
        <v>521</v>
      </c>
      <c r="C137" s="5">
        <v>20</v>
      </c>
      <c r="D137" s="5" t="s">
        <v>522</v>
      </c>
      <c r="E137" s="5" t="s">
        <v>523</v>
      </c>
      <c r="F137" s="5" t="s">
        <v>522</v>
      </c>
      <c r="G137" s="5" t="s">
        <v>524</v>
      </c>
      <c r="H137" s="5" t="s">
        <v>525</v>
      </c>
    </row>
    <row r="138" spans="1:8">
      <c r="A138" s="5">
        <v>52510000</v>
      </c>
      <c r="B138" s="5" t="s">
        <v>526</v>
      </c>
      <c r="C138" s="5">
        <v>19</v>
      </c>
      <c r="D138" s="5" t="s">
        <v>527</v>
      </c>
      <c r="E138" s="5" t="s">
        <v>528</v>
      </c>
      <c r="F138" s="5" t="s">
        <v>529</v>
      </c>
      <c r="G138" s="5" t="s">
        <v>505</v>
      </c>
      <c r="H138" s="5" t="s">
        <v>506</v>
      </c>
    </row>
    <row r="139" spans="1:8">
      <c r="A139" s="5">
        <v>52510015</v>
      </c>
      <c r="B139" s="5" t="s">
        <v>530</v>
      </c>
      <c r="C139" s="5">
        <v>26</v>
      </c>
      <c r="D139" s="5" t="s">
        <v>515</v>
      </c>
      <c r="E139" s="5" t="s">
        <v>516</v>
      </c>
      <c r="F139" s="5" t="s">
        <v>517</v>
      </c>
      <c r="G139" s="5" t="s">
        <v>518</v>
      </c>
      <c r="H139" s="5" t="s">
        <v>519</v>
      </c>
    </row>
    <row r="140" spans="1:8">
      <c r="A140" s="5">
        <v>52510016</v>
      </c>
      <c r="B140" s="5" t="s">
        <v>531</v>
      </c>
      <c r="C140" s="5">
        <v>19</v>
      </c>
      <c r="D140" s="5" t="s">
        <v>527</v>
      </c>
      <c r="E140" s="5" t="s">
        <v>528</v>
      </c>
      <c r="F140" s="5" t="s">
        <v>529</v>
      </c>
      <c r="G140" s="5" t="s">
        <v>505</v>
      </c>
      <c r="H140" s="5" t="s">
        <v>506</v>
      </c>
    </row>
    <row r="141" spans="1:8">
      <c r="A141" s="5">
        <v>52512500</v>
      </c>
      <c r="B141" s="5" t="s">
        <v>532</v>
      </c>
      <c r="C141" s="5">
        <v>19</v>
      </c>
      <c r="D141" s="5" t="s">
        <v>527</v>
      </c>
      <c r="E141" s="5" t="s">
        <v>528</v>
      </c>
      <c r="F141" s="5" t="s">
        <v>529</v>
      </c>
      <c r="G141" s="5" t="s">
        <v>505</v>
      </c>
      <c r="H141" s="5" t="s">
        <v>506</v>
      </c>
    </row>
    <row r="142" spans="1:8">
      <c r="A142" s="5">
        <v>52514000</v>
      </c>
      <c r="B142" s="5" t="s">
        <v>533</v>
      </c>
      <c r="C142" s="5">
        <v>22</v>
      </c>
      <c r="D142" s="5" t="s">
        <v>489</v>
      </c>
      <c r="E142" s="5" t="s">
        <v>490</v>
      </c>
      <c r="F142" s="5" t="s">
        <v>489</v>
      </c>
      <c r="G142" s="5" t="s">
        <v>505</v>
      </c>
      <c r="H142" s="5" t="s">
        <v>506</v>
      </c>
    </row>
    <row r="143" spans="1:8">
      <c r="A143" s="5">
        <v>52514500</v>
      </c>
      <c r="B143" s="5" t="s">
        <v>534</v>
      </c>
      <c r="C143" s="5">
        <v>22</v>
      </c>
      <c r="D143" s="5" t="s">
        <v>489</v>
      </c>
      <c r="E143" s="5" t="s">
        <v>490</v>
      </c>
      <c r="F143" s="5" t="s">
        <v>489</v>
      </c>
      <c r="G143" s="5" t="s">
        <v>505</v>
      </c>
      <c r="H143" s="5" t="s">
        <v>506</v>
      </c>
    </row>
    <row r="144" spans="1:8">
      <c r="A144" s="5">
        <v>52514600</v>
      </c>
      <c r="B144" s="5" t="s">
        <v>535</v>
      </c>
      <c r="C144" s="5">
        <v>22</v>
      </c>
      <c r="D144" s="5" t="s">
        <v>489</v>
      </c>
      <c r="E144" s="5" t="s">
        <v>490</v>
      </c>
      <c r="F144" s="5" t="s">
        <v>489</v>
      </c>
      <c r="G144" s="5" t="s">
        <v>505</v>
      </c>
      <c r="H144" s="5" t="s">
        <v>506</v>
      </c>
    </row>
    <row r="145" spans="1:8">
      <c r="A145" s="5">
        <v>52514700</v>
      </c>
      <c r="B145" s="5" t="s">
        <v>536</v>
      </c>
      <c r="C145" s="5">
        <v>22</v>
      </c>
      <c r="D145" s="5" t="s">
        <v>489</v>
      </c>
      <c r="E145" s="5" t="s">
        <v>490</v>
      </c>
      <c r="F145" s="5" t="s">
        <v>489</v>
      </c>
      <c r="G145" s="5" t="s">
        <v>505</v>
      </c>
      <c r="H145" s="5" t="s">
        <v>506</v>
      </c>
    </row>
    <row r="146" spans="1:8">
      <c r="A146" s="5">
        <v>52514901</v>
      </c>
      <c r="B146" s="5" t="s">
        <v>537</v>
      </c>
      <c r="C146" s="5">
        <v>22</v>
      </c>
      <c r="D146" s="5" t="s">
        <v>489</v>
      </c>
      <c r="E146" s="5" t="s">
        <v>490</v>
      </c>
      <c r="F146" s="5" t="s">
        <v>489</v>
      </c>
      <c r="G146" s="5" t="s">
        <v>505</v>
      </c>
      <c r="H146" s="5" t="s">
        <v>506</v>
      </c>
    </row>
    <row r="147" spans="1:8">
      <c r="A147" s="5">
        <v>52514903</v>
      </c>
      <c r="B147" s="5" t="s">
        <v>538</v>
      </c>
      <c r="C147" s="5">
        <v>22</v>
      </c>
      <c r="D147" s="5" t="s">
        <v>489</v>
      </c>
      <c r="E147" s="5" t="s">
        <v>490</v>
      </c>
      <c r="F147" s="5" t="s">
        <v>489</v>
      </c>
      <c r="G147" s="5" t="s">
        <v>505</v>
      </c>
      <c r="H147" s="5" t="s">
        <v>506</v>
      </c>
    </row>
    <row r="148" spans="1:8">
      <c r="A148" s="5">
        <v>52514904</v>
      </c>
      <c r="B148" s="5" t="s">
        <v>539</v>
      </c>
      <c r="C148" s="5">
        <v>22</v>
      </c>
      <c r="D148" s="5" t="s">
        <v>489</v>
      </c>
      <c r="E148" s="5" t="s">
        <v>490</v>
      </c>
      <c r="F148" s="5" t="s">
        <v>489</v>
      </c>
      <c r="G148" s="5" t="s">
        <v>505</v>
      </c>
      <c r="H148" s="5" t="s">
        <v>506</v>
      </c>
    </row>
    <row r="149" spans="1:8">
      <c r="A149" s="5">
        <v>52514905</v>
      </c>
      <c r="B149" s="5" t="s">
        <v>540</v>
      </c>
      <c r="C149" s="5">
        <v>22</v>
      </c>
      <c r="D149" s="5" t="s">
        <v>489</v>
      </c>
      <c r="E149" s="5" t="s">
        <v>490</v>
      </c>
      <c r="F149" s="5" t="s">
        <v>489</v>
      </c>
      <c r="G149" s="5" t="s">
        <v>505</v>
      </c>
      <c r="H149" s="5" t="s">
        <v>506</v>
      </c>
    </row>
    <row r="150" spans="1:8">
      <c r="A150" s="5">
        <v>52514906</v>
      </c>
      <c r="B150" s="5" t="s">
        <v>541</v>
      </c>
      <c r="C150" s="5">
        <v>26</v>
      </c>
      <c r="D150" s="5" t="s">
        <v>515</v>
      </c>
      <c r="E150" s="5" t="s">
        <v>516</v>
      </c>
      <c r="F150" s="5" t="s">
        <v>517</v>
      </c>
      <c r="G150" s="5" t="s">
        <v>505</v>
      </c>
      <c r="H150" s="5" t="s">
        <v>506</v>
      </c>
    </row>
    <row r="151" spans="1:8">
      <c r="A151" s="5">
        <v>52514907</v>
      </c>
      <c r="B151" s="5" t="s">
        <v>542</v>
      </c>
      <c r="C151" s="5">
        <v>22</v>
      </c>
      <c r="D151" s="5" t="s">
        <v>489</v>
      </c>
      <c r="E151" s="5" t="s">
        <v>490</v>
      </c>
      <c r="F151" s="5" t="s">
        <v>489</v>
      </c>
      <c r="G151" s="5" t="s">
        <v>505</v>
      </c>
      <c r="H151" s="5" t="s">
        <v>506</v>
      </c>
    </row>
    <row r="152" spans="1:8">
      <c r="A152" s="5">
        <v>52514909</v>
      </c>
      <c r="B152" s="5" t="s">
        <v>543</v>
      </c>
      <c r="C152" s="5">
        <v>22</v>
      </c>
      <c r="D152" s="5" t="s">
        <v>489</v>
      </c>
      <c r="E152" s="5" t="s">
        <v>490</v>
      </c>
      <c r="F152" s="5" t="s">
        <v>489</v>
      </c>
      <c r="G152" s="5" t="s">
        <v>505</v>
      </c>
      <c r="H152" s="5" t="s">
        <v>506</v>
      </c>
    </row>
    <row r="153" spans="1:8">
      <c r="A153" s="5">
        <v>52515000</v>
      </c>
      <c r="B153" s="5" t="s">
        <v>544</v>
      </c>
      <c r="C153" s="5">
        <v>22</v>
      </c>
      <c r="D153" s="5" t="s">
        <v>489</v>
      </c>
      <c r="E153" s="5" t="s">
        <v>490</v>
      </c>
      <c r="F153" s="5" t="s">
        <v>489</v>
      </c>
      <c r="G153" s="5" t="s">
        <v>505</v>
      </c>
      <c r="H153" s="5" t="s">
        <v>506</v>
      </c>
    </row>
    <row r="154" spans="1:8">
      <c r="A154" s="5">
        <v>52515001</v>
      </c>
      <c r="B154" s="5" t="s">
        <v>545</v>
      </c>
      <c r="C154" s="5">
        <v>22</v>
      </c>
      <c r="D154" s="5" t="s">
        <v>489</v>
      </c>
      <c r="E154" s="5" t="s">
        <v>490</v>
      </c>
      <c r="F154" s="5" t="s">
        <v>489</v>
      </c>
      <c r="G154" s="5" t="s">
        <v>505</v>
      </c>
      <c r="H154" s="5" t="s">
        <v>506</v>
      </c>
    </row>
    <row r="155" spans="1:8">
      <c r="A155" s="5">
        <v>52520000</v>
      </c>
      <c r="B155" s="5" t="s">
        <v>546</v>
      </c>
      <c r="C155" s="5">
        <v>26</v>
      </c>
      <c r="D155" s="5" t="s">
        <v>515</v>
      </c>
      <c r="E155" s="5" t="s">
        <v>516</v>
      </c>
      <c r="F155" s="5" t="s">
        <v>517</v>
      </c>
      <c r="G155" s="5" t="s">
        <v>518</v>
      </c>
      <c r="H155" s="5" t="s">
        <v>519</v>
      </c>
    </row>
    <row r="156" spans="1:8">
      <c r="A156" s="5">
        <v>52522000</v>
      </c>
      <c r="B156" s="5" t="s">
        <v>547</v>
      </c>
      <c r="C156" s="5">
        <v>22</v>
      </c>
      <c r="D156" s="5" t="s">
        <v>489</v>
      </c>
      <c r="E156" s="5" t="s">
        <v>490</v>
      </c>
      <c r="F156" s="5" t="s">
        <v>489</v>
      </c>
      <c r="G156" s="5" t="s">
        <v>505</v>
      </c>
      <c r="H156" s="5" t="s">
        <v>506</v>
      </c>
    </row>
    <row r="157" spans="1:8">
      <c r="A157" s="5">
        <v>52524000</v>
      </c>
      <c r="B157" s="5" t="s">
        <v>548</v>
      </c>
      <c r="C157" s="5">
        <v>22</v>
      </c>
      <c r="D157" s="5" t="s">
        <v>489</v>
      </c>
      <c r="E157" s="5" t="s">
        <v>490</v>
      </c>
      <c r="F157" s="5" t="s">
        <v>489</v>
      </c>
      <c r="G157" s="5" t="s">
        <v>505</v>
      </c>
      <c r="H157" s="5" t="s">
        <v>506</v>
      </c>
    </row>
    <row r="158" spans="1:8">
      <c r="A158" s="5">
        <v>52526100</v>
      </c>
      <c r="B158" s="5" t="s">
        <v>549</v>
      </c>
      <c r="C158" s="5">
        <v>19</v>
      </c>
      <c r="D158" s="5" t="s">
        <v>527</v>
      </c>
      <c r="E158" s="5" t="s">
        <v>528</v>
      </c>
      <c r="F158" s="5" t="s">
        <v>529</v>
      </c>
      <c r="G158" s="5" t="s">
        <v>505</v>
      </c>
      <c r="H158" s="5" t="s">
        <v>506</v>
      </c>
    </row>
    <row r="159" spans="1:8">
      <c r="A159" s="5">
        <v>52527000</v>
      </c>
      <c r="B159" s="5" t="s">
        <v>550</v>
      </c>
      <c r="C159" s="5">
        <v>22</v>
      </c>
      <c r="D159" s="5" t="s">
        <v>489</v>
      </c>
      <c r="E159" s="5" t="s">
        <v>490</v>
      </c>
      <c r="F159" s="5" t="s">
        <v>489</v>
      </c>
      <c r="G159" s="5" t="s">
        <v>505</v>
      </c>
      <c r="H159" s="5" t="s">
        <v>506</v>
      </c>
    </row>
    <row r="160" spans="1:8">
      <c r="A160" s="5">
        <v>52528000</v>
      </c>
      <c r="B160" s="5" t="s">
        <v>551</v>
      </c>
      <c r="C160" s="5">
        <v>22</v>
      </c>
      <c r="D160" s="5" t="s">
        <v>489</v>
      </c>
      <c r="E160" s="5" t="s">
        <v>490</v>
      </c>
      <c r="F160" s="5" t="s">
        <v>489</v>
      </c>
      <c r="G160" s="5" t="s">
        <v>505</v>
      </c>
      <c r="H160" s="5" t="s">
        <v>506</v>
      </c>
    </row>
    <row r="161" spans="1:8">
      <c r="A161" s="5">
        <v>52532000</v>
      </c>
      <c r="B161" s="5" t="s">
        <v>552</v>
      </c>
      <c r="C161" s="5">
        <v>16</v>
      </c>
      <c r="D161" s="5" t="s">
        <v>553</v>
      </c>
      <c r="E161" s="5" t="s">
        <v>554</v>
      </c>
      <c r="F161" s="5" t="s">
        <v>555</v>
      </c>
      <c r="G161" s="5" t="s">
        <v>505</v>
      </c>
      <c r="H161" s="5" t="s">
        <v>506</v>
      </c>
    </row>
    <row r="162" spans="1:8">
      <c r="A162" s="5">
        <v>52532011</v>
      </c>
      <c r="B162" s="5" t="s">
        <v>556</v>
      </c>
      <c r="C162" s="5">
        <v>16</v>
      </c>
      <c r="D162" s="5" t="s">
        <v>553</v>
      </c>
      <c r="E162" s="5" t="s">
        <v>554</v>
      </c>
      <c r="F162" s="5" t="s">
        <v>555</v>
      </c>
      <c r="G162" s="5" t="s">
        <v>508</v>
      </c>
      <c r="H162" s="5" t="s">
        <v>509</v>
      </c>
    </row>
    <row r="163" spans="1:8">
      <c r="A163" s="5">
        <v>52532013</v>
      </c>
      <c r="B163" s="5" t="s">
        <v>557</v>
      </c>
      <c r="C163" s="5">
        <v>16</v>
      </c>
      <c r="D163" s="5" t="s">
        <v>553</v>
      </c>
      <c r="E163" s="5" t="s">
        <v>554</v>
      </c>
      <c r="F163" s="5" t="s">
        <v>555</v>
      </c>
      <c r="G163" s="5" t="s">
        <v>462</v>
      </c>
      <c r="H163" s="5" t="s">
        <v>463</v>
      </c>
    </row>
    <row r="164" spans="1:8">
      <c r="A164" s="5">
        <v>52532014</v>
      </c>
      <c r="B164" s="5" t="s">
        <v>558</v>
      </c>
      <c r="C164" s="5">
        <v>16</v>
      </c>
      <c r="D164" s="5" t="s">
        <v>553</v>
      </c>
      <c r="E164" s="5" t="s">
        <v>554</v>
      </c>
      <c r="F164" s="5" t="s">
        <v>555</v>
      </c>
      <c r="G164" s="5" t="s">
        <v>512</v>
      </c>
      <c r="H164" s="5" t="s">
        <v>513</v>
      </c>
    </row>
    <row r="165" spans="1:8">
      <c r="A165" s="5">
        <v>52532016</v>
      </c>
      <c r="B165" s="5" t="s">
        <v>559</v>
      </c>
      <c r="C165" s="5">
        <v>16</v>
      </c>
      <c r="D165" s="5" t="s">
        <v>553</v>
      </c>
      <c r="E165" s="5" t="s">
        <v>554</v>
      </c>
      <c r="F165" s="5" t="s">
        <v>555</v>
      </c>
      <c r="G165" s="5" t="s">
        <v>505</v>
      </c>
      <c r="H165" s="5" t="s">
        <v>506</v>
      </c>
    </row>
    <row r="166" spans="1:8">
      <c r="A166" s="5">
        <v>52534000</v>
      </c>
      <c r="B166" s="5" t="s">
        <v>560</v>
      </c>
      <c r="C166" s="5">
        <v>21</v>
      </c>
      <c r="D166" s="5" t="s">
        <v>561</v>
      </c>
      <c r="E166" s="5" t="s">
        <v>562</v>
      </c>
      <c r="F166" s="5" t="s">
        <v>563</v>
      </c>
      <c r="G166" s="5" t="s">
        <v>505</v>
      </c>
      <c r="H166" s="5" t="s">
        <v>506</v>
      </c>
    </row>
    <row r="167" spans="1:8">
      <c r="A167" s="5">
        <v>52534021</v>
      </c>
      <c r="B167" s="5" t="s">
        <v>564</v>
      </c>
      <c r="C167" s="5">
        <v>21</v>
      </c>
      <c r="D167" s="5" t="s">
        <v>561</v>
      </c>
      <c r="E167" s="5" t="s">
        <v>562</v>
      </c>
      <c r="F167" s="5" t="s">
        <v>563</v>
      </c>
      <c r="G167" s="5" t="s">
        <v>505</v>
      </c>
      <c r="H167" s="5" t="s">
        <v>506</v>
      </c>
    </row>
    <row r="168" spans="1:8">
      <c r="A168" s="5">
        <v>52534200</v>
      </c>
      <c r="B168" s="5" t="s">
        <v>565</v>
      </c>
      <c r="C168" s="5">
        <v>21</v>
      </c>
      <c r="D168" s="5" t="s">
        <v>561</v>
      </c>
      <c r="E168" s="5" t="s">
        <v>562</v>
      </c>
      <c r="F168" s="5" t="s">
        <v>563</v>
      </c>
      <c r="G168" s="5" t="s">
        <v>505</v>
      </c>
      <c r="H168" s="5" t="s">
        <v>506</v>
      </c>
    </row>
    <row r="169" spans="1:8">
      <c r="A169" s="5">
        <v>52535000</v>
      </c>
      <c r="B169" s="5" t="s">
        <v>566</v>
      </c>
      <c r="C169" s="5">
        <v>21</v>
      </c>
      <c r="D169" s="5" t="s">
        <v>561</v>
      </c>
      <c r="E169" s="5" t="s">
        <v>562</v>
      </c>
      <c r="F169" s="5" t="s">
        <v>563</v>
      </c>
      <c r="G169" s="5" t="s">
        <v>505</v>
      </c>
      <c r="H169" s="5" t="s">
        <v>506</v>
      </c>
    </row>
    <row r="170" spans="1:8">
      <c r="A170" s="5">
        <v>52535100</v>
      </c>
      <c r="B170" s="5" t="s">
        <v>567</v>
      </c>
      <c r="C170" s="5">
        <v>21</v>
      </c>
      <c r="D170" s="5" t="s">
        <v>561</v>
      </c>
      <c r="E170" s="5" t="s">
        <v>562</v>
      </c>
      <c r="F170" s="5" t="s">
        <v>563</v>
      </c>
      <c r="G170" s="5" t="s">
        <v>505</v>
      </c>
      <c r="H170" s="5" t="s">
        <v>506</v>
      </c>
    </row>
    <row r="171" spans="1:8">
      <c r="A171" s="5">
        <v>52540000</v>
      </c>
      <c r="B171" s="5" t="s">
        <v>568</v>
      </c>
      <c r="C171" s="5">
        <v>22</v>
      </c>
      <c r="D171" s="5" t="s">
        <v>489</v>
      </c>
      <c r="E171" s="5" t="s">
        <v>490</v>
      </c>
      <c r="F171" s="5" t="s">
        <v>489</v>
      </c>
      <c r="G171" s="5" t="s">
        <v>505</v>
      </c>
      <c r="H171" s="5" t="s">
        <v>506</v>
      </c>
    </row>
    <row r="172" spans="1:8">
      <c r="A172" s="5">
        <v>52542000</v>
      </c>
      <c r="B172" s="5" t="s">
        <v>569</v>
      </c>
      <c r="C172" s="5">
        <v>19</v>
      </c>
      <c r="D172" s="5" t="s">
        <v>527</v>
      </c>
      <c r="E172" s="5" t="s">
        <v>528</v>
      </c>
      <c r="F172" s="5" t="s">
        <v>529</v>
      </c>
      <c r="G172" s="5" t="s">
        <v>505</v>
      </c>
      <c r="H172" s="5" t="s">
        <v>506</v>
      </c>
    </row>
    <row r="173" spans="1:8">
      <c r="A173" s="5">
        <v>52542015</v>
      </c>
      <c r="B173" s="5" t="s">
        <v>570</v>
      </c>
      <c r="C173" s="5">
        <v>26</v>
      </c>
      <c r="D173" s="5" t="s">
        <v>515</v>
      </c>
      <c r="E173" s="5" t="s">
        <v>516</v>
      </c>
      <c r="F173" s="5" t="s">
        <v>517</v>
      </c>
      <c r="G173" s="5" t="s">
        <v>518</v>
      </c>
      <c r="H173" s="5" t="s">
        <v>519</v>
      </c>
    </row>
    <row r="174" spans="1:8">
      <c r="A174" s="5">
        <v>52542016</v>
      </c>
      <c r="B174" s="5" t="s">
        <v>571</v>
      </c>
      <c r="C174" s="5">
        <v>19</v>
      </c>
      <c r="D174" s="5" t="s">
        <v>527</v>
      </c>
      <c r="E174" s="5" t="s">
        <v>528</v>
      </c>
      <c r="F174" s="5" t="s">
        <v>529</v>
      </c>
      <c r="G174" s="5" t="s">
        <v>505</v>
      </c>
      <c r="H174" s="5" t="s">
        <v>506</v>
      </c>
    </row>
    <row r="175" spans="1:8">
      <c r="A175" s="5">
        <v>52546000</v>
      </c>
      <c r="B175" s="5" t="s">
        <v>572</v>
      </c>
      <c r="C175" s="5">
        <v>16</v>
      </c>
      <c r="D175" s="5" t="s">
        <v>553</v>
      </c>
      <c r="E175" s="5" t="s">
        <v>554</v>
      </c>
      <c r="F175" s="5" t="s">
        <v>555</v>
      </c>
      <c r="G175" s="5" t="s">
        <v>505</v>
      </c>
      <c r="H175" s="5" t="s">
        <v>506</v>
      </c>
    </row>
    <row r="176" spans="1:8">
      <c r="A176" s="5">
        <v>52546011</v>
      </c>
      <c r="B176" s="5" t="s">
        <v>573</v>
      </c>
      <c r="C176" s="5">
        <v>16</v>
      </c>
      <c r="D176" s="5" t="s">
        <v>553</v>
      </c>
      <c r="E176" s="5" t="s">
        <v>554</v>
      </c>
      <c r="F176" s="5" t="s">
        <v>555</v>
      </c>
      <c r="G176" s="5" t="s">
        <v>508</v>
      </c>
      <c r="H176" s="5" t="s">
        <v>509</v>
      </c>
    </row>
    <row r="177" spans="1:8">
      <c r="A177" s="5">
        <v>52546013</v>
      </c>
      <c r="B177" s="5" t="s">
        <v>574</v>
      </c>
      <c r="C177" s="5">
        <v>16</v>
      </c>
      <c r="D177" s="5" t="s">
        <v>553</v>
      </c>
      <c r="E177" s="5" t="s">
        <v>554</v>
      </c>
      <c r="F177" s="5" t="s">
        <v>555</v>
      </c>
      <c r="G177" s="5" t="s">
        <v>462</v>
      </c>
      <c r="H177" s="5" t="s">
        <v>463</v>
      </c>
    </row>
    <row r="178" spans="1:8">
      <c r="A178" s="5">
        <v>52546014</v>
      </c>
      <c r="B178" s="5" t="s">
        <v>575</v>
      </c>
      <c r="C178" s="5">
        <v>16</v>
      </c>
      <c r="D178" s="5" t="s">
        <v>553</v>
      </c>
      <c r="E178" s="5" t="s">
        <v>554</v>
      </c>
      <c r="F178" s="5" t="s">
        <v>555</v>
      </c>
      <c r="G178" s="5" t="s">
        <v>512</v>
      </c>
      <c r="H178" s="5" t="s">
        <v>513</v>
      </c>
    </row>
    <row r="179" spans="1:8">
      <c r="A179" s="5">
        <v>52546016</v>
      </c>
      <c r="B179" s="5" t="s">
        <v>576</v>
      </c>
      <c r="C179" s="5">
        <v>16</v>
      </c>
      <c r="D179" s="5" t="s">
        <v>553</v>
      </c>
      <c r="E179" s="5" t="s">
        <v>554</v>
      </c>
      <c r="F179" s="5" t="s">
        <v>555</v>
      </c>
      <c r="G179" s="5" t="s">
        <v>505</v>
      </c>
      <c r="H179" s="5" t="s">
        <v>506</v>
      </c>
    </row>
    <row r="180" spans="1:8">
      <c r="A180" s="5">
        <v>52548000</v>
      </c>
      <c r="B180" s="5" t="s">
        <v>577</v>
      </c>
      <c r="C180" s="5">
        <v>16</v>
      </c>
      <c r="D180" s="5" t="s">
        <v>553</v>
      </c>
      <c r="E180" s="5" t="s">
        <v>554</v>
      </c>
      <c r="F180" s="5" t="s">
        <v>555</v>
      </c>
      <c r="G180" s="5" t="s">
        <v>505</v>
      </c>
      <c r="H180" s="5" t="s">
        <v>506</v>
      </c>
    </row>
    <row r="181" spans="1:8">
      <c r="A181" s="6" t="s">
        <v>578</v>
      </c>
      <c r="B181" s="5" t="s">
        <v>579</v>
      </c>
      <c r="C181" s="5">
        <v>16</v>
      </c>
      <c r="D181" s="5" t="s">
        <v>553</v>
      </c>
      <c r="E181" s="5" t="s">
        <v>554</v>
      </c>
      <c r="F181" s="5" t="s">
        <v>555</v>
      </c>
      <c r="G181" s="5" t="s">
        <v>462</v>
      </c>
      <c r="H181" s="5" t="s">
        <v>463</v>
      </c>
    </row>
    <row r="182" spans="1:8">
      <c r="A182" s="5">
        <v>52548014</v>
      </c>
      <c r="B182" s="5" t="s">
        <v>580</v>
      </c>
      <c r="C182" s="5">
        <v>16</v>
      </c>
      <c r="D182" s="5" t="s">
        <v>553</v>
      </c>
      <c r="E182" s="5" t="s">
        <v>554</v>
      </c>
      <c r="F182" s="5" t="s">
        <v>555</v>
      </c>
      <c r="G182" s="5" t="s">
        <v>512</v>
      </c>
      <c r="H182" s="5" t="s">
        <v>513</v>
      </c>
    </row>
    <row r="183" spans="1:8">
      <c r="A183" s="5">
        <v>52548016</v>
      </c>
      <c r="B183" s="5" t="s">
        <v>581</v>
      </c>
      <c r="C183" s="5">
        <v>16</v>
      </c>
      <c r="D183" s="5" t="s">
        <v>553</v>
      </c>
      <c r="E183" s="5" t="s">
        <v>554</v>
      </c>
      <c r="F183" s="5" t="s">
        <v>555</v>
      </c>
      <c r="G183" s="5" t="s">
        <v>505</v>
      </c>
      <c r="H183" s="5" t="s">
        <v>506</v>
      </c>
    </row>
    <row r="184" spans="1:8">
      <c r="A184" s="5">
        <v>52548100</v>
      </c>
      <c r="B184" s="5" t="s">
        <v>582</v>
      </c>
      <c r="C184" s="5">
        <v>22</v>
      </c>
      <c r="D184" s="5" t="s">
        <v>489</v>
      </c>
      <c r="E184" s="5" t="s">
        <v>490</v>
      </c>
      <c r="F184" s="5" t="s">
        <v>489</v>
      </c>
      <c r="G184" s="5" t="s">
        <v>505</v>
      </c>
      <c r="H184" s="5" t="s">
        <v>506</v>
      </c>
    </row>
    <row r="185" spans="1:8">
      <c r="A185" s="5">
        <v>52549500</v>
      </c>
      <c r="B185" s="5" t="s">
        <v>583</v>
      </c>
      <c r="C185" s="5">
        <v>22</v>
      </c>
      <c r="D185" s="5" t="s">
        <v>489</v>
      </c>
      <c r="E185" s="5" t="s">
        <v>490</v>
      </c>
      <c r="F185" s="5" t="s">
        <v>489</v>
      </c>
      <c r="G185" s="5" t="s">
        <v>505</v>
      </c>
      <c r="H185" s="5" t="s">
        <v>506</v>
      </c>
    </row>
    <row r="186" spans="1:8">
      <c r="A186" s="5">
        <v>52550000</v>
      </c>
      <c r="B186" s="5" t="s">
        <v>584</v>
      </c>
      <c r="C186" s="5">
        <v>16</v>
      </c>
      <c r="D186" s="5" t="s">
        <v>553</v>
      </c>
      <c r="E186" s="5" t="s">
        <v>554</v>
      </c>
      <c r="F186" s="5" t="s">
        <v>555</v>
      </c>
      <c r="G186" s="5" t="s">
        <v>505</v>
      </c>
      <c r="H186" s="5" t="s">
        <v>506</v>
      </c>
    </row>
    <row r="187" spans="1:8">
      <c r="A187" s="5">
        <v>52550013</v>
      </c>
      <c r="B187" s="5" t="s">
        <v>585</v>
      </c>
      <c r="C187" s="5">
        <v>16</v>
      </c>
      <c r="D187" s="5" t="s">
        <v>553</v>
      </c>
      <c r="E187" s="5" t="s">
        <v>554</v>
      </c>
      <c r="F187" s="5" t="s">
        <v>555</v>
      </c>
      <c r="G187" s="5" t="s">
        <v>462</v>
      </c>
      <c r="H187" s="5" t="s">
        <v>463</v>
      </c>
    </row>
    <row r="188" spans="1:8">
      <c r="A188" s="5">
        <v>52550014</v>
      </c>
      <c r="B188" s="5" t="s">
        <v>586</v>
      </c>
      <c r="C188" s="5">
        <v>16</v>
      </c>
      <c r="D188" s="5" t="s">
        <v>553</v>
      </c>
      <c r="E188" s="5" t="s">
        <v>554</v>
      </c>
      <c r="F188" s="5" t="s">
        <v>555</v>
      </c>
      <c r="G188" s="5" t="s">
        <v>512</v>
      </c>
      <c r="H188" s="5" t="s">
        <v>513</v>
      </c>
    </row>
    <row r="189" spans="1:8">
      <c r="A189" s="5">
        <v>52550016</v>
      </c>
      <c r="B189" s="5" t="s">
        <v>587</v>
      </c>
      <c r="C189" s="5">
        <v>16</v>
      </c>
      <c r="D189" s="5" t="s">
        <v>553</v>
      </c>
      <c r="E189" s="5" t="s">
        <v>554</v>
      </c>
      <c r="F189" s="5" t="s">
        <v>555</v>
      </c>
      <c r="G189" s="5" t="s">
        <v>505</v>
      </c>
      <c r="H189" s="5" t="s">
        <v>506</v>
      </c>
    </row>
    <row r="190" spans="1:8">
      <c r="A190" s="5">
        <v>52554500</v>
      </c>
      <c r="B190" s="5" t="s">
        <v>588</v>
      </c>
      <c r="C190" s="5">
        <v>22</v>
      </c>
      <c r="D190" s="5" t="s">
        <v>489</v>
      </c>
      <c r="E190" s="5" t="s">
        <v>490</v>
      </c>
      <c r="F190" s="5" t="s">
        <v>489</v>
      </c>
      <c r="G190" s="5" t="s">
        <v>462</v>
      </c>
      <c r="H190" s="5" t="s">
        <v>463</v>
      </c>
    </row>
    <row r="191" spans="1:8">
      <c r="A191" s="5">
        <v>52556500</v>
      </c>
      <c r="B191" s="5" t="s">
        <v>589</v>
      </c>
      <c r="C191" s="5">
        <v>22</v>
      </c>
      <c r="D191" s="5" t="s">
        <v>489</v>
      </c>
      <c r="E191" s="5" t="s">
        <v>490</v>
      </c>
      <c r="F191" s="5" t="s">
        <v>489</v>
      </c>
      <c r="G191" s="5" t="s">
        <v>505</v>
      </c>
      <c r="H191" s="5" t="s">
        <v>506</v>
      </c>
    </row>
    <row r="192" spans="1:8">
      <c r="A192" s="5">
        <v>52562000</v>
      </c>
      <c r="B192" s="5" t="s">
        <v>590</v>
      </c>
      <c r="C192" s="5">
        <v>19</v>
      </c>
      <c r="D192" s="5" t="s">
        <v>527</v>
      </c>
      <c r="E192" s="5" t="s">
        <v>528</v>
      </c>
      <c r="F192" s="5" t="s">
        <v>529</v>
      </c>
      <c r="G192" s="5" t="s">
        <v>505</v>
      </c>
      <c r="H192" s="5" t="s">
        <v>506</v>
      </c>
    </row>
    <row r="193" spans="1:8">
      <c r="A193" s="5">
        <v>52562013</v>
      </c>
      <c r="B193" s="5" t="s">
        <v>591</v>
      </c>
      <c r="C193" s="5">
        <v>19</v>
      </c>
      <c r="D193" s="5" t="s">
        <v>527</v>
      </c>
      <c r="E193" s="5" t="s">
        <v>528</v>
      </c>
      <c r="F193" s="5" t="s">
        <v>529</v>
      </c>
      <c r="G193" s="5" t="s">
        <v>462</v>
      </c>
      <c r="H193" s="5" t="s">
        <v>463</v>
      </c>
    </row>
    <row r="194" spans="1:8">
      <c r="A194" s="5">
        <v>52562014</v>
      </c>
      <c r="B194" s="5" t="s">
        <v>592</v>
      </c>
      <c r="C194" s="5">
        <v>19</v>
      </c>
      <c r="D194" s="5" t="s">
        <v>527</v>
      </c>
      <c r="E194" s="5" t="s">
        <v>528</v>
      </c>
      <c r="F194" s="5" t="s">
        <v>529</v>
      </c>
      <c r="G194" s="5" t="s">
        <v>512</v>
      </c>
      <c r="H194" s="5" t="s">
        <v>513</v>
      </c>
    </row>
    <row r="195" spans="1:8">
      <c r="A195" s="5">
        <v>52562015</v>
      </c>
      <c r="B195" s="5" t="s">
        <v>593</v>
      </c>
      <c r="C195" s="5">
        <v>19</v>
      </c>
      <c r="D195" s="5" t="s">
        <v>527</v>
      </c>
      <c r="E195" s="5" t="s">
        <v>528</v>
      </c>
      <c r="F195" s="5" t="s">
        <v>529</v>
      </c>
      <c r="G195" s="5" t="s">
        <v>518</v>
      </c>
      <c r="H195" s="5" t="s">
        <v>519</v>
      </c>
    </row>
    <row r="196" spans="1:8">
      <c r="A196" s="5">
        <v>52562016</v>
      </c>
      <c r="B196" s="5" t="s">
        <v>594</v>
      </c>
      <c r="C196" s="5">
        <v>19</v>
      </c>
      <c r="D196" s="5" t="s">
        <v>527</v>
      </c>
      <c r="E196" s="5" t="s">
        <v>528</v>
      </c>
      <c r="F196" s="5" t="s">
        <v>529</v>
      </c>
      <c r="G196" s="5" t="s">
        <v>505</v>
      </c>
      <c r="H196" s="5" t="s">
        <v>506</v>
      </c>
    </row>
    <row r="197" spans="1:8">
      <c r="A197" s="5">
        <v>52562500</v>
      </c>
      <c r="B197" s="5" t="s">
        <v>595</v>
      </c>
      <c r="C197" s="5">
        <v>18</v>
      </c>
      <c r="D197" s="5" t="s">
        <v>596</v>
      </c>
      <c r="E197" s="5" t="s">
        <v>597</v>
      </c>
      <c r="F197" s="5" t="s">
        <v>598</v>
      </c>
      <c r="G197" s="5" t="s">
        <v>505</v>
      </c>
      <c r="H197" s="5" t="s">
        <v>506</v>
      </c>
    </row>
    <row r="198" spans="1:8">
      <c r="A198" s="5">
        <v>52562511</v>
      </c>
      <c r="B198" s="5" t="s">
        <v>599</v>
      </c>
      <c r="C198" s="5">
        <v>18</v>
      </c>
      <c r="D198" s="5" t="s">
        <v>596</v>
      </c>
      <c r="E198" s="5" t="s">
        <v>597</v>
      </c>
      <c r="F198" s="5" t="s">
        <v>598</v>
      </c>
      <c r="G198" s="5" t="s">
        <v>508</v>
      </c>
      <c r="H198" s="5" t="s">
        <v>509</v>
      </c>
    </row>
    <row r="199" spans="1:8">
      <c r="A199" s="5">
        <v>52562513</v>
      </c>
      <c r="B199" s="5" t="s">
        <v>600</v>
      </c>
      <c r="C199" s="5">
        <v>18</v>
      </c>
      <c r="D199" s="5" t="s">
        <v>596</v>
      </c>
      <c r="E199" s="5" t="s">
        <v>597</v>
      </c>
      <c r="F199" s="5" t="s">
        <v>598</v>
      </c>
      <c r="G199" s="5" t="s">
        <v>462</v>
      </c>
      <c r="H199" s="5" t="s">
        <v>463</v>
      </c>
    </row>
    <row r="200" spans="1:8">
      <c r="A200" s="5">
        <v>52562514</v>
      </c>
      <c r="B200" s="5" t="s">
        <v>601</v>
      </c>
      <c r="C200" s="5">
        <v>18</v>
      </c>
      <c r="D200" s="5" t="s">
        <v>596</v>
      </c>
      <c r="E200" s="5" t="s">
        <v>597</v>
      </c>
      <c r="F200" s="5" t="s">
        <v>598</v>
      </c>
      <c r="G200" s="5" t="s">
        <v>512</v>
      </c>
      <c r="H200" s="5" t="s">
        <v>513</v>
      </c>
    </row>
    <row r="201" spans="1:8">
      <c r="A201" s="5">
        <v>52562516</v>
      </c>
      <c r="B201" s="5" t="s">
        <v>602</v>
      </c>
      <c r="C201" s="5">
        <v>18</v>
      </c>
      <c r="D201" s="5" t="s">
        <v>596</v>
      </c>
      <c r="E201" s="5" t="s">
        <v>597</v>
      </c>
      <c r="F201" s="5" t="s">
        <v>598</v>
      </c>
      <c r="G201" s="5" t="s">
        <v>505</v>
      </c>
      <c r="H201" s="5" t="s">
        <v>506</v>
      </c>
    </row>
    <row r="202" spans="1:8">
      <c r="A202" s="5">
        <v>52564000</v>
      </c>
      <c r="B202" s="5" t="s">
        <v>603</v>
      </c>
      <c r="C202" s="5">
        <v>22</v>
      </c>
      <c r="D202" s="5" t="s">
        <v>489</v>
      </c>
      <c r="E202" s="5" t="s">
        <v>490</v>
      </c>
      <c r="F202" s="5" t="s">
        <v>489</v>
      </c>
      <c r="G202" s="5" t="s">
        <v>505</v>
      </c>
      <c r="H202" s="5" t="s">
        <v>506</v>
      </c>
    </row>
    <row r="203" spans="1:8">
      <c r="A203" s="5">
        <v>52566000</v>
      </c>
      <c r="B203" s="5" t="s">
        <v>604</v>
      </c>
      <c r="C203" s="5">
        <v>18</v>
      </c>
      <c r="D203" s="5" t="s">
        <v>596</v>
      </c>
      <c r="E203" s="5" t="s">
        <v>597</v>
      </c>
      <c r="F203" s="5" t="s">
        <v>598</v>
      </c>
      <c r="G203" s="5" t="s">
        <v>505</v>
      </c>
      <c r="H203" s="5" t="s">
        <v>506</v>
      </c>
    </row>
    <row r="204" spans="1:8">
      <c r="A204" s="5">
        <v>52566015</v>
      </c>
      <c r="B204" s="5" t="s">
        <v>605</v>
      </c>
      <c r="C204" s="5">
        <v>26</v>
      </c>
      <c r="D204" s="5" t="s">
        <v>515</v>
      </c>
      <c r="E204" s="5" t="s">
        <v>516</v>
      </c>
      <c r="F204" s="5" t="s">
        <v>517</v>
      </c>
      <c r="G204" s="5" t="s">
        <v>518</v>
      </c>
      <c r="H204" s="5" t="s">
        <v>519</v>
      </c>
    </row>
    <row r="205" spans="1:8">
      <c r="A205" s="5">
        <v>52566016</v>
      </c>
      <c r="B205" s="5" t="s">
        <v>606</v>
      </c>
      <c r="C205" s="5">
        <v>18</v>
      </c>
      <c r="D205" s="5" t="s">
        <v>596</v>
      </c>
      <c r="E205" s="5" t="s">
        <v>597</v>
      </c>
      <c r="F205" s="5" t="s">
        <v>598</v>
      </c>
      <c r="G205" s="5" t="s">
        <v>505</v>
      </c>
      <c r="H205" s="5" t="s">
        <v>506</v>
      </c>
    </row>
    <row r="206" spans="1:8">
      <c r="A206" s="5">
        <v>52566700</v>
      </c>
      <c r="B206" s="5" t="s">
        <v>607</v>
      </c>
      <c r="C206" s="5">
        <v>18</v>
      </c>
      <c r="D206" s="5" t="s">
        <v>596</v>
      </c>
      <c r="E206" s="5" t="s">
        <v>597</v>
      </c>
      <c r="F206" s="5" t="s">
        <v>598</v>
      </c>
      <c r="G206" s="5" t="s">
        <v>505</v>
      </c>
      <c r="H206" s="5" t="s">
        <v>506</v>
      </c>
    </row>
    <row r="207" spans="1:8">
      <c r="A207" s="5">
        <v>52567000</v>
      </c>
      <c r="B207" s="5" t="s">
        <v>608</v>
      </c>
      <c r="C207" s="5">
        <v>21</v>
      </c>
      <c r="D207" s="5" t="s">
        <v>561</v>
      </c>
      <c r="E207" s="5" t="s">
        <v>562</v>
      </c>
      <c r="F207" s="5" t="s">
        <v>563</v>
      </c>
      <c r="G207" s="5" t="s">
        <v>505</v>
      </c>
      <c r="H207" s="5" t="s">
        <v>506</v>
      </c>
    </row>
    <row r="208" spans="1:8">
      <c r="A208" s="5">
        <v>52568000</v>
      </c>
      <c r="B208" s="5" t="s">
        <v>609</v>
      </c>
      <c r="C208" s="5">
        <v>22</v>
      </c>
      <c r="D208" s="5" t="s">
        <v>489</v>
      </c>
      <c r="E208" s="5" t="s">
        <v>490</v>
      </c>
      <c r="F208" s="5" t="s">
        <v>489</v>
      </c>
      <c r="G208" s="5" t="s">
        <v>505</v>
      </c>
      <c r="H208" s="5" t="s">
        <v>506</v>
      </c>
    </row>
    <row r="209" spans="1:8">
      <c r="A209" s="5">
        <v>52571000</v>
      </c>
      <c r="B209" s="5" t="s">
        <v>610</v>
      </c>
      <c r="C209" s="5">
        <v>16</v>
      </c>
      <c r="D209" s="5" t="s">
        <v>553</v>
      </c>
      <c r="E209" s="5" t="s">
        <v>554</v>
      </c>
      <c r="F209" s="5" t="s">
        <v>555</v>
      </c>
      <c r="G209" s="5" t="s">
        <v>505</v>
      </c>
      <c r="H209" s="5" t="s">
        <v>506</v>
      </c>
    </row>
    <row r="210" spans="1:8">
      <c r="A210" s="5">
        <v>52571011</v>
      </c>
      <c r="B210" s="5" t="s">
        <v>611</v>
      </c>
      <c r="C210" s="5">
        <v>16</v>
      </c>
      <c r="D210" s="5" t="s">
        <v>553</v>
      </c>
      <c r="E210" s="5" t="s">
        <v>554</v>
      </c>
      <c r="F210" s="5" t="s">
        <v>555</v>
      </c>
      <c r="G210" s="5" t="s">
        <v>508</v>
      </c>
      <c r="H210" s="5" t="s">
        <v>509</v>
      </c>
    </row>
    <row r="211" spans="1:8">
      <c r="A211" s="5">
        <v>52571014</v>
      </c>
      <c r="B211" s="5" t="s">
        <v>612</v>
      </c>
      <c r="C211" s="5">
        <v>16</v>
      </c>
      <c r="D211" s="5" t="s">
        <v>553</v>
      </c>
      <c r="E211" s="5" t="s">
        <v>554</v>
      </c>
      <c r="F211" s="5" t="s">
        <v>555</v>
      </c>
      <c r="G211" s="5" t="s">
        <v>512</v>
      </c>
      <c r="H211" s="5" t="s">
        <v>513</v>
      </c>
    </row>
    <row r="212" spans="1:8">
      <c r="A212" s="5">
        <v>52571016</v>
      </c>
      <c r="B212" s="5" t="s">
        <v>613</v>
      </c>
      <c r="C212" s="5">
        <v>16</v>
      </c>
      <c r="D212" s="5" t="s">
        <v>553</v>
      </c>
      <c r="E212" s="5" t="s">
        <v>554</v>
      </c>
      <c r="F212" s="5" t="s">
        <v>555</v>
      </c>
      <c r="G212" s="5" t="s">
        <v>505</v>
      </c>
      <c r="H212" s="5" t="s">
        <v>506</v>
      </c>
    </row>
    <row r="213" spans="1:8">
      <c r="A213" s="5">
        <v>52571100</v>
      </c>
      <c r="B213" s="5" t="s">
        <v>614</v>
      </c>
      <c r="C213" s="5">
        <v>16</v>
      </c>
      <c r="D213" s="5" t="s">
        <v>553</v>
      </c>
      <c r="E213" s="5" t="s">
        <v>554</v>
      </c>
      <c r="F213" s="5" t="s">
        <v>555</v>
      </c>
      <c r="G213" s="5" t="s">
        <v>505</v>
      </c>
      <c r="H213" s="5" t="s">
        <v>506</v>
      </c>
    </row>
    <row r="214" spans="1:8">
      <c r="A214" s="5">
        <v>52571500</v>
      </c>
      <c r="B214" s="5" t="s">
        <v>615</v>
      </c>
      <c r="C214" s="5">
        <v>19</v>
      </c>
      <c r="D214" s="5" t="s">
        <v>527</v>
      </c>
      <c r="E214" s="5" t="s">
        <v>528</v>
      </c>
      <c r="F214" s="5" t="s">
        <v>529</v>
      </c>
      <c r="G214" s="5" t="s">
        <v>505</v>
      </c>
      <c r="H214" s="5" t="s">
        <v>506</v>
      </c>
    </row>
    <row r="215" spans="1:8">
      <c r="A215" s="5">
        <v>52574000</v>
      </c>
      <c r="B215" s="5" t="s">
        <v>616</v>
      </c>
      <c r="C215" s="5">
        <v>17</v>
      </c>
      <c r="D215" s="5" t="s">
        <v>617</v>
      </c>
      <c r="E215" s="5" t="s">
        <v>618</v>
      </c>
      <c r="F215" s="5" t="s">
        <v>617</v>
      </c>
      <c r="G215" s="5" t="s">
        <v>505</v>
      </c>
      <c r="H215" s="5" t="s">
        <v>506</v>
      </c>
    </row>
    <row r="216" spans="1:8">
      <c r="A216" s="5">
        <v>52574013</v>
      </c>
      <c r="B216" s="5" t="s">
        <v>619</v>
      </c>
      <c r="C216" s="5">
        <v>17</v>
      </c>
      <c r="D216" s="5" t="s">
        <v>617</v>
      </c>
      <c r="E216" s="5" t="s">
        <v>618</v>
      </c>
      <c r="F216" s="5" t="s">
        <v>617</v>
      </c>
      <c r="G216" s="5" t="s">
        <v>462</v>
      </c>
      <c r="H216" s="5" t="s">
        <v>463</v>
      </c>
    </row>
    <row r="217" spans="1:8">
      <c r="A217" s="5">
        <v>52574014</v>
      </c>
      <c r="B217" s="5" t="s">
        <v>620</v>
      </c>
      <c r="C217" s="5">
        <v>17</v>
      </c>
      <c r="D217" s="5" t="s">
        <v>617</v>
      </c>
      <c r="E217" s="5" t="s">
        <v>618</v>
      </c>
      <c r="F217" s="5" t="s">
        <v>617</v>
      </c>
      <c r="G217" s="5" t="s">
        <v>512</v>
      </c>
      <c r="H217" s="5" t="s">
        <v>513</v>
      </c>
    </row>
    <row r="218" spans="1:8">
      <c r="A218" s="5">
        <v>52574015</v>
      </c>
      <c r="B218" s="5" t="s">
        <v>621</v>
      </c>
      <c r="C218" s="5">
        <v>17</v>
      </c>
      <c r="D218" s="5" t="s">
        <v>617</v>
      </c>
      <c r="E218" s="5" t="s">
        <v>618</v>
      </c>
      <c r="F218" s="5" t="s">
        <v>617</v>
      </c>
      <c r="G218" s="5" t="s">
        <v>518</v>
      </c>
      <c r="H218" s="5" t="s">
        <v>519</v>
      </c>
    </row>
    <row r="219" spans="1:8">
      <c r="A219" s="5">
        <v>52574016</v>
      </c>
      <c r="B219" s="5" t="s">
        <v>622</v>
      </c>
      <c r="C219" s="5">
        <v>17</v>
      </c>
      <c r="D219" s="5" t="s">
        <v>617</v>
      </c>
      <c r="E219" s="5" t="s">
        <v>618</v>
      </c>
      <c r="F219" s="5" t="s">
        <v>617</v>
      </c>
      <c r="G219" s="5" t="s">
        <v>505</v>
      </c>
      <c r="H219" s="5" t="s">
        <v>506</v>
      </c>
    </row>
    <row r="220" spans="1:8">
      <c r="A220" s="5">
        <v>52574100</v>
      </c>
      <c r="B220" s="5" t="s">
        <v>623</v>
      </c>
      <c r="C220" s="5">
        <v>17</v>
      </c>
      <c r="D220" s="5" t="s">
        <v>617</v>
      </c>
      <c r="E220" s="5" t="s">
        <v>618</v>
      </c>
      <c r="F220" s="5" t="s">
        <v>617</v>
      </c>
      <c r="G220" s="5" t="s">
        <v>505</v>
      </c>
      <c r="H220" s="5" t="s">
        <v>506</v>
      </c>
    </row>
    <row r="221" spans="1:8">
      <c r="A221" s="5">
        <v>52574113</v>
      </c>
      <c r="B221" s="5" t="s">
        <v>624</v>
      </c>
      <c r="C221" s="5">
        <v>17</v>
      </c>
      <c r="D221" s="5" t="s">
        <v>617</v>
      </c>
      <c r="E221" s="5" t="s">
        <v>618</v>
      </c>
      <c r="F221" s="5" t="s">
        <v>617</v>
      </c>
      <c r="G221" s="5" t="s">
        <v>462</v>
      </c>
      <c r="H221" s="5" t="s">
        <v>463</v>
      </c>
    </row>
    <row r="222" spans="1:8">
      <c r="A222" s="5">
        <v>52574114</v>
      </c>
      <c r="B222" s="5" t="s">
        <v>625</v>
      </c>
      <c r="C222" s="5">
        <v>17</v>
      </c>
      <c r="D222" s="5" t="s">
        <v>617</v>
      </c>
      <c r="E222" s="5" t="s">
        <v>618</v>
      </c>
      <c r="F222" s="5" t="s">
        <v>617</v>
      </c>
      <c r="G222" s="5" t="s">
        <v>512</v>
      </c>
      <c r="H222" s="5" t="s">
        <v>513</v>
      </c>
    </row>
    <row r="223" spans="1:8">
      <c r="A223" s="5">
        <v>52574115</v>
      </c>
      <c r="B223" s="5" t="s">
        <v>626</v>
      </c>
      <c r="C223" s="5">
        <v>17</v>
      </c>
      <c r="D223" s="5" t="s">
        <v>617</v>
      </c>
      <c r="E223" s="5" t="s">
        <v>618</v>
      </c>
      <c r="F223" s="5" t="s">
        <v>617</v>
      </c>
      <c r="G223" s="5" t="s">
        <v>518</v>
      </c>
      <c r="H223" s="5" t="s">
        <v>519</v>
      </c>
    </row>
    <row r="224" spans="1:8">
      <c r="A224" s="5">
        <v>52574116</v>
      </c>
      <c r="B224" s="5" t="s">
        <v>627</v>
      </c>
      <c r="C224" s="5">
        <v>17</v>
      </c>
      <c r="D224" s="5" t="s">
        <v>617</v>
      </c>
      <c r="E224" s="5" t="s">
        <v>618</v>
      </c>
      <c r="F224" s="5" t="s">
        <v>617</v>
      </c>
      <c r="G224" s="5" t="s">
        <v>505</v>
      </c>
      <c r="H224" s="5" t="s">
        <v>506</v>
      </c>
    </row>
    <row r="225" spans="1:8">
      <c r="A225" s="5">
        <v>52578000</v>
      </c>
      <c r="B225" s="5" t="s">
        <v>628</v>
      </c>
      <c r="C225" s="5">
        <v>16</v>
      </c>
      <c r="D225" s="5" t="s">
        <v>553</v>
      </c>
      <c r="E225" s="5" t="s">
        <v>554</v>
      </c>
      <c r="F225" s="5" t="s">
        <v>555</v>
      </c>
      <c r="G225" s="5" t="s">
        <v>505</v>
      </c>
      <c r="H225" s="5" t="s">
        <v>506</v>
      </c>
    </row>
    <row r="226" spans="1:8">
      <c r="A226" s="5">
        <v>52578013</v>
      </c>
      <c r="B226" s="5" t="s">
        <v>629</v>
      </c>
      <c r="C226" s="5">
        <v>16</v>
      </c>
      <c r="D226" s="5" t="s">
        <v>553</v>
      </c>
      <c r="E226" s="5" t="s">
        <v>554</v>
      </c>
      <c r="F226" s="5" t="s">
        <v>555</v>
      </c>
      <c r="G226" s="5" t="s">
        <v>462</v>
      </c>
      <c r="H226" s="5" t="s">
        <v>463</v>
      </c>
    </row>
    <row r="227" spans="1:8">
      <c r="A227" s="5">
        <v>52578014</v>
      </c>
      <c r="B227" s="5" t="s">
        <v>630</v>
      </c>
      <c r="C227" s="5">
        <v>16</v>
      </c>
      <c r="D227" s="5" t="s">
        <v>553</v>
      </c>
      <c r="E227" s="5" t="s">
        <v>554</v>
      </c>
      <c r="F227" s="5" t="s">
        <v>555</v>
      </c>
      <c r="G227" s="5" t="s">
        <v>512</v>
      </c>
      <c r="H227" s="5" t="s">
        <v>513</v>
      </c>
    </row>
    <row r="228" spans="1:8">
      <c r="A228" s="5">
        <v>52578016</v>
      </c>
      <c r="B228" s="5" t="s">
        <v>631</v>
      </c>
      <c r="C228" s="5">
        <v>16</v>
      </c>
      <c r="D228" s="5" t="s">
        <v>553</v>
      </c>
      <c r="E228" s="5" t="s">
        <v>554</v>
      </c>
      <c r="F228" s="5" t="s">
        <v>555</v>
      </c>
      <c r="G228" s="5" t="s">
        <v>505</v>
      </c>
      <c r="H228" s="5" t="s">
        <v>506</v>
      </c>
    </row>
    <row r="229" spans="1:8">
      <c r="A229" s="5">
        <v>52579000</v>
      </c>
      <c r="B229" s="5" t="s">
        <v>632</v>
      </c>
      <c r="C229" s="5">
        <v>22</v>
      </c>
      <c r="D229" s="5" t="s">
        <v>489</v>
      </c>
      <c r="E229" s="5" t="s">
        <v>490</v>
      </c>
      <c r="F229" s="5" t="s">
        <v>489</v>
      </c>
      <c r="G229" s="5" t="s">
        <v>505</v>
      </c>
      <c r="H229" s="5" t="s">
        <v>506</v>
      </c>
    </row>
    <row r="230" spans="1:8">
      <c r="A230" s="5">
        <v>52582000</v>
      </c>
      <c r="B230" s="5" t="s">
        <v>633</v>
      </c>
      <c r="C230" s="5">
        <v>19</v>
      </c>
      <c r="D230" s="5" t="s">
        <v>527</v>
      </c>
      <c r="E230" s="5" t="s">
        <v>528</v>
      </c>
      <c r="F230" s="5" t="s">
        <v>529</v>
      </c>
      <c r="G230" s="5" t="s">
        <v>518</v>
      </c>
      <c r="H230" s="5" t="s">
        <v>519</v>
      </c>
    </row>
    <row r="231" spans="1:8">
      <c r="A231" s="5">
        <v>52582011</v>
      </c>
      <c r="B231" s="5" t="s">
        <v>634</v>
      </c>
      <c r="C231" s="5">
        <v>19</v>
      </c>
      <c r="D231" s="5" t="s">
        <v>527</v>
      </c>
      <c r="E231" s="5" t="s">
        <v>528</v>
      </c>
      <c r="F231" s="5" t="s">
        <v>529</v>
      </c>
      <c r="G231" s="5" t="s">
        <v>508</v>
      </c>
      <c r="H231" s="5" t="s">
        <v>509</v>
      </c>
    </row>
    <row r="232" spans="1:8">
      <c r="A232" s="5">
        <v>52582012</v>
      </c>
      <c r="B232" s="5" t="s">
        <v>635</v>
      </c>
      <c r="C232" s="5">
        <v>19</v>
      </c>
      <c r="D232" s="5" t="s">
        <v>527</v>
      </c>
      <c r="E232" s="5" t="s">
        <v>528</v>
      </c>
      <c r="F232" s="5" t="s">
        <v>529</v>
      </c>
      <c r="G232" s="5" t="s">
        <v>462</v>
      </c>
      <c r="H232" s="5" t="s">
        <v>463</v>
      </c>
    </row>
    <row r="233" spans="1:8">
      <c r="A233" s="5">
        <v>52582013</v>
      </c>
      <c r="B233" s="5" t="s">
        <v>636</v>
      </c>
      <c r="C233" s="5">
        <v>19</v>
      </c>
      <c r="D233" s="5" t="s">
        <v>527</v>
      </c>
      <c r="E233" s="5" t="s">
        <v>528</v>
      </c>
      <c r="F233" s="5" t="s">
        <v>529</v>
      </c>
      <c r="G233" s="5" t="s">
        <v>462</v>
      </c>
      <c r="H233" s="5" t="s">
        <v>463</v>
      </c>
    </row>
    <row r="234" spans="1:8">
      <c r="A234" s="5">
        <v>52582014</v>
      </c>
      <c r="B234" s="5" t="s">
        <v>637</v>
      </c>
      <c r="C234" s="5">
        <v>19</v>
      </c>
      <c r="D234" s="5" t="s">
        <v>527</v>
      </c>
      <c r="E234" s="5" t="s">
        <v>528</v>
      </c>
      <c r="F234" s="5" t="s">
        <v>529</v>
      </c>
      <c r="G234" s="5" t="s">
        <v>512</v>
      </c>
      <c r="H234" s="5" t="s">
        <v>513</v>
      </c>
    </row>
    <row r="235" spans="1:8">
      <c r="A235" s="5">
        <v>52582016</v>
      </c>
      <c r="B235" s="5" t="s">
        <v>638</v>
      </c>
      <c r="C235" s="5">
        <v>19</v>
      </c>
      <c r="D235" s="5" t="s">
        <v>527</v>
      </c>
      <c r="E235" s="5" t="s">
        <v>528</v>
      </c>
      <c r="F235" s="5" t="s">
        <v>529</v>
      </c>
      <c r="G235" s="5" t="s">
        <v>518</v>
      </c>
      <c r="H235" s="5" t="s">
        <v>519</v>
      </c>
    </row>
    <row r="236" spans="1:8">
      <c r="A236" s="5">
        <v>52583000</v>
      </c>
      <c r="B236" s="5" t="s">
        <v>639</v>
      </c>
      <c r="C236" s="5">
        <v>16</v>
      </c>
      <c r="D236" s="5" t="s">
        <v>553</v>
      </c>
      <c r="E236" s="5" t="s">
        <v>554</v>
      </c>
      <c r="F236" s="5" t="s">
        <v>555</v>
      </c>
      <c r="G236" s="5" t="s">
        <v>505</v>
      </c>
      <c r="H236" s="5" t="s">
        <v>506</v>
      </c>
    </row>
    <row r="237" spans="1:8">
      <c r="A237" s="5">
        <v>52583011</v>
      </c>
      <c r="B237" s="5" t="s">
        <v>640</v>
      </c>
      <c r="C237" s="5">
        <v>16</v>
      </c>
      <c r="D237" s="5" t="s">
        <v>553</v>
      </c>
      <c r="E237" s="5" t="s">
        <v>554</v>
      </c>
      <c r="F237" s="5" t="s">
        <v>555</v>
      </c>
      <c r="G237" s="5" t="s">
        <v>508</v>
      </c>
      <c r="H237" s="5" t="s">
        <v>509</v>
      </c>
    </row>
    <row r="238" spans="1:8">
      <c r="A238" s="5">
        <v>52583016</v>
      </c>
      <c r="B238" s="5" t="s">
        <v>641</v>
      </c>
      <c r="C238" s="5">
        <v>16</v>
      </c>
      <c r="D238" s="5" t="s">
        <v>553</v>
      </c>
      <c r="E238" s="5" t="s">
        <v>554</v>
      </c>
      <c r="F238" s="5" t="s">
        <v>555</v>
      </c>
      <c r="G238" s="5" t="s">
        <v>505</v>
      </c>
      <c r="H238" s="5" t="s">
        <v>506</v>
      </c>
    </row>
    <row r="239" spans="1:8">
      <c r="A239" s="5">
        <v>52585000</v>
      </c>
      <c r="B239" s="5" t="s">
        <v>642</v>
      </c>
      <c r="C239" s="5">
        <v>22</v>
      </c>
      <c r="D239" s="5" t="s">
        <v>489</v>
      </c>
      <c r="E239" s="5" t="s">
        <v>490</v>
      </c>
      <c r="F239" s="5" t="s">
        <v>489</v>
      </c>
      <c r="G239" s="5" t="s">
        <v>505</v>
      </c>
      <c r="H239" s="5" t="s">
        <v>506</v>
      </c>
    </row>
    <row r="240" spans="1:8">
      <c r="A240" s="5">
        <v>52586000</v>
      </c>
      <c r="B240" s="5" t="s">
        <v>643</v>
      </c>
      <c r="C240" s="5">
        <v>22</v>
      </c>
      <c r="D240" s="5" t="s">
        <v>489</v>
      </c>
      <c r="E240" s="5" t="s">
        <v>490</v>
      </c>
      <c r="F240" s="5" t="s">
        <v>489</v>
      </c>
      <c r="G240" s="5" t="s">
        <v>505</v>
      </c>
      <c r="H240" s="5" t="s">
        <v>506</v>
      </c>
    </row>
    <row r="241" spans="1:8">
      <c r="A241" s="5">
        <v>52801100</v>
      </c>
      <c r="B241" s="5" t="s">
        <v>644</v>
      </c>
      <c r="C241" s="5">
        <v>19</v>
      </c>
      <c r="D241" s="5" t="s">
        <v>527</v>
      </c>
      <c r="E241" s="5" t="s">
        <v>528</v>
      </c>
      <c r="F241" s="5" t="s">
        <v>529</v>
      </c>
      <c r="G241" s="5" t="s">
        <v>505</v>
      </c>
      <c r="H241" s="5" t="s">
        <v>506</v>
      </c>
    </row>
    <row r="242" spans="1:8">
      <c r="A242" s="5">
        <v>52801200</v>
      </c>
      <c r="B242" s="5" t="s">
        <v>645</v>
      </c>
      <c r="C242" s="8"/>
      <c r="D242" s="8"/>
      <c r="E242" s="5" t="s">
        <v>646</v>
      </c>
      <c r="F242" s="5" t="s">
        <v>647</v>
      </c>
      <c r="G242" s="5" t="s">
        <v>505</v>
      </c>
      <c r="H242" s="5" t="s">
        <v>506</v>
      </c>
    </row>
    <row r="243" spans="1:8">
      <c r="A243" s="5">
        <v>52805100</v>
      </c>
      <c r="B243" s="5" t="s">
        <v>648</v>
      </c>
      <c r="C243" s="5">
        <v>19</v>
      </c>
      <c r="D243" s="5" t="s">
        <v>527</v>
      </c>
      <c r="E243" s="5" t="s">
        <v>528</v>
      </c>
      <c r="F243" s="5" t="s">
        <v>529</v>
      </c>
      <c r="G243" s="5" t="s">
        <v>505</v>
      </c>
      <c r="H243" s="5" t="s">
        <v>506</v>
      </c>
    </row>
    <row r="244" spans="1:8">
      <c r="A244" s="5">
        <v>53110000</v>
      </c>
      <c r="B244" s="5" t="s">
        <v>649</v>
      </c>
      <c r="C244" s="5">
        <v>15</v>
      </c>
      <c r="D244" s="5" t="s">
        <v>650</v>
      </c>
      <c r="E244" s="5" t="s">
        <v>651</v>
      </c>
      <c r="F244" s="5" t="s">
        <v>650</v>
      </c>
      <c r="G244" s="5" t="s">
        <v>652</v>
      </c>
      <c r="H244" s="5" t="s">
        <v>653</v>
      </c>
    </row>
    <row r="245" spans="1:8">
      <c r="A245" s="5">
        <v>53110011</v>
      </c>
      <c r="B245" s="5" t="s">
        <v>654</v>
      </c>
      <c r="C245" s="5">
        <v>15</v>
      </c>
      <c r="D245" s="5" t="s">
        <v>650</v>
      </c>
      <c r="E245" s="5" t="s">
        <v>651</v>
      </c>
      <c r="F245" s="5" t="s">
        <v>650</v>
      </c>
      <c r="G245" s="5" t="s">
        <v>655</v>
      </c>
      <c r="H245" s="5" t="s">
        <v>656</v>
      </c>
    </row>
    <row r="246" spans="1:8">
      <c r="A246" s="5">
        <v>53110016</v>
      </c>
      <c r="B246" s="5" t="s">
        <v>657</v>
      </c>
      <c r="C246" s="5">
        <v>15</v>
      </c>
      <c r="D246" s="5" t="s">
        <v>650</v>
      </c>
      <c r="E246" s="5" t="s">
        <v>651</v>
      </c>
      <c r="F246" s="5" t="s">
        <v>650</v>
      </c>
      <c r="G246" s="5" t="s">
        <v>652</v>
      </c>
      <c r="H246" s="5" t="s">
        <v>653</v>
      </c>
    </row>
    <row r="247" spans="1:8">
      <c r="A247" s="5">
        <v>53150000</v>
      </c>
      <c r="B247" s="5" t="s">
        <v>658</v>
      </c>
      <c r="C247" s="5">
        <v>15</v>
      </c>
      <c r="D247" s="5" t="s">
        <v>650</v>
      </c>
      <c r="E247" s="5" t="s">
        <v>651</v>
      </c>
      <c r="F247" s="5" t="s">
        <v>650</v>
      </c>
      <c r="G247" s="5" t="s">
        <v>659</v>
      </c>
      <c r="H247" s="5" t="s">
        <v>660</v>
      </c>
    </row>
    <row r="248" spans="1:8">
      <c r="A248" s="5">
        <v>53150011</v>
      </c>
      <c r="B248" s="5" t="s">
        <v>661</v>
      </c>
      <c r="C248" s="5">
        <v>15</v>
      </c>
      <c r="D248" s="5" t="s">
        <v>650</v>
      </c>
      <c r="E248" s="5" t="s">
        <v>651</v>
      </c>
      <c r="F248" s="5" t="s">
        <v>650</v>
      </c>
      <c r="G248" s="5" t="s">
        <v>662</v>
      </c>
      <c r="H248" s="5" t="s">
        <v>663</v>
      </c>
    </row>
    <row r="249" spans="1:8">
      <c r="A249" s="5">
        <v>53150013</v>
      </c>
      <c r="B249" s="5" t="s">
        <v>664</v>
      </c>
      <c r="C249" s="5">
        <v>15</v>
      </c>
      <c r="D249" s="5" t="s">
        <v>650</v>
      </c>
      <c r="E249" s="5" t="s">
        <v>651</v>
      </c>
      <c r="F249" s="5" t="s">
        <v>650</v>
      </c>
      <c r="G249" s="5" t="s">
        <v>665</v>
      </c>
      <c r="H249" s="5" t="s">
        <v>666</v>
      </c>
    </row>
    <row r="250" spans="1:8">
      <c r="A250" s="5">
        <v>53150014</v>
      </c>
      <c r="B250" s="5" t="s">
        <v>667</v>
      </c>
      <c r="C250" s="5">
        <v>15</v>
      </c>
      <c r="D250" s="5" t="s">
        <v>650</v>
      </c>
      <c r="E250" s="5" t="s">
        <v>651</v>
      </c>
      <c r="F250" s="5" t="s">
        <v>650</v>
      </c>
      <c r="G250" s="5" t="s">
        <v>668</v>
      </c>
      <c r="H250" s="5" t="s">
        <v>669</v>
      </c>
    </row>
    <row r="251" spans="1:8">
      <c r="A251" s="5">
        <v>53150015</v>
      </c>
      <c r="B251" s="5" t="s">
        <v>670</v>
      </c>
      <c r="C251" s="5">
        <v>15</v>
      </c>
      <c r="D251" s="5" t="s">
        <v>650</v>
      </c>
      <c r="E251" s="5" t="s">
        <v>651</v>
      </c>
      <c r="F251" s="5" t="s">
        <v>650</v>
      </c>
      <c r="G251" s="5" t="s">
        <v>671</v>
      </c>
      <c r="H251" s="5" t="s">
        <v>672</v>
      </c>
    </row>
    <row r="252" spans="1:8">
      <c r="A252" s="5">
        <v>53150016</v>
      </c>
      <c r="B252" s="5" t="s">
        <v>673</v>
      </c>
      <c r="C252" s="5">
        <v>15</v>
      </c>
      <c r="D252" s="5" t="s">
        <v>650</v>
      </c>
      <c r="E252" s="5" t="s">
        <v>651</v>
      </c>
      <c r="F252" s="5" t="s">
        <v>650</v>
      </c>
      <c r="G252" s="5" t="s">
        <v>659</v>
      </c>
      <c r="H252" s="5" t="s">
        <v>660</v>
      </c>
    </row>
    <row r="253" spans="1:8">
      <c r="A253" s="5">
        <v>53151000</v>
      </c>
      <c r="B253" s="5" t="s">
        <v>674</v>
      </c>
      <c r="C253" s="5">
        <v>15</v>
      </c>
      <c r="D253" s="5" t="s">
        <v>650</v>
      </c>
      <c r="E253" s="5" t="s">
        <v>651</v>
      </c>
      <c r="F253" s="5" t="s">
        <v>650</v>
      </c>
      <c r="G253" s="5" t="s">
        <v>659</v>
      </c>
      <c r="H253" s="5" t="s">
        <v>660</v>
      </c>
    </row>
    <row r="254" spans="1:8">
      <c r="A254" s="5">
        <v>53151016</v>
      </c>
      <c r="B254" s="5" t="s">
        <v>675</v>
      </c>
      <c r="C254" s="5">
        <v>15</v>
      </c>
      <c r="D254" s="5" t="s">
        <v>650</v>
      </c>
      <c r="E254" s="5" t="s">
        <v>651</v>
      </c>
      <c r="F254" s="5" t="s">
        <v>650</v>
      </c>
      <c r="G254" s="5" t="s">
        <v>659</v>
      </c>
      <c r="H254" s="5" t="s">
        <v>660</v>
      </c>
    </row>
    <row r="255" spans="1:8">
      <c r="A255" s="5">
        <v>53152000</v>
      </c>
      <c r="B255" s="5" t="s">
        <v>676</v>
      </c>
      <c r="C255" s="5">
        <v>15</v>
      </c>
      <c r="D255" s="5" t="s">
        <v>650</v>
      </c>
      <c r="E255" s="5" t="s">
        <v>651</v>
      </c>
      <c r="F255" s="5" t="s">
        <v>650</v>
      </c>
      <c r="G255" s="5" t="s">
        <v>677</v>
      </c>
      <c r="H255" s="5" t="s">
        <v>678</v>
      </c>
    </row>
    <row r="256" spans="1:8">
      <c r="A256" s="5">
        <v>53153000</v>
      </c>
      <c r="B256" s="9" t="s">
        <v>679</v>
      </c>
      <c r="C256" s="5">
        <v>15</v>
      </c>
      <c r="D256" s="5" t="s">
        <v>650</v>
      </c>
      <c r="E256" s="5" t="s">
        <v>651</v>
      </c>
      <c r="F256" s="5" t="s">
        <v>650</v>
      </c>
      <c r="G256" s="5" t="s">
        <v>680</v>
      </c>
      <c r="H256" s="5" t="s">
        <v>681</v>
      </c>
    </row>
    <row r="257" spans="1:8">
      <c r="A257" s="5">
        <v>53154000</v>
      </c>
      <c r="B257" s="5" t="s">
        <v>682</v>
      </c>
      <c r="C257" s="5">
        <v>15</v>
      </c>
      <c r="D257" s="5" t="s">
        <v>650</v>
      </c>
      <c r="E257" s="5" t="s">
        <v>651</v>
      </c>
      <c r="F257" s="5" t="s">
        <v>650</v>
      </c>
      <c r="G257" s="5" t="s">
        <v>680</v>
      </c>
      <c r="H257" s="5" t="s">
        <v>681</v>
      </c>
    </row>
    <row r="258" spans="1:8">
      <c r="A258" s="5">
        <v>53155000</v>
      </c>
      <c r="B258" s="5" t="s">
        <v>683</v>
      </c>
      <c r="C258" s="5">
        <v>15</v>
      </c>
      <c r="D258" s="5" t="s">
        <v>650</v>
      </c>
      <c r="E258" s="5" t="s">
        <v>651</v>
      </c>
      <c r="F258" s="5" t="s">
        <v>650</v>
      </c>
      <c r="G258" s="5" t="s">
        <v>684</v>
      </c>
      <c r="H258" s="5" t="s">
        <v>685</v>
      </c>
    </row>
    <row r="259" spans="1:8">
      <c r="A259" s="5">
        <v>53401000</v>
      </c>
      <c r="B259" s="5" t="s">
        <v>686</v>
      </c>
      <c r="C259" s="5">
        <v>14</v>
      </c>
      <c r="D259" s="5" t="s">
        <v>687</v>
      </c>
      <c r="E259" s="5" t="s">
        <v>688</v>
      </c>
      <c r="F259" s="5" t="s">
        <v>689</v>
      </c>
      <c r="G259" s="5" t="s">
        <v>690</v>
      </c>
      <c r="H259" s="5" t="s">
        <v>691</v>
      </c>
    </row>
    <row r="260" spans="1:8">
      <c r="A260" s="5">
        <v>53401100</v>
      </c>
      <c r="B260" s="5" t="s">
        <v>692</v>
      </c>
      <c r="C260" s="5">
        <v>14</v>
      </c>
      <c r="D260" s="5" t="s">
        <v>687</v>
      </c>
      <c r="E260" s="5" t="s">
        <v>688</v>
      </c>
      <c r="F260" s="5" t="s">
        <v>689</v>
      </c>
      <c r="G260" s="5" t="s">
        <v>690</v>
      </c>
      <c r="H260" s="5" t="s">
        <v>691</v>
      </c>
    </row>
    <row r="261" spans="1:8">
      <c r="A261" s="5">
        <v>53401200</v>
      </c>
      <c r="B261" s="5" t="s">
        <v>693</v>
      </c>
      <c r="C261" s="5">
        <v>14</v>
      </c>
      <c r="D261" s="5" t="s">
        <v>687</v>
      </c>
      <c r="E261" s="5" t="s">
        <v>688</v>
      </c>
      <c r="F261" s="5" t="s">
        <v>689</v>
      </c>
      <c r="G261" s="5" t="s">
        <v>690</v>
      </c>
      <c r="H261" s="5" t="s">
        <v>691</v>
      </c>
    </row>
    <row r="262" spans="1:8">
      <c r="A262" s="5">
        <v>53401300</v>
      </c>
      <c r="B262" s="5" t="s">
        <v>694</v>
      </c>
      <c r="C262" s="5">
        <v>14</v>
      </c>
      <c r="D262" s="5" t="s">
        <v>687</v>
      </c>
      <c r="E262" s="5" t="s">
        <v>688</v>
      </c>
      <c r="F262" s="5" t="s">
        <v>689</v>
      </c>
      <c r="G262" s="5" t="s">
        <v>690</v>
      </c>
      <c r="H262" s="5" t="s">
        <v>691</v>
      </c>
    </row>
    <row r="263" spans="1:8">
      <c r="A263" s="5">
        <v>53401400</v>
      </c>
      <c r="B263" s="5" t="s">
        <v>695</v>
      </c>
      <c r="C263" s="5">
        <v>14</v>
      </c>
      <c r="D263" s="5" t="s">
        <v>687</v>
      </c>
      <c r="E263" s="5" t="s">
        <v>688</v>
      </c>
      <c r="F263" s="5" t="s">
        <v>689</v>
      </c>
      <c r="G263" s="5" t="s">
        <v>690</v>
      </c>
      <c r="H263" s="5" t="s">
        <v>691</v>
      </c>
    </row>
    <row r="264" spans="1:8">
      <c r="A264" s="5">
        <v>53401500</v>
      </c>
      <c r="B264" s="5" t="s">
        <v>696</v>
      </c>
      <c r="C264" s="5">
        <v>14</v>
      </c>
      <c r="D264" s="5" t="s">
        <v>687</v>
      </c>
      <c r="E264" s="5" t="s">
        <v>688</v>
      </c>
      <c r="F264" s="5" t="s">
        <v>689</v>
      </c>
      <c r="G264" s="5" t="s">
        <v>690</v>
      </c>
      <c r="H264" s="5" t="s">
        <v>691</v>
      </c>
    </row>
    <row r="265" spans="1:8">
      <c r="A265" s="5">
        <v>53401600</v>
      </c>
      <c r="B265" s="5" t="s">
        <v>697</v>
      </c>
      <c r="C265" s="5">
        <v>14</v>
      </c>
      <c r="D265" s="5" t="s">
        <v>687</v>
      </c>
      <c r="E265" s="5" t="s">
        <v>688</v>
      </c>
      <c r="F265" s="5" t="s">
        <v>689</v>
      </c>
      <c r="G265" s="5" t="s">
        <v>690</v>
      </c>
      <c r="H265" s="5" t="s">
        <v>691</v>
      </c>
    </row>
    <row r="266" spans="1:8">
      <c r="A266" s="5">
        <v>53401700</v>
      </c>
      <c r="B266" s="5" t="s">
        <v>698</v>
      </c>
      <c r="C266" s="5">
        <v>14</v>
      </c>
      <c r="D266" s="5" t="s">
        <v>687</v>
      </c>
      <c r="E266" s="5" t="s">
        <v>688</v>
      </c>
      <c r="F266" s="5" t="s">
        <v>689</v>
      </c>
      <c r="G266" s="5" t="s">
        <v>690</v>
      </c>
      <c r="H266" s="5" t="s">
        <v>691</v>
      </c>
    </row>
    <row r="267" spans="1:8">
      <c r="A267" s="5">
        <v>53401800</v>
      </c>
      <c r="B267" s="5" t="s">
        <v>699</v>
      </c>
      <c r="C267" s="5">
        <v>14</v>
      </c>
      <c r="D267" s="5" t="s">
        <v>687</v>
      </c>
      <c r="E267" s="5" t="s">
        <v>688</v>
      </c>
      <c r="F267" s="5" t="s">
        <v>689</v>
      </c>
      <c r="G267" s="5" t="s">
        <v>690</v>
      </c>
      <c r="H267" s="5" t="s">
        <v>691</v>
      </c>
    </row>
    <row r="268" spans="1:8">
      <c r="A268" s="5">
        <v>53401900</v>
      </c>
      <c r="B268" s="5" t="s">
        <v>700</v>
      </c>
      <c r="C268" s="5">
        <v>14</v>
      </c>
      <c r="D268" s="5" t="s">
        <v>687</v>
      </c>
      <c r="E268" s="5" t="s">
        <v>688</v>
      </c>
      <c r="F268" s="5" t="s">
        <v>689</v>
      </c>
      <c r="G268" s="5" t="s">
        <v>690</v>
      </c>
      <c r="H268" s="5" t="s">
        <v>691</v>
      </c>
    </row>
    <row r="269" spans="1:8">
      <c r="A269" s="5">
        <v>53402100</v>
      </c>
      <c r="B269" s="5" t="s">
        <v>701</v>
      </c>
      <c r="C269" s="5">
        <v>14</v>
      </c>
      <c r="D269" s="5" t="s">
        <v>687</v>
      </c>
      <c r="E269" s="5" t="s">
        <v>688</v>
      </c>
      <c r="F269" s="5" t="s">
        <v>689</v>
      </c>
      <c r="G269" s="5" t="s">
        <v>690</v>
      </c>
      <c r="H269" s="5" t="s">
        <v>691</v>
      </c>
    </row>
    <row r="270" spans="1:8">
      <c r="A270" s="5">
        <v>53402200</v>
      </c>
      <c r="B270" s="5" t="s">
        <v>702</v>
      </c>
      <c r="C270" s="5">
        <v>14</v>
      </c>
      <c r="D270" s="5" t="s">
        <v>687</v>
      </c>
      <c r="E270" s="5" t="s">
        <v>688</v>
      </c>
      <c r="F270" s="5" t="s">
        <v>689</v>
      </c>
      <c r="G270" s="5" t="s">
        <v>690</v>
      </c>
      <c r="H270" s="5" t="s">
        <v>691</v>
      </c>
    </row>
    <row r="271" spans="1:8">
      <c r="A271" s="5">
        <v>53402300</v>
      </c>
      <c r="B271" s="5" t="s">
        <v>703</v>
      </c>
      <c r="C271" s="5">
        <v>14</v>
      </c>
      <c r="D271" s="5" t="s">
        <v>687</v>
      </c>
      <c r="E271" s="5" t="s">
        <v>688</v>
      </c>
      <c r="F271" s="5" t="s">
        <v>689</v>
      </c>
      <c r="G271" s="5" t="s">
        <v>690</v>
      </c>
      <c r="H271" s="5" t="s">
        <v>691</v>
      </c>
    </row>
    <row r="272" spans="1:8">
      <c r="A272" s="5">
        <v>53402400</v>
      </c>
      <c r="B272" s="5" t="s">
        <v>704</v>
      </c>
      <c r="C272" s="5">
        <v>14</v>
      </c>
      <c r="D272" s="5" t="s">
        <v>687</v>
      </c>
      <c r="E272" s="5" t="s">
        <v>688</v>
      </c>
      <c r="F272" s="5" t="s">
        <v>689</v>
      </c>
      <c r="G272" s="5" t="s">
        <v>690</v>
      </c>
      <c r="H272" s="5" t="s">
        <v>691</v>
      </c>
    </row>
    <row r="273" spans="1:8">
      <c r="A273" s="5">
        <v>53402500</v>
      </c>
      <c r="B273" s="5" t="s">
        <v>705</v>
      </c>
      <c r="C273" s="5">
        <v>14</v>
      </c>
      <c r="D273" s="5" t="s">
        <v>687</v>
      </c>
      <c r="E273" s="5" t="s">
        <v>688</v>
      </c>
      <c r="F273" s="5" t="s">
        <v>689</v>
      </c>
      <c r="G273" s="5" t="s">
        <v>690</v>
      </c>
      <c r="H273" s="5" t="s">
        <v>691</v>
      </c>
    </row>
    <row r="274" spans="1:8">
      <c r="A274" s="5">
        <v>53402600</v>
      </c>
      <c r="B274" s="5" t="s">
        <v>706</v>
      </c>
      <c r="C274" s="5">
        <v>14</v>
      </c>
      <c r="D274" s="5" t="s">
        <v>687</v>
      </c>
      <c r="E274" s="5" t="s">
        <v>688</v>
      </c>
      <c r="F274" s="5" t="s">
        <v>689</v>
      </c>
      <c r="G274" s="5" t="s">
        <v>690</v>
      </c>
      <c r="H274" s="5" t="s">
        <v>691</v>
      </c>
    </row>
    <row r="275" spans="1:8">
      <c r="A275" s="5">
        <v>53481000</v>
      </c>
      <c r="B275" s="5" t="s">
        <v>707</v>
      </c>
      <c r="C275" s="5">
        <v>14</v>
      </c>
      <c r="D275" s="5" t="s">
        <v>687</v>
      </c>
      <c r="E275" s="5" t="s">
        <v>688</v>
      </c>
      <c r="F275" s="5" t="s">
        <v>689</v>
      </c>
      <c r="G275" s="5" t="s">
        <v>690</v>
      </c>
      <c r="H275" s="5" t="s">
        <v>691</v>
      </c>
    </row>
    <row r="276" spans="1:8">
      <c r="A276" s="5">
        <v>53481100</v>
      </c>
      <c r="B276" s="5" t="s">
        <v>708</v>
      </c>
      <c r="C276" s="5">
        <v>14</v>
      </c>
      <c r="D276" s="5" t="s">
        <v>687</v>
      </c>
      <c r="E276" s="5" t="s">
        <v>688</v>
      </c>
      <c r="F276" s="5" t="s">
        <v>689</v>
      </c>
      <c r="G276" s="5" t="s">
        <v>690</v>
      </c>
      <c r="H276" s="5" t="s">
        <v>691</v>
      </c>
    </row>
    <row r="277" spans="1:8">
      <c r="A277" s="5">
        <v>53481200</v>
      </c>
      <c r="B277" s="5" t="s">
        <v>709</v>
      </c>
      <c r="C277" s="5">
        <v>14</v>
      </c>
      <c r="D277" s="5" t="s">
        <v>687</v>
      </c>
      <c r="E277" s="5" t="s">
        <v>688</v>
      </c>
      <c r="F277" s="5" t="s">
        <v>689</v>
      </c>
      <c r="G277" s="5" t="s">
        <v>690</v>
      </c>
      <c r="H277" s="5" t="s">
        <v>691</v>
      </c>
    </row>
    <row r="278" spans="1:8">
      <c r="A278" s="5">
        <v>53481300</v>
      </c>
      <c r="B278" s="5" t="s">
        <v>710</v>
      </c>
      <c r="C278" s="5">
        <v>14</v>
      </c>
      <c r="D278" s="5" t="s">
        <v>687</v>
      </c>
      <c r="E278" s="5" t="s">
        <v>688</v>
      </c>
      <c r="F278" s="5" t="s">
        <v>689</v>
      </c>
      <c r="G278" s="5" t="s">
        <v>690</v>
      </c>
      <c r="H278" s="5" t="s">
        <v>691</v>
      </c>
    </row>
    <row r="279" spans="1:8">
      <c r="A279" s="5">
        <v>53481400</v>
      </c>
      <c r="B279" s="5" t="s">
        <v>711</v>
      </c>
      <c r="C279" s="5">
        <v>14</v>
      </c>
      <c r="D279" s="5" t="s">
        <v>687</v>
      </c>
      <c r="E279" s="5" t="s">
        <v>688</v>
      </c>
      <c r="F279" s="5" t="s">
        <v>689</v>
      </c>
      <c r="G279" s="5" t="s">
        <v>690</v>
      </c>
      <c r="H279" s="5" t="s">
        <v>691</v>
      </c>
    </row>
    <row r="280" spans="1:8">
      <c r="A280" s="5">
        <v>53481500</v>
      </c>
      <c r="B280" s="5" t="s">
        <v>712</v>
      </c>
      <c r="C280" s="5">
        <v>14</v>
      </c>
      <c r="D280" s="5" t="s">
        <v>687</v>
      </c>
      <c r="E280" s="5" t="s">
        <v>688</v>
      </c>
      <c r="F280" s="5" t="s">
        <v>689</v>
      </c>
      <c r="G280" s="5" t="s">
        <v>690</v>
      </c>
      <c r="H280" s="5" t="s">
        <v>691</v>
      </c>
    </row>
    <row r="281" spans="1:8">
      <c r="A281" s="5">
        <v>53481700</v>
      </c>
      <c r="B281" s="5" t="s">
        <v>713</v>
      </c>
      <c r="C281" s="5">
        <v>14</v>
      </c>
      <c r="D281" s="5" t="s">
        <v>687</v>
      </c>
      <c r="E281" s="5" t="s">
        <v>688</v>
      </c>
      <c r="F281" s="5" t="s">
        <v>689</v>
      </c>
      <c r="G281" s="5" t="s">
        <v>690</v>
      </c>
      <c r="H281" s="5" t="s">
        <v>691</v>
      </c>
    </row>
    <row r="282" spans="1:8">
      <c r="A282" s="5">
        <v>53481900</v>
      </c>
      <c r="B282" s="5" t="s">
        <v>714</v>
      </c>
      <c r="C282" s="5">
        <v>14</v>
      </c>
      <c r="D282" s="5" t="s">
        <v>687</v>
      </c>
      <c r="E282" s="5" t="s">
        <v>688</v>
      </c>
      <c r="F282" s="5" t="s">
        <v>689</v>
      </c>
      <c r="G282" s="5" t="s">
        <v>690</v>
      </c>
      <c r="H282" s="5" t="s">
        <v>691</v>
      </c>
    </row>
    <row r="283" spans="1:8">
      <c r="A283" s="5">
        <v>53482100</v>
      </c>
      <c r="B283" s="5" t="s">
        <v>715</v>
      </c>
      <c r="C283" s="5">
        <v>14</v>
      </c>
      <c r="D283" s="5" t="s">
        <v>687</v>
      </c>
      <c r="E283" s="5" t="s">
        <v>688</v>
      </c>
      <c r="F283" s="5" t="s">
        <v>689</v>
      </c>
      <c r="G283" s="5" t="s">
        <v>690</v>
      </c>
      <c r="H283" s="5" t="s">
        <v>691</v>
      </c>
    </row>
    <row r="284" spans="1:8">
      <c r="A284" s="5">
        <v>53482200</v>
      </c>
      <c r="B284" s="5" t="s">
        <v>716</v>
      </c>
      <c r="C284" s="5">
        <v>14</v>
      </c>
      <c r="D284" s="5" t="s">
        <v>687</v>
      </c>
      <c r="E284" s="5" t="s">
        <v>688</v>
      </c>
      <c r="F284" s="5" t="s">
        <v>689</v>
      </c>
      <c r="G284" s="5" t="s">
        <v>690</v>
      </c>
      <c r="H284" s="5" t="s">
        <v>691</v>
      </c>
    </row>
    <row r="285" spans="1:8">
      <c r="A285" s="5">
        <v>53482300</v>
      </c>
      <c r="B285" s="5" t="s">
        <v>717</v>
      </c>
      <c r="C285" s="5">
        <v>14</v>
      </c>
      <c r="D285" s="5" t="s">
        <v>687</v>
      </c>
      <c r="E285" s="5" t="s">
        <v>688</v>
      </c>
      <c r="F285" s="5" t="s">
        <v>689</v>
      </c>
      <c r="G285" s="5" t="s">
        <v>690</v>
      </c>
      <c r="H285" s="5" t="s">
        <v>691</v>
      </c>
    </row>
    <row r="286" spans="1:8">
      <c r="A286" s="5">
        <v>53482400</v>
      </c>
      <c r="B286" s="5" t="s">
        <v>718</v>
      </c>
      <c r="C286" s="5">
        <v>14</v>
      </c>
      <c r="D286" s="5" t="s">
        <v>687</v>
      </c>
      <c r="E286" s="5" t="s">
        <v>688</v>
      </c>
      <c r="F286" s="5" t="s">
        <v>689</v>
      </c>
      <c r="G286" s="5" t="s">
        <v>690</v>
      </c>
      <c r="H286" s="5" t="s">
        <v>691</v>
      </c>
    </row>
    <row r="287" spans="1:8">
      <c r="A287" s="5">
        <v>53482500</v>
      </c>
      <c r="B287" s="5" t="s">
        <v>719</v>
      </c>
      <c r="C287" s="5">
        <v>14</v>
      </c>
      <c r="D287" s="5" t="s">
        <v>687</v>
      </c>
      <c r="E287" s="5" t="s">
        <v>688</v>
      </c>
      <c r="F287" s="5" t="s">
        <v>689</v>
      </c>
      <c r="G287" s="5" t="s">
        <v>690</v>
      </c>
      <c r="H287" s="5" t="s">
        <v>691</v>
      </c>
    </row>
    <row r="288" spans="1:8">
      <c r="A288" s="5">
        <v>53482600</v>
      </c>
      <c r="B288" s="5" t="s">
        <v>720</v>
      </c>
      <c r="C288" s="5">
        <v>14</v>
      </c>
      <c r="D288" s="5" t="s">
        <v>687</v>
      </c>
      <c r="E288" s="5" t="s">
        <v>688</v>
      </c>
      <c r="F288" s="5" t="s">
        <v>689</v>
      </c>
      <c r="G288" s="5" t="s">
        <v>690</v>
      </c>
      <c r="H288" s="5" t="s">
        <v>691</v>
      </c>
    </row>
    <row r="289" spans="1:8">
      <c r="A289" s="5">
        <v>54110000</v>
      </c>
      <c r="B289" s="5" t="s">
        <v>721</v>
      </c>
      <c r="C289" s="5">
        <v>23</v>
      </c>
      <c r="D289" s="5" t="s">
        <v>722</v>
      </c>
      <c r="E289" s="5" t="s">
        <v>723</v>
      </c>
      <c r="F289" s="5" t="s">
        <v>722</v>
      </c>
      <c r="G289" s="5" t="s">
        <v>724</v>
      </c>
      <c r="H289" s="5" t="s">
        <v>725</v>
      </c>
    </row>
    <row r="290" spans="1:8">
      <c r="A290" s="5">
        <v>54110013</v>
      </c>
      <c r="B290" s="5" t="s">
        <v>726</v>
      </c>
      <c r="C290" s="5">
        <v>23</v>
      </c>
      <c r="D290" s="5" t="s">
        <v>722</v>
      </c>
      <c r="E290" s="5" t="s">
        <v>723</v>
      </c>
      <c r="F290" s="5" t="s">
        <v>722</v>
      </c>
      <c r="G290" s="5" t="s">
        <v>727</v>
      </c>
      <c r="H290" s="5" t="s">
        <v>728</v>
      </c>
    </row>
    <row r="291" spans="1:8">
      <c r="A291" s="5">
        <v>54110014</v>
      </c>
      <c r="B291" s="5" t="s">
        <v>729</v>
      </c>
      <c r="C291" s="5">
        <v>23</v>
      </c>
      <c r="D291" s="5" t="s">
        <v>722</v>
      </c>
      <c r="E291" s="5" t="s">
        <v>723</v>
      </c>
      <c r="F291" s="5" t="s">
        <v>722</v>
      </c>
      <c r="G291" s="5" t="s">
        <v>730</v>
      </c>
      <c r="H291" s="5" t="s">
        <v>731</v>
      </c>
    </row>
    <row r="292" spans="1:8">
      <c r="A292" s="5">
        <v>54140000</v>
      </c>
      <c r="B292" s="5" t="s">
        <v>732</v>
      </c>
      <c r="C292" s="5">
        <v>23</v>
      </c>
      <c r="D292" s="5" t="s">
        <v>722</v>
      </c>
      <c r="E292" s="5" t="s">
        <v>723</v>
      </c>
      <c r="F292" s="5" t="s">
        <v>722</v>
      </c>
      <c r="G292" s="5" t="s">
        <v>733</v>
      </c>
      <c r="H292" s="5" t="s">
        <v>734</v>
      </c>
    </row>
    <row r="293" spans="1:8">
      <c r="A293" s="5">
        <v>54140011</v>
      </c>
      <c r="B293" s="5" t="s">
        <v>735</v>
      </c>
      <c r="C293" s="5">
        <v>23</v>
      </c>
      <c r="D293" s="5" t="s">
        <v>722</v>
      </c>
      <c r="E293" s="5" t="s">
        <v>723</v>
      </c>
      <c r="F293" s="5" t="s">
        <v>722</v>
      </c>
      <c r="G293" s="5" t="s">
        <v>736</v>
      </c>
      <c r="H293" s="5" t="s">
        <v>737</v>
      </c>
    </row>
    <row r="294" spans="1:8">
      <c r="A294" s="5">
        <v>54140013</v>
      </c>
      <c r="B294" s="5" t="s">
        <v>738</v>
      </c>
      <c r="C294" s="5">
        <v>23</v>
      </c>
      <c r="D294" s="5" t="s">
        <v>722</v>
      </c>
      <c r="E294" s="5" t="s">
        <v>723</v>
      </c>
      <c r="F294" s="5" t="s">
        <v>722</v>
      </c>
      <c r="G294" s="5" t="s">
        <v>739</v>
      </c>
      <c r="H294" s="5" t="s">
        <v>740</v>
      </c>
    </row>
    <row r="295" spans="1:8">
      <c r="A295" s="5">
        <v>54140014</v>
      </c>
      <c r="B295" s="5" t="s">
        <v>741</v>
      </c>
      <c r="C295" s="5">
        <v>23</v>
      </c>
      <c r="D295" s="5" t="s">
        <v>722</v>
      </c>
      <c r="E295" s="5" t="s">
        <v>723</v>
      </c>
      <c r="F295" s="5" t="s">
        <v>722</v>
      </c>
      <c r="G295" s="5" t="s">
        <v>742</v>
      </c>
      <c r="H295" s="5" t="s">
        <v>743</v>
      </c>
    </row>
    <row r="296" spans="1:8">
      <c r="A296" s="5">
        <v>54140016</v>
      </c>
      <c r="B296" s="5" t="s">
        <v>744</v>
      </c>
      <c r="C296" s="5">
        <v>23</v>
      </c>
      <c r="D296" s="5" t="s">
        <v>722</v>
      </c>
      <c r="E296" s="5" t="s">
        <v>723</v>
      </c>
      <c r="F296" s="5" t="s">
        <v>722</v>
      </c>
      <c r="G296" s="5" t="s">
        <v>733</v>
      </c>
      <c r="H296" s="5" t="s">
        <v>734</v>
      </c>
    </row>
    <row r="297" spans="1:8">
      <c r="A297" s="5">
        <v>55000000</v>
      </c>
      <c r="B297" s="5" t="s">
        <v>745</v>
      </c>
      <c r="C297" s="5">
        <v>24</v>
      </c>
      <c r="D297" s="5" t="s">
        <v>746</v>
      </c>
      <c r="E297" s="5" t="s">
        <v>747</v>
      </c>
      <c r="F297" s="5" t="s">
        <v>746</v>
      </c>
      <c r="G297" s="5" t="s">
        <v>748</v>
      </c>
      <c r="H297" s="5" t="s">
        <v>749</v>
      </c>
    </row>
    <row r="298" spans="1:8">
      <c r="A298" s="5">
        <v>55000010</v>
      </c>
      <c r="B298" s="5" t="s">
        <v>746</v>
      </c>
      <c r="C298" s="5">
        <v>24</v>
      </c>
      <c r="D298" s="5" t="s">
        <v>746</v>
      </c>
      <c r="E298" s="5" t="s">
        <v>747</v>
      </c>
      <c r="F298" s="5" t="s">
        <v>746</v>
      </c>
      <c r="G298" s="5" t="s">
        <v>748</v>
      </c>
      <c r="H298" s="5" t="s">
        <v>749</v>
      </c>
    </row>
    <row r="299" spans="1:8">
      <c r="A299" s="5">
        <v>55000012</v>
      </c>
      <c r="B299" s="5" t="s">
        <v>750</v>
      </c>
      <c r="C299" s="5">
        <v>24</v>
      </c>
      <c r="D299" s="5" t="s">
        <v>746</v>
      </c>
      <c r="E299" s="5" t="s">
        <v>747</v>
      </c>
      <c r="F299" s="5" t="s">
        <v>746</v>
      </c>
      <c r="G299" s="5" t="s">
        <v>751</v>
      </c>
      <c r="H299" s="5" t="s">
        <v>752</v>
      </c>
    </row>
    <row r="300" spans="1:8">
      <c r="A300" s="5">
        <v>55000013</v>
      </c>
      <c r="B300" s="5" t="s">
        <v>753</v>
      </c>
      <c r="C300" s="5">
        <v>24</v>
      </c>
      <c r="D300" s="5" t="s">
        <v>746</v>
      </c>
      <c r="E300" s="5" t="s">
        <v>747</v>
      </c>
      <c r="F300" s="5" t="s">
        <v>746</v>
      </c>
      <c r="G300" s="5" t="s">
        <v>754</v>
      </c>
      <c r="H300" s="5" t="s">
        <v>755</v>
      </c>
    </row>
    <row r="301" spans="1:8">
      <c r="A301" s="5">
        <v>55000014</v>
      </c>
      <c r="B301" s="5" t="s">
        <v>756</v>
      </c>
      <c r="C301" s="5">
        <v>24</v>
      </c>
      <c r="D301" s="5" t="s">
        <v>746</v>
      </c>
      <c r="E301" s="5" t="s">
        <v>747</v>
      </c>
      <c r="F301" s="5" t="s">
        <v>746</v>
      </c>
      <c r="G301" s="5" t="s">
        <v>757</v>
      </c>
      <c r="H301" s="5" t="s">
        <v>758</v>
      </c>
    </row>
    <row r="302" spans="1:8">
      <c r="A302" s="5">
        <v>55000015</v>
      </c>
      <c r="B302" s="5" t="s">
        <v>759</v>
      </c>
      <c r="C302" s="5">
        <v>24</v>
      </c>
      <c r="D302" s="5" t="s">
        <v>746</v>
      </c>
      <c r="E302" s="5" t="s">
        <v>747</v>
      </c>
      <c r="F302" s="5" t="s">
        <v>746</v>
      </c>
      <c r="G302" s="5" t="s">
        <v>760</v>
      </c>
      <c r="H302" s="5" t="s">
        <v>761</v>
      </c>
    </row>
    <row r="303" spans="1:8">
      <c r="A303" s="5">
        <v>55000016</v>
      </c>
      <c r="B303" s="5" t="s">
        <v>762</v>
      </c>
      <c r="C303" s="5">
        <v>24</v>
      </c>
      <c r="D303" s="5" t="s">
        <v>746</v>
      </c>
      <c r="E303" s="5" t="s">
        <v>747</v>
      </c>
      <c r="F303" s="5" t="s">
        <v>746</v>
      </c>
      <c r="G303" s="5" t="s">
        <v>748</v>
      </c>
      <c r="H303" s="5" t="s">
        <v>749</v>
      </c>
    </row>
    <row r="304" spans="1:8">
      <c r="A304" s="5">
        <v>55000023</v>
      </c>
      <c r="B304" s="5" t="s">
        <v>763</v>
      </c>
      <c r="C304" s="5">
        <v>24</v>
      </c>
      <c r="D304" s="5" t="s">
        <v>746</v>
      </c>
      <c r="E304" s="5" t="s">
        <v>747</v>
      </c>
      <c r="F304" s="5" t="s">
        <v>746</v>
      </c>
      <c r="G304" s="5" t="s">
        <v>764</v>
      </c>
      <c r="H304" s="5" t="s">
        <v>765</v>
      </c>
    </row>
    <row r="305" spans="1:8">
      <c r="A305" s="5">
        <v>55000024</v>
      </c>
      <c r="B305" s="5" t="s">
        <v>766</v>
      </c>
      <c r="C305" s="5">
        <v>24</v>
      </c>
      <c r="D305" s="5" t="s">
        <v>746</v>
      </c>
      <c r="E305" s="5" t="s">
        <v>747</v>
      </c>
      <c r="F305" s="5" t="s">
        <v>746</v>
      </c>
      <c r="G305" s="5" t="s">
        <v>767</v>
      </c>
      <c r="H305" s="5" t="s">
        <v>768</v>
      </c>
    </row>
    <row r="306" spans="1:8">
      <c r="A306" s="5">
        <v>55000100</v>
      </c>
      <c r="B306" s="5" t="s">
        <v>769</v>
      </c>
      <c r="C306" s="5">
        <v>24</v>
      </c>
      <c r="D306" s="5" t="s">
        <v>746</v>
      </c>
      <c r="E306" s="5" t="s">
        <v>747</v>
      </c>
      <c r="F306" s="5" t="s">
        <v>746</v>
      </c>
      <c r="G306" s="5" t="s">
        <v>748</v>
      </c>
      <c r="H306" s="5" t="s">
        <v>749</v>
      </c>
    </row>
    <row r="307" spans="1:8">
      <c r="A307" s="5">
        <v>55010100</v>
      </c>
      <c r="B307" s="5" t="s">
        <v>770</v>
      </c>
      <c r="C307" s="5">
        <v>24</v>
      </c>
      <c r="D307" s="5" t="s">
        <v>746</v>
      </c>
      <c r="E307" s="5" t="s">
        <v>747</v>
      </c>
      <c r="F307" s="5" t="s">
        <v>746</v>
      </c>
      <c r="G307" s="5" t="s">
        <v>748</v>
      </c>
      <c r="H307" s="5" t="s">
        <v>749</v>
      </c>
    </row>
    <row r="308" spans="1:8">
      <c r="A308" s="5">
        <v>55010200</v>
      </c>
      <c r="B308" s="5" t="s">
        <v>771</v>
      </c>
      <c r="C308" s="5">
        <v>24</v>
      </c>
      <c r="D308" s="5" t="s">
        <v>746</v>
      </c>
      <c r="E308" s="5" t="s">
        <v>747</v>
      </c>
      <c r="F308" s="5" t="s">
        <v>746</v>
      </c>
      <c r="G308" s="5" t="s">
        <v>748</v>
      </c>
      <c r="H308" s="5" t="s">
        <v>749</v>
      </c>
    </row>
    <row r="309" spans="1:8">
      <c r="A309" s="5">
        <v>55010300</v>
      </c>
      <c r="B309" s="5" t="s">
        <v>772</v>
      </c>
      <c r="C309" s="5">
        <v>24</v>
      </c>
      <c r="D309" s="5" t="s">
        <v>746</v>
      </c>
      <c r="E309" s="5" t="s">
        <v>747</v>
      </c>
      <c r="F309" s="5" t="s">
        <v>746</v>
      </c>
      <c r="G309" s="5" t="s">
        <v>748</v>
      </c>
      <c r="H309" s="5" t="s">
        <v>749</v>
      </c>
    </row>
    <row r="310" spans="1:8">
      <c r="A310" s="5">
        <v>55010400</v>
      </c>
      <c r="B310" s="5" t="s">
        <v>773</v>
      </c>
      <c r="C310" s="5">
        <v>24</v>
      </c>
      <c r="D310" s="5" t="s">
        <v>746</v>
      </c>
      <c r="E310" s="5" t="s">
        <v>747</v>
      </c>
      <c r="F310" s="5" t="s">
        <v>746</v>
      </c>
      <c r="G310" s="5" t="s">
        <v>748</v>
      </c>
      <c r="H310" s="5" t="s">
        <v>749</v>
      </c>
    </row>
    <row r="311" spans="1:8">
      <c r="A311" s="5">
        <v>55010500</v>
      </c>
      <c r="B311" s="5" t="s">
        <v>774</v>
      </c>
      <c r="C311" s="5">
        <v>24</v>
      </c>
      <c r="D311" s="5" t="s">
        <v>746</v>
      </c>
      <c r="E311" s="5" t="s">
        <v>747</v>
      </c>
      <c r="F311" s="5" t="s">
        <v>746</v>
      </c>
      <c r="G311" s="5" t="s">
        <v>748</v>
      </c>
      <c r="H311" s="5" t="s">
        <v>749</v>
      </c>
    </row>
    <row r="312" spans="1:8">
      <c r="A312" s="5">
        <v>55110000</v>
      </c>
      <c r="B312" s="5" t="s">
        <v>775</v>
      </c>
      <c r="C312" s="5">
        <v>28</v>
      </c>
      <c r="D312" s="5" t="s">
        <v>776</v>
      </c>
      <c r="E312" s="5" t="s">
        <v>777</v>
      </c>
      <c r="F312" s="5" t="s">
        <v>776</v>
      </c>
      <c r="G312" s="5" t="s">
        <v>778</v>
      </c>
      <c r="H312" s="5" t="s">
        <v>779</v>
      </c>
    </row>
    <row r="313" spans="1:8">
      <c r="A313" s="5">
        <v>55115000</v>
      </c>
      <c r="B313" s="5" t="s">
        <v>1043</v>
      </c>
      <c r="C313" s="5">
        <v>28</v>
      </c>
      <c r="D313" s="5" t="s">
        <v>776</v>
      </c>
      <c r="E313" s="5" t="s">
        <v>777</v>
      </c>
      <c r="F313" s="5" t="s">
        <v>776</v>
      </c>
      <c r="G313" s="5" t="s">
        <v>778</v>
      </c>
      <c r="H313" s="5" t="s">
        <v>779</v>
      </c>
    </row>
    <row r="314" spans="1:8">
      <c r="A314" s="5">
        <v>55710000</v>
      </c>
      <c r="B314" s="5" t="s">
        <v>780</v>
      </c>
      <c r="C314" s="5">
        <v>28</v>
      </c>
      <c r="D314" s="5" t="s">
        <v>776</v>
      </c>
      <c r="E314" s="5" t="s">
        <v>777</v>
      </c>
      <c r="F314" s="5" t="s">
        <v>776</v>
      </c>
      <c r="G314" s="5" t="s">
        <v>781</v>
      </c>
      <c r="H314" s="5" t="s">
        <v>782</v>
      </c>
    </row>
    <row r="315" spans="1:8">
      <c r="A315" s="1">
        <v>55715000</v>
      </c>
      <c r="B315" s="5" t="s">
        <v>1045</v>
      </c>
      <c r="C315" s="5">
        <v>28</v>
      </c>
      <c r="D315" s="5" t="s">
        <v>776</v>
      </c>
      <c r="E315" s="5" t="s">
        <v>777</v>
      </c>
      <c r="F315" s="5" t="s">
        <v>776</v>
      </c>
      <c r="G315" s="5" t="s">
        <v>781</v>
      </c>
      <c r="H315" s="5" t="s">
        <v>782</v>
      </c>
    </row>
    <row r="316" spans="1:8">
      <c r="A316" s="5">
        <v>55720000</v>
      </c>
      <c r="B316" s="5" t="s">
        <v>783</v>
      </c>
      <c r="C316" s="5">
        <v>28</v>
      </c>
      <c r="D316" s="5" t="s">
        <v>776</v>
      </c>
      <c r="E316" s="5" t="s">
        <v>777</v>
      </c>
      <c r="F316" s="5" t="s">
        <v>776</v>
      </c>
      <c r="G316" s="5" t="s">
        <v>784</v>
      </c>
      <c r="H316" s="5" t="s">
        <v>785</v>
      </c>
    </row>
    <row r="317" spans="1:8">
      <c r="A317" s="5">
        <v>55720100</v>
      </c>
      <c r="B317" s="5" t="s">
        <v>786</v>
      </c>
      <c r="C317" s="5">
        <v>28</v>
      </c>
      <c r="D317" s="5" t="s">
        <v>776</v>
      </c>
      <c r="E317" s="5" t="s">
        <v>777</v>
      </c>
      <c r="F317" s="5" t="s">
        <v>776</v>
      </c>
      <c r="G317" s="5" t="s">
        <v>784</v>
      </c>
      <c r="H317" s="5" t="s">
        <v>785</v>
      </c>
    </row>
    <row r="318" spans="1:8">
      <c r="A318" s="1">
        <v>55725000</v>
      </c>
      <c r="B318" s="5" t="s">
        <v>1044</v>
      </c>
      <c r="C318" s="5">
        <v>28</v>
      </c>
      <c r="D318" s="5" t="s">
        <v>776</v>
      </c>
      <c r="E318" s="5" t="s">
        <v>777</v>
      </c>
      <c r="F318" s="5" t="s">
        <v>776</v>
      </c>
      <c r="G318" s="5" t="s">
        <v>784</v>
      </c>
      <c r="H318" s="5" t="s">
        <v>785</v>
      </c>
    </row>
    <row r="319" spans="1:8">
      <c r="A319" s="5">
        <v>55730000</v>
      </c>
      <c r="B319" s="5" t="s">
        <v>787</v>
      </c>
      <c r="C319" s="5">
        <v>28</v>
      </c>
      <c r="D319" s="5" t="s">
        <v>776</v>
      </c>
      <c r="E319" s="5" t="s">
        <v>777</v>
      </c>
      <c r="F319" s="5" t="s">
        <v>776</v>
      </c>
      <c r="G319" s="5" t="s">
        <v>788</v>
      </c>
      <c r="H319" s="5" t="s">
        <v>789</v>
      </c>
    </row>
    <row r="320" spans="1:8">
      <c r="A320" s="1">
        <v>55735000</v>
      </c>
      <c r="B320" s="5" t="s">
        <v>1046</v>
      </c>
      <c r="C320" s="5">
        <v>28</v>
      </c>
      <c r="D320" s="5" t="s">
        <v>776</v>
      </c>
      <c r="E320" s="5" t="s">
        <v>777</v>
      </c>
      <c r="F320" s="5" t="s">
        <v>776</v>
      </c>
      <c r="G320" s="5" t="s">
        <v>788</v>
      </c>
      <c r="H320" s="5" t="s">
        <v>789</v>
      </c>
    </row>
    <row r="321" spans="1:8">
      <c r="A321" s="5">
        <v>56610000</v>
      </c>
      <c r="B321" s="5" t="s">
        <v>790</v>
      </c>
      <c r="C321" s="5">
        <v>27</v>
      </c>
      <c r="D321" s="5" t="s">
        <v>791</v>
      </c>
      <c r="E321" s="5" t="s">
        <v>792</v>
      </c>
      <c r="F321" s="5" t="s">
        <v>791</v>
      </c>
      <c r="G321" s="5" t="s">
        <v>793</v>
      </c>
      <c r="H321" s="5" t="s">
        <v>794</v>
      </c>
    </row>
    <row r="322" spans="1:8">
      <c r="A322" s="5">
        <v>56611000</v>
      </c>
      <c r="B322" s="5" t="s">
        <v>795</v>
      </c>
      <c r="C322" s="5">
        <v>27</v>
      </c>
      <c r="D322" s="5" t="s">
        <v>791</v>
      </c>
      <c r="E322" s="5" t="s">
        <v>792</v>
      </c>
      <c r="F322" s="5" t="s">
        <v>791</v>
      </c>
      <c r="G322" s="5" t="s">
        <v>793</v>
      </c>
      <c r="H322" s="5" t="s">
        <v>794</v>
      </c>
    </row>
    <row r="323" spans="1:8">
      <c r="A323" s="5">
        <v>56620000</v>
      </c>
      <c r="B323" s="5" t="s">
        <v>796</v>
      </c>
      <c r="C323" s="5">
        <v>27</v>
      </c>
      <c r="D323" s="5" t="s">
        <v>791</v>
      </c>
      <c r="E323" s="5" t="s">
        <v>792</v>
      </c>
      <c r="F323" s="5" t="s">
        <v>791</v>
      </c>
      <c r="G323" s="5" t="s">
        <v>797</v>
      </c>
      <c r="H323" s="5" t="s">
        <v>798</v>
      </c>
    </row>
    <row r="324" spans="1:8">
      <c r="A324" s="5">
        <v>57010000</v>
      </c>
      <c r="B324" s="5" t="s">
        <v>799</v>
      </c>
      <c r="C324" s="5">
        <v>25</v>
      </c>
      <c r="D324" s="5" t="s">
        <v>800</v>
      </c>
      <c r="E324" s="5" t="s">
        <v>801</v>
      </c>
      <c r="F324" s="5" t="s">
        <v>802</v>
      </c>
      <c r="G324" s="5" t="s">
        <v>803</v>
      </c>
      <c r="H324" s="5" t="s">
        <v>804</v>
      </c>
    </row>
    <row r="325" spans="1:8">
      <c r="A325" s="5">
        <v>57010015</v>
      </c>
      <c r="B325" s="5" t="s">
        <v>805</v>
      </c>
      <c r="C325" s="5">
        <v>25</v>
      </c>
      <c r="D325" s="5" t="s">
        <v>800</v>
      </c>
      <c r="E325" s="5" t="s">
        <v>801</v>
      </c>
      <c r="F325" s="5" t="s">
        <v>802</v>
      </c>
      <c r="G325" s="5" t="s">
        <v>803</v>
      </c>
      <c r="H325" s="5" t="s">
        <v>804</v>
      </c>
    </row>
    <row r="326" spans="1:8">
      <c r="A326" s="5">
        <v>57010016</v>
      </c>
      <c r="B326" s="5" t="s">
        <v>806</v>
      </c>
      <c r="C326" s="5">
        <v>25</v>
      </c>
      <c r="D326" s="5" t="s">
        <v>800</v>
      </c>
      <c r="E326" s="5" t="s">
        <v>801</v>
      </c>
      <c r="F326" s="5" t="s">
        <v>802</v>
      </c>
      <c r="G326" s="5" t="s">
        <v>803</v>
      </c>
      <c r="H326" s="5" t="s">
        <v>804</v>
      </c>
    </row>
    <row r="327" spans="1:8">
      <c r="A327" s="5">
        <v>59021000</v>
      </c>
      <c r="B327" s="5" t="s">
        <v>807</v>
      </c>
      <c r="C327" s="5">
        <v>35</v>
      </c>
      <c r="D327" s="5" t="s">
        <v>808</v>
      </c>
      <c r="E327" s="5" t="s">
        <v>809</v>
      </c>
      <c r="F327" s="5" t="s">
        <v>810</v>
      </c>
      <c r="G327" s="5" t="s">
        <v>811</v>
      </c>
      <c r="H327" s="5" t="s">
        <v>812</v>
      </c>
    </row>
    <row r="328" spans="1:8">
      <c r="A328" s="1">
        <v>62002000</v>
      </c>
      <c r="B328" s="5" t="s">
        <v>1117</v>
      </c>
      <c r="C328" s="5">
        <v>29</v>
      </c>
      <c r="D328" s="5" t="s">
        <v>814</v>
      </c>
      <c r="E328" s="5" t="s">
        <v>815</v>
      </c>
      <c r="F328" s="5" t="s">
        <v>816</v>
      </c>
      <c r="G328" s="5" t="s">
        <v>502</v>
      </c>
      <c r="H328" s="5" t="s">
        <v>503</v>
      </c>
    </row>
    <row r="329" spans="1:8">
      <c r="A329" s="5">
        <v>62002100</v>
      </c>
      <c r="B329" s="5" t="s">
        <v>813</v>
      </c>
      <c r="C329" s="5">
        <v>29</v>
      </c>
      <c r="D329" s="5" t="s">
        <v>814</v>
      </c>
      <c r="E329" s="5" t="s">
        <v>815</v>
      </c>
      <c r="F329" s="5" t="s">
        <v>816</v>
      </c>
      <c r="G329" s="5" t="s">
        <v>817</v>
      </c>
      <c r="H329" s="5" t="s">
        <v>818</v>
      </c>
    </row>
    <row r="330" spans="1:8">
      <c r="A330" s="5">
        <v>62002300</v>
      </c>
      <c r="B330" s="5" t="s">
        <v>819</v>
      </c>
      <c r="C330" s="5">
        <v>29</v>
      </c>
      <c r="D330" s="5" t="s">
        <v>814</v>
      </c>
      <c r="E330" s="5" t="s">
        <v>815</v>
      </c>
      <c r="F330" s="5" t="s">
        <v>816</v>
      </c>
      <c r="G330" s="5" t="s">
        <v>820</v>
      </c>
      <c r="H330" s="5" t="s">
        <v>821</v>
      </c>
    </row>
    <row r="331" spans="1:8">
      <c r="A331" s="5">
        <v>62002400</v>
      </c>
      <c r="B331" s="5" t="s">
        <v>822</v>
      </c>
      <c r="C331" s="5">
        <v>29</v>
      </c>
      <c r="D331" s="5" t="s">
        <v>814</v>
      </c>
      <c r="E331" s="5" t="s">
        <v>815</v>
      </c>
      <c r="F331" s="5" t="s">
        <v>816</v>
      </c>
      <c r="G331" s="5" t="s">
        <v>823</v>
      </c>
      <c r="H331" s="5" t="s">
        <v>824</v>
      </c>
    </row>
    <row r="332" spans="1:8">
      <c r="A332" s="5">
        <v>62002600</v>
      </c>
      <c r="B332" s="5" t="s">
        <v>825</v>
      </c>
      <c r="C332" s="5">
        <v>29</v>
      </c>
      <c r="D332" s="5" t="s">
        <v>814</v>
      </c>
      <c r="E332" s="5" t="s">
        <v>815</v>
      </c>
      <c r="F332" s="5" t="s">
        <v>816</v>
      </c>
      <c r="G332" s="5" t="s">
        <v>502</v>
      </c>
      <c r="H332" s="5" t="s">
        <v>503</v>
      </c>
    </row>
    <row r="333" spans="1:8">
      <c r="A333" s="5">
        <v>62502100</v>
      </c>
      <c r="B333" s="5" t="s">
        <v>826</v>
      </c>
      <c r="C333" s="5">
        <v>29</v>
      </c>
      <c r="D333" s="5" t="s">
        <v>814</v>
      </c>
      <c r="E333" s="5" t="s">
        <v>815</v>
      </c>
      <c r="F333" s="5" t="s">
        <v>816</v>
      </c>
      <c r="G333" s="5" t="s">
        <v>827</v>
      </c>
      <c r="H333" s="5" t="s">
        <v>828</v>
      </c>
    </row>
    <row r="334" spans="1:8">
      <c r="A334" s="5">
        <v>62502300</v>
      </c>
      <c r="B334" s="5" t="s">
        <v>829</v>
      </c>
      <c r="C334" s="5">
        <v>29</v>
      </c>
      <c r="D334" s="5" t="s">
        <v>814</v>
      </c>
      <c r="E334" s="5" t="s">
        <v>815</v>
      </c>
      <c r="F334" s="5" t="s">
        <v>816</v>
      </c>
      <c r="G334" s="5" t="s">
        <v>830</v>
      </c>
      <c r="H334" s="5" t="s">
        <v>831</v>
      </c>
    </row>
    <row r="335" spans="1:8">
      <c r="A335" s="5">
        <v>62502400</v>
      </c>
      <c r="B335" s="5" t="s">
        <v>832</v>
      </c>
      <c r="C335" s="5">
        <v>29</v>
      </c>
      <c r="D335" s="5" t="s">
        <v>814</v>
      </c>
      <c r="E335" s="5" t="s">
        <v>815</v>
      </c>
      <c r="F335" s="5" t="s">
        <v>816</v>
      </c>
      <c r="G335" s="5" t="s">
        <v>833</v>
      </c>
      <c r="H335" s="5" t="s">
        <v>834</v>
      </c>
    </row>
    <row r="336" spans="1:8">
      <c r="A336" s="5">
        <v>62502420</v>
      </c>
      <c r="B336" s="5" t="s">
        <v>835</v>
      </c>
      <c r="C336" s="5">
        <v>29</v>
      </c>
      <c r="D336" s="5" t="s">
        <v>814</v>
      </c>
      <c r="E336" s="5" t="s">
        <v>815</v>
      </c>
      <c r="F336" s="5" t="s">
        <v>816</v>
      </c>
      <c r="G336" s="5" t="s">
        <v>833</v>
      </c>
      <c r="H336" s="5" t="s">
        <v>834</v>
      </c>
    </row>
    <row r="337" spans="1:8">
      <c r="A337" s="6" t="s">
        <v>836</v>
      </c>
      <c r="B337" s="5" t="s">
        <v>837</v>
      </c>
      <c r="C337" s="5">
        <v>29</v>
      </c>
      <c r="D337" s="5" t="s">
        <v>814</v>
      </c>
      <c r="E337" s="5" t="s">
        <v>815</v>
      </c>
      <c r="F337" s="5" t="s">
        <v>816</v>
      </c>
      <c r="G337" s="5" t="s">
        <v>833</v>
      </c>
      <c r="H337" s="5" t="s">
        <v>834</v>
      </c>
    </row>
    <row r="338" spans="1:8">
      <c r="A338" s="5">
        <v>62502600</v>
      </c>
      <c r="B338" s="5" t="s">
        <v>838</v>
      </c>
      <c r="C338" s="5">
        <v>29</v>
      </c>
      <c r="D338" s="5" t="s">
        <v>814</v>
      </c>
      <c r="E338" s="5" t="s">
        <v>815</v>
      </c>
      <c r="F338" s="5" t="s">
        <v>816</v>
      </c>
      <c r="G338" s="5" t="s">
        <v>505</v>
      </c>
      <c r="H338" s="5" t="s">
        <v>506</v>
      </c>
    </row>
    <row r="339" spans="1:8">
      <c r="A339" s="5">
        <v>62510000</v>
      </c>
      <c r="B339" s="5" t="s">
        <v>839</v>
      </c>
      <c r="C339" s="5">
        <v>29</v>
      </c>
      <c r="D339" s="5" t="s">
        <v>814</v>
      </c>
      <c r="E339" s="5" t="s">
        <v>815</v>
      </c>
      <c r="F339" s="5" t="s">
        <v>816</v>
      </c>
      <c r="G339" s="5" t="s">
        <v>833</v>
      </c>
      <c r="H339" s="5" t="s">
        <v>834</v>
      </c>
    </row>
    <row r="340" spans="1:8">
      <c r="A340" s="5">
        <v>62512000</v>
      </c>
      <c r="B340" s="5" t="s">
        <v>839</v>
      </c>
      <c r="C340" s="5">
        <v>29</v>
      </c>
      <c r="D340" s="5" t="s">
        <v>814</v>
      </c>
      <c r="E340" s="5" t="s">
        <v>815</v>
      </c>
      <c r="F340" s="5" t="s">
        <v>816</v>
      </c>
      <c r="G340" s="5" t="s">
        <v>833</v>
      </c>
      <c r="H340" s="5" t="s">
        <v>834</v>
      </c>
    </row>
    <row r="341" spans="1:8">
      <c r="A341" s="5">
        <v>62512300</v>
      </c>
      <c r="B341" s="5" t="s">
        <v>840</v>
      </c>
      <c r="C341" s="5">
        <v>29</v>
      </c>
      <c r="D341" s="5" t="s">
        <v>814</v>
      </c>
      <c r="E341" s="5" t="s">
        <v>815</v>
      </c>
      <c r="F341" s="5" t="s">
        <v>816</v>
      </c>
      <c r="G341" s="5" t="s">
        <v>830</v>
      </c>
      <c r="H341" s="5" t="s">
        <v>831</v>
      </c>
    </row>
    <row r="342" spans="1:8">
      <c r="A342" s="5">
        <v>62512400</v>
      </c>
      <c r="B342" s="5" t="s">
        <v>841</v>
      </c>
      <c r="C342" s="5">
        <v>29</v>
      </c>
      <c r="D342" s="5" t="s">
        <v>814</v>
      </c>
      <c r="E342" s="5" t="s">
        <v>815</v>
      </c>
      <c r="F342" s="5" t="s">
        <v>816</v>
      </c>
      <c r="G342" s="5" t="s">
        <v>833</v>
      </c>
      <c r="H342" s="5" t="s">
        <v>834</v>
      </c>
    </row>
    <row r="343" spans="1:8">
      <c r="A343" s="5">
        <v>62520700</v>
      </c>
      <c r="B343" s="5" t="s">
        <v>842</v>
      </c>
      <c r="C343" s="5">
        <v>29</v>
      </c>
      <c r="D343" s="5" t="s">
        <v>814</v>
      </c>
      <c r="E343" s="5" t="s">
        <v>815</v>
      </c>
      <c r="F343" s="5" t="s">
        <v>816</v>
      </c>
      <c r="G343" s="5" t="s">
        <v>833</v>
      </c>
      <c r="H343" s="5" t="s">
        <v>834</v>
      </c>
    </row>
    <row r="344" spans="1:8">
      <c r="A344" s="5">
        <v>62520800</v>
      </c>
      <c r="B344" s="5" t="s">
        <v>843</v>
      </c>
      <c r="C344" s="5">
        <v>29</v>
      </c>
      <c r="D344" s="5" t="s">
        <v>814</v>
      </c>
      <c r="E344" s="5" t="s">
        <v>815</v>
      </c>
      <c r="F344" s="5" t="s">
        <v>816</v>
      </c>
      <c r="G344" s="5" t="s">
        <v>833</v>
      </c>
      <c r="H344" s="5" t="s">
        <v>834</v>
      </c>
    </row>
    <row r="345" spans="1:8">
      <c r="A345" s="5">
        <v>63110000</v>
      </c>
      <c r="B345" s="5" t="s">
        <v>844</v>
      </c>
      <c r="C345" s="5">
        <v>29</v>
      </c>
      <c r="D345" s="5" t="s">
        <v>814</v>
      </c>
      <c r="E345" s="5" t="s">
        <v>815</v>
      </c>
      <c r="F345" s="5" t="s">
        <v>816</v>
      </c>
      <c r="G345" s="5" t="s">
        <v>845</v>
      </c>
      <c r="H345" s="5" t="s">
        <v>846</v>
      </c>
    </row>
    <row r="346" spans="1:8">
      <c r="A346" s="5">
        <v>63110024</v>
      </c>
      <c r="B346" s="5" t="s">
        <v>847</v>
      </c>
      <c r="C346" s="5">
        <v>29</v>
      </c>
      <c r="D346" s="5" t="s">
        <v>814</v>
      </c>
      <c r="E346" s="5" t="s">
        <v>815</v>
      </c>
      <c r="F346" s="5" t="s">
        <v>816</v>
      </c>
      <c r="G346" s="5" t="s">
        <v>845</v>
      </c>
      <c r="H346" s="5" t="s">
        <v>846</v>
      </c>
    </row>
    <row r="347" spans="1:8">
      <c r="A347" s="5">
        <v>63150021</v>
      </c>
      <c r="B347" s="5" t="s">
        <v>848</v>
      </c>
      <c r="C347" s="5">
        <v>29</v>
      </c>
      <c r="D347" s="5" t="s">
        <v>814</v>
      </c>
      <c r="E347" s="5" t="s">
        <v>815</v>
      </c>
      <c r="F347" s="5" t="s">
        <v>816</v>
      </c>
      <c r="G347" s="5" t="s">
        <v>849</v>
      </c>
      <c r="H347" s="5" t="s">
        <v>850</v>
      </c>
    </row>
    <row r="348" spans="1:8">
      <c r="A348" s="5">
        <v>63150022</v>
      </c>
      <c r="B348" s="5" t="s">
        <v>851</v>
      </c>
      <c r="C348" s="5">
        <v>29</v>
      </c>
      <c r="D348" s="5" t="s">
        <v>814</v>
      </c>
      <c r="E348" s="5" t="s">
        <v>815</v>
      </c>
      <c r="F348" s="5" t="s">
        <v>816</v>
      </c>
      <c r="G348" s="5" t="s">
        <v>665</v>
      </c>
      <c r="H348" s="5" t="s">
        <v>666</v>
      </c>
    </row>
    <row r="349" spans="1:8">
      <c r="A349" s="5">
        <v>63150023</v>
      </c>
      <c r="B349" s="5" t="s">
        <v>852</v>
      </c>
      <c r="C349" s="5">
        <v>29</v>
      </c>
      <c r="D349" s="5" t="s">
        <v>814</v>
      </c>
      <c r="E349" s="5" t="s">
        <v>815</v>
      </c>
      <c r="F349" s="5" t="s">
        <v>816</v>
      </c>
      <c r="G349" s="5" t="s">
        <v>853</v>
      </c>
      <c r="H349" s="5" t="s">
        <v>854</v>
      </c>
    </row>
    <row r="350" spans="1:8">
      <c r="A350" s="5">
        <v>63150024</v>
      </c>
      <c r="B350" s="5" t="s">
        <v>847</v>
      </c>
      <c r="C350" s="5">
        <v>29</v>
      </c>
      <c r="D350" s="5" t="s">
        <v>814</v>
      </c>
      <c r="E350" s="5" t="s">
        <v>815</v>
      </c>
      <c r="F350" s="5" t="s">
        <v>816</v>
      </c>
      <c r="G350" s="5" t="s">
        <v>855</v>
      </c>
      <c r="H350" s="5" t="s">
        <v>856</v>
      </c>
    </row>
    <row r="351" spans="1:8">
      <c r="A351" s="5">
        <v>63150026</v>
      </c>
      <c r="B351" s="5" t="s">
        <v>857</v>
      </c>
      <c r="C351" s="5">
        <v>29</v>
      </c>
      <c r="D351" s="5" t="s">
        <v>814</v>
      </c>
      <c r="E351" s="5" t="s">
        <v>815</v>
      </c>
      <c r="F351" s="5" t="s">
        <v>816</v>
      </c>
      <c r="G351" s="5" t="s">
        <v>659</v>
      </c>
      <c r="H351" s="5" t="s">
        <v>660</v>
      </c>
    </row>
    <row r="352" spans="1:8">
      <c r="A352" s="5">
        <v>68011000</v>
      </c>
      <c r="B352" s="5" t="s">
        <v>858</v>
      </c>
      <c r="C352" s="5">
        <v>30</v>
      </c>
      <c r="D352" s="5" t="s">
        <v>859</v>
      </c>
      <c r="E352" s="5" t="s">
        <v>860</v>
      </c>
      <c r="F352" s="5" t="s">
        <v>859</v>
      </c>
      <c r="G352" s="5" t="s">
        <v>861</v>
      </c>
      <c r="H352" s="5" t="s">
        <v>862</v>
      </c>
    </row>
    <row r="353" spans="1:8">
      <c r="A353" s="5">
        <v>68011500</v>
      </c>
      <c r="B353" s="5" t="s">
        <v>863</v>
      </c>
      <c r="C353" s="5">
        <v>30</v>
      </c>
      <c r="D353" s="5" t="s">
        <v>859</v>
      </c>
      <c r="E353" s="5" t="s">
        <v>860</v>
      </c>
      <c r="F353" s="5" t="s">
        <v>859</v>
      </c>
      <c r="G353" s="5" t="s">
        <v>861</v>
      </c>
      <c r="H353" s="5" t="s">
        <v>862</v>
      </c>
    </row>
    <row r="354" spans="1:8">
      <c r="A354" s="5">
        <v>68012000</v>
      </c>
      <c r="B354" s="5" t="s">
        <v>864</v>
      </c>
      <c r="C354" s="5">
        <v>30</v>
      </c>
      <c r="D354" s="5" t="s">
        <v>859</v>
      </c>
      <c r="E354" s="5" t="s">
        <v>860</v>
      </c>
      <c r="F354" s="5" t="s">
        <v>859</v>
      </c>
      <c r="G354" s="5" t="s">
        <v>861</v>
      </c>
      <c r="H354" s="5" t="s">
        <v>862</v>
      </c>
    </row>
    <row r="355" spans="1:8">
      <c r="A355" s="5">
        <v>68012500</v>
      </c>
      <c r="B355" s="5" t="s">
        <v>865</v>
      </c>
      <c r="C355" s="5">
        <v>30</v>
      </c>
      <c r="D355" s="5" t="s">
        <v>859</v>
      </c>
      <c r="E355" s="5" t="s">
        <v>860</v>
      </c>
      <c r="F355" s="5" t="s">
        <v>859</v>
      </c>
      <c r="G355" s="5" t="s">
        <v>861</v>
      </c>
      <c r="H355" s="5" t="s">
        <v>862</v>
      </c>
    </row>
    <row r="356" spans="1:8">
      <c r="A356" s="1">
        <v>68251000</v>
      </c>
      <c r="B356" s="5" t="s">
        <v>1118</v>
      </c>
      <c r="C356" s="5">
        <v>31</v>
      </c>
      <c r="D356" s="5" t="s">
        <v>867</v>
      </c>
      <c r="E356" s="5" t="s">
        <v>868</v>
      </c>
      <c r="F356" s="5" t="s">
        <v>867</v>
      </c>
      <c r="G356" s="5" t="s">
        <v>869</v>
      </c>
      <c r="H356" s="5" t="s">
        <v>870</v>
      </c>
    </row>
    <row r="357" spans="1:8">
      <c r="A357" s="5">
        <v>68254000</v>
      </c>
      <c r="B357" s="5" t="s">
        <v>866</v>
      </c>
      <c r="C357" s="5">
        <v>31</v>
      </c>
      <c r="D357" s="5" t="s">
        <v>867</v>
      </c>
      <c r="E357" s="5" t="s">
        <v>868</v>
      </c>
      <c r="F357" s="5" t="s">
        <v>867</v>
      </c>
      <c r="G357" s="5" t="s">
        <v>869</v>
      </c>
      <c r="H357" s="5" t="s">
        <v>870</v>
      </c>
    </row>
    <row r="358" spans="1:8">
      <c r="A358" s="5">
        <v>68255000</v>
      </c>
      <c r="B358" s="5" t="s">
        <v>871</v>
      </c>
      <c r="C358" s="5">
        <v>31</v>
      </c>
      <c r="D358" s="5" t="s">
        <v>867</v>
      </c>
      <c r="E358" s="5" t="s">
        <v>868</v>
      </c>
      <c r="F358" s="5" t="s">
        <v>867</v>
      </c>
      <c r="G358" s="5" t="s">
        <v>872</v>
      </c>
      <c r="H358" s="5" t="s">
        <v>873</v>
      </c>
    </row>
    <row r="359" spans="1:8">
      <c r="A359" s="5">
        <v>68257000</v>
      </c>
      <c r="B359" s="5" t="s">
        <v>874</v>
      </c>
      <c r="C359" s="5">
        <v>31</v>
      </c>
      <c r="D359" s="5" t="s">
        <v>867</v>
      </c>
      <c r="E359" s="5" t="s">
        <v>868</v>
      </c>
      <c r="F359" s="5" t="s">
        <v>867</v>
      </c>
      <c r="G359" s="5" t="s">
        <v>875</v>
      </c>
      <c r="H359" s="5" t="s">
        <v>876</v>
      </c>
    </row>
    <row r="360" spans="1:8">
      <c r="A360" s="5">
        <v>68258000</v>
      </c>
      <c r="B360" s="5" t="s">
        <v>877</v>
      </c>
      <c r="C360" s="5">
        <v>31</v>
      </c>
      <c r="D360" s="5" t="s">
        <v>867</v>
      </c>
      <c r="E360" s="5" t="s">
        <v>868</v>
      </c>
      <c r="F360" s="5" t="s">
        <v>867</v>
      </c>
      <c r="G360" s="5" t="s">
        <v>878</v>
      </c>
      <c r="H360" s="5" t="s">
        <v>879</v>
      </c>
    </row>
    <row r="361" spans="1:8">
      <c r="A361" s="5">
        <v>68311000</v>
      </c>
      <c r="B361" s="5" t="s">
        <v>880</v>
      </c>
      <c r="C361" s="5">
        <v>32</v>
      </c>
      <c r="D361" s="5" t="s">
        <v>881</v>
      </c>
      <c r="E361" s="5" t="s">
        <v>882</v>
      </c>
      <c r="F361" s="5" t="s">
        <v>883</v>
      </c>
      <c r="G361" s="5" t="s">
        <v>861</v>
      </c>
      <c r="H361" s="5" t="s">
        <v>862</v>
      </c>
    </row>
    <row r="362" spans="1:8">
      <c r="A362" s="5">
        <v>68312000</v>
      </c>
      <c r="B362" s="5" t="s">
        <v>884</v>
      </c>
      <c r="C362" s="5">
        <v>32</v>
      </c>
      <c r="D362" s="5" t="s">
        <v>881</v>
      </c>
      <c r="E362" s="5" t="s">
        <v>882</v>
      </c>
      <c r="F362" s="5" t="s">
        <v>883</v>
      </c>
      <c r="G362" s="5" t="s">
        <v>861</v>
      </c>
      <c r="H362" s="5" t="s">
        <v>862</v>
      </c>
    </row>
    <row r="363" spans="1:8">
      <c r="A363" s="5">
        <v>68312500</v>
      </c>
      <c r="B363" s="5" t="s">
        <v>885</v>
      </c>
      <c r="C363" s="5">
        <v>32</v>
      </c>
      <c r="D363" s="5" t="s">
        <v>881</v>
      </c>
      <c r="E363" s="5" t="s">
        <v>882</v>
      </c>
      <c r="F363" s="5" t="s">
        <v>883</v>
      </c>
      <c r="G363" s="5" t="s">
        <v>861</v>
      </c>
      <c r="H363" s="5" t="s">
        <v>862</v>
      </c>
    </row>
    <row r="364" spans="1:8">
      <c r="A364" s="5">
        <v>68520000</v>
      </c>
      <c r="B364" s="5" t="s">
        <v>886</v>
      </c>
      <c r="C364" s="5">
        <v>34</v>
      </c>
      <c r="D364" s="5" t="s">
        <v>887</v>
      </c>
      <c r="E364" s="5" t="s">
        <v>888</v>
      </c>
      <c r="F364" s="5" t="s">
        <v>887</v>
      </c>
      <c r="G364" s="5" t="s">
        <v>889</v>
      </c>
      <c r="H364" s="5" t="s">
        <v>890</v>
      </c>
    </row>
    <row r="365" spans="1:8">
      <c r="A365" s="5">
        <v>68520100</v>
      </c>
      <c r="B365" s="5" t="s">
        <v>891</v>
      </c>
      <c r="C365" s="5">
        <v>34</v>
      </c>
      <c r="D365" s="5" t="s">
        <v>887</v>
      </c>
      <c r="E365" s="5" t="s">
        <v>888</v>
      </c>
      <c r="F365" s="5" t="s">
        <v>887</v>
      </c>
      <c r="G365" s="5" t="s">
        <v>889</v>
      </c>
      <c r="H365" s="5" t="s">
        <v>890</v>
      </c>
    </row>
    <row r="366" spans="1:8">
      <c r="A366" s="5">
        <v>68532000</v>
      </c>
      <c r="B366" s="5" t="s">
        <v>892</v>
      </c>
      <c r="C366" s="5">
        <v>34</v>
      </c>
      <c r="D366" s="5" t="s">
        <v>887</v>
      </c>
      <c r="E366" s="5" t="s">
        <v>888</v>
      </c>
      <c r="F366" s="5" t="s">
        <v>887</v>
      </c>
      <c r="G366" s="5" t="s">
        <v>893</v>
      </c>
      <c r="H366" s="5" t="s">
        <v>894</v>
      </c>
    </row>
    <row r="367" spans="1:8">
      <c r="A367" s="5">
        <v>68532100</v>
      </c>
      <c r="B367" s="5" t="s">
        <v>895</v>
      </c>
      <c r="C367" s="5">
        <v>34</v>
      </c>
      <c r="D367" s="5" t="s">
        <v>887</v>
      </c>
      <c r="E367" s="5" t="s">
        <v>888</v>
      </c>
      <c r="F367" s="5" t="s">
        <v>887</v>
      </c>
      <c r="G367" s="5" t="s">
        <v>893</v>
      </c>
      <c r="H367" s="5" t="s">
        <v>894</v>
      </c>
    </row>
    <row r="368" spans="1:8">
      <c r="A368" s="5">
        <v>68533000</v>
      </c>
      <c r="B368" s="5" t="s">
        <v>896</v>
      </c>
      <c r="C368" s="5">
        <v>34</v>
      </c>
      <c r="D368" s="5" t="s">
        <v>887</v>
      </c>
      <c r="E368" s="5" t="s">
        <v>888</v>
      </c>
      <c r="F368" s="5" t="s">
        <v>887</v>
      </c>
      <c r="G368" s="5" t="s">
        <v>893</v>
      </c>
      <c r="H368" s="5" t="s">
        <v>894</v>
      </c>
    </row>
    <row r="369" spans="1:8">
      <c r="A369" s="5">
        <v>68533100</v>
      </c>
      <c r="B369" s="5" t="s">
        <v>897</v>
      </c>
      <c r="C369" s="5">
        <v>34</v>
      </c>
      <c r="D369" s="5" t="s">
        <v>887</v>
      </c>
      <c r="E369" s="5" t="s">
        <v>888</v>
      </c>
      <c r="F369" s="5" t="s">
        <v>887</v>
      </c>
      <c r="G369" s="5" t="s">
        <v>893</v>
      </c>
      <c r="H369" s="5" t="s">
        <v>894</v>
      </c>
    </row>
    <row r="370" spans="1:8">
      <c r="A370" s="5">
        <v>68535000</v>
      </c>
      <c r="B370" s="5" t="s">
        <v>898</v>
      </c>
      <c r="C370" s="5">
        <v>34</v>
      </c>
      <c r="D370" s="5" t="s">
        <v>887</v>
      </c>
      <c r="E370" s="5" t="s">
        <v>888</v>
      </c>
      <c r="F370" s="5" t="s">
        <v>887</v>
      </c>
      <c r="G370" s="5" t="s">
        <v>893</v>
      </c>
      <c r="H370" s="5" t="s">
        <v>894</v>
      </c>
    </row>
    <row r="371" spans="1:8">
      <c r="A371" s="5">
        <v>68535100</v>
      </c>
      <c r="B371" s="5" t="s">
        <v>899</v>
      </c>
      <c r="C371" s="5">
        <v>34</v>
      </c>
      <c r="D371" s="5" t="s">
        <v>887</v>
      </c>
      <c r="E371" s="5" t="s">
        <v>888</v>
      </c>
      <c r="F371" s="5" t="s">
        <v>887</v>
      </c>
      <c r="G371" s="5" t="s">
        <v>893</v>
      </c>
      <c r="H371" s="5" t="s">
        <v>894</v>
      </c>
    </row>
    <row r="372" spans="1:8">
      <c r="A372" s="5">
        <v>68543000</v>
      </c>
      <c r="B372" s="5" t="s">
        <v>900</v>
      </c>
      <c r="C372" s="5">
        <v>34</v>
      </c>
      <c r="D372" s="5" t="s">
        <v>887</v>
      </c>
      <c r="E372" s="5" t="s">
        <v>888</v>
      </c>
      <c r="F372" s="5" t="s">
        <v>887</v>
      </c>
      <c r="G372" s="5" t="s">
        <v>901</v>
      </c>
      <c r="H372" s="5" t="s">
        <v>902</v>
      </c>
    </row>
    <row r="373" spans="1:8">
      <c r="A373" s="5">
        <v>68544000</v>
      </c>
      <c r="B373" s="5" t="s">
        <v>903</v>
      </c>
      <c r="C373" s="5">
        <v>34</v>
      </c>
      <c r="D373" s="5" t="s">
        <v>887</v>
      </c>
      <c r="E373" s="5" t="s">
        <v>888</v>
      </c>
      <c r="F373" s="5" t="s">
        <v>887</v>
      </c>
      <c r="G373" s="5" t="s">
        <v>901</v>
      </c>
      <c r="H373" s="5" t="s">
        <v>902</v>
      </c>
    </row>
    <row r="374" spans="1:8">
      <c r="A374" s="5">
        <v>68545000</v>
      </c>
      <c r="B374" s="5" t="s">
        <v>904</v>
      </c>
      <c r="C374" s="5">
        <v>34</v>
      </c>
      <c r="D374" s="5" t="s">
        <v>887</v>
      </c>
      <c r="E374" s="5" t="s">
        <v>888</v>
      </c>
      <c r="F374" s="5" t="s">
        <v>887</v>
      </c>
      <c r="G374" s="5" t="s">
        <v>905</v>
      </c>
      <c r="H374" s="5" t="s">
        <v>906</v>
      </c>
    </row>
    <row r="375" spans="1:8">
      <c r="A375" s="5">
        <v>69011000</v>
      </c>
      <c r="B375" s="5" t="s">
        <v>907</v>
      </c>
      <c r="C375" s="5">
        <v>45</v>
      </c>
      <c r="D375" s="5" t="s">
        <v>908</v>
      </c>
      <c r="E375" s="5" t="s">
        <v>909</v>
      </c>
      <c r="F375" s="5" t="s">
        <v>910</v>
      </c>
      <c r="G375" s="5" t="s">
        <v>911</v>
      </c>
      <c r="H375" s="5" t="s">
        <v>912</v>
      </c>
    </row>
    <row r="376" spans="1:8">
      <c r="A376" s="5">
        <v>69012000</v>
      </c>
      <c r="B376" s="5" t="s">
        <v>913</v>
      </c>
      <c r="C376" s="5">
        <v>45</v>
      </c>
      <c r="D376" s="5" t="s">
        <v>908</v>
      </c>
      <c r="E376" s="5" t="s">
        <v>909</v>
      </c>
      <c r="F376" s="5" t="s">
        <v>910</v>
      </c>
      <c r="G376" s="5" t="s">
        <v>911</v>
      </c>
      <c r="H376" s="5" t="s">
        <v>912</v>
      </c>
    </row>
    <row r="377" spans="1:8">
      <c r="A377" s="5">
        <v>69021000</v>
      </c>
      <c r="B377" s="5" t="s">
        <v>914</v>
      </c>
      <c r="C377" s="5">
        <v>45</v>
      </c>
      <c r="D377" s="5" t="s">
        <v>908</v>
      </c>
      <c r="E377" s="5" t="s">
        <v>915</v>
      </c>
      <c r="F377" s="5" t="s">
        <v>916</v>
      </c>
      <c r="G377" s="5" t="s">
        <v>917</v>
      </c>
      <c r="H377" s="5" t="s">
        <v>918</v>
      </c>
    </row>
    <row r="378" spans="1:8">
      <c r="A378" s="5">
        <v>69022000</v>
      </c>
      <c r="B378" s="5" t="s">
        <v>919</v>
      </c>
      <c r="C378" s="5">
        <v>45</v>
      </c>
      <c r="D378" s="5" t="s">
        <v>908</v>
      </c>
      <c r="E378" s="5" t="s">
        <v>915</v>
      </c>
      <c r="F378" s="5" t="s">
        <v>916</v>
      </c>
      <c r="G378" s="5" t="s">
        <v>917</v>
      </c>
      <c r="H378" s="5" t="s">
        <v>918</v>
      </c>
    </row>
    <row r="379" spans="1:8">
      <c r="A379" s="5">
        <v>69031000</v>
      </c>
      <c r="B379" s="5" t="s">
        <v>920</v>
      </c>
      <c r="C379" s="5">
        <v>45</v>
      </c>
      <c r="D379" s="5" t="s">
        <v>908</v>
      </c>
      <c r="E379" s="5" t="s">
        <v>921</v>
      </c>
      <c r="F379" s="5" t="s">
        <v>922</v>
      </c>
      <c r="G379" s="5" t="s">
        <v>923</v>
      </c>
      <c r="H379" s="5" t="s">
        <v>924</v>
      </c>
    </row>
    <row r="380" spans="1:8">
      <c r="A380" s="5">
        <v>69041000</v>
      </c>
      <c r="B380" s="5" t="s">
        <v>925</v>
      </c>
      <c r="C380" s="5">
        <v>45</v>
      </c>
      <c r="D380" s="5" t="s">
        <v>908</v>
      </c>
      <c r="E380" s="5" t="s">
        <v>926</v>
      </c>
      <c r="F380" s="5" t="s">
        <v>927</v>
      </c>
      <c r="G380" s="5" t="s">
        <v>923</v>
      </c>
      <c r="H380" s="5" t="s">
        <v>924</v>
      </c>
    </row>
    <row r="381" spans="1:8">
      <c r="A381" s="5">
        <v>69061000</v>
      </c>
      <c r="B381" s="9" t="s">
        <v>928</v>
      </c>
      <c r="C381" s="5">
        <v>45</v>
      </c>
      <c r="D381" s="5" t="s">
        <v>908</v>
      </c>
      <c r="E381" s="5" t="s">
        <v>929</v>
      </c>
      <c r="F381" s="5" t="s">
        <v>930</v>
      </c>
      <c r="G381" s="5" t="s">
        <v>931</v>
      </c>
      <c r="H381" s="5" t="s">
        <v>932</v>
      </c>
    </row>
    <row r="382" spans="1:8">
      <c r="A382" s="5">
        <v>69062000</v>
      </c>
      <c r="B382" s="5" t="s">
        <v>933</v>
      </c>
      <c r="C382" s="5">
        <v>45</v>
      </c>
      <c r="D382" s="5" t="s">
        <v>908</v>
      </c>
      <c r="E382" s="5" t="s">
        <v>929</v>
      </c>
      <c r="F382" s="5" t="s">
        <v>930</v>
      </c>
      <c r="G382" s="5" t="s">
        <v>931</v>
      </c>
      <c r="H382" s="5" t="s">
        <v>932</v>
      </c>
    </row>
    <row r="383" spans="1:8">
      <c r="A383" s="5">
        <v>69063000</v>
      </c>
      <c r="B383" s="5" t="s">
        <v>934</v>
      </c>
      <c r="C383" s="5">
        <v>45</v>
      </c>
      <c r="D383" s="5" t="s">
        <v>908</v>
      </c>
      <c r="E383" s="5" t="s">
        <v>929</v>
      </c>
      <c r="F383" s="5" t="s">
        <v>930</v>
      </c>
      <c r="G383" s="5" t="s">
        <v>931</v>
      </c>
      <c r="H383" s="5" t="s">
        <v>932</v>
      </c>
    </row>
    <row r="384" spans="1:8">
      <c r="A384" s="5">
        <v>69063200</v>
      </c>
      <c r="B384" s="5" t="s">
        <v>935</v>
      </c>
      <c r="C384" s="5">
        <v>45</v>
      </c>
      <c r="D384" s="5" t="s">
        <v>908</v>
      </c>
      <c r="E384" s="5" t="s">
        <v>929</v>
      </c>
      <c r="F384" s="5" t="s">
        <v>930</v>
      </c>
      <c r="G384" s="5" t="s">
        <v>931</v>
      </c>
      <c r="H384" s="5" t="s">
        <v>932</v>
      </c>
    </row>
    <row r="385" spans="1:8">
      <c r="A385" s="5">
        <v>69065000</v>
      </c>
      <c r="B385" s="5" t="s">
        <v>936</v>
      </c>
      <c r="C385" s="5">
        <v>45</v>
      </c>
      <c r="D385" s="5" t="s">
        <v>908</v>
      </c>
      <c r="E385" s="5" t="s">
        <v>929</v>
      </c>
      <c r="F385" s="5" t="s">
        <v>930</v>
      </c>
      <c r="G385" s="5" t="s">
        <v>931</v>
      </c>
      <c r="H385" s="5" t="s">
        <v>932</v>
      </c>
    </row>
    <row r="386" spans="1:8">
      <c r="A386" s="5">
        <v>69071000</v>
      </c>
      <c r="B386" s="9" t="s">
        <v>937</v>
      </c>
      <c r="C386" s="5">
        <v>45</v>
      </c>
      <c r="D386" s="5" t="s">
        <v>908</v>
      </c>
      <c r="E386" s="5" t="s">
        <v>938</v>
      </c>
      <c r="F386" s="5" t="s">
        <v>939</v>
      </c>
      <c r="G386" s="5" t="s">
        <v>940</v>
      </c>
      <c r="H386" s="5" t="s">
        <v>941</v>
      </c>
    </row>
    <row r="387" spans="1:8">
      <c r="A387" s="5">
        <v>69072000</v>
      </c>
      <c r="B387" s="5" t="s">
        <v>942</v>
      </c>
      <c r="C387" s="5">
        <v>45</v>
      </c>
      <c r="D387" s="5" t="s">
        <v>908</v>
      </c>
      <c r="E387" s="5" t="s">
        <v>938</v>
      </c>
      <c r="F387" s="5" t="s">
        <v>939</v>
      </c>
      <c r="G387" s="5" t="s">
        <v>940</v>
      </c>
      <c r="H387" s="5" t="s">
        <v>941</v>
      </c>
    </row>
    <row r="388" spans="1:8">
      <c r="A388" s="5">
        <v>69073000</v>
      </c>
      <c r="B388" s="5" t="s">
        <v>943</v>
      </c>
      <c r="C388" s="5">
        <v>45</v>
      </c>
      <c r="D388" s="5" t="s">
        <v>908</v>
      </c>
      <c r="E388" s="5" t="s">
        <v>938</v>
      </c>
      <c r="F388" s="5" t="s">
        <v>939</v>
      </c>
      <c r="G388" s="5" t="s">
        <v>940</v>
      </c>
      <c r="H388" s="5" t="s">
        <v>941</v>
      </c>
    </row>
    <row r="389" spans="1:8">
      <c r="A389" s="5">
        <v>69073200</v>
      </c>
      <c r="B389" s="5" t="s">
        <v>944</v>
      </c>
      <c r="C389" s="5">
        <v>45</v>
      </c>
      <c r="D389" s="5" t="s">
        <v>908</v>
      </c>
      <c r="E389" s="5" t="s">
        <v>938</v>
      </c>
      <c r="F389" s="5" t="s">
        <v>939</v>
      </c>
      <c r="G389" s="5" t="s">
        <v>940</v>
      </c>
      <c r="H389" s="5" t="s">
        <v>941</v>
      </c>
    </row>
    <row r="390" spans="1:8">
      <c r="A390" s="5">
        <v>69073500</v>
      </c>
      <c r="B390" s="5" t="s">
        <v>945</v>
      </c>
      <c r="C390" s="5">
        <v>45</v>
      </c>
      <c r="D390" s="5" t="s">
        <v>908</v>
      </c>
      <c r="E390" s="5" t="s">
        <v>938</v>
      </c>
      <c r="F390" s="5" t="s">
        <v>939</v>
      </c>
      <c r="G390" s="5" t="s">
        <v>940</v>
      </c>
      <c r="H390" s="5" t="s">
        <v>941</v>
      </c>
    </row>
    <row r="391" spans="1:8">
      <c r="A391" s="5">
        <v>69520000</v>
      </c>
      <c r="B391" s="5" t="s">
        <v>946</v>
      </c>
      <c r="C391" s="5">
        <v>45</v>
      </c>
      <c r="D391" s="5" t="s">
        <v>908</v>
      </c>
      <c r="E391" s="5" t="s">
        <v>947</v>
      </c>
      <c r="F391" s="5" t="s">
        <v>948</v>
      </c>
      <c r="G391" s="5" t="s">
        <v>949</v>
      </c>
      <c r="H391" s="5" t="s">
        <v>950</v>
      </c>
    </row>
    <row r="392" spans="1:8">
      <c r="A392" s="5">
        <v>69522000</v>
      </c>
      <c r="B392" s="5" t="s">
        <v>951</v>
      </c>
      <c r="C392" s="5">
        <v>45</v>
      </c>
      <c r="D392" s="5" t="s">
        <v>908</v>
      </c>
      <c r="E392" s="5" t="s">
        <v>947</v>
      </c>
      <c r="F392" s="5" t="s">
        <v>948</v>
      </c>
      <c r="G392" s="5" t="s">
        <v>949</v>
      </c>
      <c r="H392" s="5" t="s">
        <v>950</v>
      </c>
    </row>
    <row r="393" spans="1:8">
      <c r="A393" s="5">
        <v>69523000</v>
      </c>
      <c r="B393" s="5" t="s">
        <v>952</v>
      </c>
      <c r="C393" s="5">
        <v>45</v>
      </c>
      <c r="D393" s="5" t="s">
        <v>908</v>
      </c>
      <c r="E393" s="5" t="s">
        <v>947</v>
      </c>
      <c r="F393" s="5" t="s">
        <v>948</v>
      </c>
      <c r="G393" s="5" t="s">
        <v>949</v>
      </c>
      <c r="H393" s="5" t="s">
        <v>950</v>
      </c>
    </row>
    <row r="394" spans="1:8">
      <c r="A394" s="5">
        <v>69524000</v>
      </c>
      <c r="B394" s="5" t="s">
        <v>953</v>
      </c>
      <c r="C394" s="5">
        <v>45</v>
      </c>
      <c r="D394" s="5" t="s">
        <v>908</v>
      </c>
      <c r="E394" s="5" t="s">
        <v>947</v>
      </c>
      <c r="F394" s="5" t="s">
        <v>948</v>
      </c>
      <c r="G394" s="5" t="s">
        <v>949</v>
      </c>
      <c r="H394" s="5" t="s">
        <v>950</v>
      </c>
    </row>
    <row r="395" spans="1:8">
      <c r="A395" s="5">
        <v>70510000</v>
      </c>
      <c r="B395" s="5" t="s">
        <v>954</v>
      </c>
      <c r="C395" s="10">
        <v>41</v>
      </c>
      <c r="D395" s="11" t="s">
        <v>955</v>
      </c>
      <c r="E395" s="5" t="s">
        <v>956</v>
      </c>
      <c r="F395" s="5" t="s">
        <v>957</v>
      </c>
      <c r="G395" s="5" t="s">
        <v>958</v>
      </c>
      <c r="H395" s="5" t="s">
        <v>959</v>
      </c>
    </row>
    <row r="396" spans="1:8">
      <c r="A396" s="5">
        <v>71511000</v>
      </c>
      <c r="B396" s="5" t="s">
        <v>960</v>
      </c>
      <c r="C396" s="10">
        <v>44</v>
      </c>
      <c r="D396" s="11" t="s">
        <v>961</v>
      </c>
      <c r="E396" s="5" t="s">
        <v>962</v>
      </c>
      <c r="F396" s="5" t="s">
        <v>963</v>
      </c>
      <c r="G396" s="5" t="s">
        <v>964</v>
      </c>
      <c r="H396" s="5" t="s">
        <v>965</v>
      </c>
    </row>
    <row r="397" spans="1:8">
      <c r="A397" s="5">
        <v>71521000</v>
      </c>
      <c r="B397" s="5" t="s">
        <v>966</v>
      </c>
      <c r="C397" s="10">
        <v>44</v>
      </c>
      <c r="D397" s="11" t="s">
        <v>961</v>
      </c>
      <c r="E397" s="5" t="s">
        <v>962</v>
      </c>
      <c r="F397" s="5" t="s">
        <v>963</v>
      </c>
      <c r="G397" s="5" t="s">
        <v>967</v>
      </c>
      <c r="H397" s="5" t="s">
        <v>968</v>
      </c>
    </row>
    <row r="398" spans="1:8">
      <c r="A398" s="5">
        <v>71611000</v>
      </c>
      <c r="B398" s="5" t="s">
        <v>969</v>
      </c>
      <c r="C398" s="10">
        <v>44</v>
      </c>
      <c r="D398" s="11" t="s">
        <v>961</v>
      </c>
      <c r="E398" s="5" t="s">
        <v>962</v>
      </c>
      <c r="F398" s="5" t="s">
        <v>963</v>
      </c>
      <c r="G398" s="5" t="s">
        <v>970</v>
      </c>
      <c r="H398" s="5" t="s">
        <v>971</v>
      </c>
    </row>
    <row r="399" spans="1:8">
      <c r="A399" s="5">
        <v>72801000</v>
      </c>
      <c r="B399" s="5" t="s">
        <v>972</v>
      </c>
      <c r="C399" s="10">
        <v>44</v>
      </c>
      <c r="D399" s="11" t="s">
        <v>961</v>
      </c>
      <c r="E399" s="5" t="s">
        <v>962</v>
      </c>
      <c r="F399" s="5" t="s">
        <v>963</v>
      </c>
      <c r="G399" s="5" t="s">
        <v>970</v>
      </c>
      <c r="H399" s="5" t="s">
        <v>971</v>
      </c>
    </row>
    <row r="400" spans="1:8">
      <c r="A400" s="5">
        <v>72801100</v>
      </c>
      <c r="B400" s="5" t="s">
        <v>973</v>
      </c>
      <c r="C400" s="10">
        <v>44</v>
      </c>
      <c r="D400" s="11" t="s">
        <v>961</v>
      </c>
      <c r="E400" s="5" t="s">
        <v>962</v>
      </c>
      <c r="F400" s="5" t="s">
        <v>963</v>
      </c>
      <c r="G400" s="5" t="s">
        <v>970</v>
      </c>
      <c r="H400" s="5" t="s">
        <v>971</v>
      </c>
    </row>
    <row r="401" spans="1:8">
      <c r="A401" s="5">
        <v>72801300</v>
      </c>
      <c r="B401" s="5" t="s">
        <v>974</v>
      </c>
      <c r="C401" s="10">
        <v>44</v>
      </c>
      <c r="D401" s="11" t="s">
        <v>961</v>
      </c>
      <c r="E401" s="5" t="s">
        <v>962</v>
      </c>
      <c r="F401" s="5" t="s">
        <v>963</v>
      </c>
      <c r="G401" s="5" t="s">
        <v>970</v>
      </c>
      <c r="H401" s="5" t="s">
        <v>971</v>
      </c>
    </row>
    <row r="402" spans="1:8">
      <c r="A402" s="5">
        <v>72802000</v>
      </c>
      <c r="B402" s="5" t="s">
        <v>975</v>
      </c>
      <c r="C402" s="10">
        <v>44</v>
      </c>
      <c r="D402" s="11" t="s">
        <v>961</v>
      </c>
      <c r="E402" s="5" t="s">
        <v>962</v>
      </c>
      <c r="F402" s="5" t="s">
        <v>963</v>
      </c>
      <c r="G402" s="5" t="s">
        <v>970</v>
      </c>
      <c r="H402" s="5" t="s">
        <v>971</v>
      </c>
    </row>
    <row r="403" spans="1:8">
      <c r="A403" s="5">
        <v>72802100</v>
      </c>
      <c r="B403" s="5" t="s">
        <v>976</v>
      </c>
      <c r="C403" s="10">
        <v>44</v>
      </c>
      <c r="D403" s="11" t="s">
        <v>961</v>
      </c>
      <c r="E403" s="5" t="s">
        <v>962</v>
      </c>
      <c r="F403" s="5" t="s">
        <v>963</v>
      </c>
      <c r="G403" s="5" t="s">
        <v>970</v>
      </c>
      <c r="H403" s="5" t="s">
        <v>971</v>
      </c>
    </row>
    <row r="404" spans="1:8">
      <c r="A404" s="5">
        <v>72803000</v>
      </c>
      <c r="B404" s="5" t="s">
        <v>977</v>
      </c>
      <c r="C404" s="10">
        <v>44</v>
      </c>
      <c r="D404" s="11" t="s">
        <v>961</v>
      </c>
      <c r="E404" s="5" t="s">
        <v>962</v>
      </c>
      <c r="F404" s="5" t="s">
        <v>963</v>
      </c>
      <c r="G404" s="5" t="s">
        <v>970</v>
      </c>
      <c r="H404" s="5" t="s">
        <v>971</v>
      </c>
    </row>
    <row r="405" spans="1:8">
      <c r="A405" s="5">
        <v>75510000</v>
      </c>
      <c r="B405" s="5" t="s">
        <v>978</v>
      </c>
      <c r="C405" s="10">
        <v>44</v>
      </c>
      <c r="D405" s="11" t="s">
        <v>961</v>
      </c>
      <c r="E405" s="5" t="s">
        <v>979</v>
      </c>
      <c r="F405" s="5" t="s">
        <v>980</v>
      </c>
      <c r="G405" s="5" t="s">
        <v>811</v>
      </c>
      <c r="H405" s="5" t="s">
        <v>812</v>
      </c>
    </row>
    <row r="406" spans="1:8">
      <c r="A406" s="5">
        <v>75811000</v>
      </c>
      <c r="B406" s="5" t="s">
        <v>981</v>
      </c>
      <c r="C406" s="10">
        <v>44</v>
      </c>
      <c r="D406" s="11" t="s">
        <v>961</v>
      </c>
      <c r="E406" s="5" t="s">
        <v>982</v>
      </c>
      <c r="F406" s="5" t="s">
        <v>983</v>
      </c>
      <c r="G406" s="5" t="s">
        <v>811</v>
      </c>
      <c r="H406" s="5" t="s">
        <v>812</v>
      </c>
    </row>
    <row r="407" spans="1:8">
      <c r="A407" s="5">
        <v>75820000</v>
      </c>
      <c r="B407" s="5" t="s">
        <v>984</v>
      </c>
      <c r="C407" s="10">
        <v>44</v>
      </c>
      <c r="D407" s="11" t="s">
        <v>961</v>
      </c>
      <c r="E407" s="5" t="s">
        <v>982</v>
      </c>
      <c r="F407" s="5" t="s">
        <v>983</v>
      </c>
      <c r="G407" s="5" t="s">
        <v>811</v>
      </c>
      <c r="H407" s="5" t="s">
        <v>812</v>
      </c>
    </row>
    <row r="408" spans="1:8">
      <c r="A408" s="5">
        <v>75840000</v>
      </c>
      <c r="B408" s="5" t="s">
        <v>985</v>
      </c>
      <c r="C408" s="10">
        <v>44</v>
      </c>
      <c r="D408" s="11" t="s">
        <v>961</v>
      </c>
      <c r="E408" s="5" t="s">
        <v>982</v>
      </c>
      <c r="F408" s="5" t="s">
        <v>983</v>
      </c>
      <c r="G408" s="5" t="s">
        <v>811</v>
      </c>
      <c r="H408" s="5" t="s">
        <v>812</v>
      </c>
    </row>
    <row r="409" spans="1:8">
      <c r="A409" s="5">
        <v>81010000</v>
      </c>
      <c r="B409" s="5" t="s">
        <v>986</v>
      </c>
      <c r="C409" s="10">
        <v>38</v>
      </c>
      <c r="D409" s="11" t="s">
        <v>987</v>
      </c>
      <c r="E409" s="5" t="s">
        <v>988</v>
      </c>
      <c r="F409" s="5" t="s">
        <v>987</v>
      </c>
      <c r="G409" s="5" t="s">
        <v>989</v>
      </c>
      <c r="H409" s="5" t="s">
        <v>990</v>
      </c>
    </row>
    <row r="410" spans="1:8">
      <c r="A410" s="5">
        <v>81015000</v>
      </c>
      <c r="B410" s="5" t="s">
        <v>991</v>
      </c>
      <c r="C410" s="10">
        <v>38</v>
      </c>
      <c r="D410" s="11" t="s">
        <v>987</v>
      </c>
      <c r="E410" s="5" t="s">
        <v>988</v>
      </c>
      <c r="F410" s="5" t="s">
        <v>987</v>
      </c>
      <c r="G410" s="5" t="s">
        <v>989</v>
      </c>
      <c r="H410" s="5" t="s">
        <v>990</v>
      </c>
    </row>
    <row r="411" spans="1:8">
      <c r="A411" s="5">
        <v>81020000</v>
      </c>
      <c r="B411" s="5" t="s">
        <v>992</v>
      </c>
      <c r="C411" s="10">
        <v>38</v>
      </c>
      <c r="D411" s="11" t="s">
        <v>987</v>
      </c>
      <c r="E411" s="5" t="s">
        <v>988</v>
      </c>
      <c r="F411" s="5" t="s">
        <v>987</v>
      </c>
      <c r="G411" s="5" t="s">
        <v>993</v>
      </c>
      <c r="H411" s="5" t="s">
        <v>994</v>
      </c>
    </row>
    <row r="412" spans="1:8">
      <c r="A412" s="5">
        <v>81315000</v>
      </c>
      <c r="B412" s="5" t="s">
        <v>995</v>
      </c>
      <c r="C412" s="10">
        <v>39</v>
      </c>
      <c r="D412" s="11" t="s">
        <v>996</v>
      </c>
      <c r="E412" s="5" t="s">
        <v>997</v>
      </c>
      <c r="F412" s="5" t="s">
        <v>998</v>
      </c>
      <c r="G412" s="5" t="s">
        <v>999</v>
      </c>
      <c r="H412" s="5" t="s">
        <v>1000</v>
      </c>
    </row>
    <row r="413" spans="1:8">
      <c r="A413" s="5">
        <v>81500000</v>
      </c>
      <c r="B413" s="5" t="s">
        <v>1001</v>
      </c>
      <c r="C413" s="10">
        <v>40</v>
      </c>
      <c r="D413" s="11" t="s">
        <v>1002</v>
      </c>
      <c r="E413" s="5" t="s">
        <v>1003</v>
      </c>
      <c r="F413" s="5" t="s">
        <v>1004</v>
      </c>
      <c r="G413" s="5" t="s">
        <v>1005</v>
      </c>
      <c r="H413" s="5" t="s">
        <v>1006</v>
      </c>
    </row>
    <row r="414" spans="1:8">
      <c r="A414" s="1">
        <v>81810000</v>
      </c>
      <c r="B414" s="5" t="s">
        <v>1119</v>
      </c>
      <c r="C414" s="21">
        <v>37</v>
      </c>
      <c r="D414" s="21" t="s">
        <v>1119</v>
      </c>
      <c r="E414" s="21" t="s">
        <v>1122</v>
      </c>
      <c r="F414" s="21" t="s">
        <v>1123</v>
      </c>
      <c r="G414" s="21" t="s">
        <v>1120</v>
      </c>
      <c r="H414" s="5" t="s">
        <v>1121</v>
      </c>
    </row>
    <row r="415" spans="1:8">
      <c r="A415" s="5">
        <v>82010000</v>
      </c>
      <c r="B415" s="5" t="s">
        <v>1007</v>
      </c>
      <c r="C415" s="10">
        <v>43</v>
      </c>
      <c r="D415" s="11" t="s">
        <v>1008</v>
      </c>
      <c r="E415" s="5" t="s">
        <v>1009</v>
      </c>
      <c r="F415" s="5" t="s">
        <v>1008</v>
      </c>
      <c r="G415" s="5" t="s">
        <v>1010</v>
      </c>
      <c r="H415" s="5" t="s">
        <v>1011</v>
      </c>
    </row>
    <row r="416" spans="1:8">
      <c r="A416" s="5">
        <v>82015000</v>
      </c>
      <c r="B416" s="5" t="s">
        <v>1012</v>
      </c>
      <c r="C416" s="10">
        <v>43</v>
      </c>
      <c r="D416" s="11" t="s">
        <v>1008</v>
      </c>
      <c r="E416" s="5" t="s">
        <v>1009</v>
      </c>
      <c r="F416" s="5" t="s">
        <v>1008</v>
      </c>
      <c r="G416" s="5" t="s">
        <v>1010</v>
      </c>
      <c r="H416" s="5" t="s">
        <v>1011</v>
      </c>
    </row>
    <row r="417" spans="1:8">
      <c r="A417" s="5">
        <v>82016000</v>
      </c>
      <c r="B417" s="5" t="s">
        <v>1013</v>
      </c>
      <c r="C417" s="10">
        <v>43</v>
      </c>
      <c r="D417" s="11" t="s">
        <v>1008</v>
      </c>
      <c r="E417" s="5" t="s">
        <v>1009</v>
      </c>
      <c r="F417" s="5" t="s">
        <v>1008</v>
      </c>
      <c r="G417" s="5" t="s">
        <v>1010</v>
      </c>
      <c r="H417" s="5" t="s">
        <v>1011</v>
      </c>
    </row>
    <row r="418" spans="1:8">
      <c r="A418" s="5">
        <v>82020000</v>
      </c>
      <c r="B418" s="5" t="s">
        <v>1014</v>
      </c>
      <c r="C418" s="10">
        <v>43</v>
      </c>
      <c r="D418" s="11" t="s">
        <v>1008</v>
      </c>
      <c r="E418" s="5" t="s">
        <v>1009</v>
      </c>
      <c r="F418" s="5" t="s">
        <v>1008</v>
      </c>
      <c r="G418" s="5" t="s">
        <v>1010</v>
      </c>
      <c r="H418" s="5" t="s">
        <v>1011</v>
      </c>
    </row>
    <row r="419" spans="1:8">
      <c r="A419" s="5">
        <v>85000000</v>
      </c>
      <c r="B419" s="5" t="s">
        <v>1015</v>
      </c>
      <c r="C419" s="10">
        <v>42</v>
      </c>
      <c r="D419" s="11" t="s">
        <v>1016</v>
      </c>
      <c r="E419" s="5" t="s">
        <v>1017</v>
      </c>
      <c r="F419" s="5" t="s">
        <v>1018</v>
      </c>
      <c r="G419" s="5" t="s">
        <v>958</v>
      </c>
      <c r="H419" s="5" t="s">
        <v>959</v>
      </c>
    </row>
    <row r="420" spans="1:8">
      <c r="A420" s="5">
        <v>86021500</v>
      </c>
      <c r="B420" s="5" t="s">
        <v>1019</v>
      </c>
      <c r="C420" s="10">
        <v>50</v>
      </c>
      <c r="D420" s="11" t="s">
        <v>1020</v>
      </c>
      <c r="E420" s="5" t="s">
        <v>1021</v>
      </c>
      <c r="F420" s="5" t="s">
        <v>1022</v>
      </c>
      <c r="G420" s="5" t="s">
        <v>1023</v>
      </c>
      <c r="H420" s="5" t="s">
        <v>1024</v>
      </c>
    </row>
    <row r="421" spans="1:8">
      <c r="A421" s="5">
        <v>88101000</v>
      </c>
      <c r="B421" s="5" t="s">
        <v>1025</v>
      </c>
      <c r="C421" s="8"/>
      <c r="D421" s="8"/>
      <c r="E421" s="5" t="s">
        <v>1026</v>
      </c>
      <c r="F421" s="5" t="s">
        <v>1027</v>
      </c>
      <c r="G421" s="5" t="s">
        <v>505</v>
      </c>
      <c r="H421" s="5" t="s">
        <v>506</v>
      </c>
    </row>
    <row r="422" spans="1:8">
      <c r="A422" s="5">
        <v>88106000</v>
      </c>
      <c r="B422" s="5" t="s">
        <v>1028</v>
      </c>
      <c r="C422" s="8"/>
      <c r="D422" s="8"/>
      <c r="E422" s="5" t="s">
        <v>1026</v>
      </c>
      <c r="F422" s="5" t="s">
        <v>1027</v>
      </c>
      <c r="G422" s="5" t="s">
        <v>505</v>
      </c>
      <c r="H422" s="5" t="s">
        <v>506</v>
      </c>
    </row>
    <row r="423" spans="1:8">
      <c r="A423" s="5">
        <v>88107000</v>
      </c>
      <c r="B423" s="5" t="s">
        <v>1029</v>
      </c>
      <c r="C423" s="8"/>
      <c r="D423" s="8"/>
      <c r="E423" s="5" t="s">
        <v>1026</v>
      </c>
      <c r="F423" s="5" t="s">
        <v>1027</v>
      </c>
      <c r="G423" s="5" t="s">
        <v>505</v>
      </c>
      <c r="H423" s="5" t="s">
        <v>506</v>
      </c>
    </row>
    <row r="424" spans="1:8">
      <c r="A424" s="5">
        <v>88108020</v>
      </c>
      <c r="B424" s="5" t="s">
        <v>1030</v>
      </c>
      <c r="C424" s="8"/>
      <c r="D424" s="8"/>
      <c r="E424" s="5" t="s">
        <v>1026</v>
      </c>
      <c r="F424" s="5" t="s">
        <v>1027</v>
      </c>
      <c r="G424" s="5" t="s">
        <v>505</v>
      </c>
      <c r="H424" s="5" t="s">
        <v>506</v>
      </c>
    </row>
    <row r="425" spans="1:8">
      <c r="A425" s="5">
        <v>88252100</v>
      </c>
      <c r="B425" s="5" t="s">
        <v>1031</v>
      </c>
      <c r="C425" s="8"/>
      <c r="D425" s="8"/>
      <c r="E425" s="5" t="s">
        <v>1026</v>
      </c>
      <c r="F425" s="5" t="s">
        <v>1027</v>
      </c>
      <c r="G425" s="5" t="s">
        <v>505</v>
      </c>
      <c r="H425" s="5" t="s">
        <v>506</v>
      </c>
    </row>
    <row r="426" spans="1:8">
      <c r="A426" s="5">
        <v>88252170</v>
      </c>
      <c r="B426" s="5" t="s">
        <v>1032</v>
      </c>
      <c r="C426" s="8"/>
      <c r="D426" s="8"/>
      <c r="E426" s="5" t="s">
        <v>1026</v>
      </c>
      <c r="F426" s="5" t="s">
        <v>1027</v>
      </c>
      <c r="G426" s="5" t="s">
        <v>505</v>
      </c>
      <c r="H426" s="5" t="s">
        <v>506</v>
      </c>
    </row>
    <row r="427" spans="1:8">
      <c r="A427" s="5">
        <v>88252270</v>
      </c>
      <c r="B427" s="5" t="s">
        <v>1033</v>
      </c>
      <c r="C427" s="8"/>
      <c r="D427" s="8"/>
      <c r="E427" s="5" t="s">
        <v>1026</v>
      </c>
      <c r="F427" s="5" t="s">
        <v>1027</v>
      </c>
      <c r="G427" s="5" t="s">
        <v>505</v>
      </c>
      <c r="H427" s="5" t="s">
        <v>506</v>
      </c>
    </row>
    <row r="428" spans="1:8">
      <c r="A428" s="5">
        <v>88257000</v>
      </c>
      <c r="B428" s="5" t="s">
        <v>1034</v>
      </c>
      <c r="C428" s="8"/>
      <c r="D428" s="8"/>
      <c r="E428" s="5" t="s">
        <v>1026</v>
      </c>
      <c r="F428" s="5" t="s">
        <v>1027</v>
      </c>
      <c r="G428" s="5" t="s">
        <v>505</v>
      </c>
      <c r="H428" s="5" t="s">
        <v>506</v>
      </c>
    </row>
    <row r="429" spans="1:8">
      <c r="A429" s="5">
        <v>88257100</v>
      </c>
      <c r="B429" s="5" t="s">
        <v>1035</v>
      </c>
      <c r="C429" s="8"/>
      <c r="D429" s="8"/>
      <c r="E429" s="5" t="s">
        <v>1026</v>
      </c>
      <c r="F429" s="5" t="s">
        <v>1027</v>
      </c>
      <c r="G429" s="5" t="s">
        <v>505</v>
      </c>
      <c r="H429" s="5" t="s">
        <v>506</v>
      </c>
    </row>
    <row r="430" spans="1:8">
      <c r="A430" s="5">
        <v>88271100</v>
      </c>
      <c r="B430" s="5" t="s">
        <v>1036</v>
      </c>
      <c r="C430" s="8"/>
      <c r="D430" s="8"/>
      <c r="E430" s="5" t="s">
        <v>1026</v>
      </c>
      <c r="F430" s="5" t="s">
        <v>1027</v>
      </c>
      <c r="G430" s="5" t="s">
        <v>505</v>
      </c>
      <c r="H430" s="5" t="s">
        <v>506</v>
      </c>
    </row>
    <row r="431" spans="1:8">
      <c r="A431" s="5">
        <v>88271170</v>
      </c>
      <c r="B431" s="5" t="s">
        <v>1037</v>
      </c>
      <c r="C431" s="8"/>
      <c r="D431" s="8"/>
      <c r="E431" s="5" t="s">
        <v>1026</v>
      </c>
      <c r="F431" s="5" t="s">
        <v>1027</v>
      </c>
      <c r="G431" s="5" t="s">
        <v>505</v>
      </c>
      <c r="H431" s="5" t="s">
        <v>506</v>
      </c>
    </row>
    <row r="432" spans="1:8">
      <c r="A432" s="5">
        <v>88271200</v>
      </c>
      <c r="B432" s="5" t="s">
        <v>1038</v>
      </c>
      <c r="C432" s="8"/>
      <c r="D432" s="8"/>
      <c r="E432" s="5" t="s">
        <v>1026</v>
      </c>
      <c r="F432" s="5" t="s">
        <v>1027</v>
      </c>
      <c r="G432" s="5" t="s">
        <v>505</v>
      </c>
      <c r="H432" s="5" t="s">
        <v>506</v>
      </c>
    </row>
    <row r="433" spans="1:8">
      <c r="A433" s="5">
        <v>88271270</v>
      </c>
      <c r="B433" s="5" t="s">
        <v>1039</v>
      </c>
      <c r="C433" s="8"/>
      <c r="D433" s="8"/>
      <c r="E433" s="5" t="s">
        <v>1026</v>
      </c>
      <c r="F433" s="5" t="s">
        <v>1027</v>
      </c>
      <c r="G433" s="5" t="s">
        <v>505</v>
      </c>
      <c r="H433" s="5" t="s">
        <v>506</v>
      </c>
    </row>
    <row r="434" spans="1:8">
      <c r="A434" s="5">
        <v>88900000</v>
      </c>
      <c r="B434" s="5" t="s">
        <v>1040</v>
      </c>
      <c r="C434" s="8"/>
      <c r="D434" s="8"/>
      <c r="E434" s="5" t="s">
        <v>1026</v>
      </c>
      <c r="F434" s="5" t="s">
        <v>1027</v>
      </c>
      <c r="G434" s="5" t="s">
        <v>505</v>
      </c>
      <c r="H434" s="5" t="s">
        <v>506</v>
      </c>
    </row>
  </sheetData>
  <autoFilter ref="A1:H434"/>
  <pageMargins left="0.7" right="0.7" top="0.75" bottom="0.75" header="0.3" footer="0.3"/>
  <customProperties>
    <customPr name="_pios_id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67"/>
  <sheetViews>
    <sheetView topLeftCell="A217" zoomScale="80" zoomScaleNormal="80" workbookViewId="0">
      <selection activeCell="A110" activeCellId="23" sqref="A6:R6 A8:R8 A10:R10 A12:R12 A14:R14 A16:R16 A18:R18 A20:R20 A30:R30 A32:R32 A34:R34 A36:R36 A39:R39 A46:R46 A49:R49 A54:R54 A67:R67 A82:R82 A88:R88 A96:R96 A99:R99 A102:R102 A108:R108 A110:R110 A115:R115 A139:R139 A142:R142 A148:R148 A150:R150 A157:R157 A160:R160 A167:R167 A178:R178 A182:R182 A188:R188 A192:R192 A194:R194 A196:R196 A200:R200 A204:R204 A206:R206 A216:R216 A218:R218 A220:R220 A223:R223 A227:R227 A229:R229 A231:R231 A234:R234 A236:R236"/>
      <pivotSelection pane="bottomRight" showHeader="1" extendable="1" axis="axisRow" start="105" max="233" activeRow="109" previousRow="109" click="1" r:id="rId1">
        <pivotArea dataOnly="0" outline="0" fieldPosition="0">
          <references count="1">
            <reference field="10" count="0" defaultSubtotal="1"/>
          </references>
        </pivotArea>
      </pivotSelection>
    </sheetView>
  </sheetViews>
  <sheetFormatPr defaultRowHeight="14.4"/>
  <cols>
    <col min="1" max="1" width="11" style="5" customWidth="1"/>
    <col min="2" max="2" width="33.33203125" style="5" customWidth="1"/>
    <col min="3" max="3" width="10.6640625" style="5" customWidth="1"/>
    <col min="4" max="4" width="29.6640625" style="5" bestFit="1" customWidth="1"/>
    <col min="5" max="5" width="10" style="5" customWidth="1"/>
    <col min="6" max="17" width="13.109375" style="5" customWidth="1"/>
    <col min="18" max="18" width="15.77734375" style="5" customWidth="1"/>
    <col min="19" max="16384" width="8.88671875" style="5"/>
  </cols>
  <sheetData>
    <row r="1" spans="1:18">
      <c r="A1" s="22" t="s">
        <v>1140</v>
      </c>
      <c r="B1" s="5" t="s">
        <v>1059</v>
      </c>
      <c r="D1" t="s">
        <v>1317</v>
      </c>
    </row>
    <row r="3" spans="1:18">
      <c r="F3" s="22" t="s">
        <v>1139</v>
      </c>
    </row>
    <row r="4" spans="1:18">
      <c r="A4" s="22" t="s">
        <v>245</v>
      </c>
      <c r="B4" s="22" t="s">
        <v>246</v>
      </c>
      <c r="C4" s="22" t="s">
        <v>238</v>
      </c>
      <c r="D4" s="22" t="s">
        <v>242</v>
      </c>
      <c r="E4" s="22" t="s">
        <v>248</v>
      </c>
      <c r="F4" s="5" t="s">
        <v>1134</v>
      </c>
      <c r="G4" s="5" t="s">
        <v>1135</v>
      </c>
      <c r="H4" s="5" t="s">
        <v>1136</v>
      </c>
      <c r="I4" s="5" t="s">
        <v>1137</v>
      </c>
      <c r="J4" s="5" t="s">
        <v>1126</v>
      </c>
      <c r="K4" s="5" t="s">
        <v>1127</v>
      </c>
      <c r="L4" s="5" t="s">
        <v>1128</v>
      </c>
      <c r="M4" s="5" t="s">
        <v>1129</v>
      </c>
      <c r="N4" s="5" t="s">
        <v>1130</v>
      </c>
      <c r="O4" s="5" t="s">
        <v>1131</v>
      </c>
      <c r="P4" s="5" t="s">
        <v>1132</v>
      </c>
      <c r="Q4" s="5" t="s">
        <v>1133</v>
      </c>
      <c r="R4" s="5" t="s">
        <v>1308</v>
      </c>
    </row>
    <row r="5" spans="1:18">
      <c r="A5" s="5" t="s">
        <v>251</v>
      </c>
      <c r="B5" s="5" t="s">
        <v>252</v>
      </c>
      <c r="C5" s="5">
        <v>40111000</v>
      </c>
      <c r="D5" s="5" t="s">
        <v>249</v>
      </c>
      <c r="E5" s="5" t="s">
        <v>254</v>
      </c>
      <c r="F5" s="23">
        <v>-4315361</v>
      </c>
      <c r="G5" s="23">
        <v>-4173867</v>
      </c>
      <c r="H5" s="23">
        <v>-3832364.0000000005</v>
      </c>
      <c r="I5" s="23">
        <v>-3780663.9999999995</v>
      </c>
      <c r="J5" s="23">
        <v>-3809879</v>
      </c>
      <c r="K5" s="23">
        <v>-3610615</v>
      </c>
      <c r="L5" s="23">
        <v>-3830114</v>
      </c>
      <c r="M5" s="23">
        <v>-3690446</v>
      </c>
      <c r="N5" s="23">
        <v>-3827789</v>
      </c>
      <c r="O5" s="23">
        <v>-4087392</v>
      </c>
      <c r="P5" s="23">
        <v>-4676434</v>
      </c>
      <c r="Q5" s="23">
        <v>-4214186</v>
      </c>
      <c r="R5" s="23">
        <v>-47849111</v>
      </c>
    </row>
    <row r="6" spans="1:18">
      <c r="A6" s="102" t="s">
        <v>1143</v>
      </c>
      <c r="B6" s="102"/>
      <c r="C6" s="102"/>
      <c r="D6" s="102"/>
      <c r="E6" s="102"/>
      <c r="F6" s="103">
        <v>-4315361</v>
      </c>
      <c r="G6" s="103">
        <v>-4173867</v>
      </c>
      <c r="H6" s="103">
        <v>-3832364.0000000005</v>
      </c>
      <c r="I6" s="103">
        <v>-3780663.9999999995</v>
      </c>
      <c r="J6" s="103">
        <v>-3809879</v>
      </c>
      <c r="K6" s="103">
        <v>-3610615</v>
      </c>
      <c r="L6" s="103">
        <v>-3830114</v>
      </c>
      <c r="M6" s="103">
        <v>-3690446</v>
      </c>
      <c r="N6" s="103">
        <v>-3827789</v>
      </c>
      <c r="O6" s="103">
        <v>-4087392</v>
      </c>
      <c r="P6" s="103">
        <v>-4676434</v>
      </c>
      <c r="Q6" s="103">
        <v>-4214186</v>
      </c>
      <c r="R6" s="103">
        <v>-47849111</v>
      </c>
    </row>
    <row r="7" spans="1:18">
      <c r="A7" s="5" t="s">
        <v>259</v>
      </c>
      <c r="B7" s="5" t="s">
        <v>260</v>
      </c>
      <c r="C7" s="5">
        <v>40121000</v>
      </c>
      <c r="D7" s="5" t="s">
        <v>258</v>
      </c>
      <c r="E7" s="5" t="s">
        <v>262</v>
      </c>
      <c r="F7" s="23">
        <v>-2042850</v>
      </c>
      <c r="G7" s="23">
        <v>-1931209</v>
      </c>
      <c r="H7" s="23">
        <v>-1737101</v>
      </c>
      <c r="I7" s="23">
        <v>-1561538</v>
      </c>
      <c r="J7" s="23">
        <v>-1518960</v>
      </c>
      <c r="K7" s="23">
        <v>-1518639</v>
      </c>
      <c r="L7" s="23">
        <v>-1608412</v>
      </c>
      <c r="M7" s="23">
        <v>-1637008</v>
      </c>
      <c r="N7" s="23">
        <v>-1519880</v>
      </c>
      <c r="O7" s="23">
        <v>-1779231</v>
      </c>
      <c r="P7" s="23">
        <v>-2010567</v>
      </c>
      <c r="Q7" s="23">
        <v>-1960166</v>
      </c>
      <c r="R7" s="23">
        <v>-20825561</v>
      </c>
    </row>
    <row r="8" spans="1:18">
      <c r="A8" s="102" t="s">
        <v>1144</v>
      </c>
      <c r="B8" s="102"/>
      <c r="C8" s="102"/>
      <c r="D8" s="102"/>
      <c r="E8" s="102"/>
      <c r="F8" s="103">
        <v>-2042850</v>
      </c>
      <c r="G8" s="103">
        <v>-1931209</v>
      </c>
      <c r="H8" s="103">
        <v>-1737101</v>
      </c>
      <c r="I8" s="103">
        <v>-1561538</v>
      </c>
      <c r="J8" s="103">
        <v>-1518960</v>
      </c>
      <c r="K8" s="103">
        <v>-1518639</v>
      </c>
      <c r="L8" s="103">
        <v>-1608412</v>
      </c>
      <c r="M8" s="103">
        <v>-1637008</v>
      </c>
      <c r="N8" s="103">
        <v>-1519880</v>
      </c>
      <c r="O8" s="103">
        <v>-1779231</v>
      </c>
      <c r="P8" s="103">
        <v>-2010567</v>
      </c>
      <c r="Q8" s="103">
        <v>-1960166</v>
      </c>
      <c r="R8" s="103">
        <v>-20825561</v>
      </c>
    </row>
    <row r="9" spans="1:18">
      <c r="A9" s="5" t="s">
        <v>265</v>
      </c>
      <c r="B9" s="5" t="s">
        <v>266</v>
      </c>
      <c r="C9" s="5">
        <v>40131000</v>
      </c>
      <c r="D9" s="5" t="s">
        <v>264</v>
      </c>
      <c r="E9" s="5" t="s">
        <v>268</v>
      </c>
      <c r="F9" s="23">
        <v>-222383</v>
      </c>
      <c r="G9" s="23">
        <v>-206768</v>
      </c>
      <c r="H9" s="23">
        <v>-196580</v>
      </c>
      <c r="I9" s="23">
        <v>-189994</v>
      </c>
      <c r="J9" s="23">
        <v>-210302</v>
      </c>
      <c r="K9" s="23">
        <v>-200623</v>
      </c>
      <c r="L9" s="23">
        <v>-196449</v>
      </c>
      <c r="M9" s="23">
        <v>-199819</v>
      </c>
      <c r="N9" s="23">
        <v>-201395</v>
      </c>
      <c r="O9" s="23">
        <v>-236553</v>
      </c>
      <c r="P9" s="23">
        <v>-231679</v>
      </c>
      <c r="Q9" s="23">
        <v>-247937</v>
      </c>
      <c r="R9" s="23">
        <v>-2540482</v>
      </c>
    </row>
    <row r="10" spans="1:18">
      <c r="A10" s="102" t="s">
        <v>1145</v>
      </c>
      <c r="B10" s="102"/>
      <c r="C10" s="102"/>
      <c r="D10" s="102"/>
      <c r="E10" s="102"/>
      <c r="F10" s="103">
        <v>-222383</v>
      </c>
      <c r="G10" s="103">
        <v>-206768</v>
      </c>
      <c r="H10" s="103">
        <v>-196580</v>
      </c>
      <c r="I10" s="103">
        <v>-189994</v>
      </c>
      <c r="J10" s="103">
        <v>-210302</v>
      </c>
      <c r="K10" s="103">
        <v>-200623</v>
      </c>
      <c r="L10" s="103">
        <v>-196449</v>
      </c>
      <c r="M10" s="103">
        <v>-199819</v>
      </c>
      <c r="N10" s="103">
        <v>-201395</v>
      </c>
      <c r="O10" s="103">
        <v>-236553</v>
      </c>
      <c r="P10" s="103">
        <v>-231679</v>
      </c>
      <c r="Q10" s="103">
        <v>-247937</v>
      </c>
      <c r="R10" s="103">
        <v>-2540482</v>
      </c>
    </row>
    <row r="11" spans="1:18">
      <c r="A11" s="5" t="s">
        <v>271</v>
      </c>
      <c r="B11" s="5" t="s">
        <v>272</v>
      </c>
      <c r="C11" s="5">
        <v>40141000</v>
      </c>
      <c r="D11" s="5" t="s">
        <v>270</v>
      </c>
      <c r="E11" s="5" t="s">
        <v>274</v>
      </c>
      <c r="F11" s="23">
        <v>-311709</v>
      </c>
      <c r="G11" s="23">
        <v>-311709</v>
      </c>
      <c r="H11" s="23">
        <v>-311709</v>
      </c>
      <c r="I11" s="23">
        <v>-311709</v>
      </c>
      <c r="J11" s="23">
        <v>-311709</v>
      </c>
      <c r="K11" s="23">
        <v>-311709</v>
      </c>
      <c r="L11" s="23">
        <v>-311709</v>
      </c>
      <c r="M11" s="23">
        <v>-311709</v>
      </c>
      <c r="N11" s="23">
        <v>-311709</v>
      </c>
      <c r="O11" s="23">
        <v>-311709</v>
      </c>
      <c r="P11" s="23">
        <v>-311709</v>
      </c>
      <c r="Q11" s="23">
        <v>-311709</v>
      </c>
      <c r="R11" s="23">
        <v>-3740508.0000000005</v>
      </c>
    </row>
    <row r="12" spans="1:18">
      <c r="A12" s="102" t="s">
        <v>1146</v>
      </c>
      <c r="B12" s="102"/>
      <c r="C12" s="102"/>
      <c r="D12" s="102"/>
      <c r="E12" s="102"/>
      <c r="F12" s="103">
        <v>-311709</v>
      </c>
      <c r="G12" s="103">
        <v>-311709</v>
      </c>
      <c r="H12" s="103">
        <v>-311709</v>
      </c>
      <c r="I12" s="103">
        <v>-311709</v>
      </c>
      <c r="J12" s="103">
        <v>-311709</v>
      </c>
      <c r="K12" s="103">
        <v>-311709</v>
      </c>
      <c r="L12" s="103">
        <v>-311709</v>
      </c>
      <c r="M12" s="103">
        <v>-311709</v>
      </c>
      <c r="N12" s="103">
        <v>-311709</v>
      </c>
      <c r="O12" s="103">
        <v>-311709</v>
      </c>
      <c r="P12" s="103">
        <v>-311709</v>
      </c>
      <c r="Q12" s="103">
        <v>-311709</v>
      </c>
      <c r="R12" s="103">
        <v>-3740508.0000000005</v>
      </c>
    </row>
    <row r="13" spans="1:18">
      <c r="A13" s="5" t="s">
        <v>277</v>
      </c>
      <c r="B13" s="5" t="s">
        <v>278</v>
      </c>
      <c r="C13" s="5">
        <v>40145000</v>
      </c>
      <c r="D13" s="5" t="s">
        <v>276</v>
      </c>
      <c r="E13" s="5" t="s">
        <v>280</v>
      </c>
      <c r="F13" s="23">
        <v>-224987</v>
      </c>
      <c r="G13" s="23">
        <v>-224987</v>
      </c>
      <c r="H13" s="23">
        <v>-224987</v>
      </c>
      <c r="I13" s="23">
        <v>-224987</v>
      </c>
      <c r="J13" s="23">
        <v>-224987</v>
      </c>
      <c r="K13" s="23">
        <v>-224987</v>
      </c>
      <c r="L13" s="23">
        <v>-224987</v>
      </c>
      <c r="M13" s="23">
        <v>-224987</v>
      </c>
      <c r="N13" s="23">
        <v>-224987</v>
      </c>
      <c r="O13" s="23">
        <v>-224987</v>
      </c>
      <c r="P13" s="23">
        <v>-224987</v>
      </c>
      <c r="Q13" s="23">
        <v>-224987</v>
      </c>
      <c r="R13" s="23">
        <v>-2699844</v>
      </c>
    </row>
    <row r="14" spans="1:18">
      <c r="A14" s="102" t="s">
        <v>1147</v>
      </c>
      <c r="B14" s="102"/>
      <c r="C14" s="102"/>
      <c r="D14" s="102"/>
      <c r="E14" s="102"/>
      <c r="F14" s="103">
        <v>-224987</v>
      </c>
      <c r="G14" s="103">
        <v>-224987</v>
      </c>
      <c r="H14" s="103">
        <v>-224987</v>
      </c>
      <c r="I14" s="103">
        <v>-224987</v>
      </c>
      <c r="J14" s="103">
        <v>-224987</v>
      </c>
      <c r="K14" s="103">
        <v>-224987</v>
      </c>
      <c r="L14" s="103">
        <v>-224987</v>
      </c>
      <c r="M14" s="103">
        <v>-224987</v>
      </c>
      <c r="N14" s="103">
        <v>-224987</v>
      </c>
      <c r="O14" s="103">
        <v>-224987</v>
      </c>
      <c r="P14" s="103">
        <v>-224987</v>
      </c>
      <c r="Q14" s="103">
        <v>-224987</v>
      </c>
      <c r="R14" s="103">
        <v>-2699844</v>
      </c>
    </row>
    <row r="15" spans="1:18">
      <c r="A15" s="5" t="s">
        <v>283</v>
      </c>
      <c r="B15" s="5" t="s">
        <v>284</v>
      </c>
      <c r="C15" s="5">
        <v>40151000</v>
      </c>
      <c r="D15" s="5" t="s">
        <v>282</v>
      </c>
      <c r="E15" s="5" t="s">
        <v>286</v>
      </c>
      <c r="F15" s="23">
        <v>-608355</v>
      </c>
      <c r="G15" s="23">
        <v>-576776</v>
      </c>
      <c r="H15" s="23">
        <v>-463416</v>
      </c>
      <c r="I15" s="23">
        <v>-440698</v>
      </c>
      <c r="J15" s="23">
        <v>-422232</v>
      </c>
      <c r="K15" s="23">
        <v>-419167</v>
      </c>
      <c r="L15" s="23">
        <v>-390015</v>
      </c>
      <c r="M15" s="23">
        <v>-394668</v>
      </c>
      <c r="N15" s="23">
        <v>-481815</v>
      </c>
      <c r="O15" s="23">
        <v>-539550</v>
      </c>
      <c r="P15" s="23">
        <v>-552994</v>
      </c>
      <c r="Q15" s="23">
        <v>-615206</v>
      </c>
      <c r="R15" s="23">
        <v>-5904892</v>
      </c>
    </row>
    <row r="16" spans="1:18">
      <c r="A16" s="102" t="s">
        <v>1148</v>
      </c>
      <c r="B16" s="102"/>
      <c r="C16" s="102"/>
      <c r="D16" s="102"/>
      <c r="E16" s="102"/>
      <c r="F16" s="103">
        <v>-608355</v>
      </c>
      <c r="G16" s="103">
        <v>-576776</v>
      </c>
      <c r="H16" s="103">
        <v>-463416</v>
      </c>
      <c r="I16" s="103">
        <v>-440698</v>
      </c>
      <c r="J16" s="103">
        <v>-422232</v>
      </c>
      <c r="K16" s="103">
        <v>-419167</v>
      </c>
      <c r="L16" s="103">
        <v>-390015</v>
      </c>
      <c r="M16" s="103">
        <v>-394668</v>
      </c>
      <c r="N16" s="103">
        <v>-481815</v>
      </c>
      <c r="O16" s="103">
        <v>-539550</v>
      </c>
      <c r="P16" s="103">
        <v>-552994</v>
      </c>
      <c r="Q16" s="103">
        <v>-615206</v>
      </c>
      <c r="R16" s="103">
        <v>-5904892</v>
      </c>
    </row>
    <row r="17" spans="1:18">
      <c r="A17" s="5" t="s">
        <v>289</v>
      </c>
      <c r="B17" s="5" t="s">
        <v>290</v>
      </c>
      <c r="C17" s="5">
        <v>40161000</v>
      </c>
      <c r="D17" s="5" t="s">
        <v>288</v>
      </c>
      <c r="E17" s="5" t="s">
        <v>292</v>
      </c>
      <c r="F17" s="23">
        <v>-170469</v>
      </c>
      <c r="G17" s="23">
        <v>-165482</v>
      </c>
      <c r="H17" s="23">
        <v>-133581</v>
      </c>
      <c r="I17" s="23">
        <v>-118448</v>
      </c>
      <c r="J17" s="23">
        <v>-133896</v>
      </c>
      <c r="K17" s="23">
        <v>-119861</v>
      </c>
      <c r="L17" s="23">
        <v>-136802</v>
      </c>
      <c r="M17" s="23">
        <v>-132771</v>
      </c>
      <c r="N17" s="23">
        <v>-141485</v>
      </c>
      <c r="O17" s="23">
        <v>-157766</v>
      </c>
      <c r="P17" s="23">
        <v>-185513</v>
      </c>
      <c r="Q17" s="23">
        <v>-178676</v>
      </c>
      <c r="R17" s="23">
        <v>-1774749.9999999998</v>
      </c>
    </row>
    <row r="18" spans="1:18">
      <c r="A18" s="102" t="s">
        <v>1149</v>
      </c>
      <c r="B18" s="102"/>
      <c r="C18" s="102"/>
      <c r="D18" s="102"/>
      <c r="E18" s="102"/>
      <c r="F18" s="103">
        <v>-170469</v>
      </c>
      <c r="G18" s="103">
        <v>-165482</v>
      </c>
      <c r="H18" s="103">
        <v>-133581</v>
      </c>
      <c r="I18" s="103">
        <v>-118448</v>
      </c>
      <c r="J18" s="103">
        <v>-133896</v>
      </c>
      <c r="K18" s="103">
        <v>-119861</v>
      </c>
      <c r="L18" s="103">
        <v>-136802</v>
      </c>
      <c r="M18" s="103">
        <v>-132771</v>
      </c>
      <c r="N18" s="103">
        <v>-141485</v>
      </c>
      <c r="O18" s="103">
        <v>-157766</v>
      </c>
      <c r="P18" s="103">
        <v>-185513</v>
      </c>
      <c r="Q18" s="103">
        <v>-178676</v>
      </c>
      <c r="R18" s="103">
        <v>-1774749.9999999998</v>
      </c>
    </row>
    <row r="19" spans="1:18">
      <c r="A19" s="5" t="s">
        <v>298</v>
      </c>
      <c r="B19" s="5" t="s">
        <v>299</v>
      </c>
      <c r="C19" s="5">
        <v>40171000</v>
      </c>
      <c r="D19" s="5" t="s">
        <v>297</v>
      </c>
      <c r="E19" s="5" t="s">
        <v>301</v>
      </c>
      <c r="F19" s="23">
        <v>-5583.333333333333</v>
      </c>
      <c r="G19" s="23">
        <v>-5583.333333333333</v>
      </c>
      <c r="H19" s="23">
        <v>-5583.333333333333</v>
      </c>
      <c r="I19" s="23">
        <v>-5583.333333333333</v>
      </c>
      <c r="J19" s="23">
        <v>-5583.333333333333</v>
      </c>
      <c r="K19" s="23">
        <v>-5583.333333333333</v>
      </c>
      <c r="L19" s="23">
        <v>-5583.333333333333</v>
      </c>
      <c r="M19" s="23">
        <v>-5583.333333333333</v>
      </c>
      <c r="N19" s="23">
        <v>-5583.333333333333</v>
      </c>
      <c r="O19" s="23">
        <v>-5583.333333333333</v>
      </c>
      <c r="P19" s="23">
        <v>-5583.333333333333</v>
      </c>
      <c r="Q19" s="23">
        <v>-5583.333333333333</v>
      </c>
      <c r="R19" s="23">
        <v>-67000</v>
      </c>
    </row>
    <row r="20" spans="1:18">
      <c r="A20" s="102" t="s">
        <v>1288</v>
      </c>
      <c r="B20" s="102"/>
      <c r="C20" s="102"/>
      <c r="D20" s="102"/>
      <c r="E20" s="102"/>
      <c r="F20" s="103">
        <v>-5583.333333333333</v>
      </c>
      <c r="G20" s="103">
        <v>-5583.333333333333</v>
      </c>
      <c r="H20" s="103">
        <v>-5583.333333333333</v>
      </c>
      <c r="I20" s="103">
        <v>-5583.333333333333</v>
      </c>
      <c r="J20" s="103">
        <v>-5583.333333333333</v>
      </c>
      <c r="K20" s="103">
        <v>-5583.333333333333</v>
      </c>
      <c r="L20" s="103">
        <v>-5583.333333333333</v>
      </c>
      <c r="M20" s="103">
        <v>-5583.333333333333</v>
      </c>
      <c r="N20" s="103">
        <v>-5583.333333333333</v>
      </c>
      <c r="O20" s="103">
        <v>-5583.333333333333</v>
      </c>
      <c r="P20" s="103">
        <v>-5583.333333333333</v>
      </c>
      <c r="Q20" s="103">
        <v>-5583.333333333333</v>
      </c>
      <c r="R20" s="103">
        <v>-67000</v>
      </c>
    </row>
    <row r="21" spans="1:18">
      <c r="A21" s="5" t="s">
        <v>324</v>
      </c>
      <c r="B21" s="5" t="s">
        <v>325</v>
      </c>
      <c r="C21" s="5">
        <v>40310100</v>
      </c>
      <c r="D21" s="5" t="s">
        <v>322</v>
      </c>
      <c r="E21" s="5" t="s">
        <v>327</v>
      </c>
      <c r="F21" s="23">
        <v>-63923.333333333336</v>
      </c>
      <c r="G21" s="23">
        <v>-63923.333333333336</v>
      </c>
      <c r="H21" s="23">
        <v>-52590</v>
      </c>
      <c r="I21" s="23">
        <v>-76416.84</v>
      </c>
      <c r="J21" s="23">
        <v>-85698.55</v>
      </c>
      <c r="K21" s="23">
        <v>-74521.899999999994</v>
      </c>
      <c r="L21" s="23">
        <v>-86604.01999999999</v>
      </c>
      <c r="M21" s="23">
        <v>-71986.87</v>
      </c>
      <c r="N21" s="23">
        <v>-66889.33</v>
      </c>
      <c r="O21" s="23">
        <v>-73965.950000000012</v>
      </c>
      <c r="P21" s="23">
        <v>-65541.2</v>
      </c>
      <c r="Q21" s="23">
        <v>-70578.39</v>
      </c>
      <c r="R21" s="23">
        <v>-852639.71666666667</v>
      </c>
    </row>
    <row r="22" spans="1:18">
      <c r="A22" s="5" t="s">
        <v>324</v>
      </c>
      <c r="B22" s="5" t="s">
        <v>325</v>
      </c>
      <c r="C22" s="5">
        <v>40310200</v>
      </c>
      <c r="D22" s="5" t="s">
        <v>328</v>
      </c>
      <c r="E22" s="5" t="s">
        <v>330</v>
      </c>
      <c r="F22" s="23">
        <v>-5693.21</v>
      </c>
      <c r="G22" s="23">
        <v>-5693.21</v>
      </c>
      <c r="H22" s="23">
        <v>-5693.21</v>
      </c>
      <c r="I22" s="23">
        <v>-5693.21</v>
      </c>
      <c r="J22" s="23">
        <v>-5693.21</v>
      </c>
      <c r="K22" s="23">
        <v>-5693.21</v>
      </c>
      <c r="L22" s="23">
        <v>-5693.21</v>
      </c>
      <c r="M22" s="23">
        <v>-5693.21</v>
      </c>
      <c r="N22" s="23">
        <v>-5693.21</v>
      </c>
      <c r="O22" s="23">
        <v>-7059</v>
      </c>
      <c r="P22" s="23">
        <v>-5693.21</v>
      </c>
      <c r="Q22" s="23">
        <v>-5693.21</v>
      </c>
      <c r="R22" s="23">
        <v>-69684.31</v>
      </c>
    </row>
    <row r="23" spans="1:18">
      <c r="A23" s="5" t="s">
        <v>324</v>
      </c>
      <c r="B23" s="5" t="s">
        <v>325</v>
      </c>
      <c r="C23" s="5">
        <v>40310250</v>
      </c>
      <c r="D23" s="5" t="s">
        <v>331</v>
      </c>
      <c r="E23" s="5" t="s">
        <v>333</v>
      </c>
      <c r="F23" s="23">
        <v>-5450</v>
      </c>
      <c r="G23" s="23">
        <v>-5450</v>
      </c>
      <c r="H23" s="23">
        <v>-5450</v>
      </c>
      <c r="I23" s="23">
        <v>-5450</v>
      </c>
      <c r="J23" s="23">
        <v>-5450</v>
      </c>
      <c r="K23" s="23">
        <v>-5450</v>
      </c>
      <c r="L23" s="23">
        <v>-5450</v>
      </c>
      <c r="M23" s="23">
        <v>-5450</v>
      </c>
      <c r="N23" s="23">
        <v>-5450</v>
      </c>
      <c r="O23" s="23">
        <v>-5450</v>
      </c>
      <c r="P23" s="23">
        <v>-5450</v>
      </c>
      <c r="Q23" s="23">
        <v>-5450</v>
      </c>
      <c r="R23" s="23">
        <v>-65400</v>
      </c>
    </row>
    <row r="24" spans="1:18">
      <c r="A24" s="5" t="s">
        <v>324</v>
      </c>
      <c r="B24" s="5" t="s">
        <v>325</v>
      </c>
      <c r="C24" s="5">
        <v>40310300</v>
      </c>
      <c r="D24" s="5" t="s">
        <v>334</v>
      </c>
      <c r="E24" s="5" t="s">
        <v>336</v>
      </c>
      <c r="F24" s="23"/>
      <c r="G24" s="23"/>
      <c r="H24" s="23"/>
      <c r="I24" s="23"/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3">
        <v>0</v>
      </c>
      <c r="P24" s="23">
        <v>0</v>
      </c>
      <c r="Q24" s="23">
        <v>0</v>
      </c>
      <c r="R24" s="23">
        <v>0</v>
      </c>
    </row>
    <row r="25" spans="1:18">
      <c r="A25" s="5" t="s">
        <v>324</v>
      </c>
      <c r="B25" s="5" t="s">
        <v>325</v>
      </c>
      <c r="C25" s="5">
        <v>40310400</v>
      </c>
      <c r="D25" s="5" t="s">
        <v>337</v>
      </c>
      <c r="E25" s="5" t="s">
        <v>336</v>
      </c>
      <c r="F25" s="23">
        <v>-2651.4444444444439</v>
      </c>
      <c r="G25" s="23">
        <v>-2651.4444444444439</v>
      </c>
      <c r="H25" s="23">
        <v>-2056.2222222222222</v>
      </c>
      <c r="I25" s="23">
        <v>-2651.4444444444439</v>
      </c>
      <c r="J25" s="23">
        <v>-3246.666666666667</v>
      </c>
      <c r="K25" s="23">
        <v>-3246.666666666667</v>
      </c>
      <c r="L25" s="23">
        <v>-2651.4444444444439</v>
      </c>
      <c r="M25" s="23">
        <v>-2164.4444444444439</v>
      </c>
      <c r="N25" s="23">
        <v>-2651.4444444444439</v>
      </c>
      <c r="O25" s="23">
        <v>-2651.4444444444439</v>
      </c>
      <c r="P25" s="23">
        <v>-2759.666666666667</v>
      </c>
      <c r="Q25" s="23">
        <v>-2759.666666666667</v>
      </c>
      <c r="R25" s="23">
        <v>-32142</v>
      </c>
    </row>
    <row r="26" spans="1:18">
      <c r="A26" s="5" t="s">
        <v>324</v>
      </c>
      <c r="B26" s="5" t="s">
        <v>325</v>
      </c>
      <c r="C26" s="5">
        <v>40310500</v>
      </c>
      <c r="D26" s="5" t="s">
        <v>338</v>
      </c>
      <c r="E26" s="5" t="s">
        <v>336</v>
      </c>
      <c r="F26" s="23">
        <v>-58610.47</v>
      </c>
      <c r="G26" s="23">
        <v>-57382.51</v>
      </c>
      <c r="H26" s="23">
        <v>-52316.959999999992</v>
      </c>
      <c r="I26" s="23">
        <v>-48747.34</v>
      </c>
      <c r="J26" s="23">
        <v>-47127.340000000004</v>
      </c>
      <c r="K26" s="23">
        <v>-48592.23</v>
      </c>
      <c r="L26" s="23">
        <v>-52625</v>
      </c>
      <c r="M26" s="23">
        <v>-55084.079999999994</v>
      </c>
      <c r="N26" s="23">
        <v>-65567.510000000009</v>
      </c>
      <c r="O26" s="23">
        <v>-77786.36</v>
      </c>
      <c r="P26" s="23">
        <v>-84885.21</v>
      </c>
      <c r="Q26" s="23">
        <v>-94818.240000000005</v>
      </c>
      <c r="R26" s="23">
        <v>-743543.25000000012</v>
      </c>
    </row>
    <row r="27" spans="1:18">
      <c r="A27" s="5" t="s">
        <v>324</v>
      </c>
      <c r="B27" s="5" t="s">
        <v>325</v>
      </c>
      <c r="C27" s="5">
        <v>40310600</v>
      </c>
      <c r="D27" s="5" t="s">
        <v>339</v>
      </c>
      <c r="E27" s="5" t="s">
        <v>336</v>
      </c>
      <c r="F27" s="23">
        <v>-4386.166666666667</v>
      </c>
      <c r="G27" s="23">
        <v>-4386.166666666667</v>
      </c>
      <c r="H27" s="23">
        <v>-4386.166666666667</v>
      </c>
      <c r="I27" s="23">
        <v>-4386.166666666667</v>
      </c>
      <c r="J27" s="23">
        <v>-4386.166666666667</v>
      </c>
      <c r="K27" s="23">
        <v>-4386.166666666667</v>
      </c>
      <c r="L27" s="23">
        <v>-4386.166666666667</v>
      </c>
      <c r="M27" s="23">
        <v>-4386.166666666667</v>
      </c>
      <c r="N27" s="23">
        <v>-4386.166666666667</v>
      </c>
      <c r="O27" s="23">
        <v>-4386.166666666667</v>
      </c>
      <c r="P27" s="23">
        <v>-4386.166666666667</v>
      </c>
      <c r="Q27" s="23">
        <v>-4386.166666666667</v>
      </c>
      <c r="R27" s="23">
        <v>-52634</v>
      </c>
    </row>
    <row r="28" spans="1:18">
      <c r="A28" s="5" t="s">
        <v>324</v>
      </c>
      <c r="B28" s="5" t="s">
        <v>325</v>
      </c>
      <c r="C28" s="5">
        <v>40310700</v>
      </c>
      <c r="D28" s="5" t="s">
        <v>340</v>
      </c>
      <c r="E28" s="5" t="s">
        <v>336</v>
      </c>
      <c r="F28" s="23">
        <v>-24266.666666666668</v>
      </c>
      <c r="G28" s="23">
        <v>-24266.666666666668</v>
      </c>
      <c r="H28" s="23">
        <v>-24266.666666666668</v>
      </c>
      <c r="I28" s="23">
        <v>-24266.666666666668</v>
      </c>
      <c r="J28" s="23">
        <v>-24967.083333333336</v>
      </c>
      <c r="K28" s="23">
        <v>-24967.083333333336</v>
      </c>
      <c r="L28" s="23">
        <v>-24967.083333333336</v>
      </c>
      <c r="M28" s="23">
        <v>-24967.083333333336</v>
      </c>
      <c r="N28" s="23">
        <v>-24967.083333333336</v>
      </c>
      <c r="O28" s="23">
        <v>-24967.083333333336</v>
      </c>
      <c r="P28" s="23">
        <v>-24967.083333333336</v>
      </c>
      <c r="Q28" s="23">
        <v>-24967.083333333336</v>
      </c>
      <c r="R28" s="23">
        <v>-296803.33333333337</v>
      </c>
    </row>
    <row r="29" spans="1:18">
      <c r="A29" s="5" t="s">
        <v>324</v>
      </c>
      <c r="B29" s="5" t="s">
        <v>325</v>
      </c>
      <c r="C29" s="5">
        <v>40319900</v>
      </c>
      <c r="D29" s="5" t="s">
        <v>342</v>
      </c>
      <c r="E29" s="5" t="s">
        <v>336</v>
      </c>
      <c r="F29" s="23">
        <v>-4916.666666666667</v>
      </c>
      <c r="G29" s="23">
        <v>-4916.666666666667</v>
      </c>
      <c r="H29" s="23">
        <v>-4916.666666666667</v>
      </c>
      <c r="I29" s="23">
        <v>-4916.666666666667</v>
      </c>
      <c r="J29" s="23">
        <v>-4916.666666666667</v>
      </c>
      <c r="K29" s="23">
        <v>-4916.666666666667</v>
      </c>
      <c r="L29" s="23">
        <v>-4916.666666666667</v>
      </c>
      <c r="M29" s="23">
        <v>-4916.666666666667</v>
      </c>
      <c r="N29" s="23">
        <v>-4916.666666666667</v>
      </c>
      <c r="O29" s="23">
        <v>-4916.666666666667</v>
      </c>
      <c r="P29" s="23">
        <v>-4916.666666666667</v>
      </c>
      <c r="Q29" s="23">
        <v>-4916.666666666667</v>
      </c>
      <c r="R29" s="23">
        <v>-59000</v>
      </c>
    </row>
    <row r="30" spans="1:18">
      <c r="A30" s="102" t="s">
        <v>1150</v>
      </c>
      <c r="B30" s="102"/>
      <c r="C30" s="102"/>
      <c r="D30" s="102"/>
      <c r="E30" s="102"/>
      <c r="F30" s="103">
        <v>-169897.95777777774</v>
      </c>
      <c r="G30" s="103">
        <v>-168669.99777777775</v>
      </c>
      <c r="H30" s="103">
        <v>-151675.8922222222</v>
      </c>
      <c r="I30" s="103">
        <v>-172528.33444444442</v>
      </c>
      <c r="J30" s="103">
        <v>-181485.68333333335</v>
      </c>
      <c r="K30" s="103">
        <v>-171773.92333333334</v>
      </c>
      <c r="L30" s="103">
        <v>-187293.59111111108</v>
      </c>
      <c r="M30" s="103">
        <v>-174648.5211111111</v>
      </c>
      <c r="N30" s="103">
        <v>-180521.41111111111</v>
      </c>
      <c r="O30" s="103">
        <v>-201182.67111111109</v>
      </c>
      <c r="P30" s="103">
        <v>-198599.20333333334</v>
      </c>
      <c r="Q30" s="103">
        <v>-213569.42333333334</v>
      </c>
      <c r="R30" s="103">
        <v>-2171846.6100000003</v>
      </c>
    </row>
    <row r="31" spans="1:18">
      <c r="A31" s="5" t="s">
        <v>455</v>
      </c>
      <c r="B31" s="5" t="s">
        <v>454</v>
      </c>
      <c r="C31" s="5">
        <v>51010000</v>
      </c>
      <c r="D31" s="5" t="s">
        <v>453</v>
      </c>
      <c r="E31" s="5" t="s">
        <v>457</v>
      </c>
      <c r="F31" s="23">
        <v>16096.666666666668</v>
      </c>
      <c r="G31" s="23">
        <v>18136.666666666668</v>
      </c>
      <c r="H31" s="23">
        <v>12746.666666666668</v>
      </c>
      <c r="I31" s="23">
        <v>15071.666666666668</v>
      </c>
      <c r="J31" s="23">
        <v>46134.899300454083</v>
      </c>
      <c r="K31" s="23">
        <v>23926.641396277657</v>
      </c>
      <c r="L31" s="23">
        <v>21345.134945385609</v>
      </c>
      <c r="M31" s="23">
        <v>16743.619432958389</v>
      </c>
      <c r="N31" s="23">
        <v>14112.772262439199</v>
      </c>
      <c r="O31" s="23">
        <v>16148.57035425506</v>
      </c>
      <c r="P31" s="23">
        <v>14493.682617960732</v>
      </c>
      <c r="Q31" s="23">
        <v>15294.97590470551</v>
      </c>
      <c r="R31" s="23">
        <v>230251.96288110293</v>
      </c>
    </row>
    <row r="32" spans="1:18">
      <c r="A32" s="102" t="s">
        <v>1151</v>
      </c>
      <c r="B32" s="102"/>
      <c r="C32" s="102"/>
      <c r="D32" s="102"/>
      <c r="E32" s="102"/>
      <c r="F32" s="103">
        <v>16096.666666666668</v>
      </c>
      <c r="G32" s="103">
        <v>18136.666666666668</v>
      </c>
      <c r="H32" s="103">
        <v>12746.666666666668</v>
      </c>
      <c r="I32" s="103">
        <v>15071.666666666668</v>
      </c>
      <c r="J32" s="103">
        <v>46134.899300454083</v>
      </c>
      <c r="K32" s="103">
        <v>23926.641396277657</v>
      </c>
      <c r="L32" s="103">
        <v>21345.134945385609</v>
      </c>
      <c r="M32" s="103">
        <v>16743.619432958389</v>
      </c>
      <c r="N32" s="103">
        <v>14112.772262439199</v>
      </c>
      <c r="O32" s="103">
        <v>16148.57035425506</v>
      </c>
      <c r="P32" s="103">
        <v>14493.682617960732</v>
      </c>
      <c r="Q32" s="103">
        <v>15294.97590470551</v>
      </c>
      <c r="R32" s="103">
        <v>230251.96288110293</v>
      </c>
    </row>
    <row r="33" spans="1:18">
      <c r="A33" s="5" t="s">
        <v>467</v>
      </c>
      <c r="B33" s="5" t="s">
        <v>468</v>
      </c>
      <c r="C33" s="5">
        <v>51510000</v>
      </c>
      <c r="D33" s="5" t="s">
        <v>465</v>
      </c>
      <c r="E33" s="5" t="s">
        <v>470</v>
      </c>
      <c r="F33" s="23">
        <v>387292.96230219805</v>
      </c>
      <c r="G33" s="23">
        <v>304818.95785540633</v>
      </c>
      <c r="H33" s="23">
        <v>295160.98530518077</v>
      </c>
      <c r="I33" s="23">
        <v>270444.56840035372</v>
      </c>
      <c r="J33" s="23">
        <v>240945.90209765628</v>
      </c>
      <c r="K33" s="23">
        <v>281507.18784788204</v>
      </c>
      <c r="L33" s="23">
        <v>324881.89771416644</v>
      </c>
      <c r="M33" s="23">
        <v>298713.86394915177</v>
      </c>
      <c r="N33" s="23">
        <v>311391.42523950402</v>
      </c>
      <c r="O33" s="23">
        <v>429303.26101267769</v>
      </c>
      <c r="P33" s="23">
        <v>431482.79345697316</v>
      </c>
      <c r="Q33" s="23">
        <v>432044.83970891871</v>
      </c>
      <c r="R33" s="23">
        <v>4007988.644890069</v>
      </c>
    </row>
    <row r="34" spans="1:18">
      <c r="A34" s="102" t="s">
        <v>1152</v>
      </c>
      <c r="B34" s="102"/>
      <c r="C34" s="102"/>
      <c r="D34" s="102"/>
      <c r="E34" s="102"/>
      <c r="F34" s="103">
        <v>387292.96230219805</v>
      </c>
      <c r="G34" s="103">
        <v>304818.95785540633</v>
      </c>
      <c r="H34" s="103">
        <v>295160.98530518077</v>
      </c>
      <c r="I34" s="103">
        <v>270444.56840035372</v>
      </c>
      <c r="J34" s="103">
        <v>240945.90209765628</v>
      </c>
      <c r="K34" s="103">
        <v>281507.18784788204</v>
      </c>
      <c r="L34" s="103">
        <v>324881.89771416644</v>
      </c>
      <c r="M34" s="103">
        <v>298713.86394915177</v>
      </c>
      <c r="N34" s="103">
        <v>311391.42523950402</v>
      </c>
      <c r="O34" s="103">
        <v>429303.26101267769</v>
      </c>
      <c r="P34" s="103">
        <v>431482.79345697316</v>
      </c>
      <c r="Q34" s="103">
        <v>432044.83970891871</v>
      </c>
      <c r="R34" s="103">
        <v>4007988.644890069</v>
      </c>
    </row>
    <row r="35" spans="1:18">
      <c r="A35" s="5" t="s">
        <v>485</v>
      </c>
      <c r="B35" s="5" t="s">
        <v>484</v>
      </c>
      <c r="C35" s="5">
        <v>51800000</v>
      </c>
      <c r="D35" s="5" t="s">
        <v>484</v>
      </c>
      <c r="E35" s="5" t="s">
        <v>487</v>
      </c>
      <c r="F35" s="23">
        <v>180145.66660201747</v>
      </c>
      <c r="G35" s="23">
        <v>161928.98987719236</v>
      </c>
      <c r="H35" s="23">
        <v>120235.88213817513</v>
      </c>
      <c r="I35" s="23">
        <v>141140.65595624741</v>
      </c>
      <c r="J35" s="23">
        <v>126507.88039700146</v>
      </c>
      <c r="K35" s="23">
        <v>124914.10386372454</v>
      </c>
      <c r="L35" s="23">
        <v>119432.30258984707</v>
      </c>
      <c r="M35" s="23">
        <v>119713.50871166919</v>
      </c>
      <c r="N35" s="23">
        <v>120440.20869041729</v>
      </c>
      <c r="O35" s="23">
        <v>153067.54078741479</v>
      </c>
      <c r="P35" s="23">
        <v>192601.62448381764</v>
      </c>
      <c r="Q35" s="23">
        <v>206171.20176169946</v>
      </c>
      <c r="R35" s="23">
        <v>1766299.5658592237</v>
      </c>
    </row>
    <row r="36" spans="1:18">
      <c r="A36" s="102" t="s">
        <v>1153</v>
      </c>
      <c r="B36" s="102"/>
      <c r="C36" s="102"/>
      <c r="D36" s="102"/>
      <c r="E36" s="102"/>
      <c r="F36" s="103">
        <v>180145.66660201747</v>
      </c>
      <c r="G36" s="103">
        <v>161928.98987719236</v>
      </c>
      <c r="H36" s="103">
        <v>120235.88213817513</v>
      </c>
      <c r="I36" s="103">
        <v>141140.65595624741</v>
      </c>
      <c r="J36" s="103">
        <v>126507.88039700146</v>
      </c>
      <c r="K36" s="103">
        <v>124914.10386372454</v>
      </c>
      <c r="L36" s="103">
        <v>119432.30258984707</v>
      </c>
      <c r="M36" s="103">
        <v>119713.50871166919</v>
      </c>
      <c r="N36" s="103">
        <v>120440.20869041729</v>
      </c>
      <c r="O36" s="103">
        <v>153067.54078741479</v>
      </c>
      <c r="P36" s="103">
        <v>192601.62448381764</v>
      </c>
      <c r="Q36" s="103">
        <v>206171.20176169946</v>
      </c>
      <c r="R36" s="103">
        <v>1766299.5658592237</v>
      </c>
    </row>
    <row r="37" spans="1:18">
      <c r="A37" s="5" t="s">
        <v>461</v>
      </c>
      <c r="B37" s="5" t="s">
        <v>460</v>
      </c>
      <c r="C37" s="5">
        <v>51110000</v>
      </c>
      <c r="D37" s="5" t="s">
        <v>459</v>
      </c>
      <c r="E37" s="5" t="s">
        <v>463</v>
      </c>
      <c r="F37" s="23">
        <v>23350</v>
      </c>
      <c r="G37" s="23">
        <v>23350</v>
      </c>
      <c r="H37" s="23">
        <v>23350</v>
      </c>
      <c r="I37" s="23">
        <v>23350</v>
      </c>
      <c r="J37" s="23">
        <v>31331.16843622037</v>
      </c>
      <c r="K37" s="23">
        <v>31331.16843622037</v>
      </c>
      <c r="L37" s="23">
        <v>31331.16843622037</v>
      </c>
      <c r="M37" s="23">
        <v>31331.16843622037</v>
      </c>
      <c r="N37" s="23">
        <v>31331.16843622037</v>
      </c>
      <c r="O37" s="23">
        <v>31331.16843622037</v>
      </c>
      <c r="P37" s="23">
        <v>31331.16843622037</v>
      </c>
      <c r="Q37" s="23">
        <v>31331.16843622037</v>
      </c>
      <c r="R37" s="23">
        <v>344049.34748976299</v>
      </c>
    </row>
    <row r="38" spans="1:18">
      <c r="A38" s="5" t="s">
        <v>461</v>
      </c>
      <c r="B38" s="5" t="s">
        <v>460</v>
      </c>
      <c r="C38" s="5">
        <v>51120000</v>
      </c>
      <c r="D38" s="5" t="s">
        <v>464</v>
      </c>
      <c r="E38" s="5" t="s">
        <v>463</v>
      </c>
      <c r="F38" s="23">
        <v>8333</v>
      </c>
      <c r="G38" s="23">
        <v>8333</v>
      </c>
      <c r="H38" s="23">
        <v>8333</v>
      </c>
      <c r="I38" s="23">
        <v>8333</v>
      </c>
      <c r="J38" s="23"/>
      <c r="K38" s="23"/>
      <c r="L38" s="23"/>
      <c r="M38" s="23"/>
      <c r="N38" s="23"/>
      <c r="O38" s="23"/>
      <c r="P38" s="23"/>
      <c r="Q38" s="23"/>
      <c r="R38" s="23">
        <v>33332</v>
      </c>
    </row>
    <row r="39" spans="1:18">
      <c r="A39" s="102" t="s">
        <v>1154</v>
      </c>
      <c r="B39" s="102"/>
      <c r="C39" s="102"/>
      <c r="D39" s="102"/>
      <c r="E39" s="102"/>
      <c r="F39" s="103">
        <v>31683</v>
      </c>
      <c r="G39" s="103">
        <v>31683</v>
      </c>
      <c r="H39" s="103">
        <v>31683</v>
      </c>
      <c r="I39" s="103">
        <v>31683</v>
      </c>
      <c r="J39" s="103">
        <v>31331.16843622037</v>
      </c>
      <c r="K39" s="103">
        <v>31331.16843622037</v>
      </c>
      <c r="L39" s="103">
        <v>31331.16843622037</v>
      </c>
      <c r="M39" s="103">
        <v>31331.16843622037</v>
      </c>
      <c r="N39" s="103">
        <v>31331.16843622037</v>
      </c>
      <c r="O39" s="103">
        <v>31331.16843622037</v>
      </c>
      <c r="P39" s="103">
        <v>31331.16843622037</v>
      </c>
      <c r="Q39" s="103">
        <v>31331.16843622037</v>
      </c>
      <c r="R39" s="103">
        <v>377381.34748976299</v>
      </c>
    </row>
    <row r="40" spans="1:18">
      <c r="A40" s="5" t="s">
        <v>348</v>
      </c>
      <c r="B40" s="5" t="s">
        <v>349</v>
      </c>
      <c r="C40" s="5">
        <v>50100000</v>
      </c>
      <c r="D40" s="5" t="s">
        <v>346</v>
      </c>
      <c r="E40" s="5" t="s">
        <v>351</v>
      </c>
      <c r="F40" s="23">
        <v>675323.18459999992</v>
      </c>
      <c r="G40" s="23">
        <v>644626.68029999989</v>
      </c>
      <c r="H40" s="23">
        <v>681106.69010400015</v>
      </c>
      <c r="I40" s="23">
        <v>681106.69010400015</v>
      </c>
      <c r="J40" s="23">
        <v>591622.55806422618</v>
      </c>
      <c r="K40" s="23">
        <v>591990.31910680933</v>
      </c>
      <c r="L40" s="23">
        <v>643605.45735509985</v>
      </c>
      <c r="M40" s="23">
        <v>600170.33825984364</v>
      </c>
      <c r="N40" s="23">
        <v>626553.599172469</v>
      </c>
      <c r="O40" s="23">
        <v>626553.599172469</v>
      </c>
      <c r="P40" s="23">
        <v>600170.33825984364</v>
      </c>
      <c r="Q40" s="23">
        <v>652936.84991940623</v>
      </c>
      <c r="R40" s="23">
        <v>7615766.3044181671</v>
      </c>
    </row>
    <row r="41" spans="1:18">
      <c r="A41" s="5" t="s">
        <v>348</v>
      </c>
      <c r="B41" s="5" t="s">
        <v>349</v>
      </c>
      <c r="C41" s="5">
        <v>50109900</v>
      </c>
      <c r="D41" s="5" t="s">
        <v>388</v>
      </c>
      <c r="E41" s="5" t="s">
        <v>351</v>
      </c>
      <c r="F41" s="23">
        <v>-138090.93539028481</v>
      </c>
      <c r="G41" s="23">
        <v>-131814.07469072641</v>
      </c>
      <c r="H41" s="23">
        <v>-138795.6442478848</v>
      </c>
      <c r="I41" s="23">
        <v>-138795.6442478848</v>
      </c>
      <c r="J41" s="23"/>
      <c r="K41" s="23"/>
      <c r="L41" s="23"/>
      <c r="M41" s="23"/>
      <c r="N41" s="23"/>
      <c r="O41" s="23"/>
      <c r="P41" s="23"/>
      <c r="Q41" s="23"/>
      <c r="R41" s="23">
        <v>-547496.29857678071</v>
      </c>
    </row>
    <row r="42" spans="1:18">
      <c r="A42" s="5" t="s">
        <v>348</v>
      </c>
      <c r="B42" s="5" t="s">
        <v>349</v>
      </c>
      <c r="C42" s="5">
        <v>50110000</v>
      </c>
      <c r="D42" s="5" t="s">
        <v>389</v>
      </c>
      <c r="E42" s="5" t="s">
        <v>351</v>
      </c>
      <c r="F42" s="23">
        <v>51935.108187604063</v>
      </c>
      <c r="G42" s="23">
        <v>52650.750387604065</v>
      </c>
      <c r="H42" s="23">
        <v>52702.981336542776</v>
      </c>
      <c r="I42" s="23">
        <v>52924.412536542783</v>
      </c>
      <c r="J42" s="23"/>
      <c r="K42" s="23"/>
      <c r="L42" s="23"/>
      <c r="M42" s="23"/>
      <c r="N42" s="23"/>
      <c r="O42" s="23"/>
      <c r="P42" s="23"/>
      <c r="Q42" s="23"/>
      <c r="R42" s="23">
        <v>210213.25244829367</v>
      </c>
    </row>
    <row r="43" spans="1:18">
      <c r="A43" s="5" t="s">
        <v>348</v>
      </c>
      <c r="B43" s="5" t="s">
        <v>349</v>
      </c>
      <c r="C43" s="5">
        <v>50119900</v>
      </c>
      <c r="D43" s="5" t="s">
        <v>406</v>
      </c>
      <c r="E43" s="5" t="s">
        <v>351</v>
      </c>
      <c r="F43" s="23">
        <v>-6565.0574039910598</v>
      </c>
      <c r="G43" s="23">
        <v>-7280.69960399106</v>
      </c>
      <c r="H43" s="23">
        <v>-6671.2803712897803</v>
      </c>
      <c r="I43" s="23">
        <v>-6892.7115712897803</v>
      </c>
      <c r="J43" s="23"/>
      <c r="K43" s="23"/>
      <c r="L43" s="23"/>
      <c r="M43" s="23"/>
      <c r="N43" s="23"/>
      <c r="O43" s="23"/>
      <c r="P43" s="23"/>
      <c r="Q43" s="23"/>
      <c r="R43" s="23">
        <v>-27409.74895056168</v>
      </c>
    </row>
    <row r="44" spans="1:18">
      <c r="A44" s="5" t="s">
        <v>348</v>
      </c>
      <c r="B44" s="5" t="s">
        <v>349</v>
      </c>
      <c r="C44" s="5">
        <v>50171000</v>
      </c>
      <c r="D44" s="5" t="s">
        <v>409</v>
      </c>
      <c r="E44" s="5" t="s">
        <v>351</v>
      </c>
      <c r="F44" s="23">
        <v>22714.38481127151</v>
      </c>
      <c r="G44" s="23">
        <v>21681.911410759174</v>
      </c>
      <c r="H44" s="23">
        <v>22714.38481127151</v>
      </c>
      <c r="I44" s="23">
        <v>22714.38481127151</v>
      </c>
      <c r="J44" s="23"/>
      <c r="K44" s="23"/>
      <c r="L44" s="23"/>
      <c r="M44" s="23"/>
      <c r="N44" s="23"/>
      <c r="O44" s="23"/>
      <c r="P44" s="23"/>
      <c r="Q44" s="23"/>
      <c r="R44" s="23">
        <v>89825.065844573706</v>
      </c>
    </row>
    <row r="45" spans="1:18">
      <c r="A45" s="5" t="s">
        <v>348</v>
      </c>
      <c r="B45" s="5" t="s">
        <v>349</v>
      </c>
      <c r="C45" s="5">
        <v>50171800</v>
      </c>
      <c r="D45" s="5" t="s">
        <v>411</v>
      </c>
      <c r="E45" s="5" t="s">
        <v>351</v>
      </c>
      <c r="F45" s="23">
        <v>6336.4060553480322</v>
      </c>
      <c r="G45" s="23">
        <v>6048.3875982867585</v>
      </c>
      <c r="H45" s="23">
        <v>6336.4060553480322</v>
      </c>
      <c r="I45" s="23">
        <v>6336.4060553480322</v>
      </c>
      <c r="J45" s="23"/>
      <c r="K45" s="23"/>
      <c r="L45" s="23"/>
      <c r="M45" s="23"/>
      <c r="N45" s="23"/>
      <c r="O45" s="23"/>
      <c r="P45" s="23"/>
      <c r="Q45" s="23"/>
      <c r="R45" s="23">
        <v>25057.605764330852</v>
      </c>
    </row>
    <row r="46" spans="1:18">
      <c r="A46" s="102" t="s">
        <v>1155</v>
      </c>
      <c r="B46" s="102"/>
      <c r="C46" s="102"/>
      <c r="D46" s="102"/>
      <c r="E46" s="102"/>
      <c r="F46" s="103">
        <v>611653.09085994761</v>
      </c>
      <c r="G46" s="103">
        <v>585912.95540193236</v>
      </c>
      <c r="H46" s="103">
        <v>617393.5376879879</v>
      </c>
      <c r="I46" s="103">
        <v>617393.5376879879</v>
      </c>
      <c r="J46" s="103">
        <v>591622.55806422618</v>
      </c>
      <c r="K46" s="103">
        <v>591990.31910680933</v>
      </c>
      <c r="L46" s="103">
        <v>643605.45735509985</v>
      </c>
      <c r="M46" s="103">
        <v>600170.33825984364</v>
      </c>
      <c r="N46" s="103">
        <v>626553.599172469</v>
      </c>
      <c r="O46" s="103">
        <v>626553.599172469</v>
      </c>
      <c r="P46" s="103">
        <v>600170.33825984364</v>
      </c>
      <c r="Q46" s="103">
        <v>652936.84991940623</v>
      </c>
      <c r="R46" s="103">
        <v>7365956.1809480237</v>
      </c>
    </row>
    <row r="47" spans="1:18">
      <c r="A47" s="5" t="s">
        <v>450</v>
      </c>
      <c r="B47" s="5" t="s">
        <v>451</v>
      </c>
      <c r="C47" s="5">
        <v>50610000</v>
      </c>
      <c r="D47" s="5" t="s">
        <v>448</v>
      </c>
      <c r="E47" s="5" t="s">
        <v>417</v>
      </c>
      <c r="F47" s="23">
        <v>68027</v>
      </c>
      <c r="G47" s="23">
        <v>68027</v>
      </c>
      <c r="H47" s="23">
        <v>68027</v>
      </c>
      <c r="I47" s="23">
        <v>68027</v>
      </c>
      <c r="J47" s="23">
        <v>46366.411705509461</v>
      </c>
      <c r="K47" s="23">
        <v>46366.411705509461</v>
      </c>
      <c r="L47" s="23">
        <v>46366.411705509461</v>
      </c>
      <c r="M47" s="23">
        <v>46366.411705509461</v>
      </c>
      <c r="N47" s="23">
        <v>46366.411705509461</v>
      </c>
      <c r="O47" s="23">
        <v>46366.411705509461</v>
      </c>
      <c r="P47" s="23">
        <v>46366.411705509461</v>
      </c>
      <c r="Q47" s="23">
        <v>46366.411705509461</v>
      </c>
      <c r="R47" s="23">
        <v>643039.29364407575</v>
      </c>
    </row>
    <row r="48" spans="1:18">
      <c r="A48" s="5" t="s">
        <v>450</v>
      </c>
      <c r="B48" s="5" t="s">
        <v>451</v>
      </c>
      <c r="C48" s="5">
        <v>50610100</v>
      </c>
      <c r="D48" s="5" t="s">
        <v>452</v>
      </c>
      <c r="E48" s="5" t="s">
        <v>417</v>
      </c>
      <c r="F48" s="23">
        <v>-13190.435299999999</v>
      </c>
      <c r="G48" s="23">
        <v>-13190.435299999999</v>
      </c>
      <c r="H48" s="23">
        <v>-13190.435299999999</v>
      </c>
      <c r="I48" s="23">
        <v>-13190.435299999999</v>
      </c>
      <c r="J48" s="23"/>
      <c r="K48" s="23"/>
      <c r="L48" s="23"/>
      <c r="M48" s="23"/>
      <c r="N48" s="23"/>
      <c r="O48" s="23"/>
      <c r="P48" s="23"/>
      <c r="Q48" s="23"/>
      <c r="R48" s="23">
        <v>-52761.741199999997</v>
      </c>
    </row>
    <row r="49" spans="1:18">
      <c r="A49" s="102" t="s">
        <v>1156</v>
      </c>
      <c r="B49" s="102"/>
      <c r="C49" s="102"/>
      <c r="D49" s="102"/>
      <c r="E49" s="102"/>
      <c r="F49" s="103">
        <v>54836.564700000003</v>
      </c>
      <c r="G49" s="103">
        <v>54836.564700000003</v>
      </c>
      <c r="H49" s="103">
        <v>54836.564700000003</v>
      </c>
      <c r="I49" s="103">
        <v>54836.564700000003</v>
      </c>
      <c r="J49" s="103">
        <v>46366.411705509461</v>
      </c>
      <c r="K49" s="103">
        <v>46366.411705509461</v>
      </c>
      <c r="L49" s="103">
        <v>46366.411705509461</v>
      </c>
      <c r="M49" s="103">
        <v>46366.411705509461</v>
      </c>
      <c r="N49" s="103">
        <v>46366.411705509461</v>
      </c>
      <c r="O49" s="103">
        <v>46366.411705509461</v>
      </c>
      <c r="P49" s="103">
        <v>46366.411705509461</v>
      </c>
      <c r="Q49" s="103">
        <v>46366.411705509461</v>
      </c>
      <c r="R49" s="103">
        <v>590277.5524440757</v>
      </c>
    </row>
    <row r="50" spans="1:18">
      <c r="A50" s="5" t="s">
        <v>443</v>
      </c>
      <c r="B50" s="5" t="s">
        <v>444</v>
      </c>
      <c r="C50" s="5">
        <v>50510000</v>
      </c>
      <c r="D50" s="5" t="s">
        <v>441</v>
      </c>
      <c r="E50" s="5" t="s">
        <v>417</v>
      </c>
      <c r="F50" s="23">
        <v>62540.5</v>
      </c>
      <c r="G50" s="23">
        <v>62540.5</v>
      </c>
      <c r="H50" s="23">
        <v>62540.5</v>
      </c>
      <c r="I50" s="23">
        <v>62540.5</v>
      </c>
      <c r="J50" s="23"/>
      <c r="K50" s="23"/>
      <c r="L50" s="23"/>
      <c r="M50" s="23"/>
      <c r="N50" s="23"/>
      <c r="O50" s="23"/>
      <c r="P50" s="23"/>
      <c r="Q50" s="23"/>
      <c r="R50" s="23">
        <v>250162</v>
      </c>
    </row>
    <row r="51" spans="1:18">
      <c r="A51" s="5" t="s">
        <v>443</v>
      </c>
      <c r="B51" s="5" t="s">
        <v>444</v>
      </c>
      <c r="C51" s="5">
        <v>50510100</v>
      </c>
      <c r="D51" s="5" t="s">
        <v>445</v>
      </c>
      <c r="E51" s="5" t="s">
        <v>417</v>
      </c>
      <c r="F51" s="23">
        <v>-12126.602949999999</v>
      </c>
      <c r="G51" s="23">
        <v>-12126.602949999999</v>
      </c>
      <c r="H51" s="23">
        <v>-12126.602949999999</v>
      </c>
      <c r="I51" s="23">
        <v>-12126.602949999999</v>
      </c>
      <c r="J51" s="23"/>
      <c r="K51" s="23"/>
      <c r="L51" s="23"/>
      <c r="M51" s="23"/>
      <c r="N51" s="23"/>
      <c r="O51" s="23"/>
      <c r="P51" s="23"/>
      <c r="Q51" s="23"/>
      <c r="R51" s="23">
        <v>-48506.411799999994</v>
      </c>
    </row>
    <row r="52" spans="1:18">
      <c r="A52" s="5" t="s">
        <v>443</v>
      </c>
      <c r="B52" s="5" t="s">
        <v>444</v>
      </c>
      <c r="C52" s="5">
        <v>50550000</v>
      </c>
      <c r="D52" s="5" t="s">
        <v>446</v>
      </c>
      <c r="E52" s="5" t="s">
        <v>417</v>
      </c>
      <c r="F52" s="23">
        <v>123768.86000000002</v>
      </c>
      <c r="G52" s="23">
        <v>123768.86000000002</v>
      </c>
      <c r="H52" s="23">
        <v>123768.86000000002</v>
      </c>
      <c r="I52" s="23">
        <v>123768.86000000002</v>
      </c>
      <c r="J52" s="23">
        <v>147974.71848565069</v>
      </c>
      <c r="K52" s="23">
        <v>147974.71848565069</v>
      </c>
      <c r="L52" s="23">
        <v>147974.71848565069</v>
      </c>
      <c r="M52" s="23">
        <v>147974.71848565069</v>
      </c>
      <c r="N52" s="23">
        <v>147974.71848565069</v>
      </c>
      <c r="O52" s="23">
        <v>147974.71848565069</v>
      </c>
      <c r="P52" s="23">
        <v>147974.71848565069</v>
      </c>
      <c r="Q52" s="23">
        <v>147974.71848565069</v>
      </c>
      <c r="R52" s="23">
        <v>1678873.1878852057</v>
      </c>
    </row>
    <row r="53" spans="1:18">
      <c r="A53" s="5" t="s">
        <v>443</v>
      </c>
      <c r="B53" s="5" t="s">
        <v>444</v>
      </c>
      <c r="C53" s="5">
        <v>50550100</v>
      </c>
      <c r="D53" s="5" t="s">
        <v>447</v>
      </c>
      <c r="E53" s="5" t="s">
        <v>417</v>
      </c>
      <c r="F53" s="23">
        <v>-24862.048000000003</v>
      </c>
      <c r="G53" s="23">
        <v>-24862.048000000003</v>
      </c>
      <c r="H53" s="23">
        <v>-24862.048000000003</v>
      </c>
      <c r="I53" s="23">
        <v>-24862.048000000003</v>
      </c>
      <c r="J53" s="23"/>
      <c r="K53" s="23"/>
      <c r="L53" s="23"/>
      <c r="M53" s="23"/>
      <c r="N53" s="23"/>
      <c r="O53" s="23"/>
      <c r="P53" s="23"/>
      <c r="Q53" s="23"/>
      <c r="R53" s="23">
        <v>-99448.19200000001</v>
      </c>
    </row>
    <row r="54" spans="1:18">
      <c r="A54" s="102" t="s">
        <v>1157</v>
      </c>
      <c r="B54" s="102"/>
      <c r="C54" s="102"/>
      <c r="D54" s="102"/>
      <c r="E54" s="102"/>
      <c r="F54" s="103">
        <v>149320.70905</v>
      </c>
      <c r="G54" s="103">
        <v>149320.70905</v>
      </c>
      <c r="H54" s="103">
        <v>149320.70905</v>
      </c>
      <c r="I54" s="103">
        <v>149320.70905</v>
      </c>
      <c r="J54" s="103">
        <v>147974.71848565069</v>
      </c>
      <c r="K54" s="103">
        <v>147974.71848565069</v>
      </c>
      <c r="L54" s="103">
        <v>147974.71848565069</v>
      </c>
      <c r="M54" s="103">
        <v>147974.71848565069</v>
      </c>
      <c r="N54" s="103">
        <v>147974.71848565069</v>
      </c>
      <c r="O54" s="103">
        <v>147974.71848565069</v>
      </c>
      <c r="P54" s="103">
        <v>147974.71848565069</v>
      </c>
      <c r="Q54" s="103">
        <v>147974.71848565069</v>
      </c>
      <c r="R54" s="103">
        <v>1781080.5840852058</v>
      </c>
    </row>
    <row r="55" spans="1:18">
      <c r="A55" s="5" t="s">
        <v>415</v>
      </c>
      <c r="B55" s="5" t="s">
        <v>414</v>
      </c>
      <c r="C55" s="5">
        <v>50421000</v>
      </c>
      <c r="D55" s="5" t="s">
        <v>413</v>
      </c>
      <c r="E55" s="5" t="s">
        <v>417</v>
      </c>
      <c r="F55" s="23">
        <v>17680.070420437209</v>
      </c>
      <c r="G55" s="23">
        <v>16947.368845809524</v>
      </c>
      <c r="H55" s="23">
        <v>17846.406991947875</v>
      </c>
      <c r="I55" s="23">
        <v>17849.839175020868</v>
      </c>
      <c r="J55" s="23"/>
      <c r="K55" s="23"/>
      <c r="L55" s="23"/>
      <c r="M55" s="23"/>
      <c r="N55" s="23"/>
      <c r="O55" s="23"/>
      <c r="P55" s="23"/>
      <c r="Q55" s="23"/>
      <c r="R55" s="23">
        <v>70323.685433215462</v>
      </c>
    </row>
    <row r="56" spans="1:18">
      <c r="A56" s="5" t="s">
        <v>415</v>
      </c>
      <c r="B56" s="5" t="s">
        <v>414</v>
      </c>
      <c r="C56" s="5">
        <v>50421100</v>
      </c>
      <c r="D56" s="5" t="s">
        <v>418</v>
      </c>
      <c r="E56" s="5" t="s">
        <v>417</v>
      </c>
      <c r="F56" s="23">
        <v>-3569.1052749829687</v>
      </c>
      <c r="G56" s="23">
        <v>-3426.6610237158202</v>
      </c>
      <c r="H56" s="23">
        <v>-3593.1797975683266</v>
      </c>
      <c r="I56" s="23">
        <v>-3596.6119806413199</v>
      </c>
      <c r="J56" s="23"/>
      <c r="K56" s="23"/>
      <c r="L56" s="23"/>
      <c r="M56" s="23"/>
      <c r="N56" s="23"/>
      <c r="O56" s="23"/>
      <c r="P56" s="23"/>
      <c r="Q56" s="23"/>
      <c r="R56" s="23">
        <v>-14185.558076908437</v>
      </c>
    </row>
    <row r="57" spans="1:18">
      <c r="A57" s="5" t="s">
        <v>415</v>
      </c>
      <c r="B57" s="5" t="s">
        <v>414</v>
      </c>
      <c r="C57" s="5">
        <v>50422000</v>
      </c>
      <c r="D57" s="5" t="s">
        <v>419</v>
      </c>
      <c r="E57" s="5" t="s">
        <v>417</v>
      </c>
      <c r="F57" s="23">
        <v>18759.422909768437</v>
      </c>
      <c r="G57" s="23">
        <v>17906.745050233509</v>
      </c>
      <c r="H57" s="23">
        <v>18940.162240153317</v>
      </c>
      <c r="I57" s="23">
        <v>18940.162240153317</v>
      </c>
      <c r="J57" s="23"/>
      <c r="K57" s="23"/>
      <c r="L57" s="23"/>
      <c r="M57" s="23"/>
      <c r="N57" s="23"/>
      <c r="O57" s="23"/>
      <c r="P57" s="23"/>
      <c r="Q57" s="23"/>
      <c r="R57" s="23">
        <v>74546.49244030859</v>
      </c>
    </row>
    <row r="58" spans="1:18">
      <c r="A58" s="5" t="s">
        <v>415</v>
      </c>
      <c r="B58" s="5" t="s">
        <v>414</v>
      </c>
      <c r="C58" s="5">
        <v>50422100</v>
      </c>
      <c r="D58" s="5" t="s">
        <v>420</v>
      </c>
      <c r="E58" s="5" t="s">
        <v>417</v>
      </c>
      <c r="F58" s="23">
        <v>-3937.1765849169105</v>
      </c>
      <c r="G58" s="23">
        <v>-3758.214012875233</v>
      </c>
      <c r="H58" s="23">
        <v>-3968.7325523106879</v>
      </c>
      <c r="I58" s="23">
        <v>-3968.7325523106879</v>
      </c>
      <c r="J58" s="23"/>
      <c r="K58" s="23"/>
      <c r="L58" s="23"/>
      <c r="M58" s="23"/>
      <c r="N58" s="23"/>
      <c r="O58" s="23"/>
      <c r="P58" s="23"/>
      <c r="Q58" s="23"/>
      <c r="R58" s="23">
        <v>-15632.855702413523</v>
      </c>
    </row>
    <row r="59" spans="1:18">
      <c r="A59" s="5" t="s">
        <v>415</v>
      </c>
      <c r="B59" s="5" t="s">
        <v>414</v>
      </c>
      <c r="C59" s="5">
        <v>50423000</v>
      </c>
      <c r="D59" s="5" t="s">
        <v>421</v>
      </c>
      <c r="E59" s="5" t="s">
        <v>417</v>
      </c>
      <c r="F59" s="23">
        <v>740</v>
      </c>
      <c r="G59" s="23">
        <v>740</v>
      </c>
      <c r="H59" s="23">
        <v>740</v>
      </c>
      <c r="I59" s="23">
        <v>740</v>
      </c>
      <c r="J59" s="23"/>
      <c r="K59" s="23"/>
      <c r="L59" s="23"/>
      <c r="M59" s="23"/>
      <c r="N59" s="23"/>
      <c r="O59" s="23"/>
      <c r="P59" s="23"/>
      <c r="Q59" s="23"/>
      <c r="R59" s="23">
        <v>2960</v>
      </c>
    </row>
    <row r="60" spans="1:18">
      <c r="A60" s="5" t="s">
        <v>415</v>
      </c>
      <c r="B60" s="5" t="s">
        <v>414</v>
      </c>
      <c r="C60" s="5">
        <v>50426000</v>
      </c>
      <c r="D60" s="5" t="s">
        <v>422</v>
      </c>
      <c r="E60" s="5" t="s">
        <v>417</v>
      </c>
      <c r="F60" s="23">
        <v>931</v>
      </c>
      <c r="G60" s="23">
        <v>931</v>
      </c>
      <c r="H60" s="23">
        <v>931</v>
      </c>
      <c r="I60" s="23">
        <v>931</v>
      </c>
      <c r="J60" s="23"/>
      <c r="K60" s="23"/>
      <c r="L60" s="23"/>
      <c r="M60" s="23"/>
      <c r="N60" s="23"/>
      <c r="O60" s="23"/>
      <c r="P60" s="23"/>
      <c r="Q60" s="23"/>
      <c r="R60" s="23">
        <v>3724</v>
      </c>
    </row>
    <row r="61" spans="1:18">
      <c r="A61" s="5" t="s">
        <v>415</v>
      </c>
      <c r="B61" s="5" t="s">
        <v>414</v>
      </c>
      <c r="C61" s="5">
        <v>50450000</v>
      </c>
      <c r="D61" s="5" t="s">
        <v>424</v>
      </c>
      <c r="E61" s="5" t="s">
        <v>417</v>
      </c>
      <c r="F61" s="23">
        <v>0</v>
      </c>
      <c r="G61" s="23">
        <v>0</v>
      </c>
      <c r="H61" s="23">
        <v>0</v>
      </c>
      <c r="I61" s="23">
        <v>26250</v>
      </c>
      <c r="J61" s="23">
        <v>35086.974397959675</v>
      </c>
      <c r="K61" s="23">
        <v>36481.349467874301</v>
      </c>
      <c r="L61" s="23">
        <v>32407.100258288665</v>
      </c>
      <c r="M61" s="23">
        <v>32368.345792072989</v>
      </c>
      <c r="N61" s="23">
        <v>33917.284981718505</v>
      </c>
      <c r="O61" s="23">
        <v>30393.884571384959</v>
      </c>
      <c r="P61" s="23">
        <v>29871.608750253064</v>
      </c>
      <c r="Q61" s="23">
        <v>34615.65655846821</v>
      </c>
      <c r="R61" s="23">
        <v>291392.20477802039</v>
      </c>
    </row>
    <row r="62" spans="1:18">
      <c r="A62" s="5" t="s">
        <v>415</v>
      </c>
      <c r="B62" s="5" t="s">
        <v>414</v>
      </c>
      <c r="C62" s="5">
        <v>50451000</v>
      </c>
      <c r="D62" s="5" t="s">
        <v>435</v>
      </c>
      <c r="E62" s="5" t="s">
        <v>417</v>
      </c>
      <c r="F62" s="23">
        <v>259.35000000000002</v>
      </c>
      <c r="G62" s="23">
        <v>793.54</v>
      </c>
      <c r="H62" s="23">
        <v>899.89</v>
      </c>
      <c r="I62" s="23">
        <v>116.15</v>
      </c>
      <c r="J62" s="23"/>
      <c r="K62" s="23"/>
      <c r="L62" s="23"/>
      <c r="M62" s="23"/>
      <c r="N62" s="23"/>
      <c r="O62" s="23"/>
      <c r="P62" s="23"/>
      <c r="Q62" s="23"/>
      <c r="R62" s="23">
        <v>2068.9299999999998</v>
      </c>
    </row>
    <row r="63" spans="1:18">
      <c r="A63" s="5" t="s">
        <v>415</v>
      </c>
      <c r="B63" s="5" t="s">
        <v>414</v>
      </c>
      <c r="C63" s="5">
        <v>50452000</v>
      </c>
      <c r="D63" s="5" t="s">
        <v>436</v>
      </c>
      <c r="E63" s="5" t="s">
        <v>417</v>
      </c>
      <c r="F63" s="23">
        <v>100</v>
      </c>
      <c r="G63" s="23">
        <v>231</v>
      </c>
      <c r="H63" s="23">
        <v>100</v>
      </c>
      <c r="I63" s="23">
        <v>138</v>
      </c>
      <c r="J63" s="23"/>
      <c r="K63" s="23"/>
      <c r="L63" s="23"/>
      <c r="M63" s="23"/>
      <c r="N63" s="23"/>
      <c r="O63" s="23"/>
      <c r="P63" s="23"/>
      <c r="Q63" s="23"/>
      <c r="R63" s="23">
        <v>569</v>
      </c>
    </row>
    <row r="64" spans="1:18">
      <c r="A64" s="5" t="s">
        <v>415</v>
      </c>
      <c r="B64" s="5" t="s">
        <v>414</v>
      </c>
      <c r="C64" s="5">
        <v>50454000</v>
      </c>
      <c r="D64" s="5" t="s">
        <v>437</v>
      </c>
      <c r="E64" s="5" t="s">
        <v>417</v>
      </c>
      <c r="F64" s="23">
        <v>0</v>
      </c>
      <c r="G64" s="23">
        <v>0</v>
      </c>
      <c r="H64" s="23">
        <v>0</v>
      </c>
      <c r="I64" s="23">
        <v>2700</v>
      </c>
      <c r="J64" s="23"/>
      <c r="K64" s="23"/>
      <c r="L64" s="23"/>
      <c r="M64" s="23"/>
      <c r="N64" s="23"/>
      <c r="O64" s="23"/>
      <c r="P64" s="23"/>
      <c r="Q64" s="23"/>
      <c r="R64" s="23">
        <v>2700</v>
      </c>
    </row>
    <row r="65" spans="1:18">
      <c r="A65" s="5" t="s">
        <v>415</v>
      </c>
      <c r="B65" s="5" t="s">
        <v>414</v>
      </c>
      <c r="C65" s="5">
        <v>50456000</v>
      </c>
      <c r="D65" s="5" t="s">
        <v>438</v>
      </c>
      <c r="E65" s="5" t="s">
        <v>417</v>
      </c>
      <c r="F65" s="23">
        <v>1321.65</v>
      </c>
      <c r="G65" s="23">
        <v>0</v>
      </c>
      <c r="H65" s="23">
        <v>3821.65</v>
      </c>
      <c r="I65" s="23">
        <v>4480</v>
      </c>
      <c r="J65" s="23"/>
      <c r="K65" s="23"/>
      <c r="L65" s="23"/>
      <c r="M65" s="23"/>
      <c r="N65" s="23"/>
      <c r="O65" s="23"/>
      <c r="P65" s="23"/>
      <c r="Q65" s="23"/>
      <c r="R65" s="23">
        <v>9623.2999999999993</v>
      </c>
    </row>
    <row r="66" spans="1:18">
      <c r="A66" s="5" t="s">
        <v>415</v>
      </c>
      <c r="B66" s="5" t="s">
        <v>414</v>
      </c>
      <c r="C66" s="5">
        <v>50457000</v>
      </c>
      <c r="D66" s="5" t="s">
        <v>439</v>
      </c>
      <c r="E66" s="5" t="s">
        <v>417</v>
      </c>
      <c r="F66" s="23">
        <v>1600</v>
      </c>
      <c r="G66" s="23">
        <v>3414.21</v>
      </c>
      <c r="H66" s="23">
        <v>3175.14</v>
      </c>
      <c r="I66" s="23">
        <v>0</v>
      </c>
      <c r="J66" s="23"/>
      <c r="K66" s="23"/>
      <c r="L66" s="23"/>
      <c r="M66" s="23"/>
      <c r="N66" s="23"/>
      <c r="O66" s="23"/>
      <c r="P66" s="23"/>
      <c r="Q66" s="23"/>
      <c r="R66" s="23">
        <v>8189.35</v>
      </c>
    </row>
    <row r="67" spans="1:18">
      <c r="A67" s="102" t="s">
        <v>1158</v>
      </c>
      <c r="B67" s="102"/>
      <c r="C67" s="102"/>
      <c r="D67" s="102"/>
      <c r="E67" s="102"/>
      <c r="F67" s="103">
        <v>33885.211470305767</v>
      </c>
      <c r="G67" s="103">
        <v>33778.98885945198</v>
      </c>
      <c r="H67" s="103">
        <v>38892.336882222175</v>
      </c>
      <c r="I67" s="103">
        <v>64579.806882222176</v>
      </c>
      <c r="J67" s="103">
        <v>35086.974397959675</v>
      </c>
      <c r="K67" s="103">
        <v>36481.349467874301</v>
      </c>
      <c r="L67" s="103">
        <v>32407.100258288665</v>
      </c>
      <c r="M67" s="103">
        <v>32368.345792072989</v>
      </c>
      <c r="N67" s="103">
        <v>33917.284981718505</v>
      </c>
      <c r="O67" s="103">
        <v>30393.884571384959</v>
      </c>
      <c r="P67" s="103">
        <v>29871.608750253064</v>
      </c>
      <c r="Q67" s="103">
        <v>34615.65655846821</v>
      </c>
      <c r="R67" s="103">
        <v>436278.54887222243</v>
      </c>
    </row>
    <row r="68" spans="1:18">
      <c r="A68" s="5" t="s">
        <v>688</v>
      </c>
      <c r="B68" s="5" t="s">
        <v>689</v>
      </c>
      <c r="C68" s="5">
        <v>53401000</v>
      </c>
      <c r="D68" s="5" t="s">
        <v>686</v>
      </c>
      <c r="E68" s="5" t="s">
        <v>691</v>
      </c>
      <c r="F68" s="23">
        <v>331453.97149019316</v>
      </c>
      <c r="G68" s="23">
        <v>317061.5800868122</v>
      </c>
      <c r="H68" s="23">
        <v>329906.27822490816</v>
      </c>
      <c r="I68" s="23">
        <v>328346.58974562486</v>
      </c>
      <c r="J68" s="23"/>
      <c r="K68" s="23"/>
      <c r="L68" s="23"/>
      <c r="M68" s="23"/>
      <c r="N68" s="23"/>
      <c r="O68" s="23"/>
      <c r="P68" s="23"/>
      <c r="Q68" s="23"/>
      <c r="R68" s="23">
        <v>1306768.4195475383</v>
      </c>
    </row>
    <row r="69" spans="1:18">
      <c r="A69" s="5" t="s">
        <v>688</v>
      </c>
      <c r="B69" s="5" t="s">
        <v>689</v>
      </c>
      <c r="C69" s="5">
        <v>53401100</v>
      </c>
      <c r="D69" s="5" t="s">
        <v>692</v>
      </c>
      <c r="E69" s="5" t="s">
        <v>691</v>
      </c>
      <c r="F69" s="23">
        <v>29227.002059909781</v>
      </c>
      <c r="G69" s="23">
        <v>29228.112338496245</v>
      </c>
      <c r="H69" s="23">
        <v>29228.112338496245</v>
      </c>
      <c r="I69" s="23">
        <v>29228.112338496245</v>
      </c>
      <c r="J69" s="23"/>
      <c r="K69" s="23"/>
      <c r="L69" s="23"/>
      <c r="M69" s="23"/>
      <c r="N69" s="23"/>
      <c r="O69" s="23"/>
      <c r="P69" s="23"/>
      <c r="Q69" s="23"/>
      <c r="R69" s="23">
        <v>116911.33907539851</v>
      </c>
    </row>
    <row r="70" spans="1:18">
      <c r="A70" s="5" t="s">
        <v>688</v>
      </c>
      <c r="B70" s="5" t="s">
        <v>689</v>
      </c>
      <c r="C70" s="5">
        <v>53401200</v>
      </c>
      <c r="D70" s="5" t="s">
        <v>693</v>
      </c>
      <c r="E70" s="5" t="s">
        <v>691</v>
      </c>
      <c r="F70" s="23">
        <v>42225.431142184927</v>
      </c>
      <c r="G70" s="23">
        <v>41891.172600180391</v>
      </c>
      <c r="H70" s="23">
        <v>42245.048975797486</v>
      </c>
      <c r="I70" s="23">
        <v>43197.697436060284</v>
      </c>
      <c r="J70" s="23"/>
      <c r="K70" s="23"/>
      <c r="L70" s="23"/>
      <c r="M70" s="23"/>
      <c r="N70" s="23"/>
      <c r="O70" s="23"/>
      <c r="P70" s="23"/>
      <c r="Q70" s="23"/>
      <c r="R70" s="23">
        <v>169559.3501542231</v>
      </c>
    </row>
    <row r="71" spans="1:18">
      <c r="A71" s="5" t="s">
        <v>688</v>
      </c>
      <c r="B71" s="5" t="s">
        <v>689</v>
      </c>
      <c r="C71" s="5">
        <v>53401300</v>
      </c>
      <c r="D71" s="5" t="s">
        <v>694</v>
      </c>
      <c r="E71" s="5" t="s">
        <v>691</v>
      </c>
      <c r="F71" s="23">
        <v>25918.187838551807</v>
      </c>
      <c r="G71" s="23">
        <v>23199.273824541418</v>
      </c>
      <c r="H71" s="23">
        <v>23802.614091406238</v>
      </c>
      <c r="I71" s="23">
        <v>23979.844558016917</v>
      </c>
      <c r="J71" s="23"/>
      <c r="K71" s="23"/>
      <c r="L71" s="23"/>
      <c r="M71" s="23"/>
      <c r="N71" s="23"/>
      <c r="O71" s="23"/>
      <c r="P71" s="23"/>
      <c r="Q71" s="23"/>
      <c r="R71" s="23">
        <v>96899.920312516391</v>
      </c>
    </row>
    <row r="72" spans="1:18">
      <c r="A72" s="5" t="s">
        <v>688</v>
      </c>
      <c r="B72" s="5" t="s">
        <v>689</v>
      </c>
      <c r="C72" s="5">
        <v>53401400</v>
      </c>
      <c r="D72" s="5" t="s">
        <v>695</v>
      </c>
      <c r="E72" s="5" t="s">
        <v>691</v>
      </c>
      <c r="F72" s="23">
        <v>45838.337533447637</v>
      </c>
      <c r="G72" s="23">
        <v>43623.357343593969</v>
      </c>
      <c r="H72" s="23">
        <v>41182.103647708711</v>
      </c>
      <c r="I72" s="23">
        <v>41320.507377219074</v>
      </c>
      <c r="J72" s="23"/>
      <c r="K72" s="23"/>
      <c r="L72" s="23"/>
      <c r="M72" s="23"/>
      <c r="N72" s="23"/>
      <c r="O72" s="23"/>
      <c r="P72" s="23"/>
      <c r="Q72" s="23"/>
      <c r="R72" s="23">
        <v>171964.30590196938</v>
      </c>
    </row>
    <row r="73" spans="1:18">
      <c r="A73" s="5" t="s">
        <v>688</v>
      </c>
      <c r="B73" s="5" t="s">
        <v>689</v>
      </c>
      <c r="C73" s="5">
        <v>53401500</v>
      </c>
      <c r="D73" s="5" t="s">
        <v>696</v>
      </c>
      <c r="E73" s="5" t="s">
        <v>691</v>
      </c>
      <c r="F73" s="23">
        <v>49466.114824645738</v>
      </c>
      <c r="G73" s="23">
        <v>45326.359656120476</v>
      </c>
      <c r="H73" s="23">
        <v>45621.582056459003</v>
      </c>
      <c r="I73" s="23">
        <v>45775.091767697202</v>
      </c>
      <c r="J73" s="23">
        <v>675656.53595313209</v>
      </c>
      <c r="K73" s="23">
        <v>683959.11904561706</v>
      </c>
      <c r="L73" s="23">
        <v>691808.56854649493</v>
      </c>
      <c r="M73" s="23">
        <v>663501.66839635745</v>
      </c>
      <c r="N73" s="23">
        <v>670856.7868906951</v>
      </c>
      <c r="O73" s="23">
        <v>676761.85159561853</v>
      </c>
      <c r="P73" s="23">
        <v>658475.52648930461</v>
      </c>
      <c r="Q73" s="23">
        <v>693317.70115611167</v>
      </c>
      <c r="R73" s="23">
        <v>5600526.9063782534</v>
      </c>
    </row>
    <row r="74" spans="1:18">
      <c r="A74" s="5" t="s">
        <v>688</v>
      </c>
      <c r="B74" s="5" t="s">
        <v>689</v>
      </c>
      <c r="C74" s="5">
        <v>53401600</v>
      </c>
      <c r="D74" s="5" t="s">
        <v>697</v>
      </c>
      <c r="E74" s="5" t="s">
        <v>691</v>
      </c>
      <c r="F74" s="23">
        <v>11936.22567128286</v>
      </c>
      <c r="G74" s="23">
        <v>11917.15269139774</v>
      </c>
      <c r="H74" s="23">
        <v>11923.801364889354</v>
      </c>
      <c r="I74" s="23">
        <v>11928.096773667632</v>
      </c>
      <c r="J74" s="23"/>
      <c r="K74" s="23"/>
      <c r="L74" s="23"/>
      <c r="M74" s="23"/>
      <c r="N74" s="23"/>
      <c r="O74" s="23"/>
      <c r="P74" s="23"/>
      <c r="Q74" s="23"/>
      <c r="R74" s="23">
        <v>47705.276501237582</v>
      </c>
    </row>
    <row r="75" spans="1:18">
      <c r="A75" s="5" t="s">
        <v>688</v>
      </c>
      <c r="B75" s="5" t="s">
        <v>689</v>
      </c>
      <c r="C75" s="5">
        <v>53401700</v>
      </c>
      <c r="D75" s="5" t="s">
        <v>698</v>
      </c>
      <c r="E75" s="5" t="s">
        <v>691</v>
      </c>
      <c r="F75" s="23">
        <v>22316.430301320674</v>
      </c>
      <c r="G75" s="23">
        <v>22316.430301320674</v>
      </c>
      <c r="H75" s="23">
        <v>22316.430301320674</v>
      </c>
      <c r="I75" s="23">
        <v>22316.430301320674</v>
      </c>
      <c r="J75" s="23"/>
      <c r="K75" s="23"/>
      <c r="L75" s="23"/>
      <c r="M75" s="23"/>
      <c r="N75" s="23"/>
      <c r="O75" s="23"/>
      <c r="P75" s="23"/>
      <c r="Q75" s="23"/>
      <c r="R75" s="23">
        <v>89265.721205282694</v>
      </c>
    </row>
    <row r="76" spans="1:18">
      <c r="A76" s="5" t="s">
        <v>688</v>
      </c>
      <c r="B76" s="5" t="s">
        <v>689</v>
      </c>
      <c r="C76" s="5">
        <v>53401800</v>
      </c>
      <c r="D76" s="5" t="s">
        <v>699</v>
      </c>
      <c r="E76" s="5" t="s">
        <v>691</v>
      </c>
      <c r="F76" s="23">
        <v>-1456.4725815721354</v>
      </c>
      <c r="G76" s="23">
        <v>4930.2408764477232</v>
      </c>
      <c r="H76" s="23">
        <v>821.91235182388721</v>
      </c>
      <c r="I76" s="23">
        <v>-1317.3729642141207</v>
      </c>
      <c r="J76" s="23"/>
      <c r="K76" s="23"/>
      <c r="L76" s="23"/>
      <c r="M76" s="23"/>
      <c r="N76" s="23"/>
      <c r="O76" s="23"/>
      <c r="P76" s="23"/>
      <c r="Q76" s="23"/>
      <c r="R76" s="23">
        <v>2978.3076824853542</v>
      </c>
    </row>
    <row r="77" spans="1:18">
      <c r="A77" s="5" t="s">
        <v>688</v>
      </c>
      <c r="B77" s="5" t="s">
        <v>689</v>
      </c>
      <c r="C77" s="5">
        <v>53401900</v>
      </c>
      <c r="D77" s="5" t="s">
        <v>700</v>
      </c>
      <c r="E77" s="5" t="s">
        <v>691</v>
      </c>
      <c r="F77" s="23">
        <v>21300.074245544973</v>
      </c>
      <c r="G77" s="23">
        <v>20575.835391844761</v>
      </c>
      <c r="H77" s="23">
        <v>22319.423270647949</v>
      </c>
      <c r="I77" s="23">
        <v>21450.557669219073</v>
      </c>
      <c r="J77" s="23"/>
      <c r="K77" s="23"/>
      <c r="L77" s="23"/>
      <c r="M77" s="23"/>
      <c r="N77" s="23"/>
      <c r="O77" s="23"/>
      <c r="P77" s="23"/>
      <c r="Q77" s="23"/>
      <c r="R77" s="23">
        <v>85645.890577256767</v>
      </c>
    </row>
    <row r="78" spans="1:18">
      <c r="A78" s="5" t="s">
        <v>688</v>
      </c>
      <c r="B78" s="5" t="s">
        <v>689</v>
      </c>
      <c r="C78" s="5">
        <v>53402200</v>
      </c>
      <c r="D78" s="5" t="s">
        <v>702</v>
      </c>
      <c r="E78" s="5" t="s">
        <v>691</v>
      </c>
      <c r="F78" s="23">
        <v>60673.000391146488</v>
      </c>
      <c r="G78" s="23">
        <v>60579.970182666984</v>
      </c>
      <c r="H78" s="23">
        <v>59324.821428090501</v>
      </c>
      <c r="I78" s="23">
        <v>57402.74229878722</v>
      </c>
      <c r="J78" s="23"/>
      <c r="K78" s="23"/>
      <c r="L78" s="23"/>
      <c r="M78" s="23"/>
      <c r="N78" s="23"/>
      <c r="O78" s="23"/>
      <c r="P78" s="23"/>
      <c r="Q78" s="23"/>
      <c r="R78" s="23">
        <v>237980.53430069122</v>
      </c>
    </row>
    <row r="79" spans="1:18">
      <c r="A79" s="5" t="s">
        <v>688</v>
      </c>
      <c r="B79" s="5" t="s">
        <v>689</v>
      </c>
      <c r="C79" s="5">
        <v>53402300</v>
      </c>
      <c r="D79" s="5" t="s">
        <v>703</v>
      </c>
      <c r="E79" s="5" t="s">
        <v>691</v>
      </c>
      <c r="F79" s="23">
        <v>22725.780832814879</v>
      </c>
      <c r="G79" s="23">
        <v>20887.568139508963</v>
      </c>
      <c r="H79" s="23">
        <v>20222.382868885808</v>
      </c>
      <c r="I79" s="23">
        <v>18773.967540415582</v>
      </c>
      <c r="J79" s="23"/>
      <c r="K79" s="23"/>
      <c r="L79" s="23"/>
      <c r="M79" s="23"/>
      <c r="N79" s="23"/>
      <c r="O79" s="23"/>
      <c r="P79" s="23"/>
      <c r="Q79" s="23"/>
      <c r="R79" s="23">
        <v>82609.699381625236</v>
      </c>
    </row>
    <row r="80" spans="1:18">
      <c r="A80" s="5" t="s">
        <v>688</v>
      </c>
      <c r="B80" s="5" t="s">
        <v>689</v>
      </c>
      <c r="C80" s="5">
        <v>53402400</v>
      </c>
      <c r="D80" s="5" t="s">
        <v>704</v>
      </c>
      <c r="E80" s="5" t="s">
        <v>691</v>
      </c>
      <c r="F80" s="23">
        <v>5724.6590954461699</v>
      </c>
      <c r="G80" s="23">
        <v>5874.1762002797304</v>
      </c>
      <c r="H80" s="23">
        <v>5700.181647069624</v>
      </c>
      <c r="I80" s="23">
        <v>5525.9087821589392</v>
      </c>
      <c r="J80" s="23"/>
      <c r="K80" s="23"/>
      <c r="L80" s="23"/>
      <c r="M80" s="23"/>
      <c r="N80" s="23"/>
      <c r="O80" s="23"/>
      <c r="P80" s="23"/>
      <c r="Q80" s="23"/>
      <c r="R80" s="23">
        <v>22824.925724954464</v>
      </c>
    </row>
    <row r="81" spans="1:18">
      <c r="A81" s="5" t="s">
        <v>688</v>
      </c>
      <c r="B81" s="5" t="s">
        <v>689</v>
      </c>
      <c r="C81" s="5">
        <v>53402500</v>
      </c>
      <c r="D81" s="5" t="s">
        <v>705</v>
      </c>
      <c r="E81" s="5" t="s">
        <v>691</v>
      </c>
      <c r="F81" s="23">
        <v>-28.789702444487148</v>
      </c>
      <c r="G81" s="23">
        <v>-28.789702444487148</v>
      </c>
      <c r="H81" s="23">
        <v>-28.789702444487148</v>
      </c>
      <c r="I81" s="23">
        <v>-28.789702444487148</v>
      </c>
      <c r="J81" s="23"/>
      <c r="K81" s="23"/>
      <c r="L81" s="23"/>
      <c r="M81" s="23"/>
      <c r="N81" s="23"/>
      <c r="O81" s="23"/>
      <c r="P81" s="23"/>
      <c r="Q81" s="23"/>
      <c r="R81" s="23">
        <v>-115.15880977794859</v>
      </c>
    </row>
    <row r="82" spans="1:18">
      <c r="A82" s="102" t="s">
        <v>1159</v>
      </c>
      <c r="B82" s="102"/>
      <c r="C82" s="102"/>
      <c r="D82" s="102"/>
      <c r="E82" s="102"/>
      <c r="F82" s="103">
        <v>667319.95314247254</v>
      </c>
      <c r="G82" s="103">
        <v>647382.43993076682</v>
      </c>
      <c r="H82" s="103">
        <v>654585.90286505909</v>
      </c>
      <c r="I82" s="103">
        <v>647899.38392202521</v>
      </c>
      <c r="J82" s="103">
        <v>675656.53595313209</v>
      </c>
      <c r="K82" s="103">
        <v>683959.11904561706</v>
      </c>
      <c r="L82" s="103">
        <v>691808.56854649493</v>
      </c>
      <c r="M82" s="103">
        <v>663501.66839635745</v>
      </c>
      <c r="N82" s="103">
        <v>670856.7868906951</v>
      </c>
      <c r="O82" s="103">
        <v>676761.85159561853</v>
      </c>
      <c r="P82" s="103">
        <v>658475.52648930461</v>
      </c>
      <c r="Q82" s="103">
        <v>693317.70115611167</v>
      </c>
      <c r="R82" s="103">
        <v>8031525.4379336545</v>
      </c>
    </row>
    <row r="83" spans="1:18">
      <c r="A83" s="5" t="s">
        <v>651</v>
      </c>
      <c r="B83" s="5" t="s">
        <v>650</v>
      </c>
      <c r="C83" s="5">
        <v>53110000</v>
      </c>
      <c r="D83" s="5" t="s">
        <v>649</v>
      </c>
      <c r="E83" s="5" t="s">
        <v>653</v>
      </c>
      <c r="F83" s="23">
        <v>0</v>
      </c>
      <c r="G83" s="23">
        <v>0</v>
      </c>
      <c r="H83" s="23">
        <v>0</v>
      </c>
      <c r="I83" s="23">
        <v>0</v>
      </c>
      <c r="J83" s="23"/>
      <c r="K83" s="23"/>
      <c r="L83" s="23"/>
      <c r="M83" s="23"/>
      <c r="N83" s="23"/>
      <c r="O83" s="23"/>
      <c r="P83" s="23"/>
      <c r="Q83" s="23"/>
      <c r="R83" s="23">
        <v>0</v>
      </c>
    </row>
    <row r="84" spans="1:18">
      <c r="A84" s="5" t="s">
        <v>651</v>
      </c>
      <c r="B84" s="5" t="s">
        <v>650</v>
      </c>
      <c r="C84" s="5">
        <v>53150000</v>
      </c>
      <c r="D84" s="5" t="s">
        <v>658</v>
      </c>
      <c r="E84" s="5" t="s">
        <v>660</v>
      </c>
      <c r="F84" s="23">
        <v>36636.680409983885</v>
      </c>
      <c r="G84" s="23">
        <v>39431.680409983885</v>
      </c>
      <c r="H84" s="23">
        <v>30136.680409983885</v>
      </c>
      <c r="I84" s="23">
        <v>29636.680409983885</v>
      </c>
      <c r="J84" s="23">
        <v>51727.161418621734</v>
      </c>
      <c r="K84" s="23">
        <v>50451.054451643759</v>
      </c>
      <c r="L84" s="23">
        <v>68440.553681558187</v>
      </c>
      <c r="M84" s="23">
        <v>64398.468669404574</v>
      </c>
      <c r="N84" s="23">
        <v>73562.563878964371</v>
      </c>
      <c r="O84" s="23">
        <v>69375.193302042419</v>
      </c>
      <c r="P84" s="23">
        <v>70357.952982195173</v>
      </c>
      <c r="Q84" s="23">
        <v>66962.712618277656</v>
      </c>
      <c r="R84" s="23">
        <v>651117.38264264341</v>
      </c>
    </row>
    <row r="85" spans="1:18">
      <c r="A85" s="5" t="s">
        <v>651</v>
      </c>
      <c r="B85" s="5" t="s">
        <v>650</v>
      </c>
      <c r="C85" s="5">
        <v>53152000</v>
      </c>
      <c r="D85" s="5" t="s">
        <v>676</v>
      </c>
      <c r="E85" s="5" t="s">
        <v>678</v>
      </c>
      <c r="F85" s="23">
        <v>2635</v>
      </c>
      <c r="G85" s="23">
        <v>2691</v>
      </c>
      <c r="H85" s="23">
        <v>2850</v>
      </c>
      <c r="I85" s="23">
        <v>2600</v>
      </c>
      <c r="J85" s="23"/>
      <c r="K85" s="23"/>
      <c r="L85" s="23"/>
      <c r="M85" s="23"/>
      <c r="N85" s="23"/>
      <c r="O85" s="23"/>
      <c r="P85" s="23"/>
      <c r="Q85" s="23"/>
      <c r="R85" s="23">
        <v>10776</v>
      </c>
    </row>
    <row r="86" spans="1:18">
      <c r="A86" s="5" t="s">
        <v>651</v>
      </c>
      <c r="B86" s="5" t="s">
        <v>650</v>
      </c>
      <c r="C86" s="5">
        <v>53154000</v>
      </c>
      <c r="D86" s="5" t="s">
        <v>682</v>
      </c>
      <c r="E86" s="5" t="s">
        <v>681</v>
      </c>
      <c r="F86" s="23">
        <v>7694.2634474999995</v>
      </c>
      <c r="G86" s="23">
        <v>7694.2634474999995</v>
      </c>
      <c r="H86" s="23">
        <v>7694.2634474999995</v>
      </c>
      <c r="I86" s="23">
        <v>7694.2634474999995</v>
      </c>
      <c r="J86" s="23"/>
      <c r="K86" s="23"/>
      <c r="L86" s="23"/>
      <c r="M86" s="23"/>
      <c r="N86" s="23"/>
      <c r="O86" s="23"/>
      <c r="P86" s="23"/>
      <c r="Q86" s="23"/>
      <c r="R86" s="23">
        <v>30777.053789999998</v>
      </c>
    </row>
    <row r="87" spans="1:18">
      <c r="A87" s="5" t="s">
        <v>651</v>
      </c>
      <c r="B87" s="5" t="s">
        <v>650</v>
      </c>
      <c r="C87" s="5">
        <v>53155000</v>
      </c>
      <c r="D87" s="5" t="s">
        <v>683</v>
      </c>
      <c r="E87" s="5" t="s">
        <v>685</v>
      </c>
      <c r="F87" s="23">
        <v>16500</v>
      </c>
      <c r="G87" s="23">
        <v>16500</v>
      </c>
      <c r="H87" s="23">
        <v>16500</v>
      </c>
      <c r="I87" s="23">
        <v>16500</v>
      </c>
      <c r="J87" s="23"/>
      <c r="K87" s="23"/>
      <c r="L87" s="23"/>
      <c r="M87" s="23"/>
      <c r="N87" s="23"/>
      <c r="O87" s="23"/>
      <c r="P87" s="23"/>
      <c r="Q87" s="23"/>
      <c r="R87" s="23">
        <v>66000</v>
      </c>
    </row>
    <row r="88" spans="1:18">
      <c r="A88" s="102" t="s">
        <v>1160</v>
      </c>
      <c r="B88" s="102"/>
      <c r="C88" s="102"/>
      <c r="D88" s="102"/>
      <c r="E88" s="102"/>
      <c r="F88" s="103">
        <v>63465.943857483886</v>
      </c>
      <c r="G88" s="103">
        <v>66316.943857483886</v>
      </c>
      <c r="H88" s="103">
        <v>57180.943857483886</v>
      </c>
      <c r="I88" s="103">
        <v>56430.943857483886</v>
      </c>
      <c r="J88" s="103">
        <v>51727.161418621734</v>
      </c>
      <c r="K88" s="103">
        <v>50451.054451643759</v>
      </c>
      <c r="L88" s="103">
        <v>68440.553681558187</v>
      </c>
      <c r="M88" s="103">
        <v>64398.468669404574</v>
      </c>
      <c r="N88" s="103">
        <v>73562.563878964371</v>
      </c>
      <c r="O88" s="103">
        <v>69375.193302042419</v>
      </c>
      <c r="P88" s="103">
        <v>70357.952982195173</v>
      </c>
      <c r="Q88" s="103">
        <v>66962.712618277656</v>
      </c>
      <c r="R88" s="103">
        <v>758670.43643264344</v>
      </c>
    </row>
    <row r="89" spans="1:18">
      <c r="A89" s="5" t="s">
        <v>554</v>
      </c>
      <c r="B89" s="5" t="s">
        <v>555</v>
      </c>
      <c r="C89" s="5">
        <v>52532000</v>
      </c>
      <c r="D89" s="5" t="s">
        <v>552</v>
      </c>
      <c r="E89" s="5" t="s">
        <v>506</v>
      </c>
      <c r="F89" s="23">
        <v>14853.18</v>
      </c>
      <c r="G89" s="23">
        <v>13068.18</v>
      </c>
      <c r="H89" s="23">
        <v>10160.51</v>
      </c>
      <c r="I89" s="23">
        <v>11847.9</v>
      </c>
      <c r="J89" s="23">
        <v>51138.03899263034</v>
      </c>
      <c r="K89" s="23">
        <v>64276.572623833548</v>
      </c>
      <c r="L89" s="23">
        <v>56446.566474859908</v>
      </c>
      <c r="M89" s="23">
        <v>48366.909859359293</v>
      </c>
      <c r="N89" s="23">
        <v>43668.613645814425</v>
      </c>
      <c r="O89" s="23">
        <v>52606.948070559309</v>
      </c>
      <c r="P89" s="23">
        <v>47318.280391892287</v>
      </c>
      <c r="Q89" s="23">
        <v>48584.800559868432</v>
      </c>
      <c r="R89" s="23">
        <v>462336.50061881763</v>
      </c>
    </row>
    <row r="90" spans="1:18">
      <c r="A90" s="5" t="s">
        <v>554</v>
      </c>
      <c r="B90" s="5" t="s">
        <v>555</v>
      </c>
      <c r="C90" s="5">
        <v>52546000</v>
      </c>
      <c r="D90" s="5" t="s">
        <v>572</v>
      </c>
      <c r="E90" s="5" t="s">
        <v>506</v>
      </c>
      <c r="F90" s="23">
        <v>8696.2999999999993</v>
      </c>
      <c r="G90" s="23">
        <v>10196.299999999999</v>
      </c>
      <c r="H90" s="23">
        <v>7696.3</v>
      </c>
      <c r="I90" s="23">
        <v>7696.3</v>
      </c>
      <c r="J90" s="23"/>
      <c r="K90" s="23"/>
      <c r="L90" s="23"/>
      <c r="M90" s="23"/>
      <c r="N90" s="23"/>
      <c r="O90" s="23"/>
      <c r="P90" s="23"/>
      <c r="Q90" s="23"/>
      <c r="R90" s="23">
        <v>34285.199999999997</v>
      </c>
    </row>
    <row r="91" spans="1:18">
      <c r="A91" s="5" t="s">
        <v>554</v>
      </c>
      <c r="B91" s="5" t="s">
        <v>555</v>
      </c>
      <c r="C91" s="5">
        <v>52548000</v>
      </c>
      <c r="D91" s="5" t="s">
        <v>577</v>
      </c>
      <c r="E91" s="5" t="s">
        <v>506</v>
      </c>
      <c r="F91" s="23">
        <v>2250</v>
      </c>
      <c r="G91" s="23">
        <v>2250</v>
      </c>
      <c r="H91" s="23">
        <v>4250</v>
      </c>
      <c r="I91" s="23">
        <v>9250</v>
      </c>
      <c r="J91" s="23"/>
      <c r="K91" s="23"/>
      <c r="L91" s="23"/>
      <c r="M91" s="23"/>
      <c r="N91" s="23"/>
      <c r="O91" s="23"/>
      <c r="P91" s="23"/>
      <c r="Q91" s="23"/>
      <c r="R91" s="23">
        <v>18000</v>
      </c>
    </row>
    <row r="92" spans="1:18">
      <c r="A92" s="5" t="s">
        <v>554</v>
      </c>
      <c r="B92" s="5" t="s">
        <v>555</v>
      </c>
      <c r="C92" s="5">
        <v>52550000</v>
      </c>
      <c r="D92" s="5" t="s">
        <v>584</v>
      </c>
      <c r="E92" s="5" t="s">
        <v>506</v>
      </c>
      <c r="F92" s="23">
        <v>5100</v>
      </c>
      <c r="G92" s="23">
        <v>5150</v>
      </c>
      <c r="H92" s="23">
        <v>5150</v>
      </c>
      <c r="I92" s="23">
        <v>5100</v>
      </c>
      <c r="J92" s="23"/>
      <c r="K92" s="23"/>
      <c r="L92" s="23"/>
      <c r="M92" s="23"/>
      <c r="N92" s="23"/>
      <c r="O92" s="23"/>
      <c r="P92" s="23"/>
      <c r="Q92" s="23"/>
      <c r="R92" s="23">
        <v>20500</v>
      </c>
    </row>
    <row r="93" spans="1:18">
      <c r="A93" s="5" t="s">
        <v>554</v>
      </c>
      <c r="B93" s="5" t="s">
        <v>555</v>
      </c>
      <c r="C93" s="5">
        <v>52571000</v>
      </c>
      <c r="D93" s="5" t="s">
        <v>610</v>
      </c>
      <c r="E93" s="5" t="s">
        <v>506</v>
      </c>
      <c r="F93" s="23">
        <v>5833.666666666667</v>
      </c>
      <c r="G93" s="23">
        <v>5833.666666666667</v>
      </c>
      <c r="H93" s="23">
        <v>5833.666666666667</v>
      </c>
      <c r="I93" s="23">
        <v>5833.666666666667</v>
      </c>
      <c r="J93" s="23"/>
      <c r="K93" s="23"/>
      <c r="L93" s="23"/>
      <c r="M93" s="23"/>
      <c r="N93" s="23"/>
      <c r="O93" s="23"/>
      <c r="P93" s="23"/>
      <c r="Q93" s="23"/>
      <c r="R93" s="23">
        <v>23334.666666666668</v>
      </c>
    </row>
    <row r="94" spans="1:18">
      <c r="A94" s="5" t="s">
        <v>554</v>
      </c>
      <c r="B94" s="5" t="s">
        <v>555</v>
      </c>
      <c r="C94" s="5">
        <v>52578000</v>
      </c>
      <c r="D94" s="5" t="s">
        <v>628</v>
      </c>
      <c r="E94" s="5" t="s">
        <v>506</v>
      </c>
      <c r="F94" s="23">
        <v>2410</v>
      </c>
      <c r="G94" s="23">
        <v>1910</v>
      </c>
      <c r="H94" s="23">
        <v>1910</v>
      </c>
      <c r="I94" s="23">
        <v>2410</v>
      </c>
      <c r="J94" s="23"/>
      <c r="K94" s="23"/>
      <c r="L94" s="23"/>
      <c r="M94" s="23"/>
      <c r="N94" s="23"/>
      <c r="O94" s="23"/>
      <c r="P94" s="23"/>
      <c r="Q94" s="23"/>
      <c r="R94" s="23">
        <v>8640</v>
      </c>
    </row>
    <row r="95" spans="1:18">
      <c r="A95" s="5" t="s">
        <v>554</v>
      </c>
      <c r="B95" s="5" t="s">
        <v>555</v>
      </c>
      <c r="C95" s="5">
        <v>52583000</v>
      </c>
      <c r="D95" s="5" t="s">
        <v>639</v>
      </c>
      <c r="E95" s="5" t="s">
        <v>506</v>
      </c>
      <c r="F95" s="23">
        <v>7150.8333333333339</v>
      </c>
      <c r="G95" s="23">
        <v>7150.8333333333339</v>
      </c>
      <c r="H95" s="23">
        <v>7150.8333333333339</v>
      </c>
      <c r="I95" s="23">
        <v>7150.8333333333339</v>
      </c>
      <c r="J95" s="23"/>
      <c r="K95" s="23"/>
      <c r="L95" s="23"/>
      <c r="M95" s="23"/>
      <c r="N95" s="23"/>
      <c r="O95" s="23"/>
      <c r="P95" s="23"/>
      <c r="Q95" s="23"/>
      <c r="R95" s="23">
        <v>28603.333333333336</v>
      </c>
    </row>
    <row r="96" spans="1:18">
      <c r="A96" s="102" t="s">
        <v>1161</v>
      </c>
      <c r="B96" s="102"/>
      <c r="C96" s="102"/>
      <c r="D96" s="102"/>
      <c r="E96" s="102"/>
      <c r="F96" s="103">
        <v>46293.98</v>
      </c>
      <c r="G96" s="103">
        <v>45558.98</v>
      </c>
      <c r="H96" s="103">
        <v>42151.310000000005</v>
      </c>
      <c r="I96" s="103">
        <v>49288.7</v>
      </c>
      <c r="J96" s="103">
        <v>51138.03899263034</v>
      </c>
      <c r="K96" s="103">
        <v>64276.572623833548</v>
      </c>
      <c r="L96" s="103">
        <v>56446.566474859908</v>
      </c>
      <c r="M96" s="103">
        <v>48366.909859359293</v>
      </c>
      <c r="N96" s="103">
        <v>43668.613645814425</v>
      </c>
      <c r="O96" s="103">
        <v>52606.948070559309</v>
      </c>
      <c r="P96" s="103">
        <v>47318.280391892287</v>
      </c>
      <c r="Q96" s="103">
        <v>48584.800559868432</v>
      </c>
      <c r="R96" s="103">
        <v>595699.7006188177</v>
      </c>
    </row>
    <row r="97" spans="1:18">
      <c r="A97" s="5" t="s">
        <v>618</v>
      </c>
      <c r="B97" s="5" t="s">
        <v>617</v>
      </c>
      <c r="C97" s="5">
        <v>52574000</v>
      </c>
      <c r="D97" s="5" t="s">
        <v>616</v>
      </c>
      <c r="E97" s="5" t="s">
        <v>506</v>
      </c>
      <c r="F97" s="23">
        <v>13417.840023000001</v>
      </c>
      <c r="G97" s="23">
        <v>13606.870022999999</v>
      </c>
      <c r="H97" s="23">
        <v>13542.330023</v>
      </c>
      <c r="I97" s="23">
        <v>13736.980023</v>
      </c>
      <c r="J97" s="23"/>
      <c r="K97" s="23"/>
      <c r="L97" s="23"/>
      <c r="M97" s="23"/>
      <c r="N97" s="23"/>
      <c r="O97" s="23"/>
      <c r="P97" s="23"/>
      <c r="Q97" s="23"/>
      <c r="R97" s="23">
        <v>54304.020091999999</v>
      </c>
    </row>
    <row r="98" spans="1:18">
      <c r="A98" s="5" t="s">
        <v>618</v>
      </c>
      <c r="B98" s="5" t="s">
        <v>617</v>
      </c>
      <c r="C98" s="5">
        <v>52574100</v>
      </c>
      <c r="D98" s="5" t="s">
        <v>623</v>
      </c>
      <c r="E98" s="5" t="s">
        <v>506</v>
      </c>
      <c r="F98" s="23">
        <v>7089</v>
      </c>
      <c r="G98" s="23">
        <v>7089</v>
      </c>
      <c r="H98" s="23">
        <v>7089</v>
      </c>
      <c r="I98" s="23">
        <v>7089</v>
      </c>
      <c r="J98" s="23">
        <v>20738.600909887013</v>
      </c>
      <c r="K98" s="23">
        <v>20405.299731322357</v>
      </c>
      <c r="L98" s="23">
        <v>20844.105042307343</v>
      </c>
      <c r="M98" s="23">
        <v>20428.003526590914</v>
      </c>
      <c r="N98" s="23">
        <v>20783.111389972768</v>
      </c>
      <c r="O98" s="23">
        <v>20595.595588929315</v>
      </c>
      <c r="P98" s="23">
        <v>20607.750942627154</v>
      </c>
      <c r="Q98" s="23">
        <v>23484.738154413128</v>
      </c>
      <c r="R98" s="23">
        <v>196243.20528604998</v>
      </c>
    </row>
    <row r="99" spans="1:18">
      <c r="A99" s="102" t="s">
        <v>1162</v>
      </c>
      <c r="B99" s="102"/>
      <c r="C99" s="102"/>
      <c r="D99" s="102"/>
      <c r="E99" s="102"/>
      <c r="F99" s="103">
        <v>20506.840023000001</v>
      </c>
      <c r="G99" s="103">
        <v>20695.870022999999</v>
      </c>
      <c r="H99" s="103">
        <v>20631.330023000002</v>
      </c>
      <c r="I99" s="103">
        <v>20825.980023</v>
      </c>
      <c r="J99" s="103">
        <v>20738.600909887013</v>
      </c>
      <c r="K99" s="103">
        <v>20405.299731322357</v>
      </c>
      <c r="L99" s="103">
        <v>20844.105042307343</v>
      </c>
      <c r="M99" s="103">
        <v>20428.003526590914</v>
      </c>
      <c r="N99" s="103">
        <v>20783.111389972768</v>
      </c>
      <c r="O99" s="103">
        <v>20595.595588929315</v>
      </c>
      <c r="P99" s="103">
        <v>20607.750942627154</v>
      </c>
      <c r="Q99" s="103">
        <v>23484.738154413128</v>
      </c>
      <c r="R99" s="103">
        <v>250547.22537804997</v>
      </c>
    </row>
    <row r="100" spans="1:18">
      <c r="A100" s="5" t="s">
        <v>597</v>
      </c>
      <c r="B100" s="5" t="s">
        <v>598</v>
      </c>
      <c r="C100" s="5">
        <v>52562500</v>
      </c>
      <c r="D100" s="5" t="s">
        <v>595</v>
      </c>
      <c r="E100" s="5" t="s">
        <v>506</v>
      </c>
      <c r="F100" s="23">
        <v>1565</v>
      </c>
      <c r="G100" s="23">
        <v>1515</v>
      </c>
      <c r="H100" s="23">
        <v>1365</v>
      </c>
      <c r="I100" s="23">
        <v>1565</v>
      </c>
      <c r="J100" s="23">
        <v>1614.9999999999998</v>
      </c>
      <c r="K100" s="23">
        <v>1515</v>
      </c>
      <c r="L100" s="23">
        <v>1565</v>
      </c>
      <c r="M100" s="23">
        <v>1365</v>
      </c>
      <c r="N100" s="23">
        <v>1515</v>
      </c>
      <c r="O100" s="23">
        <v>1815</v>
      </c>
      <c r="P100" s="23">
        <v>1365</v>
      </c>
      <c r="Q100" s="23">
        <v>5515</v>
      </c>
      <c r="R100" s="23">
        <v>22280</v>
      </c>
    </row>
    <row r="101" spans="1:18">
      <c r="A101" s="5" t="s">
        <v>597</v>
      </c>
      <c r="B101" s="5" t="s">
        <v>598</v>
      </c>
      <c r="C101" s="5">
        <v>52566000</v>
      </c>
      <c r="D101" s="5" t="s">
        <v>604</v>
      </c>
      <c r="E101" s="5" t="s">
        <v>506</v>
      </c>
      <c r="F101" s="23">
        <v>0</v>
      </c>
      <c r="G101" s="23">
        <v>250</v>
      </c>
      <c r="H101" s="23">
        <v>0</v>
      </c>
      <c r="I101" s="23">
        <v>0</v>
      </c>
      <c r="J101" s="23"/>
      <c r="K101" s="23"/>
      <c r="L101" s="23"/>
      <c r="M101" s="23"/>
      <c r="N101" s="23"/>
      <c r="O101" s="23"/>
      <c r="P101" s="23"/>
      <c r="Q101" s="23"/>
      <c r="R101" s="23">
        <v>250</v>
      </c>
    </row>
    <row r="102" spans="1:18">
      <c r="A102" s="102" t="s">
        <v>1163</v>
      </c>
      <c r="B102" s="102"/>
      <c r="C102" s="102"/>
      <c r="D102" s="102"/>
      <c r="E102" s="102"/>
      <c r="F102" s="103">
        <v>1565</v>
      </c>
      <c r="G102" s="103">
        <v>1765</v>
      </c>
      <c r="H102" s="103">
        <v>1365</v>
      </c>
      <c r="I102" s="103">
        <v>1565</v>
      </c>
      <c r="J102" s="103">
        <v>1614.9999999999998</v>
      </c>
      <c r="K102" s="103">
        <v>1515</v>
      </c>
      <c r="L102" s="103">
        <v>1565</v>
      </c>
      <c r="M102" s="103">
        <v>1365</v>
      </c>
      <c r="N102" s="103">
        <v>1515</v>
      </c>
      <c r="O102" s="103">
        <v>1815</v>
      </c>
      <c r="P102" s="103">
        <v>1365</v>
      </c>
      <c r="Q102" s="103">
        <v>5515</v>
      </c>
      <c r="R102" s="103">
        <v>22530</v>
      </c>
    </row>
    <row r="103" spans="1:18">
      <c r="A103" s="5" t="s">
        <v>528</v>
      </c>
      <c r="B103" s="5" t="s">
        <v>529</v>
      </c>
      <c r="C103" s="5">
        <v>52526100</v>
      </c>
      <c r="D103" s="5" t="s">
        <v>549</v>
      </c>
      <c r="E103" s="5" t="s">
        <v>506</v>
      </c>
      <c r="F103" s="23">
        <v>8888.9920000000002</v>
      </c>
      <c r="G103" s="23">
        <v>8888.9920000000002</v>
      </c>
      <c r="H103" s="23">
        <v>8888.9920000000002</v>
      </c>
      <c r="I103" s="23">
        <v>8888.9920000000002</v>
      </c>
      <c r="J103" s="23"/>
      <c r="K103" s="23"/>
      <c r="L103" s="23"/>
      <c r="M103" s="23"/>
      <c r="N103" s="23"/>
      <c r="O103" s="23"/>
      <c r="P103" s="23"/>
      <c r="Q103" s="23"/>
      <c r="R103" s="23">
        <v>35555.968000000001</v>
      </c>
    </row>
    <row r="104" spans="1:18">
      <c r="A104" s="5" t="s">
        <v>528</v>
      </c>
      <c r="B104" s="5" t="s">
        <v>529</v>
      </c>
      <c r="C104" s="5">
        <v>52542016</v>
      </c>
      <c r="D104" s="5" t="s">
        <v>571</v>
      </c>
      <c r="E104" s="5" t="s">
        <v>506</v>
      </c>
      <c r="F104" s="23">
        <v>0</v>
      </c>
      <c r="G104" s="23">
        <v>0</v>
      </c>
      <c r="H104" s="23">
        <v>0</v>
      </c>
      <c r="I104" s="23">
        <v>0</v>
      </c>
      <c r="J104" s="23"/>
      <c r="K104" s="23"/>
      <c r="L104" s="23"/>
      <c r="M104" s="23"/>
      <c r="N104" s="23"/>
      <c r="O104" s="23"/>
      <c r="P104" s="23"/>
      <c r="Q104" s="23"/>
      <c r="R104" s="23">
        <v>0</v>
      </c>
    </row>
    <row r="105" spans="1:18">
      <c r="A105" s="5" t="s">
        <v>528</v>
      </c>
      <c r="B105" s="5" t="s">
        <v>529</v>
      </c>
      <c r="C105" s="5">
        <v>52562000</v>
      </c>
      <c r="D105" s="5" t="s">
        <v>590</v>
      </c>
      <c r="E105" s="5" t="s">
        <v>506</v>
      </c>
      <c r="F105" s="23">
        <v>5200</v>
      </c>
      <c r="G105" s="23">
        <v>5200</v>
      </c>
      <c r="H105" s="23">
        <v>4700</v>
      </c>
      <c r="I105" s="23">
        <v>4700</v>
      </c>
      <c r="J105" s="23">
        <v>22864.01475148695</v>
      </c>
      <c r="K105" s="23">
        <v>22628.314116547608</v>
      </c>
      <c r="L105" s="23">
        <v>25535.621524634127</v>
      </c>
      <c r="M105" s="23">
        <v>23694.959362798523</v>
      </c>
      <c r="N105" s="23">
        <v>23238.539065479545</v>
      </c>
      <c r="O105" s="23">
        <v>23127.679868537733</v>
      </c>
      <c r="P105" s="23">
        <v>23363.380503477074</v>
      </c>
      <c r="Q105" s="23">
        <v>23445.276486803457</v>
      </c>
      <c r="R105" s="23">
        <v>207697.78567976502</v>
      </c>
    </row>
    <row r="106" spans="1:18">
      <c r="A106" s="5" t="s">
        <v>528</v>
      </c>
      <c r="B106" s="5" t="s">
        <v>529</v>
      </c>
      <c r="C106" s="5">
        <v>52571500</v>
      </c>
      <c r="D106" s="5" t="s">
        <v>615</v>
      </c>
      <c r="E106" s="5" t="s">
        <v>506</v>
      </c>
      <c r="F106" s="23">
        <v>6393.0625000000009</v>
      </c>
      <c r="G106" s="23">
        <v>6393.0625000000009</v>
      </c>
      <c r="H106" s="23">
        <v>6393.0625000000009</v>
      </c>
      <c r="I106" s="23">
        <v>6393.0625000000009</v>
      </c>
      <c r="J106" s="23"/>
      <c r="K106" s="23"/>
      <c r="L106" s="23"/>
      <c r="M106" s="23"/>
      <c r="N106" s="23"/>
      <c r="O106" s="23"/>
      <c r="P106" s="23"/>
      <c r="Q106" s="23"/>
      <c r="R106" s="23">
        <v>25572.250000000004</v>
      </c>
    </row>
    <row r="107" spans="1:18">
      <c r="A107" s="5" t="s">
        <v>528</v>
      </c>
      <c r="B107" s="5" t="s">
        <v>529</v>
      </c>
      <c r="C107" s="5">
        <v>52582000</v>
      </c>
      <c r="D107" s="5" t="s">
        <v>633</v>
      </c>
      <c r="E107" s="5" t="s">
        <v>519</v>
      </c>
      <c r="F107" s="23">
        <v>3756</v>
      </c>
      <c r="G107" s="23">
        <v>4370</v>
      </c>
      <c r="H107" s="23">
        <v>3245</v>
      </c>
      <c r="I107" s="23">
        <v>3245</v>
      </c>
      <c r="J107" s="23"/>
      <c r="K107" s="23"/>
      <c r="L107" s="23"/>
      <c r="M107" s="23"/>
      <c r="N107" s="23"/>
      <c r="O107" s="23"/>
      <c r="P107" s="23"/>
      <c r="Q107" s="23"/>
      <c r="R107" s="23">
        <v>14616</v>
      </c>
    </row>
    <row r="108" spans="1:18">
      <c r="A108" s="102" t="s">
        <v>1164</v>
      </c>
      <c r="B108" s="102"/>
      <c r="C108" s="102"/>
      <c r="D108" s="102"/>
      <c r="E108" s="102"/>
      <c r="F108" s="103">
        <v>24238.054500000002</v>
      </c>
      <c r="G108" s="103">
        <v>24852.054500000002</v>
      </c>
      <c r="H108" s="103">
        <v>23227.054500000002</v>
      </c>
      <c r="I108" s="103">
        <v>23227.054500000002</v>
      </c>
      <c r="J108" s="103">
        <v>22864.01475148695</v>
      </c>
      <c r="K108" s="103">
        <v>22628.314116547608</v>
      </c>
      <c r="L108" s="103">
        <v>25535.621524634127</v>
      </c>
      <c r="M108" s="103">
        <v>23694.959362798523</v>
      </c>
      <c r="N108" s="103">
        <v>23238.539065479545</v>
      </c>
      <c r="O108" s="103">
        <v>23127.679868537733</v>
      </c>
      <c r="P108" s="103">
        <v>23363.380503477074</v>
      </c>
      <c r="Q108" s="103">
        <v>23445.276486803457</v>
      </c>
      <c r="R108" s="103">
        <v>283442.00367976504</v>
      </c>
    </row>
    <row r="109" spans="1:18">
      <c r="A109" s="5" t="s">
        <v>523</v>
      </c>
      <c r="B109" s="5" t="s">
        <v>522</v>
      </c>
      <c r="C109" s="5">
        <v>52503000</v>
      </c>
      <c r="D109" s="5" t="s">
        <v>521</v>
      </c>
      <c r="E109" s="5" t="s">
        <v>525</v>
      </c>
      <c r="F109" s="23">
        <v>1000</v>
      </c>
      <c r="G109" s="23">
        <v>1000</v>
      </c>
      <c r="H109" s="23">
        <v>750</v>
      </c>
      <c r="I109" s="23">
        <v>1000</v>
      </c>
      <c r="J109" s="23">
        <v>1000</v>
      </c>
      <c r="K109" s="23">
        <v>750</v>
      </c>
      <c r="L109" s="23">
        <v>1000</v>
      </c>
      <c r="M109" s="23">
        <v>1000</v>
      </c>
      <c r="N109" s="23">
        <v>750</v>
      </c>
      <c r="O109" s="23">
        <v>1000</v>
      </c>
      <c r="P109" s="23">
        <v>1000</v>
      </c>
      <c r="Q109" s="23">
        <v>750</v>
      </c>
      <c r="R109" s="23">
        <v>11000</v>
      </c>
    </row>
    <row r="110" spans="1:18">
      <c r="A110" s="102" t="s">
        <v>1165</v>
      </c>
      <c r="B110" s="102"/>
      <c r="C110" s="102"/>
      <c r="D110" s="102"/>
      <c r="E110" s="102"/>
      <c r="F110" s="103">
        <v>1000</v>
      </c>
      <c r="G110" s="103">
        <v>1000</v>
      </c>
      <c r="H110" s="103">
        <v>750</v>
      </c>
      <c r="I110" s="103">
        <v>1000</v>
      </c>
      <c r="J110" s="103">
        <v>1000</v>
      </c>
      <c r="K110" s="103">
        <v>750</v>
      </c>
      <c r="L110" s="103">
        <v>1000</v>
      </c>
      <c r="M110" s="103">
        <v>1000</v>
      </c>
      <c r="N110" s="103">
        <v>750</v>
      </c>
      <c r="O110" s="103">
        <v>1000</v>
      </c>
      <c r="P110" s="103">
        <v>1000</v>
      </c>
      <c r="Q110" s="103">
        <v>750</v>
      </c>
      <c r="R110" s="103">
        <v>11000</v>
      </c>
    </row>
    <row r="111" spans="1:18">
      <c r="A111" s="5" t="s">
        <v>562</v>
      </c>
      <c r="B111" s="5" t="s">
        <v>563</v>
      </c>
      <c r="C111" s="5">
        <v>52534000</v>
      </c>
      <c r="D111" s="5" t="s">
        <v>560</v>
      </c>
      <c r="E111" s="5" t="s">
        <v>506</v>
      </c>
      <c r="F111" s="23">
        <v>6500</v>
      </c>
      <c r="G111" s="23">
        <v>8340</v>
      </c>
      <c r="H111" s="23">
        <v>6585</v>
      </c>
      <c r="I111" s="23">
        <v>5075</v>
      </c>
      <c r="J111" s="23">
        <v>5570.2600000000011</v>
      </c>
      <c r="K111" s="23">
        <v>11845.090000000004</v>
      </c>
      <c r="L111" s="23">
        <v>13318.210000000001</v>
      </c>
      <c r="M111" s="23">
        <v>19919.690000000002</v>
      </c>
      <c r="N111" s="23">
        <v>13673.580000000002</v>
      </c>
      <c r="O111" s="23">
        <v>15786.270000000004</v>
      </c>
      <c r="P111" s="23">
        <v>22850.670000000006</v>
      </c>
      <c r="Q111" s="23">
        <v>14354.270000000004</v>
      </c>
      <c r="R111" s="23">
        <v>143818.04000000004</v>
      </c>
    </row>
    <row r="112" spans="1:18">
      <c r="A112" s="5" t="s">
        <v>562</v>
      </c>
      <c r="B112" s="5" t="s">
        <v>563</v>
      </c>
      <c r="C112" s="5">
        <v>52534021</v>
      </c>
      <c r="D112" s="5" t="s">
        <v>564</v>
      </c>
      <c r="E112" s="5" t="s">
        <v>506</v>
      </c>
      <c r="F112" s="23">
        <v>3873.96</v>
      </c>
      <c r="G112" s="23">
        <v>1899.83</v>
      </c>
      <c r="H112" s="23">
        <v>1276.8499999999999</v>
      </c>
      <c r="I112" s="23">
        <v>1396.24</v>
      </c>
      <c r="J112" s="23"/>
      <c r="K112" s="23"/>
      <c r="L112" s="23"/>
      <c r="M112" s="23"/>
      <c r="N112" s="23"/>
      <c r="O112" s="23"/>
      <c r="P112" s="23"/>
      <c r="Q112" s="23"/>
      <c r="R112" s="23">
        <v>8446.880000000001</v>
      </c>
    </row>
    <row r="113" spans="1:18">
      <c r="A113" s="5" t="s">
        <v>562</v>
      </c>
      <c r="B113" s="5" t="s">
        <v>563</v>
      </c>
      <c r="C113" s="5">
        <v>52534200</v>
      </c>
      <c r="D113" s="5" t="s">
        <v>565</v>
      </c>
      <c r="E113" s="5" t="s">
        <v>506</v>
      </c>
      <c r="F113" s="23">
        <v>906.3</v>
      </c>
      <c r="G113" s="23">
        <v>2045.3</v>
      </c>
      <c r="H113" s="23">
        <v>311.3</v>
      </c>
      <c r="I113" s="23">
        <v>230.3</v>
      </c>
      <c r="J113" s="23"/>
      <c r="K113" s="23"/>
      <c r="L113" s="23"/>
      <c r="M113" s="23"/>
      <c r="N113" s="23"/>
      <c r="O113" s="23"/>
      <c r="P113" s="23"/>
      <c r="Q113" s="23"/>
      <c r="R113" s="23">
        <v>3493.2</v>
      </c>
    </row>
    <row r="114" spans="1:18">
      <c r="A114" s="5" t="s">
        <v>562</v>
      </c>
      <c r="B114" s="5" t="s">
        <v>563</v>
      </c>
      <c r="C114" s="5">
        <v>52535000</v>
      </c>
      <c r="D114" s="5" t="s">
        <v>566</v>
      </c>
      <c r="E114" s="5" t="s">
        <v>506</v>
      </c>
      <c r="F114" s="23">
        <v>1750</v>
      </c>
      <c r="G114" s="23">
        <v>1500</v>
      </c>
      <c r="H114" s="23">
        <v>1500</v>
      </c>
      <c r="I114" s="23">
        <v>1750</v>
      </c>
      <c r="J114" s="23"/>
      <c r="K114" s="23"/>
      <c r="L114" s="23"/>
      <c r="M114" s="23"/>
      <c r="N114" s="23"/>
      <c r="O114" s="23"/>
      <c r="P114" s="23"/>
      <c r="Q114" s="23"/>
      <c r="R114" s="23">
        <v>6500</v>
      </c>
    </row>
    <row r="115" spans="1:18">
      <c r="A115" s="102" t="s">
        <v>1166</v>
      </c>
      <c r="B115" s="102"/>
      <c r="C115" s="102"/>
      <c r="D115" s="102"/>
      <c r="E115" s="102"/>
      <c r="F115" s="103">
        <v>13030.259999999998</v>
      </c>
      <c r="G115" s="103">
        <v>13785.13</v>
      </c>
      <c r="H115" s="103">
        <v>9673.1500000000015</v>
      </c>
      <c r="I115" s="103">
        <v>8451.5400000000009</v>
      </c>
      <c r="J115" s="103">
        <v>5570.2600000000011</v>
      </c>
      <c r="K115" s="103">
        <v>11845.090000000004</v>
      </c>
      <c r="L115" s="103">
        <v>13318.210000000001</v>
      </c>
      <c r="M115" s="103">
        <v>19919.690000000002</v>
      </c>
      <c r="N115" s="103">
        <v>13673.580000000002</v>
      </c>
      <c r="O115" s="103">
        <v>15786.270000000004</v>
      </c>
      <c r="P115" s="103">
        <v>22850.670000000006</v>
      </c>
      <c r="Q115" s="103">
        <v>14354.270000000004</v>
      </c>
      <c r="R115" s="103">
        <v>162258.12000000005</v>
      </c>
    </row>
    <row r="116" spans="1:18">
      <c r="A116" s="5" t="s">
        <v>490</v>
      </c>
      <c r="B116" s="5" t="s">
        <v>489</v>
      </c>
      <c r="C116" s="5">
        <v>52000000</v>
      </c>
      <c r="D116" s="5" t="s">
        <v>488</v>
      </c>
      <c r="E116" s="5" t="s">
        <v>492</v>
      </c>
      <c r="F116" s="23">
        <v>20125</v>
      </c>
      <c r="G116" s="23">
        <v>17078.63</v>
      </c>
      <c r="H116" s="23">
        <v>14326.92</v>
      </c>
      <c r="I116" s="23">
        <v>14675</v>
      </c>
      <c r="J116" s="23">
        <v>159955.27219471778</v>
      </c>
      <c r="K116" s="23">
        <v>74776.254592152225</v>
      </c>
      <c r="L116" s="23">
        <v>62953.496118509516</v>
      </c>
      <c r="M116" s="23">
        <v>85093.828429416142</v>
      </c>
      <c r="N116" s="23">
        <v>135787.17171775064</v>
      </c>
      <c r="O116" s="23">
        <v>93281.953295684929</v>
      </c>
      <c r="P116" s="23">
        <v>67707.538813217383</v>
      </c>
      <c r="Q116" s="23">
        <v>66607.761364360471</v>
      </c>
      <c r="R116" s="23">
        <v>812368.82652580913</v>
      </c>
    </row>
    <row r="117" spans="1:18">
      <c r="A117" s="5" t="s">
        <v>490</v>
      </c>
      <c r="B117" s="5" t="s">
        <v>489</v>
      </c>
      <c r="C117" s="5">
        <v>52001000</v>
      </c>
      <c r="D117" s="5" t="s">
        <v>488</v>
      </c>
      <c r="E117" s="5" t="s">
        <v>492</v>
      </c>
      <c r="F117" s="23">
        <v>11374.616666666667</v>
      </c>
      <c r="G117" s="23">
        <v>7992.1366666666663</v>
      </c>
      <c r="H117" s="23">
        <v>6474.2166666666662</v>
      </c>
      <c r="I117" s="23">
        <v>11671.766666666668</v>
      </c>
      <c r="J117" s="23"/>
      <c r="K117" s="23"/>
      <c r="L117" s="23"/>
      <c r="M117" s="23"/>
      <c r="N117" s="23"/>
      <c r="O117" s="23"/>
      <c r="P117" s="23"/>
      <c r="Q117" s="23"/>
      <c r="R117" s="23">
        <v>37512.736666666671</v>
      </c>
    </row>
    <row r="118" spans="1:18">
      <c r="A118" s="5" t="s">
        <v>490</v>
      </c>
      <c r="B118" s="5" t="s">
        <v>489</v>
      </c>
      <c r="C118" s="5">
        <v>52514500</v>
      </c>
      <c r="D118" s="5" t="s">
        <v>534</v>
      </c>
      <c r="E118" s="5" t="s">
        <v>506</v>
      </c>
      <c r="F118" s="23">
        <v>2000</v>
      </c>
      <c r="G118" s="23">
        <v>2000</v>
      </c>
      <c r="H118" s="23">
        <v>2000</v>
      </c>
      <c r="I118" s="23">
        <v>3000</v>
      </c>
      <c r="J118" s="23"/>
      <c r="K118" s="23"/>
      <c r="L118" s="23"/>
      <c r="M118" s="23"/>
      <c r="N118" s="23"/>
      <c r="O118" s="23"/>
      <c r="P118" s="23"/>
      <c r="Q118" s="23"/>
      <c r="R118" s="23">
        <v>9000</v>
      </c>
    </row>
    <row r="119" spans="1:18">
      <c r="A119" s="5" t="s">
        <v>490</v>
      </c>
      <c r="B119" s="5" t="s">
        <v>489</v>
      </c>
      <c r="C119" s="5">
        <v>52514600</v>
      </c>
      <c r="D119" s="5" t="s">
        <v>535</v>
      </c>
      <c r="E119" s="5" t="s">
        <v>506</v>
      </c>
      <c r="F119" s="23">
        <v>11000</v>
      </c>
      <c r="G119" s="23">
        <v>3500</v>
      </c>
      <c r="H119" s="23">
        <v>12000</v>
      </c>
      <c r="I119" s="23">
        <v>1000</v>
      </c>
      <c r="J119" s="23"/>
      <c r="K119" s="23"/>
      <c r="L119" s="23"/>
      <c r="M119" s="23"/>
      <c r="N119" s="23"/>
      <c r="O119" s="23"/>
      <c r="P119" s="23"/>
      <c r="Q119" s="23"/>
      <c r="R119" s="23">
        <v>27500</v>
      </c>
    </row>
    <row r="120" spans="1:18">
      <c r="A120" s="5" t="s">
        <v>490</v>
      </c>
      <c r="B120" s="5" t="s">
        <v>489</v>
      </c>
      <c r="C120" s="5">
        <v>52514700</v>
      </c>
      <c r="D120" s="5" t="s">
        <v>536</v>
      </c>
      <c r="E120" s="5" t="s">
        <v>506</v>
      </c>
      <c r="F120" s="23">
        <v>1000</v>
      </c>
      <c r="G120" s="23">
        <v>2000</v>
      </c>
      <c r="H120" s="23">
        <v>1000</v>
      </c>
      <c r="I120" s="23">
        <v>8500</v>
      </c>
      <c r="J120" s="23"/>
      <c r="K120" s="23"/>
      <c r="L120" s="23"/>
      <c r="M120" s="23"/>
      <c r="N120" s="23"/>
      <c r="O120" s="23"/>
      <c r="P120" s="23"/>
      <c r="Q120" s="23"/>
      <c r="R120" s="23">
        <v>12500</v>
      </c>
    </row>
    <row r="121" spans="1:18">
      <c r="A121" s="5" t="s">
        <v>490</v>
      </c>
      <c r="B121" s="5" t="s">
        <v>489</v>
      </c>
      <c r="C121" s="5">
        <v>52514901</v>
      </c>
      <c r="D121" s="5" t="s">
        <v>537</v>
      </c>
      <c r="E121" s="5" t="s">
        <v>506</v>
      </c>
      <c r="F121" s="23">
        <v>0</v>
      </c>
      <c r="G121" s="23">
        <v>0</v>
      </c>
      <c r="H121" s="23">
        <v>0</v>
      </c>
      <c r="I121" s="23">
        <v>0</v>
      </c>
      <c r="J121" s="23"/>
      <c r="K121" s="23"/>
      <c r="L121" s="23"/>
      <c r="M121" s="23"/>
      <c r="N121" s="23"/>
      <c r="O121" s="23"/>
      <c r="P121" s="23"/>
      <c r="Q121" s="23"/>
      <c r="R121" s="23">
        <v>0</v>
      </c>
    </row>
    <row r="122" spans="1:18">
      <c r="A122" s="5" t="s">
        <v>490</v>
      </c>
      <c r="B122" s="5" t="s">
        <v>489</v>
      </c>
      <c r="C122" s="5">
        <v>52514903</v>
      </c>
      <c r="D122" s="5" t="s">
        <v>538</v>
      </c>
      <c r="E122" s="5" t="s">
        <v>506</v>
      </c>
      <c r="F122" s="23">
        <v>0</v>
      </c>
      <c r="G122" s="23">
        <v>5000</v>
      </c>
      <c r="H122" s="23">
        <v>0</v>
      </c>
      <c r="I122" s="23">
        <v>5000</v>
      </c>
      <c r="J122" s="23"/>
      <c r="K122" s="23"/>
      <c r="L122" s="23"/>
      <c r="M122" s="23"/>
      <c r="N122" s="23"/>
      <c r="O122" s="23"/>
      <c r="P122" s="23"/>
      <c r="Q122" s="23"/>
      <c r="R122" s="23">
        <v>10000</v>
      </c>
    </row>
    <row r="123" spans="1:18">
      <c r="A123" s="5" t="s">
        <v>490</v>
      </c>
      <c r="B123" s="5" t="s">
        <v>489</v>
      </c>
      <c r="C123" s="5">
        <v>52514904</v>
      </c>
      <c r="D123" s="5" t="s">
        <v>539</v>
      </c>
      <c r="E123" s="5" t="s">
        <v>506</v>
      </c>
      <c r="F123" s="23">
        <v>5000</v>
      </c>
      <c r="G123" s="23">
        <v>5000</v>
      </c>
      <c r="H123" s="23">
        <v>5000</v>
      </c>
      <c r="I123" s="23">
        <v>5000</v>
      </c>
      <c r="J123" s="23"/>
      <c r="K123" s="23"/>
      <c r="L123" s="23"/>
      <c r="M123" s="23"/>
      <c r="N123" s="23"/>
      <c r="O123" s="23"/>
      <c r="P123" s="23"/>
      <c r="Q123" s="23"/>
      <c r="R123" s="23">
        <v>20000</v>
      </c>
    </row>
    <row r="124" spans="1:18">
      <c r="A124" s="5" t="s">
        <v>490</v>
      </c>
      <c r="B124" s="5" t="s">
        <v>489</v>
      </c>
      <c r="C124" s="5">
        <v>52514905</v>
      </c>
      <c r="D124" s="5" t="s">
        <v>540</v>
      </c>
      <c r="E124" s="5" t="s">
        <v>506</v>
      </c>
      <c r="F124" s="23">
        <v>1000</v>
      </c>
      <c r="G124" s="23">
        <v>3000</v>
      </c>
      <c r="H124" s="23">
        <v>0</v>
      </c>
      <c r="I124" s="23">
        <v>0</v>
      </c>
      <c r="J124" s="23"/>
      <c r="K124" s="23"/>
      <c r="L124" s="23"/>
      <c r="M124" s="23"/>
      <c r="N124" s="23"/>
      <c r="O124" s="23"/>
      <c r="P124" s="23"/>
      <c r="Q124" s="23"/>
      <c r="R124" s="23">
        <v>4000</v>
      </c>
    </row>
    <row r="125" spans="1:18">
      <c r="A125" s="5" t="s">
        <v>490</v>
      </c>
      <c r="B125" s="5" t="s">
        <v>489</v>
      </c>
      <c r="C125" s="5">
        <v>52514907</v>
      </c>
      <c r="D125" s="5" t="s">
        <v>542</v>
      </c>
      <c r="E125" s="5" t="s">
        <v>506</v>
      </c>
      <c r="F125" s="23">
        <v>500</v>
      </c>
      <c r="G125" s="23">
        <v>0</v>
      </c>
      <c r="H125" s="23">
        <v>0</v>
      </c>
      <c r="I125" s="23">
        <v>500</v>
      </c>
      <c r="J125" s="23"/>
      <c r="K125" s="23"/>
      <c r="L125" s="23"/>
      <c r="M125" s="23"/>
      <c r="N125" s="23"/>
      <c r="O125" s="23"/>
      <c r="P125" s="23"/>
      <c r="Q125" s="23"/>
      <c r="R125" s="23">
        <v>1000</v>
      </c>
    </row>
    <row r="126" spans="1:18">
      <c r="A126" s="5" t="s">
        <v>490</v>
      </c>
      <c r="B126" s="5" t="s">
        <v>489</v>
      </c>
      <c r="C126" s="5">
        <v>52514909</v>
      </c>
      <c r="D126" s="5" t="s">
        <v>543</v>
      </c>
      <c r="E126" s="5" t="s">
        <v>506</v>
      </c>
      <c r="F126" s="23">
        <v>0</v>
      </c>
      <c r="G126" s="23">
        <v>0</v>
      </c>
      <c r="H126" s="23">
        <v>4600</v>
      </c>
      <c r="I126" s="23">
        <v>0</v>
      </c>
      <c r="J126" s="23"/>
      <c r="K126" s="23"/>
      <c r="L126" s="23"/>
      <c r="M126" s="23"/>
      <c r="N126" s="23"/>
      <c r="O126" s="23"/>
      <c r="P126" s="23"/>
      <c r="Q126" s="23"/>
      <c r="R126" s="23">
        <v>4600</v>
      </c>
    </row>
    <row r="127" spans="1:18">
      <c r="A127" s="5" t="s">
        <v>490</v>
      </c>
      <c r="B127" s="5" t="s">
        <v>489</v>
      </c>
      <c r="C127" s="5">
        <v>52515000</v>
      </c>
      <c r="D127" s="5" t="s">
        <v>544</v>
      </c>
      <c r="E127" s="5" t="s">
        <v>506</v>
      </c>
      <c r="F127" s="23">
        <v>350</v>
      </c>
      <c r="G127" s="23">
        <v>100</v>
      </c>
      <c r="H127" s="23">
        <v>350</v>
      </c>
      <c r="I127" s="23">
        <v>100</v>
      </c>
      <c r="J127" s="23"/>
      <c r="K127" s="23"/>
      <c r="L127" s="23"/>
      <c r="M127" s="23"/>
      <c r="N127" s="23"/>
      <c r="O127" s="23"/>
      <c r="P127" s="23"/>
      <c r="Q127" s="23"/>
      <c r="R127" s="23">
        <v>900</v>
      </c>
    </row>
    <row r="128" spans="1:18">
      <c r="A128" s="5" t="s">
        <v>490</v>
      </c>
      <c r="B128" s="5" t="s">
        <v>489</v>
      </c>
      <c r="C128" s="5">
        <v>52515001</v>
      </c>
      <c r="D128" s="5" t="s">
        <v>545</v>
      </c>
      <c r="E128" s="5" t="s">
        <v>506</v>
      </c>
      <c r="F128" s="23">
        <v>1500</v>
      </c>
      <c r="G128" s="23">
        <v>0</v>
      </c>
      <c r="H128" s="23">
        <v>0</v>
      </c>
      <c r="I128" s="23">
        <v>0</v>
      </c>
      <c r="J128" s="23"/>
      <c r="K128" s="23"/>
      <c r="L128" s="23"/>
      <c r="M128" s="23"/>
      <c r="N128" s="23"/>
      <c r="O128" s="23"/>
      <c r="P128" s="23"/>
      <c r="Q128" s="23"/>
      <c r="R128" s="23">
        <v>1500</v>
      </c>
    </row>
    <row r="129" spans="1:18">
      <c r="A129" s="5" t="s">
        <v>490</v>
      </c>
      <c r="B129" s="5" t="s">
        <v>489</v>
      </c>
      <c r="C129" s="5">
        <v>52522000</v>
      </c>
      <c r="D129" s="5" t="s">
        <v>547</v>
      </c>
      <c r="E129" s="5" t="s">
        <v>506</v>
      </c>
      <c r="F129" s="23">
        <v>0</v>
      </c>
      <c r="G129" s="23">
        <v>0</v>
      </c>
      <c r="H129" s="23">
        <v>0</v>
      </c>
      <c r="I129" s="23">
        <v>0</v>
      </c>
      <c r="J129" s="23"/>
      <c r="K129" s="23"/>
      <c r="L129" s="23"/>
      <c r="M129" s="23"/>
      <c r="N129" s="23"/>
      <c r="O129" s="23"/>
      <c r="P129" s="23"/>
      <c r="Q129" s="23"/>
      <c r="R129" s="23">
        <v>0</v>
      </c>
    </row>
    <row r="130" spans="1:18">
      <c r="A130" s="5" t="s">
        <v>490</v>
      </c>
      <c r="B130" s="5" t="s">
        <v>489</v>
      </c>
      <c r="C130" s="5">
        <v>52524000</v>
      </c>
      <c r="D130" s="5" t="s">
        <v>548</v>
      </c>
      <c r="E130" s="5" t="s">
        <v>506</v>
      </c>
      <c r="F130" s="23">
        <v>5773</v>
      </c>
      <c r="G130" s="23">
        <v>4558</v>
      </c>
      <c r="H130" s="23">
        <v>4858</v>
      </c>
      <c r="I130" s="23">
        <v>11558</v>
      </c>
      <c r="J130" s="23"/>
      <c r="K130" s="23"/>
      <c r="L130" s="23"/>
      <c r="M130" s="23"/>
      <c r="N130" s="23"/>
      <c r="O130" s="23"/>
      <c r="P130" s="23"/>
      <c r="Q130" s="23"/>
      <c r="R130" s="23">
        <v>26747</v>
      </c>
    </row>
    <row r="131" spans="1:18">
      <c r="A131" s="5" t="s">
        <v>490</v>
      </c>
      <c r="B131" s="5" t="s">
        <v>489</v>
      </c>
      <c r="C131" s="5">
        <v>52527000</v>
      </c>
      <c r="D131" s="5" t="s">
        <v>550</v>
      </c>
      <c r="E131" s="5" t="s">
        <v>506</v>
      </c>
      <c r="F131" s="23">
        <v>200</v>
      </c>
      <c r="G131" s="23">
        <v>200</v>
      </c>
      <c r="H131" s="23">
        <v>7700</v>
      </c>
      <c r="I131" s="23">
        <v>200</v>
      </c>
      <c r="J131" s="23"/>
      <c r="K131" s="23"/>
      <c r="L131" s="23"/>
      <c r="M131" s="23"/>
      <c r="N131" s="23"/>
      <c r="O131" s="23"/>
      <c r="P131" s="23"/>
      <c r="Q131" s="23"/>
      <c r="R131" s="23">
        <v>8300</v>
      </c>
    </row>
    <row r="132" spans="1:18">
      <c r="A132" s="5" t="s">
        <v>490</v>
      </c>
      <c r="B132" s="5" t="s">
        <v>489</v>
      </c>
      <c r="C132" s="5">
        <v>52528000</v>
      </c>
      <c r="D132" s="5" t="s">
        <v>551</v>
      </c>
      <c r="E132" s="5" t="s">
        <v>506</v>
      </c>
      <c r="F132" s="23">
        <v>0</v>
      </c>
      <c r="G132" s="23">
        <v>0</v>
      </c>
      <c r="H132" s="23">
        <v>0</v>
      </c>
      <c r="I132" s="23">
        <v>0</v>
      </c>
      <c r="J132" s="23"/>
      <c r="K132" s="23"/>
      <c r="L132" s="23"/>
      <c r="M132" s="23"/>
      <c r="N132" s="23"/>
      <c r="O132" s="23"/>
      <c r="P132" s="23"/>
      <c r="Q132" s="23"/>
      <c r="R132" s="23">
        <v>0</v>
      </c>
    </row>
    <row r="133" spans="1:18">
      <c r="A133" s="5" t="s">
        <v>490</v>
      </c>
      <c r="B133" s="5" t="s">
        <v>489</v>
      </c>
      <c r="C133" s="5">
        <v>52540000</v>
      </c>
      <c r="D133" s="5" t="s">
        <v>568</v>
      </c>
      <c r="E133" s="5" t="s">
        <v>506</v>
      </c>
      <c r="F133" s="23">
        <v>0</v>
      </c>
      <c r="G133" s="23">
        <v>600</v>
      </c>
      <c r="H133" s="23">
        <v>0</v>
      </c>
      <c r="I133" s="23">
        <v>0</v>
      </c>
      <c r="J133" s="23"/>
      <c r="K133" s="23"/>
      <c r="L133" s="23"/>
      <c r="M133" s="23"/>
      <c r="N133" s="23"/>
      <c r="O133" s="23"/>
      <c r="P133" s="23"/>
      <c r="Q133" s="23"/>
      <c r="R133" s="23">
        <v>600</v>
      </c>
    </row>
    <row r="134" spans="1:18">
      <c r="A134" s="5" t="s">
        <v>490</v>
      </c>
      <c r="B134" s="5" t="s">
        <v>489</v>
      </c>
      <c r="C134" s="5">
        <v>52554500</v>
      </c>
      <c r="D134" s="5" t="s">
        <v>588</v>
      </c>
      <c r="E134" s="5" t="s">
        <v>463</v>
      </c>
      <c r="F134" s="23">
        <v>7415</v>
      </c>
      <c r="G134" s="23">
        <v>7955</v>
      </c>
      <c r="H134" s="23">
        <v>7465</v>
      </c>
      <c r="I134" s="23">
        <v>7515</v>
      </c>
      <c r="J134" s="23"/>
      <c r="K134" s="23"/>
      <c r="L134" s="23"/>
      <c r="M134" s="23"/>
      <c r="N134" s="23"/>
      <c r="O134" s="23"/>
      <c r="P134" s="23"/>
      <c r="Q134" s="23"/>
      <c r="R134" s="23">
        <v>30350</v>
      </c>
    </row>
    <row r="135" spans="1:18">
      <c r="A135" s="5" t="s">
        <v>490</v>
      </c>
      <c r="B135" s="5" t="s">
        <v>489</v>
      </c>
      <c r="C135" s="5">
        <v>52556500</v>
      </c>
      <c r="D135" s="5" t="s">
        <v>589</v>
      </c>
      <c r="E135" s="5" t="s">
        <v>506</v>
      </c>
      <c r="F135" s="23">
        <v>0</v>
      </c>
      <c r="G135" s="23">
        <v>0</v>
      </c>
      <c r="H135" s="23">
        <v>0</v>
      </c>
      <c r="I135" s="23">
        <v>0</v>
      </c>
      <c r="J135" s="23"/>
      <c r="K135" s="23"/>
      <c r="L135" s="23"/>
      <c r="M135" s="23"/>
      <c r="N135" s="23"/>
      <c r="O135" s="23"/>
      <c r="P135" s="23"/>
      <c r="Q135" s="23"/>
      <c r="R135" s="23">
        <v>0</v>
      </c>
    </row>
    <row r="136" spans="1:18">
      <c r="A136" s="5" t="s">
        <v>490</v>
      </c>
      <c r="B136" s="5" t="s">
        <v>489</v>
      </c>
      <c r="C136" s="5">
        <v>52568000</v>
      </c>
      <c r="D136" s="5" t="s">
        <v>609</v>
      </c>
      <c r="E136" s="5" t="s">
        <v>506</v>
      </c>
      <c r="F136" s="23">
        <v>1869.89</v>
      </c>
      <c r="G136" s="23">
        <v>1869.89</v>
      </c>
      <c r="H136" s="23">
        <v>1869.89</v>
      </c>
      <c r="I136" s="23">
        <v>1869.89</v>
      </c>
      <c r="J136" s="23"/>
      <c r="K136" s="23"/>
      <c r="L136" s="23"/>
      <c r="M136" s="23"/>
      <c r="N136" s="23"/>
      <c r="O136" s="23"/>
      <c r="P136" s="23"/>
      <c r="Q136" s="23"/>
      <c r="R136" s="23">
        <v>7479.56</v>
      </c>
    </row>
    <row r="137" spans="1:18">
      <c r="A137" s="5" t="s">
        <v>490</v>
      </c>
      <c r="B137" s="5" t="s">
        <v>489</v>
      </c>
      <c r="C137" s="5">
        <v>52579000</v>
      </c>
      <c r="D137" s="5" t="s">
        <v>632</v>
      </c>
      <c r="E137" s="5" t="s">
        <v>506</v>
      </c>
      <c r="F137" s="23">
        <v>0</v>
      </c>
      <c r="G137" s="23">
        <v>3555.75</v>
      </c>
      <c r="H137" s="23">
        <v>0</v>
      </c>
      <c r="I137" s="23">
        <v>0</v>
      </c>
      <c r="J137" s="23"/>
      <c r="K137" s="23"/>
      <c r="L137" s="23"/>
      <c r="M137" s="23"/>
      <c r="N137" s="23"/>
      <c r="O137" s="23"/>
      <c r="P137" s="23"/>
      <c r="Q137" s="23"/>
      <c r="R137" s="23">
        <v>3555.75</v>
      </c>
    </row>
    <row r="138" spans="1:18">
      <c r="A138" s="5" t="s">
        <v>490</v>
      </c>
      <c r="B138" s="5" t="s">
        <v>489</v>
      </c>
      <c r="C138" s="5">
        <v>52585000</v>
      </c>
      <c r="D138" s="5" t="s">
        <v>642</v>
      </c>
      <c r="E138" s="5" t="s">
        <v>506</v>
      </c>
      <c r="F138" s="23">
        <v>-2005.26</v>
      </c>
      <c r="G138" s="23">
        <v>-4213.2700000000004</v>
      </c>
      <c r="H138" s="23">
        <v>-3124.81</v>
      </c>
      <c r="I138" s="23">
        <v>-1545.44</v>
      </c>
      <c r="J138" s="23"/>
      <c r="K138" s="23"/>
      <c r="L138" s="23"/>
      <c r="M138" s="23"/>
      <c r="N138" s="23"/>
      <c r="O138" s="23"/>
      <c r="P138" s="23"/>
      <c r="Q138" s="23"/>
      <c r="R138" s="23">
        <v>-10888.78</v>
      </c>
    </row>
    <row r="139" spans="1:18">
      <c r="A139" s="102" t="s">
        <v>1167</v>
      </c>
      <c r="B139" s="102"/>
      <c r="C139" s="102"/>
      <c r="D139" s="102"/>
      <c r="E139" s="102"/>
      <c r="F139" s="103">
        <v>67102.246666666673</v>
      </c>
      <c r="G139" s="103">
        <v>60196.136666666658</v>
      </c>
      <c r="H139" s="103">
        <v>64519.21666666666</v>
      </c>
      <c r="I139" s="103">
        <v>69044.21666666666</v>
      </c>
      <c r="J139" s="103">
        <v>159955.27219471778</v>
      </c>
      <c r="K139" s="103">
        <v>74776.254592152225</v>
      </c>
      <c r="L139" s="103">
        <v>62953.496118509516</v>
      </c>
      <c r="M139" s="103">
        <v>85093.828429416142</v>
      </c>
      <c r="N139" s="103">
        <v>135787.17171775064</v>
      </c>
      <c r="O139" s="103">
        <v>93281.953295684929</v>
      </c>
      <c r="P139" s="103">
        <v>67707.538813217383</v>
      </c>
      <c r="Q139" s="103">
        <v>66607.761364360471</v>
      </c>
      <c r="R139" s="103">
        <v>1007025.0931924758</v>
      </c>
    </row>
    <row r="140" spans="1:18">
      <c r="A140" s="5" t="s">
        <v>723</v>
      </c>
      <c r="B140" s="5" t="s">
        <v>722</v>
      </c>
      <c r="C140" s="5">
        <v>54110000</v>
      </c>
      <c r="D140" s="5" t="s">
        <v>721</v>
      </c>
      <c r="E140" s="5" t="s">
        <v>725</v>
      </c>
      <c r="F140" s="23">
        <v>269</v>
      </c>
      <c r="G140" s="23">
        <v>269</v>
      </c>
      <c r="H140" s="23">
        <v>269</v>
      </c>
      <c r="I140" s="23">
        <v>869</v>
      </c>
      <c r="J140" s="23"/>
      <c r="K140" s="23"/>
      <c r="L140" s="23"/>
      <c r="M140" s="23"/>
      <c r="N140" s="23"/>
      <c r="O140" s="23"/>
      <c r="P140" s="23"/>
      <c r="Q140" s="23"/>
      <c r="R140" s="23">
        <v>1676</v>
      </c>
    </row>
    <row r="141" spans="1:18">
      <c r="A141" s="5" t="s">
        <v>723</v>
      </c>
      <c r="B141" s="5" t="s">
        <v>722</v>
      </c>
      <c r="C141" s="5">
        <v>54140000</v>
      </c>
      <c r="D141" s="5" t="s">
        <v>732</v>
      </c>
      <c r="E141" s="5" t="s">
        <v>734</v>
      </c>
      <c r="F141" s="23">
        <v>2100</v>
      </c>
      <c r="G141" s="23">
        <v>850</v>
      </c>
      <c r="H141" s="23">
        <v>850</v>
      </c>
      <c r="I141" s="23">
        <v>2100</v>
      </c>
      <c r="J141" s="23">
        <v>368.99999999999994</v>
      </c>
      <c r="K141" s="23">
        <v>368.99999999999994</v>
      </c>
      <c r="L141" s="23">
        <v>5368.9999999999991</v>
      </c>
      <c r="M141" s="23">
        <v>1118.9999999999998</v>
      </c>
      <c r="N141" s="23">
        <v>1118.9999999999998</v>
      </c>
      <c r="O141" s="23">
        <v>2368.9999999999995</v>
      </c>
      <c r="P141" s="23">
        <v>1118.9999999999998</v>
      </c>
      <c r="Q141" s="23">
        <v>1118.9999999999998</v>
      </c>
      <c r="R141" s="23">
        <v>18852</v>
      </c>
    </row>
    <row r="142" spans="1:18">
      <c r="A142" s="102" t="s">
        <v>1168</v>
      </c>
      <c r="B142" s="102"/>
      <c r="C142" s="102"/>
      <c r="D142" s="102"/>
      <c r="E142" s="102"/>
      <c r="F142" s="103">
        <v>2369</v>
      </c>
      <c r="G142" s="103">
        <v>1119</v>
      </c>
      <c r="H142" s="103">
        <v>1119</v>
      </c>
      <c r="I142" s="103">
        <v>2969</v>
      </c>
      <c r="J142" s="103">
        <v>368.99999999999994</v>
      </c>
      <c r="K142" s="103">
        <v>368.99999999999994</v>
      </c>
      <c r="L142" s="103">
        <v>5368.9999999999991</v>
      </c>
      <c r="M142" s="103">
        <v>1118.9999999999998</v>
      </c>
      <c r="N142" s="103">
        <v>1118.9999999999998</v>
      </c>
      <c r="O142" s="103">
        <v>2368.9999999999995</v>
      </c>
      <c r="P142" s="103">
        <v>1118.9999999999998</v>
      </c>
      <c r="Q142" s="103">
        <v>1118.9999999999998</v>
      </c>
      <c r="R142" s="103">
        <v>20528</v>
      </c>
    </row>
    <row r="143" spans="1:18">
      <c r="A143" s="5" t="s">
        <v>747</v>
      </c>
      <c r="B143" s="5" t="s">
        <v>746</v>
      </c>
      <c r="C143" s="5">
        <v>55000000</v>
      </c>
      <c r="D143" s="5" t="s">
        <v>745</v>
      </c>
      <c r="E143" s="5" t="s">
        <v>749</v>
      </c>
      <c r="F143" s="23"/>
      <c r="G143" s="23"/>
      <c r="H143" s="23"/>
      <c r="I143" s="23"/>
      <c r="J143" s="23">
        <v>24586.537500000002</v>
      </c>
      <c r="K143" s="23">
        <v>26320.140000000007</v>
      </c>
      <c r="L143" s="23">
        <v>45908.37</v>
      </c>
      <c r="M143" s="23">
        <v>36930.431250000009</v>
      </c>
      <c r="N143" s="23">
        <v>37548.276671250009</v>
      </c>
      <c r="O143" s="23">
        <v>37780.020000000004</v>
      </c>
      <c r="P143" s="23">
        <v>37746.607500000006</v>
      </c>
      <c r="Q143" s="23">
        <v>36930.431250000009</v>
      </c>
      <c r="R143" s="23">
        <v>283750.81417125004</v>
      </c>
    </row>
    <row r="144" spans="1:18">
      <c r="A144" s="5" t="s">
        <v>747</v>
      </c>
      <c r="B144" s="5" t="s">
        <v>746</v>
      </c>
      <c r="C144" s="5">
        <v>55000100</v>
      </c>
      <c r="D144" s="5" t="s">
        <v>769</v>
      </c>
      <c r="E144" s="5" t="s">
        <v>749</v>
      </c>
      <c r="F144" s="23">
        <v>-8725.5</v>
      </c>
      <c r="G144" s="23">
        <v>-9695</v>
      </c>
      <c r="H144" s="23">
        <v>-8725.5</v>
      </c>
      <c r="I144" s="23">
        <v>-7562.0999999999995</v>
      </c>
      <c r="J144" s="23"/>
      <c r="K144" s="23"/>
      <c r="L144" s="23"/>
      <c r="M144" s="23"/>
      <c r="N144" s="23"/>
      <c r="O144" s="23"/>
      <c r="P144" s="23"/>
      <c r="Q144" s="23"/>
      <c r="R144" s="23">
        <v>-34708.1</v>
      </c>
    </row>
    <row r="145" spans="1:18">
      <c r="A145" s="5" t="s">
        <v>747</v>
      </c>
      <c r="B145" s="5" t="s">
        <v>746</v>
      </c>
      <c r="C145" s="5">
        <v>55010200</v>
      </c>
      <c r="D145" s="5" t="s">
        <v>771</v>
      </c>
      <c r="E145" s="5" t="s">
        <v>749</v>
      </c>
      <c r="F145" s="23">
        <v>30000</v>
      </c>
      <c r="G145" s="23">
        <v>30000</v>
      </c>
      <c r="H145" s="23">
        <v>30000</v>
      </c>
      <c r="I145" s="23">
        <v>24000</v>
      </c>
      <c r="J145" s="23"/>
      <c r="K145" s="23"/>
      <c r="L145" s="23"/>
      <c r="M145" s="23"/>
      <c r="N145" s="23"/>
      <c r="O145" s="23"/>
      <c r="P145" s="23"/>
      <c r="Q145" s="23"/>
      <c r="R145" s="23">
        <v>114000</v>
      </c>
    </row>
    <row r="146" spans="1:18">
      <c r="A146" s="5" t="s">
        <v>747</v>
      </c>
      <c r="B146" s="5" t="s">
        <v>746</v>
      </c>
      <c r="C146" s="5">
        <v>55010300</v>
      </c>
      <c r="D146" s="5" t="s">
        <v>772</v>
      </c>
      <c r="E146" s="5" t="s">
        <v>749</v>
      </c>
      <c r="F146" s="23">
        <v>15000</v>
      </c>
      <c r="G146" s="23">
        <v>20000</v>
      </c>
      <c r="H146" s="23">
        <v>15000</v>
      </c>
      <c r="I146" s="23">
        <v>15000</v>
      </c>
      <c r="J146" s="23"/>
      <c r="K146" s="23"/>
      <c r="L146" s="23"/>
      <c r="M146" s="23"/>
      <c r="N146" s="23"/>
      <c r="O146" s="23"/>
      <c r="P146" s="23"/>
      <c r="Q146" s="23"/>
      <c r="R146" s="23">
        <v>65000</v>
      </c>
    </row>
    <row r="147" spans="1:18">
      <c r="A147" s="5" t="s">
        <v>747</v>
      </c>
      <c r="B147" s="5" t="s">
        <v>746</v>
      </c>
      <c r="C147" s="5">
        <v>55010500</v>
      </c>
      <c r="D147" s="5" t="s">
        <v>774</v>
      </c>
      <c r="E147" s="5" t="s">
        <v>749</v>
      </c>
      <c r="F147" s="23">
        <v>200</v>
      </c>
      <c r="G147" s="23">
        <v>200</v>
      </c>
      <c r="H147" s="23">
        <v>200</v>
      </c>
      <c r="I147" s="23">
        <v>200</v>
      </c>
      <c r="J147" s="23"/>
      <c r="K147" s="23"/>
      <c r="L147" s="23"/>
      <c r="M147" s="23"/>
      <c r="N147" s="23"/>
      <c r="O147" s="23"/>
      <c r="P147" s="23"/>
      <c r="Q147" s="23"/>
      <c r="R147" s="23">
        <v>800</v>
      </c>
    </row>
    <row r="148" spans="1:18">
      <c r="A148" s="102" t="s">
        <v>1169</v>
      </c>
      <c r="B148" s="102"/>
      <c r="C148" s="102"/>
      <c r="D148" s="102"/>
      <c r="E148" s="102"/>
      <c r="F148" s="103">
        <v>36474.5</v>
      </c>
      <c r="G148" s="103">
        <v>40505</v>
      </c>
      <c r="H148" s="103">
        <v>36474.5</v>
      </c>
      <c r="I148" s="103">
        <v>31637.9</v>
      </c>
      <c r="J148" s="103">
        <v>24586.537500000002</v>
      </c>
      <c r="K148" s="103">
        <v>26320.140000000007</v>
      </c>
      <c r="L148" s="103">
        <v>45908.37</v>
      </c>
      <c r="M148" s="103">
        <v>36930.431250000009</v>
      </c>
      <c r="N148" s="103">
        <v>37548.276671250009</v>
      </c>
      <c r="O148" s="103">
        <v>37780.020000000004</v>
      </c>
      <c r="P148" s="103">
        <v>37746.607500000006</v>
      </c>
      <c r="Q148" s="103">
        <v>36930.431250000009</v>
      </c>
      <c r="R148" s="103">
        <v>428842.71417125</v>
      </c>
    </row>
    <row r="149" spans="1:18">
      <c r="A149" s="5" t="s">
        <v>801</v>
      </c>
      <c r="B149" s="5" t="s">
        <v>802</v>
      </c>
      <c r="C149" s="5">
        <v>57010000</v>
      </c>
      <c r="D149" s="5" t="s">
        <v>799</v>
      </c>
      <c r="E149" s="5" t="s">
        <v>804</v>
      </c>
      <c r="F149" s="23">
        <v>116162.89955307971</v>
      </c>
      <c r="G149" s="23">
        <v>73143.587677877789</v>
      </c>
      <c r="H149" s="23">
        <v>101669.42501001655</v>
      </c>
      <c r="I149" s="23">
        <v>83524.908534666785</v>
      </c>
      <c r="J149" s="23">
        <v>26079.803086017215</v>
      </c>
      <c r="K149" s="23">
        <v>-12741.247085380826</v>
      </c>
      <c r="L149" s="23">
        <v>28263.729164051769</v>
      </c>
      <c r="M149" s="23">
        <v>18577.993367091782</v>
      </c>
      <c r="N149" s="23">
        <v>90559.415756198607</v>
      </c>
      <c r="O149" s="23">
        <v>72137.194846934712</v>
      </c>
      <c r="P149" s="23">
        <v>51539.214327842521</v>
      </c>
      <c r="Q149" s="23">
        <v>36309.360130647532</v>
      </c>
      <c r="R149" s="23">
        <v>685226.28436904412</v>
      </c>
    </row>
    <row r="150" spans="1:18">
      <c r="A150" s="102" t="s">
        <v>1170</v>
      </c>
      <c r="B150" s="102"/>
      <c r="C150" s="102"/>
      <c r="D150" s="102"/>
      <c r="E150" s="102"/>
      <c r="F150" s="103">
        <v>116162.89955307971</v>
      </c>
      <c r="G150" s="103">
        <v>73143.587677877789</v>
      </c>
      <c r="H150" s="103">
        <v>101669.42501001655</v>
      </c>
      <c r="I150" s="103">
        <v>83524.908534666785</v>
      </c>
      <c r="J150" s="103">
        <v>26079.803086017215</v>
      </c>
      <c r="K150" s="103">
        <v>-12741.247085380826</v>
      </c>
      <c r="L150" s="103">
        <v>28263.729164051769</v>
      </c>
      <c r="M150" s="103">
        <v>18577.993367091782</v>
      </c>
      <c r="N150" s="103">
        <v>90559.415756198607</v>
      </c>
      <c r="O150" s="103">
        <v>72137.194846934712</v>
      </c>
      <c r="P150" s="103">
        <v>51539.214327842521</v>
      </c>
      <c r="Q150" s="103">
        <v>36309.360130647532</v>
      </c>
      <c r="R150" s="103">
        <v>685226.28436904412</v>
      </c>
    </row>
    <row r="151" spans="1:18">
      <c r="A151" s="5" t="s">
        <v>516</v>
      </c>
      <c r="B151" s="5" t="s">
        <v>517</v>
      </c>
      <c r="C151" s="5">
        <v>52501500</v>
      </c>
      <c r="D151" s="5" t="s">
        <v>514</v>
      </c>
      <c r="E151" s="5" t="s">
        <v>519</v>
      </c>
      <c r="F151" s="23"/>
      <c r="G151" s="23"/>
      <c r="H151" s="23"/>
      <c r="I151" s="23"/>
      <c r="J151" s="23">
        <v>97305.22892709529</v>
      </c>
      <c r="K151" s="23">
        <v>92305.22892709529</v>
      </c>
      <c r="L151" s="23">
        <v>97305.22892709529</v>
      </c>
      <c r="M151" s="23">
        <v>92305.22892709529</v>
      </c>
      <c r="N151" s="23">
        <v>97305.22892709529</v>
      </c>
      <c r="O151" s="23">
        <v>92305.22892709529</v>
      </c>
      <c r="P151" s="23">
        <v>97305.22892709529</v>
      </c>
      <c r="Q151" s="23">
        <v>92305.22892709529</v>
      </c>
      <c r="R151" s="23">
        <v>758441.83141676232</v>
      </c>
    </row>
    <row r="152" spans="1:18">
      <c r="A152" s="5" t="s">
        <v>516</v>
      </c>
      <c r="B152" s="5" t="s">
        <v>517</v>
      </c>
      <c r="C152" s="5">
        <v>52510015</v>
      </c>
      <c r="D152" s="5" t="s">
        <v>530</v>
      </c>
      <c r="E152" s="5" t="s">
        <v>519</v>
      </c>
      <c r="F152" s="23">
        <v>12000</v>
      </c>
      <c r="G152" s="23">
        <v>12000</v>
      </c>
      <c r="H152" s="23">
        <v>12000</v>
      </c>
      <c r="I152" s="23">
        <v>12000</v>
      </c>
      <c r="J152" s="23"/>
      <c r="K152" s="23"/>
      <c r="L152" s="23"/>
      <c r="M152" s="23"/>
      <c r="N152" s="23"/>
      <c r="O152" s="23"/>
      <c r="P152" s="23"/>
      <c r="Q152" s="23"/>
      <c r="R152" s="23">
        <v>48000</v>
      </c>
    </row>
    <row r="153" spans="1:18">
      <c r="A153" s="5" t="s">
        <v>516</v>
      </c>
      <c r="B153" s="5" t="s">
        <v>517</v>
      </c>
      <c r="C153" s="5">
        <v>52514906</v>
      </c>
      <c r="D153" s="5" t="s">
        <v>541</v>
      </c>
      <c r="E153" s="5" t="s">
        <v>506</v>
      </c>
      <c r="F153" s="23">
        <v>5000</v>
      </c>
      <c r="G153" s="23">
        <v>0</v>
      </c>
      <c r="H153" s="23">
        <v>5000</v>
      </c>
      <c r="I153" s="23">
        <v>5000</v>
      </c>
      <c r="J153" s="23"/>
      <c r="K153" s="23"/>
      <c r="L153" s="23"/>
      <c r="M153" s="23"/>
      <c r="N153" s="23"/>
      <c r="O153" s="23"/>
      <c r="P153" s="23"/>
      <c r="Q153" s="23"/>
      <c r="R153" s="23">
        <v>15000</v>
      </c>
    </row>
    <row r="154" spans="1:18">
      <c r="A154" s="5" t="s">
        <v>516</v>
      </c>
      <c r="B154" s="5" t="s">
        <v>517</v>
      </c>
      <c r="C154" s="5">
        <v>52520000</v>
      </c>
      <c r="D154" s="5" t="s">
        <v>546</v>
      </c>
      <c r="E154" s="5" t="s">
        <v>519</v>
      </c>
      <c r="F154" s="23">
        <v>12111.25</v>
      </c>
      <c r="G154" s="23">
        <v>12111.25</v>
      </c>
      <c r="H154" s="23">
        <v>12111.25</v>
      </c>
      <c r="I154" s="23">
        <v>12111.25</v>
      </c>
      <c r="J154" s="23"/>
      <c r="K154" s="23"/>
      <c r="L154" s="23"/>
      <c r="M154" s="23"/>
      <c r="N154" s="23"/>
      <c r="O154" s="23"/>
      <c r="P154" s="23"/>
      <c r="Q154" s="23"/>
      <c r="R154" s="23">
        <v>48445</v>
      </c>
    </row>
    <row r="155" spans="1:18">
      <c r="A155" s="5" t="s">
        <v>516</v>
      </c>
      <c r="B155" s="5" t="s">
        <v>517</v>
      </c>
      <c r="C155" s="5">
        <v>52542015</v>
      </c>
      <c r="D155" s="5" t="s">
        <v>570</v>
      </c>
      <c r="E155" s="5" t="s">
        <v>519</v>
      </c>
      <c r="F155" s="23">
        <v>12276.204877720511</v>
      </c>
      <c r="G155" s="23">
        <v>12276.204877720511</v>
      </c>
      <c r="H155" s="23">
        <v>12276.204877720511</v>
      </c>
      <c r="I155" s="23">
        <v>12276.204877720511</v>
      </c>
      <c r="J155" s="23"/>
      <c r="K155" s="23"/>
      <c r="L155" s="23"/>
      <c r="M155" s="23"/>
      <c r="N155" s="23"/>
      <c r="O155" s="23"/>
      <c r="P155" s="23"/>
      <c r="Q155" s="23"/>
      <c r="R155" s="23">
        <v>49104.819510882044</v>
      </c>
    </row>
    <row r="156" spans="1:18">
      <c r="A156" s="5" t="s">
        <v>516</v>
      </c>
      <c r="B156" s="5" t="s">
        <v>517</v>
      </c>
      <c r="C156" s="5">
        <v>52566015</v>
      </c>
      <c r="D156" s="5" t="s">
        <v>605</v>
      </c>
      <c r="E156" s="5" t="s">
        <v>519</v>
      </c>
      <c r="F156" s="23">
        <v>55917.774049374748</v>
      </c>
      <c r="G156" s="23">
        <v>55917.774049374748</v>
      </c>
      <c r="H156" s="23">
        <v>55917.774049374748</v>
      </c>
      <c r="I156" s="23">
        <v>55917.774049374748</v>
      </c>
      <c r="J156" s="23"/>
      <c r="K156" s="23"/>
      <c r="L156" s="23"/>
      <c r="M156" s="23"/>
      <c r="N156" s="23"/>
      <c r="O156" s="23"/>
      <c r="P156" s="23"/>
      <c r="Q156" s="23"/>
      <c r="R156" s="23">
        <v>223671.09619749899</v>
      </c>
    </row>
    <row r="157" spans="1:18">
      <c r="A157" s="102" t="s">
        <v>1171</v>
      </c>
      <c r="B157" s="102"/>
      <c r="C157" s="102"/>
      <c r="D157" s="102"/>
      <c r="E157" s="102"/>
      <c r="F157" s="103">
        <v>97305.228927095261</v>
      </c>
      <c r="G157" s="103">
        <v>92305.228927095261</v>
      </c>
      <c r="H157" s="103">
        <v>97305.228927095261</v>
      </c>
      <c r="I157" s="103">
        <v>97305.228927095261</v>
      </c>
      <c r="J157" s="103">
        <v>97305.22892709529</v>
      </c>
      <c r="K157" s="103">
        <v>92305.22892709529</v>
      </c>
      <c r="L157" s="103">
        <v>97305.22892709529</v>
      </c>
      <c r="M157" s="103">
        <v>92305.22892709529</v>
      </c>
      <c r="N157" s="103">
        <v>97305.22892709529</v>
      </c>
      <c r="O157" s="103">
        <v>92305.22892709529</v>
      </c>
      <c r="P157" s="103">
        <v>97305.22892709529</v>
      </c>
      <c r="Q157" s="103">
        <v>92305.22892709529</v>
      </c>
      <c r="R157" s="103">
        <v>1142662.7471251434</v>
      </c>
    </row>
    <row r="158" spans="1:18">
      <c r="A158" s="5" t="s">
        <v>792</v>
      </c>
      <c r="B158" s="5" t="s">
        <v>791</v>
      </c>
      <c r="C158" s="5">
        <v>56610000</v>
      </c>
      <c r="D158" s="5" t="s">
        <v>790</v>
      </c>
      <c r="E158" s="5" t="s">
        <v>794</v>
      </c>
      <c r="F158" s="23">
        <v>19448</v>
      </c>
      <c r="G158" s="23">
        <v>25000</v>
      </c>
      <c r="H158" s="23">
        <v>25000</v>
      </c>
      <c r="I158" s="23">
        <v>25000</v>
      </c>
      <c r="J158" s="23">
        <v>19448.000000000004</v>
      </c>
      <c r="K158" s="23">
        <v>19448.000000000004</v>
      </c>
      <c r="L158" s="23">
        <v>19448.000000000004</v>
      </c>
      <c r="M158" s="23">
        <v>20115.000000000004</v>
      </c>
      <c r="N158" s="23">
        <v>20115.000000000004</v>
      </c>
      <c r="O158" s="23">
        <v>20115.000000000004</v>
      </c>
      <c r="P158" s="23">
        <v>20115.000000000004</v>
      </c>
      <c r="Q158" s="23">
        <v>20115.000000000004</v>
      </c>
      <c r="R158" s="23">
        <v>253367.00000000003</v>
      </c>
    </row>
    <row r="159" spans="1:18">
      <c r="A159" s="5" t="s">
        <v>792</v>
      </c>
      <c r="B159" s="5" t="s">
        <v>791</v>
      </c>
      <c r="C159" s="5">
        <v>56620000</v>
      </c>
      <c r="D159" s="5" t="s">
        <v>796</v>
      </c>
      <c r="E159" s="5" t="s">
        <v>798</v>
      </c>
      <c r="F159" s="23">
        <v>667</v>
      </c>
      <c r="G159" s="23">
        <v>667</v>
      </c>
      <c r="H159" s="23">
        <v>667</v>
      </c>
      <c r="I159" s="23">
        <v>667</v>
      </c>
      <c r="J159" s="23"/>
      <c r="K159" s="23"/>
      <c r="L159" s="23"/>
      <c r="M159" s="23"/>
      <c r="N159" s="23"/>
      <c r="O159" s="23"/>
      <c r="P159" s="23"/>
      <c r="Q159" s="23"/>
      <c r="R159" s="23">
        <v>2668</v>
      </c>
    </row>
    <row r="160" spans="1:18">
      <c r="A160" s="102" t="s">
        <v>1172</v>
      </c>
      <c r="B160" s="102"/>
      <c r="C160" s="102"/>
      <c r="D160" s="102"/>
      <c r="E160" s="102"/>
      <c r="F160" s="103">
        <v>20115</v>
      </c>
      <c r="G160" s="103">
        <v>25667</v>
      </c>
      <c r="H160" s="103">
        <v>25667</v>
      </c>
      <c r="I160" s="103">
        <v>25667</v>
      </c>
      <c r="J160" s="103">
        <v>19448.000000000004</v>
      </c>
      <c r="K160" s="103">
        <v>19448.000000000004</v>
      </c>
      <c r="L160" s="103">
        <v>19448.000000000004</v>
      </c>
      <c r="M160" s="103">
        <v>20115.000000000004</v>
      </c>
      <c r="N160" s="103">
        <v>20115.000000000004</v>
      </c>
      <c r="O160" s="103">
        <v>20115.000000000004</v>
      </c>
      <c r="P160" s="103">
        <v>20115.000000000004</v>
      </c>
      <c r="Q160" s="103">
        <v>20115.000000000004</v>
      </c>
      <c r="R160" s="103">
        <v>256035.00000000003</v>
      </c>
    </row>
    <row r="161" spans="1:18">
      <c r="A161" s="5" t="s">
        <v>777</v>
      </c>
      <c r="B161" s="5" t="s">
        <v>776</v>
      </c>
      <c r="C161" s="5">
        <v>55115000</v>
      </c>
      <c r="D161" s="5" t="s">
        <v>1043</v>
      </c>
      <c r="E161" s="5" t="s">
        <v>779</v>
      </c>
      <c r="F161" s="23">
        <v>2891.8458333333333</v>
      </c>
      <c r="G161" s="23">
        <v>2891.8458333333333</v>
      </c>
      <c r="H161" s="23">
        <v>2891.8458333333333</v>
      </c>
      <c r="I161" s="23">
        <v>2891.8458333333333</v>
      </c>
      <c r="J161" s="23"/>
      <c r="K161" s="23"/>
      <c r="L161" s="23"/>
      <c r="M161" s="23"/>
      <c r="N161" s="23"/>
      <c r="O161" s="23"/>
      <c r="P161" s="23"/>
      <c r="Q161" s="23"/>
      <c r="R161" s="23">
        <v>11567.383333333333</v>
      </c>
    </row>
    <row r="162" spans="1:18">
      <c r="A162" s="5" t="s">
        <v>777</v>
      </c>
      <c r="B162" s="5" t="s">
        <v>776</v>
      </c>
      <c r="C162" s="5">
        <v>55710000</v>
      </c>
      <c r="D162" s="5" t="s">
        <v>780</v>
      </c>
      <c r="E162" s="5" t="s">
        <v>782</v>
      </c>
      <c r="F162" s="23"/>
      <c r="G162" s="23"/>
      <c r="H162" s="23"/>
      <c r="I162" s="23"/>
      <c r="J162" s="23">
        <v>69532.637492158407</v>
      </c>
      <c r="K162" s="23">
        <v>69532.637492158407</v>
      </c>
      <c r="L162" s="23">
        <v>69532.637492158407</v>
      </c>
      <c r="M162" s="23">
        <v>69532.637492158407</v>
      </c>
      <c r="N162" s="23">
        <v>69532.637492158407</v>
      </c>
      <c r="O162" s="23">
        <v>69532.637492158407</v>
      </c>
      <c r="P162" s="23">
        <v>69532.637492158407</v>
      </c>
      <c r="Q162" s="23">
        <v>69532.637492158407</v>
      </c>
      <c r="R162" s="23">
        <v>556261.09993726725</v>
      </c>
    </row>
    <row r="163" spans="1:18">
      <c r="A163" s="5" t="s">
        <v>777</v>
      </c>
      <c r="B163" s="5" t="s">
        <v>776</v>
      </c>
      <c r="C163" s="5">
        <v>55715000</v>
      </c>
      <c r="D163" s="5" t="s">
        <v>1045</v>
      </c>
      <c r="E163" s="5" t="s">
        <v>782</v>
      </c>
      <c r="F163" s="23">
        <v>32346</v>
      </c>
      <c r="G163" s="23">
        <v>32346</v>
      </c>
      <c r="H163" s="23">
        <v>32346</v>
      </c>
      <c r="I163" s="23">
        <v>32346</v>
      </c>
      <c r="J163" s="23"/>
      <c r="K163" s="23"/>
      <c r="L163" s="23"/>
      <c r="M163" s="23"/>
      <c r="N163" s="23"/>
      <c r="O163" s="23"/>
      <c r="P163" s="23"/>
      <c r="Q163" s="23"/>
      <c r="R163" s="23">
        <v>129384</v>
      </c>
    </row>
    <row r="164" spans="1:18">
      <c r="A164" s="5" t="s">
        <v>777</v>
      </c>
      <c r="B164" s="5" t="s">
        <v>776</v>
      </c>
      <c r="C164" s="5">
        <v>55720100</v>
      </c>
      <c r="D164" s="5" t="s">
        <v>786</v>
      </c>
      <c r="E164" s="5" t="s">
        <v>785</v>
      </c>
      <c r="F164" s="23">
        <v>-2418.5804644166665</v>
      </c>
      <c r="G164" s="23">
        <v>-2418.5804644166665</v>
      </c>
      <c r="H164" s="23">
        <v>-2418.5804644166665</v>
      </c>
      <c r="I164" s="23">
        <v>-2418.5804644166665</v>
      </c>
      <c r="J164" s="23"/>
      <c r="K164" s="23"/>
      <c r="L164" s="23"/>
      <c r="M164" s="23"/>
      <c r="N164" s="23"/>
      <c r="O164" s="23"/>
      <c r="P164" s="23"/>
      <c r="Q164" s="23"/>
      <c r="R164" s="23">
        <v>-9674.3218576666659</v>
      </c>
    </row>
    <row r="165" spans="1:18">
      <c r="A165" s="5" t="s">
        <v>777</v>
      </c>
      <c r="B165" s="5" t="s">
        <v>776</v>
      </c>
      <c r="C165" s="5">
        <v>55725000</v>
      </c>
      <c r="D165" s="5" t="s">
        <v>1044</v>
      </c>
      <c r="E165" s="5" t="s">
        <v>785</v>
      </c>
      <c r="F165" s="23">
        <v>12473.339166666667</v>
      </c>
      <c r="G165" s="23">
        <v>12473.339166666667</v>
      </c>
      <c r="H165" s="23">
        <v>12473.339166666667</v>
      </c>
      <c r="I165" s="23">
        <v>12473.339166666667</v>
      </c>
      <c r="J165" s="23"/>
      <c r="K165" s="23"/>
      <c r="L165" s="23"/>
      <c r="M165" s="23"/>
      <c r="N165" s="23"/>
      <c r="O165" s="23"/>
      <c r="P165" s="23"/>
      <c r="Q165" s="23"/>
      <c r="R165" s="23">
        <v>49893.356666666667</v>
      </c>
    </row>
    <row r="166" spans="1:18">
      <c r="A166" s="5" t="s">
        <v>777</v>
      </c>
      <c r="B166" s="5" t="s">
        <v>776</v>
      </c>
      <c r="C166" s="5">
        <v>55735000</v>
      </c>
      <c r="D166" s="5" t="s">
        <v>1046</v>
      </c>
      <c r="E166" s="5" t="s">
        <v>789</v>
      </c>
      <c r="F166" s="23">
        <v>20119.095833333333</v>
      </c>
      <c r="G166" s="23">
        <v>20119.095833333333</v>
      </c>
      <c r="H166" s="23">
        <v>20119.095833333333</v>
      </c>
      <c r="I166" s="23">
        <v>20119.095833333333</v>
      </c>
      <c r="J166" s="23"/>
      <c r="K166" s="23"/>
      <c r="L166" s="23"/>
      <c r="M166" s="23"/>
      <c r="N166" s="23"/>
      <c r="O166" s="23"/>
      <c r="P166" s="23"/>
      <c r="Q166" s="23"/>
      <c r="R166" s="23">
        <v>80476.383333333331</v>
      </c>
    </row>
    <row r="167" spans="1:18">
      <c r="A167" s="102" t="s">
        <v>1173</v>
      </c>
      <c r="B167" s="102"/>
      <c r="C167" s="102"/>
      <c r="D167" s="102"/>
      <c r="E167" s="102"/>
      <c r="F167" s="103">
        <v>65411.700368916667</v>
      </c>
      <c r="G167" s="103">
        <v>65411.700368916667</v>
      </c>
      <c r="H167" s="103">
        <v>65411.700368916667</v>
      </c>
      <c r="I167" s="103">
        <v>65411.700368916667</v>
      </c>
      <c r="J167" s="103">
        <v>69532.637492158407</v>
      </c>
      <c r="K167" s="103">
        <v>69532.637492158407</v>
      </c>
      <c r="L167" s="103">
        <v>69532.637492158407</v>
      </c>
      <c r="M167" s="103">
        <v>69532.637492158407</v>
      </c>
      <c r="N167" s="103">
        <v>69532.637492158407</v>
      </c>
      <c r="O167" s="103">
        <v>69532.637492158407</v>
      </c>
      <c r="P167" s="103">
        <v>69532.637492158407</v>
      </c>
      <c r="Q167" s="103">
        <v>69532.637492158407</v>
      </c>
      <c r="R167" s="103">
        <v>817907.90141293383</v>
      </c>
    </row>
    <row r="168" spans="1:18">
      <c r="A168" s="5" t="s">
        <v>815</v>
      </c>
      <c r="B168" s="5" t="s">
        <v>816</v>
      </c>
      <c r="C168" s="5">
        <v>62002000</v>
      </c>
      <c r="D168" s="5" t="s">
        <v>1117</v>
      </c>
      <c r="E168" s="5" t="s">
        <v>503</v>
      </c>
      <c r="F168" s="23"/>
      <c r="G168" s="23"/>
      <c r="H168" s="23"/>
      <c r="I168" s="23"/>
      <c r="J168" s="23">
        <v>140802.11272788566</v>
      </c>
      <c r="K168" s="23">
        <v>159322.33734036755</v>
      </c>
      <c r="L168" s="23">
        <v>182341.82555927162</v>
      </c>
      <c r="M168" s="23">
        <v>196437.87195053988</v>
      </c>
      <c r="N168" s="23">
        <v>197260.96514201802</v>
      </c>
      <c r="O168" s="23">
        <v>194962.15534124838</v>
      </c>
      <c r="P168" s="23">
        <v>203766.42946373633</v>
      </c>
      <c r="Q168" s="23">
        <v>200627.40834297671</v>
      </c>
      <c r="R168" s="23">
        <v>1475521.1058680438</v>
      </c>
    </row>
    <row r="169" spans="1:18">
      <c r="A169" s="5" t="s">
        <v>815</v>
      </c>
      <c r="B169" s="5" t="s">
        <v>816</v>
      </c>
      <c r="C169" s="5">
        <v>62002100</v>
      </c>
      <c r="D169" s="5" t="s">
        <v>813</v>
      </c>
      <c r="E169" s="5" t="s">
        <v>818</v>
      </c>
      <c r="F169" s="23">
        <v>4000</v>
      </c>
      <c r="G169" s="23">
        <v>4000</v>
      </c>
      <c r="H169" s="23">
        <v>4000</v>
      </c>
      <c r="I169" s="23">
        <v>4000</v>
      </c>
      <c r="J169" s="23"/>
      <c r="K169" s="23"/>
      <c r="L169" s="23"/>
      <c r="M169" s="23"/>
      <c r="N169" s="23"/>
      <c r="O169" s="23"/>
      <c r="P169" s="23"/>
      <c r="Q169" s="23"/>
      <c r="R169" s="23">
        <v>16000</v>
      </c>
    </row>
    <row r="170" spans="1:18">
      <c r="A170" s="5" t="s">
        <v>815</v>
      </c>
      <c r="B170" s="5" t="s">
        <v>816</v>
      </c>
      <c r="C170" s="5">
        <v>62002300</v>
      </c>
      <c r="D170" s="5" t="s">
        <v>819</v>
      </c>
      <c r="E170" s="5" t="s">
        <v>821</v>
      </c>
      <c r="F170" s="23">
        <v>18849.25</v>
      </c>
      <c r="G170" s="23">
        <v>17074.25</v>
      </c>
      <c r="H170" s="23">
        <v>28274.25</v>
      </c>
      <c r="I170" s="23">
        <v>25849.25</v>
      </c>
      <c r="J170" s="23"/>
      <c r="K170" s="23"/>
      <c r="L170" s="23"/>
      <c r="M170" s="23"/>
      <c r="N170" s="23"/>
      <c r="O170" s="23"/>
      <c r="P170" s="23"/>
      <c r="Q170" s="23"/>
      <c r="R170" s="23">
        <v>90047</v>
      </c>
    </row>
    <row r="171" spans="1:18">
      <c r="A171" s="5" t="s">
        <v>815</v>
      </c>
      <c r="B171" s="5" t="s">
        <v>816</v>
      </c>
      <c r="C171" s="5">
        <v>62002400</v>
      </c>
      <c r="D171" s="5" t="s">
        <v>822</v>
      </c>
      <c r="E171" s="5" t="s">
        <v>824</v>
      </c>
      <c r="F171" s="23">
        <v>25789.5</v>
      </c>
      <c r="G171" s="23">
        <v>20789.5</v>
      </c>
      <c r="H171" s="23">
        <v>25789.5</v>
      </c>
      <c r="I171" s="23">
        <v>20789.5</v>
      </c>
      <c r="J171" s="23"/>
      <c r="K171" s="23"/>
      <c r="L171" s="23"/>
      <c r="M171" s="23"/>
      <c r="N171" s="23"/>
      <c r="O171" s="23"/>
      <c r="P171" s="23"/>
      <c r="Q171" s="23"/>
      <c r="R171" s="23">
        <v>93158</v>
      </c>
    </row>
    <row r="172" spans="1:18">
      <c r="A172" s="5" t="s">
        <v>815</v>
      </c>
      <c r="B172" s="5" t="s">
        <v>816</v>
      </c>
      <c r="C172" s="5">
        <v>62002600</v>
      </c>
      <c r="D172" s="5" t="s">
        <v>825</v>
      </c>
      <c r="E172" s="5" t="s">
        <v>503</v>
      </c>
      <c r="F172" s="23">
        <v>1038.971880211524</v>
      </c>
      <c r="G172" s="23">
        <v>1038.971880211524</v>
      </c>
      <c r="H172" s="23">
        <v>1038.971880211524</v>
      </c>
      <c r="I172" s="23">
        <v>1388.971880211524</v>
      </c>
      <c r="J172" s="23"/>
      <c r="K172" s="23"/>
      <c r="L172" s="23"/>
      <c r="M172" s="23"/>
      <c r="N172" s="23"/>
      <c r="O172" s="23"/>
      <c r="P172" s="23"/>
      <c r="Q172" s="23"/>
      <c r="R172" s="23">
        <v>4505.8875208460959</v>
      </c>
    </row>
    <row r="173" spans="1:18">
      <c r="A173" s="5" t="s">
        <v>815</v>
      </c>
      <c r="B173" s="5" t="s">
        <v>816</v>
      </c>
      <c r="C173" s="5">
        <v>62502400</v>
      </c>
      <c r="D173" s="5" t="s">
        <v>832</v>
      </c>
      <c r="E173" s="5" t="s">
        <v>834</v>
      </c>
      <c r="F173" s="23">
        <v>2300</v>
      </c>
      <c r="G173" s="23">
        <v>2300</v>
      </c>
      <c r="H173" s="23">
        <v>2300</v>
      </c>
      <c r="I173" s="23">
        <v>4300</v>
      </c>
      <c r="J173" s="23"/>
      <c r="K173" s="23"/>
      <c r="L173" s="23"/>
      <c r="M173" s="23"/>
      <c r="N173" s="23"/>
      <c r="O173" s="23"/>
      <c r="P173" s="23"/>
      <c r="Q173" s="23"/>
      <c r="R173" s="23">
        <v>11200</v>
      </c>
    </row>
    <row r="174" spans="1:18">
      <c r="A174" s="5" t="s">
        <v>815</v>
      </c>
      <c r="B174" s="5" t="s">
        <v>816</v>
      </c>
      <c r="C174" s="5">
        <v>62502600</v>
      </c>
      <c r="D174" s="5" t="s">
        <v>838</v>
      </c>
      <c r="E174" s="5" t="s">
        <v>506</v>
      </c>
      <c r="F174" s="23">
        <v>28518.1</v>
      </c>
      <c r="G174" s="23">
        <v>28518.1</v>
      </c>
      <c r="H174" s="23">
        <v>28745.23</v>
      </c>
      <c r="I174" s="23">
        <v>28745.23</v>
      </c>
      <c r="J174" s="23"/>
      <c r="K174" s="23"/>
      <c r="L174" s="23"/>
      <c r="M174" s="23"/>
      <c r="N174" s="23"/>
      <c r="O174" s="23"/>
      <c r="P174" s="23"/>
      <c r="Q174" s="23"/>
      <c r="R174" s="23">
        <v>114526.65999999999</v>
      </c>
    </row>
    <row r="175" spans="1:18">
      <c r="A175" s="5" t="s">
        <v>815</v>
      </c>
      <c r="B175" s="5" t="s">
        <v>816</v>
      </c>
      <c r="C175" s="5">
        <v>62510000</v>
      </c>
      <c r="D175" s="5" t="s">
        <v>839</v>
      </c>
      <c r="E175" s="5" t="s">
        <v>834</v>
      </c>
      <c r="F175" s="23">
        <v>58472</v>
      </c>
      <c r="G175" s="23">
        <v>62916</v>
      </c>
      <c r="H175" s="23">
        <v>62916</v>
      </c>
      <c r="I175" s="23">
        <v>64136</v>
      </c>
      <c r="J175" s="23"/>
      <c r="K175" s="23"/>
      <c r="L175" s="23"/>
      <c r="M175" s="23"/>
      <c r="N175" s="23"/>
      <c r="O175" s="23"/>
      <c r="P175" s="23"/>
      <c r="Q175" s="23"/>
      <c r="R175" s="23">
        <v>248440</v>
      </c>
    </row>
    <row r="176" spans="1:18">
      <c r="A176" s="5" t="s">
        <v>815</v>
      </c>
      <c r="B176" s="5" t="s">
        <v>816</v>
      </c>
      <c r="C176" s="5">
        <v>62520700</v>
      </c>
      <c r="D176" s="5" t="s">
        <v>842</v>
      </c>
      <c r="E176" s="5" t="s">
        <v>834</v>
      </c>
      <c r="F176" s="23">
        <v>18438</v>
      </c>
      <c r="G176" s="23">
        <v>18438</v>
      </c>
      <c r="H176" s="23">
        <v>18438</v>
      </c>
      <c r="I176" s="23">
        <v>18438</v>
      </c>
      <c r="J176" s="23"/>
      <c r="K176" s="23"/>
      <c r="L176" s="23"/>
      <c r="M176" s="23"/>
      <c r="N176" s="23"/>
      <c r="O176" s="23"/>
      <c r="P176" s="23"/>
      <c r="Q176" s="23"/>
      <c r="R176" s="23">
        <v>73752</v>
      </c>
    </row>
    <row r="177" spans="1:18">
      <c r="A177" s="5" t="s">
        <v>815</v>
      </c>
      <c r="B177" s="5" t="s">
        <v>816</v>
      </c>
      <c r="C177" s="5">
        <v>63110000</v>
      </c>
      <c r="D177" s="5" t="s">
        <v>844</v>
      </c>
      <c r="E177" s="5" t="s">
        <v>846</v>
      </c>
      <c r="F177" s="23">
        <v>22110</v>
      </c>
      <c r="G177" s="23">
        <v>22110</v>
      </c>
      <c r="H177" s="23">
        <v>22110</v>
      </c>
      <c r="I177" s="23">
        <v>22110</v>
      </c>
      <c r="J177" s="23"/>
      <c r="K177" s="23"/>
      <c r="L177" s="23"/>
      <c r="M177" s="23"/>
      <c r="N177" s="23"/>
      <c r="O177" s="23"/>
      <c r="P177" s="23"/>
      <c r="Q177" s="23"/>
      <c r="R177" s="23">
        <v>88440</v>
      </c>
    </row>
    <row r="178" spans="1:18">
      <c r="A178" s="102" t="s">
        <v>1174</v>
      </c>
      <c r="B178" s="102"/>
      <c r="C178" s="102"/>
      <c r="D178" s="102"/>
      <c r="E178" s="102"/>
      <c r="F178" s="103">
        <v>179515.82188021153</v>
      </c>
      <c r="G178" s="103">
        <v>177184.82188021153</v>
      </c>
      <c r="H178" s="103">
        <v>193611.95188021153</v>
      </c>
      <c r="I178" s="103">
        <v>189756.95188021153</v>
      </c>
      <c r="J178" s="103">
        <v>140802.11272788566</v>
      </c>
      <c r="K178" s="103">
        <v>159322.33734036755</v>
      </c>
      <c r="L178" s="103">
        <v>182341.82555927162</v>
      </c>
      <c r="M178" s="103">
        <v>196437.87195053988</v>
      </c>
      <c r="N178" s="103">
        <v>197260.96514201802</v>
      </c>
      <c r="O178" s="103">
        <v>194962.15534124838</v>
      </c>
      <c r="P178" s="103">
        <v>203766.42946373633</v>
      </c>
      <c r="Q178" s="103">
        <v>200627.40834297671</v>
      </c>
      <c r="R178" s="103">
        <v>2215590.6533888895</v>
      </c>
    </row>
    <row r="179" spans="1:18">
      <c r="A179" s="5" t="s">
        <v>860</v>
      </c>
      <c r="B179" s="5" t="s">
        <v>859</v>
      </c>
      <c r="C179" s="5">
        <v>68011000</v>
      </c>
      <c r="D179" s="5" t="s">
        <v>858</v>
      </c>
      <c r="E179" s="5" t="s">
        <v>862</v>
      </c>
      <c r="F179" s="23">
        <v>1165648.4269657545</v>
      </c>
      <c r="G179" s="23">
        <v>1167438.9358463055</v>
      </c>
      <c r="H179" s="23">
        <v>1168818.0923001966</v>
      </c>
      <c r="I179" s="23">
        <v>1169769.8326567956</v>
      </c>
      <c r="J179" s="23">
        <v>1073598.619674816</v>
      </c>
      <c r="K179" s="23">
        <v>1073568.9481793712</v>
      </c>
      <c r="L179" s="23">
        <v>1074425.314639915</v>
      </c>
      <c r="M179" s="23">
        <v>1075658.4693549022</v>
      </c>
      <c r="N179" s="23">
        <v>1076860.104205058</v>
      </c>
      <c r="O179" s="23">
        <v>1078036.2023535413</v>
      </c>
      <c r="P179" s="23">
        <v>1108752.3255230489</v>
      </c>
      <c r="Q179" s="23">
        <v>1110881.363722503</v>
      </c>
      <c r="R179" s="23">
        <v>13343456.635422207</v>
      </c>
    </row>
    <row r="180" spans="1:18">
      <c r="A180" s="5" t="s">
        <v>860</v>
      </c>
      <c r="B180" s="5" t="s">
        <v>859</v>
      </c>
      <c r="C180" s="5">
        <v>68012000</v>
      </c>
      <c r="D180" s="5" t="s">
        <v>864</v>
      </c>
      <c r="E180" s="5" t="s">
        <v>862</v>
      </c>
      <c r="F180" s="23">
        <v>-18059.0874684796</v>
      </c>
      <c r="G180" s="23">
        <v>-18371.689934762875</v>
      </c>
      <c r="H180" s="23">
        <v>-18634.276006440828</v>
      </c>
      <c r="I180" s="23">
        <v>-18878.105930141784</v>
      </c>
      <c r="J180" s="23"/>
      <c r="K180" s="23"/>
      <c r="L180" s="23"/>
      <c r="M180" s="23"/>
      <c r="N180" s="23"/>
      <c r="O180" s="23"/>
      <c r="P180" s="23"/>
      <c r="Q180" s="23"/>
      <c r="R180" s="23">
        <v>-73943.159339825084</v>
      </c>
    </row>
    <row r="181" spans="1:18">
      <c r="A181" s="5" t="s">
        <v>860</v>
      </c>
      <c r="B181" s="5" t="s">
        <v>859</v>
      </c>
      <c r="C181" s="5">
        <v>68012500</v>
      </c>
      <c r="D181" s="5" t="s">
        <v>865</v>
      </c>
      <c r="E181" s="5" t="s">
        <v>862</v>
      </c>
      <c r="F181" s="23">
        <v>-86500.77</v>
      </c>
      <c r="G181" s="23">
        <v>-86500.77</v>
      </c>
      <c r="H181" s="23">
        <v>-86500.77</v>
      </c>
      <c r="I181" s="23">
        <v>-86500.77</v>
      </c>
      <c r="J181" s="23"/>
      <c r="K181" s="23"/>
      <c r="L181" s="23"/>
      <c r="M181" s="23"/>
      <c r="N181" s="23"/>
      <c r="O181" s="23"/>
      <c r="P181" s="23"/>
      <c r="Q181" s="23"/>
      <c r="R181" s="23">
        <v>-346003.08</v>
      </c>
    </row>
    <row r="182" spans="1:18">
      <c r="A182" s="102" t="s">
        <v>1175</v>
      </c>
      <c r="B182" s="102"/>
      <c r="C182" s="102"/>
      <c r="D182" s="102"/>
      <c r="E182" s="102"/>
      <c r="F182" s="103">
        <v>1061088.5694972749</v>
      </c>
      <c r="G182" s="103">
        <v>1062566.4759115425</v>
      </c>
      <c r="H182" s="103">
        <v>1063683.0462937558</v>
      </c>
      <c r="I182" s="103">
        <v>1064390.9567266537</v>
      </c>
      <c r="J182" s="103">
        <v>1073598.619674816</v>
      </c>
      <c r="K182" s="103">
        <v>1073568.9481793712</v>
      </c>
      <c r="L182" s="103">
        <v>1074425.314639915</v>
      </c>
      <c r="M182" s="103">
        <v>1075658.4693549022</v>
      </c>
      <c r="N182" s="103">
        <v>1076860.104205058</v>
      </c>
      <c r="O182" s="103">
        <v>1078036.2023535413</v>
      </c>
      <c r="P182" s="103">
        <v>1108752.3255230489</v>
      </c>
      <c r="Q182" s="103">
        <v>1110881.363722503</v>
      </c>
      <c r="R182" s="103">
        <v>12923510.396082383</v>
      </c>
    </row>
    <row r="183" spans="1:18">
      <c r="A183" s="5" t="s">
        <v>868</v>
      </c>
      <c r="B183" s="5" t="s">
        <v>867</v>
      </c>
      <c r="C183" s="5">
        <v>68251000</v>
      </c>
      <c r="D183" s="5" t="s">
        <v>1118</v>
      </c>
      <c r="E183" s="5" t="s">
        <v>870</v>
      </c>
      <c r="F183" s="23"/>
      <c r="G183" s="23"/>
      <c r="H183" s="23"/>
      <c r="I183" s="23"/>
      <c r="J183" s="23">
        <v>20215</v>
      </c>
      <c r="K183" s="23">
        <v>20215</v>
      </c>
      <c r="L183" s="23">
        <v>20215</v>
      </c>
      <c r="M183" s="23">
        <v>20215</v>
      </c>
      <c r="N183" s="23">
        <v>20215</v>
      </c>
      <c r="O183" s="23">
        <v>20215</v>
      </c>
      <c r="P183" s="23">
        <v>20215</v>
      </c>
      <c r="Q183" s="23">
        <v>20215</v>
      </c>
      <c r="R183" s="23">
        <v>161720</v>
      </c>
    </row>
    <row r="184" spans="1:18">
      <c r="A184" s="5" t="s">
        <v>868</v>
      </c>
      <c r="B184" s="5" t="s">
        <v>867</v>
      </c>
      <c r="C184" s="5">
        <v>68254000</v>
      </c>
      <c r="D184" s="5" t="s">
        <v>866</v>
      </c>
      <c r="E184" s="5" t="s">
        <v>870</v>
      </c>
      <c r="F184" s="23">
        <v>14170</v>
      </c>
      <c r="G184" s="23">
        <v>14170</v>
      </c>
      <c r="H184" s="23">
        <v>14170</v>
      </c>
      <c r="I184" s="23">
        <v>14170</v>
      </c>
      <c r="J184" s="23"/>
      <c r="K184" s="23"/>
      <c r="L184" s="23"/>
      <c r="M184" s="23"/>
      <c r="N184" s="23"/>
      <c r="O184" s="23"/>
      <c r="P184" s="23"/>
      <c r="Q184" s="23"/>
      <c r="R184" s="23">
        <v>56680</v>
      </c>
    </row>
    <row r="185" spans="1:18">
      <c r="A185" s="5" t="s">
        <v>868</v>
      </c>
      <c r="B185" s="5" t="s">
        <v>867</v>
      </c>
      <c r="C185" s="5">
        <v>68255000</v>
      </c>
      <c r="D185" s="5" t="s">
        <v>871</v>
      </c>
      <c r="E185" s="5" t="s">
        <v>873</v>
      </c>
      <c r="F185" s="23">
        <v>713</v>
      </c>
      <c r="G185" s="23">
        <v>713</v>
      </c>
      <c r="H185" s="23">
        <v>713</v>
      </c>
      <c r="I185" s="23">
        <v>713</v>
      </c>
      <c r="J185" s="23"/>
      <c r="K185" s="23"/>
      <c r="L185" s="23"/>
      <c r="M185" s="23"/>
      <c r="N185" s="23"/>
      <c r="O185" s="23"/>
      <c r="P185" s="23"/>
      <c r="Q185" s="23"/>
      <c r="R185" s="23">
        <v>2852</v>
      </c>
    </row>
    <row r="186" spans="1:18">
      <c r="A186" s="5" t="s">
        <v>868</v>
      </c>
      <c r="B186" s="5" t="s">
        <v>867</v>
      </c>
      <c r="C186" s="5">
        <v>68257000</v>
      </c>
      <c r="D186" s="5" t="s">
        <v>874</v>
      </c>
      <c r="E186" s="5" t="s">
        <v>876</v>
      </c>
      <c r="F186" s="23">
        <v>4757</v>
      </c>
      <c r="G186" s="23">
        <v>4757</v>
      </c>
      <c r="H186" s="23">
        <v>4757</v>
      </c>
      <c r="I186" s="23">
        <v>4757</v>
      </c>
      <c r="J186" s="23"/>
      <c r="K186" s="23"/>
      <c r="L186" s="23"/>
      <c r="M186" s="23"/>
      <c r="N186" s="23"/>
      <c r="O186" s="23"/>
      <c r="P186" s="23"/>
      <c r="Q186" s="23"/>
      <c r="R186" s="23">
        <v>19028</v>
      </c>
    </row>
    <row r="187" spans="1:18">
      <c r="A187" s="5" t="s">
        <v>868</v>
      </c>
      <c r="B187" s="5" t="s">
        <v>867</v>
      </c>
      <c r="C187" s="5">
        <v>68258000</v>
      </c>
      <c r="D187" s="5" t="s">
        <v>877</v>
      </c>
      <c r="E187" s="5" t="s">
        <v>879</v>
      </c>
      <c r="F187" s="23">
        <v>575</v>
      </c>
      <c r="G187" s="23">
        <v>575</v>
      </c>
      <c r="H187" s="23">
        <v>575</v>
      </c>
      <c r="I187" s="23">
        <v>575</v>
      </c>
      <c r="J187" s="23"/>
      <c r="K187" s="23"/>
      <c r="L187" s="23"/>
      <c r="M187" s="23"/>
      <c r="N187" s="23"/>
      <c r="O187" s="23"/>
      <c r="P187" s="23"/>
      <c r="Q187" s="23"/>
      <c r="R187" s="23">
        <v>2300</v>
      </c>
    </row>
    <row r="188" spans="1:18">
      <c r="A188" s="102" t="s">
        <v>1176</v>
      </c>
      <c r="B188" s="102"/>
      <c r="C188" s="102"/>
      <c r="D188" s="102"/>
      <c r="E188" s="102"/>
      <c r="F188" s="103">
        <v>20215</v>
      </c>
      <c r="G188" s="103">
        <v>20215</v>
      </c>
      <c r="H188" s="103">
        <v>20215</v>
      </c>
      <c r="I188" s="103">
        <v>20215</v>
      </c>
      <c r="J188" s="103">
        <v>20215</v>
      </c>
      <c r="K188" s="103">
        <v>20215</v>
      </c>
      <c r="L188" s="103">
        <v>20215</v>
      </c>
      <c r="M188" s="103">
        <v>20215</v>
      </c>
      <c r="N188" s="103">
        <v>20215</v>
      </c>
      <c r="O188" s="103">
        <v>20215</v>
      </c>
      <c r="P188" s="103">
        <v>20215</v>
      </c>
      <c r="Q188" s="103">
        <v>20215</v>
      </c>
      <c r="R188" s="103">
        <v>242580</v>
      </c>
    </row>
    <row r="189" spans="1:18">
      <c r="A189" s="5" t="s">
        <v>882</v>
      </c>
      <c r="B189" s="5" t="s">
        <v>883</v>
      </c>
      <c r="C189" s="5">
        <v>68311000</v>
      </c>
      <c r="D189" s="5" t="s">
        <v>880</v>
      </c>
      <c r="E189" s="5" t="s">
        <v>862</v>
      </c>
      <c r="F189" s="23">
        <v>191169.71261415488</v>
      </c>
      <c r="G189" s="23">
        <v>191368.37148646158</v>
      </c>
      <c r="H189" s="23">
        <v>191515.43144488503</v>
      </c>
      <c r="I189" s="23">
        <v>191599.7992186411</v>
      </c>
      <c r="J189" s="23">
        <v>149638.54030613057</v>
      </c>
      <c r="K189" s="23">
        <v>149618.3245018918</v>
      </c>
      <c r="L189" s="23">
        <v>149728.46156957993</v>
      </c>
      <c r="M189" s="23">
        <v>149889.20720030289</v>
      </c>
      <c r="N189" s="23">
        <v>150037.04580345924</v>
      </c>
      <c r="O189" s="23">
        <v>154273.59175136776</v>
      </c>
      <c r="P189" s="23">
        <v>154656.63096156856</v>
      </c>
      <c r="Q189" s="23">
        <v>154934.70566880039</v>
      </c>
      <c r="R189" s="23">
        <v>1978429.8225272438</v>
      </c>
    </row>
    <row r="190" spans="1:18">
      <c r="A190" s="5" t="s">
        <v>882</v>
      </c>
      <c r="B190" s="5" t="s">
        <v>883</v>
      </c>
      <c r="C190" s="5">
        <v>68312000</v>
      </c>
      <c r="D190" s="5" t="s">
        <v>884</v>
      </c>
      <c r="E190" s="5" t="s">
        <v>862</v>
      </c>
      <c r="F190" s="23">
        <v>-10058.6</v>
      </c>
      <c r="G190" s="23">
        <v>-10058.6</v>
      </c>
      <c r="H190" s="23">
        <v>-10058.6</v>
      </c>
      <c r="I190" s="23">
        <v>-10058.6</v>
      </c>
      <c r="J190" s="23"/>
      <c r="K190" s="23"/>
      <c r="L190" s="23"/>
      <c r="M190" s="23"/>
      <c r="N190" s="23"/>
      <c r="O190" s="23"/>
      <c r="P190" s="23"/>
      <c r="Q190" s="23"/>
      <c r="R190" s="23">
        <v>-40234.400000000001</v>
      </c>
    </row>
    <row r="191" spans="1:18">
      <c r="A191" s="5" t="s">
        <v>882</v>
      </c>
      <c r="B191" s="5" t="s">
        <v>883</v>
      </c>
      <c r="C191" s="5">
        <v>68312500</v>
      </c>
      <c r="D191" s="5" t="s">
        <v>885</v>
      </c>
      <c r="E191" s="5" t="s">
        <v>862</v>
      </c>
      <c r="F191" s="23">
        <v>-19485.280000000002</v>
      </c>
      <c r="G191" s="23">
        <v>-19485.280000000002</v>
      </c>
      <c r="H191" s="23">
        <v>-19485.280000000002</v>
      </c>
      <c r="I191" s="23">
        <v>-19485.280000000002</v>
      </c>
      <c r="J191" s="23"/>
      <c r="K191" s="23"/>
      <c r="L191" s="23"/>
      <c r="M191" s="23"/>
      <c r="N191" s="23"/>
      <c r="O191" s="23"/>
      <c r="P191" s="23"/>
      <c r="Q191" s="23"/>
      <c r="R191" s="23">
        <v>-77941.12000000001</v>
      </c>
    </row>
    <row r="192" spans="1:18">
      <c r="A192" s="102" t="s">
        <v>1177</v>
      </c>
      <c r="B192" s="102"/>
      <c r="C192" s="102"/>
      <c r="D192" s="102"/>
      <c r="E192" s="102"/>
      <c r="F192" s="103">
        <v>161625.83261415488</v>
      </c>
      <c r="G192" s="103">
        <v>161824.49148646157</v>
      </c>
      <c r="H192" s="103">
        <v>161971.55144488503</v>
      </c>
      <c r="I192" s="103">
        <v>162055.91921864109</v>
      </c>
      <c r="J192" s="103">
        <v>149638.54030613057</v>
      </c>
      <c r="K192" s="103">
        <v>149618.3245018918</v>
      </c>
      <c r="L192" s="103">
        <v>149728.46156957993</v>
      </c>
      <c r="M192" s="103">
        <v>149889.20720030289</v>
      </c>
      <c r="N192" s="103">
        <v>150037.04580345924</v>
      </c>
      <c r="O192" s="103">
        <v>154273.59175136776</v>
      </c>
      <c r="P192" s="103">
        <v>154656.63096156856</v>
      </c>
      <c r="Q192" s="103">
        <v>154934.70566880039</v>
      </c>
      <c r="R192" s="103">
        <v>1860254.3025272437</v>
      </c>
    </row>
    <row r="193" spans="1:18">
      <c r="A193" s="5" t="s">
        <v>909</v>
      </c>
      <c r="B193" s="5" t="s">
        <v>910</v>
      </c>
      <c r="C193" s="5">
        <v>69011000</v>
      </c>
      <c r="D193" s="5" t="s">
        <v>907</v>
      </c>
      <c r="E193" s="5" t="s">
        <v>912</v>
      </c>
      <c r="F193" s="23">
        <v>1006554.3020934757</v>
      </c>
      <c r="G193" s="23">
        <v>983970.5965468185</v>
      </c>
      <c r="H193" s="23">
        <v>416441.22113077331</v>
      </c>
      <c r="I193" s="23">
        <v>497613.0357874909</v>
      </c>
      <c r="J193" s="23">
        <v>669717.28731935029</v>
      </c>
      <c r="K193" s="23">
        <v>532787.09259349317</v>
      </c>
      <c r="L193" s="23">
        <v>611795.14128047356</v>
      </c>
      <c r="M193" s="23">
        <v>652033.61717689014</v>
      </c>
      <c r="N193" s="23">
        <v>453807.93238490116</v>
      </c>
      <c r="O193" s="23">
        <v>869886.73851213686</v>
      </c>
      <c r="P193" s="23">
        <v>1176645.0683021853</v>
      </c>
      <c r="Q193" s="23">
        <v>903594.04618036549</v>
      </c>
      <c r="R193" s="23">
        <v>8774846.0793083552</v>
      </c>
    </row>
    <row r="194" spans="1:18">
      <c r="A194" s="102" t="s">
        <v>1178</v>
      </c>
      <c r="B194" s="102"/>
      <c r="C194" s="102"/>
      <c r="D194" s="102"/>
      <c r="E194" s="102"/>
      <c r="F194" s="103">
        <v>1006554.3020934757</v>
      </c>
      <c r="G194" s="103">
        <v>983970.5965468185</v>
      </c>
      <c r="H194" s="103">
        <v>416441.22113077331</v>
      </c>
      <c r="I194" s="103">
        <v>497613.0357874909</v>
      </c>
      <c r="J194" s="103">
        <v>669717.28731935029</v>
      </c>
      <c r="K194" s="103">
        <v>532787.09259349317</v>
      </c>
      <c r="L194" s="103">
        <v>611795.14128047356</v>
      </c>
      <c r="M194" s="103">
        <v>652033.61717689014</v>
      </c>
      <c r="N194" s="103">
        <v>453807.93238490116</v>
      </c>
      <c r="O194" s="103">
        <v>869886.73851213686</v>
      </c>
      <c r="P194" s="103">
        <v>1176645.0683021853</v>
      </c>
      <c r="Q194" s="103">
        <v>903594.04618036549</v>
      </c>
      <c r="R194" s="103">
        <v>8774846.0793083552</v>
      </c>
    </row>
    <row r="195" spans="1:18">
      <c r="A195" s="5" t="s">
        <v>915</v>
      </c>
      <c r="B195" s="5" t="s">
        <v>916</v>
      </c>
      <c r="C195" s="5">
        <v>69021000</v>
      </c>
      <c r="D195" s="5" t="s">
        <v>914</v>
      </c>
      <c r="E195" s="5" t="s">
        <v>918</v>
      </c>
      <c r="F195" s="23">
        <v>174477.53447247238</v>
      </c>
      <c r="G195" s="23">
        <v>165804.31519277187</v>
      </c>
      <c r="H195" s="23">
        <v>64103.432810320148</v>
      </c>
      <c r="I195" s="23">
        <v>79614.921771526977</v>
      </c>
      <c r="J195" s="23">
        <v>-51394.27985596787</v>
      </c>
      <c r="K195" s="23">
        <v>16633.596109832077</v>
      </c>
      <c r="L195" s="23">
        <v>-10669.243972613231</v>
      </c>
      <c r="M195" s="23">
        <v>-54433.409666713407</v>
      </c>
      <c r="N195" s="23">
        <v>125011.76446473986</v>
      </c>
      <c r="O195" s="23">
        <v>-66640.789223553918</v>
      </c>
      <c r="P195" s="23">
        <v>-60443.6277869806</v>
      </c>
      <c r="Q195" s="23">
        <v>3470.1065043043345</v>
      </c>
      <c r="R195" s="23">
        <v>385534.32082013856</v>
      </c>
    </row>
    <row r="196" spans="1:18">
      <c r="A196" s="102" t="s">
        <v>1179</v>
      </c>
      <c r="B196" s="102"/>
      <c r="C196" s="102"/>
      <c r="D196" s="102"/>
      <c r="E196" s="102"/>
      <c r="F196" s="103">
        <v>174477.53447247238</v>
      </c>
      <c r="G196" s="103">
        <v>165804.31519277187</v>
      </c>
      <c r="H196" s="103">
        <v>64103.432810320148</v>
      </c>
      <c r="I196" s="103">
        <v>79614.921771526977</v>
      </c>
      <c r="J196" s="103">
        <v>-51394.27985596787</v>
      </c>
      <c r="K196" s="103">
        <v>16633.596109832077</v>
      </c>
      <c r="L196" s="103">
        <v>-10669.243972613231</v>
      </c>
      <c r="M196" s="103">
        <v>-54433.409666713407</v>
      </c>
      <c r="N196" s="103">
        <v>125011.76446473986</v>
      </c>
      <c r="O196" s="103">
        <v>-66640.789223553918</v>
      </c>
      <c r="P196" s="103">
        <v>-60443.6277869806</v>
      </c>
      <c r="Q196" s="103">
        <v>3470.1065043043345</v>
      </c>
      <c r="R196" s="103">
        <v>385534.32082013856</v>
      </c>
    </row>
    <row r="197" spans="1:18">
      <c r="A197" s="5" t="s">
        <v>929</v>
      </c>
      <c r="B197" s="5" t="s">
        <v>930</v>
      </c>
      <c r="C197" s="5">
        <v>69061000</v>
      </c>
      <c r="D197" s="5" t="s">
        <v>928</v>
      </c>
      <c r="E197" s="5" t="s">
        <v>932</v>
      </c>
      <c r="F197" s="23">
        <v>-13515.900388390046</v>
      </c>
      <c r="G197" s="23">
        <v>-12901.538288917771</v>
      </c>
      <c r="H197" s="23">
        <v>-13573.324323144529</v>
      </c>
      <c r="I197" s="23">
        <v>-13573.324323144529</v>
      </c>
      <c r="J197" s="23"/>
      <c r="K197" s="23"/>
      <c r="L197" s="23"/>
      <c r="M197" s="23"/>
      <c r="N197" s="23"/>
      <c r="O197" s="23"/>
      <c r="P197" s="23"/>
      <c r="Q197" s="23"/>
      <c r="R197" s="23">
        <v>-53564.087323596876</v>
      </c>
    </row>
    <row r="198" spans="1:18">
      <c r="A198" s="5" t="s">
        <v>929</v>
      </c>
      <c r="B198" s="5" t="s">
        <v>930</v>
      </c>
      <c r="C198" s="5">
        <v>69063200</v>
      </c>
      <c r="D198" s="5" t="s">
        <v>935</v>
      </c>
      <c r="E198" s="5" t="s">
        <v>932</v>
      </c>
      <c r="F198" s="23">
        <v>-13986</v>
      </c>
      <c r="G198" s="23">
        <v>-13986</v>
      </c>
      <c r="H198" s="23">
        <v>-13986</v>
      </c>
      <c r="I198" s="23">
        <v>-13986</v>
      </c>
      <c r="J198" s="23"/>
      <c r="K198" s="23"/>
      <c r="L198" s="23"/>
      <c r="M198" s="23"/>
      <c r="N198" s="23"/>
      <c r="O198" s="23"/>
      <c r="P198" s="23"/>
      <c r="Q198" s="23"/>
      <c r="R198" s="23">
        <v>-55944</v>
      </c>
    </row>
    <row r="199" spans="1:18">
      <c r="A199" s="5" t="s">
        <v>929</v>
      </c>
      <c r="B199" s="5" t="s">
        <v>930</v>
      </c>
      <c r="C199" s="5">
        <v>69065000</v>
      </c>
      <c r="D199" s="5" t="s">
        <v>936</v>
      </c>
      <c r="E199" s="5" t="s">
        <v>932</v>
      </c>
      <c r="F199" s="23">
        <v>-121322.4802430025</v>
      </c>
      <c r="G199" s="23">
        <v>-131364.82560000155</v>
      </c>
      <c r="H199" s="23">
        <v>182262.29484160367</v>
      </c>
      <c r="I199" s="23">
        <v>7800.4935047371619</v>
      </c>
      <c r="J199" s="23"/>
      <c r="K199" s="23"/>
      <c r="L199" s="23"/>
      <c r="M199" s="23"/>
      <c r="N199" s="23"/>
      <c r="O199" s="23"/>
      <c r="P199" s="23"/>
      <c r="Q199" s="23"/>
      <c r="R199" s="23">
        <v>-62624.517496663226</v>
      </c>
    </row>
    <row r="200" spans="1:18">
      <c r="A200" s="102" t="s">
        <v>1180</v>
      </c>
      <c r="B200" s="102"/>
      <c r="C200" s="102"/>
      <c r="D200" s="102"/>
      <c r="E200" s="102"/>
      <c r="F200" s="103">
        <v>-148824.38063139253</v>
      </c>
      <c r="G200" s="103">
        <v>-158252.36388891932</v>
      </c>
      <c r="H200" s="103">
        <v>154702.97051845913</v>
      </c>
      <c r="I200" s="103">
        <v>-19758.830818407368</v>
      </c>
      <c r="J200" s="103"/>
      <c r="K200" s="103"/>
      <c r="L200" s="103"/>
      <c r="M200" s="103"/>
      <c r="N200" s="103"/>
      <c r="O200" s="103"/>
      <c r="P200" s="103"/>
      <c r="Q200" s="103"/>
      <c r="R200" s="103">
        <v>-172132.60482026011</v>
      </c>
    </row>
    <row r="201" spans="1:18">
      <c r="A201" s="5" t="s">
        <v>938</v>
      </c>
      <c r="B201" s="5" t="s">
        <v>939</v>
      </c>
      <c r="C201" s="5">
        <v>69071000</v>
      </c>
      <c r="D201" s="5" t="s">
        <v>937</v>
      </c>
      <c r="E201" s="5" t="s">
        <v>941</v>
      </c>
      <c r="F201" s="23">
        <v>-2464.9058459069993</v>
      </c>
      <c r="G201" s="23">
        <v>-2352.8641256384994</v>
      </c>
      <c r="H201" s="23">
        <v>-2475.3782960141998</v>
      </c>
      <c r="I201" s="23">
        <v>-2475.3782960141998</v>
      </c>
      <c r="J201" s="23"/>
      <c r="K201" s="23"/>
      <c r="L201" s="23"/>
      <c r="M201" s="23"/>
      <c r="N201" s="23"/>
      <c r="O201" s="23"/>
      <c r="P201" s="23"/>
      <c r="Q201" s="23"/>
      <c r="R201" s="23">
        <v>-9768.5265635738979</v>
      </c>
    </row>
    <row r="202" spans="1:18">
      <c r="A202" s="5" t="s">
        <v>938</v>
      </c>
      <c r="B202" s="5" t="s">
        <v>939</v>
      </c>
      <c r="C202" s="5">
        <v>69073200</v>
      </c>
      <c r="D202" s="5" t="s">
        <v>944</v>
      </c>
      <c r="E202" s="5" t="s">
        <v>941</v>
      </c>
      <c r="F202" s="23">
        <v>-5556</v>
      </c>
      <c r="G202" s="23">
        <v>-5556</v>
      </c>
      <c r="H202" s="23">
        <v>-5556</v>
      </c>
      <c r="I202" s="23">
        <v>-5556</v>
      </c>
      <c r="J202" s="23"/>
      <c r="K202" s="23"/>
      <c r="L202" s="23"/>
      <c r="M202" s="23"/>
      <c r="N202" s="23"/>
      <c r="O202" s="23"/>
      <c r="P202" s="23"/>
      <c r="Q202" s="23"/>
      <c r="R202" s="23">
        <v>-22224</v>
      </c>
    </row>
    <row r="203" spans="1:18">
      <c r="A203" s="5" t="s">
        <v>938</v>
      </c>
      <c r="B203" s="5" t="s">
        <v>939</v>
      </c>
      <c r="C203" s="5">
        <v>69073500</v>
      </c>
      <c r="D203" s="5" t="s">
        <v>945</v>
      </c>
      <c r="E203" s="5" t="s">
        <v>941</v>
      </c>
      <c r="F203" s="23">
        <v>-22125.154451611401</v>
      </c>
      <c r="G203" s="23">
        <v>-23956.585215805753</v>
      </c>
      <c r="H203" s="23">
        <v>33239.850123088814</v>
      </c>
      <c r="I203" s="23">
        <v>1423.108237945987</v>
      </c>
      <c r="J203" s="23"/>
      <c r="K203" s="23"/>
      <c r="L203" s="23"/>
      <c r="M203" s="23"/>
      <c r="N203" s="23"/>
      <c r="O203" s="23"/>
      <c r="P203" s="23"/>
      <c r="Q203" s="23"/>
      <c r="R203" s="23">
        <v>-11418.781306382352</v>
      </c>
    </row>
    <row r="204" spans="1:18">
      <c r="A204" s="102" t="s">
        <v>1181</v>
      </c>
      <c r="B204" s="102"/>
      <c r="C204" s="102"/>
      <c r="D204" s="102"/>
      <c r="E204" s="102"/>
      <c r="F204" s="103">
        <v>-30146.060297518401</v>
      </c>
      <c r="G204" s="103">
        <v>-31865.449341444255</v>
      </c>
      <c r="H204" s="103">
        <v>25208.471827074616</v>
      </c>
      <c r="I204" s="103">
        <v>-6608.2700580682131</v>
      </c>
      <c r="J204" s="103"/>
      <c r="K204" s="103"/>
      <c r="L204" s="103"/>
      <c r="M204" s="103"/>
      <c r="N204" s="103"/>
      <c r="O204" s="103"/>
      <c r="P204" s="103"/>
      <c r="Q204" s="103"/>
      <c r="R204" s="103">
        <v>-43411.307869956247</v>
      </c>
    </row>
    <row r="205" spans="1:18">
      <c r="A205" s="5" t="s">
        <v>947</v>
      </c>
      <c r="B205" s="5" t="s">
        <v>948</v>
      </c>
      <c r="C205" s="5">
        <v>69520000</v>
      </c>
      <c r="D205" s="5" t="s">
        <v>946</v>
      </c>
      <c r="E205" s="5" t="s">
        <v>950</v>
      </c>
      <c r="F205" s="23">
        <v>-7066</v>
      </c>
      <c r="G205" s="23">
        <v>-7066</v>
      </c>
      <c r="H205" s="23">
        <v>-7066</v>
      </c>
      <c r="I205" s="23">
        <v>-7066</v>
      </c>
      <c r="J205" s="23"/>
      <c r="K205" s="23"/>
      <c r="L205" s="23"/>
      <c r="M205" s="23"/>
      <c r="N205" s="23"/>
      <c r="O205" s="23"/>
      <c r="P205" s="23"/>
      <c r="Q205" s="23"/>
      <c r="R205" s="23">
        <v>-28264</v>
      </c>
    </row>
    <row r="206" spans="1:18">
      <c r="A206" s="102" t="s">
        <v>1182</v>
      </c>
      <c r="B206" s="102"/>
      <c r="C206" s="102"/>
      <c r="D206" s="102"/>
      <c r="E206" s="102"/>
      <c r="F206" s="103">
        <v>-7066</v>
      </c>
      <c r="G206" s="103">
        <v>-7066</v>
      </c>
      <c r="H206" s="103">
        <v>-7066</v>
      </c>
      <c r="I206" s="103">
        <v>-7066</v>
      </c>
      <c r="J206" s="103"/>
      <c r="K206" s="103"/>
      <c r="L206" s="103"/>
      <c r="M206" s="103"/>
      <c r="N206" s="103"/>
      <c r="O206" s="103"/>
      <c r="P206" s="103"/>
      <c r="Q206" s="103"/>
      <c r="R206" s="103">
        <v>-28264</v>
      </c>
    </row>
    <row r="207" spans="1:18">
      <c r="A207" s="5" t="s">
        <v>888</v>
      </c>
      <c r="B207" s="5" t="s">
        <v>887</v>
      </c>
      <c r="C207" s="5">
        <v>68520000</v>
      </c>
      <c r="D207" s="5" t="s">
        <v>886</v>
      </c>
      <c r="E207" s="5" t="s">
        <v>890</v>
      </c>
      <c r="F207" s="23">
        <v>447076</v>
      </c>
      <c r="G207" s="23">
        <v>447076</v>
      </c>
      <c r="H207" s="23">
        <v>447076</v>
      </c>
      <c r="I207" s="23">
        <v>447076</v>
      </c>
      <c r="J207" s="23"/>
      <c r="K207" s="23"/>
      <c r="L207" s="23"/>
      <c r="M207" s="23"/>
      <c r="N207" s="23"/>
      <c r="O207" s="23"/>
      <c r="P207" s="23"/>
      <c r="Q207" s="23"/>
      <c r="R207" s="23">
        <v>1788304</v>
      </c>
    </row>
    <row r="208" spans="1:18">
      <c r="A208" s="5" t="s">
        <v>888</v>
      </c>
      <c r="B208" s="5" t="s">
        <v>887</v>
      </c>
      <c r="C208" s="5">
        <v>68532000</v>
      </c>
      <c r="D208" s="5" t="s">
        <v>892</v>
      </c>
      <c r="E208" s="5" t="s">
        <v>894</v>
      </c>
      <c r="F208" s="23">
        <v>-5.2215820800000021E-2</v>
      </c>
      <c r="G208" s="23">
        <v>-4.9842374400000014E-2</v>
      </c>
      <c r="H208" s="23">
        <v>-5.2215820800000021E-2</v>
      </c>
      <c r="I208" s="23">
        <v>-5.2215820800000021E-2</v>
      </c>
      <c r="J208" s="23"/>
      <c r="K208" s="23"/>
      <c r="L208" s="23"/>
      <c r="M208" s="23"/>
      <c r="N208" s="23"/>
      <c r="O208" s="23"/>
      <c r="P208" s="23"/>
      <c r="Q208" s="23"/>
      <c r="R208" s="23">
        <v>-0.2064898368000001</v>
      </c>
    </row>
    <row r="209" spans="1:18">
      <c r="A209" s="5" t="s">
        <v>888</v>
      </c>
      <c r="B209" s="5" t="s">
        <v>887</v>
      </c>
      <c r="C209" s="5">
        <v>68532100</v>
      </c>
      <c r="D209" s="5" t="s">
        <v>895</v>
      </c>
      <c r="E209" s="5" t="s">
        <v>894</v>
      </c>
      <c r="F209" s="23">
        <v>0</v>
      </c>
      <c r="G209" s="23">
        <v>0</v>
      </c>
      <c r="H209" s="23">
        <v>0</v>
      </c>
      <c r="I209" s="23">
        <v>0</v>
      </c>
      <c r="J209" s="23"/>
      <c r="K209" s="23"/>
      <c r="L209" s="23"/>
      <c r="M209" s="23"/>
      <c r="N209" s="23"/>
      <c r="O209" s="23"/>
      <c r="P209" s="23"/>
      <c r="Q209" s="23"/>
      <c r="R209" s="23">
        <v>0</v>
      </c>
    </row>
    <row r="210" spans="1:18">
      <c r="A210" s="5" t="s">
        <v>888</v>
      </c>
      <c r="B210" s="5" t="s">
        <v>887</v>
      </c>
      <c r="C210" s="5">
        <v>68533000</v>
      </c>
      <c r="D210" s="5" t="s">
        <v>896</v>
      </c>
      <c r="E210" s="5" t="s">
        <v>894</v>
      </c>
      <c r="F210" s="23">
        <v>55048.500740558884</v>
      </c>
      <c r="G210" s="23">
        <v>52781.662278406206</v>
      </c>
      <c r="H210" s="23">
        <v>55549.683915684705</v>
      </c>
      <c r="I210" s="23">
        <v>55149.497357050685</v>
      </c>
      <c r="J210" s="23"/>
      <c r="K210" s="23"/>
      <c r="L210" s="23"/>
      <c r="M210" s="23"/>
      <c r="N210" s="23"/>
      <c r="O210" s="23"/>
      <c r="P210" s="23"/>
      <c r="Q210" s="23"/>
      <c r="R210" s="23">
        <v>218529.34429170046</v>
      </c>
    </row>
    <row r="211" spans="1:18">
      <c r="A211" s="5" t="s">
        <v>888</v>
      </c>
      <c r="B211" s="5" t="s">
        <v>887</v>
      </c>
      <c r="C211" s="5">
        <v>68533100</v>
      </c>
      <c r="D211" s="5" t="s">
        <v>897</v>
      </c>
      <c r="E211" s="5" t="s">
        <v>894</v>
      </c>
      <c r="F211" s="23">
        <v>-11372.191293249163</v>
      </c>
      <c r="G211" s="23">
        <v>-10933.706476305959</v>
      </c>
      <c r="H211" s="23">
        <v>-11434.384892083061</v>
      </c>
      <c r="I211" s="23">
        <v>-11387.672472067958</v>
      </c>
      <c r="J211" s="23"/>
      <c r="K211" s="23"/>
      <c r="L211" s="23"/>
      <c r="M211" s="23"/>
      <c r="N211" s="23"/>
      <c r="O211" s="23"/>
      <c r="P211" s="23"/>
      <c r="Q211" s="23"/>
      <c r="R211" s="23">
        <v>-45127.955133706149</v>
      </c>
    </row>
    <row r="212" spans="1:18">
      <c r="A212" s="5" t="s">
        <v>888</v>
      </c>
      <c r="B212" s="5" t="s">
        <v>887</v>
      </c>
      <c r="C212" s="5">
        <v>68535000</v>
      </c>
      <c r="D212" s="5" t="s">
        <v>898</v>
      </c>
      <c r="E212" s="5" t="s">
        <v>894</v>
      </c>
      <c r="F212" s="23">
        <v>-0.12183691520000001</v>
      </c>
      <c r="G212" s="23">
        <v>-0.11629887359999999</v>
      </c>
      <c r="H212" s="23">
        <v>-0.12183691520000001</v>
      </c>
      <c r="I212" s="23">
        <v>-0.12183691520000001</v>
      </c>
      <c r="J212" s="23"/>
      <c r="K212" s="23"/>
      <c r="L212" s="23"/>
      <c r="M212" s="23"/>
      <c r="N212" s="23"/>
      <c r="O212" s="23"/>
      <c r="P212" s="23"/>
      <c r="Q212" s="23"/>
      <c r="R212" s="23">
        <v>-0.48180961920000004</v>
      </c>
    </row>
    <row r="213" spans="1:18">
      <c r="A213" s="5" t="s">
        <v>888</v>
      </c>
      <c r="B213" s="5" t="s">
        <v>887</v>
      </c>
      <c r="C213" s="5">
        <v>68535100</v>
      </c>
      <c r="D213" s="5" t="s">
        <v>899</v>
      </c>
      <c r="E213" s="5" t="s">
        <v>894</v>
      </c>
      <c r="F213" s="23">
        <v>0</v>
      </c>
      <c r="G213" s="23">
        <v>0</v>
      </c>
      <c r="H213" s="23">
        <v>0</v>
      </c>
      <c r="I213" s="23">
        <v>0</v>
      </c>
      <c r="J213" s="23"/>
      <c r="K213" s="23"/>
      <c r="L213" s="23"/>
      <c r="M213" s="23"/>
      <c r="N213" s="23"/>
      <c r="O213" s="23"/>
      <c r="P213" s="23"/>
      <c r="Q213" s="23"/>
      <c r="R213" s="23">
        <v>0</v>
      </c>
    </row>
    <row r="214" spans="1:18">
      <c r="A214" s="5" t="s">
        <v>888</v>
      </c>
      <c r="B214" s="5" t="s">
        <v>887</v>
      </c>
      <c r="C214" s="5">
        <v>68543000</v>
      </c>
      <c r="D214" s="5" t="s">
        <v>900</v>
      </c>
      <c r="E214" s="5" t="s">
        <v>902</v>
      </c>
      <c r="F214" s="23"/>
      <c r="G214" s="23"/>
      <c r="H214" s="23"/>
      <c r="I214" s="23"/>
      <c r="J214" s="23">
        <v>529883.38259532792</v>
      </c>
      <c r="K214" s="23">
        <v>526153.04343339335</v>
      </c>
      <c r="L214" s="23">
        <v>523286.41007222235</v>
      </c>
      <c r="M214" s="23">
        <v>519503.29120052519</v>
      </c>
      <c r="N214" s="23">
        <v>521459.28194590914</v>
      </c>
      <c r="O214" s="23">
        <v>521215.76473051531</v>
      </c>
      <c r="P214" s="23">
        <v>519413.20646478026</v>
      </c>
      <c r="Q214" s="23">
        <v>522484.63395470893</v>
      </c>
      <c r="R214" s="23">
        <v>4183399.0143973823</v>
      </c>
    </row>
    <row r="215" spans="1:18">
      <c r="A215" s="5" t="s">
        <v>888</v>
      </c>
      <c r="B215" s="5" t="s">
        <v>887</v>
      </c>
      <c r="C215" s="5">
        <v>68545000</v>
      </c>
      <c r="D215" s="5" t="s">
        <v>904</v>
      </c>
      <c r="E215" s="5" t="s">
        <v>906</v>
      </c>
      <c r="F215" s="23">
        <v>15601</v>
      </c>
      <c r="G215" s="23">
        <v>15601</v>
      </c>
      <c r="H215" s="23">
        <v>15601</v>
      </c>
      <c r="I215" s="23">
        <v>15601</v>
      </c>
      <c r="J215" s="23"/>
      <c r="K215" s="23"/>
      <c r="L215" s="23"/>
      <c r="M215" s="23"/>
      <c r="N215" s="23"/>
      <c r="O215" s="23"/>
      <c r="P215" s="23"/>
      <c r="Q215" s="23"/>
      <c r="R215" s="23">
        <v>62404</v>
      </c>
    </row>
    <row r="216" spans="1:18">
      <c r="A216" s="102" t="s">
        <v>1183</v>
      </c>
      <c r="B216" s="102"/>
      <c r="C216" s="102"/>
      <c r="D216" s="102"/>
      <c r="E216" s="102"/>
      <c r="F216" s="103">
        <v>506353.13539457374</v>
      </c>
      <c r="G216" s="103">
        <v>504524.78966085223</v>
      </c>
      <c r="H216" s="103">
        <v>506792.12497086561</v>
      </c>
      <c r="I216" s="103">
        <v>506438.65083224676</v>
      </c>
      <c r="J216" s="103">
        <v>529883.38259532792</v>
      </c>
      <c r="K216" s="103">
        <v>526153.04343339335</v>
      </c>
      <c r="L216" s="103">
        <v>523286.41007222235</v>
      </c>
      <c r="M216" s="103">
        <v>519503.29120052519</v>
      </c>
      <c r="N216" s="103">
        <v>521459.28194590914</v>
      </c>
      <c r="O216" s="103">
        <v>521215.76473051531</v>
      </c>
      <c r="P216" s="103">
        <v>519413.20646478026</v>
      </c>
      <c r="Q216" s="103">
        <v>522484.63395470893</v>
      </c>
      <c r="R216" s="103">
        <v>6207507.7152559208</v>
      </c>
    </row>
    <row r="217" spans="1:18">
      <c r="A217" s="5" t="s">
        <v>1122</v>
      </c>
      <c r="B217" s="5" t="s">
        <v>1123</v>
      </c>
      <c r="C217" s="5">
        <v>81810000</v>
      </c>
      <c r="D217" s="5" t="s">
        <v>1119</v>
      </c>
      <c r="E217" s="5" t="s">
        <v>1121</v>
      </c>
      <c r="F217" s="23"/>
      <c r="G217" s="23"/>
      <c r="H217" s="23"/>
      <c r="I217" s="23"/>
      <c r="J217" s="23">
        <v>-3042.46</v>
      </c>
      <c r="K217" s="23">
        <v>-3042.46</v>
      </c>
      <c r="L217" s="23">
        <v>-3042.46</v>
      </c>
      <c r="M217" s="23">
        <v>-3042.46</v>
      </c>
      <c r="N217" s="23">
        <v>-3042.46</v>
      </c>
      <c r="O217" s="23">
        <v>-3042.46</v>
      </c>
      <c r="P217" s="23">
        <v>-3042.46</v>
      </c>
      <c r="Q217" s="23">
        <v>-3042.46</v>
      </c>
      <c r="R217" s="23">
        <v>-24339.679999999997</v>
      </c>
    </row>
    <row r="218" spans="1:18">
      <c r="A218" s="102" t="s">
        <v>1184</v>
      </c>
      <c r="B218" s="102"/>
      <c r="C218" s="102"/>
      <c r="D218" s="102"/>
      <c r="E218" s="102"/>
      <c r="F218" s="103"/>
      <c r="G218" s="103"/>
      <c r="H218" s="103"/>
      <c r="I218" s="103"/>
      <c r="J218" s="103">
        <v>-3042.46</v>
      </c>
      <c r="K218" s="103">
        <v>-3042.46</v>
      </c>
      <c r="L218" s="103">
        <v>-3042.46</v>
      </c>
      <c r="M218" s="103">
        <v>-3042.46</v>
      </c>
      <c r="N218" s="103">
        <v>-3042.46</v>
      </c>
      <c r="O218" s="103">
        <v>-3042.46</v>
      </c>
      <c r="P218" s="103">
        <v>-3042.46</v>
      </c>
      <c r="Q218" s="103">
        <v>-3042.46</v>
      </c>
      <c r="R218" s="103">
        <v>-24339.679999999997</v>
      </c>
    </row>
    <row r="219" spans="1:18">
      <c r="A219" s="5" t="s">
        <v>956</v>
      </c>
      <c r="B219" s="5" t="s">
        <v>957</v>
      </c>
      <c r="C219" s="5">
        <v>70510000</v>
      </c>
      <c r="D219" s="5" t="s">
        <v>954</v>
      </c>
      <c r="E219" s="5" t="s">
        <v>959</v>
      </c>
      <c r="F219" s="23">
        <v>-32093.823205483433</v>
      </c>
      <c r="G219" s="23">
        <v>-35123.960484483425</v>
      </c>
      <c r="H219" s="23">
        <v>-38652.914822483428</v>
      </c>
      <c r="I219" s="23">
        <v>-34193.44743348343</v>
      </c>
      <c r="J219" s="23">
        <v>-69202.988384101904</v>
      </c>
      <c r="K219" s="23">
        <v>-72912.582105297406</v>
      </c>
      <c r="L219" s="23">
        <v>-76974.059813980202</v>
      </c>
      <c r="M219" s="23">
        <v>-81329.314844199194</v>
      </c>
      <c r="N219" s="23">
        <v>-84813.224231244094</v>
      </c>
      <c r="O219" s="23">
        <v>-86733.8241839931</v>
      </c>
      <c r="P219" s="23">
        <v>-24088.473863925399</v>
      </c>
      <c r="Q219" s="23">
        <v>-23854.1697250244</v>
      </c>
      <c r="R219" s="23">
        <v>-659972.78309769928</v>
      </c>
    </row>
    <row r="220" spans="1:18">
      <c r="A220" s="102" t="s">
        <v>1185</v>
      </c>
      <c r="B220" s="102"/>
      <c r="C220" s="102"/>
      <c r="D220" s="102"/>
      <c r="E220" s="102"/>
      <c r="F220" s="103">
        <v>-32093.823205483433</v>
      </c>
      <c r="G220" s="103">
        <v>-35123.960484483425</v>
      </c>
      <c r="H220" s="103">
        <v>-38652.914822483428</v>
      </c>
      <c r="I220" s="103">
        <v>-34193.44743348343</v>
      </c>
      <c r="J220" s="103">
        <v>-69202.988384101904</v>
      </c>
      <c r="K220" s="103">
        <v>-72912.582105297406</v>
      </c>
      <c r="L220" s="103">
        <v>-76974.059813980202</v>
      </c>
      <c r="M220" s="103">
        <v>-81329.314844199194</v>
      </c>
      <c r="N220" s="103">
        <v>-84813.224231244094</v>
      </c>
      <c r="O220" s="103">
        <v>-86733.8241839931</v>
      </c>
      <c r="P220" s="103">
        <v>-24088.473863925399</v>
      </c>
      <c r="Q220" s="103">
        <v>-23854.1697250244</v>
      </c>
      <c r="R220" s="103">
        <v>-659972.78309769928</v>
      </c>
    </row>
    <row r="221" spans="1:18">
      <c r="A221" s="5" t="s">
        <v>982</v>
      </c>
      <c r="B221" s="5" t="s">
        <v>983</v>
      </c>
      <c r="C221" s="5">
        <v>75820000</v>
      </c>
      <c r="D221" s="5" t="s">
        <v>984</v>
      </c>
      <c r="E221" s="5" t="s">
        <v>812</v>
      </c>
      <c r="F221" s="23">
        <v>0</v>
      </c>
      <c r="G221" s="23">
        <v>0</v>
      </c>
      <c r="H221" s="23">
        <v>0</v>
      </c>
      <c r="I221" s="23">
        <v>0</v>
      </c>
      <c r="J221" s="23">
        <v>5500</v>
      </c>
      <c r="K221" s="23">
        <v>5500</v>
      </c>
      <c r="L221" s="23">
        <v>7000</v>
      </c>
      <c r="M221" s="23">
        <v>9500</v>
      </c>
      <c r="N221" s="23">
        <v>5500</v>
      </c>
      <c r="O221" s="23">
        <v>5500</v>
      </c>
      <c r="P221" s="23">
        <v>5500</v>
      </c>
      <c r="Q221" s="23">
        <v>5500</v>
      </c>
      <c r="R221" s="23">
        <v>49500</v>
      </c>
    </row>
    <row r="222" spans="1:18">
      <c r="A222" s="5" t="s">
        <v>982</v>
      </c>
      <c r="B222" s="5" t="s">
        <v>983</v>
      </c>
      <c r="C222" s="5">
        <v>75840000</v>
      </c>
      <c r="D222" s="5" t="s">
        <v>985</v>
      </c>
      <c r="E222" s="5" t="s">
        <v>812</v>
      </c>
      <c r="F222" s="23">
        <v>5500</v>
      </c>
      <c r="G222" s="23">
        <v>5500</v>
      </c>
      <c r="H222" s="23">
        <v>5500</v>
      </c>
      <c r="I222" s="23">
        <v>5500</v>
      </c>
      <c r="J222" s="23"/>
      <c r="K222" s="23"/>
      <c r="L222" s="23"/>
      <c r="M222" s="23"/>
      <c r="N222" s="23"/>
      <c r="O222" s="23"/>
      <c r="P222" s="23"/>
      <c r="Q222" s="23"/>
      <c r="R222" s="23">
        <v>22000</v>
      </c>
    </row>
    <row r="223" spans="1:18">
      <c r="A223" s="102" t="s">
        <v>1186</v>
      </c>
      <c r="B223" s="102"/>
      <c r="C223" s="102"/>
      <c r="D223" s="102"/>
      <c r="E223" s="102"/>
      <c r="F223" s="103">
        <v>5500</v>
      </c>
      <c r="G223" s="103">
        <v>5500</v>
      </c>
      <c r="H223" s="103">
        <v>5500</v>
      </c>
      <c r="I223" s="103">
        <v>5500</v>
      </c>
      <c r="J223" s="103">
        <v>5500</v>
      </c>
      <c r="K223" s="103">
        <v>5500</v>
      </c>
      <c r="L223" s="103">
        <v>7000</v>
      </c>
      <c r="M223" s="103">
        <v>9500</v>
      </c>
      <c r="N223" s="103">
        <v>5500</v>
      </c>
      <c r="O223" s="103">
        <v>5500</v>
      </c>
      <c r="P223" s="103">
        <v>5500</v>
      </c>
      <c r="Q223" s="103">
        <v>5500</v>
      </c>
      <c r="R223" s="103">
        <v>71500</v>
      </c>
    </row>
    <row r="224" spans="1:18">
      <c r="A224" s="5" t="s">
        <v>988</v>
      </c>
      <c r="B224" s="5" t="s">
        <v>987</v>
      </c>
      <c r="C224" s="5">
        <v>81010000</v>
      </c>
      <c r="D224" s="5" t="s">
        <v>986</v>
      </c>
      <c r="E224" s="5" t="s">
        <v>990</v>
      </c>
      <c r="F224" s="23">
        <v>137712.5</v>
      </c>
      <c r="G224" s="23">
        <v>137712.5</v>
      </c>
      <c r="H224" s="23">
        <v>137712.5</v>
      </c>
      <c r="I224" s="23">
        <v>137712.5</v>
      </c>
      <c r="J224" s="23"/>
      <c r="K224" s="23"/>
      <c r="L224" s="23"/>
      <c r="M224" s="23"/>
      <c r="N224" s="23"/>
      <c r="O224" s="23"/>
      <c r="P224" s="23"/>
      <c r="Q224" s="23"/>
      <c r="R224" s="23">
        <v>550850</v>
      </c>
    </row>
    <row r="225" spans="1:18">
      <c r="A225" s="5" t="s">
        <v>988</v>
      </c>
      <c r="B225" s="5" t="s">
        <v>987</v>
      </c>
      <c r="C225" s="5">
        <v>81015000</v>
      </c>
      <c r="D225" s="5" t="s">
        <v>991</v>
      </c>
      <c r="E225" s="5" t="s">
        <v>990</v>
      </c>
      <c r="F225" s="23">
        <v>879589.02397260256</v>
      </c>
      <c r="G225" s="23">
        <v>880164.366438356</v>
      </c>
      <c r="H225" s="23">
        <v>879589.02397260256</v>
      </c>
      <c r="I225" s="23">
        <v>880164.366438356</v>
      </c>
      <c r="J225" s="23">
        <v>1022322.967379392</v>
      </c>
      <c r="K225" s="23">
        <v>1022322.967379392</v>
      </c>
      <c r="L225" s="23">
        <v>1022322.967379392</v>
      </c>
      <c r="M225" s="23">
        <v>1022322.967379392</v>
      </c>
      <c r="N225" s="23">
        <v>1022322.967379392</v>
      </c>
      <c r="O225" s="23">
        <v>1022322.967379392</v>
      </c>
      <c r="P225" s="23">
        <v>1030873.8059014718</v>
      </c>
      <c r="Q225" s="23">
        <v>1039994.7003250233</v>
      </c>
      <c r="R225" s="23">
        <v>11724313.091324765</v>
      </c>
    </row>
    <row r="226" spans="1:18">
      <c r="A226" s="5" t="s">
        <v>988</v>
      </c>
      <c r="B226" s="5" t="s">
        <v>987</v>
      </c>
      <c r="C226" s="5">
        <v>81020000</v>
      </c>
      <c r="D226" s="5" t="s">
        <v>992</v>
      </c>
      <c r="E226" s="5" t="s">
        <v>994</v>
      </c>
      <c r="F226" s="23">
        <v>31762.500000000004</v>
      </c>
      <c r="G226" s="23">
        <v>31762.500000000004</v>
      </c>
      <c r="H226" s="23">
        <v>31762.500000000004</v>
      </c>
      <c r="I226" s="23">
        <v>31762.500000000004</v>
      </c>
      <c r="J226" s="23"/>
      <c r="K226" s="23"/>
      <c r="L226" s="23"/>
      <c r="M226" s="23"/>
      <c r="N226" s="23"/>
      <c r="O226" s="23"/>
      <c r="P226" s="23"/>
      <c r="Q226" s="23"/>
      <c r="R226" s="23">
        <v>127050.00000000001</v>
      </c>
    </row>
    <row r="227" spans="1:18">
      <c r="A227" s="102" t="s">
        <v>1187</v>
      </c>
      <c r="B227" s="102"/>
      <c r="C227" s="102"/>
      <c r="D227" s="102"/>
      <c r="E227" s="102"/>
      <c r="F227" s="103">
        <v>1049064.0239726026</v>
      </c>
      <c r="G227" s="103">
        <v>1049639.366438356</v>
      </c>
      <c r="H227" s="103">
        <v>1049064.0239726026</v>
      </c>
      <c r="I227" s="103">
        <v>1049639.366438356</v>
      </c>
      <c r="J227" s="103">
        <v>1022322.967379392</v>
      </c>
      <c r="K227" s="103">
        <v>1022322.967379392</v>
      </c>
      <c r="L227" s="103">
        <v>1022322.967379392</v>
      </c>
      <c r="M227" s="103">
        <v>1022322.967379392</v>
      </c>
      <c r="N227" s="103">
        <v>1022322.967379392</v>
      </c>
      <c r="O227" s="103">
        <v>1022322.967379392</v>
      </c>
      <c r="P227" s="103">
        <v>1030873.8059014718</v>
      </c>
      <c r="Q227" s="103">
        <v>1039994.7003250233</v>
      </c>
      <c r="R227" s="103">
        <v>12402213.091324765</v>
      </c>
    </row>
    <row r="228" spans="1:18">
      <c r="A228" s="5" t="s">
        <v>997</v>
      </c>
      <c r="B228" s="5" t="s">
        <v>998</v>
      </c>
      <c r="C228" s="5">
        <v>81315000</v>
      </c>
      <c r="D228" s="5" t="s">
        <v>995</v>
      </c>
      <c r="E228" s="5" t="s">
        <v>1000</v>
      </c>
      <c r="F228" s="23">
        <v>6500.4646513328771</v>
      </c>
      <c r="G228" s="23">
        <v>1570.842547640211</v>
      </c>
      <c r="H228" s="23">
        <v>3961.9362263348812</v>
      </c>
      <c r="I228" s="23">
        <v>6522.4646654767002</v>
      </c>
      <c r="J228" s="23">
        <v>2838.9265479166165</v>
      </c>
      <c r="K228" s="23">
        <v>3156.6690789072763</v>
      </c>
      <c r="L228" s="23">
        <v>3765.5355235041211</v>
      </c>
      <c r="M228" s="23">
        <v>2283.2527916282934</v>
      </c>
      <c r="N228" s="23">
        <v>2282.489953696077</v>
      </c>
      <c r="O228" s="23">
        <v>3044.7415749826755</v>
      </c>
      <c r="P228" s="23">
        <v>1631.2289068391062</v>
      </c>
      <c r="Q228" s="23">
        <v>877.42617573915209</v>
      </c>
      <c r="R228" s="23">
        <v>38435.978643997987</v>
      </c>
    </row>
    <row r="229" spans="1:18">
      <c r="A229" s="102" t="s">
        <v>1188</v>
      </c>
      <c r="B229" s="102"/>
      <c r="C229" s="102"/>
      <c r="D229" s="102"/>
      <c r="E229" s="102"/>
      <c r="F229" s="103">
        <v>6500.4646513328771</v>
      </c>
      <c r="G229" s="103">
        <v>1570.842547640211</v>
      </c>
      <c r="H229" s="103">
        <v>3961.9362263348812</v>
      </c>
      <c r="I229" s="103">
        <v>6522.4646654767002</v>
      </c>
      <c r="J229" s="103">
        <v>2838.9265479166165</v>
      </c>
      <c r="K229" s="103">
        <v>3156.6690789072763</v>
      </c>
      <c r="L229" s="103">
        <v>3765.5355235041211</v>
      </c>
      <c r="M229" s="103">
        <v>2283.2527916282934</v>
      </c>
      <c r="N229" s="103">
        <v>2282.489953696077</v>
      </c>
      <c r="O229" s="103">
        <v>3044.7415749826755</v>
      </c>
      <c r="P229" s="103">
        <v>1631.2289068391062</v>
      </c>
      <c r="Q229" s="103">
        <v>877.42617573915209</v>
      </c>
      <c r="R229" s="103">
        <v>38435.978643997987</v>
      </c>
    </row>
    <row r="230" spans="1:18">
      <c r="A230" s="5" t="s">
        <v>1017</v>
      </c>
      <c r="B230" s="5" t="s">
        <v>1018</v>
      </c>
      <c r="C230" s="5">
        <v>85000000</v>
      </c>
      <c r="D230" s="5" t="s">
        <v>1015</v>
      </c>
      <c r="E230" s="5" t="s">
        <v>959</v>
      </c>
      <c r="F230" s="23">
        <v>-14710.080853377856</v>
      </c>
      <c r="G230" s="23">
        <v>-16096.060853377858</v>
      </c>
      <c r="H230" s="23">
        <v>-17710.170853377858</v>
      </c>
      <c r="I230" s="23">
        <v>-15670.440853377857</v>
      </c>
      <c r="J230" s="23">
        <v>-31181.707470159501</v>
      </c>
      <c r="K230" s="23">
        <v>-32851.961795797397</v>
      </c>
      <c r="L230" s="23">
        <v>-34680.639643451897</v>
      </c>
      <c r="M230" s="23">
        <v>-36641.605098474502</v>
      </c>
      <c r="N230" s="23">
        <v>-37961.705419476297</v>
      </c>
      <c r="O230" s="23">
        <v>-38571.5374298885</v>
      </c>
      <c r="P230" s="23">
        <v>-10868.7631149278</v>
      </c>
      <c r="Q230" s="23">
        <v>-10763.2617826768</v>
      </c>
      <c r="R230" s="23">
        <v>-297707.93516836409</v>
      </c>
    </row>
    <row r="231" spans="1:18">
      <c r="A231" s="102" t="s">
        <v>1189</v>
      </c>
      <c r="B231" s="102"/>
      <c r="C231" s="102"/>
      <c r="D231" s="102"/>
      <c r="E231" s="102"/>
      <c r="F231" s="103">
        <v>-14710.080853377856</v>
      </c>
      <c r="G231" s="103">
        <v>-16096.060853377858</v>
      </c>
      <c r="H231" s="103">
        <v>-17710.170853377858</v>
      </c>
      <c r="I231" s="103">
        <v>-15670.440853377857</v>
      </c>
      <c r="J231" s="103">
        <v>-31181.707470159501</v>
      </c>
      <c r="K231" s="103">
        <v>-32851.961795797397</v>
      </c>
      <c r="L231" s="103">
        <v>-34680.639643451897</v>
      </c>
      <c r="M231" s="103">
        <v>-36641.605098474502</v>
      </c>
      <c r="N231" s="103">
        <v>-37961.705419476297</v>
      </c>
      <c r="O231" s="103">
        <v>-38571.5374298885</v>
      </c>
      <c r="P231" s="103">
        <v>-10868.7631149278</v>
      </c>
      <c r="Q231" s="103">
        <v>-10763.2617826768</v>
      </c>
      <c r="R231" s="103">
        <v>-297707.93516836409</v>
      </c>
    </row>
    <row r="232" spans="1:18">
      <c r="A232" s="5" t="s">
        <v>1009</v>
      </c>
      <c r="B232" s="5" t="s">
        <v>1008</v>
      </c>
      <c r="C232" s="5">
        <v>82010000</v>
      </c>
      <c r="D232" s="5" t="s">
        <v>1007</v>
      </c>
      <c r="E232" s="5" t="s">
        <v>1011</v>
      </c>
      <c r="F232" s="23">
        <v>665.1</v>
      </c>
      <c r="G232" s="23">
        <v>665.1</v>
      </c>
      <c r="H232" s="23">
        <v>665.1</v>
      </c>
      <c r="I232" s="23">
        <v>665.1</v>
      </c>
      <c r="J232" s="23">
        <v>3925.0166402014943</v>
      </c>
      <c r="K232" s="23">
        <v>3925.0166402014943</v>
      </c>
      <c r="L232" s="23">
        <v>3925.0166402014943</v>
      </c>
      <c r="M232" s="23">
        <v>3925.0166402014943</v>
      </c>
      <c r="N232" s="23">
        <v>3925.0166402014943</v>
      </c>
      <c r="O232" s="23">
        <v>3925.0166402014943</v>
      </c>
      <c r="P232" s="23">
        <v>3960.3010765805252</v>
      </c>
      <c r="Q232" s="23">
        <v>3997.9378087181585</v>
      </c>
      <c r="R232" s="23">
        <v>34168.738726507647</v>
      </c>
    </row>
    <row r="233" spans="1:18">
      <c r="A233" s="5" t="s">
        <v>1009</v>
      </c>
      <c r="B233" s="5" t="s">
        <v>1008</v>
      </c>
      <c r="C233" s="5">
        <v>82015000</v>
      </c>
      <c r="D233" s="5" t="s">
        <v>1012</v>
      </c>
      <c r="E233" s="5" t="s">
        <v>1011</v>
      </c>
      <c r="F233" s="23">
        <v>7246.1400273972604</v>
      </c>
      <c r="G233" s="23">
        <v>7250.7975616438353</v>
      </c>
      <c r="H233" s="23">
        <v>7246.1400273972604</v>
      </c>
      <c r="I233" s="23">
        <v>7250.7975616438353</v>
      </c>
      <c r="J233" s="23">
        <v>3925.0166402014943</v>
      </c>
      <c r="K233" s="23">
        <v>3925.0166402014943</v>
      </c>
      <c r="L233" s="23">
        <v>3925.0166402014943</v>
      </c>
      <c r="M233" s="23">
        <v>3925.0166402014943</v>
      </c>
      <c r="N233" s="23">
        <v>3925.0166402014943</v>
      </c>
      <c r="O233" s="23">
        <v>3925.0166402014943</v>
      </c>
      <c r="P233" s="23">
        <v>3960.3010765805252</v>
      </c>
      <c r="Q233" s="23">
        <v>3997.9378087181585</v>
      </c>
      <c r="R233" s="23">
        <v>60502.213904589837</v>
      </c>
    </row>
    <row r="234" spans="1:18">
      <c r="A234" s="102" t="s">
        <v>1190</v>
      </c>
      <c r="B234" s="102"/>
      <c r="C234" s="102"/>
      <c r="D234" s="102"/>
      <c r="E234" s="102"/>
      <c r="F234" s="103">
        <v>7911.2400273972607</v>
      </c>
      <c r="G234" s="103">
        <v>7915.8975616438356</v>
      </c>
      <c r="H234" s="103">
        <v>7911.2400273972607</v>
      </c>
      <c r="I234" s="103">
        <v>7915.8975616438356</v>
      </c>
      <c r="J234" s="103">
        <v>7850.0332804029886</v>
      </c>
      <c r="K234" s="103">
        <v>7850.0332804029886</v>
      </c>
      <c r="L234" s="103">
        <v>7850.0332804029886</v>
      </c>
      <c r="M234" s="103">
        <v>7850.0332804029886</v>
      </c>
      <c r="N234" s="103">
        <v>7850.0332804029886</v>
      </c>
      <c r="O234" s="103">
        <v>7850.0332804029886</v>
      </c>
      <c r="P234" s="103">
        <v>7920.6021531610504</v>
      </c>
      <c r="Q234" s="103">
        <v>7995.875617436317</v>
      </c>
      <c r="R234" s="103">
        <v>94670.952631097491</v>
      </c>
    </row>
    <row r="235" spans="1:18">
      <c r="A235" s="5" t="s">
        <v>1021</v>
      </c>
      <c r="B235" s="5" t="s">
        <v>1022</v>
      </c>
      <c r="C235" s="5">
        <v>86021500</v>
      </c>
      <c r="D235" s="5" t="s">
        <v>1019</v>
      </c>
      <c r="E235" s="5" t="s">
        <v>1024</v>
      </c>
      <c r="F235" s="23">
        <v>2318839.9540086519</v>
      </c>
      <c r="G235" s="23">
        <v>0</v>
      </c>
      <c r="H235" s="23">
        <v>0</v>
      </c>
      <c r="I235" s="23">
        <v>3373305.0412213653</v>
      </c>
      <c r="J235" s="23">
        <v>0</v>
      </c>
      <c r="K235" s="23">
        <v>0</v>
      </c>
      <c r="L235" s="23">
        <v>2320185.1287297327</v>
      </c>
      <c r="M235" s="23">
        <v>0</v>
      </c>
      <c r="N235" s="23">
        <v>0</v>
      </c>
      <c r="O235" s="23">
        <v>1909084.86612804</v>
      </c>
      <c r="P235" s="23">
        <v>0</v>
      </c>
      <c r="Q235" s="23">
        <v>0</v>
      </c>
      <c r="R235" s="23">
        <v>9921414.9900877886</v>
      </c>
    </row>
    <row r="236" spans="1:18">
      <c r="A236" s="102" t="s">
        <v>1191</v>
      </c>
      <c r="B236" s="102"/>
      <c r="C236" s="102"/>
      <c r="D236" s="102"/>
      <c r="E236" s="102"/>
      <c r="F236" s="103">
        <v>2318839.9540086519</v>
      </c>
      <c r="G236" s="103">
        <v>0</v>
      </c>
      <c r="H236" s="103">
        <v>0</v>
      </c>
      <c r="I236" s="103">
        <v>3373305.0412213653</v>
      </c>
      <c r="J236" s="103">
        <v>0</v>
      </c>
      <c r="K236" s="103">
        <v>0</v>
      </c>
      <c r="L236" s="103">
        <v>2320185.1287297327</v>
      </c>
      <c r="M236" s="103">
        <v>0</v>
      </c>
      <c r="N236" s="103">
        <v>0</v>
      </c>
      <c r="O236" s="103">
        <v>1909084.86612804</v>
      </c>
      <c r="P236" s="103">
        <v>0</v>
      </c>
      <c r="Q236" s="103">
        <v>0</v>
      </c>
      <c r="R236" s="103">
        <v>9921414.9900877886</v>
      </c>
    </row>
    <row r="237" spans="1:18">
      <c r="A237" s="5" t="s">
        <v>1125</v>
      </c>
      <c r="F237" s="23">
        <v>900484.72120311274</v>
      </c>
      <c r="G237" s="23">
        <v>-1352617.6640905803</v>
      </c>
      <c r="H237" s="23">
        <v>-925258.8954802677</v>
      </c>
      <c r="I237" s="23">
        <v>2602240.6153058307</v>
      </c>
      <c r="J237" s="23">
        <v>-857931.97843524895</v>
      </c>
      <c r="K237" s="23">
        <v>-764304.88446577406</v>
      </c>
      <c r="L237" s="23">
        <v>1481267.7686218424</v>
      </c>
      <c r="M237" s="23">
        <v>-831662.13966589898</v>
      </c>
      <c r="N237" s="23">
        <v>-806272.03512627934</v>
      </c>
      <c r="O237" s="23">
        <v>777178.17328288988</v>
      </c>
      <c r="P237" s="23">
        <v>-1582438.429189672</v>
      </c>
      <c r="Q237" s="23">
        <v>-1273034.6410621968</v>
      </c>
      <c r="R237" s="23">
        <v>-2632349.3891022317</v>
      </c>
    </row>
    <row r="239" spans="1:18">
      <c r="A239" s="76" t="s">
        <v>1318</v>
      </c>
    </row>
    <row r="240" spans="1:18">
      <c r="A240" s="105" t="s">
        <v>777</v>
      </c>
      <c r="B240" s="105" t="s">
        <v>776</v>
      </c>
      <c r="C240" s="5">
        <v>55110000</v>
      </c>
      <c r="D240" s="108" t="s">
        <v>775</v>
      </c>
      <c r="E240" s="5" t="s">
        <v>779</v>
      </c>
      <c r="F240" s="23">
        <v>2891.8458333333333</v>
      </c>
      <c r="G240" s="23">
        <v>2891.8458333333333</v>
      </c>
      <c r="H240" s="23">
        <v>2891.8458333333333</v>
      </c>
      <c r="I240" s="23">
        <v>2891.8458333333333</v>
      </c>
      <c r="J240" s="23"/>
      <c r="K240" s="23"/>
      <c r="L240" s="23"/>
      <c r="M240" s="23"/>
      <c r="N240" s="23"/>
      <c r="O240" s="23"/>
      <c r="P240" s="23"/>
      <c r="Q240" s="23"/>
      <c r="R240" s="23">
        <f>SUM(F240:Q240)</f>
        <v>11567.383333333333</v>
      </c>
    </row>
    <row r="241" spans="1:18">
      <c r="A241" s="105" t="s">
        <v>777</v>
      </c>
      <c r="B241" s="105" t="s">
        <v>776</v>
      </c>
      <c r="C241" s="5">
        <v>55710000</v>
      </c>
      <c r="D241" s="105" t="s">
        <v>780</v>
      </c>
      <c r="E241" s="5" t="s">
        <v>782</v>
      </c>
      <c r="F241" s="23">
        <f>32346-F267</f>
        <v>31552</v>
      </c>
      <c r="G241" s="23">
        <f>32346-G267</f>
        <v>31552</v>
      </c>
      <c r="H241" s="23">
        <f>32346-H267</f>
        <v>31552</v>
      </c>
      <c r="I241" s="23">
        <f>32346-I267</f>
        <v>31552</v>
      </c>
      <c r="J241" s="23">
        <f t="shared" ref="J241:Q241" si="0">69532.6374921584-J267</f>
        <v>68738.637492158407</v>
      </c>
      <c r="K241" s="23">
        <f t="shared" si="0"/>
        <v>68738.637492158407</v>
      </c>
      <c r="L241" s="23">
        <f t="shared" si="0"/>
        <v>68738.637492158407</v>
      </c>
      <c r="M241" s="23">
        <f t="shared" si="0"/>
        <v>68738.637492158407</v>
      </c>
      <c r="N241" s="23">
        <f t="shared" si="0"/>
        <v>68738.637492158407</v>
      </c>
      <c r="O241" s="23">
        <f t="shared" si="0"/>
        <v>68738.637492158407</v>
      </c>
      <c r="P241" s="23">
        <f t="shared" si="0"/>
        <v>68738.637492158407</v>
      </c>
      <c r="Q241" s="23">
        <f t="shared" si="0"/>
        <v>68738.637492158407</v>
      </c>
      <c r="R241" s="23">
        <f t="shared" ref="R241:R245" si="1">SUM(F241:Q241)</f>
        <v>676117.09993726725</v>
      </c>
    </row>
    <row r="242" spans="1:18">
      <c r="A242" s="105" t="s">
        <v>777</v>
      </c>
      <c r="B242" s="105" t="s">
        <v>776</v>
      </c>
      <c r="C242" s="5">
        <v>55715000</v>
      </c>
      <c r="D242" s="105" t="s">
        <v>1045</v>
      </c>
      <c r="E242" s="5" t="s">
        <v>782</v>
      </c>
      <c r="F242" s="23">
        <v>0</v>
      </c>
      <c r="G242" s="23">
        <v>0</v>
      </c>
      <c r="H242" s="23">
        <v>0</v>
      </c>
      <c r="I242" s="23">
        <v>0</v>
      </c>
      <c r="J242" s="23"/>
      <c r="K242" s="23"/>
      <c r="L242" s="23"/>
      <c r="M242" s="23"/>
      <c r="N242" s="23"/>
      <c r="O242" s="23"/>
      <c r="P242" s="23"/>
      <c r="Q242" s="23"/>
      <c r="R242" s="23">
        <f t="shared" si="1"/>
        <v>0</v>
      </c>
    </row>
    <row r="243" spans="1:18">
      <c r="A243" s="105" t="s">
        <v>777</v>
      </c>
      <c r="B243" s="105" t="s">
        <v>776</v>
      </c>
      <c r="C243" s="5">
        <v>55720000</v>
      </c>
      <c r="D243" s="108" t="s">
        <v>783</v>
      </c>
      <c r="E243" s="5" t="s">
        <v>785</v>
      </c>
      <c r="F243" s="23">
        <v>12473.339166666667</v>
      </c>
      <c r="G243" s="23">
        <v>12473.339166666667</v>
      </c>
      <c r="H243" s="23">
        <v>12473.339166666667</v>
      </c>
      <c r="I243" s="23">
        <v>12473.339166666667</v>
      </c>
      <c r="J243" s="23"/>
      <c r="K243" s="23"/>
      <c r="L243" s="23"/>
      <c r="M243" s="23"/>
      <c r="N243" s="23"/>
      <c r="O243" s="23"/>
      <c r="P243" s="23"/>
      <c r="Q243" s="23"/>
      <c r="R243" s="23">
        <f t="shared" si="1"/>
        <v>49893.356666666667</v>
      </c>
    </row>
    <row r="244" spans="1:18">
      <c r="A244" s="105" t="s">
        <v>777</v>
      </c>
      <c r="B244" s="105" t="s">
        <v>776</v>
      </c>
      <c r="C244" s="5">
        <v>55720100</v>
      </c>
      <c r="D244" s="105" t="s">
        <v>786</v>
      </c>
      <c r="E244" s="5" t="s">
        <v>785</v>
      </c>
      <c r="F244" s="23">
        <v>-2418.5804644166665</v>
      </c>
      <c r="G244" s="23">
        <v>-2418.5804644166665</v>
      </c>
      <c r="H244" s="23">
        <v>-2418.5804644166665</v>
      </c>
      <c r="I244" s="23">
        <v>-2418.5804644166665</v>
      </c>
      <c r="J244" s="23"/>
      <c r="K244" s="23"/>
      <c r="L244" s="23"/>
      <c r="M244" s="23"/>
      <c r="N244" s="23"/>
      <c r="O244" s="23"/>
      <c r="P244" s="23"/>
      <c r="Q244" s="23"/>
      <c r="R244" s="23">
        <f t="shared" si="1"/>
        <v>-9674.3218576666659</v>
      </c>
    </row>
    <row r="245" spans="1:18">
      <c r="A245" s="104" t="s">
        <v>777</v>
      </c>
      <c r="B245" s="105" t="s">
        <v>776</v>
      </c>
      <c r="C245" s="5">
        <v>55730000</v>
      </c>
      <c r="D245" s="108" t="s">
        <v>787</v>
      </c>
      <c r="E245" s="5" t="s">
        <v>789</v>
      </c>
      <c r="F245" s="23">
        <v>20119.095833333333</v>
      </c>
      <c r="G245" s="23">
        <v>20119.095833333333</v>
      </c>
      <c r="H245" s="23">
        <v>20119.095833333333</v>
      </c>
      <c r="I245" s="23">
        <v>20119.095833333333</v>
      </c>
      <c r="J245" s="23"/>
      <c r="K245" s="23"/>
      <c r="L245" s="23"/>
      <c r="M245" s="23"/>
      <c r="N245" s="23"/>
      <c r="O245" s="23"/>
      <c r="P245" s="23"/>
      <c r="Q245" s="23"/>
      <c r="R245" s="23">
        <f t="shared" si="1"/>
        <v>80476.383333333331</v>
      </c>
    </row>
    <row r="246" spans="1:18">
      <c r="A246" s="106" t="s">
        <v>1173</v>
      </c>
      <c r="B246" s="106"/>
      <c r="C246" s="106"/>
      <c r="D246" s="106"/>
      <c r="E246" s="106"/>
      <c r="F246" s="107">
        <f t="shared" ref="F246:R246" si="2">SUM(F240:F245)</f>
        <v>64617.700368916667</v>
      </c>
      <c r="G246" s="107">
        <f t="shared" si="2"/>
        <v>64617.700368916667</v>
      </c>
      <c r="H246" s="107">
        <f t="shared" si="2"/>
        <v>64617.700368916667</v>
      </c>
      <c r="I246" s="107">
        <f t="shared" si="2"/>
        <v>64617.700368916667</v>
      </c>
      <c r="J246" s="107">
        <f t="shared" si="2"/>
        <v>68738.637492158407</v>
      </c>
      <c r="K246" s="107">
        <f t="shared" si="2"/>
        <v>68738.637492158407</v>
      </c>
      <c r="L246" s="107">
        <f t="shared" si="2"/>
        <v>68738.637492158407</v>
      </c>
      <c r="M246" s="107">
        <f t="shared" si="2"/>
        <v>68738.637492158407</v>
      </c>
      <c r="N246" s="107">
        <f t="shared" si="2"/>
        <v>68738.637492158407</v>
      </c>
      <c r="O246" s="107">
        <f t="shared" si="2"/>
        <v>68738.637492158407</v>
      </c>
      <c r="P246" s="107">
        <f t="shared" si="2"/>
        <v>68738.637492158407</v>
      </c>
      <c r="Q246" s="107">
        <f t="shared" si="2"/>
        <v>68738.637492158407</v>
      </c>
      <c r="R246" s="107">
        <f t="shared" si="2"/>
        <v>808379.90141293383</v>
      </c>
    </row>
    <row r="247" spans="1:18">
      <c r="R247" s="26">
        <v>817907.90141293383</v>
      </c>
    </row>
    <row r="248" spans="1:18">
      <c r="R248" s="55">
        <f>R246-R247</f>
        <v>-9528</v>
      </c>
    </row>
    <row r="250" spans="1:18">
      <c r="B250" s="105" t="s">
        <v>689</v>
      </c>
      <c r="C250" s="5">
        <v>53401000</v>
      </c>
      <c r="D250" s="105" t="s">
        <v>686</v>
      </c>
      <c r="E250" s="5" t="s">
        <v>691</v>
      </c>
      <c r="F250" s="23">
        <v>331453.97149019316</v>
      </c>
      <c r="G250" s="23">
        <v>317061.5800868122</v>
      </c>
      <c r="H250" s="23">
        <v>329906.27822490816</v>
      </c>
      <c r="I250" s="23">
        <v>328346.58974562486</v>
      </c>
      <c r="J250" s="23"/>
      <c r="K250" s="23"/>
      <c r="L250" s="23"/>
      <c r="M250" s="23"/>
      <c r="N250" s="23"/>
      <c r="O250" s="23"/>
      <c r="P250" s="23"/>
      <c r="Q250" s="23"/>
      <c r="R250" s="23">
        <f>SUM(F250:Q250)</f>
        <v>1306768.4195475383</v>
      </c>
    </row>
    <row r="251" spans="1:18">
      <c r="B251" s="105" t="s">
        <v>689</v>
      </c>
      <c r="C251" s="5">
        <v>53401100</v>
      </c>
      <c r="D251" s="105" t="s">
        <v>692</v>
      </c>
      <c r="E251" s="5" t="s">
        <v>691</v>
      </c>
      <c r="F251" s="23">
        <v>29227.002059909781</v>
      </c>
      <c r="G251" s="23">
        <v>29228.112338496245</v>
      </c>
      <c r="H251" s="23">
        <v>29228.112338496245</v>
      </c>
      <c r="I251" s="23">
        <v>29228.112338496245</v>
      </c>
      <c r="J251" s="23"/>
      <c r="K251" s="23"/>
      <c r="L251" s="23"/>
      <c r="M251" s="23"/>
      <c r="N251" s="23"/>
      <c r="O251" s="23"/>
      <c r="P251" s="23"/>
      <c r="Q251" s="23"/>
      <c r="R251" s="23">
        <f t="shared" ref="R251:R263" si="3">SUM(F251:Q251)</f>
        <v>116911.33907539851</v>
      </c>
    </row>
    <row r="252" spans="1:18">
      <c r="B252" s="105" t="s">
        <v>689</v>
      </c>
      <c r="C252" s="5">
        <v>53401200</v>
      </c>
      <c r="D252" s="105" t="s">
        <v>693</v>
      </c>
      <c r="E252" s="5" t="s">
        <v>691</v>
      </c>
      <c r="F252" s="23">
        <v>42225.431142184927</v>
      </c>
      <c r="G252" s="23">
        <v>41891.172600180391</v>
      </c>
      <c r="H252" s="23">
        <v>42245.048975797486</v>
      </c>
      <c r="I252" s="23">
        <v>43197.697436060284</v>
      </c>
      <c r="J252" s="23"/>
      <c r="K252" s="23"/>
      <c r="L252" s="23"/>
      <c r="M252" s="23"/>
      <c r="N252" s="23"/>
      <c r="O252" s="23"/>
      <c r="P252" s="23"/>
      <c r="Q252" s="23"/>
      <c r="R252" s="23">
        <f t="shared" si="3"/>
        <v>169559.3501542231</v>
      </c>
    </row>
    <row r="253" spans="1:18">
      <c r="B253" s="105" t="s">
        <v>689</v>
      </c>
      <c r="C253" s="5">
        <v>53401300</v>
      </c>
      <c r="D253" s="105" t="s">
        <v>694</v>
      </c>
      <c r="E253" s="5" t="s">
        <v>691</v>
      </c>
      <c r="F253" s="23">
        <v>25918.187838551807</v>
      </c>
      <c r="G253" s="23">
        <v>23199.273824541418</v>
      </c>
      <c r="H253" s="23">
        <v>23802.614091406238</v>
      </c>
      <c r="I253" s="23">
        <v>23979.844558016917</v>
      </c>
      <c r="J253" s="23"/>
      <c r="K253" s="23"/>
      <c r="L253" s="23"/>
      <c r="M253" s="23"/>
      <c r="N253" s="23"/>
      <c r="O253" s="23"/>
      <c r="P253" s="23"/>
      <c r="Q253" s="23"/>
      <c r="R253" s="23">
        <f t="shared" si="3"/>
        <v>96899.920312516391</v>
      </c>
    </row>
    <row r="254" spans="1:18">
      <c r="B254" s="105" t="s">
        <v>689</v>
      </c>
      <c r="C254" s="5">
        <v>53401400</v>
      </c>
      <c r="D254" s="105" t="s">
        <v>695</v>
      </c>
      <c r="E254" s="5" t="s">
        <v>691</v>
      </c>
      <c r="F254" s="23">
        <v>45838.337533447637</v>
      </c>
      <c r="G254" s="23">
        <v>43623.357343593969</v>
      </c>
      <c r="H254" s="23">
        <v>41182.103647708711</v>
      </c>
      <c r="I254" s="23">
        <v>41320.507377219074</v>
      </c>
      <c r="J254" s="23"/>
      <c r="K254" s="23"/>
      <c r="L254" s="23"/>
      <c r="M254" s="23"/>
      <c r="N254" s="23"/>
      <c r="O254" s="23"/>
      <c r="P254" s="23"/>
      <c r="Q254" s="23"/>
      <c r="R254" s="23">
        <f t="shared" si="3"/>
        <v>171964.30590196938</v>
      </c>
    </row>
    <row r="255" spans="1:18">
      <c r="B255" s="105" t="s">
        <v>689</v>
      </c>
      <c r="C255" s="5">
        <v>53401500</v>
      </c>
      <c r="D255" s="184" t="s">
        <v>696</v>
      </c>
      <c r="E255" s="5" t="s">
        <v>691</v>
      </c>
      <c r="F255" s="23">
        <f>49466.1148246457+F267</f>
        <v>50260.114824645701</v>
      </c>
      <c r="G255" s="23">
        <f>45326.3596561205+G267</f>
        <v>46120.359656120498</v>
      </c>
      <c r="H255" s="23">
        <f>45621.582056459+H267</f>
        <v>46415.582056459003</v>
      </c>
      <c r="I255" s="23">
        <f>45775.0917676972+I267</f>
        <v>46569.091767697202</v>
      </c>
      <c r="J255" s="23">
        <f>675656.535953132+J267</f>
        <v>676450.53595313197</v>
      </c>
      <c r="K255" s="23">
        <f>683959.119045617+K267</f>
        <v>684753.11904561694</v>
      </c>
      <c r="L255" s="23">
        <f>691808.568546495+L267</f>
        <v>692602.56854649505</v>
      </c>
      <c r="M255" s="23">
        <f>663501.668396357+M267</f>
        <v>664295.66839635698</v>
      </c>
      <c r="N255" s="23">
        <f>670856.786890695+N267</f>
        <v>671650.78689069499</v>
      </c>
      <c r="O255" s="23">
        <f>676761.851595619+O267</f>
        <v>677555.85159561899</v>
      </c>
      <c r="P255" s="23">
        <f>658475.526489305+P267</f>
        <v>659269.52648930496</v>
      </c>
      <c r="Q255" s="23">
        <f>693317.701156112+Q267</f>
        <v>694111.70115611202</v>
      </c>
      <c r="R255" s="23">
        <f t="shared" si="3"/>
        <v>5610054.9063782552</v>
      </c>
    </row>
    <row r="256" spans="1:18">
      <c r="B256" s="105" t="s">
        <v>689</v>
      </c>
      <c r="C256" s="5">
        <v>53401600</v>
      </c>
      <c r="D256" s="105" t="s">
        <v>697</v>
      </c>
      <c r="E256" s="5" t="s">
        <v>691</v>
      </c>
      <c r="F256" s="23">
        <v>11936.22567128286</v>
      </c>
      <c r="G256" s="23">
        <v>11917.15269139774</v>
      </c>
      <c r="H256" s="23">
        <v>11923.801364889354</v>
      </c>
      <c r="I256" s="23">
        <v>11928.096773667632</v>
      </c>
      <c r="J256" s="23"/>
      <c r="K256" s="23"/>
      <c r="L256" s="23"/>
      <c r="M256" s="23"/>
      <c r="N256" s="23"/>
      <c r="O256" s="23"/>
      <c r="P256" s="23"/>
      <c r="Q256" s="23"/>
      <c r="R256" s="23">
        <f t="shared" si="3"/>
        <v>47705.276501237582</v>
      </c>
    </row>
    <row r="257" spans="2:18">
      <c r="B257" s="105" t="s">
        <v>689</v>
      </c>
      <c r="C257" s="5">
        <v>53401700</v>
      </c>
      <c r="D257" s="105" t="s">
        <v>698</v>
      </c>
      <c r="E257" s="5" t="s">
        <v>691</v>
      </c>
      <c r="F257" s="23">
        <v>22316.430301320674</v>
      </c>
      <c r="G257" s="23">
        <v>22316.430301320674</v>
      </c>
      <c r="H257" s="23">
        <v>22316.430301320674</v>
      </c>
      <c r="I257" s="23">
        <v>22316.430301320674</v>
      </c>
      <c r="J257" s="23"/>
      <c r="K257" s="23"/>
      <c r="L257" s="23"/>
      <c r="M257" s="23"/>
      <c r="N257" s="23"/>
      <c r="O257" s="23"/>
      <c r="P257" s="23"/>
      <c r="Q257" s="23"/>
      <c r="R257" s="23">
        <f t="shared" si="3"/>
        <v>89265.721205282694</v>
      </c>
    </row>
    <row r="258" spans="2:18">
      <c r="B258" s="105" t="s">
        <v>689</v>
      </c>
      <c r="C258" s="5">
        <v>53401800</v>
      </c>
      <c r="D258" s="105" t="s">
        <v>699</v>
      </c>
      <c r="E258" s="5" t="s">
        <v>691</v>
      </c>
      <c r="F258" s="23">
        <v>-1456.4725815721354</v>
      </c>
      <c r="G258" s="23">
        <v>4930.2408764477232</v>
      </c>
      <c r="H258" s="23">
        <v>821.91235182388721</v>
      </c>
      <c r="I258" s="23">
        <v>-1317.3729642141207</v>
      </c>
      <c r="J258" s="23"/>
      <c r="K258" s="23"/>
      <c r="L258" s="23"/>
      <c r="M258" s="23"/>
      <c r="N258" s="23"/>
      <c r="O258" s="23"/>
      <c r="P258" s="23"/>
      <c r="Q258" s="23"/>
      <c r="R258" s="23">
        <f t="shared" si="3"/>
        <v>2978.3076824853542</v>
      </c>
    </row>
    <row r="259" spans="2:18">
      <c r="B259" s="105" t="s">
        <v>689</v>
      </c>
      <c r="C259" s="5">
        <v>53401900</v>
      </c>
      <c r="D259" s="105" t="s">
        <v>700</v>
      </c>
      <c r="E259" s="5" t="s">
        <v>691</v>
      </c>
      <c r="F259" s="23">
        <v>21300.074245544973</v>
      </c>
      <c r="G259" s="23">
        <v>20575.835391844761</v>
      </c>
      <c r="H259" s="23">
        <v>22319.423270647949</v>
      </c>
      <c r="I259" s="23">
        <v>21450.557669219073</v>
      </c>
      <c r="J259" s="23"/>
      <c r="K259" s="23"/>
      <c r="L259" s="23"/>
      <c r="M259" s="23"/>
      <c r="N259" s="23"/>
      <c r="O259" s="23"/>
      <c r="P259" s="23"/>
      <c r="Q259" s="23"/>
      <c r="R259" s="23">
        <f t="shared" si="3"/>
        <v>85645.890577256767</v>
      </c>
    </row>
    <row r="260" spans="2:18">
      <c r="B260" s="105" t="s">
        <v>689</v>
      </c>
      <c r="C260" s="5">
        <v>53402200</v>
      </c>
      <c r="D260" s="105" t="s">
        <v>702</v>
      </c>
      <c r="E260" s="5" t="s">
        <v>691</v>
      </c>
      <c r="F260" s="23">
        <v>60673.000391146488</v>
      </c>
      <c r="G260" s="23">
        <v>60579.970182666984</v>
      </c>
      <c r="H260" s="23">
        <v>59324.821428090501</v>
      </c>
      <c r="I260" s="23">
        <v>57402.74229878722</v>
      </c>
      <c r="J260" s="23"/>
      <c r="K260" s="23"/>
      <c r="L260" s="23"/>
      <c r="M260" s="23"/>
      <c r="N260" s="23"/>
      <c r="O260" s="23"/>
      <c r="P260" s="23"/>
      <c r="Q260" s="23"/>
      <c r="R260" s="23">
        <f t="shared" si="3"/>
        <v>237980.53430069122</v>
      </c>
    </row>
    <row r="261" spans="2:18">
      <c r="B261" s="105" t="s">
        <v>689</v>
      </c>
      <c r="C261" s="5">
        <v>53402300</v>
      </c>
      <c r="D261" s="105" t="s">
        <v>703</v>
      </c>
      <c r="E261" s="5" t="s">
        <v>691</v>
      </c>
      <c r="F261" s="23">
        <v>22725.780832814879</v>
      </c>
      <c r="G261" s="23">
        <v>20887.568139508963</v>
      </c>
      <c r="H261" s="23">
        <v>20222.382868885808</v>
      </c>
      <c r="I261" s="23">
        <v>18773.967540415582</v>
      </c>
      <c r="J261" s="23"/>
      <c r="K261" s="23"/>
      <c r="L261" s="23"/>
      <c r="M261" s="23"/>
      <c r="N261" s="23"/>
      <c r="O261" s="23"/>
      <c r="P261" s="23"/>
      <c r="Q261" s="23"/>
      <c r="R261" s="23">
        <f t="shared" si="3"/>
        <v>82609.699381625236</v>
      </c>
    </row>
    <row r="262" spans="2:18">
      <c r="B262" s="105" t="s">
        <v>689</v>
      </c>
      <c r="C262" s="5">
        <v>53402400</v>
      </c>
      <c r="D262" s="105" t="s">
        <v>704</v>
      </c>
      <c r="E262" s="5" t="s">
        <v>691</v>
      </c>
      <c r="F262" s="23">
        <v>5724.6590954461699</v>
      </c>
      <c r="G262" s="23">
        <v>5874.1762002797304</v>
      </c>
      <c r="H262" s="23">
        <v>5700.181647069624</v>
      </c>
      <c r="I262" s="23">
        <v>5525.9087821589392</v>
      </c>
      <c r="J262" s="23"/>
      <c r="K262" s="23"/>
      <c r="L262" s="23"/>
      <c r="M262" s="23"/>
      <c r="N262" s="23"/>
      <c r="O262" s="23"/>
      <c r="P262" s="23"/>
      <c r="Q262" s="23"/>
      <c r="R262" s="23">
        <f t="shared" si="3"/>
        <v>22824.925724954464</v>
      </c>
    </row>
    <row r="263" spans="2:18">
      <c r="B263" s="105" t="s">
        <v>689</v>
      </c>
      <c r="C263" s="5">
        <v>53402500</v>
      </c>
      <c r="D263" s="105" t="s">
        <v>705</v>
      </c>
      <c r="E263" s="5" t="s">
        <v>691</v>
      </c>
      <c r="F263" s="23">
        <v>-28.789702444487148</v>
      </c>
      <c r="G263" s="23">
        <v>-28.789702444487148</v>
      </c>
      <c r="H263" s="23">
        <v>-28.789702444487148</v>
      </c>
      <c r="I263" s="23">
        <v>-28.789702444487148</v>
      </c>
      <c r="J263" s="23"/>
      <c r="K263" s="23"/>
      <c r="L263" s="23"/>
      <c r="M263" s="23"/>
      <c r="N263" s="23"/>
      <c r="O263" s="23"/>
      <c r="P263" s="23"/>
      <c r="Q263" s="23"/>
      <c r="R263" s="23">
        <f t="shared" si="3"/>
        <v>-115.15880977794859</v>
      </c>
    </row>
    <row r="264" spans="2:18">
      <c r="B264" s="106"/>
      <c r="C264" s="106"/>
      <c r="D264" s="106"/>
      <c r="E264" s="106"/>
      <c r="F264" s="107">
        <f>SUM(F250:F263)</f>
        <v>668113.95314247243</v>
      </c>
      <c r="G264" s="107">
        <f t="shared" ref="G264:R264" si="4">SUM(G250:G263)</f>
        <v>648176.43993076682</v>
      </c>
      <c r="H264" s="107">
        <f t="shared" si="4"/>
        <v>655379.90286505909</v>
      </c>
      <c r="I264" s="107">
        <f t="shared" si="4"/>
        <v>648693.38392202521</v>
      </c>
      <c r="J264" s="107">
        <f t="shared" si="4"/>
        <v>676450.53595313197</v>
      </c>
      <c r="K264" s="107">
        <f t="shared" si="4"/>
        <v>684753.11904561694</v>
      </c>
      <c r="L264" s="107">
        <f t="shared" si="4"/>
        <v>692602.56854649505</v>
      </c>
      <c r="M264" s="107">
        <f t="shared" si="4"/>
        <v>664295.66839635698</v>
      </c>
      <c r="N264" s="107">
        <f t="shared" si="4"/>
        <v>671650.78689069499</v>
      </c>
      <c r="O264" s="107">
        <f t="shared" si="4"/>
        <v>677555.85159561899</v>
      </c>
      <c r="P264" s="107">
        <f t="shared" si="4"/>
        <v>659269.52648930496</v>
      </c>
      <c r="Q264" s="107">
        <f t="shared" si="4"/>
        <v>694111.70115611202</v>
      </c>
      <c r="R264" s="107">
        <f t="shared" si="4"/>
        <v>8041053.4379336564</v>
      </c>
    </row>
    <row r="265" spans="2:18">
      <c r="R265" s="26">
        <v>8031525.4379336545</v>
      </c>
    </row>
    <row r="266" spans="2:18">
      <c r="R266" s="55">
        <f>R264-R265</f>
        <v>9528.0000000018626</v>
      </c>
    </row>
    <row r="267" spans="2:18">
      <c r="D267" s="5" t="s">
        <v>1382</v>
      </c>
      <c r="F267" s="5">
        <v>794</v>
      </c>
      <c r="G267" s="5">
        <v>794</v>
      </c>
      <c r="H267" s="5">
        <v>794</v>
      </c>
      <c r="I267" s="5">
        <v>794</v>
      </c>
      <c r="J267" s="5">
        <v>794</v>
      </c>
      <c r="K267" s="5">
        <v>794</v>
      </c>
      <c r="L267" s="5">
        <v>794</v>
      </c>
      <c r="M267" s="5">
        <v>794</v>
      </c>
      <c r="N267" s="5">
        <v>794</v>
      </c>
      <c r="O267" s="5">
        <v>794</v>
      </c>
      <c r="P267" s="5">
        <v>794</v>
      </c>
      <c r="Q267" s="5">
        <v>794</v>
      </c>
    </row>
  </sheetData>
  <pageMargins left="0.7" right="0.7" top="0.75" bottom="0.75" header="0.3" footer="0.3"/>
  <pageSetup orientation="portrait" verticalDpi="0" r:id="rId2"/>
  <customProperties>
    <customPr name="_pios_id" r:id="rId3"/>
  </customPropertie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0"/>
  <sheetViews>
    <sheetView zoomScale="80" zoomScaleNormal="80" workbookViewId="0"/>
  </sheetViews>
  <sheetFormatPr defaultColWidth="8.88671875" defaultRowHeight="14.4"/>
  <cols>
    <col min="1" max="1" width="7.6640625" style="19" bestFit="1" customWidth="1"/>
    <col min="2" max="2" width="6.109375" style="19" bestFit="1" customWidth="1"/>
    <col min="3" max="3" width="5.44140625" style="19" bestFit="1" customWidth="1"/>
    <col min="4" max="4" width="23.33203125" style="19" bestFit="1" customWidth="1"/>
    <col min="5" max="5" width="8.6640625" style="19" bestFit="1" customWidth="1"/>
    <col min="6" max="6" width="23" style="19" bestFit="1" customWidth="1"/>
    <col min="7" max="7" width="11.33203125" style="19" bestFit="1" customWidth="1"/>
    <col min="8" max="9" width="10.5546875" style="19" bestFit="1" customWidth="1"/>
    <col min="10" max="10" width="22.6640625" style="19" bestFit="1" customWidth="1"/>
    <col min="11" max="16384" width="8.88671875" style="19"/>
  </cols>
  <sheetData>
    <row r="1" spans="1:10">
      <c r="A1" s="18" t="s">
        <v>1047</v>
      </c>
      <c r="B1" s="18" t="s">
        <v>1048</v>
      </c>
      <c r="C1" s="18" t="s">
        <v>1049</v>
      </c>
      <c r="D1" s="18" t="s">
        <v>1050</v>
      </c>
      <c r="E1" s="18" t="s">
        <v>1051</v>
      </c>
      <c r="F1" s="18" t="s">
        <v>1052</v>
      </c>
      <c r="G1" s="18" t="s">
        <v>1053</v>
      </c>
      <c r="H1" s="18" t="s">
        <v>1054</v>
      </c>
      <c r="I1" s="18" t="s">
        <v>1055</v>
      </c>
    </row>
    <row r="2" spans="1:10">
      <c r="A2" s="19">
        <v>120000</v>
      </c>
      <c r="B2" s="19" t="s">
        <v>1056</v>
      </c>
      <c r="C2" s="19">
        <v>1012</v>
      </c>
      <c r="D2" s="19" t="s">
        <v>1057</v>
      </c>
      <c r="E2" s="19">
        <v>1200</v>
      </c>
      <c r="F2" s="19" t="s">
        <v>1058</v>
      </c>
      <c r="G2" s="19" t="s">
        <v>1059</v>
      </c>
      <c r="H2" s="20">
        <v>40178</v>
      </c>
      <c r="I2" s="20">
        <v>2958465</v>
      </c>
    </row>
    <row r="3" spans="1:10">
      <c r="A3" s="19">
        <v>120100</v>
      </c>
      <c r="B3" s="19" t="s">
        <v>1056</v>
      </c>
      <c r="C3" s="19">
        <v>1012</v>
      </c>
      <c r="D3" s="19" t="s">
        <v>1060</v>
      </c>
      <c r="E3" s="19">
        <v>1201</v>
      </c>
      <c r="F3" s="19" t="s">
        <v>1061</v>
      </c>
      <c r="G3" s="19" t="s">
        <v>1059</v>
      </c>
      <c r="H3" s="20">
        <v>40178</v>
      </c>
      <c r="I3" s="20">
        <v>2958465</v>
      </c>
      <c r="J3" s="19" t="s">
        <v>1062</v>
      </c>
    </row>
    <row r="4" spans="1:10">
      <c r="A4" s="19">
        <v>120103</v>
      </c>
      <c r="B4" s="19" t="s">
        <v>1056</v>
      </c>
      <c r="C4" s="19">
        <v>1012</v>
      </c>
      <c r="D4" s="19" t="s">
        <v>1063</v>
      </c>
      <c r="E4" s="19">
        <v>1201</v>
      </c>
      <c r="F4" s="19" t="s">
        <v>1061</v>
      </c>
      <c r="G4" s="19" t="s">
        <v>1059</v>
      </c>
      <c r="H4" s="20">
        <v>40178</v>
      </c>
      <c r="I4" s="20">
        <v>2958465</v>
      </c>
    </row>
    <row r="5" spans="1:10">
      <c r="A5" s="19">
        <v>120105</v>
      </c>
      <c r="B5" s="19" t="s">
        <v>1056</v>
      </c>
      <c r="C5" s="19">
        <v>1012</v>
      </c>
      <c r="D5" s="19" t="s">
        <v>1064</v>
      </c>
      <c r="E5" s="19">
        <v>1201</v>
      </c>
      <c r="F5" s="19" t="s">
        <v>1061</v>
      </c>
      <c r="G5" s="19" t="s">
        <v>1059</v>
      </c>
      <c r="H5" s="20">
        <v>40178</v>
      </c>
      <c r="I5" s="20">
        <v>2958465</v>
      </c>
    </row>
    <row r="6" spans="1:10">
      <c r="A6" s="19">
        <v>120107</v>
      </c>
      <c r="B6" s="19" t="s">
        <v>1056</v>
      </c>
      <c r="C6" s="19">
        <v>1012</v>
      </c>
      <c r="D6" s="19" t="s">
        <v>1065</v>
      </c>
      <c r="E6" s="19">
        <v>1201</v>
      </c>
      <c r="F6" s="19" t="s">
        <v>1061</v>
      </c>
      <c r="G6" s="19" t="s">
        <v>1059</v>
      </c>
      <c r="H6" s="20">
        <v>40178</v>
      </c>
      <c r="I6" s="20">
        <v>2958465</v>
      </c>
    </row>
    <row r="7" spans="1:10">
      <c r="A7" s="19">
        <v>120112</v>
      </c>
      <c r="B7" s="19" t="s">
        <v>1056</v>
      </c>
      <c r="C7" s="19">
        <v>1012</v>
      </c>
      <c r="D7" s="19" t="s">
        <v>1066</v>
      </c>
      <c r="E7" s="19">
        <v>1201</v>
      </c>
      <c r="F7" s="19" t="s">
        <v>1061</v>
      </c>
      <c r="G7" s="19" t="s">
        <v>1059</v>
      </c>
      <c r="H7" s="20">
        <v>40178</v>
      </c>
      <c r="I7" s="20">
        <v>2958465</v>
      </c>
    </row>
    <row r="8" spans="1:10">
      <c r="A8" s="19">
        <v>120113</v>
      </c>
      <c r="B8" s="19" t="s">
        <v>1056</v>
      </c>
      <c r="C8" s="19">
        <v>1012</v>
      </c>
      <c r="D8" s="19" t="s">
        <v>1067</v>
      </c>
      <c r="E8" s="19">
        <v>1201</v>
      </c>
      <c r="F8" s="19" t="s">
        <v>1061</v>
      </c>
      <c r="G8" s="19" t="s">
        <v>1059</v>
      </c>
      <c r="H8" s="20">
        <v>40178</v>
      </c>
      <c r="I8" s="20">
        <v>2958465</v>
      </c>
    </row>
    <row r="9" spans="1:10">
      <c r="A9" s="19">
        <v>120114</v>
      </c>
      <c r="B9" s="19" t="s">
        <v>1056</v>
      </c>
      <c r="C9" s="19">
        <v>1012</v>
      </c>
      <c r="D9" s="19" t="s">
        <v>1068</v>
      </c>
      <c r="E9" s="19">
        <v>1201</v>
      </c>
      <c r="F9" s="19" t="s">
        <v>1061</v>
      </c>
      <c r="G9" s="19" t="s">
        <v>1059</v>
      </c>
      <c r="H9" s="20">
        <v>40178</v>
      </c>
      <c r="I9" s="20">
        <v>2958465</v>
      </c>
    </row>
    <row r="10" spans="1:10">
      <c r="A10" s="19">
        <v>120115</v>
      </c>
      <c r="B10" s="19" t="s">
        <v>1056</v>
      </c>
      <c r="C10" s="19">
        <v>1012</v>
      </c>
      <c r="D10" s="19" t="s">
        <v>1069</v>
      </c>
      <c r="E10" s="19">
        <v>1201</v>
      </c>
      <c r="F10" s="19" t="s">
        <v>1061</v>
      </c>
      <c r="G10" s="19" t="s">
        <v>1059</v>
      </c>
      <c r="H10" s="20">
        <v>40178</v>
      </c>
      <c r="I10" s="20">
        <v>2958465</v>
      </c>
    </row>
    <row r="11" spans="1:10">
      <c r="A11" s="19">
        <v>120117</v>
      </c>
      <c r="B11" s="19" t="s">
        <v>1056</v>
      </c>
      <c r="C11" s="19">
        <v>1012</v>
      </c>
      <c r="D11" s="19" t="s">
        <v>1070</v>
      </c>
      <c r="E11" s="19">
        <v>1201</v>
      </c>
      <c r="F11" s="19" t="s">
        <v>1061</v>
      </c>
      <c r="G11" s="19" t="s">
        <v>1059</v>
      </c>
      <c r="H11" s="20">
        <v>40178</v>
      </c>
      <c r="I11" s="20">
        <v>2958465</v>
      </c>
    </row>
    <row r="12" spans="1:10">
      <c r="A12" s="19">
        <v>120118</v>
      </c>
      <c r="B12" s="19" t="s">
        <v>1056</v>
      </c>
      <c r="C12" s="19">
        <v>1012</v>
      </c>
      <c r="D12" s="19" t="s">
        <v>1071</v>
      </c>
      <c r="E12" s="19">
        <v>1201</v>
      </c>
      <c r="F12" s="19" t="s">
        <v>1061</v>
      </c>
      <c r="G12" s="19" t="s">
        <v>1059</v>
      </c>
      <c r="H12" s="20">
        <v>40178</v>
      </c>
      <c r="I12" s="20">
        <v>2958465</v>
      </c>
    </row>
    <row r="13" spans="1:10">
      <c r="A13" s="19">
        <v>120119</v>
      </c>
      <c r="B13" s="19" t="s">
        <v>1056</v>
      </c>
      <c r="C13" s="19">
        <v>1012</v>
      </c>
      <c r="D13" s="19" t="s">
        <v>1072</v>
      </c>
      <c r="E13" s="19">
        <v>1201</v>
      </c>
      <c r="F13" s="19" t="s">
        <v>1061</v>
      </c>
      <c r="G13" s="19" t="s">
        <v>1059</v>
      </c>
      <c r="H13" s="20">
        <v>40178</v>
      </c>
      <c r="I13" s="20">
        <v>2958465</v>
      </c>
    </row>
    <row r="14" spans="1:10">
      <c r="A14" s="19">
        <v>120120</v>
      </c>
      <c r="B14" s="19" t="s">
        <v>1056</v>
      </c>
      <c r="C14" s="19">
        <v>1012</v>
      </c>
      <c r="D14" s="19" t="s">
        <v>1073</v>
      </c>
      <c r="E14" s="19">
        <v>1201</v>
      </c>
      <c r="F14" s="19" t="s">
        <v>1061</v>
      </c>
      <c r="G14" s="19" t="s">
        <v>1059</v>
      </c>
      <c r="H14" s="20">
        <v>40178</v>
      </c>
      <c r="I14" s="20">
        <v>2958465</v>
      </c>
    </row>
    <row r="15" spans="1:10">
      <c r="A15" s="19">
        <v>120121</v>
      </c>
      <c r="B15" s="19" t="s">
        <v>1056</v>
      </c>
      <c r="C15" s="19">
        <v>1012</v>
      </c>
      <c r="D15" s="19" t="s">
        <v>1074</v>
      </c>
      <c r="E15" s="19">
        <v>1201</v>
      </c>
      <c r="F15" s="19" t="s">
        <v>1061</v>
      </c>
      <c r="G15" s="19" t="s">
        <v>1059</v>
      </c>
      <c r="H15" s="20">
        <v>40178</v>
      </c>
      <c r="I15" s="20">
        <v>2958465</v>
      </c>
    </row>
    <row r="16" spans="1:10">
      <c r="A16" s="19">
        <v>120122</v>
      </c>
      <c r="B16" s="19" t="s">
        <v>1056</v>
      </c>
      <c r="C16" s="19">
        <v>1012</v>
      </c>
      <c r="D16" s="19" t="s">
        <v>1075</v>
      </c>
      <c r="E16" s="19">
        <v>1201</v>
      </c>
      <c r="F16" s="19" t="s">
        <v>1061</v>
      </c>
      <c r="G16" s="19" t="s">
        <v>1059</v>
      </c>
      <c r="H16" s="20">
        <v>40178</v>
      </c>
      <c r="I16" s="20">
        <v>2958465</v>
      </c>
    </row>
    <row r="17" spans="1:9">
      <c r="A17" s="19">
        <v>120125</v>
      </c>
      <c r="B17" s="19" t="s">
        <v>1056</v>
      </c>
      <c r="C17" s="19">
        <v>1012</v>
      </c>
      <c r="D17" s="19" t="s">
        <v>1076</v>
      </c>
      <c r="E17" s="19">
        <v>1201</v>
      </c>
      <c r="F17" s="19" t="s">
        <v>1061</v>
      </c>
      <c r="G17" s="19" t="s">
        <v>1059</v>
      </c>
      <c r="H17" s="20">
        <v>40178</v>
      </c>
      <c r="I17" s="20">
        <v>2958465</v>
      </c>
    </row>
    <row r="18" spans="1:9">
      <c r="A18" s="19">
        <v>120201</v>
      </c>
      <c r="B18" s="19" t="s">
        <v>1056</v>
      </c>
      <c r="C18" s="19">
        <v>1012</v>
      </c>
      <c r="D18" s="19" t="s">
        <v>1077</v>
      </c>
      <c r="E18" s="19">
        <v>1202</v>
      </c>
      <c r="F18" s="19" t="s">
        <v>1078</v>
      </c>
      <c r="G18" s="19" t="s">
        <v>1059</v>
      </c>
      <c r="H18" s="20">
        <v>40178</v>
      </c>
      <c r="I18" s="20">
        <v>2958465</v>
      </c>
    </row>
    <row r="19" spans="1:9">
      <c r="A19" s="19">
        <v>120203</v>
      </c>
      <c r="B19" s="19" t="s">
        <v>1056</v>
      </c>
      <c r="C19" s="19">
        <v>1012</v>
      </c>
      <c r="D19" s="19" t="s">
        <v>1079</v>
      </c>
      <c r="E19" s="19">
        <v>1202</v>
      </c>
      <c r="F19" s="19" t="s">
        <v>1078</v>
      </c>
      <c r="G19" s="19" t="s">
        <v>1059</v>
      </c>
      <c r="H19" s="20">
        <v>40178</v>
      </c>
      <c r="I19" s="20">
        <v>2958465</v>
      </c>
    </row>
    <row r="20" spans="1:9">
      <c r="A20" s="19">
        <v>120205</v>
      </c>
      <c r="B20" s="19" t="s">
        <v>1056</v>
      </c>
      <c r="C20" s="19">
        <v>1012</v>
      </c>
      <c r="D20" s="19" t="s">
        <v>1080</v>
      </c>
      <c r="E20" s="19">
        <v>1202</v>
      </c>
      <c r="F20" s="19" t="s">
        <v>1078</v>
      </c>
      <c r="G20" s="19" t="s">
        <v>1059</v>
      </c>
      <c r="H20" s="20">
        <v>40178</v>
      </c>
      <c r="I20" s="20">
        <v>2958465</v>
      </c>
    </row>
    <row r="21" spans="1:9">
      <c r="A21" s="19">
        <v>120206</v>
      </c>
      <c r="B21" s="19" t="s">
        <v>1056</v>
      </c>
      <c r="C21" s="19">
        <v>1012</v>
      </c>
      <c r="D21" s="19" t="s">
        <v>1081</v>
      </c>
      <c r="E21" s="19">
        <v>1202</v>
      </c>
      <c r="F21" s="19" t="s">
        <v>1078</v>
      </c>
      <c r="G21" s="19" t="s">
        <v>1059</v>
      </c>
      <c r="H21" s="20">
        <v>40178</v>
      </c>
      <c r="I21" s="20">
        <v>2958465</v>
      </c>
    </row>
    <row r="22" spans="1:9">
      <c r="A22" s="19">
        <v>120214</v>
      </c>
      <c r="B22" s="19" t="s">
        <v>1056</v>
      </c>
      <c r="C22" s="19">
        <v>1012</v>
      </c>
      <c r="D22" s="19" t="s">
        <v>1082</v>
      </c>
      <c r="E22" s="19">
        <v>1202</v>
      </c>
      <c r="F22" s="19" t="s">
        <v>1078</v>
      </c>
      <c r="G22" s="19" t="s">
        <v>1059</v>
      </c>
      <c r="H22" s="20">
        <v>40178</v>
      </c>
      <c r="I22" s="20">
        <v>2958465</v>
      </c>
    </row>
    <row r="23" spans="1:9">
      <c r="A23" s="19">
        <v>120216</v>
      </c>
      <c r="B23" s="19" t="s">
        <v>1056</v>
      </c>
      <c r="C23" s="19">
        <v>1012</v>
      </c>
      <c r="D23" s="19" t="s">
        <v>1083</v>
      </c>
      <c r="E23" s="19">
        <v>1202</v>
      </c>
      <c r="F23" s="19" t="s">
        <v>1078</v>
      </c>
      <c r="G23" s="19" t="s">
        <v>1059</v>
      </c>
      <c r="H23" s="20">
        <v>40178</v>
      </c>
      <c r="I23" s="20">
        <v>2958465</v>
      </c>
    </row>
    <row r="24" spans="1:9">
      <c r="A24" s="19">
        <v>120217</v>
      </c>
      <c r="B24" s="19" t="s">
        <v>1056</v>
      </c>
      <c r="C24" s="19">
        <v>1012</v>
      </c>
      <c r="D24" s="19" t="s">
        <v>1084</v>
      </c>
      <c r="E24" s="19">
        <v>1202</v>
      </c>
      <c r="F24" s="19" t="s">
        <v>1078</v>
      </c>
      <c r="G24" s="19" t="s">
        <v>1059</v>
      </c>
      <c r="H24" s="20">
        <v>40178</v>
      </c>
      <c r="I24" s="20">
        <v>2958465</v>
      </c>
    </row>
    <row r="25" spans="1:9">
      <c r="A25" s="19">
        <v>120250</v>
      </c>
      <c r="B25" s="19" t="s">
        <v>1056</v>
      </c>
      <c r="C25" s="19">
        <v>1012</v>
      </c>
      <c r="D25" s="19" t="s">
        <v>1085</v>
      </c>
      <c r="E25" s="19">
        <v>1202</v>
      </c>
      <c r="F25" s="19" t="s">
        <v>1078</v>
      </c>
      <c r="G25" s="19" t="s">
        <v>1059</v>
      </c>
      <c r="H25" s="20">
        <v>41260</v>
      </c>
      <c r="I25" s="20">
        <v>2958465</v>
      </c>
    </row>
    <row r="26" spans="1:9">
      <c r="A26" s="19">
        <v>120251</v>
      </c>
      <c r="B26" s="19" t="s">
        <v>1056</v>
      </c>
      <c r="C26" s="19">
        <v>1012</v>
      </c>
      <c r="D26" s="19" t="s">
        <v>1086</v>
      </c>
      <c r="E26" s="19">
        <v>1202</v>
      </c>
      <c r="F26" s="19" t="s">
        <v>1078</v>
      </c>
      <c r="G26" s="19" t="s">
        <v>1059</v>
      </c>
      <c r="H26" s="20">
        <v>41260</v>
      </c>
      <c r="I26" s="20">
        <v>2958465</v>
      </c>
    </row>
    <row r="27" spans="1:9">
      <c r="A27" s="19">
        <v>120252</v>
      </c>
      <c r="B27" s="19" t="s">
        <v>1056</v>
      </c>
      <c r="C27" s="19">
        <v>1012</v>
      </c>
      <c r="D27" s="19" t="s">
        <v>1087</v>
      </c>
      <c r="E27" s="19">
        <v>1202</v>
      </c>
      <c r="F27" s="19" t="s">
        <v>1078</v>
      </c>
      <c r="G27" s="19" t="s">
        <v>1059</v>
      </c>
      <c r="H27" s="20">
        <v>41260</v>
      </c>
      <c r="I27" s="20">
        <v>2958465</v>
      </c>
    </row>
    <row r="28" spans="1:9">
      <c r="A28" s="19">
        <v>120261</v>
      </c>
      <c r="B28" s="19" t="s">
        <v>1056</v>
      </c>
      <c r="C28" s="19">
        <v>1012</v>
      </c>
      <c r="D28" s="19" t="s">
        <v>1088</v>
      </c>
      <c r="E28" s="19">
        <v>1202</v>
      </c>
      <c r="F28" s="19" t="s">
        <v>1078</v>
      </c>
      <c r="G28" s="19" t="s">
        <v>1059</v>
      </c>
      <c r="H28" s="20">
        <v>41852</v>
      </c>
      <c r="I28" s="20">
        <v>2958465</v>
      </c>
    </row>
    <row r="29" spans="1:9">
      <c r="A29" s="19">
        <v>120266</v>
      </c>
      <c r="B29" s="19" t="s">
        <v>1056</v>
      </c>
      <c r="C29" s="19">
        <v>1012</v>
      </c>
      <c r="D29" s="19" t="s">
        <v>1089</v>
      </c>
      <c r="E29" s="19">
        <v>1202</v>
      </c>
      <c r="F29" s="19" t="s">
        <v>1078</v>
      </c>
      <c r="G29" s="19" t="s">
        <v>1059</v>
      </c>
      <c r="H29" s="20">
        <v>41852</v>
      </c>
      <c r="I29" s="20">
        <v>2958465</v>
      </c>
    </row>
    <row r="30" spans="1:9">
      <c r="A30" s="19">
        <v>123001</v>
      </c>
      <c r="B30" s="19" t="s">
        <v>1056</v>
      </c>
      <c r="C30" s="19">
        <v>1012</v>
      </c>
      <c r="D30" s="19" t="s">
        <v>1090</v>
      </c>
      <c r="E30" s="19">
        <v>1230</v>
      </c>
      <c r="F30" s="19" t="s">
        <v>1091</v>
      </c>
      <c r="G30" s="19" t="s">
        <v>1059</v>
      </c>
      <c r="H30" s="20">
        <v>40178</v>
      </c>
      <c r="I30" s="20">
        <v>2958465</v>
      </c>
    </row>
    <row r="31" spans="1:9">
      <c r="A31" s="19">
        <v>123003</v>
      </c>
      <c r="B31" s="19" t="s">
        <v>1056</v>
      </c>
      <c r="C31" s="19">
        <v>1012</v>
      </c>
      <c r="D31" s="19" t="s">
        <v>1092</v>
      </c>
      <c r="E31" s="19">
        <v>1230</v>
      </c>
      <c r="F31" s="19" t="s">
        <v>1091</v>
      </c>
      <c r="G31" s="19" t="s">
        <v>1059</v>
      </c>
      <c r="H31" s="20">
        <v>40178</v>
      </c>
      <c r="I31" s="20">
        <v>2958465</v>
      </c>
    </row>
    <row r="32" spans="1:9">
      <c r="A32" s="19">
        <v>123005</v>
      </c>
      <c r="B32" s="19" t="s">
        <v>1056</v>
      </c>
      <c r="C32" s="19">
        <v>1012</v>
      </c>
      <c r="D32" s="19" t="s">
        <v>1093</v>
      </c>
      <c r="E32" s="19">
        <v>1230</v>
      </c>
      <c r="F32" s="19" t="s">
        <v>1091</v>
      </c>
      <c r="G32" s="19" t="s">
        <v>1059</v>
      </c>
      <c r="H32" s="20">
        <v>40178</v>
      </c>
      <c r="I32" s="20">
        <v>2958465</v>
      </c>
    </row>
    <row r="33" spans="1:9">
      <c r="A33" s="19">
        <v>123006</v>
      </c>
      <c r="B33" s="19" t="s">
        <v>1056</v>
      </c>
      <c r="C33" s="19">
        <v>1012</v>
      </c>
      <c r="D33" s="19" t="s">
        <v>1094</v>
      </c>
      <c r="E33" s="19">
        <v>1230</v>
      </c>
      <c r="F33" s="19" t="s">
        <v>1091</v>
      </c>
      <c r="G33" s="19" t="s">
        <v>1059</v>
      </c>
      <c r="H33" s="20">
        <v>40178</v>
      </c>
      <c r="I33" s="20">
        <v>2958465</v>
      </c>
    </row>
    <row r="34" spans="1:9">
      <c r="A34" s="19">
        <v>123014</v>
      </c>
      <c r="B34" s="19" t="s">
        <v>1056</v>
      </c>
      <c r="C34" s="19">
        <v>1012</v>
      </c>
      <c r="D34" s="19" t="s">
        <v>1095</v>
      </c>
      <c r="E34" s="19">
        <v>1230</v>
      </c>
      <c r="F34" s="19" t="s">
        <v>1091</v>
      </c>
      <c r="G34" s="19" t="s">
        <v>1059</v>
      </c>
      <c r="H34" s="20">
        <v>40178</v>
      </c>
      <c r="I34" s="20">
        <v>2958465</v>
      </c>
    </row>
    <row r="35" spans="1:9">
      <c r="A35" s="19">
        <v>123017</v>
      </c>
      <c r="B35" s="19" t="s">
        <v>1056</v>
      </c>
      <c r="C35" s="19">
        <v>1012</v>
      </c>
      <c r="D35" s="19" t="s">
        <v>1096</v>
      </c>
      <c r="E35" s="19">
        <v>1230</v>
      </c>
      <c r="F35" s="19" t="s">
        <v>1091</v>
      </c>
      <c r="G35" s="19" t="s">
        <v>1059</v>
      </c>
      <c r="H35" s="20">
        <v>40178</v>
      </c>
      <c r="I35" s="20">
        <v>2958465</v>
      </c>
    </row>
    <row r="36" spans="1:9">
      <c r="A36" s="19">
        <v>123301</v>
      </c>
      <c r="B36" s="19" t="s">
        <v>1056</v>
      </c>
      <c r="C36" s="19">
        <v>1012</v>
      </c>
      <c r="D36" s="19" t="s">
        <v>1097</v>
      </c>
      <c r="E36" s="19">
        <v>1233</v>
      </c>
      <c r="F36" s="19" t="s">
        <v>1098</v>
      </c>
      <c r="G36" s="19" t="s">
        <v>1099</v>
      </c>
      <c r="H36" s="20">
        <v>40178</v>
      </c>
      <c r="I36" s="20">
        <v>2958465</v>
      </c>
    </row>
    <row r="37" spans="1:9">
      <c r="A37" s="19">
        <v>123303</v>
      </c>
      <c r="B37" s="19" t="s">
        <v>1056</v>
      </c>
      <c r="C37" s="19">
        <v>1012</v>
      </c>
      <c r="D37" s="19" t="s">
        <v>1100</v>
      </c>
      <c r="E37" s="19">
        <v>1233</v>
      </c>
      <c r="F37" s="19" t="s">
        <v>1098</v>
      </c>
      <c r="G37" s="19" t="s">
        <v>1099</v>
      </c>
      <c r="H37" s="20">
        <v>40178</v>
      </c>
      <c r="I37" s="20">
        <v>2958465</v>
      </c>
    </row>
    <row r="38" spans="1:9">
      <c r="A38" s="19">
        <v>123305</v>
      </c>
      <c r="B38" s="19" t="s">
        <v>1056</v>
      </c>
      <c r="C38" s="19">
        <v>1012</v>
      </c>
      <c r="D38" s="19" t="s">
        <v>1101</v>
      </c>
      <c r="E38" s="19">
        <v>1233</v>
      </c>
      <c r="F38" s="19" t="s">
        <v>1098</v>
      </c>
      <c r="G38" s="19" t="s">
        <v>1099</v>
      </c>
      <c r="H38" s="20">
        <v>40178</v>
      </c>
      <c r="I38" s="20">
        <v>2958465</v>
      </c>
    </row>
    <row r="39" spans="1:9">
      <c r="A39" s="19">
        <v>123306</v>
      </c>
      <c r="B39" s="19" t="s">
        <v>1056</v>
      </c>
      <c r="C39" s="19">
        <v>1012</v>
      </c>
      <c r="D39" s="19" t="s">
        <v>1102</v>
      </c>
      <c r="E39" s="19">
        <v>1233</v>
      </c>
      <c r="F39" s="19" t="s">
        <v>1098</v>
      </c>
      <c r="G39" s="19" t="s">
        <v>1099</v>
      </c>
      <c r="H39" s="20">
        <v>40178</v>
      </c>
      <c r="I39" s="20">
        <v>2958465</v>
      </c>
    </row>
    <row r="40" spans="1:9">
      <c r="A40" s="19">
        <v>125001</v>
      </c>
      <c r="B40" s="19" t="s">
        <v>1056</v>
      </c>
      <c r="C40" s="19">
        <v>1012</v>
      </c>
      <c r="D40" s="19" t="s">
        <v>1103</v>
      </c>
      <c r="E40" s="19">
        <v>1250</v>
      </c>
      <c r="F40" s="19" t="s">
        <v>1104</v>
      </c>
      <c r="G40" s="19" t="s">
        <v>1099</v>
      </c>
      <c r="H40" s="20">
        <v>40178</v>
      </c>
      <c r="I40" s="20">
        <v>2958465</v>
      </c>
    </row>
    <row r="41" spans="1:9">
      <c r="A41" s="19">
        <v>125003</v>
      </c>
      <c r="B41" s="19" t="s">
        <v>1056</v>
      </c>
      <c r="C41" s="19">
        <v>1012</v>
      </c>
      <c r="D41" s="19" t="s">
        <v>1105</v>
      </c>
      <c r="E41" s="19">
        <v>1250</v>
      </c>
      <c r="F41" s="19" t="s">
        <v>1104</v>
      </c>
      <c r="G41" s="19" t="s">
        <v>1099</v>
      </c>
      <c r="H41" s="20">
        <v>40178</v>
      </c>
      <c r="I41" s="20">
        <v>2958465</v>
      </c>
    </row>
    <row r="42" spans="1:9">
      <c r="A42" s="19">
        <v>125005</v>
      </c>
      <c r="B42" s="19" t="s">
        <v>1056</v>
      </c>
      <c r="C42" s="19">
        <v>1012</v>
      </c>
      <c r="D42" s="19" t="s">
        <v>1106</v>
      </c>
      <c r="E42" s="19">
        <v>1250</v>
      </c>
      <c r="F42" s="19" t="s">
        <v>1104</v>
      </c>
      <c r="G42" s="19" t="s">
        <v>1099</v>
      </c>
      <c r="H42" s="20">
        <v>40178</v>
      </c>
      <c r="I42" s="20">
        <v>2958465</v>
      </c>
    </row>
    <row r="43" spans="1:9">
      <c r="A43" s="19">
        <v>125006</v>
      </c>
      <c r="B43" s="19" t="s">
        <v>1056</v>
      </c>
      <c r="C43" s="19">
        <v>1012</v>
      </c>
      <c r="D43" s="19" t="s">
        <v>1107</v>
      </c>
      <c r="E43" s="19">
        <v>1250</v>
      </c>
      <c r="F43" s="19" t="s">
        <v>1104</v>
      </c>
      <c r="G43" s="19" t="s">
        <v>1099</v>
      </c>
      <c r="H43" s="20">
        <v>40178</v>
      </c>
      <c r="I43" s="20">
        <v>2958465</v>
      </c>
    </row>
    <row r="44" spans="1:9">
      <c r="A44" s="19">
        <v>125014</v>
      </c>
      <c r="B44" s="19" t="s">
        <v>1056</v>
      </c>
      <c r="C44" s="19">
        <v>1012</v>
      </c>
      <c r="D44" s="19" t="s">
        <v>1108</v>
      </c>
      <c r="E44" s="19">
        <v>1250</v>
      </c>
      <c r="F44" s="19" t="s">
        <v>1104</v>
      </c>
      <c r="G44" s="19" t="s">
        <v>1099</v>
      </c>
      <c r="H44" s="20">
        <v>40178</v>
      </c>
      <c r="I44" s="20">
        <v>2958465</v>
      </c>
    </row>
    <row r="45" spans="1:9">
      <c r="A45" s="19">
        <v>125017</v>
      </c>
      <c r="B45" s="19" t="s">
        <v>1056</v>
      </c>
      <c r="C45" s="19">
        <v>1012</v>
      </c>
      <c r="D45" s="19" t="s">
        <v>1109</v>
      </c>
      <c r="E45" s="19">
        <v>1250</v>
      </c>
      <c r="F45" s="19" t="s">
        <v>1104</v>
      </c>
      <c r="G45" s="19" t="s">
        <v>1099</v>
      </c>
      <c r="H45" s="20">
        <v>40178</v>
      </c>
      <c r="I45" s="20">
        <v>2958465</v>
      </c>
    </row>
    <row r="46" spans="1:9">
      <c r="A46" s="19">
        <v>126001</v>
      </c>
      <c r="B46" s="19" t="s">
        <v>1056</v>
      </c>
      <c r="C46" s="19">
        <v>1012</v>
      </c>
      <c r="D46" s="19" t="s">
        <v>1110</v>
      </c>
      <c r="E46" s="19">
        <v>1260</v>
      </c>
      <c r="F46" s="19" t="s">
        <v>1111</v>
      </c>
      <c r="G46" s="19" t="s">
        <v>1099</v>
      </c>
      <c r="H46" s="20">
        <v>41852</v>
      </c>
      <c r="I46" s="20">
        <v>2958465</v>
      </c>
    </row>
    <row r="47" spans="1:9">
      <c r="A47" s="19">
        <v>126003</v>
      </c>
      <c r="B47" s="19" t="s">
        <v>1056</v>
      </c>
      <c r="C47" s="19">
        <v>1012</v>
      </c>
      <c r="D47" s="19" t="s">
        <v>1112</v>
      </c>
      <c r="E47" s="19">
        <v>1260</v>
      </c>
      <c r="F47" s="19" t="s">
        <v>1111</v>
      </c>
      <c r="G47" s="19" t="s">
        <v>1099</v>
      </c>
      <c r="H47" s="20">
        <v>41852</v>
      </c>
      <c r="I47" s="20">
        <v>2958465</v>
      </c>
    </row>
    <row r="48" spans="1:9">
      <c r="A48" s="19">
        <v>126005</v>
      </c>
      <c r="B48" s="19" t="s">
        <v>1056</v>
      </c>
      <c r="C48" s="19">
        <v>1012</v>
      </c>
      <c r="D48" s="19" t="s">
        <v>1113</v>
      </c>
      <c r="E48" s="19">
        <v>1260</v>
      </c>
      <c r="F48" s="19" t="s">
        <v>1111</v>
      </c>
      <c r="G48" s="19" t="s">
        <v>1099</v>
      </c>
      <c r="H48" s="20">
        <v>41852</v>
      </c>
      <c r="I48" s="20">
        <v>2958465</v>
      </c>
    </row>
    <row r="49" spans="1:9">
      <c r="A49" s="19">
        <v>126006</v>
      </c>
      <c r="B49" s="19" t="s">
        <v>1056</v>
      </c>
      <c r="C49" s="19">
        <v>1012</v>
      </c>
      <c r="D49" s="19" t="s">
        <v>1114</v>
      </c>
      <c r="E49" s="19">
        <v>1260</v>
      </c>
      <c r="F49" s="19" t="s">
        <v>1111</v>
      </c>
      <c r="G49" s="19" t="s">
        <v>1099</v>
      </c>
      <c r="H49" s="20">
        <v>41852</v>
      </c>
      <c r="I49" s="20">
        <v>2958465</v>
      </c>
    </row>
    <row r="50" spans="1:9">
      <c r="A50" s="19">
        <v>129999</v>
      </c>
      <c r="B50" s="19" t="s">
        <v>1056</v>
      </c>
      <c r="C50" s="19">
        <v>1012</v>
      </c>
      <c r="D50" s="19" t="s">
        <v>1115</v>
      </c>
      <c r="E50" s="19">
        <v>1299</v>
      </c>
      <c r="F50" s="19" t="s">
        <v>1115</v>
      </c>
      <c r="G50" s="19" t="s">
        <v>1059</v>
      </c>
      <c r="H50" s="20">
        <v>40178</v>
      </c>
      <c r="I50" s="20">
        <v>2958465</v>
      </c>
    </row>
  </sheetData>
  <pageMargins left="0.7" right="0.7" top="0.75" bottom="0.75" header="0.3" footer="0.3"/>
  <customProperties>
    <customPr name="_pios_i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746"/>
  <sheetViews>
    <sheetView zoomScale="80" zoomScaleNormal="80" workbookViewId="0">
      <pane ySplit="1" topLeftCell="A20" activePane="bottomLeft" state="frozen"/>
      <selection pane="bottomLeft"/>
    </sheetView>
  </sheetViews>
  <sheetFormatPr defaultRowHeight="14.4"/>
  <cols>
    <col min="1" max="1" width="11" style="5" bestFit="1" customWidth="1"/>
    <col min="2" max="2" width="8.33203125" style="5" bestFit="1" customWidth="1"/>
    <col min="3" max="3" width="8.88671875" style="5" customWidth="1"/>
    <col min="4" max="4" width="11" style="5" bestFit="1" customWidth="1"/>
    <col min="5" max="5" width="23.21875" style="5" bestFit="1" customWidth="1"/>
    <col min="6" max="6" width="11.33203125" style="5" bestFit="1" customWidth="1"/>
    <col min="7" max="7" width="10.109375" style="5" bestFit="1" customWidth="1"/>
    <col min="8" max="8" width="9" style="5" bestFit="1" customWidth="1"/>
    <col min="9" max="9" width="29.44140625" style="5" bestFit="1" customWidth="1"/>
    <col min="10" max="10" width="5.6640625" style="5" bestFit="1" customWidth="1"/>
    <col min="11" max="11" width="50.109375" style="5" bestFit="1" customWidth="1"/>
    <col min="12" max="12" width="6" style="5" bestFit="1" customWidth="1"/>
    <col min="13" max="13" width="43.5546875" style="5" bestFit="1" customWidth="1"/>
    <col min="14" max="14" width="7.109375" style="5" bestFit="1" customWidth="1"/>
    <col min="15" max="26" width="13.5546875" style="5" bestFit="1" customWidth="1"/>
    <col min="27" max="27" width="14.5546875" style="5" bestFit="1" customWidth="1"/>
    <col min="28" max="16384" width="8.88671875" style="5"/>
  </cols>
  <sheetData>
    <row r="1" spans="1:27" ht="28.8">
      <c r="A1" s="64" t="s">
        <v>1042</v>
      </c>
      <c r="B1" s="64" t="s">
        <v>1290</v>
      </c>
      <c r="C1" s="64" t="s">
        <v>1309</v>
      </c>
      <c r="D1" s="64" t="s">
        <v>239</v>
      </c>
      <c r="E1" s="64" t="s">
        <v>1050</v>
      </c>
      <c r="F1" s="64" t="s">
        <v>1140</v>
      </c>
      <c r="G1" s="64" t="s">
        <v>1041</v>
      </c>
      <c r="H1" s="64" t="s">
        <v>238</v>
      </c>
      <c r="I1" s="64" t="s">
        <v>242</v>
      </c>
      <c r="J1" s="4" t="s">
        <v>243</v>
      </c>
      <c r="K1" s="4" t="s">
        <v>244</v>
      </c>
      <c r="L1" s="4" t="s">
        <v>245</v>
      </c>
      <c r="M1" s="4" t="s">
        <v>246</v>
      </c>
      <c r="N1" s="64" t="s">
        <v>248</v>
      </c>
      <c r="O1" s="101" t="s">
        <v>4</v>
      </c>
      <c r="P1" s="68" t="s">
        <v>5</v>
      </c>
      <c r="Q1" s="68" t="s">
        <v>6</v>
      </c>
      <c r="R1" s="68" t="s">
        <v>7</v>
      </c>
      <c r="S1" s="68" t="s">
        <v>8</v>
      </c>
      <c r="T1" s="68" t="s">
        <v>9</v>
      </c>
      <c r="U1" s="68" t="s">
        <v>10</v>
      </c>
      <c r="V1" s="68" t="s">
        <v>11</v>
      </c>
      <c r="W1" s="68" t="s">
        <v>12</v>
      </c>
      <c r="X1" s="68" t="s">
        <v>13</v>
      </c>
      <c r="Y1" s="68" t="s">
        <v>2</v>
      </c>
      <c r="Z1" s="68" t="s">
        <v>3</v>
      </c>
      <c r="AA1" s="96" t="s">
        <v>1307</v>
      </c>
    </row>
    <row r="2" spans="1:27">
      <c r="A2" s="66" t="s">
        <v>21</v>
      </c>
      <c r="B2" s="66" t="s">
        <v>1291</v>
      </c>
      <c r="C2" s="66" t="s">
        <v>1310</v>
      </c>
      <c r="D2" s="66">
        <v>120100</v>
      </c>
      <c r="E2" s="66" t="s">
        <v>1060</v>
      </c>
      <c r="F2" s="66" t="s">
        <v>1059</v>
      </c>
      <c r="G2" s="66" t="s">
        <v>52</v>
      </c>
      <c r="H2" s="66">
        <v>50100000</v>
      </c>
      <c r="I2" s="66" t="s">
        <v>346</v>
      </c>
      <c r="J2" s="66">
        <v>10</v>
      </c>
      <c r="K2" s="66" t="s">
        <v>347</v>
      </c>
      <c r="L2" s="66" t="s">
        <v>348</v>
      </c>
      <c r="M2" s="66" t="s">
        <v>349</v>
      </c>
      <c r="N2" s="66" t="s">
        <v>351</v>
      </c>
      <c r="O2" s="97">
        <v>2626.9345823999997</v>
      </c>
      <c r="P2" s="97">
        <v>2507.5352831999999</v>
      </c>
      <c r="Q2" s="97">
        <v>2626.9345823999997</v>
      </c>
      <c r="R2" s="97">
        <v>2626.9345823999997</v>
      </c>
      <c r="AA2" s="55">
        <f>SUM(O2:Z2)</f>
        <v>10388.339030399999</v>
      </c>
    </row>
    <row r="3" spans="1:27">
      <c r="A3" s="65" t="s">
        <v>21</v>
      </c>
      <c r="B3" s="66" t="s">
        <v>1291</v>
      </c>
      <c r="C3" s="66" t="s">
        <v>1310</v>
      </c>
      <c r="D3" s="65">
        <v>120100</v>
      </c>
      <c r="E3" s="66" t="s">
        <v>1060</v>
      </c>
      <c r="F3" s="66" t="s">
        <v>1059</v>
      </c>
      <c r="G3" s="65" t="s">
        <v>53</v>
      </c>
      <c r="H3" s="65">
        <v>50421000</v>
      </c>
      <c r="I3" s="66" t="s">
        <v>413</v>
      </c>
      <c r="J3" s="66">
        <v>13</v>
      </c>
      <c r="K3" s="66" t="s">
        <v>414</v>
      </c>
      <c r="L3" s="66" t="s">
        <v>415</v>
      </c>
      <c r="M3" s="66" t="s">
        <v>414</v>
      </c>
      <c r="N3" s="66" t="s">
        <v>417</v>
      </c>
      <c r="O3" s="67">
        <v>84.061898403918832</v>
      </c>
      <c r="P3" s="67">
        <v>80.2427212037407</v>
      </c>
      <c r="Q3" s="67">
        <v>84.061898403918832</v>
      </c>
      <c r="R3" s="67">
        <v>84.061898403918832</v>
      </c>
      <c r="AA3" s="55">
        <f t="shared" ref="AA3:AA66" si="0">SUM(O3:Z3)</f>
        <v>332.42841641549717</v>
      </c>
    </row>
    <row r="4" spans="1:27">
      <c r="A4" s="65" t="s">
        <v>21</v>
      </c>
      <c r="B4" s="66" t="s">
        <v>1291</v>
      </c>
      <c r="C4" s="66" t="s">
        <v>1310</v>
      </c>
      <c r="D4" s="65">
        <v>120100</v>
      </c>
      <c r="E4" s="66" t="s">
        <v>1060</v>
      </c>
      <c r="F4" s="66" t="s">
        <v>1059</v>
      </c>
      <c r="G4" s="65" t="s">
        <v>54</v>
      </c>
      <c r="H4" s="65">
        <v>50422000</v>
      </c>
      <c r="I4" s="66" t="s">
        <v>419</v>
      </c>
      <c r="J4" s="66">
        <v>13</v>
      </c>
      <c r="K4" s="66" t="s">
        <v>414</v>
      </c>
      <c r="L4" s="66" t="s">
        <v>415</v>
      </c>
      <c r="M4" s="66" t="s">
        <v>414</v>
      </c>
      <c r="N4" s="66" t="s">
        <v>417</v>
      </c>
      <c r="O4" s="67">
        <v>137.90969000728128</v>
      </c>
      <c r="P4" s="67">
        <v>131.64697682513216</v>
      </c>
      <c r="Q4" s="67">
        <v>137.90969000728128</v>
      </c>
      <c r="R4" s="67">
        <v>137.90969000728128</v>
      </c>
      <c r="AA4" s="55">
        <f t="shared" si="0"/>
        <v>545.37604684697601</v>
      </c>
    </row>
    <row r="5" spans="1:27">
      <c r="A5" s="65" t="s">
        <v>21</v>
      </c>
      <c r="B5" s="66" t="s">
        <v>1291</v>
      </c>
      <c r="C5" s="66" t="s">
        <v>1310</v>
      </c>
      <c r="D5" s="65">
        <v>120100</v>
      </c>
      <c r="E5" s="66" t="s">
        <v>1060</v>
      </c>
      <c r="F5" s="66" t="s">
        <v>1059</v>
      </c>
      <c r="G5" s="65" t="s">
        <v>55</v>
      </c>
      <c r="H5" s="65">
        <v>53401000</v>
      </c>
      <c r="I5" s="66" t="s">
        <v>686</v>
      </c>
      <c r="J5" s="66">
        <v>14</v>
      </c>
      <c r="K5" s="66" t="s">
        <v>687</v>
      </c>
      <c r="L5" s="66" t="s">
        <v>688</v>
      </c>
      <c r="M5" s="66" t="s">
        <v>689</v>
      </c>
      <c r="N5" s="66" t="s">
        <v>691</v>
      </c>
      <c r="O5" s="67">
        <v>331453.97149019316</v>
      </c>
      <c r="P5" s="67">
        <v>317061.5800868122</v>
      </c>
      <c r="Q5" s="67">
        <v>329906.27822490816</v>
      </c>
      <c r="R5" s="67">
        <v>328346.58974562486</v>
      </c>
      <c r="AA5" s="55">
        <f t="shared" si="0"/>
        <v>1306768.4195475383</v>
      </c>
    </row>
    <row r="6" spans="1:27">
      <c r="A6" s="65" t="s">
        <v>21</v>
      </c>
      <c r="B6" s="66" t="s">
        <v>1291</v>
      </c>
      <c r="C6" s="66" t="s">
        <v>1310</v>
      </c>
      <c r="D6" s="65">
        <v>120100</v>
      </c>
      <c r="E6" s="66" t="s">
        <v>1060</v>
      </c>
      <c r="F6" s="66" t="s">
        <v>1059</v>
      </c>
      <c r="G6" s="65" t="s">
        <v>56</v>
      </c>
      <c r="H6" s="65">
        <v>53401100</v>
      </c>
      <c r="I6" s="66" t="s">
        <v>692</v>
      </c>
      <c r="J6" s="66">
        <v>14</v>
      </c>
      <c r="K6" s="66" t="s">
        <v>687</v>
      </c>
      <c r="L6" s="66" t="s">
        <v>688</v>
      </c>
      <c r="M6" s="66" t="s">
        <v>689</v>
      </c>
      <c r="N6" s="66" t="s">
        <v>691</v>
      </c>
      <c r="O6" s="67">
        <v>29227.002059909781</v>
      </c>
      <c r="P6" s="67">
        <v>29228.112338496245</v>
      </c>
      <c r="Q6" s="67">
        <v>29228.112338496245</v>
      </c>
      <c r="R6" s="67">
        <v>29228.112338496245</v>
      </c>
      <c r="AA6" s="55">
        <f t="shared" si="0"/>
        <v>116911.33907539851</v>
      </c>
    </row>
    <row r="7" spans="1:27">
      <c r="A7" s="65" t="s">
        <v>21</v>
      </c>
      <c r="B7" s="66" t="s">
        <v>1291</v>
      </c>
      <c r="C7" s="66" t="s">
        <v>1310</v>
      </c>
      <c r="D7" s="65">
        <v>120100</v>
      </c>
      <c r="E7" s="66" t="s">
        <v>1060</v>
      </c>
      <c r="F7" s="66" t="s">
        <v>1059</v>
      </c>
      <c r="G7" s="65" t="s">
        <v>57</v>
      </c>
      <c r="H7" s="65">
        <v>53401200</v>
      </c>
      <c r="I7" s="66" t="s">
        <v>693</v>
      </c>
      <c r="J7" s="66">
        <v>14</v>
      </c>
      <c r="K7" s="66" t="s">
        <v>687</v>
      </c>
      <c r="L7" s="66" t="s">
        <v>688</v>
      </c>
      <c r="M7" s="66" t="s">
        <v>689</v>
      </c>
      <c r="N7" s="66" t="s">
        <v>691</v>
      </c>
      <c r="O7" s="67">
        <v>42225.431142184927</v>
      </c>
      <c r="P7" s="67">
        <v>41891.172600180391</v>
      </c>
      <c r="Q7" s="67">
        <v>42245.048975797486</v>
      </c>
      <c r="R7" s="67">
        <v>43197.697436060284</v>
      </c>
      <c r="AA7" s="55">
        <f t="shared" si="0"/>
        <v>169559.3501542231</v>
      </c>
    </row>
    <row r="8" spans="1:27">
      <c r="A8" s="65" t="s">
        <v>21</v>
      </c>
      <c r="B8" s="66" t="s">
        <v>1291</v>
      </c>
      <c r="C8" s="66" t="s">
        <v>1310</v>
      </c>
      <c r="D8" s="65">
        <v>120100</v>
      </c>
      <c r="E8" s="66" t="s">
        <v>1060</v>
      </c>
      <c r="F8" s="66" t="s">
        <v>1059</v>
      </c>
      <c r="G8" s="65" t="s">
        <v>58</v>
      </c>
      <c r="H8" s="65">
        <v>53401300</v>
      </c>
      <c r="I8" s="66" t="s">
        <v>694</v>
      </c>
      <c r="J8" s="66">
        <v>14</v>
      </c>
      <c r="K8" s="66" t="s">
        <v>687</v>
      </c>
      <c r="L8" s="66" t="s">
        <v>688</v>
      </c>
      <c r="M8" s="66" t="s">
        <v>689</v>
      </c>
      <c r="N8" s="66" t="s">
        <v>691</v>
      </c>
      <c r="O8" s="67">
        <v>25918.187838551807</v>
      </c>
      <c r="P8" s="67">
        <v>23199.273824541418</v>
      </c>
      <c r="Q8" s="67">
        <v>23802.614091406238</v>
      </c>
      <c r="R8" s="67">
        <v>23979.844558016917</v>
      </c>
      <c r="AA8" s="55">
        <f t="shared" si="0"/>
        <v>96899.920312516391</v>
      </c>
    </row>
    <row r="9" spans="1:27">
      <c r="A9" s="65" t="s">
        <v>21</v>
      </c>
      <c r="B9" s="66" t="s">
        <v>1291</v>
      </c>
      <c r="C9" s="66" t="s">
        <v>1310</v>
      </c>
      <c r="D9" s="65">
        <v>120100</v>
      </c>
      <c r="E9" s="66" t="s">
        <v>1060</v>
      </c>
      <c r="F9" s="66" t="s">
        <v>1059</v>
      </c>
      <c r="G9" s="65" t="s">
        <v>59</v>
      </c>
      <c r="H9" s="65">
        <v>53401400</v>
      </c>
      <c r="I9" s="66" t="s">
        <v>695</v>
      </c>
      <c r="J9" s="66">
        <v>14</v>
      </c>
      <c r="K9" s="66" t="s">
        <v>687</v>
      </c>
      <c r="L9" s="66" t="s">
        <v>688</v>
      </c>
      <c r="M9" s="66" t="s">
        <v>689</v>
      </c>
      <c r="N9" s="66" t="s">
        <v>691</v>
      </c>
      <c r="O9" s="67">
        <v>45838.337533447637</v>
      </c>
      <c r="P9" s="67">
        <v>43623.357343593969</v>
      </c>
      <c r="Q9" s="67">
        <v>41182.103647708711</v>
      </c>
      <c r="R9" s="67">
        <v>41320.507377219074</v>
      </c>
      <c r="AA9" s="55">
        <f t="shared" si="0"/>
        <v>171964.30590196938</v>
      </c>
    </row>
    <row r="10" spans="1:27">
      <c r="A10" s="65" t="s">
        <v>21</v>
      </c>
      <c r="B10" s="66" t="s">
        <v>1291</v>
      </c>
      <c r="C10" s="66" t="s">
        <v>1310</v>
      </c>
      <c r="D10" s="65">
        <v>120100</v>
      </c>
      <c r="E10" s="66" t="s">
        <v>1060</v>
      </c>
      <c r="F10" s="66" t="s">
        <v>1059</v>
      </c>
      <c r="G10" s="65" t="s">
        <v>60</v>
      </c>
      <c r="H10" s="65">
        <v>53401500</v>
      </c>
      <c r="I10" s="66" t="s">
        <v>696</v>
      </c>
      <c r="J10" s="66">
        <v>14</v>
      </c>
      <c r="K10" s="66" t="s">
        <v>687</v>
      </c>
      <c r="L10" s="66" t="s">
        <v>688</v>
      </c>
      <c r="M10" s="66" t="s">
        <v>689</v>
      </c>
      <c r="N10" s="66" t="s">
        <v>691</v>
      </c>
      <c r="O10" s="67">
        <v>49466.114824645738</v>
      </c>
      <c r="P10" s="67">
        <v>45326.359656120476</v>
      </c>
      <c r="Q10" s="67">
        <v>45621.582056459003</v>
      </c>
      <c r="R10" s="67">
        <v>45775.091767697202</v>
      </c>
      <c r="AA10" s="55">
        <f t="shared" si="0"/>
        <v>186189.14830492245</v>
      </c>
    </row>
    <row r="11" spans="1:27">
      <c r="A11" s="65" t="s">
        <v>21</v>
      </c>
      <c r="B11" s="66" t="s">
        <v>1291</v>
      </c>
      <c r="C11" s="66" t="s">
        <v>1310</v>
      </c>
      <c r="D11" s="65">
        <v>120100</v>
      </c>
      <c r="E11" s="66" t="s">
        <v>1060</v>
      </c>
      <c r="F11" s="66" t="s">
        <v>1059</v>
      </c>
      <c r="G11" s="65" t="s">
        <v>61</v>
      </c>
      <c r="H11" s="65">
        <v>53401600</v>
      </c>
      <c r="I11" s="66" t="s">
        <v>697</v>
      </c>
      <c r="J11" s="66">
        <v>14</v>
      </c>
      <c r="K11" s="66" t="s">
        <v>687</v>
      </c>
      <c r="L11" s="66" t="s">
        <v>688</v>
      </c>
      <c r="M11" s="66" t="s">
        <v>689</v>
      </c>
      <c r="N11" s="66" t="s">
        <v>691</v>
      </c>
      <c r="O11" s="67">
        <v>11936.22567128286</v>
      </c>
      <c r="P11" s="67">
        <v>11917.15269139774</v>
      </c>
      <c r="Q11" s="67">
        <v>11923.801364889354</v>
      </c>
      <c r="R11" s="67">
        <v>11928.096773667632</v>
      </c>
      <c r="AA11" s="55">
        <f t="shared" si="0"/>
        <v>47705.276501237582</v>
      </c>
    </row>
    <row r="12" spans="1:27">
      <c r="A12" s="65" t="s">
        <v>21</v>
      </c>
      <c r="B12" s="66" t="s">
        <v>1291</v>
      </c>
      <c r="C12" s="66" t="s">
        <v>1310</v>
      </c>
      <c r="D12" s="65">
        <v>120100</v>
      </c>
      <c r="E12" s="66" t="s">
        <v>1060</v>
      </c>
      <c r="F12" s="66" t="s">
        <v>1059</v>
      </c>
      <c r="G12" s="65" t="s">
        <v>62</v>
      </c>
      <c r="H12" s="65">
        <v>53401700</v>
      </c>
      <c r="I12" s="66" t="s">
        <v>698</v>
      </c>
      <c r="J12" s="66">
        <v>14</v>
      </c>
      <c r="K12" s="66" t="s">
        <v>687</v>
      </c>
      <c r="L12" s="66" t="s">
        <v>688</v>
      </c>
      <c r="M12" s="66" t="s">
        <v>689</v>
      </c>
      <c r="N12" s="66" t="s">
        <v>691</v>
      </c>
      <c r="O12" s="67">
        <v>22316.430301320674</v>
      </c>
      <c r="P12" s="67">
        <v>22316.430301320674</v>
      </c>
      <c r="Q12" s="67">
        <v>22316.430301320674</v>
      </c>
      <c r="R12" s="67">
        <v>22316.430301320674</v>
      </c>
      <c r="AA12" s="55">
        <f t="shared" si="0"/>
        <v>89265.721205282694</v>
      </c>
    </row>
    <row r="13" spans="1:27">
      <c r="A13" s="65" t="s">
        <v>21</v>
      </c>
      <c r="B13" s="66" t="s">
        <v>1291</v>
      </c>
      <c r="C13" s="66" t="s">
        <v>1310</v>
      </c>
      <c r="D13" s="65">
        <v>120100</v>
      </c>
      <c r="E13" s="66" t="s">
        <v>1060</v>
      </c>
      <c r="F13" s="66" t="s">
        <v>1059</v>
      </c>
      <c r="G13" s="65" t="s">
        <v>63</v>
      </c>
      <c r="H13" s="65">
        <v>53401800</v>
      </c>
      <c r="I13" s="66" t="s">
        <v>699</v>
      </c>
      <c r="J13" s="66">
        <v>14</v>
      </c>
      <c r="K13" s="66" t="s">
        <v>687</v>
      </c>
      <c r="L13" s="66" t="s">
        <v>688</v>
      </c>
      <c r="M13" s="66" t="s">
        <v>689</v>
      </c>
      <c r="N13" s="66" t="s">
        <v>691</v>
      </c>
      <c r="O13" s="67">
        <v>-1456.4725815721354</v>
      </c>
      <c r="P13" s="67">
        <v>4930.2408764477232</v>
      </c>
      <c r="Q13" s="67">
        <v>821.91235182388721</v>
      </c>
      <c r="R13" s="67">
        <v>-1317.3729642141207</v>
      </c>
      <c r="AA13" s="55">
        <f t="shared" si="0"/>
        <v>2978.3076824853542</v>
      </c>
    </row>
    <row r="14" spans="1:27">
      <c r="A14" s="65" t="s">
        <v>21</v>
      </c>
      <c r="B14" s="66" t="s">
        <v>1291</v>
      </c>
      <c r="C14" s="66" t="s">
        <v>1310</v>
      </c>
      <c r="D14" s="65">
        <v>120100</v>
      </c>
      <c r="E14" s="66" t="s">
        <v>1060</v>
      </c>
      <c r="F14" s="66" t="s">
        <v>1059</v>
      </c>
      <c r="G14" s="65" t="s">
        <v>64</v>
      </c>
      <c r="H14" s="65">
        <v>53401900</v>
      </c>
      <c r="I14" s="66" t="s">
        <v>700</v>
      </c>
      <c r="J14" s="66">
        <v>14</v>
      </c>
      <c r="K14" s="66" t="s">
        <v>687</v>
      </c>
      <c r="L14" s="66" t="s">
        <v>688</v>
      </c>
      <c r="M14" s="66" t="s">
        <v>689</v>
      </c>
      <c r="N14" s="66" t="s">
        <v>691</v>
      </c>
      <c r="O14" s="67">
        <v>21300.074245544973</v>
      </c>
      <c r="P14" s="67">
        <v>20575.835391844761</v>
      </c>
      <c r="Q14" s="67">
        <v>22319.423270647949</v>
      </c>
      <c r="R14" s="67">
        <v>21450.557669219073</v>
      </c>
      <c r="AA14" s="55">
        <f t="shared" si="0"/>
        <v>85645.890577256767</v>
      </c>
    </row>
    <row r="15" spans="1:27">
      <c r="A15" s="65" t="s">
        <v>21</v>
      </c>
      <c r="B15" s="66" t="s">
        <v>1291</v>
      </c>
      <c r="C15" s="66" t="s">
        <v>1310</v>
      </c>
      <c r="D15" s="65">
        <v>120100</v>
      </c>
      <c r="E15" s="66" t="s">
        <v>1060</v>
      </c>
      <c r="F15" s="66" t="s">
        <v>1059</v>
      </c>
      <c r="G15" s="65" t="s">
        <v>65</v>
      </c>
      <c r="H15" s="65">
        <v>53402200</v>
      </c>
      <c r="I15" s="66" t="s">
        <v>702</v>
      </c>
      <c r="J15" s="66">
        <v>14</v>
      </c>
      <c r="K15" s="66" t="s">
        <v>687</v>
      </c>
      <c r="L15" s="66" t="s">
        <v>688</v>
      </c>
      <c r="M15" s="66" t="s">
        <v>689</v>
      </c>
      <c r="N15" s="66" t="s">
        <v>691</v>
      </c>
      <c r="O15" s="67">
        <v>60673.000391146488</v>
      </c>
      <c r="P15" s="67">
        <v>60579.970182666984</v>
      </c>
      <c r="Q15" s="67">
        <v>59324.821428090501</v>
      </c>
      <c r="R15" s="67">
        <v>57402.74229878722</v>
      </c>
      <c r="AA15" s="55">
        <f t="shared" si="0"/>
        <v>237980.53430069122</v>
      </c>
    </row>
    <row r="16" spans="1:27">
      <c r="A16" s="65" t="s">
        <v>21</v>
      </c>
      <c r="B16" s="66" t="s">
        <v>1291</v>
      </c>
      <c r="C16" s="66" t="s">
        <v>1310</v>
      </c>
      <c r="D16" s="65">
        <v>120100</v>
      </c>
      <c r="E16" s="66" t="s">
        <v>1060</v>
      </c>
      <c r="F16" s="66" t="s">
        <v>1059</v>
      </c>
      <c r="G16" s="65" t="s">
        <v>66</v>
      </c>
      <c r="H16" s="65">
        <v>53402300</v>
      </c>
      <c r="I16" s="66" t="s">
        <v>703</v>
      </c>
      <c r="J16" s="66">
        <v>14</v>
      </c>
      <c r="K16" s="66" t="s">
        <v>687</v>
      </c>
      <c r="L16" s="66" t="s">
        <v>688</v>
      </c>
      <c r="M16" s="66" t="s">
        <v>689</v>
      </c>
      <c r="N16" s="66" t="s">
        <v>691</v>
      </c>
      <c r="O16" s="67">
        <v>22725.780832814879</v>
      </c>
      <c r="P16" s="67">
        <v>20887.568139508963</v>
      </c>
      <c r="Q16" s="67">
        <v>20222.382868885808</v>
      </c>
      <c r="R16" s="67">
        <v>18773.967540415582</v>
      </c>
      <c r="AA16" s="55">
        <f t="shared" si="0"/>
        <v>82609.699381625236</v>
      </c>
    </row>
    <row r="17" spans="1:27">
      <c r="A17" s="65" t="s">
        <v>21</v>
      </c>
      <c r="B17" s="66" t="s">
        <v>1291</v>
      </c>
      <c r="C17" s="66" t="s">
        <v>1310</v>
      </c>
      <c r="D17" s="65">
        <v>120100</v>
      </c>
      <c r="E17" s="66" t="s">
        <v>1060</v>
      </c>
      <c r="F17" s="66" t="s">
        <v>1059</v>
      </c>
      <c r="G17" s="65" t="s">
        <v>67</v>
      </c>
      <c r="H17" s="65">
        <v>53402400</v>
      </c>
      <c r="I17" s="66" t="s">
        <v>704</v>
      </c>
      <c r="J17" s="66">
        <v>14</v>
      </c>
      <c r="K17" s="66" t="s">
        <v>687</v>
      </c>
      <c r="L17" s="66" t="s">
        <v>688</v>
      </c>
      <c r="M17" s="66" t="s">
        <v>689</v>
      </c>
      <c r="N17" s="66" t="s">
        <v>691</v>
      </c>
      <c r="O17" s="67">
        <v>5724.6590954461699</v>
      </c>
      <c r="P17" s="67">
        <v>5874.1762002797304</v>
      </c>
      <c r="Q17" s="67">
        <v>5700.181647069624</v>
      </c>
      <c r="R17" s="67">
        <v>5525.9087821589392</v>
      </c>
      <c r="AA17" s="55">
        <f t="shared" si="0"/>
        <v>22824.925724954464</v>
      </c>
    </row>
    <row r="18" spans="1:27">
      <c r="A18" s="65" t="s">
        <v>21</v>
      </c>
      <c r="B18" s="66" t="s">
        <v>1291</v>
      </c>
      <c r="C18" s="66" t="s">
        <v>1310</v>
      </c>
      <c r="D18" s="65">
        <v>120100</v>
      </c>
      <c r="E18" s="66" t="s">
        <v>1060</v>
      </c>
      <c r="F18" s="66" t="s">
        <v>1059</v>
      </c>
      <c r="G18" s="65" t="s">
        <v>68</v>
      </c>
      <c r="H18" s="65">
        <v>53402500</v>
      </c>
      <c r="I18" s="66" t="s">
        <v>705</v>
      </c>
      <c r="J18" s="66">
        <v>14</v>
      </c>
      <c r="K18" s="66" t="s">
        <v>687</v>
      </c>
      <c r="L18" s="66" t="s">
        <v>688</v>
      </c>
      <c r="M18" s="66" t="s">
        <v>689</v>
      </c>
      <c r="N18" s="66" t="s">
        <v>691</v>
      </c>
      <c r="O18" s="67">
        <v>-28.789702444487148</v>
      </c>
      <c r="P18" s="67">
        <v>-28.789702444487148</v>
      </c>
      <c r="Q18" s="67">
        <v>-28.789702444487148</v>
      </c>
      <c r="R18" s="67">
        <v>-28.789702444487148</v>
      </c>
      <c r="AA18" s="55">
        <f t="shared" si="0"/>
        <v>-115.15880977794859</v>
      </c>
    </row>
    <row r="19" spans="1:27">
      <c r="A19" s="65" t="s">
        <v>21</v>
      </c>
      <c r="B19" s="66" t="s">
        <v>1291</v>
      </c>
      <c r="C19" s="66" t="s">
        <v>1310</v>
      </c>
      <c r="D19" s="65">
        <v>120100</v>
      </c>
      <c r="E19" s="66" t="s">
        <v>1060</v>
      </c>
      <c r="F19" s="66" t="s">
        <v>1059</v>
      </c>
      <c r="G19" s="65" t="s">
        <v>69</v>
      </c>
      <c r="H19" s="65">
        <v>68532000</v>
      </c>
      <c r="I19" s="66" t="s">
        <v>892</v>
      </c>
      <c r="J19" s="66">
        <v>34</v>
      </c>
      <c r="K19" s="66" t="s">
        <v>887</v>
      </c>
      <c r="L19" s="66" t="s">
        <v>888</v>
      </c>
      <c r="M19" s="66" t="s">
        <v>887</v>
      </c>
      <c r="N19" s="66" t="s">
        <v>894</v>
      </c>
      <c r="O19" s="67">
        <v>-5.2215820800000021E-2</v>
      </c>
      <c r="P19" s="67">
        <v>-4.9842374400000014E-2</v>
      </c>
      <c r="Q19" s="67">
        <v>-5.2215820800000021E-2</v>
      </c>
      <c r="R19" s="67">
        <v>-5.2215820800000021E-2</v>
      </c>
      <c r="AA19" s="55">
        <f t="shared" si="0"/>
        <v>-0.2064898368000001</v>
      </c>
    </row>
    <row r="20" spans="1:27">
      <c r="A20" s="65" t="s">
        <v>21</v>
      </c>
      <c r="B20" s="66" t="s">
        <v>1291</v>
      </c>
      <c r="C20" s="66" t="s">
        <v>1310</v>
      </c>
      <c r="D20" s="65">
        <v>120100</v>
      </c>
      <c r="E20" s="66" t="s">
        <v>1060</v>
      </c>
      <c r="F20" s="66" t="s">
        <v>1059</v>
      </c>
      <c r="G20" s="65" t="s">
        <v>70</v>
      </c>
      <c r="H20" s="65">
        <v>68533000</v>
      </c>
      <c r="I20" s="66" t="s">
        <v>896</v>
      </c>
      <c r="J20" s="66">
        <v>34</v>
      </c>
      <c r="K20" s="66" t="s">
        <v>887</v>
      </c>
      <c r="L20" s="66" t="s">
        <v>888</v>
      </c>
      <c r="M20" s="66" t="s">
        <v>887</v>
      </c>
      <c r="N20" s="66" t="s">
        <v>894</v>
      </c>
      <c r="O20" s="67">
        <v>201.48568407001054</v>
      </c>
      <c r="P20" s="67">
        <v>192.32406206682825</v>
      </c>
      <c r="Q20" s="67">
        <v>201.48568407001054</v>
      </c>
      <c r="R20" s="67">
        <v>201.48568407001054</v>
      </c>
      <c r="AA20" s="55">
        <f t="shared" si="0"/>
        <v>796.78111427685985</v>
      </c>
    </row>
    <row r="21" spans="1:27">
      <c r="A21" s="65" t="s">
        <v>21</v>
      </c>
      <c r="B21" s="66" t="s">
        <v>1291</v>
      </c>
      <c r="C21" s="66" t="s">
        <v>1310</v>
      </c>
      <c r="D21" s="65">
        <v>120100</v>
      </c>
      <c r="E21" s="66" t="s">
        <v>1060</v>
      </c>
      <c r="F21" s="66" t="s">
        <v>1059</v>
      </c>
      <c r="G21" s="65" t="s">
        <v>71</v>
      </c>
      <c r="H21" s="65">
        <v>68535000</v>
      </c>
      <c r="I21" s="66" t="s">
        <v>898</v>
      </c>
      <c r="J21" s="66">
        <v>34</v>
      </c>
      <c r="K21" s="66" t="s">
        <v>887</v>
      </c>
      <c r="L21" s="66" t="s">
        <v>888</v>
      </c>
      <c r="M21" s="66" t="s">
        <v>887</v>
      </c>
      <c r="N21" s="66" t="s">
        <v>894</v>
      </c>
      <c r="O21" s="67">
        <v>-0.12183691520000001</v>
      </c>
      <c r="P21" s="67">
        <v>-0.11629887359999999</v>
      </c>
      <c r="Q21" s="67">
        <v>-0.12183691520000001</v>
      </c>
      <c r="R21" s="67">
        <v>-0.12183691520000001</v>
      </c>
      <c r="AA21" s="55">
        <f t="shared" si="0"/>
        <v>-0.48180961920000004</v>
      </c>
    </row>
    <row r="22" spans="1:27">
      <c r="A22" s="65" t="s">
        <v>22</v>
      </c>
      <c r="B22" s="66" t="s">
        <v>1291</v>
      </c>
      <c r="C22" s="66" t="s">
        <v>1310</v>
      </c>
      <c r="D22" s="65">
        <v>120105</v>
      </c>
      <c r="E22" s="66" t="s">
        <v>1064</v>
      </c>
      <c r="F22" s="66" t="s">
        <v>1059</v>
      </c>
      <c r="G22" s="65" t="s">
        <v>72</v>
      </c>
      <c r="H22" s="65">
        <v>40111000</v>
      </c>
      <c r="I22" s="66" t="s">
        <v>249</v>
      </c>
      <c r="J22" s="66">
        <v>1</v>
      </c>
      <c r="K22" s="66" t="s">
        <v>250</v>
      </c>
      <c r="L22" s="66" t="s">
        <v>251</v>
      </c>
      <c r="M22" s="66" t="s">
        <v>252</v>
      </c>
      <c r="N22" s="66" t="s">
        <v>254</v>
      </c>
      <c r="O22" s="67">
        <v>4731696.821428325</v>
      </c>
      <c r="P22" s="67">
        <v>4443731.0246104039</v>
      </c>
      <c r="Q22" s="67">
        <v>4091080.8841919419</v>
      </c>
      <c r="R22" s="67">
        <v>3891982.1300211507</v>
      </c>
      <c r="AA22" s="55">
        <f t="shared" si="0"/>
        <v>17158490.860251822</v>
      </c>
    </row>
    <row r="23" spans="1:27">
      <c r="A23" s="65" t="s">
        <v>22</v>
      </c>
      <c r="B23" s="66" t="s">
        <v>1291</v>
      </c>
      <c r="C23" s="66" t="s">
        <v>1310</v>
      </c>
      <c r="D23" s="65">
        <v>120105</v>
      </c>
      <c r="E23" s="66" t="s">
        <v>1064</v>
      </c>
      <c r="F23" s="66" t="s">
        <v>1059</v>
      </c>
      <c r="G23" s="65" t="s">
        <v>73</v>
      </c>
      <c r="H23" s="65">
        <v>40121000</v>
      </c>
      <c r="I23" s="66" t="s">
        <v>258</v>
      </c>
      <c r="J23" s="66">
        <v>1</v>
      </c>
      <c r="K23" s="66" t="s">
        <v>250</v>
      </c>
      <c r="L23" s="66" t="s">
        <v>259</v>
      </c>
      <c r="M23" s="66" t="s">
        <v>260</v>
      </c>
      <c r="N23" s="66" t="s">
        <v>262</v>
      </c>
      <c r="O23" s="67">
        <v>2197914.6632440183</v>
      </c>
      <c r="P23" s="67">
        <v>2016839.1533285053</v>
      </c>
      <c r="Q23" s="67">
        <v>1795726.8535761551</v>
      </c>
      <c r="R23" s="67">
        <v>1614288.227351411</v>
      </c>
      <c r="AA23" s="55">
        <f t="shared" si="0"/>
        <v>7624768.8975000903</v>
      </c>
    </row>
    <row r="24" spans="1:27">
      <c r="A24" s="65" t="s">
        <v>22</v>
      </c>
      <c r="B24" s="66" t="s">
        <v>1291</v>
      </c>
      <c r="C24" s="66" t="s">
        <v>1310</v>
      </c>
      <c r="D24" s="65">
        <v>120105</v>
      </c>
      <c r="E24" s="66" t="s">
        <v>1064</v>
      </c>
      <c r="F24" s="66" t="s">
        <v>1059</v>
      </c>
      <c r="G24" s="65" t="s">
        <v>74</v>
      </c>
      <c r="H24" s="65">
        <v>40131000</v>
      </c>
      <c r="I24" s="66" t="s">
        <v>264</v>
      </c>
      <c r="J24" s="66">
        <v>1</v>
      </c>
      <c r="K24" s="66" t="s">
        <v>250</v>
      </c>
      <c r="L24" s="66" t="s">
        <v>265</v>
      </c>
      <c r="M24" s="66" t="s">
        <v>266</v>
      </c>
      <c r="N24" s="66" t="s">
        <v>268</v>
      </c>
      <c r="O24" s="67">
        <v>222276.07406883937</v>
      </c>
      <c r="P24" s="67">
        <v>206661.37803012089</v>
      </c>
      <c r="Q24" s="67">
        <v>196473.61222457889</v>
      </c>
      <c r="R24" s="67">
        <v>189887.50894460708</v>
      </c>
      <c r="AA24" s="55">
        <f t="shared" si="0"/>
        <v>815298.57326814625</v>
      </c>
    </row>
    <row r="25" spans="1:27">
      <c r="A25" s="65" t="s">
        <v>22</v>
      </c>
      <c r="B25" s="66" t="s">
        <v>1291</v>
      </c>
      <c r="C25" s="66" t="s">
        <v>1310</v>
      </c>
      <c r="D25" s="65">
        <v>120105</v>
      </c>
      <c r="E25" s="66" t="s">
        <v>1064</v>
      </c>
      <c r="F25" s="66" t="s">
        <v>1059</v>
      </c>
      <c r="G25" s="65" t="s">
        <v>75</v>
      </c>
      <c r="H25" s="65">
        <v>40141000</v>
      </c>
      <c r="I25" s="66" t="s">
        <v>270</v>
      </c>
      <c r="J25" s="66">
        <v>1</v>
      </c>
      <c r="K25" s="66" t="s">
        <v>250</v>
      </c>
      <c r="L25" s="66" t="s">
        <v>271</v>
      </c>
      <c r="M25" s="66" t="s">
        <v>272</v>
      </c>
      <c r="N25" s="66" t="s">
        <v>274</v>
      </c>
      <c r="O25" s="67">
        <v>310868.04333333333</v>
      </c>
      <c r="P25" s="67">
        <v>310868.04333333333</v>
      </c>
      <c r="Q25" s="67">
        <v>310868.04333333333</v>
      </c>
      <c r="R25" s="67">
        <v>310868.04333333333</v>
      </c>
      <c r="AA25" s="55">
        <f t="shared" si="0"/>
        <v>1243472.1733333333</v>
      </c>
    </row>
    <row r="26" spans="1:27">
      <c r="A26" s="65" t="s">
        <v>22</v>
      </c>
      <c r="B26" s="66" t="s">
        <v>1291</v>
      </c>
      <c r="C26" s="66" t="s">
        <v>1310</v>
      </c>
      <c r="D26" s="65">
        <v>120105</v>
      </c>
      <c r="E26" s="66" t="s">
        <v>1064</v>
      </c>
      <c r="F26" s="66" t="s">
        <v>1059</v>
      </c>
      <c r="G26" s="65" t="s">
        <v>76</v>
      </c>
      <c r="H26" s="65">
        <v>40145000</v>
      </c>
      <c r="I26" s="66" t="s">
        <v>276</v>
      </c>
      <c r="J26" s="66">
        <v>1</v>
      </c>
      <c r="K26" s="66" t="s">
        <v>250</v>
      </c>
      <c r="L26" s="66" t="s">
        <v>277</v>
      </c>
      <c r="M26" s="66" t="s">
        <v>278</v>
      </c>
      <c r="N26" s="66" t="s">
        <v>280</v>
      </c>
      <c r="O26" s="67">
        <v>227710.29791666663</v>
      </c>
      <c r="P26" s="67">
        <v>227710.29791666663</v>
      </c>
      <c r="Q26" s="67">
        <v>227710.29791666663</v>
      </c>
      <c r="R26" s="67">
        <v>227710.29791666663</v>
      </c>
      <c r="AA26" s="55">
        <f t="shared" si="0"/>
        <v>910841.19166666653</v>
      </c>
    </row>
    <row r="27" spans="1:27">
      <c r="A27" s="65" t="s">
        <v>22</v>
      </c>
      <c r="B27" s="66" t="s">
        <v>1291</v>
      </c>
      <c r="C27" s="66" t="s">
        <v>1310</v>
      </c>
      <c r="D27" s="65">
        <v>120105</v>
      </c>
      <c r="E27" s="66" t="s">
        <v>1064</v>
      </c>
      <c r="F27" s="66" t="s">
        <v>1059</v>
      </c>
      <c r="G27" s="65" t="s">
        <v>77</v>
      </c>
      <c r="H27" s="65">
        <v>40151000</v>
      </c>
      <c r="I27" s="66" t="s">
        <v>282</v>
      </c>
      <c r="J27" s="66">
        <v>1</v>
      </c>
      <c r="K27" s="66" t="s">
        <v>250</v>
      </c>
      <c r="L27" s="66" t="s">
        <v>283</v>
      </c>
      <c r="M27" s="66" t="s">
        <v>284</v>
      </c>
      <c r="N27" s="66" t="s">
        <v>286</v>
      </c>
      <c r="O27" s="67">
        <v>607032.66777238669</v>
      </c>
      <c r="P27" s="67">
        <v>575454.32305238687</v>
      </c>
      <c r="Q27" s="67">
        <v>462093.89841238706</v>
      </c>
      <c r="R27" s="67">
        <v>439375.92287238722</v>
      </c>
      <c r="AA27" s="55">
        <f t="shared" si="0"/>
        <v>2083956.8121095477</v>
      </c>
    </row>
    <row r="28" spans="1:27">
      <c r="A28" s="65" t="s">
        <v>22</v>
      </c>
      <c r="B28" s="66" t="s">
        <v>1291</v>
      </c>
      <c r="C28" s="66" t="s">
        <v>1310</v>
      </c>
      <c r="D28" s="65">
        <v>120105</v>
      </c>
      <c r="E28" s="66" t="s">
        <v>1064</v>
      </c>
      <c r="F28" s="66" t="s">
        <v>1059</v>
      </c>
      <c r="G28" s="65" t="s">
        <v>78</v>
      </c>
      <c r="H28" s="65">
        <v>40161000</v>
      </c>
      <c r="I28" s="66" t="s">
        <v>288</v>
      </c>
      <c r="J28" s="66">
        <v>1</v>
      </c>
      <c r="K28" s="66" t="s">
        <v>250</v>
      </c>
      <c r="L28" s="66" t="s">
        <v>289</v>
      </c>
      <c r="M28" s="66" t="s">
        <v>290</v>
      </c>
      <c r="N28" s="66" t="s">
        <v>292</v>
      </c>
      <c r="O28" s="67">
        <v>170468.73353049994</v>
      </c>
      <c r="P28" s="67">
        <v>165481.94027949998</v>
      </c>
      <c r="Q28" s="67">
        <v>133580.90147499996</v>
      </c>
      <c r="R28" s="67">
        <v>118447.93919199998</v>
      </c>
      <c r="AA28" s="55">
        <f t="shared" si="0"/>
        <v>587979.51447699987</v>
      </c>
    </row>
    <row r="29" spans="1:27">
      <c r="A29" s="65" t="s">
        <v>22</v>
      </c>
      <c r="B29" s="66" t="s">
        <v>1291</v>
      </c>
      <c r="C29" s="66" t="s">
        <v>1310</v>
      </c>
      <c r="D29" s="65">
        <v>120105</v>
      </c>
      <c r="E29" s="66" t="s">
        <v>1064</v>
      </c>
      <c r="F29" s="66" t="s">
        <v>1059</v>
      </c>
      <c r="G29" s="65" t="s">
        <v>79</v>
      </c>
      <c r="H29" s="65">
        <v>50171800</v>
      </c>
      <c r="I29" s="66" t="s">
        <v>411</v>
      </c>
      <c r="J29" s="66">
        <v>10</v>
      </c>
      <c r="K29" s="66" t="s">
        <v>347</v>
      </c>
      <c r="L29" s="66" t="s">
        <v>348</v>
      </c>
      <c r="M29" s="66" t="s">
        <v>349</v>
      </c>
      <c r="N29" s="66" t="s">
        <v>351</v>
      </c>
      <c r="O29" s="67">
        <v>6336.4060553480322</v>
      </c>
      <c r="P29" s="67">
        <v>6048.3875982867585</v>
      </c>
      <c r="Q29" s="67">
        <v>6336.4060553480322</v>
      </c>
      <c r="R29" s="67">
        <v>6336.4060553480322</v>
      </c>
      <c r="AA29" s="55">
        <f t="shared" si="0"/>
        <v>25057.605764330852</v>
      </c>
    </row>
    <row r="30" spans="1:27">
      <c r="A30" s="65" t="s">
        <v>22</v>
      </c>
      <c r="B30" s="66" t="s">
        <v>1291</v>
      </c>
      <c r="C30" s="66" t="s">
        <v>1310</v>
      </c>
      <c r="D30" s="65">
        <v>120105</v>
      </c>
      <c r="E30" s="66" t="s">
        <v>1064</v>
      </c>
      <c r="F30" s="66" t="s">
        <v>1059</v>
      </c>
      <c r="G30" s="65" t="s">
        <v>80</v>
      </c>
      <c r="H30" s="65">
        <v>50109900</v>
      </c>
      <c r="I30" s="66" t="s">
        <v>388</v>
      </c>
      <c r="J30" s="66">
        <v>10</v>
      </c>
      <c r="K30" s="66" t="s">
        <v>347</v>
      </c>
      <c r="L30" s="66" t="s">
        <v>348</v>
      </c>
      <c r="M30" s="66" t="s">
        <v>349</v>
      </c>
      <c r="N30" s="66" t="s">
        <v>351</v>
      </c>
      <c r="O30" s="67">
        <v>-2902.1802519424</v>
      </c>
      <c r="P30" s="67">
        <v>-2770.2629677632003</v>
      </c>
      <c r="Q30" s="67">
        <v>-2902.1802519424</v>
      </c>
      <c r="R30" s="67">
        <v>-2902.1802519424</v>
      </c>
      <c r="AA30" s="55">
        <f t="shared" si="0"/>
        <v>-11476.803723590399</v>
      </c>
    </row>
    <row r="31" spans="1:27">
      <c r="A31" s="65" t="s">
        <v>22</v>
      </c>
      <c r="B31" s="66" t="s">
        <v>1291</v>
      </c>
      <c r="C31" s="66" t="s">
        <v>1310</v>
      </c>
      <c r="D31" s="65">
        <v>120105</v>
      </c>
      <c r="E31" s="66" t="s">
        <v>1064</v>
      </c>
      <c r="F31" s="66" t="s">
        <v>1059</v>
      </c>
      <c r="G31" s="65" t="s">
        <v>52</v>
      </c>
      <c r="H31" s="65">
        <v>50100000</v>
      </c>
      <c r="I31" s="66" t="s">
        <v>346</v>
      </c>
      <c r="J31" s="66">
        <v>10</v>
      </c>
      <c r="K31" s="66" t="s">
        <v>347</v>
      </c>
      <c r="L31" s="66" t="s">
        <v>348</v>
      </c>
      <c r="M31" s="66" t="s">
        <v>349</v>
      </c>
      <c r="N31" s="66" t="s">
        <v>351</v>
      </c>
      <c r="O31" s="67">
        <v>54801.499638399997</v>
      </c>
      <c r="P31" s="67">
        <v>52310.518291200002</v>
      </c>
      <c r="Q31" s="67">
        <v>54801.499638399997</v>
      </c>
      <c r="R31" s="67">
        <v>54801.499638399997</v>
      </c>
      <c r="AA31" s="55">
        <f t="shared" si="0"/>
        <v>216715.01720639999</v>
      </c>
    </row>
    <row r="32" spans="1:27">
      <c r="A32" s="65" t="s">
        <v>22</v>
      </c>
      <c r="B32" s="66" t="s">
        <v>1291</v>
      </c>
      <c r="C32" s="66" t="s">
        <v>1310</v>
      </c>
      <c r="D32" s="65">
        <v>120105</v>
      </c>
      <c r="E32" s="66" t="s">
        <v>1064</v>
      </c>
      <c r="F32" s="66" t="s">
        <v>1059</v>
      </c>
      <c r="G32" s="65" t="s">
        <v>81</v>
      </c>
      <c r="H32" s="65">
        <v>50171000</v>
      </c>
      <c r="I32" s="66" t="s">
        <v>409</v>
      </c>
      <c r="J32" s="66">
        <v>10</v>
      </c>
      <c r="K32" s="66" t="s">
        <v>347</v>
      </c>
      <c r="L32" s="66" t="s">
        <v>348</v>
      </c>
      <c r="M32" s="66" t="s">
        <v>349</v>
      </c>
      <c r="N32" s="66" t="s">
        <v>351</v>
      </c>
      <c r="O32" s="67">
        <v>8952.410773004056</v>
      </c>
      <c r="P32" s="67">
        <v>8545.4784651402351</v>
      </c>
      <c r="Q32" s="67">
        <v>8952.410773004056</v>
      </c>
      <c r="R32" s="67">
        <v>8952.410773004056</v>
      </c>
      <c r="AA32" s="55">
        <f t="shared" si="0"/>
        <v>35402.710784152405</v>
      </c>
    </row>
    <row r="33" spans="1:27">
      <c r="A33" s="65" t="s">
        <v>22</v>
      </c>
      <c r="B33" s="66" t="s">
        <v>1291</v>
      </c>
      <c r="C33" s="66" t="s">
        <v>1310</v>
      </c>
      <c r="D33" s="65">
        <v>120105</v>
      </c>
      <c r="E33" s="66" t="s">
        <v>1064</v>
      </c>
      <c r="F33" s="66" t="s">
        <v>1059</v>
      </c>
      <c r="G33" s="65" t="s">
        <v>82</v>
      </c>
      <c r="H33" s="65">
        <v>50610000</v>
      </c>
      <c r="I33" s="66" t="s">
        <v>448</v>
      </c>
      <c r="J33" s="66">
        <v>11</v>
      </c>
      <c r="K33" s="66" t="s">
        <v>449</v>
      </c>
      <c r="L33" s="66" t="s">
        <v>450</v>
      </c>
      <c r="M33" s="66" t="s">
        <v>451</v>
      </c>
      <c r="N33" s="66" t="s">
        <v>417</v>
      </c>
      <c r="O33" s="67">
        <v>68027</v>
      </c>
      <c r="P33" s="67">
        <v>68027</v>
      </c>
      <c r="Q33" s="67">
        <v>68027</v>
      </c>
      <c r="R33" s="67">
        <v>68027</v>
      </c>
      <c r="AA33" s="55">
        <f t="shared" si="0"/>
        <v>272108</v>
      </c>
    </row>
    <row r="34" spans="1:27">
      <c r="A34" s="65" t="s">
        <v>22</v>
      </c>
      <c r="B34" s="66" t="s">
        <v>1291</v>
      </c>
      <c r="C34" s="66" t="s">
        <v>1310</v>
      </c>
      <c r="D34" s="65">
        <v>120105</v>
      </c>
      <c r="E34" s="66" t="s">
        <v>1064</v>
      </c>
      <c r="F34" s="66" t="s">
        <v>1059</v>
      </c>
      <c r="G34" s="65" t="s">
        <v>83</v>
      </c>
      <c r="H34" s="65">
        <v>50510000</v>
      </c>
      <c r="I34" s="66" t="s">
        <v>441</v>
      </c>
      <c r="J34" s="66">
        <v>12</v>
      </c>
      <c r="K34" s="66" t="s">
        <v>442</v>
      </c>
      <c r="L34" s="66" t="s">
        <v>443</v>
      </c>
      <c r="M34" s="66" t="s">
        <v>444</v>
      </c>
      <c r="N34" s="66" t="s">
        <v>417</v>
      </c>
      <c r="O34" s="67">
        <v>62540.5</v>
      </c>
      <c r="P34" s="67">
        <v>62540.5</v>
      </c>
      <c r="Q34" s="67">
        <v>62540.5</v>
      </c>
      <c r="R34" s="67">
        <v>62540.5</v>
      </c>
      <c r="AA34" s="55">
        <f t="shared" si="0"/>
        <v>250162</v>
      </c>
    </row>
    <row r="35" spans="1:27">
      <c r="A35" s="65" t="s">
        <v>22</v>
      </c>
      <c r="B35" s="66" t="s">
        <v>1291</v>
      </c>
      <c r="C35" s="66" t="s">
        <v>1310</v>
      </c>
      <c r="D35" s="65">
        <v>120105</v>
      </c>
      <c r="E35" s="66" t="s">
        <v>1064</v>
      </c>
      <c r="F35" s="66" t="s">
        <v>1059</v>
      </c>
      <c r="G35" s="65" t="s">
        <v>84</v>
      </c>
      <c r="H35" s="65">
        <v>50550000</v>
      </c>
      <c r="I35" s="66" t="s">
        <v>446</v>
      </c>
      <c r="J35" s="66">
        <v>12</v>
      </c>
      <c r="K35" s="66" t="s">
        <v>442</v>
      </c>
      <c r="L35" s="66" t="s">
        <v>443</v>
      </c>
      <c r="M35" s="66" t="s">
        <v>444</v>
      </c>
      <c r="N35" s="66" t="s">
        <v>417</v>
      </c>
      <c r="O35" s="67">
        <v>5468.9600000000009</v>
      </c>
      <c r="P35" s="67">
        <v>5468.9600000000009</v>
      </c>
      <c r="Q35" s="67">
        <v>5468.9600000000009</v>
      </c>
      <c r="R35" s="67">
        <v>5468.9600000000009</v>
      </c>
      <c r="AA35" s="55">
        <f t="shared" si="0"/>
        <v>21875.840000000004</v>
      </c>
    </row>
    <row r="36" spans="1:27">
      <c r="A36" s="65" t="s">
        <v>22</v>
      </c>
      <c r="B36" s="66" t="s">
        <v>1291</v>
      </c>
      <c r="C36" s="66" t="s">
        <v>1310</v>
      </c>
      <c r="D36" s="65">
        <v>120105</v>
      </c>
      <c r="E36" s="66" t="s">
        <v>1064</v>
      </c>
      <c r="F36" s="66" t="s">
        <v>1059</v>
      </c>
      <c r="G36" s="65" t="s">
        <v>85</v>
      </c>
      <c r="H36" s="65">
        <v>50550100</v>
      </c>
      <c r="I36" s="66" t="s">
        <v>447</v>
      </c>
      <c r="J36" s="66">
        <v>12</v>
      </c>
      <c r="K36" s="66" t="s">
        <v>442</v>
      </c>
      <c r="L36" s="66" t="s">
        <v>443</v>
      </c>
      <c r="M36" s="66" t="s">
        <v>444</v>
      </c>
      <c r="N36" s="66" t="s">
        <v>417</v>
      </c>
      <c r="O36" s="67">
        <v>-308.096</v>
      </c>
      <c r="P36" s="67">
        <v>-308.096</v>
      </c>
      <c r="Q36" s="67">
        <v>-308.096</v>
      </c>
      <c r="R36" s="67">
        <v>-308.096</v>
      </c>
      <c r="AA36" s="55">
        <f t="shared" si="0"/>
        <v>-1232.384</v>
      </c>
    </row>
    <row r="37" spans="1:27">
      <c r="A37" s="65" t="s">
        <v>22</v>
      </c>
      <c r="B37" s="66" t="s">
        <v>1291</v>
      </c>
      <c r="C37" s="66" t="s">
        <v>1310</v>
      </c>
      <c r="D37" s="65">
        <v>120105</v>
      </c>
      <c r="E37" s="66" t="s">
        <v>1064</v>
      </c>
      <c r="F37" s="66" t="s">
        <v>1059</v>
      </c>
      <c r="G37" s="65" t="s">
        <v>53</v>
      </c>
      <c r="H37" s="65">
        <v>50421000</v>
      </c>
      <c r="I37" s="66" t="s">
        <v>413</v>
      </c>
      <c r="J37" s="66">
        <v>13</v>
      </c>
      <c r="K37" s="66" t="s">
        <v>414</v>
      </c>
      <c r="L37" s="66" t="s">
        <v>415</v>
      </c>
      <c r="M37" s="66" t="s">
        <v>414</v>
      </c>
      <c r="N37" s="66" t="s">
        <v>417</v>
      </c>
      <c r="O37" s="67">
        <v>1035.3414142839583</v>
      </c>
      <c r="P37" s="67">
        <v>988.27816818014207</v>
      </c>
      <c r="Q37" s="67">
        <v>1035.3414142839583</v>
      </c>
      <c r="R37" s="67">
        <v>1035.3414142839583</v>
      </c>
      <c r="AA37" s="55">
        <f t="shared" si="0"/>
        <v>4094.3024110320171</v>
      </c>
    </row>
    <row r="38" spans="1:27">
      <c r="A38" s="65" t="s">
        <v>22</v>
      </c>
      <c r="B38" s="66" t="s">
        <v>1291</v>
      </c>
      <c r="C38" s="66" t="s">
        <v>1310</v>
      </c>
      <c r="D38" s="65">
        <v>120105</v>
      </c>
      <c r="E38" s="66" t="s">
        <v>1064</v>
      </c>
      <c r="F38" s="66" t="s">
        <v>1059</v>
      </c>
      <c r="G38" s="65" t="s">
        <v>54</v>
      </c>
      <c r="H38" s="65">
        <v>50422000</v>
      </c>
      <c r="I38" s="66" t="s">
        <v>419</v>
      </c>
      <c r="J38" s="66">
        <v>13</v>
      </c>
      <c r="K38" s="66" t="s">
        <v>414</v>
      </c>
      <c r="L38" s="66" t="s">
        <v>415</v>
      </c>
      <c r="M38" s="66" t="s">
        <v>414</v>
      </c>
      <c r="N38" s="66" t="s">
        <v>417</v>
      </c>
      <c r="O38" s="67">
        <v>591.54101026207627</v>
      </c>
      <c r="P38" s="67">
        <v>564.65550979561817</v>
      </c>
      <c r="Q38" s="67">
        <v>591.54101026207627</v>
      </c>
      <c r="R38" s="67">
        <v>591.54101026207627</v>
      </c>
      <c r="AA38" s="55">
        <f t="shared" si="0"/>
        <v>2339.2785405818468</v>
      </c>
    </row>
    <row r="39" spans="1:27">
      <c r="A39" s="65" t="s">
        <v>22</v>
      </c>
      <c r="B39" s="66" t="s">
        <v>1291</v>
      </c>
      <c r="C39" s="66" t="s">
        <v>1310</v>
      </c>
      <c r="D39" s="65">
        <v>120105</v>
      </c>
      <c r="E39" s="66" t="s">
        <v>1064</v>
      </c>
      <c r="F39" s="66" t="s">
        <v>1059</v>
      </c>
      <c r="G39" s="65" t="s">
        <v>86</v>
      </c>
      <c r="H39" s="65">
        <v>50423000</v>
      </c>
      <c r="I39" s="66" t="s">
        <v>421</v>
      </c>
      <c r="J39" s="66">
        <v>13</v>
      </c>
      <c r="K39" s="66" t="s">
        <v>414</v>
      </c>
      <c r="L39" s="66" t="s">
        <v>415</v>
      </c>
      <c r="M39" s="66" t="s">
        <v>414</v>
      </c>
      <c r="N39" s="66" t="s">
        <v>417</v>
      </c>
      <c r="O39" s="67">
        <v>740</v>
      </c>
      <c r="P39" s="67">
        <v>740</v>
      </c>
      <c r="Q39" s="67">
        <v>740</v>
      </c>
      <c r="R39" s="67">
        <v>740</v>
      </c>
      <c r="AA39" s="55">
        <f t="shared" si="0"/>
        <v>2960</v>
      </c>
    </row>
    <row r="40" spans="1:27">
      <c r="A40" s="65" t="s">
        <v>22</v>
      </c>
      <c r="B40" s="66" t="s">
        <v>1291</v>
      </c>
      <c r="C40" s="66" t="s">
        <v>1310</v>
      </c>
      <c r="D40" s="65">
        <v>120105</v>
      </c>
      <c r="E40" s="66" t="s">
        <v>1064</v>
      </c>
      <c r="F40" s="66" t="s">
        <v>1059</v>
      </c>
      <c r="G40" s="65" t="s">
        <v>87</v>
      </c>
      <c r="H40" s="65">
        <v>50426000</v>
      </c>
      <c r="I40" s="66" t="s">
        <v>422</v>
      </c>
      <c r="J40" s="66">
        <v>13</v>
      </c>
      <c r="K40" s="66" t="s">
        <v>414</v>
      </c>
      <c r="L40" s="66" t="s">
        <v>415</v>
      </c>
      <c r="M40" s="66" t="s">
        <v>414</v>
      </c>
      <c r="N40" s="66" t="s">
        <v>417</v>
      </c>
      <c r="O40" s="67">
        <v>931</v>
      </c>
      <c r="P40" s="67">
        <v>931</v>
      </c>
      <c r="Q40" s="67">
        <v>931</v>
      </c>
      <c r="R40" s="67">
        <v>931</v>
      </c>
      <c r="AA40" s="55">
        <f t="shared" si="0"/>
        <v>3724</v>
      </c>
    </row>
    <row r="41" spans="1:27">
      <c r="A41" s="65" t="s">
        <v>22</v>
      </c>
      <c r="B41" s="66" t="s">
        <v>1291</v>
      </c>
      <c r="C41" s="66" t="s">
        <v>1310</v>
      </c>
      <c r="D41" s="65">
        <v>120105</v>
      </c>
      <c r="E41" s="66" t="s">
        <v>1064</v>
      </c>
      <c r="F41" s="66" t="s">
        <v>1059</v>
      </c>
      <c r="G41" s="65" t="s">
        <v>88</v>
      </c>
      <c r="H41" s="65">
        <v>50450000</v>
      </c>
      <c r="I41" s="66" t="s">
        <v>424</v>
      </c>
      <c r="J41" s="66">
        <v>13</v>
      </c>
      <c r="K41" s="66" t="s">
        <v>414</v>
      </c>
      <c r="L41" s="66" t="s">
        <v>415</v>
      </c>
      <c r="M41" s="66" t="s">
        <v>414</v>
      </c>
      <c r="N41" s="66" t="s">
        <v>417</v>
      </c>
      <c r="O41" s="67">
        <v>0</v>
      </c>
      <c r="P41" s="67">
        <v>0</v>
      </c>
      <c r="Q41" s="67">
        <v>0</v>
      </c>
      <c r="R41" s="67">
        <v>11250</v>
      </c>
      <c r="AA41" s="55">
        <f t="shared" si="0"/>
        <v>11250</v>
      </c>
    </row>
    <row r="42" spans="1:27">
      <c r="A42" s="65" t="s">
        <v>22</v>
      </c>
      <c r="B42" s="66" t="s">
        <v>1291</v>
      </c>
      <c r="C42" s="66" t="s">
        <v>1310</v>
      </c>
      <c r="D42" s="65">
        <v>120105</v>
      </c>
      <c r="E42" s="66" t="s">
        <v>1064</v>
      </c>
      <c r="F42" s="66" t="s">
        <v>1059</v>
      </c>
      <c r="G42" s="65" t="s">
        <v>89</v>
      </c>
      <c r="H42" s="65">
        <v>50457000</v>
      </c>
      <c r="I42" s="66" t="s">
        <v>439</v>
      </c>
      <c r="J42" s="66">
        <v>13</v>
      </c>
      <c r="K42" s="66" t="s">
        <v>414</v>
      </c>
      <c r="L42" s="66" t="s">
        <v>415</v>
      </c>
      <c r="M42" s="66" t="s">
        <v>414</v>
      </c>
      <c r="N42" s="66" t="s">
        <v>417</v>
      </c>
      <c r="O42" s="67">
        <v>0</v>
      </c>
      <c r="P42" s="67">
        <v>0</v>
      </c>
      <c r="Q42" s="67">
        <v>2730</v>
      </c>
      <c r="R42" s="67">
        <v>0</v>
      </c>
      <c r="AA42" s="55">
        <f t="shared" si="0"/>
        <v>2730</v>
      </c>
    </row>
    <row r="43" spans="1:27">
      <c r="A43" s="65" t="s">
        <v>22</v>
      </c>
      <c r="B43" s="66" t="s">
        <v>1291</v>
      </c>
      <c r="C43" s="66" t="s">
        <v>1310</v>
      </c>
      <c r="D43" s="65">
        <v>120105</v>
      </c>
      <c r="E43" s="66" t="s">
        <v>1064</v>
      </c>
      <c r="F43" s="66" t="s">
        <v>1059</v>
      </c>
      <c r="G43" s="65" t="s">
        <v>90</v>
      </c>
      <c r="H43" s="65">
        <v>50421100</v>
      </c>
      <c r="I43" s="66" t="s">
        <v>418</v>
      </c>
      <c r="J43" s="66">
        <v>13</v>
      </c>
      <c r="K43" s="66" t="s">
        <v>414</v>
      </c>
      <c r="L43" s="66" t="s">
        <v>415</v>
      </c>
      <c r="M43" s="66" t="s">
        <v>414</v>
      </c>
      <c r="N43" s="66" t="s">
        <v>417</v>
      </c>
      <c r="O43" s="67">
        <v>-62.483864360635039</v>
      </c>
      <c r="P43" s="67">
        <v>-59.643688707878901</v>
      </c>
      <c r="Q43" s="67">
        <v>-62.483864360635039</v>
      </c>
      <c r="R43" s="67">
        <v>-62.483864360635039</v>
      </c>
      <c r="AA43" s="55">
        <f t="shared" si="0"/>
        <v>-247.09528178978402</v>
      </c>
    </row>
    <row r="44" spans="1:27">
      <c r="A44" s="65" t="s">
        <v>22</v>
      </c>
      <c r="B44" s="66" t="s">
        <v>1291</v>
      </c>
      <c r="C44" s="66" t="s">
        <v>1310</v>
      </c>
      <c r="D44" s="65">
        <v>120105</v>
      </c>
      <c r="E44" s="66" t="s">
        <v>1064</v>
      </c>
      <c r="F44" s="66" t="s">
        <v>1059</v>
      </c>
      <c r="G44" s="65" t="s">
        <v>91</v>
      </c>
      <c r="H44" s="65">
        <v>50422100</v>
      </c>
      <c r="I44" s="66" t="s">
        <v>420</v>
      </c>
      <c r="J44" s="66">
        <v>13</v>
      </c>
      <c r="K44" s="66" t="s">
        <v>414</v>
      </c>
      <c r="L44" s="66" t="s">
        <v>415</v>
      </c>
      <c r="M44" s="66" t="s">
        <v>414</v>
      </c>
      <c r="N44" s="66" t="s">
        <v>417</v>
      </c>
      <c r="O44" s="67">
        <v>-55.682066340471764</v>
      </c>
      <c r="P44" s="67">
        <v>-53.151063324995768</v>
      </c>
      <c r="Q44" s="67">
        <v>-55.682066340471764</v>
      </c>
      <c r="R44" s="67">
        <v>-55.682066340471764</v>
      </c>
      <c r="AA44" s="55">
        <f t="shared" si="0"/>
        <v>-220.19726234641104</v>
      </c>
    </row>
    <row r="45" spans="1:27">
      <c r="A45" s="65" t="s">
        <v>22</v>
      </c>
      <c r="B45" s="66" t="s">
        <v>1291</v>
      </c>
      <c r="C45" s="66" t="s">
        <v>1310</v>
      </c>
      <c r="D45" s="65">
        <v>120105</v>
      </c>
      <c r="E45" s="66" t="s">
        <v>1064</v>
      </c>
      <c r="F45" s="66" t="s">
        <v>1059</v>
      </c>
      <c r="G45" s="65" t="s">
        <v>92</v>
      </c>
      <c r="H45" s="65">
        <v>53150000</v>
      </c>
      <c r="I45" s="66" t="s">
        <v>658</v>
      </c>
      <c r="J45" s="66">
        <v>15</v>
      </c>
      <c r="K45" s="66" t="s">
        <v>650</v>
      </c>
      <c r="L45" s="66" t="s">
        <v>651</v>
      </c>
      <c r="M45" s="66" t="s">
        <v>650</v>
      </c>
      <c r="N45" s="66" t="s">
        <v>660</v>
      </c>
      <c r="O45" s="67">
        <v>7549.7076435833333</v>
      </c>
      <c r="P45" s="67">
        <v>7549.7076435833333</v>
      </c>
      <c r="Q45" s="67">
        <v>7549.7076435833333</v>
      </c>
      <c r="R45" s="67">
        <v>7549.7076435833333</v>
      </c>
      <c r="AA45" s="55">
        <f t="shared" si="0"/>
        <v>30198.830574333333</v>
      </c>
    </row>
    <row r="46" spans="1:27">
      <c r="A46" s="65" t="s">
        <v>22</v>
      </c>
      <c r="B46" s="66" t="s">
        <v>1291</v>
      </c>
      <c r="C46" s="66" t="s">
        <v>1310</v>
      </c>
      <c r="D46" s="65">
        <v>120105</v>
      </c>
      <c r="E46" s="66" t="s">
        <v>1064</v>
      </c>
      <c r="F46" s="66" t="s">
        <v>1059</v>
      </c>
      <c r="G46" s="65" t="s">
        <v>93</v>
      </c>
      <c r="H46" s="65">
        <v>53154000</v>
      </c>
      <c r="I46" s="66" t="s">
        <v>682</v>
      </c>
      <c r="J46" s="66">
        <v>15</v>
      </c>
      <c r="K46" s="66" t="s">
        <v>650</v>
      </c>
      <c r="L46" s="66" t="s">
        <v>651</v>
      </c>
      <c r="M46" s="66" t="s">
        <v>650</v>
      </c>
      <c r="N46" s="66" t="s">
        <v>681</v>
      </c>
      <c r="O46" s="67">
        <v>7694.2634474999995</v>
      </c>
      <c r="P46" s="67">
        <v>7694.2634474999995</v>
      </c>
      <c r="Q46" s="67">
        <v>7694.2634474999995</v>
      </c>
      <c r="R46" s="67">
        <v>7694.2634474999995</v>
      </c>
      <c r="AA46" s="55">
        <f t="shared" si="0"/>
        <v>30777.053789999998</v>
      </c>
    </row>
    <row r="47" spans="1:27">
      <c r="A47" s="65" t="s">
        <v>22</v>
      </c>
      <c r="B47" s="66" t="s">
        <v>1291</v>
      </c>
      <c r="C47" s="66" t="s">
        <v>1310</v>
      </c>
      <c r="D47" s="65">
        <v>120105</v>
      </c>
      <c r="E47" s="66" t="s">
        <v>1064</v>
      </c>
      <c r="F47" s="66" t="s">
        <v>1059</v>
      </c>
      <c r="G47" s="65" t="s">
        <v>94</v>
      </c>
      <c r="H47" s="65">
        <v>52550000</v>
      </c>
      <c r="I47" s="66" t="s">
        <v>584</v>
      </c>
      <c r="J47" s="66">
        <v>16</v>
      </c>
      <c r="K47" s="66" t="s">
        <v>553</v>
      </c>
      <c r="L47" s="66" t="s">
        <v>554</v>
      </c>
      <c r="M47" s="66" t="s">
        <v>555</v>
      </c>
      <c r="N47" s="66" t="s">
        <v>506</v>
      </c>
      <c r="O47" s="67">
        <v>5000</v>
      </c>
      <c r="P47" s="67">
        <v>0</v>
      </c>
      <c r="Q47" s="67">
        <v>0</v>
      </c>
      <c r="R47" s="67">
        <v>5000</v>
      </c>
      <c r="AA47" s="55">
        <f t="shared" si="0"/>
        <v>10000</v>
      </c>
    </row>
    <row r="48" spans="1:27">
      <c r="A48" s="65" t="s">
        <v>22</v>
      </c>
      <c r="B48" s="66" t="s">
        <v>1291</v>
      </c>
      <c r="C48" s="66" t="s">
        <v>1310</v>
      </c>
      <c r="D48" s="65">
        <v>120105</v>
      </c>
      <c r="E48" s="66" t="s">
        <v>1064</v>
      </c>
      <c r="F48" s="66" t="s">
        <v>1059</v>
      </c>
      <c r="G48" s="65" t="s">
        <v>95</v>
      </c>
      <c r="H48" s="65">
        <v>52571000</v>
      </c>
      <c r="I48" s="66" t="s">
        <v>610</v>
      </c>
      <c r="J48" s="66">
        <v>16</v>
      </c>
      <c r="K48" s="66" t="s">
        <v>553</v>
      </c>
      <c r="L48" s="66" t="s">
        <v>554</v>
      </c>
      <c r="M48" s="66" t="s">
        <v>555</v>
      </c>
      <c r="N48" s="66" t="s">
        <v>506</v>
      </c>
      <c r="O48" s="67">
        <v>0</v>
      </c>
      <c r="P48" s="67">
        <v>0</v>
      </c>
      <c r="Q48" s="67">
        <v>0</v>
      </c>
      <c r="R48" s="67">
        <v>0</v>
      </c>
      <c r="AA48" s="55">
        <f t="shared" si="0"/>
        <v>0</v>
      </c>
    </row>
    <row r="49" spans="1:27">
      <c r="A49" s="65" t="s">
        <v>22</v>
      </c>
      <c r="B49" s="66" t="s">
        <v>1291</v>
      </c>
      <c r="C49" s="66" t="s">
        <v>1310</v>
      </c>
      <c r="D49" s="65">
        <v>120105</v>
      </c>
      <c r="E49" s="66" t="s">
        <v>1064</v>
      </c>
      <c r="F49" s="66" t="s">
        <v>1059</v>
      </c>
      <c r="G49" s="65" t="s">
        <v>96</v>
      </c>
      <c r="H49" s="65">
        <v>52574000</v>
      </c>
      <c r="I49" s="66" t="s">
        <v>616</v>
      </c>
      <c r="J49" s="66">
        <v>17</v>
      </c>
      <c r="K49" s="66" t="s">
        <v>617</v>
      </c>
      <c r="L49" s="66" t="s">
        <v>618</v>
      </c>
      <c r="M49" s="66" t="s">
        <v>617</v>
      </c>
      <c r="N49" s="66" t="s">
        <v>506</v>
      </c>
      <c r="O49" s="67">
        <v>336.90002299999992</v>
      </c>
      <c r="P49" s="67">
        <v>336.90002299999992</v>
      </c>
      <c r="Q49" s="67">
        <v>336.90002299999992</v>
      </c>
      <c r="R49" s="67">
        <v>336.90002299999992</v>
      </c>
      <c r="AA49" s="55">
        <f t="shared" si="0"/>
        <v>1347.6000919999997</v>
      </c>
    </row>
    <row r="50" spans="1:27">
      <c r="A50" s="65" t="s">
        <v>22</v>
      </c>
      <c r="B50" s="66" t="s">
        <v>1291</v>
      </c>
      <c r="C50" s="66" t="s">
        <v>1310</v>
      </c>
      <c r="D50" s="65">
        <v>120105</v>
      </c>
      <c r="E50" s="66" t="s">
        <v>1064</v>
      </c>
      <c r="F50" s="66" t="s">
        <v>1059</v>
      </c>
      <c r="G50" s="65" t="s">
        <v>97</v>
      </c>
      <c r="H50" s="65">
        <v>52574100</v>
      </c>
      <c r="I50" s="66" t="s">
        <v>623</v>
      </c>
      <c r="J50" s="66">
        <v>17</v>
      </c>
      <c r="K50" s="66" t="s">
        <v>617</v>
      </c>
      <c r="L50" s="66" t="s">
        <v>618</v>
      </c>
      <c r="M50" s="66" t="s">
        <v>617</v>
      </c>
      <c r="N50" s="66" t="s">
        <v>506</v>
      </c>
      <c r="O50" s="67">
        <v>700</v>
      </c>
      <c r="P50" s="67">
        <v>700</v>
      </c>
      <c r="Q50" s="67">
        <v>700</v>
      </c>
      <c r="R50" s="67">
        <v>700</v>
      </c>
      <c r="AA50" s="55">
        <f t="shared" si="0"/>
        <v>2800</v>
      </c>
    </row>
    <row r="51" spans="1:27">
      <c r="A51" s="65" t="s">
        <v>22</v>
      </c>
      <c r="B51" s="66" t="s">
        <v>1291</v>
      </c>
      <c r="C51" s="66" t="s">
        <v>1310</v>
      </c>
      <c r="D51" s="65">
        <v>120105</v>
      </c>
      <c r="E51" s="66" t="s">
        <v>1064</v>
      </c>
      <c r="F51" s="66" t="s">
        <v>1059</v>
      </c>
      <c r="G51" s="65" t="s">
        <v>98</v>
      </c>
      <c r="H51" s="65">
        <v>52566000</v>
      </c>
      <c r="I51" s="66" t="s">
        <v>604</v>
      </c>
      <c r="J51" s="66">
        <v>18</v>
      </c>
      <c r="K51" s="66" t="s">
        <v>596</v>
      </c>
      <c r="L51" s="66" t="s">
        <v>597</v>
      </c>
      <c r="M51" s="66" t="s">
        <v>598</v>
      </c>
      <c r="N51" s="66" t="s">
        <v>506</v>
      </c>
      <c r="O51" s="67">
        <v>0</v>
      </c>
      <c r="P51" s="67">
        <v>0</v>
      </c>
      <c r="Q51" s="67">
        <v>0</v>
      </c>
      <c r="R51" s="67">
        <v>0</v>
      </c>
      <c r="AA51" s="55">
        <f t="shared" si="0"/>
        <v>0</v>
      </c>
    </row>
    <row r="52" spans="1:27">
      <c r="A52" s="65" t="s">
        <v>22</v>
      </c>
      <c r="B52" s="66" t="s">
        <v>1291</v>
      </c>
      <c r="C52" s="66" t="s">
        <v>1310</v>
      </c>
      <c r="D52" s="65">
        <v>120105</v>
      </c>
      <c r="E52" s="66" t="s">
        <v>1064</v>
      </c>
      <c r="F52" s="66" t="s">
        <v>1059</v>
      </c>
      <c r="G52" s="65" t="s">
        <v>99</v>
      </c>
      <c r="H52" s="65">
        <v>52562000</v>
      </c>
      <c r="I52" s="66" t="s">
        <v>590</v>
      </c>
      <c r="J52" s="66">
        <v>19</v>
      </c>
      <c r="K52" s="66" t="s">
        <v>527</v>
      </c>
      <c r="L52" s="66" t="s">
        <v>528</v>
      </c>
      <c r="M52" s="66" t="s">
        <v>529</v>
      </c>
      <c r="N52" s="66" t="s">
        <v>506</v>
      </c>
      <c r="O52" s="67">
        <v>500</v>
      </c>
      <c r="P52" s="67">
        <v>500</v>
      </c>
      <c r="Q52" s="67">
        <v>500</v>
      </c>
      <c r="R52" s="67">
        <v>500</v>
      </c>
      <c r="AA52" s="55">
        <f t="shared" si="0"/>
        <v>2000</v>
      </c>
    </row>
    <row r="53" spans="1:27">
      <c r="A53" s="65" t="s">
        <v>22</v>
      </c>
      <c r="B53" s="66" t="s">
        <v>1291</v>
      </c>
      <c r="C53" s="66" t="s">
        <v>1310</v>
      </c>
      <c r="D53" s="65">
        <v>120105</v>
      </c>
      <c r="E53" s="66" t="s">
        <v>1064</v>
      </c>
      <c r="F53" s="66" t="s">
        <v>1059</v>
      </c>
      <c r="G53" s="65" t="s">
        <v>100</v>
      </c>
      <c r="H53" s="65">
        <v>52526100</v>
      </c>
      <c r="I53" s="66" t="s">
        <v>549</v>
      </c>
      <c r="J53" s="66">
        <v>19</v>
      </c>
      <c r="K53" s="66" t="s">
        <v>527</v>
      </c>
      <c r="L53" s="66" t="s">
        <v>528</v>
      </c>
      <c r="M53" s="66" t="s">
        <v>529</v>
      </c>
      <c r="N53" s="66" t="s">
        <v>506</v>
      </c>
      <c r="O53" s="67">
        <v>8888.9920000000002</v>
      </c>
      <c r="P53" s="67">
        <v>8888.9920000000002</v>
      </c>
      <c r="Q53" s="67">
        <v>8888.9920000000002</v>
      </c>
      <c r="R53" s="67">
        <v>8888.9920000000002</v>
      </c>
      <c r="AA53" s="55">
        <f t="shared" si="0"/>
        <v>35555.968000000001</v>
      </c>
    </row>
    <row r="54" spans="1:27">
      <c r="A54" s="65" t="s">
        <v>22</v>
      </c>
      <c r="B54" s="66" t="s">
        <v>1291</v>
      </c>
      <c r="C54" s="66" t="s">
        <v>1310</v>
      </c>
      <c r="D54" s="65">
        <v>120105</v>
      </c>
      <c r="E54" s="66" t="s">
        <v>1064</v>
      </c>
      <c r="F54" s="66" t="s">
        <v>1059</v>
      </c>
      <c r="G54" s="65" t="s">
        <v>101</v>
      </c>
      <c r="H54" s="65">
        <v>52571500</v>
      </c>
      <c r="I54" s="66" t="s">
        <v>615</v>
      </c>
      <c r="J54" s="66">
        <v>19</v>
      </c>
      <c r="K54" s="66" t="s">
        <v>527</v>
      </c>
      <c r="L54" s="66" t="s">
        <v>528</v>
      </c>
      <c r="M54" s="66" t="s">
        <v>529</v>
      </c>
      <c r="N54" s="66" t="s">
        <v>506</v>
      </c>
      <c r="O54" s="67">
        <v>6393.0625000000009</v>
      </c>
      <c r="P54" s="67">
        <v>6393.0625000000009</v>
      </c>
      <c r="Q54" s="67">
        <v>6393.0625000000009</v>
      </c>
      <c r="R54" s="67">
        <v>6393.0625000000009</v>
      </c>
      <c r="AA54" s="55">
        <f t="shared" si="0"/>
        <v>25572.250000000004</v>
      </c>
    </row>
    <row r="55" spans="1:27">
      <c r="A55" s="65" t="s">
        <v>22</v>
      </c>
      <c r="B55" s="66" t="s">
        <v>1291</v>
      </c>
      <c r="C55" s="66" t="s">
        <v>1310</v>
      </c>
      <c r="D55" s="65">
        <v>120105</v>
      </c>
      <c r="E55" s="66" t="s">
        <v>1064</v>
      </c>
      <c r="F55" s="66" t="s">
        <v>1059</v>
      </c>
      <c r="G55" s="65" t="s">
        <v>102</v>
      </c>
      <c r="H55" s="65">
        <v>52534021</v>
      </c>
      <c r="I55" s="66" t="s">
        <v>564</v>
      </c>
      <c r="J55" s="66">
        <v>21</v>
      </c>
      <c r="K55" s="66" t="s">
        <v>561</v>
      </c>
      <c r="L55" s="66" t="s">
        <v>562</v>
      </c>
      <c r="M55" s="66" t="s">
        <v>563</v>
      </c>
      <c r="N55" s="66" t="s">
        <v>506</v>
      </c>
      <c r="O55" s="67">
        <v>615</v>
      </c>
      <c r="P55" s="67">
        <v>615</v>
      </c>
      <c r="Q55" s="67">
        <v>590</v>
      </c>
      <c r="R55" s="67">
        <v>515</v>
      </c>
      <c r="AA55" s="55">
        <f t="shared" si="0"/>
        <v>2335</v>
      </c>
    </row>
    <row r="56" spans="1:27">
      <c r="A56" s="65" t="s">
        <v>22</v>
      </c>
      <c r="B56" s="66" t="s">
        <v>1291</v>
      </c>
      <c r="C56" s="66" t="s">
        <v>1310</v>
      </c>
      <c r="D56" s="65">
        <v>120105</v>
      </c>
      <c r="E56" s="66" t="s">
        <v>1064</v>
      </c>
      <c r="F56" s="66" t="s">
        <v>1059</v>
      </c>
      <c r="G56" s="65" t="s">
        <v>103</v>
      </c>
      <c r="H56" s="65">
        <v>52534000</v>
      </c>
      <c r="I56" s="66" t="s">
        <v>560</v>
      </c>
      <c r="J56" s="66">
        <v>21</v>
      </c>
      <c r="K56" s="66" t="s">
        <v>561</v>
      </c>
      <c r="L56" s="66" t="s">
        <v>562</v>
      </c>
      <c r="M56" s="66" t="s">
        <v>563</v>
      </c>
      <c r="N56" s="66" t="s">
        <v>506</v>
      </c>
      <c r="O56" s="67">
        <v>3000</v>
      </c>
      <c r="P56" s="67">
        <v>3000</v>
      </c>
      <c r="Q56" s="67">
        <v>4000</v>
      </c>
      <c r="R56" s="67">
        <v>1000</v>
      </c>
      <c r="AA56" s="55">
        <f t="shared" si="0"/>
        <v>11000</v>
      </c>
    </row>
    <row r="57" spans="1:27">
      <c r="A57" s="65" t="s">
        <v>22</v>
      </c>
      <c r="B57" s="66" t="s">
        <v>1291</v>
      </c>
      <c r="C57" s="66" t="s">
        <v>1310</v>
      </c>
      <c r="D57" s="65">
        <v>120105</v>
      </c>
      <c r="E57" s="66" t="s">
        <v>1064</v>
      </c>
      <c r="F57" s="66" t="s">
        <v>1059</v>
      </c>
      <c r="G57" s="65" t="s">
        <v>104</v>
      </c>
      <c r="H57" s="65">
        <v>52534200</v>
      </c>
      <c r="I57" s="66" t="s">
        <v>565</v>
      </c>
      <c r="J57" s="66">
        <v>21</v>
      </c>
      <c r="K57" s="66" t="s">
        <v>561</v>
      </c>
      <c r="L57" s="66" t="s">
        <v>562</v>
      </c>
      <c r="M57" s="66" t="s">
        <v>563</v>
      </c>
      <c r="N57" s="66" t="s">
        <v>506</v>
      </c>
      <c r="O57" s="67">
        <v>11.3</v>
      </c>
      <c r="P57" s="67">
        <v>1295.3</v>
      </c>
      <c r="Q57" s="67">
        <v>11.3</v>
      </c>
      <c r="R57" s="67">
        <v>190.3</v>
      </c>
      <c r="AA57" s="55">
        <f t="shared" si="0"/>
        <v>1508.1999999999998</v>
      </c>
    </row>
    <row r="58" spans="1:27">
      <c r="A58" s="65" t="s">
        <v>22</v>
      </c>
      <c r="B58" s="66" t="s">
        <v>1291</v>
      </c>
      <c r="C58" s="66" t="s">
        <v>1310</v>
      </c>
      <c r="D58" s="65">
        <v>120105</v>
      </c>
      <c r="E58" s="66" t="s">
        <v>1064</v>
      </c>
      <c r="F58" s="66" t="s">
        <v>1059</v>
      </c>
      <c r="G58" s="65" t="s">
        <v>105</v>
      </c>
      <c r="H58" s="65">
        <v>52001000</v>
      </c>
      <c r="I58" s="66" t="s">
        <v>488</v>
      </c>
      <c r="J58" s="66">
        <v>22</v>
      </c>
      <c r="K58" s="66" t="s">
        <v>489</v>
      </c>
      <c r="L58" s="66" t="s">
        <v>490</v>
      </c>
      <c r="M58" s="66" t="s">
        <v>489</v>
      </c>
      <c r="N58" s="66" t="s">
        <v>492</v>
      </c>
      <c r="O58" s="67">
        <v>5000</v>
      </c>
      <c r="P58" s="67">
        <v>0</v>
      </c>
      <c r="Q58" s="67">
        <v>0</v>
      </c>
      <c r="R58" s="67">
        <v>5000</v>
      </c>
      <c r="AA58" s="55">
        <f t="shared" si="0"/>
        <v>10000</v>
      </c>
    </row>
    <row r="59" spans="1:27">
      <c r="A59" s="65" t="s">
        <v>22</v>
      </c>
      <c r="B59" s="66" t="s">
        <v>1291</v>
      </c>
      <c r="C59" s="66" t="s">
        <v>1310</v>
      </c>
      <c r="D59" s="65">
        <v>120105</v>
      </c>
      <c r="E59" s="66" t="s">
        <v>1064</v>
      </c>
      <c r="F59" s="66" t="s">
        <v>1059</v>
      </c>
      <c r="G59" s="65" t="s">
        <v>106</v>
      </c>
      <c r="H59" s="65">
        <v>52527000</v>
      </c>
      <c r="I59" s="66" t="s">
        <v>550</v>
      </c>
      <c r="J59" s="66">
        <v>22</v>
      </c>
      <c r="K59" s="66" t="s">
        <v>489</v>
      </c>
      <c r="L59" s="66" t="s">
        <v>490</v>
      </c>
      <c r="M59" s="66" t="s">
        <v>489</v>
      </c>
      <c r="N59" s="66" t="s">
        <v>506</v>
      </c>
      <c r="O59" s="67">
        <v>0</v>
      </c>
      <c r="P59" s="67">
        <v>0</v>
      </c>
      <c r="Q59" s="67">
        <v>7500</v>
      </c>
      <c r="R59" s="67">
        <v>0</v>
      </c>
      <c r="AA59" s="55">
        <f t="shared" si="0"/>
        <v>7500</v>
      </c>
    </row>
    <row r="60" spans="1:27">
      <c r="A60" s="65" t="s">
        <v>22</v>
      </c>
      <c r="B60" s="66" t="s">
        <v>1291</v>
      </c>
      <c r="C60" s="66" t="s">
        <v>1310</v>
      </c>
      <c r="D60" s="65">
        <v>120105</v>
      </c>
      <c r="E60" s="66" t="s">
        <v>1064</v>
      </c>
      <c r="F60" s="66" t="s">
        <v>1059</v>
      </c>
      <c r="G60" s="65" t="s">
        <v>107</v>
      </c>
      <c r="H60" s="65">
        <v>52568000</v>
      </c>
      <c r="I60" s="66" t="s">
        <v>609</v>
      </c>
      <c r="J60" s="66">
        <v>22</v>
      </c>
      <c r="K60" s="66" t="s">
        <v>489</v>
      </c>
      <c r="L60" s="66" t="s">
        <v>490</v>
      </c>
      <c r="M60" s="66" t="s">
        <v>489</v>
      </c>
      <c r="N60" s="66" t="s">
        <v>506</v>
      </c>
      <c r="O60" s="67">
        <v>1869.89</v>
      </c>
      <c r="P60" s="67">
        <v>1869.89</v>
      </c>
      <c r="Q60" s="67">
        <v>1869.89</v>
      </c>
      <c r="R60" s="67">
        <v>1869.89</v>
      </c>
      <c r="AA60" s="55">
        <f t="shared" si="0"/>
        <v>7479.56</v>
      </c>
    </row>
    <row r="61" spans="1:27">
      <c r="A61" s="65" t="s">
        <v>22</v>
      </c>
      <c r="B61" s="66" t="s">
        <v>1291</v>
      </c>
      <c r="C61" s="66" t="s">
        <v>1310</v>
      </c>
      <c r="D61" s="65">
        <v>120105</v>
      </c>
      <c r="E61" s="66" t="s">
        <v>1064</v>
      </c>
      <c r="F61" s="66" t="s">
        <v>1059</v>
      </c>
      <c r="G61" s="65" t="s">
        <v>108</v>
      </c>
      <c r="H61" s="65">
        <v>52579000</v>
      </c>
      <c r="I61" s="66" t="s">
        <v>632</v>
      </c>
      <c r="J61" s="66">
        <v>22</v>
      </c>
      <c r="K61" s="66" t="s">
        <v>489</v>
      </c>
      <c r="L61" s="66" t="s">
        <v>490</v>
      </c>
      <c r="M61" s="66" t="s">
        <v>489</v>
      </c>
      <c r="N61" s="66" t="s">
        <v>506</v>
      </c>
      <c r="O61" s="67">
        <v>0</v>
      </c>
      <c r="P61" s="67">
        <v>3555.75</v>
      </c>
      <c r="Q61" s="67">
        <v>0</v>
      </c>
      <c r="R61" s="67">
        <v>0</v>
      </c>
      <c r="AA61" s="55">
        <f t="shared" si="0"/>
        <v>3555.75</v>
      </c>
    </row>
    <row r="62" spans="1:27">
      <c r="A62" s="65" t="s">
        <v>22</v>
      </c>
      <c r="B62" s="66" t="s">
        <v>1291</v>
      </c>
      <c r="C62" s="66" t="s">
        <v>1310</v>
      </c>
      <c r="D62" s="65">
        <v>120105</v>
      </c>
      <c r="E62" s="66" t="s">
        <v>1064</v>
      </c>
      <c r="F62" s="66" t="s">
        <v>1059</v>
      </c>
      <c r="G62" s="65" t="s">
        <v>109</v>
      </c>
      <c r="H62" s="65">
        <v>52585000</v>
      </c>
      <c r="I62" s="66" t="s">
        <v>642</v>
      </c>
      <c r="J62" s="66">
        <v>22</v>
      </c>
      <c r="K62" s="66" t="s">
        <v>489</v>
      </c>
      <c r="L62" s="66" t="s">
        <v>490</v>
      </c>
      <c r="M62" s="66" t="s">
        <v>489</v>
      </c>
      <c r="N62" s="66" t="s">
        <v>506</v>
      </c>
      <c r="O62" s="67">
        <v>-2005.26</v>
      </c>
      <c r="P62" s="67">
        <v>-4213.2700000000004</v>
      </c>
      <c r="Q62" s="67">
        <v>-3124.81</v>
      </c>
      <c r="R62" s="67">
        <v>-1545.44</v>
      </c>
      <c r="AA62" s="55">
        <f t="shared" si="0"/>
        <v>-10888.78</v>
      </c>
    </row>
    <row r="63" spans="1:27">
      <c r="A63" s="65" t="s">
        <v>22</v>
      </c>
      <c r="B63" s="66" t="s">
        <v>1291</v>
      </c>
      <c r="C63" s="66" t="s">
        <v>1310</v>
      </c>
      <c r="D63" s="65">
        <v>120105</v>
      </c>
      <c r="E63" s="66" t="s">
        <v>1064</v>
      </c>
      <c r="F63" s="66" t="s">
        <v>1059</v>
      </c>
      <c r="G63" s="65" t="s">
        <v>110</v>
      </c>
      <c r="H63" s="65">
        <v>52524000</v>
      </c>
      <c r="I63" s="66" t="s">
        <v>548</v>
      </c>
      <c r="J63" s="66">
        <v>22</v>
      </c>
      <c r="K63" s="66" t="s">
        <v>489</v>
      </c>
      <c r="L63" s="66" t="s">
        <v>490</v>
      </c>
      <c r="M63" s="66" t="s">
        <v>489</v>
      </c>
      <c r="N63" s="66" t="s">
        <v>506</v>
      </c>
      <c r="O63" s="67">
        <v>4558</v>
      </c>
      <c r="P63" s="67">
        <v>4558</v>
      </c>
      <c r="Q63" s="67">
        <v>4558</v>
      </c>
      <c r="R63" s="67">
        <v>4558</v>
      </c>
      <c r="AA63" s="55">
        <f t="shared" si="0"/>
        <v>18232</v>
      </c>
    </row>
    <row r="64" spans="1:27">
      <c r="A64" s="65" t="s">
        <v>22</v>
      </c>
      <c r="B64" s="66" t="s">
        <v>1291</v>
      </c>
      <c r="C64" s="66" t="s">
        <v>1310</v>
      </c>
      <c r="D64" s="65">
        <v>120105</v>
      </c>
      <c r="E64" s="66" t="s">
        <v>1064</v>
      </c>
      <c r="F64" s="66" t="s">
        <v>1059</v>
      </c>
      <c r="G64" s="65" t="s">
        <v>111</v>
      </c>
      <c r="H64" s="65">
        <v>54140000</v>
      </c>
      <c r="I64" s="66" t="s">
        <v>732</v>
      </c>
      <c r="J64" s="66">
        <v>23</v>
      </c>
      <c r="K64" s="66" t="s">
        <v>722</v>
      </c>
      <c r="L64" s="66" t="s">
        <v>723</v>
      </c>
      <c r="M64" s="66" t="s">
        <v>722</v>
      </c>
      <c r="N64" s="66" t="s">
        <v>734</v>
      </c>
      <c r="O64" s="67">
        <v>100</v>
      </c>
      <c r="P64" s="67">
        <v>100</v>
      </c>
      <c r="Q64" s="67">
        <v>100</v>
      </c>
      <c r="R64" s="67">
        <v>100</v>
      </c>
      <c r="AA64" s="55">
        <f t="shared" si="0"/>
        <v>400</v>
      </c>
    </row>
    <row r="65" spans="1:27">
      <c r="A65" s="65" t="s">
        <v>22</v>
      </c>
      <c r="B65" s="66" t="s">
        <v>1291</v>
      </c>
      <c r="C65" s="66" t="s">
        <v>1310</v>
      </c>
      <c r="D65" s="65">
        <v>120105</v>
      </c>
      <c r="E65" s="66" t="s">
        <v>1064</v>
      </c>
      <c r="F65" s="66" t="s">
        <v>1059</v>
      </c>
      <c r="G65" s="65" t="s">
        <v>112</v>
      </c>
      <c r="H65" s="65">
        <v>55010200</v>
      </c>
      <c r="I65" s="66" t="s">
        <v>771</v>
      </c>
      <c r="J65" s="66">
        <v>24</v>
      </c>
      <c r="K65" s="66" t="s">
        <v>746</v>
      </c>
      <c r="L65" s="66" t="s">
        <v>747</v>
      </c>
      <c r="M65" s="66" t="s">
        <v>746</v>
      </c>
      <c r="N65" s="66" t="s">
        <v>749</v>
      </c>
      <c r="O65" s="67">
        <v>30000</v>
      </c>
      <c r="P65" s="67">
        <v>30000</v>
      </c>
      <c r="Q65" s="67">
        <v>30000</v>
      </c>
      <c r="R65" s="67">
        <v>24000</v>
      </c>
      <c r="AA65" s="55">
        <f t="shared" si="0"/>
        <v>114000</v>
      </c>
    </row>
    <row r="66" spans="1:27">
      <c r="A66" s="65" t="s">
        <v>22</v>
      </c>
      <c r="B66" s="66" t="s">
        <v>1291</v>
      </c>
      <c r="C66" s="66" t="s">
        <v>1310</v>
      </c>
      <c r="D66" s="65">
        <v>120105</v>
      </c>
      <c r="E66" s="66" t="s">
        <v>1064</v>
      </c>
      <c r="F66" s="66" t="s">
        <v>1059</v>
      </c>
      <c r="G66" s="65" t="s">
        <v>113</v>
      </c>
      <c r="H66" s="65">
        <v>55010300</v>
      </c>
      <c r="I66" s="66" t="s">
        <v>772</v>
      </c>
      <c r="J66" s="66">
        <v>24</v>
      </c>
      <c r="K66" s="66" t="s">
        <v>746</v>
      </c>
      <c r="L66" s="66" t="s">
        <v>747</v>
      </c>
      <c r="M66" s="66" t="s">
        <v>746</v>
      </c>
      <c r="N66" s="66" t="s">
        <v>749</v>
      </c>
      <c r="O66" s="67">
        <v>15000</v>
      </c>
      <c r="P66" s="67">
        <v>20000</v>
      </c>
      <c r="Q66" s="67">
        <v>15000</v>
      </c>
      <c r="R66" s="67">
        <v>15000</v>
      </c>
      <c r="AA66" s="55">
        <f t="shared" si="0"/>
        <v>65000</v>
      </c>
    </row>
    <row r="67" spans="1:27">
      <c r="A67" s="65" t="s">
        <v>22</v>
      </c>
      <c r="B67" s="66" t="s">
        <v>1291</v>
      </c>
      <c r="C67" s="66" t="s">
        <v>1310</v>
      </c>
      <c r="D67" s="65">
        <v>120105</v>
      </c>
      <c r="E67" s="66" t="s">
        <v>1064</v>
      </c>
      <c r="F67" s="66" t="s">
        <v>1059</v>
      </c>
      <c r="G67" s="65" t="s">
        <v>114</v>
      </c>
      <c r="H67" s="65">
        <v>55010500</v>
      </c>
      <c r="I67" s="66" t="s">
        <v>774</v>
      </c>
      <c r="J67" s="66">
        <v>24</v>
      </c>
      <c r="K67" s="66" t="s">
        <v>746</v>
      </c>
      <c r="L67" s="66" t="s">
        <v>747</v>
      </c>
      <c r="M67" s="66" t="s">
        <v>746</v>
      </c>
      <c r="N67" s="66" t="s">
        <v>749</v>
      </c>
      <c r="O67" s="67">
        <v>200</v>
      </c>
      <c r="P67" s="67">
        <v>200</v>
      </c>
      <c r="Q67" s="67">
        <v>200</v>
      </c>
      <c r="R67" s="67">
        <v>200</v>
      </c>
      <c r="AA67" s="55">
        <f t="shared" ref="AA67:AA127" si="1">SUM(O67:Z67)</f>
        <v>800</v>
      </c>
    </row>
    <row r="68" spans="1:27">
      <c r="A68" s="65" t="s">
        <v>22</v>
      </c>
      <c r="B68" s="66" t="s">
        <v>1291</v>
      </c>
      <c r="C68" s="66" t="s">
        <v>1310</v>
      </c>
      <c r="D68" s="65">
        <v>120105</v>
      </c>
      <c r="E68" s="66" t="s">
        <v>1064</v>
      </c>
      <c r="F68" s="66" t="s">
        <v>1059</v>
      </c>
      <c r="G68" s="65" t="s">
        <v>115</v>
      </c>
      <c r="H68" s="65">
        <v>55000100</v>
      </c>
      <c r="I68" s="66" t="s">
        <v>769</v>
      </c>
      <c r="J68" s="66">
        <v>24</v>
      </c>
      <c r="K68" s="66" t="s">
        <v>746</v>
      </c>
      <c r="L68" s="66" t="s">
        <v>747</v>
      </c>
      <c r="M68" s="66" t="s">
        <v>746</v>
      </c>
      <c r="N68" s="66" t="s">
        <v>749</v>
      </c>
      <c r="O68" s="67">
        <v>-8725.5</v>
      </c>
      <c r="P68" s="67">
        <v>-9695</v>
      </c>
      <c r="Q68" s="67">
        <v>-8725.5</v>
      </c>
      <c r="R68" s="67">
        <v>-7562.0999999999995</v>
      </c>
      <c r="AA68" s="55">
        <f t="shared" si="1"/>
        <v>-34708.1</v>
      </c>
    </row>
    <row r="69" spans="1:27">
      <c r="A69" s="65" t="s">
        <v>22</v>
      </c>
      <c r="B69" s="66" t="s">
        <v>1291</v>
      </c>
      <c r="C69" s="66" t="s">
        <v>1310</v>
      </c>
      <c r="D69" s="65">
        <v>120105</v>
      </c>
      <c r="E69" s="66" t="s">
        <v>1064</v>
      </c>
      <c r="F69" s="66" t="s">
        <v>1059</v>
      </c>
      <c r="G69" s="65" t="s">
        <v>116</v>
      </c>
      <c r="H69" s="65">
        <v>52520000</v>
      </c>
      <c r="I69" s="66" t="s">
        <v>546</v>
      </c>
      <c r="J69" s="66">
        <v>26</v>
      </c>
      <c r="K69" s="66" t="s">
        <v>515</v>
      </c>
      <c r="L69" s="66" t="s">
        <v>516</v>
      </c>
      <c r="M69" s="66" t="s">
        <v>517</v>
      </c>
      <c r="N69" s="66" t="s">
        <v>519</v>
      </c>
      <c r="O69" s="67">
        <v>6111.25</v>
      </c>
      <c r="P69" s="67">
        <v>6111.25</v>
      </c>
      <c r="Q69" s="67">
        <v>6111.25</v>
      </c>
      <c r="R69" s="67">
        <v>6111.25</v>
      </c>
      <c r="AA69" s="55">
        <f t="shared" si="1"/>
        <v>24445</v>
      </c>
    </row>
    <row r="70" spans="1:27">
      <c r="A70" s="65" t="s">
        <v>22</v>
      </c>
      <c r="B70" s="66" t="s">
        <v>1291</v>
      </c>
      <c r="C70" s="66" t="s">
        <v>1310</v>
      </c>
      <c r="D70" s="65">
        <v>120105</v>
      </c>
      <c r="E70" s="66" t="s">
        <v>1064</v>
      </c>
      <c r="F70" s="66" t="s">
        <v>1059</v>
      </c>
      <c r="G70" s="65" t="s">
        <v>117</v>
      </c>
      <c r="H70" s="65">
        <v>52510015</v>
      </c>
      <c r="I70" s="66" t="s">
        <v>530</v>
      </c>
      <c r="J70" s="66">
        <v>26</v>
      </c>
      <c r="K70" s="66" t="s">
        <v>515</v>
      </c>
      <c r="L70" s="66" t="s">
        <v>516</v>
      </c>
      <c r="M70" s="66" t="s">
        <v>517</v>
      </c>
      <c r="N70" s="66" t="s">
        <v>519</v>
      </c>
      <c r="O70" s="67">
        <v>12000</v>
      </c>
      <c r="P70" s="67">
        <v>12000</v>
      </c>
      <c r="Q70" s="67">
        <v>12000</v>
      </c>
      <c r="R70" s="67">
        <v>12000</v>
      </c>
      <c r="AA70" s="55">
        <f t="shared" si="1"/>
        <v>48000</v>
      </c>
    </row>
    <row r="71" spans="1:27">
      <c r="A71" s="65" t="s">
        <v>22</v>
      </c>
      <c r="B71" s="66" t="s">
        <v>1291</v>
      </c>
      <c r="C71" s="66" t="s">
        <v>1310</v>
      </c>
      <c r="D71" s="65">
        <v>120105</v>
      </c>
      <c r="E71" s="66" t="s">
        <v>1064</v>
      </c>
      <c r="F71" s="66" t="s">
        <v>1059</v>
      </c>
      <c r="G71" s="65" t="s">
        <v>118</v>
      </c>
      <c r="H71" s="65">
        <v>52542015</v>
      </c>
      <c r="I71" s="66" t="s">
        <v>570</v>
      </c>
      <c r="J71" s="66">
        <v>26</v>
      </c>
      <c r="K71" s="66" t="s">
        <v>515</v>
      </c>
      <c r="L71" s="66" t="s">
        <v>516</v>
      </c>
      <c r="M71" s="66" t="s">
        <v>517</v>
      </c>
      <c r="N71" s="66" t="s">
        <v>519</v>
      </c>
      <c r="O71" s="67">
        <v>12276.204877720511</v>
      </c>
      <c r="P71" s="67">
        <v>12276.204877720511</v>
      </c>
      <c r="Q71" s="67">
        <v>12276.204877720511</v>
      </c>
      <c r="R71" s="67">
        <v>12276.204877720511</v>
      </c>
      <c r="AA71" s="55">
        <f t="shared" si="1"/>
        <v>49104.819510882044</v>
      </c>
    </row>
    <row r="72" spans="1:27">
      <c r="A72" s="65" t="s">
        <v>22</v>
      </c>
      <c r="B72" s="66" t="s">
        <v>1291</v>
      </c>
      <c r="C72" s="66" t="s">
        <v>1310</v>
      </c>
      <c r="D72" s="65">
        <v>120105</v>
      </c>
      <c r="E72" s="66" t="s">
        <v>1064</v>
      </c>
      <c r="F72" s="66" t="s">
        <v>1059</v>
      </c>
      <c r="G72" s="65" t="s">
        <v>119</v>
      </c>
      <c r="H72" s="65">
        <v>52566015</v>
      </c>
      <c r="I72" s="66" t="s">
        <v>605</v>
      </c>
      <c r="J72" s="66">
        <v>26</v>
      </c>
      <c r="K72" s="66" t="s">
        <v>515</v>
      </c>
      <c r="L72" s="66" t="s">
        <v>516</v>
      </c>
      <c r="M72" s="66" t="s">
        <v>517</v>
      </c>
      <c r="N72" s="66" t="s">
        <v>519</v>
      </c>
      <c r="O72" s="67">
        <v>55917.774049374748</v>
      </c>
      <c r="P72" s="67">
        <v>55917.774049374748</v>
      </c>
      <c r="Q72" s="67">
        <v>55917.774049374748</v>
      </c>
      <c r="R72" s="67">
        <v>55917.774049374748</v>
      </c>
      <c r="AA72" s="55">
        <f t="shared" si="1"/>
        <v>223671.09619749899</v>
      </c>
    </row>
    <row r="73" spans="1:27">
      <c r="A73" s="65" t="s">
        <v>22</v>
      </c>
      <c r="B73" s="66" t="s">
        <v>1291</v>
      </c>
      <c r="C73" s="66" t="s">
        <v>1310</v>
      </c>
      <c r="D73" s="65">
        <v>120105</v>
      </c>
      <c r="E73" s="66" t="s">
        <v>1064</v>
      </c>
      <c r="F73" s="66" t="s">
        <v>1059</v>
      </c>
      <c r="G73" s="65" t="s">
        <v>120</v>
      </c>
      <c r="H73" s="65">
        <v>56610000</v>
      </c>
      <c r="I73" s="66" t="s">
        <v>790</v>
      </c>
      <c r="J73" s="66">
        <v>27</v>
      </c>
      <c r="K73" s="66" t="s">
        <v>791</v>
      </c>
      <c r="L73" s="66" t="s">
        <v>792</v>
      </c>
      <c r="M73" s="66" t="s">
        <v>791</v>
      </c>
      <c r="N73" s="66" t="s">
        <v>794</v>
      </c>
      <c r="O73" s="67">
        <v>25000</v>
      </c>
      <c r="P73" s="67">
        <v>25000</v>
      </c>
      <c r="Q73" s="67">
        <v>25000</v>
      </c>
      <c r="R73" s="67">
        <v>25000</v>
      </c>
      <c r="AA73" s="55">
        <f t="shared" si="1"/>
        <v>100000</v>
      </c>
    </row>
    <row r="74" spans="1:27">
      <c r="A74" s="65" t="s">
        <v>22</v>
      </c>
      <c r="B74" s="66" t="s">
        <v>1291</v>
      </c>
      <c r="C74" s="66" t="s">
        <v>1310</v>
      </c>
      <c r="D74" s="65">
        <v>120105</v>
      </c>
      <c r="E74" s="66" t="s">
        <v>1064</v>
      </c>
      <c r="F74" s="66" t="s">
        <v>1059</v>
      </c>
      <c r="G74" s="65" t="s">
        <v>121</v>
      </c>
      <c r="H74" s="65">
        <v>56620000</v>
      </c>
      <c r="I74" s="66" t="s">
        <v>796</v>
      </c>
      <c r="J74" s="66">
        <v>27</v>
      </c>
      <c r="K74" s="66" t="s">
        <v>791</v>
      </c>
      <c r="L74" s="66" t="s">
        <v>792</v>
      </c>
      <c r="M74" s="66" t="s">
        <v>791</v>
      </c>
      <c r="N74" s="66" t="s">
        <v>798</v>
      </c>
      <c r="O74" s="67">
        <v>667</v>
      </c>
      <c r="P74" s="67">
        <v>667</v>
      </c>
      <c r="Q74" s="67">
        <v>667</v>
      </c>
      <c r="R74" s="67">
        <v>667</v>
      </c>
      <c r="AA74" s="55">
        <f t="shared" si="1"/>
        <v>2668</v>
      </c>
    </row>
    <row r="75" spans="1:27">
      <c r="A75" s="65" t="s">
        <v>22</v>
      </c>
      <c r="B75" s="66" t="s">
        <v>1291</v>
      </c>
      <c r="C75" s="66" t="s">
        <v>1310</v>
      </c>
      <c r="D75" s="65">
        <v>120105</v>
      </c>
      <c r="E75" s="66" t="s">
        <v>1064</v>
      </c>
      <c r="F75" s="66" t="s">
        <v>1059</v>
      </c>
      <c r="G75" s="65" t="s">
        <v>123</v>
      </c>
      <c r="H75" s="65">
        <v>55715000</v>
      </c>
      <c r="I75" s="66" t="s">
        <v>1045</v>
      </c>
      <c r="J75" s="66">
        <v>28</v>
      </c>
      <c r="K75" s="66" t="s">
        <v>776</v>
      </c>
      <c r="L75" s="66" t="s">
        <v>777</v>
      </c>
      <c r="M75" s="66" t="s">
        <v>776</v>
      </c>
      <c r="N75" s="66" t="s">
        <v>782</v>
      </c>
      <c r="O75" s="67">
        <v>32346</v>
      </c>
      <c r="P75" s="67">
        <v>32346</v>
      </c>
      <c r="Q75" s="67">
        <v>32346</v>
      </c>
      <c r="R75" s="67">
        <v>32346</v>
      </c>
      <c r="AA75" s="55">
        <f t="shared" si="1"/>
        <v>129384</v>
      </c>
    </row>
    <row r="76" spans="1:27">
      <c r="A76" s="65" t="s">
        <v>22</v>
      </c>
      <c r="B76" s="66" t="s">
        <v>1291</v>
      </c>
      <c r="C76" s="66" t="s">
        <v>1310</v>
      </c>
      <c r="D76" s="65">
        <v>120105</v>
      </c>
      <c r="E76" s="66" t="s">
        <v>1064</v>
      </c>
      <c r="F76" s="66" t="s">
        <v>1059</v>
      </c>
      <c r="G76" s="65" t="s">
        <v>126</v>
      </c>
      <c r="H76" s="65">
        <v>62502600</v>
      </c>
      <c r="I76" s="66" t="s">
        <v>838</v>
      </c>
      <c r="J76" s="66">
        <v>29</v>
      </c>
      <c r="K76" s="66" t="s">
        <v>814</v>
      </c>
      <c r="L76" s="66" t="s">
        <v>815</v>
      </c>
      <c r="M76" s="66" t="s">
        <v>816</v>
      </c>
      <c r="N76" s="66" t="s">
        <v>506</v>
      </c>
      <c r="O76" s="67">
        <v>28518.1</v>
      </c>
      <c r="P76" s="67">
        <v>28518.1</v>
      </c>
      <c r="Q76" s="67">
        <v>28745.23</v>
      </c>
      <c r="R76" s="67">
        <v>28745.23</v>
      </c>
      <c r="AA76" s="55">
        <f t="shared" si="1"/>
        <v>114526.65999999999</v>
      </c>
    </row>
    <row r="77" spans="1:27">
      <c r="A77" s="65" t="s">
        <v>22</v>
      </c>
      <c r="B77" s="66" t="s">
        <v>1291</v>
      </c>
      <c r="C77" s="66" t="s">
        <v>1310</v>
      </c>
      <c r="D77" s="65">
        <v>120105</v>
      </c>
      <c r="E77" s="66" t="s">
        <v>1064</v>
      </c>
      <c r="F77" s="66" t="s">
        <v>1059</v>
      </c>
      <c r="G77" s="65" t="s">
        <v>127</v>
      </c>
      <c r="H77" s="65">
        <v>68011000</v>
      </c>
      <c r="I77" s="66" t="s">
        <v>858</v>
      </c>
      <c r="J77" s="66">
        <v>30</v>
      </c>
      <c r="K77" s="66" t="s">
        <v>859</v>
      </c>
      <c r="L77" s="66" t="s">
        <v>860</v>
      </c>
      <c r="M77" s="66" t="s">
        <v>859</v>
      </c>
      <c r="N77" s="66" t="s">
        <v>862</v>
      </c>
      <c r="O77" s="67">
        <v>133214.55333333334</v>
      </c>
      <c r="P77" s="67">
        <v>133214.55333333334</v>
      </c>
      <c r="Q77" s="67">
        <v>133214.55333333334</v>
      </c>
      <c r="R77" s="67">
        <v>133214.55333333334</v>
      </c>
      <c r="AA77" s="55">
        <f t="shared" si="1"/>
        <v>532858.21333333338</v>
      </c>
    </row>
    <row r="78" spans="1:27">
      <c r="A78" s="65" t="s">
        <v>22</v>
      </c>
      <c r="B78" s="66" t="s">
        <v>1291</v>
      </c>
      <c r="C78" s="66" t="s">
        <v>1310</v>
      </c>
      <c r="D78" s="65">
        <v>120105</v>
      </c>
      <c r="E78" s="66" t="s">
        <v>1064</v>
      </c>
      <c r="F78" s="66" t="s">
        <v>1059</v>
      </c>
      <c r="G78" s="65" t="s">
        <v>69</v>
      </c>
      <c r="H78" s="65">
        <v>68532000</v>
      </c>
      <c r="I78" s="66" t="s">
        <v>892</v>
      </c>
      <c r="J78" s="66">
        <v>34</v>
      </c>
      <c r="K78" s="66" t="s">
        <v>887</v>
      </c>
      <c r="L78" s="66" t="s">
        <v>888</v>
      </c>
      <c r="M78" s="66" t="s">
        <v>887</v>
      </c>
      <c r="N78" s="66" t="s">
        <v>894</v>
      </c>
      <c r="O78" s="67">
        <v>0</v>
      </c>
      <c r="P78" s="67">
        <v>0</v>
      </c>
      <c r="Q78" s="67">
        <v>0</v>
      </c>
      <c r="R78" s="67">
        <v>0</v>
      </c>
      <c r="AA78" s="55">
        <f t="shared" si="1"/>
        <v>0</v>
      </c>
    </row>
    <row r="79" spans="1:27">
      <c r="A79" s="65" t="s">
        <v>22</v>
      </c>
      <c r="B79" s="66" t="s">
        <v>1291</v>
      </c>
      <c r="C79" s="66" t="s">
        <v>1310</v>
      </c>
      <c r="D79" s="65">
        <v>120105</v>
      </c>
      <c r="E79" s="66" t="s">
        <v>1064</v>
      </c>
      <c r="F79" s="66" t="s">
        <v>1059</v>
      </c>
      <c r="G79" s="65" t="s">
        <v>70</v>
      </c>
      <c r="H79" s="65">
        <v>68533000</v>
      </c>
      <c r="I79" s="66" t="s">
        <v>896</v>
      </c>
      <c r="J79" s="66">
        <v>34</v>
      </c>
      <c r="K79" s="66" t="s">
        <v>887</v>
      </c>
      <c r="L79" s="66" t="s">
        <v>888</v>
      </c>
      <c r="M79" s="66" t="s">
        <v>887</v>
      </c>
      <c r="N79" s="66" t="s">
        <v>894</v>
      </c>
      <c r="O79" s="67">
        <v>2544.5088879529089</v>
      </c>
      <c r="P79" s="67">
        <v>2428.849847591413</v>
      </c>
      <c r="Q79" s="67">
        <v>2544.5088879529089</v>
      </c>
      <c r="R79" s="67">
        <v>2544.5088879529089</v>
      </c>
      <c r="AA79" s="55">
        <f t="shared" si="1"/>
        <v>10062.376511450138</v>
      </c>
    </row>
    <row r="80" spans="1:27">
      <c r="A80" s="65" t="s">
        <v>22</v>
      </c>
      <c r="B80" s="66" t="s">
        <v>1291</v>
      </c>
      <c r="C80" s="66" t="s">
        <v>1310</v>
      </c>
      <c r="D80" s="65">
        <v>120105</v>
      </c>
      <c r="E80" s="66" t="s">
        <v>1064</v>
      </c>
      <c r="F80" s="66" t="s">
        <v>1059</v>
      </c>
      <c r="G80" s="65" t="s">
        <v>71</v>
      </c>
      <c r="H80" s="65">
        <v>68535000</v>
      </c>
      <c r="I80" s="66" t="s">
        <v>898</v>
      </c>
      <c r="J80" s="66">
        <v>34</v>
      </c>
      <c r="K80" s="66" t="s">
        <v>887</v>
      </c>
      <c r="L80" s="66" t="s">
        <v>888</v>
      </c>
      <c r="M80" s="66" t="s">
        <v>887</v>
      </c>
      <c r="N80" s="66" t="s">
        <v>894</v>
      </c>
      <c r="O80" s="67">
        <v>0</v>
      </c>
      <c r="P80" s="67">
        <v>0</v>
      </c>
      <c r="Q80" s="67">
        <v>0</v>
      </c>
      <c r="R80" s="67">
        <v>0</v>
      </c>
      <c r="AA80" s="55">
        <f t="shared" si="1"/>
        <v>0</v>
      </c>
    </row>
    <row r="81" spans="1:27">
      <c r="A81" s="65" t="s">
        <v>22</v>
      </c>
      <c r="B81" s="66" t="s">
        <v>1291</v>
      </c>
      <c r="C81" s="66" t="s">
        <v>1310</v>
      </c>
      <c r="D81" s="65">
        <v>120105</v>
      </c>
      <c r="E81" s="66" t="s">
        <v>1064</v>
      </c>
      <c r="F81" s="66" t="s">
        <v>1059</v>
      </c>
      <c r="G81" s="65" t="s">
        <v>128</v>
      </c>
      <c r="H81" s="65">
        <v>68532100</v>
      </c>
      <c r="I81" s="66" t="s">
        <v>895</v>
      </c>
      <c r="J81" s="66">
        <v>34</v>
      </c>
      <c r="K81" s="66" t="s">
        <v>887</v>
      </c>
      <c r="L81" s="66" t="s">
        <v>888</v>
      </c>
      <c r="M81" s="66" t="s">
        <v>887</v>
      </c>
      <c r="N81" s="66" t="s">
        <v>894</v>
      </c>
      <c r="O81" s="67">
        <v>0</v>
      </c>
      <c r="P81" s="67">
        <v>0</v>
      </c>
      <c r="Q81" s="67">
        <v>0</v>
      </c>
      <c r="R81" s="67">
        <v>0</v>
      </c>
      <c r="AA81" s="55">
        <f t="shared" si="1"/>
        <v>0</v>
      </c>
    </row>
    <row r="82" spans="1:27">
      <c r="A82" s="65" t="s">
        <v>22</v>
      </c>
      <c r="B82" s="66" t="s">
        <v>1291</v>
      </c>
      <c r="C82" s="66" t="s">
        <v>1310</v>
      </c>
      <c r="D82" s="65">
        <v>120105</v>
      </c>
      <c r="E82" s="66" t="s">
        <v>1064</v>
      </c>
      <c r="F82" s="66" t="s">
        <v>1059</v>
      </c>
      <c r="G82" s="65" t="s">
        <v>129</v>
      </c>
      <c r="H82" s="65">
        <v>68533100</v>
      </c>
      <c r="I82" s="66" t="s">
        <v>897</v>
      </c>
      <c r="J82" s="66">
        <v>34</v>
      </c>
      <c r="K82" s="66" t="s">
        <v>887</v>
      </c>
      <c r="L82" s="66" t="s">
        <v>888</v>
      </c>
      <c r="M82" s="66" t="s">
        <v>887</v>
      </c>
      <c r="N82" s="66" t="s">
        <v>894</v>
      </c>
      <c r="O82" s="67">
        <v>-140.99835155289651</v>
      </c>
      <c r="P82" s="67">
        <v>-134.58933557321942</v>
      </c>
      <c r="Q82" s="67">
        <v>-140.99835155289651</v>
      </c>
      <c r="R82" s="67">
        <v>-140.99835155289651</v>
      </c>
      <c r="AA82" s="55">
        <f t="shared" si="1"/>
        <v>-557.58439023190897</v>
      </c>
    </row>
    <row r="83" spans="1:27">
      <c r="A83" s="65" t="s">
        <v>22</v>
      </c>
      <c r="B83" s="66" t="s">
        <v>1291</v>
      </c>
      <c r="C83" s="66" t="s">
        <v>1310</v>
      </c>
      <c r="D83" s="65">
        <v>120105</v>
      </c>
      <c r="E83" s="66" t="s">
        <v>1064</v>
      </c>
      <c r="F83" s="66" t="s">
        <v>1059</v>
      </c>
      <c r="G83" s="65" t="s">
        <v>130</v>
      </c>
      <c r="H83" s="65">
        <v>68535100</v>
      </c>
      <c r="I83" s="66" t="s">
        <v>899</v>
      </c>
      <c r="J83" s="66">
        <v>34</v>
      </c>
      <c r="K83" s="66" t="s">
        <v>887</v>
      </c>
      <c r="L83" s="66" t="s">
        <v>888</v>
      </c>
      <c r="M83" s="66" t="s">
        <v>887</v>
      </c>
      <c r="N83" s="66" t="s">
        <v>894</v>
      </c>
      <c r="O83" s="67">
        <v>0</v>
      </c>
      <c r="P83" s="67">
        <v>0</v>
      </c>
      <c r="Q83" s="67">
        <v>0</v>
      </c>
      <c r="R83" s="67">
        <v>0</v>
      </c>
      <c r="AA83" s="55">
        <f t="shared" si="1"/>
        <v>0</v>
      </c>
    </row>
    <row r="84" spans="1:27">
      <c r="A84" s="65" t="s">
        <v>22</v>
      </c>
      <c r="B84" s="66" t="s">
        <v>1291</v>
      </c>
      <c r="C84" s="66" t="s">
        <v>1310</v>
      </c>
      <c r="D84" s="65">
        <v>120105</v>
      </c>
      <c r="E84" s="66" t="s">
        <v>1064</v>
      </c>
      <c r="F84" s="66" t="s">
        <v>1059</v>
      </c>
      <c r="G84" s="65" t="s">
        <v>131</v>
      </c>
      <c r="H84" s="65">
        <v>81015000</v>
      </c>
      <c r="I84" s="66" t="s">
        <v>991</v>
      </c>
      <c r="J84" s="66">
        <v>38</v>
      </c>
      <c r="K84" s="66" t="s">
        <v>987</v>
      </c>
      <c r="L84" s="66" t="s">
        <v>988</v>
      </c>
      <c r="M84" s="66" t="s">
        <v>987</v>
      </c>
      <c r="N84" s="66" t="s">
        <v>990</v>
      </c>
      <c r="O84" s="67">
        <v>36260.273972602736</v>
      </c>
      <c r="P84" s="67">
        <v>36835.61643835617</v>
      </c>
      <c r="Q84" s="67">
        <v>36260.273972602736</v>
      </c>
      <c r="R84" s="67">
        <v>36835.61643835617</v>
      </c>
      <c r="AA84" s="55">
        <f t="shared" si="1"/>
        <v>146191.78082191781</v>
      </c>
    </row>
    <row r="85" spans="1:27">
      <c r="A85" s="65" t="s">
        <v>22</v>
      </c>
      <c r="B85" s="66" t="s">
        <v>1291</v>
      </c>
      <c r="C85" s="66" t="s">
        <v>1310</v>
      </c>
      <c r="D85" s="65">
        <v>120105</v>
      </c>
      <c r="E85" s="66" t="s">
        <v>1064</v>
      </c>
      <c r="F85" s="66" t="s">
        <v>1059</v>
      </c>
      <c r="G85" s="65" t="s">
        <v>132</v>
      </c>
      <c r="H85" s="65">
        <v>81315000</v>
      </c>
      <c r="I85" s="66" t="s">
        <v>995</v>
      </c>
      <c r="J85" s="66">
        <v>39</v>
      </c>
      <c r="K85" s="66" t="s">
        <v>996</v>
      </c>
      <c r="L85" s="66" t="s">
        <v>997</v>
      </c>
      <c r="M85" s="66" t="s">
        <v>998</v>
      </c>
      <c r="N85" s="66" t="s">
        <v>1000</v>
      </c>
      <c r="O85" s="67">
        <v>6500.4646513328771</v>
      </c>
      <c r="P85" s="67">
        <v>1570.842547640211</v>
      </c>
      <c r="Q85" s="67">
        <v>3961.9362263348812</v>
      </c>
      <c r="R85" s="67">
        <v>6522.4646654767002</v>
      </c>
      <c r="AA85" s="55">
        <f t="shared" si="1"/>
        <v>18555.708090784668</v>
      </c>
    </row>
    <row r="86" spans="1:27">
      <c r="A86" s="65" t="s">
        <v>22</v>
      </c>
      <c r="B86" s="66" t="s">
        <v>1291</v>
      </c>
      <c r="C86" s="66" t="s">
        <v>1310</v>
      </c>
      <c r="D86" s="65">
        <v>120105</v>
      </c>
      <c r="E86" s="66" t="s">
        <v>1064</v>
      </c>
      <c r="F86" s="66" t="s">
        <v>1059</v>
      </c>
      <c r="G86" s="65" t="s">
        <v>133</v>
      </c>
      <c r="H86" s="65">
        <v>70510000</v>
      </c>
      <c r="I86" s="66" t="s">
        <v>954</v>
      </c>
      <c r="J86" s="66">
        <v>41</v>
      </c>
      <c r="K86" s="66" t="s">
        <v>955</v>
      </c>
      <c r="L86" s="66" t="s">
        <v>956</v>
      </c>
      <c r="M86" s="66" t="s">
        <v>957</v>
      </c>
      <c r="N86" s="66" t="s">
        <v>959</v>
      </c>
      <c r="O86" s="67">
        <v>-1995.5100933988999</v>
      </c>
      <c r="P86" s="67">
        <v>-1995.5100933988999</v>
      </c>
      <c r="Q86" s="67">
        <v>-1995.5100933988999</v>
      </c>
      <c r="R86" s="67">
        <v>-1995.5100933988999</v>
      </c>
      <c r="AA86" s="55">
        <f t="shared" si="1"/>
        <v>-7982.0403735955997</v>
      </c>
    </row>
    <row r="87" spans="1:27">
      <c r="A87" s="65" t="s">
        <v>22</v>
      </c>
      <c r="B87" s="66" t="s">
        <v>1291</v>
      </c>
      <c r="C87" s="66" t="s">
        <v>1310</v>
      </c>
      <c r="D87" s="65">
        <v>120105</v>
      </c>
      <c r="E87" s="66" t="s">
        <v>1064</v>
      </c>
      <c r="F87" s="66" t="s">
        <v>1059</v>
      </c>
      <c r="G87" s="65" t="s">
        <v>134</v>
      </c>
      <c r="H87" s="65">
        <v>85000000</v>
      </c>
      <c r="I87" s="66" t="s">
        <v>1015</v>
      </c>
      <c r="J87" s="66">
        <v>42</v>
      </c>
      <c r="K87" s="66" t="s">
        <v>1016</v>
      </c>
      <c r="L87" s="66" t="s">
        <v>1017</v>
      </c>
      <c r="M87" s="66" t="s">
        <v>1018</v>
      </c>
      <c r="N87" s="66" t="s">
        <v>959</v>
      </c>
      <c r="O87" s="67">
        <v>-916.51222863145199</v>
      </c>
      <c r="P87" s="67">
        <v>-916.51222863145199</v>
      </c>
      <c r="Q87" s="67">
        <v>-916.51222863145199</v>
      </c>
      <c r="R87" s="67">
        <v>-916.51222863145199</v>
      </c>
      <c r="AA87" s="55">
        <f t="shared" si="1"/>
        <v>-3666.048914525808</v>
      </c>
    </row>
    <row r="88" spans="1:27">
      <c r="A88" s="65" t="s">
        <v>22</v>
      </c>
      <c r="B88" s="66" t="s">
        <v>1291</v>
      </c>
      <c r="C88" s="66" t="s">
        <v>1310</v>
      </c>
      <c r="D88" s="65">
        <v>120105</v>
      </c>
      <c r="E88" s="66" t="s">
        <v>1064</v>
      </c>
      <c r="F88" s="66" t="s">
        <v>1059</v>
      </c>
      <c r="G88" s="65" t="s">
        <v>135</v>
      </c>
      <c r="H88" s="65">
        <v>82010000</v>
      </c>
      <c r="I88" s="66" t="s">
        <v>1007</v>
      </c>
      <c r="J88" s="66">
        <v>43</v>
      </c>
      <c r="K88" s="66" t="s">
        <v>1008</v>
      </c>
      <c r="L88" s="66" t="s">
        <v>1009</v>
      </c>
      <c r="M88" s="66" t="s">
        <v>1008</v>
      </c>
      <c r="N88" s="66" t="s">
        <v>1011</v>
      </c>
      <c r="O88" s="67">
        <v>665.1</v>
      </c>
      <c r="P88" s="67">
        <v>665.1</v>
      </c>
      <c r="Q88" s="67">
        <v>665.1</v>
      </c>
      <c r="R88" s="67">
        <v>665.1</v>
      </c>
      <c r="AA88" s="55">
        <f t="shared" si="1"/>
        <v>2660.4</v>
      </c>
    </row>
    <row r="89" spans="1:27">
      <c r="A89" s="65" t="s">
        <v>22</v>
      </c>
      <c r="B89" s="66" t="s">
        <v>1291</v>
      </c>
      <c r="C89" s="66" t="s">
        <v>1310</v>
      </c>
      <c r="D89" s="65">
        <v>120105</v>
      </c>
      <c r="E89" s="66" t="s">
        <v>1064</v>
      </c>
      <c r="F89" s="66" t="s">
        <v>1059</v>
      </c>
      <c r="G89" s="65" t="s">
        <v>136</v>
      </c>
      <c r="H89" s="65">
        <v>82015000</v>
      </c>
      <c r="I89" s="66" t="s">
        <v>1012</v>
      </c>
      <c r="J89" s="66">
        <v>43</v>
      </c>
      <c r="K89" s="66" t="s">
        <v>1008</v>
      </c>
      <c r="L89" s="66" t="s">
        <v>1009</v>
      </c>
      <c r="M89" s="66" t="s">
        <v>1008</v>
      </c>
      <c r="N89" s="66" t="s">
        <v>1011</v>
      </c>
      <c r="O89" s="67">
        <v>7246.1400273972604</v>
      </c>
      <c r="P89" s="67">
        <v>7250.7975616438353</v>
      </c>
      <c r="Q89" s="67">
        <v>7246.1400273972604</v>
      </c>
      <c r="R89" s="67">
        <v>7250.7975616438353</v>
      </c>
      <c r="AA89" s="55">
        <f t="shared" si="1"/>
        <v>28993.875178082191</v>
      </c>
    </row>
    <row r="90" spans="1:27">
      <c r="A90" s="65" t="s">
        <v>22</v>
      </c>
      <c r="B90" s="66" t="s">
        <v>1291</v>
      </c>
      <c r="C90" s="66" t="s">
        <v>1310</v>
      </c>
      <c r="D90" s="65">
        <v>120105</v>
      </c>
      <c r="E90" s="66" t="s">
        <v>1064</v>
      </c>
      <c r="F90" s="66" t="s">
        <v>1059</v>
      </c>
      <c r="G90" s="65" t="s">
        <v>137</v>
      </c>
      <c r="H90" s="65">
        <v>69011000</v>
      </c>
      <c r="I90" s="66" t="s">
        <v>907</v>
      </c>
      <c r="J90" s="66">
        <v>45</v>
      </c>
      <c r="K90" s="66" t="s">
        <v>908</v>
      </c>
      <c r="L90" s="66" t="s">
        <v>909</v>
      </c>
      <c r="M90" s="66" t="s">
        <v>910</v>
      </c>
      <c r="N90" s="66" t="s">
        <v>912</v>
      </c>
      <c r="O90" s="67">
        <v>1210531.757455481</v>
      </c>
      <c r="P90" s="67">
        <v>1300482.7864631303</v>
      </c>
      <c r="Q90" s="67">
        <v>698891.85587471013</v>
      </c>
      <c r="R90" s="67">
        <v>729098.51820008841</v>
      </c>
      <c r="AA90" s="55">
        <f t="shared" si="1"/>
        <v>3939004.91799341</v>
      </c>
    </row>
    <row r="91" spans="1:27">
      <c r="A91" s="65" t="s">
        <v>22</v>
      </c>
      <c r="B91" s="66" t="s">
        <v>1291</v>
      </c>
      <c r="C91" s="66" t="s">
        <v>1310</v>
      </c>
      <c r="D91" s="65">
        <v>120105</v>
      </c>
      <c r="E91" s="66" t="s">
        <v>1064</v>
      </c>
      <c r="F91" s="66" t="s">
        <v>1059</v>
      </c>
      <c r="G91" s="65" t="s">
        <v>138</v>
      </c>
      <c r="H91" s="65">
        <v>69021000</v>
      </c>
      <c r="I91" s="66" t="s">
        <v>914</v>
      </c>
      <c r="J91" s="66">
        <v>45</v>
      </c>
      <c r="K91" s="66" t="s">
        <v>908</v>
      </c>
      <c r="L91" s="66" t="s">
        <v>915</v>
      </c>
      <c r="M91" s="66" t="s">
        <v>916</v>
      </c>
      <c r="N91" s="66" t="s">
        <v>918</v>
      </c>
      <c r="O91" s="67">
        <v>210473.55600694389</v>
      </c>
      <c r="P91" s="67">
        <v>221659.40753094453</v>
      </c>
      <c r="Q91" s="67">
        <v>113947.66247101488</v>
      </c>
      <c r="R91" s="67">
        <v>120465.3010208089</v>
      </c>
      <c r="AA91" s="55">
        <f t="shared" si="1"/>
        <v>666545.92702971213</v>
      </c>
    </row>
    <row r="92" spans="1:27">
      <c r="A92" s="65" t="s">
        <v>22</v>
      </c>
      <c r="B92" s="66" t="s">
        <v>1291</v>
      </c>
      <c r="C92" s="66" t="s">
        <v>1310</v>
      </c>
      <c r="D92" s="65">
        <v>120105</v>
      </c>
      <c r="E92" s="66" t="s">
        <v>1064</v>
      </c>
      <c r="F92" s="66" t="s">
        <v>1059</v>
      </c>
      <c r="G92" s="65" t="s">
        <v>139</v>
      </c>
      <c r="H92" s="65">
        <v>69061000</v>
      </c>
      <c r="I92" s="66" t="s">
        <v>928</v>
      </c>
      <c r="J92" s="66">
        <v>45</v>
      </c>
      <c r="K92" s="66" t="s">
        <v>908</v>
      </c>
      <c r="L92" s="66" t="s">
        <v>929</v>
      </c>
      <c r="M92" s="66" t="s">
        <v>930</v>
      </c>
      <c r="N92" s="66" t="s">
        <v>932</v>
      </c>
      <c r="O92" s="67">
        <v>-13515.900388390046</v>
      </c>
      <c r="P92" s="67">
        <v>-12901.538288917771</v>
      </c>
      <c r="Q92" s="67">
        <v>-13573.324323144529</v>
      </c>
      <c r="R92" s="67">
        <v>-13573.324323144529</v>
      </c>
      <c r="AA92" s="55">
        <f t="shared" si="1"/>
        <v>-53564.087323596876</v>
      </c>
    </row>
    <row r="93" spans="1:27">
      <c r="A93" s="65" t="s">
        <v>22</v>
      </c>
      <c r="B93" s="66" t="s">
        <v>1291</v>
      </c>
      <c r="C93" s="66" t="s">
        <v>1310</v>
      </c>
      <c r="D93" s="65">
        <v>120105</v>
      </c>
      <c r="E93" s="66" t="s">
        <v>1064</v>
      </c>
      <c r="F93" s="66" t="s">
        <v>1059</v>
      </c>
      <c r="G93" s="65" t="s">
        <v>140</v>
      </c>
      <c r="H93" s="65">
        <v>69063200</v>
      </c>
      <c r="I93" s="66" t="s">
        <v>935</v>
      </c>
      <c r="J93" s="66">
        <v>45</v>
      </c>
      <c r="K93" s="66" t="s">
        <v>908</v>
      </c>
      <c r="L93" s="66" t="s">
        <v>929</v>
      </c>
      <c r="M93" s="66" t="s">
        <v>930</v>
      </c>
      <c r="N93" s="66" t="s">
        <v>932</v>
      </c>
      <c r="O93" s="67">
        <v>-13986</v>
      </c>
      <c r="P93" s="67">
        <v>-13986</v>
      </c>
      <c r="Q93" s="67">
        <v>-13986</v>
      </c>
      <c r="R93" s="67">
        <v>-13986</v>
      </c>
      <c r="AA93" s="55">
        <f t="shared" si="1"/>
        <v>-55944</v>
      </c>
    </row>
    <row r="94" spans="1:27">
      <c r="A94" s="65" t="s">
        <v>22</v>
      </c>
      <c r="B94" s="66" t="s">
        <v>1291</v>
      </c>
      <c r="C94" s="66" t="s">
        <v>1310</v>
      </c>
      <c r="D94" s="65">
        <v>120105</v>
      </c>
      <c r="E94" s="66" t="s">
        <v>1064</v>
      </c>
      <c r="F94" s="66" t="s">
        <v>1059</v>
      </c>
      <c r="G94" s="65" t="s">
        <v>141</v>
      </c>
      <c r="H94" s="65">
        <v>69065000</v>
      </c>
      <c r="I94" s="66" t="s">
        <v>936</v>
      </c>
      <c r="J94" s="66">
        <v>45</v>
      </c>
      <c r="K94" s="66" t="s">
        <v>908</v>
      </c>
      <c r="L94" s="66" t="s">
        <v>929</v>
      </c>
      <c r="M94" s="66" t="s">
        <v>930</v>
      </c>
      <c r="N94" s="66" t="s">
        <v>932</v>
      </c>
      <c r="O94" s="67">
        <v>-121322.4802430025</v>
      </c>
      <c r="P94" s="67">
        <v>-131364.82560000155</v>
      </c>
      <c r="Q94" s="67">
        <v>182262.29484160367</v>
      </c>
      <c r="R94" s="67">
        <v>7800.4935047371619</v>
      </c>
      <c r="AA94" s="55">
        <f t="shared" si="1"/>
        <v>-62624.517496663226</v>
      </c>
    </row>
    <row r="95" spans="1:27">
      <c r="A95" s="65" t="s">
        <v>22</v>
      </c>
      <c r="B95" s="66" t="s">
        <v>1291</v>
      </c>
      <c r="C95" s="66" t="s">
        <v>1310</v>
      </c>
      <c r="D95" s="65">
        <v>120105</v>
      </c>
      <c r="E95" s="66" t="s">
        <v>1064</v>
      </c>
      <c r="F95" s="66" t="s">
        <v>1059</v>
      </c>
      <c r="G95" s="65" t="s">
        <v>142</v>
      </c>
      <c r="H95" s="65">
        <v>69071000</v>
      </c>
      <c r="I95" s="66" t="s">
        <v>937</v>
      </c>
      <c r="J95" s="66">
        <v>45</v>
      </c>
      <c r="K95" s="66" t="s">
        <v>908</v>
      </c>
      <c r="L95" s="66" t="s">
        <v>938</v>
      </c>
      <c r="M95" s="66" t="s">
        <v>939</v>
      </c>
      <c r="N95" s="66" t="s">
        <v>941</v>
      </c>
      <c r="O95" s="67">
        <v>-2464.9058459069993</v>
      </c>
      <c r="P95" s="67">
        <v>-2352.8641256384994</v>
      </c>
      <c r="Q95" s="67">
        <v>-2475.3782960141998</v>
      </c>
      <c r="R95" s="67">
        <v>-2475.3782960141998</v>
      </c>
      <c r="AA95" s="55">
        <f t="shared" si="1"/>
        <v>-9768.5265635738979</v>
      </c>
    </row>
    <row r="96" spans="1:27">
      <c r="A96" s="65" t="s">
        <v>22</v>
      </c>
      <c r="B96" s="66" t="s">
        <v>1291</v>
      </c>
      <c r="C96" s="66" t="s">
        <v>1310</v>
      </c>
      <c r="D96" s="65">
        <v>120105</v>
      </c>
      <c r="E96" s="66" t="s">
        <v>1064</v>
      </c>
      <c r="F96" s="66" t="s">
        <v>1059</v>
      </c>
      <c r="G96" s="65" t="s">
        <v>143</v>
      </c>
      <c r="H96" s="65">
        <v>69073200</v>
      </c>
      <c r="I96" s="66" t="s">
        <v>944</v>
      </c>
      <c r="J96" s="66">
        <v>45</v>
      </c>
      <c r="K96" s="66" t="s">
        <v>908</v>
      </c>
      <c r="L96" s="66" t="s">
        <v>938</v>
      </c>
      <c r="M96" s="66" t="s">
        <v>939</v>
      </c>
      <c r="N96" s="66" t="s">
        <v>941</v>
      </c>
      <c r="O96" s="67">
        <v>-5556</v>
      </c>
      <c r="P96" s="67">
        <v>-5556</v>
      </c>
      <c r="Q96" s="67">
        <v>-5556</v>
      </c>
      <c r="R96" s="67">
        <v>-5556</v>
      </c>
      <c r="AA96" s="55">
        <f t="shared" si="1"/>
        <v>-22224</v>
      </c>
    </row>
    <row r="97" spans="1:27">
      <c r="A97" s="65" t="s">
        <v>22</v>
      </c>
      <c r="B97" s="66" t="s">
        <v>1291</v>
      </c>
      <c r="C97" s="66" t="s">
        <v>1310</v>
      </c>
      <c r="D97" s="65">
        <v>120105</v>
      </c>
      <c r="E97" s="66" t="s">
        <v>1064</v>
      </c>
      <c r="F97" s="66" t="s">
        <v>1059</v>
      </c>
      <c r="G97" s="65" t="s">
        <v>144</v>
      </c>
      <c r="H97" s="65">
        <v>69073500</v>
      </c>
      <c r="I97" s="66" t="s">
        <v>945</v>
      </c>
      <c r="J97" s="66">
        <v>45</v>
      </c>
      <c r="K97" s="66" t="s">
        <v>908</v>
      </c>
      <c r="L97" s="66" t="s">
        <v>938</v>
      </c>
      <c r="M97" s="66" t="s">
        <v>939</v>
      </c>
      <c r="N97" s="66" t="s">
        <v>941</v>
      </c>
      <c r="O97" s="67">
        <v>-22125.154451611401</v>
      </c>
      <c r="P97" s="67">
        <v>-23956.585215805753</v>
      </c>
      <c r="Q97" s="67">
        <v>33239.850123088814</v>
      </c>
      <c r="R97" s="67">
        <v>1423.108237945987</v>
      </c>
      <c r="AA97" s="55">
        <f t="shared" si="1"/>
        <v>-11418.781306382352</v>
      </c>
    </row>
    <row r="98" spans="1:27">
      <c r="A98" s="65" t="s">
        <v>22</v>
      </c>
      <c r="B98" s="66" t="s">
        <v>1291</v>
      </c>
      <c r="C98" s="66" t="s">
        <v>1310</v>
      </c>
      <c r="D98" s="65">
        <v>120105</v>
      </c>
      <c r="E98" s="66" t="s">
        <v>1064</v>
      </c>
      <c r="F98" s="66" t="s">
        <v>1059</v>
      </c>
      <c r="G98" s="65" t="s">
        <v>145</v>
      </c>
      <c r="H98" s="65">
        <v>69520000</v>
      </c>
      <c r="I98" s="66" t="s">
        <v>946</v>
      </c>
      <c r="J98" s="66">
        <v>45</v>
      </c>
      <c r="K98" s="66" t="s">
        <v>908</v>
      </c>
      <c r="L98" s="66" t="s">
        <v>947</v>
      </c>
      <c r="M98" s="66" t="s">
        <v>948</v>
      </c>
      <c r="N98" s="66" t="s">
        <v>950</v>
      </c>
      <c r="O98" s="67">
        <v>-7066</v>
      </c>
      <c r="P98" s="67">
        <v>-7066</v>
      </c>
      <c r="Q98" s="67">
        <v>-7066</v>
      </c>
      <c r="R98" s="67">
        <v>-7066</v>
      </c>
      <c r="AA98" s="55">
        <f t="shared" si="1"/>
        <v>-28264</v>
      </c>
    </row>
    <row r="99" spans="1:27">
      <c r="A99" s="65" t="s">
        <v>22</v>
      </c>
      <c r="B99" s="66" t="s">
        <v>1291</v>
      </c>
      <c r="C99" s="66" t="s">
        <v>1310</v>
      </c>
      <c r="D99" s="65">
        <v>120105</v>
      </c>
      <c r="E99" s="66" t="s">
        <v>1064</v>
      </c>
      <c r="F99" s="66" t="s">
        <v>1059</v>
      </c>
      <c r="G99" s="65" t="s">
        <v>146</v>
      </c>
      <c r="H99" s="65">
        <v>86021500</v>
      </c>
      <c r="I99" s="66" t="s">
        <v>1019</v>
      </c>
      <c r="J99" s="66">
        <v>50</v>
      </c>
      <c r="K99" s="66" t="s">
        <v>1020</v>
      </c>
      <c r="L99" s="66" t="s">
        <v>1021</v>
      </c>
      <c r="M99" s="66" t="s">
        <v>1022</v>
      </c>
      <c r="N99" s="66" t="s">
        <v>1024</v>
      </c>
      <c r="O99" s="67">
        <v>2731313.5826540324</v>
      </c>
      <c r="P99" s="67">
        <v>0</v>
      </c>
      <c r="Q99" s="67">
        <v>0</v>
      </c>
      <c r="R99" s="67">
        <v>3971833.9920207392</v>
      </c>
      <c r="AA99" s="55">
        <f t="shared" si="1"/>
        <v>6703147.5746747721</v>
      </c>
    </row>
    <row r="100" spans="1:27">
      <c r="A100" s="65" t="s">
        <v>23</v>
      </c>
      <c r="B100" s="66" t="s">
        <v>1291</v>
      </c>
      <c r="C100" s="66" t="s">
        <v>1310</v>
      </c>
      <c r="D100" s="65">
        <v>120107</v>
      </c>
      <c r="E100" s="66" t="s">
        <v>1065</v>
      </c>
      <c r="F100" s="66" t="s">
        <v>1059</v>
      </c>
      <c r="G100" s="65" t="s">
        <v>72</v>
      </c>
      <c r="H100" s="65">
        <v>40111000</v>
      </c>
      <c r="I100" s="66" t="s">
        <v>249</v>
      </c>
      <c r="J100" s="66">
        <v>1</v>
      </c>
      <c r="K100" s="66" t="s">
        <v>250</v>
      </c>
      <c r="L100" s="66" t="s">
        <v>251</v>
      </c>
      <c r="M100" s="66" t="s">
        <v>252</v>
      </c>
      <c r="N100" s="66" t="s">
        <v>254</v>
      </c>
      <c r="O100" s="67">
        <v>60648</v>
      </c>
      <c r="P100" s="67">
        <v>352627</v>
      </c>
      <c r="Q100" s="67">
        <v>304891</v>
      </c>
      <c r="R100" s="67">
        <v>305484</v>
      </c>
      <c r="AA100" s="55">
        <f t="shared" si="1"/>
        <v>1023650</v>
      </c>
    </row>
    <row r="101" spans="1:27">
      <c r="A101" s="65" t="s">
        <v>23</v>
      </c>
      <c r="B101" s="66" t="s">
        <v>1291</v>
      </c>
      <c r="C101" s="66" t="s">
        <v>1310</v>
      </c>
      <c r="D101" s="65">
        <v>120107</v>
      </c>
      <c r="E101" s="66" t="s">
        <v>1065</v>
      </c>
      <c r="F101" s="66" t="s">
        <v>1059</v>
      </c>
      <c r="G101" s="65" t="s">
        <v>73</v>
      </c>
      <c r="H101" s="65">
        <v>40121000</v>
      </c>
      <c r="I101" s="66" t="s">
        <v>258</v>
      </c>
      <c r="J101" s="66">
        <v>1</v>
      </c>
      <c r="K101" s="66" t="s">
        <v>250</v>
      </c>
      <c r="L101" s="66" t="s">
        <v>259</v>
      </c>
      <c r="M101" s="66" t="s">
        <v>260</v>
      </c>
      <c r="N101" s="66" t="s">
        <v>262</v>
      </c>
      <c r="O101" s="67">
        <v>28572</v>
      </c>
      <c r="P101" s="67">
        <v>166125</v>
      </c>
      <c r="Q101" s="67">
        <v>142634</v>
      </c>
      <c r="R101" s="67">
        <v>138579</v>
      </c>
      <c r="AA101" s="55">
        <f t="shared" si="1"/>
        <v>475910</v>
      </c>
    </row>
    <row r="102" spans="1:27">
      <c r="A102" s="65" t="s">
        <v>23</v>
      </c>
      <c r="B102" s="66" t="s">
        <v>1291</v>
      </c>
      <c r="C102" s="66" t="s">
        <v>1310</v>
      </c>
      <c r="D102" s="65">
        <v>120107</v>
      </c>
      <c r="E102" s="66" t="s">
        <v>1065</v>
      </c>
      <c r="F102" s="66" t="s">
        <v>1059</v>
      </c>
      <c r="G102" s="65" t="s">
        <v>74</v>
      </c>
      <c r="H102" s="65">
        <v>40131000</v>
      </c>
      <c r="I102" s="66" t="s">
        <v>264</v>
      </c>
      <c r="J102" s="66">
        <v>1</v>
      </c>
      <c r="K102" s="66" t="s">
        <v>250</v>
      </c>
      <c r="L102" s="66" t="s">
        <v>265</v>
      </c>
      <c r="M102" s="66" t="s">
        <v>266</v>
      </c>
      <c r="N102" s="66" t="s">
        <v>268</v>
      </c>
      <c r="O102" s="67">
        <v>2889</v>
      </c>
      <c r="P102" s="67">
        <v>16800</v>
      </c>
      <c r="Q102" s="67">
        <v>14615</v>
      </c>
      <c r="R102" s="67">
        <v>15162</v>
      </c>
      <c r="AA102" s="55">
        <f t="shared" si="1"/>
        <v>49466</v>
      </c>
    </row>
    <row r="103" spans="1:27">
      <c r="A103" s="65" t="s">
        <v>23</v>
      </c>
      <c r="B103" s="66" t="s">
        <v>1291</v>
      </c>
      <c r="C103" s="66" t="s">
        <v>1310</v>
      </c>
      <c r="D103" s="65">
        <v>120107</v>
      </c>
      <c r="E103" s="66" t="s">
        <v>1065</v>
      </c>
      <c r="F103" s="66" t="s">
        <v>1059</v>
      </c>
      <c r="G103" s="65" t="s">
        <v>75</v>
      </c>
      <c r="H103" s="65">
        <v>40141000</v>
      </c>
      <c r="I103" s="66" t="s">
        <v>270</v>
      </c>
      <c r="J103" s="66">
        <v>1</v>
      </c>
      <c r="K103" s="66" t="s">
        <v>250</v>
      </c>
      <c r="L103" s="66" t="s">
        <v>271</v>
      </c>
      <c r="M103" s="66" t="s">
        <v>272</v>
      </c>
      <c r="N103" s="66" t="s">
        <v>274</v>
      </c>
      <c r="O103" s="67">
        <v>0</v>
      </c>
      <c r="P103" s="67">
        <v>18288.672525469225</v>
      </c>
      <c r="Q103" s="67">
        <v>17112.324374146938</v>
      </c>
      <c r="R103" s="67">
        <v>18672.996335471151</v>
      </c>
      <c r="AA103" s="55">
        <f t="shared" si="1"/>
        <v>54073.993235087313</v>
      </c>
    </row>
    <row r="104" spans="1:27">
      <c r="A104" s="65" t="s">
        <v>23</v>
      </c>
      <c r="B104" s="66" t="s">
        <v>1291</v>
      </c>
      <c r="C104" s="66" t="s">
        <v>1310</v>
      </c>
      <c r="D104" s="65">
        <v>120107</v>
      </c>
      <c r="E104" s="66" t="s">
        <v>1065</v>
      </c>
      <c r="F104" s="66" t="s">
        <v>1059</v>
      </c>
      <c r="G104" s="65" t="s">
        <v>76</v>
      </c>
      <c r="H104" s="65">
        <v>40145000</v>
      </c>
      <c r="I104" s="66" t="s">
        <v>276</v>
      </c>
      <c r="J104" s="66">
        <v>1</v>
      </c>
      <c r="K104" s="66" t="s">
        <v>250</v>
      </c>
      <c r="L104" s="66" t="s">
        <v>277</v>
      </c>
      <c r="M104" s="66" t="s">
        <v>278</v>
      </c>
      <c r="N104" s="66" t="s">
        <v>280</v>
      </c>
      <c r="O104" s="67">
        <v>0</v>
      </c>
      <c r="P104" s="67">
        <v>13396.420631146957</v>
      </c>
      <c r="Q104" s="67">
        <v>12534.747668178248</v>
      </c>
      <c r="R104" s="67">
        <v>13677.937149646634</v>
      </c>
      <c r="AA104" s="55">
        <f t="shared" si="1"/>
        <v>39609.105448971837</v>
      </c>
    </row>
    <row r="105" spans="1:27">
      <c r="A105" s="65" t="s">
        <v>23</v>
      </c>
      <c r="B105" s="66" t="s">
        <v>1291</v>
      </c>
      <c r="C105" s="66" t="s">
        <v>1310</v>
      </c>
      <c r="D105" s="65">
        <v>120107</v>
      </c>
      <c r="E105" s="66" t="s">
        <v>1065</v>
      </c>
      <c r="F105" s="66" t="s">
        <v>1059</v>
      </c>
      <c r="G105" s="65" t="s">
        <v>77</v>
      </c>
      <c r="H105" s="65">
        <v>40151000</v>
      </c>
      <c r="I105" s="66" t="s">
        <v>282</v>
      </c>
      <c r="J105" s="66">
        <v>1</v>
      </c>
      <c r="K105" s="66" t="s">
        <v>250</v>
      </c>
      <c r="L105" s="66" t="s">
        <v>283</v>
      </c>
      <c r="M105" s="66" t="s">
        <v>284</v>
      </c>
      <c r="N105" s="66" t="s">
        <v>286</v>
      </c>
      <c r="O105" s="67">
        <v>7891</v>
      </c>
      <c r="P105" s="67">
        <v>45881</v>
      </c>
      <c r="Q105" s="67">
        <v>40697</v>
      </c>
      <c r="R105" s="67">
        <v>35660</v>
      </c>
      <c r="AA105" s="55">
        <f t="shared" si="1"/>
        <v>130129</v>
      </c>
    </row>
    <row r="106" spans="1:27">
      <c r="A106" s="65" t="s">
        <v>23</v>
      </c>
      <c r="B106" s="66" t="s">
        <v>1291</v>
      </c>
      <c r="C106" s="66" t="s">
        <v>1310</v>
      </c>
      <c r="D106" s="65">
        <v>120107</v>
      </c>
      <c r="E106" s="66" t="s">
        <v>1065</v>
      </c>
      <c r="F106" s="66" t="s">
        <v>1059</v>
      </c>
      <c r="G106" s="65" t="s">
        <v>78</v>
      </c>
      <c r="H106" s="65">
        <v>40161000</v>
      </c>
      <c r="I106" s="66" t="s">
        <v>288</v>
      </c>
      <c r="J106" s="66">
        <v>1</v>
      </c>
      <c r="K106" s="66" t="s">
        <v>250</v>
      </c>
      <c r="L106" s="66" t="s">
        <v>289</v>
      </c>
      <c r="M106" s="66" t="s">
        <v>290</v>
      </c>
      <c r="N106" s="66" t="s">
        <v>292</v>
      </c>
      <c r="O106" s="67">
        <v>0</v>
      </c>
      <c r="P106" s="67">
        <v>10028.843138526918</v>
      </c>
      <c r="Q106" s="67">
        <v>9109.2690318431723</v>
      </c>
      <c r="R106" s="67">
        <v>8023.8407813986641</v>
      </c>
      <c r="AA106" s="55">
        <f t="shared" si="1"/>
        <v>27161.952951768755</v>
      </c>
    </row>
    <row r="107" spans="1:27">
      <c r="A107" s="65" t="s">
        <v>23</v>
      </c>
      <c r="B107" s="66" t="s">
        <v>1291</v>
      </c>
      <c r="C107" s="66" t="s">
        <v>1310</v>
      </c>
      <c r="D107" s="65">
        <v>120107</v>
      </c>
      <c r="E107" s="66" t="s">
        <v>1065</v>
      </c>
      <c r="F107" s="66" t="s">
        <v>1099</v>
      </c>
      <c r="G107" s="65" t="s">
        <v>147</v>
      </c>
      <c r="H107" s="65">
        <v>40211000</v>
      </c>
      <c r="I107" s="66" t="s">
        <v>304</v>
      </c>
      <c r="J107" s="66">
        <v>2</v>
      </c>
      <c r="K107" s="66" t="s">
        <v>305</v>
      </c>
      <c r="L107" s="66" t="s">
        <v>306</v>
      </c>
      <c r="M107" s="66" t="s">
        <v>305</v>
      </c>
      <c r="N107" s="66" t="s">
        <v>308</v>
      </c>
      <c r="O107" s="67">
        <v>-6779.2628550893196</v>
      </c>
      <c r="P107" s="67">
        <v>-7077.6720013905342</v>
      </c>
      <c r="Q107" s="67">
        <v>-6486.8059007506481</v>
      </c>
      <c r="R107" s="67">
        <v>-5910.2329575929534</v>
      </c>
      <c r="AA107" s="55">
        <f t="shared" si="1"/>
        <v>-26253.973714823456</v>
      </c>
    </row>
    <row r="108" spans="1:27">
      <c r="A108" s="65" t="s">
        <v>23</v>
      </c>
      <c r="B108" s="66" t="s">
        <v>1291</v>
      </c>
      <c r="C108" s="66" t="s">
        <v>1310</v>
      </c>
      <c r="D108" s="65">
        <v>120107</v>
      </c>
      <c r="E108" s="66" t="s">
        <v>1065</v>
      </c>
      <c r="F108" s="66" t="s">
        <v>1059</v>
      </c>
      <c r="G108" s="65" t="s">
        <v>148</v>
      </c>
      <c r="H108" s="65">
        <v>40310100</v>
      </c>
      <c r="I108" s="66" t="s">
        <v>322</v>
      </c>
      <c r="J108" s="66">
        <v>3</v>
      </c>
      <c r="K108" s="66" t="s">
        <v>323</v>
      </c>
      <c r="L108" s="66" t="s">
        <v>324</v>
      </c>
      <c r="M108" s="66" t="s">
        <v>325</v>
      </c>
      <c r="N108" s="66" t="s">
        <v>327</v>
      </c>
      <c r="O108" s="67">
        <v>-1590</v>
      </c>
      <c r="P108" s="67">
        <v>-1590</v>
      </c>
      <c r="Q108" s="67">
        <v>-1590</v>
      </c>
      <c r="R108" s="67">
        <v>-25416.839999999997</v>
      </c>
      <c r="AA108" s="55">
        <f t="shared" si="1"/>
        <v>-30186.839999999997</v>
      </c>
    </row>
    <row r="109" spans="1:27">
      <c r="A109" s="65" t="s">
        <v>23</v>
      </c>
      <c r="B109" s="66" t="s">
        <v>1291</v>
      </c>
      <c r="C109" s="66" t="s">
        <v>1310</v>
      </c>
      <c r="D109" s="65">
        <v>120107</v>
      </c>
      <c r="E109" s="66" t="s">
        <v>1065</v>
      </c>
      <c r="F109" s="5" t="s">
        <v>1099</v>
      </c>
      <c r="G109" s="65" t="s">
        <v>149</v>
      </c>
      <c r="H109" s="65">
        <v>40359900</v>
      </c>
      <c r="I109" s="66" t="s">
        <v>343</v>
      </c>
      <c r="J109" s="66">
        <v>3</v>
      </c>
      <c r="K109" s="66" t="s">
        <v>323</v>
      </c>
      <c r="L109" s="66" t="s">
        <v>324</v>
      </c>
      <c r="M109" s="66" t="s">
        <v>325</v>
      </c>
      <c r="N109" s="66" t="s">
        <v>345</v>
      </c>
      <c r="O109" s="67">
        <v>-8333.3333333333339</v>
      </c>
      <c r="P109" s="67">
        <v>-8333.3333333333339</v>
      </c>
      <c r="Q109" s="67">
        <v>-8333.3333333333339</v>
      </c>
      <c r="R109" s="67">
        <v>-8333.3333333333339</v>
      </c>
      <c r="AA109" s="55">
        <f t="shared" si="1"/>
        <v>-33333.333333333336</v>
      </c>
    </row>
    <row r="110" spans="1:27">
      <c r="A110" s="65" t="s">
        <v>23</v>
      </c>
      <c r="B110" s="66" t="s">
        <v>1291</v>
      </c>
      <c r="C110" s="66" t="s">
        <v>1310</v>
      </c>
      <c r="D110" s="65">
        <v>120107</v>
      </c>
      <c r="E110" s="66" t="s">
        <v>1065</v>
      </c>
      <c r="F110" s="66" t="s">
        <v>1059</v>
      </c>
      <c r="G110" s="65" t="s">
        <v>120</v>
      </c>
      <c r="H110" s="65">
        <v>56610000</v>
      </c>
      <c r="I110" s="66" t="s">
        <v>790</v>
      </c>
      <c r="J110" s="66">
        <v>27</v>
      </c>
      <c r="K110" s="66" t="s">
        <v>791</v>
      </c>
      <c r="L110" s="66" t="s">
        <v>792</v>
      </c>
      <c r="M110" s="66" t="s">
        <v>791</v>
      </c>
      <c r="N110" s="66" t="s">
        <v>794</v>
      </c>
      <c r="O110" s="67">
        <v>-5552</v>
      </c>
      <c r="P110" s="67">
        <v>0</v>
      </c>
      <c r="Q110" s="67">
        <v>0</v>
      </c>
      <c r="R110" s="67">
        <v>0</v>
      </c>
      <c r="AA110" s="55">
        <f t="shared" si="1"/>
        <v>-5552</v>
      </c>
    </row>
    <row r="111" spans="1:27">
      <c r="A111" s="65" t="s">
        <v>23</v>
      </c>
      <c r="B111" s="66" t="s">
        <v>1291</v>
      </c>
      <c r="C111" s="66" t="s">
        <v>1310</v>
      </c>
      <c r="D111" s="65">
        <v>120107</v>
      </c>
      <c r="E111" s="66" t="s">
        <v>1065</v>
      </c>
      <c r="F111" s="66" t="s">
        <v>1059</v>
      </c>
      <c r="G111" s="65" t="s">
        <v>127</v>
      </c>
      <c r="H111" s="65">
        <v>68011000</v>
      </c>
      <c r="I111" s="66" t="s">
        <v>858</v>
      </c>
      <c r="J111" s="66">
        <v>30</v>
      </c>
      <c r="K111" s="66" t="s">
        <v>859</v>
      </c>
      <c r="L111" s="66" t="s">
        <v>860</v>
      </c>
      <c r="M111" s="66" t="s">
        <v>859</v>
      </c>
      <c r="N111" s="66" t="s">
        <v>862</v>
      </c>
      <c r="O111" s="67">
        <v>0</v>
      </c>
      <c r="P111" s="67">
        <v>0</v>
      </c>
      <c r="Q111" s="67">
        <v>0</v>
      </c>
      <c r="R111" s="67">
        <v>0</v>
      </c>
      <c r="AA111" s="55">
        <f t="shared" si="1"/>
        <v>0</v>
      </c>
    </row>
    <row r="112" spans="1:27">
      <c r="A112" s="65" t="s">
        <v>23</v>
      </c>
      <c r="B112" s="66" t="s">
        <v>1291</v>
      </c>
      <c r="C112" s="66" t="s">
        <v>1310</v>
      </c>
      <c r="D112" s="65">
        <v>120107</v>
      </c>
      <c r="E112" s="66" t="s">
        <v>1065</v>
      </c>
      <c r="F112" s="66" t="s">
        <v>1059</v>
      </c>
      <c r="G112" s="65" t="s">
        <v>150</v>
      </c>
      <c r="H112" s="65">
        <v>81010000</v>
      </c>
      <c r="I112" s="66" t="s">
        <v>986</v>
      </c>
      <c r="J112" s="66">
        <v>38</v>
      </c>
      <c r="K112" s="66" t="s">
        <v>987</v>
      </c>
      <c r="L112" s="66" t="s">
        <v>988</v>
      </c>
      <c r="M112" s="66" t="s">
        <v>987</v>
      </c>
      <c r="N112" s="66" t="s">
        <v>990</v>
      </c>
      <c r="O112" s="67">
        <v>137712.5</v>
      </c>
      <c r="P112" s="67">
        <v>137712.5</v>
      </c>
      <c r="Q112" s="67">
        <v>137712.5</v>
      </c>
      <c r="R112" s="67">
        <v>137712.5</v>
      </c>
      <c r="AA112" s="55">
        <f t="shared" si="1"/>
        <v>550850</v>
      </c>
    </row>
    <row r="113" spans="1:27">
      <c r="A113" s="65" t="s">
        <v>23</v>
      </c>
      <c r="B113" s="66" t="s">
        <v>1291</v>
      </c>
      <c r="C113" s="66" t="s">
        <v>1310</v>
      </c>
      <c r="D113" s="65">
        <v>120107</v>
      </c>
      <c r="E113" s="66" t="s">
        <v>1065</v>
      </c>
      <c r="F113" s="66" t="s">
        <v>1059</v>
      </c>
      <c r="G113" s="65" t="s">
        <v>131</v>
      </c>
      <c r="H113" s="65">
        <v>81015000</v>
      </c>
      <c r="I113" s="66" t="s">
        <v>991</v>
      </c>
      <c r="J113" s="66">
        <v>38</v>
      </c>
      <c r="K113" s="66" t="s">
        <v>987</v>
      </c>
      <c r="L113" s="66" t="s">
        <v>988</v>
      </c>
      <c r="M113" s="66" t="s">
        <v>987</v>
      </c>
      <c r="N113" s="66" t="s">
        <v>990</v>
      </c>
      <c r="O113" s="67">
        <v>843328.74999999988</v>
      </c>
      <c r="P113" s="67">
        <v>843328.74999999988</v>
      </c>
      <c r="Q113" s="67">
        <v>843328.74999999988</v>
      </c>
      <c r="R113" s="67">
        <v>843328.74999999988</v>
      </c>
      <c r="AA113" s="55">
        <f t="shared" si="1"/>
        <v>3373314.9999999995</v>
      </c>
    </row>
    <row r="114" spans="1:27">
      <c r="A114" s="65" t="s">
        <v>23</v>
      </c>
      <c r="B114" s="66" t="s">
        <v>1291</v>
      </c>
      <c r="C114" s="66" t="s">
        <v>1310</v>
      </c>
      <c r="D114" s="65">
        <v>120107</v>
      </c>
      <c r="E114" s="66" t="s">
        <v>1065</v>
      </c>
      <c r="F114" s="66" t="s">
        <v>1059</v>
      </c>
      <c r="G114" s="65" t="s">
        <v>151</v>
      </c>
      <c r="H114" s="65">
        <v>81020000</v>
      </c>
      <c r="I114" s="66" t="s">
        <v>992</v>
      </c>
      <c r="J114" s="66">
        <v>38</v>
      </c>
      <c r="K114" s="66" t="s">
        <v>987</v>
      </c>
      <c r="L114" s="66" t="s">
        <v>988</v>
      </c>
      <c r="M114" s="66" t="s">
        <v>987</v>
      </c>
      <c r="N114" s="66" t="s">
        <v>994</v>
      </c>
      <c r="O114" s="67">
        <v>31762.500000000004</v>
      </c>
      <c r="P114" s="67">
        <v>31762.500000000004</v>
      </c>
      <c r="Q114" s="67">
        <v>31762.500000000004</v>
      </c>
      <c r="R114" s="67">
        <v>31762.500000000004</v>
      </c>
      <c r="AA114" s="55">
        <f t="shared" si="1"/>
        <v>127050.00000000001</v>
      </c>
    </row>
    <row r="115" spans="1:27">
      <c r="A115" s="65" t="s">
        <v>23</v>
      </c>
      <c r="B115" s="66" t="s">
        <v>1291</v>
      </c>
      <c r="C115" s="66" t="s">
        <v>1310</v>
      </c>
      <c r="D115" s="65">
        <v>120107</v>
      </c>
      <c r="E115" s="66" t="s">
        <v>1065</v>
      </c>
      <c r="F115" s="66" t="s">
        <v>1059</v>
      </c>
      <c r="G115" s="65" t="s">
        <v>133</v>
      </c>
      <c r="H115" s="65">
        <v>70510000</v>
      </c>
      <c r="I115" s="66" t="s">
        <v>954</v>
      </c>
      <c r="J115" s="66">
        <v>41</v>
      </c>
      <c r="K115" s="66" t="s">
        <v>955</v>
      </c>
      <c r="L115" s="66" t="s">
        <v>956</v>
      </c>
      <c r="M115" s="66" t="s">
        <v>957</v>
      </c>
      <c r="N115" s="66" t="s">
        <v>959</v>
      </c>
      <c r="O115" s="67">
        <v>0</v>
      </c>
      <c r="P115" s="67">
        <v>0</v>
      </c>
      <c r="Q115" s="67">
        <v>0</v>
      </c>
      <c r="R115" s="67">
        <v>0</v>
      </c>
      <c r="AA115" s="55">
        <f t="shared" si="1"/>
        <v>0</v>
      </c>
    </row>
    <row r="116" spans="1:27">
      <c r="A116" s="65" t="s">
        <v>23</v>
      </c>
      <c r="B116" s="66" t="s">
        <v>1291</v>
      </c>
      <c r="C116" s="66" t="s">
        <v>1310</v>
      </c>
      <c r="D116" s="65">
        <v>120107</v>
      </c>
      <c r="E116" s="66" t="s">
        <v>1065</v>
      </c>
      <c r="F116" s="66" t="s">
        <v>1059</v>
      </c>
      <c r="G116" s="65" t="s">
        <v>134</v>
      </c>
      <c r="H116" s="65">
        <v>85000000</v>
      </c>
      <c r="I116" s="66" t="s">
        <v>1015</v>
      </c>
      <c r="J116" s="66">
        <v>42</v>
      </c>
      <c r="K116" s="66" t="s">
        <v>1016</v>
      </c>
      <c r="L116" s="66" t="s">
        <v>1017</v>
      </c>
      <c r="M116" s="66" t="s">
        <v>1018</v>
      </c>
      <c r="N116" s="66" t="s">
        <v>959</v>
      </c>
      <c r="O116" s="67">
        <v>0</v>
      </c>
      <c r="P116" s="67">
        <v>0</v>
      </c>
      <c r="Q116" s="67">
        <v>0</v>
      </c>
      <c r="R116" s="67">
        <v>0</v>
      </c>
      <c r="AA116" s="55">
        <f t="shared" si="1"/>
        <v>0</v>
      </c>
    </row>
    <row r="117" spans="1:27">
      <c r="A117" s="65" t="s">
        <v>24</v>
      </c>
      <c r="B117" s="66" t="s">
        <v>1291</v>
      </c>
      <c r="C117" s="66" t="s">
        <v>1310</v>
      </c>
      <c r="D117" s="65">
        <v>120113</v>
      </c>
      <c r="E117" s="66" t="s">
        <v>1067</v>
      </c>
      <c r="F117" s="66" t="s">
        <v>1059</v>
      </c>
      <c r="G117" s="65" t="s">
        <v>96</v>
      </c>
      <c r="H117" s="65">
        <v>52574000</v>
      </c>
      <c r="I117" s="66" t="s">
        <v>616</v>
      </c>
      <c r="J117" s="66">
        <v>17</v>
      </c>
      <c r="K117" s="66" t="s">
        <v>617</v>
      </c>
      <c r="L117" s="66" t="s">
        <v>618</v>
      </c>
      <c r="M117" s="66" t="s">
        <v>617</v>
      </c>
      <c r="N117" s="66" t="s">
        <v>506</v>
      </c>
      <c r="O117" s="67">
        <v>10000</v>
      </c>
      <c r="P117" s="67">
        <v>10000</v>
      </c>
      <c r="Q117" s="67">
        <v>10000</v>
      </c>
      <c r="R117" s="67">
        <v>10000</v>
      </c>
      <c r="AA117" s="55">
        <f t="shared" si="1"/>
        <v>40000</v>
      </c>
    </row>
    <row r="118" spans="1:27">
      <c r="A118" s="65" t="s">
        <v>24</v>
      </c>
      <c r="B118" s="66" t="s">
        <v>1291</v>
      </c>
      <c r="C118" s="66" t="s">
        <v>1310</v>
      </c>
      <c r="D118" s="65">
        <v>120113</v>
      </c>
      <c r="E118" s="66" t="s">
        <v>1067</v>
      </c>
      <c r="F118" s="66" t="s">
        <v>1059</v>
      </c>
      <c r="G118" s="65" t="s">
        <v>97</v>
      </c>
      <c r="H118" s="65">
        <v>52574100</v>
      </c>
      <c r="I118" s="66" t="s">
        <v>623</v>
      </c>
      <c r="J118" s="66">
        <v>17</v>
      </c>
      <c r="K118" s="66" t="s">
        <v>617</v>
      </c>
      <c r="L118" s="66" t="s">
        <v>618</v>
      </c>
      <c r="M118" s="66" t="s">
        <v>617</v>
      </c>
      <c r="N118" s="66" t="s">
        <v>506</v>
      </c>
      <c r="O118" s="67">
        <v>221</v>
      </c>
      <c r="P118" s="67">
        <v>221</v>
      </c>
      <c r="Q118" s="67">
        <v>221</v>
      </c>
      <c r="R118" s="67">
        <v>221</v>
      </c>
      <c r="AA118" s="55">
        <f t="shared" si="1"/>
        <v>884</v>
      </c>
    </row>
    <row r="119" spans="1:27">
      <c r="A119" s="65" t="s">
        <v>25</v>
      </c>
      <c r="B119" s="66" t="s">
        <v>1291</v>
      </c>
      <c r="C119" s="66" t="s">
        <v>1310</v>
      </c>
      <c r="D119" s="65">
        <v>120114</v>
      </c>
      <c r="E119" s="66" t="s">
        <v>1068</v>
      </c>
      <c r="F119" s="66" t="s">
        <v>1059</v>
      </c>
      <c r="G119" s="65" t="s">
        <v>80</v>
      </c>
      <c r="H119" s="65">
        <v>50109900</v>
      </c>
      <c r="I119" s="66" t="s">
        <v>388</v>
      </c>
      <c r="J119" s="66">
        <v>10</v>
      </c>
      <c r="K119" s="66" t="s">
        <v>347</v>
      </c>
      <c r="L119" s="66" t="s">
        <v>348</v>
      </c>
      <c r="M119" s="66" t="s">
        <v>349</v>
      </c>
      <c r="N119" s="66" t="s">
        <v>351</v>
      </c>
      <c r="O119" s="67">
        <v>-56118.220646399997</v>
      </c>
      <c r="P119" s="67">
        <v>-53567.392435200003</v>
      </c>
      <c r="Q119" s="67">
        <v>-56118.220646399997</v>
      </c>
      <c r="R119" s="67">
        <v>-56118.220646399997</v>
      </c>
      <c r="AA119" s="55">
        <f t="shared" si="1"/>
        <v>-221922.0543744</v>
      </c>
    </row>
    <row r="120" spans="1:27">
      <c r="A120" s="65" t="s">
        <v>25</v>
      </c>
      <c r="B120" s="66" t="s">
        <v>1291</v>
      </c>
      <c r="C120" s="66" t="s">
        <v>1310</v>
      </c>
      <c r="D120" s="65">
        <v>120114</v>
      </c>
      <c r="E120" s="66" t="s">
        <v>1068</v>
      </c>
      <c r="F120" s="66" t="s">
        <v>1059</v>
      </c>
      <c r="G120" s="65" t="s">
        <v>152</v>
      </c>
      <c r="H120" s="65">
        <v>50110000</v>
      </c>
      <c r="I120" s="66" t="s">
        <v>389</v>
      </c>
      <c r="J120" s="66">
        <v>10</v>
      </c>
      <c r="K120" s="66" t="s">
        <v>347</v>
      </c>
      <c r="L120" s="66" t="s">
        <v>348</v>
      </c>
      <c r="M120" s="66" t="s">
        <v>349</v>
      </c>
      <c r="N120" s="66" t="s">
        <v>351</v>
      </c>
      <c r="O120" s="67">
        <v>0</v>
      </c>
      <c r="P120" s="67">
        <v>715.6422</v>
      </c>
      <c r="Q120" s="67">
        <v>0</v>
      </c>
      <c r="R120" s="67">
        <v>221.43119999999999</v>
      </c>
      <c r="AA120" s="55">
        <f t="shared" si="1"/>
        <v>937.07339999999999</v>
      </c>
    </row>
    <row r="121" spans="1:27">
      <c r="A121" s="65" t="s">
        <v>25</v>
      </c>
      <c r="B121" s="66" t="s">
        <v>1291</v>
      </c>
      <c r="C121" s="66" t="s">
        <v>1310</v>
      </c>
      <c r="D121" s="65">
        <v>120114</v>
      </c>
      <c r="E121" s="66" t="s">
        <v>1068</v>
      </c>
      <c r="F121" s="66" t="s">
        <v>1059</v>
      </c>
      <c r="G121" s="65" t="s">
        <v>153</v>
      </c>
      <c r="H121" s="65">
        <v>50119900</v>
      </c>
      <c r="I121" s="66" t="s">
        <v>406</v>
      </c>
      <c r="J121" s="66">
        <v>10</v>
      </c>
      <c r="K121" s="66" t="s">
        <v>347</v>
      </c>
      <c r="L121" s="66" t="s">
        <v>348</v>
      </c>
      <c r="M121" s="66" t="s">
        <v>349</v>
      </c>
      <c r="N121" s="66" t="s">
        <v>351</v>
      </c>
      <c r="O121" s="67">
        <v>0</v>
      </c>
      <c r="P121" s="67">
        <v>-715.6422</v>
      </c>
      <c r="Q121" s="67">
        <v>0</v>
      </c>
      <c r="R121" s="67">
        <v>-221.43119999999999</v>
      </c>
      <c r="AA121" s="55">
        <f t="shared" si="1"/>
        <v>-937.07339999999999</v>
      </c>
    </row>
    <row r="122" spans="1:27">
      <c r="A122" s="65" t="s">
        <v>25</v>
      </c>
      <c r="B122" s="66" t="s">
        <v>1291</v>
      </c>
      <c r="C122" s="66" t="s">
        <v>1310</v>
      </c>
      <c r="D122" s="65">
        <v>120114</v>
      </c>
      <c r="E122" s="66" t="s">
        <v>1068</v>
      </c>
      <c r="F122" s="66" t="s">
        <v>1059</v>
      </c>
      <c r="G122" s="65" t="s">
        <v>52</v>
      </c>
      <c r="H122" s="65">
        <v>50100000</v>
      </c>
      <c r="I122" s="66" t="s">
        <v>346</v>
      </c>
      <c r="J122" s="66">
        <v>10</v>
      </c>
      <c r="K122" s="66" t="s">
        <v>347</v>
      </c>
      <c r="L122" s="66" t="s">
        <v>348</v>
      </c>
      <c r="M122" s="66" t="s">
        <v>349</v>
      </c>
      <c r="N122" s="66" t="s">
        <v>351</v>
      </c>
      <c r="O122" s="67">
        <v>56118.220646399997</v>
      </c>
      <c r="P122" s="67">
        <v>53567.392435200003</v>
      </c>
      <c r="Q122" s="67">
        <v>56118.220646399997</v>
      </c>
      <c r="R122" s="67">
        <v>56118.220646399997</v>
      </c>
      <c r="AA122" s="55">
        <f t="shared" si="1"/>
        <v>221922.0543744</v>
      </c>
    </row>
    <row r="123" spans="1:27">
      <c r="A123" s="65" t="s">
        <v>25</v>
      </c>
      <c r="B123" s="66" t="s">
        <v>1291</v>
      </c>
      <c r="C123" s="66" t="s">
        <v>1310</v>
      </c>
      <c r="D123" s="65">
        <v>120114</v>
      </c>
      <c r="E123" s="66" t="s">
        <v>1068</v>
      </c>
      <c r="F123" s="66" t="s">
        <v>1059</v>
      </c>
      <c r="G123" s="65" t="s">
        <v>81</v>
      </c>
      <c r="H123" s="65">
        <v>50171000</v>
      </c>
      <c r="I123" s="66" t="s">
        <v>409</v>
      </c>
      <c r="J123" s="66">
        <v>10</v>
      </c>
      <c r="K123" s="66" t="s">
        <v>347</v>
      </c>
      <c r="L123" s="66" t="s">
        <v>348</v>
      </c>
      <c r="M123" s="66" t="s">
        <v>349</v>
      </c>
      <c r="N123" s="66" t="s">
        <v>351</v>
      </c>
      <c r="O123" s="67">
        <v>2423.8989916510277</v>
      </c>
      <c r="P123" s="67">
        <v>2313.7231283941633</v>
      </c>
      <c r="Q123" s="67">
        <v>2423.8989916510277</v>
      </c>
      <c r="R123" s="67">
        <v>2423.8989916510277</v>
      </c>
      <c r="AA123" s="55">
        <f t="shared" si="1"/>
        <v>9585.4201033472455</v>
      </c>
    </row>
    <row r="124" spans="1:27">
      <c r="A124" s="65" t="s">
        <v>25</v>
      </c>
      <c r="B124" s="66" t="s">
        <v>1291</v>
      </c>
      <c r="C124" s="66" t="s">
        <v>1310</v>
      </c>
      <c r="D124" s="65">
        <v>120114</v>
      </c>
      <c r="E124" s="66" t="s">
        <v>1068</v>
      </c>
      <c r="F124" s="66" t="s">
        <v>1059</v>
      </c>
      <c r="G124" s="65" t="s">
        <v>84</v>
      </c>
      <c r="H124" s="65">
        <v>50550000</v>
      </c>
      <c r="I124" s="66" t="s">
        <v>446</v>
      </c>
      <c r="J124" s="66">
        <v>12</v>
      </c>
      <c r="K124" s="66" t="s">
        <v>442</v>
      </c>
      <c r="L124" s="66" t="s">
        <v>443</v>
      </c>
      <c r="M124" s="66" t="s">
        <v>444</v>
      </c>
      <c r="N124" s="66" t="s">
        <v>417</v>
      </c>
      <c r="O124" s="67">
        <v>9465.6</v>
      </c>
      <c r="P124" s="67">
        <v>9465.6</v>
      </c>
      <c r="Q124" s="67">
        <v>9465.6</v>
      </c>
      <c r="R124" s="67">
        <v>9465.6</v>
      </c>
      <c r="AA124" s="55">
        <f t="shared" si="1"/>
        <v>37862.400000000001</v>
      </c>
    </row>
    <row r="125" spans="1:27">
      <c r="A125" s="65" t="s">
        <v>25</v>
      </c>
      <c r="B125" s="66" t="s">
        <v>1291</v>
      </c>
      <c r="C125" s="66" t="s">
        <v>1310</v>
      </c>
      <c r="D125" s="65">
        <v>120114</v>
      </c>
      <c r="E125" s="66" t="s">
        <v>1068</v>
      </c>
      <c r="F125" s="66" t="s">
        <v>1059</v>
      </c>
      <c r="G125" s="65" t="s">
        <v>85</v>
      </c>
      <c r="H125" s="65">
        <v>50550100</v>
      </c>
      <c r="I125" s="66" t="s">
        <v>447</v>
      </c>
      <c r="J125" s="66">
        <v>12</v>
      </c>
      <c r="K125" s="66" t="s">
        <v>442</v>
      </c>
      <c r="L125" s="66" t="s">
        <v>443</v>
      </c>
      <c r="M125" s="66" t="s">
        <v>444</v>
      </c>
      <c r="N125" s="66" t="s">
        <v>417</v>
      </c>
      <c r="O125" s="67">
        <v>-9280</v>
      </c>
      <c r="P125" s="67">
        <v>-9280</v>
      </c>
      <c r="Q125" s="67">
        <v>-9280</v>
      </c>
      <c r="R125" s="67">
        <v>-9280</v>
      </c>
      <c r="AA125" s="55">
        <f t="shared" si="1"/>
        <v>-37120</v>
      </c>
    </row>
    <row r="126" spans="1:27">
      <c r="A126" s="65" t="s">
        <v>25</v>
      </c>
      <c r="B126" s="66" t="s">
        <v>1291</v>
      </c>
      <c r="C126" s="66" t="s">
        <v>1310</v>
      </c>
      <c r="D126" s="65">
        <v>120114</v>
      </c>
      <c r="E126" s="66" t="s">
        <v>1068</v>
      </c>
      <c r="F126" s="66" t="s">
        <v>1059</v>
      </c>
      <c r="G126" s="65" t="s">
        <v>53</v>
      </c>
      <c r="H126" s="65">
        <v>50421000</v>
      </c>
      <c r="I126" s="66" t="s">
        <v>413</v>
      </c>
      <c r="J126" s="66">
        <v>13</v>
      </c>
      <c r="K126" s="66" t="s">
        <v>414</v>
      </c>
      <c r="L126" s="66" t="s">
        <v>415</v>
      </c>
      <c r="M126" s="66" t="s">
        <v>414</v>
      </c>
      <c r="N126" s="66" t="s">
        <v>417</v>
      </c>
      <c r="O126" s="67">
        <v>1290.6681198899998</v>
      </c>
      <c r="P126" s="67">
        <v>1243.0938395644989</v>
      </c>
      <c r="Q126" s="67">
        <v>1290.6681198899998</v>
      </c>
      <c r="R126" s="67">
        <v>1294.1003029629935</v>
      </c>
      <c r="AA126" s="55">
        <f t="shared" si="1"/>
        <v>5118.5303823074919</v>
      </c>
    </row>
    <row r="127" spans="1:27">
      <c r="A127" s="65" t="s">
        <v>25</v>
      </c>
      <c r="B127" s="66" t="s">
        <v>1291</v>
      </c>
      <c r="C127" s="66" t="s">
        <v>1310</v>
      </c>
      <c r="D127" s="65">
        <v>120114</v>
      </c>
      <c r="E127" s="66" t="s">
        <v>1068</v>
      </c>
      <c r="F127" s="66" t="s">
        <v>1059</v>
      </c>
      <c r="G127" s="65" t="s">
        <v>54</v>
      </c>
      <c r="H127" s="65">
        <v>50422000</v>
      </c>
      <c r="I127" s="66" t="s">
        <v>419</v>
      </c>
      <c r="J127" s="66">
        <v>13</v>
      </c>
      <c r="K127" s="66" t="s">
        <v>414</v>
      </c>
      <c r="L127" s="66" t="s">
        <v>415</v>
      </c>
      <c r="M127" s="66" t="s">
        <v>414</v>
      </c>
      <c r="N127" s="66" t="s">
        <v>417</v>
      </c>
      <c r="O127" s="67">
        <v>1339.0231545799079</v>
      </c>
      <c r="P127" s="67">
        <v>1278.1584657353669</v>
      </c>
      <c r="Q127" s="67">
        <v>1339.0231545799079</v>
      </c>
      <c r="R127" s="67">
        <v>1339.0231545799079</v>
      </c>
      <c r="AA127" s="55">
        <f t="shared" si="1"/>
        <v>5295.2279294750906</v>
      </c>
    </row>
    <row r="128" spans="1:27">
      <c r="A128" s="65" t="s">
        <v>25</v>
      </c>
      <c r="B128" s="66" t="s">
        <v>1291</v>
      </c>
      <c r="C128" s="66" t="s">
        <v>1310</v>
      </c>
      <c r="D128" s="65">
        <v>120114</v>
      </c>
      <c r="E128" s="66" t="s">
        <v>1068</v>
      </c>
      <c r="F128" s="66" t="s">
        <v>1059</v>
      </c>
      <c r="G128" s="65" t="s">
        <v>90</v>
      </c>
      <c r="H128" s="65">
        <v>50421100</v>
      </c>
      <c r="I128" s="66" t="s">
        <v>418</v>
      </c>
      <c r="J128" s="66">
        <v>13</v>
      </c>
      <c r="K128" s="66" t="s">
        <v>414</v>
      </c>
      <c r="L128" s="66" t="s">
        <v>415</v>
      </c>
      <c r="M128" s="66" t="s">
        <v>414</v>
      </c>
      <c r="N128" s="66" t="s">
        <v>417</v>
      </c>
      <c r="O128" s="67">
        <v>-1290.6681198899998</v>
      </c>
      <c r="P128" s="67">
        <v>-1243.0938395644989</v>
      </c>
      <c r="Q128" s="67">
        <v>-1290.6681198899998</v>
      </c>
      <c r="R128" s="67">
        <v>-1294.1003029629935</v>
      </c>
      <c r="AA128" s="55">
        <f t="shared" ref="AA128:AA191" si="2">SUM(O128:Z128)</f>
        <v>-5118.5303823074919</v>
      </c>
    </row>
    <row r="129" spans="1:27">
      <c r="A129" s="65" t="s">
        <v>25</v>
      </c>
      <c r="B129" s="66" t="s">
        <v>1291</v>
      </c>
      <c r="C129" s="66" t="s">
        <v>1310</v>
      </c>
      <c r="D129" s="65">
        <v>120114</v>
      </c>
      <c r="E129" s="66" t="s">
        <v>1068</v>
      </c>
      <c r="F129" s="66" t="s">
        <v>1059</v>
      </c>
      <c r="G129" s="65" t="s">
        <v>91</v>
      </c>
      <c r="H129" s="65">
        <v>50422100</v>
      </c>
      <c r="I129" s="66" t="s">
        <v>420</v>
      </c>
      <c r="J129" s="66">
        <v>13</v>
      </c>
      <c r="K129" s="66" t="s">
        <v>414</v>
      </c>
      <c r="L129" s="66" t="s">
        <v>415</v>
      </c>
      <c r="M129" s="66" t="s">
        <v>414</v>
      </c>
      <c r="N129" s="66" t="s">
        <v>417</v>
      </c>
      <c r="O129" s="67">
        <v>-1339.0231545799079</v>
      </c>
      <c r="P129" s="67">
        <v>-1278.1584657353669</v>
      </c>
      <c r="Q129" s="67">
        <v>-1339.0231545799079</v>
      </c>
      <c r="R129" s="67">
        <v>-1339.0231545799079</v>
      </c>
      <c r="AA129" s="55">
        <f t="shared" si="2"/>
        <v>-5295.2279294750906</v>
      </c>
    </row>
    <row r="130" spans="1:27">
      <c r="A130" s="65" t="s">
        <v>25</v>
      </c>
      <c r="B130" s="66" t="s">
        <v>1291</v>
      </c>
      <c r="C130" s="66" t="s">
        <v>1310</v>
      </c>
      <c r="D130" s="65">
        <v>120114</v>
      </c>
      <c r="E130" s="66" t="s">
        <v>1068</v>
      </c>
      <c r="F130" s="66" t="s">
        <v>1059</v>
      </c>
      <c r="G130" s="65" t="s">
        <v>154</v>
      </c>
      <c r="H130" s="65">
        <v>53110000</v>
      </c>
      <c r="I130" s="66" t="s">
        <v>649</v>
      </c>
      <c r="J130" s="66">
        <v>15</v>
      </c>
      <c r="K130" s="66" t="s">
        <v>650</v>
      </c>
      <c r="L130" s="66" t="s">
        <v>651</v>
      </c>
      <c r="M130" s="66" t="s">
        <v>650</v>
      </c>
      <c r="N130" s="66" t="s">
        <v>653</v>
      </c>
      <c r="O130" s="67">
        <v>0</v>
      </c>
      <c r="P130" s="67">
        <v>0</v>
      </c>
      <c r="Q130" s="67">
        <v>0</v>
      </c>
      <c r="R130" s="67">
        <v>0</v>
      </c>
      <c r="AA130" s="55">
        <f t="shared" si="2"/>
        <v>0</v>
      </c>
    </row>
    <row r="131" spans="1:27">
      <c r="A131" s="65" t="s">
        <v>25</v>
      </c>
      <c r="B131" s="66" t="s">
        <v>1291</v>
      </c>
      <c r="C131" s="66" t="s">
        <v>1310</v>
      </c>
      <c r="D131" s="65">
        <v>120114</v>
      </c>
      <c r="E131" s="66" t="s">
        <v>1068</v>
      </c>
      <c r="F131" s="66" t="s">
        <v>1059</v>
      </c>
      <c r="G131" s="65" t="s">
        <v>92</v>
      </c>
      <c r="H131" s="65">
        <v>53150000</v>
      </c>
      <c r="I131" s="66" t="s">
        <v>658</v>
      </c>
      <c r="J131" s="66">
        <v>15</v>
      </c>
      <c r="K131" s="66" t="s">
        <v>650</v>
      </c>
      <c r="L131" s="66" t="s">
        <v>651</v>
      </c>
      <c r="M131" s="66" t="s">
        <v>650</v>
      </c>
      <c r="N131" s="66" t="s">
        <v>660</v>
      </c>
      <c r="O131" s="67">
        <v>0</v>
      </c>
      <c r="P131" s="67">
        <v>0</v>
      </c>
      <c r="Q131" s="67">
        <v>0</v>
      </c>
      <c r="R131" s="67">
        <v>0</v>
      </c>
      <c r="AA131" s="55">
        <f t="shared" si="2"/>
        <v>0</v>
      </c>
    </row>
    <row r="132" spans="1:27">
      <c r="A132" s="65" t="s">
        <v>25</v>
      </c>
      <c r="B132" s="66" t="s">
        <v>1291</v>
      </c>
      <c r="C132" s="66" t="s">
        <v>1310</v>
      </c>
      <c r="D132" s="65">
        <v>120114</v>
      </c>
      <c r="E132" s="66" t="s">
        <v>1068</v>
      </c>
      <c r="F132" s="66" t="s">
        <v>1059</v>
      </c>
      <c r="G132" s="65" t="s">
        <v>155</v>
      </c>
      <c r="H132" s="65">
        <v>52562500</v>
      </c>
      <c r="I132" s="66" t="s">
        <v>595</v>
      </c>
      <c r="J132" s="66">
        <v>18</v>
      </c>
      <c r="K132" s="66" t="s">
        <v>596</v>
      </c>
      <c r="L132" s="66" t="s">
        <v>597</v>
      </c>
      <c r="M132" s="66" t="s">
        <v>598</v>
      </c>
      <c r="N132" s="66" t="s">
        <v>506</v>
      </c>
      <c r="O132" s="67">
        <v>35</v>
      </c>
      <c r="P132" s="67">
        <v>35</v>
      </c>
      <c r="Q132" s="67">
        <v>35</v>
      </c>
      <c r="R132" s="67">
        <v>35</v>
      </c>
      <c r="AA132" s="55">
        <f t="shared" si="2"/>
        <v>140</v>
      </c>
    </row>
    <row r="133" spans="1:27">
      <c r="A133" s="65" t="s">
        <v>25</v>
      </c>
      <c r="B133" s="66" t="s">
        <v>1291</v>
      </c>
      <c r="C133" s="66" t="s">
        <v>1310</v>
      </c>
      <c r="D133" s="65">
        <v>120114</v>
      </c>
      <c r="E133" s="66" t="s">
        <v>1068</v>
      </c>
      <c r="F133" s="66" t="s">
        <v>1059</v>
      </c>
      <c r="G133" s="65" t="s">
        <v>156</v>
      </c>
      <c r="H133" s="65">
        <v>52582000</v>
      </c>
      <c r="I133" s="66" t="s">
        <v>633</v>
      </c>
      <c r="J133" s="66">
        <v>19</v>
      </c>
      <c r="K133" s="66" t="s">
        <v>527</v>
      </c>
      <c r="L133" s="66" t="s">
        <v>528</v>
      </c>
      <c r="M133" s="66" t="s">
        <v>529</v>
      </c>
      <c r="N133" s="66" t="s">
        <v>519</v>
      </c>
      <c r="O133" s="67">
        <v>0</v>
      </c>
      <c r="P133" s="67">
        <v>0</v>
      </c>
      <c r="Q133" s="67">
        <v>0</v>
      </c>
      <c r="R133" s="67">
        <v>0</v>
      </c>
      <c r="AA133" s="55">
        <f t="shared" si="2"/>
        <v>0</v>
      </c>
    </row>
    <row r="134" spans="1:27">
      <c r="A134" s="65" t="s">
        <v>25</v>
      </c>
      <c r="B134" s="66" t="s">
        <v>1291</v>
      </c>
      <c r="C134" s="66" t="s">
        <v>1310</v>
      </c>
      <c r="D134" s="65">
        <v>120114</v>
      </c>
      <c r="E134" s="66" t="s">
        <v>1068</v>
      </c>
      <c r="F134" s="66" t="s">
        <v>1059</v>
      </c>
      <c r="G134" s="65" t="s">
        <v>102</v>
      </c>
      <c r="H134" s="65">
        <v>52534021</v>
      </c>
      <c r="I134" s="66" t="s">
        <v>564</v>
      </c>
      <c r="J134" s="66">
        <v>21</v>
      </c>
      <c r="K134" s="66" t="s">
        <v>561</v>
      </c>
      <c r="L134" s="66" t="s">
        <v>562</v>
      </c>
      <c r="M134" s="66" t="s">
        <v>563</v>
      </c>
      <c r="N134" s="66" t="s">
        <v>506</v>
      </c>
      <c r="O134" s="67">
        <v>200</v>
      </c>
      <c r="P134" s="67">
        <v>150</v>
      </c>
      <c r="Q134" s="67">
        <v>150</v>
      </c>
      <c r="R134" s="67">
        <v>150</v>
      </c>
      <c r="AA134" s="55">
        <f t="shared" si="2"/>
        <v>650</v>
      </c>
    </row>
    <row r="135" spans="1:27">
      <c r="A135" s="65" t="s">
        <v>25</v>
      </c>
      <c r="B135" s="66" t="s">
        <v>1291</v>
      </c>
      <c r="C135" s="66" t="s">
        <v>1310</v>
      </c>
      <c r="D135" s="65">
        <v>120114</v>
      </c>
      <c r="E135" s="66" t="s">
        <v>1068</v>
      </c>
      <c r="F135" s="66" t="s">
        <v>1059</v>
      </c>
      <c r="G135" s="65" t="s">
        <v>103</v>
      </c>
      <c r="H135" s="65">
        <v>52534000</v>
      </c>
      <c r="I135" s="66" t="s">
        <v>560</v>
      </c>
      <c r="J135" s="66">
        <v>21</v>
      </c>
      <c r="K135" s="66" t="s">
        <v>561</v>
      </c>
      <c r="L135" s="66" t="s">
        <v>562</v>
      </c>
      <c r="M135" s="66" t="s">
        <v>563</v>
      </c>
      <c r="N135" s="66" t="s">
        <v>506</v>
      </c>
      <c r="O135" s="67">
        <v>1000</v>
      </c>
      <c r="P135" s="67">
        <v>1000</v>
      </c>
      <c r="Q135" s="67">
        <v>1000</v>
      </c>
      <c r="R135" s="67">
        <v>600</v>
      </c>
      <c r="AA135" s="55">
        <f t="shared" si="2"/>
        <v>3600</v>
      </c>
    </row>
    <row r="136" spans="1:27">
      <c r="A136" s="65" t="s">
        <v>25</v>
      </c>
      <c r="B136" s="66" t="s">
        <v>1291</v>
      </c>
      <c r="C136" s="66" t="s">
        <v>1310</v>
      </c>
      <c r="D136" s="65">
        <v>120114</v>
      </c>
      <c r="E136" s="66" t="s">
        <v>1068</v>
      </c>
      <c r="F136" s="66" t="s">
        <v>1059</v>
      </c>
      <c r="G136" s="65" t="s">
        <v>104</v>
      </c>
      <c r="H136" s="65">
        <v>52534200</v>
      </c>
      <c r="I136" s="66" t="s">
        <v>565</v>
      </c>
      <c r="J136" s="66">
        <v>21</v>
      </c>
      <c r="K136" s="66" t="s">
        <v>561</v>
      </c>
      <c r="L136" s="66" t="s">
        <v>562</v>
      </c>
      <c r="M136" s="66" t="s">
        <v>563</v>
      </c>
      <c r="N136" s="66" t="s">
        <v>506</v>
      </c>
      <c r="O136" s="67">
        <v>0</v>
      </c>
      <c r="P136" s="67">
        <v>0</v>
      </c>
      <c r="Q136" s="67">
        <v>0</v>
      </c>
      <c r="R136" s="67">
        <v>0</v>
      </c>
      <c r="AA136" s="55">
        <f t="shared" si="2"/>
        <v>0</v>
      </c>
    </row>
    <row r="137" spans="1:27">
      <c r="A137" s="65" t="s">
        <v>25</v>
      </c>
      <c r="B137" s="66" t="s">
        <v>1291</v>
      </c>
      <c r="C137" s="66" t="s">
        <v>1310</v>
      </c>
      <c r="D137" s="65">
        <v>120114</v>
      </c>
      <c r="E137" s="66" t="s">
        <v>1068</v>
      </c>
      <c r="F137" s="66" t="s">
        <v>1059</v>
      </c>
      <c r="G137" s="65" t="s">
        <v>105</v>
      </c>
      <c r="H137" s="65">
        <v>52001000</v>
      </c>
      <c r="I137" s="66" t="s">
        <v>488</v>
      </c>
      <c r="J137" s="66">
        <v>22</v>
      </c>
      <c r="K137" s="66" t="s">
        <v>489</v>
      </c>
      <c r="L137" s="66" t="s">
        <v>490</v>
      </c>
      <c r="M137" s="66" t="s">
        <v>489</v>
      </c>
      <c r="N137" s="66" t="s">
        <v>492</v>
      </c>
      <c r="O137" s="67">
        <v>750</v>
      </c>
      <c r="P137" s="67">
        <v>500</v>
      </c>
      <c r="Q137" s="67">
        <v>450</v>
      </c>
      <c r="R137" s="67">
        <v>450</v>
      </c>
      <c r="AA137" s="55">
        <f t="shared" si="2"/>
        <v>2150</v>
      </c>
    </row>
    <row r="138" spans="1:27">
      <c r="A138" s="65" t="s">
        <v>25</v>
      </c>
      <c r="B138" s="66" t="s">
        <v>1291</v>
      </c>
      <c r="C138" s="66" t="s">
        <v>1310</v>
      </c>
      <c r="D138" s="65">
        <v>120114</v>
      </c>
      <c r="E138" s="66" t="s">
        <v>1068</v>
      </c>
      <c r="F138" s="66" t="s">
        <v>1059</v>
      </c>
      <c r="G138" s="65" t="s">
        <v>157</v>
      </c>
      <c r="H138" s="65">
        <v>52554500</v>
      </c>
      <c r="I138" s="66" t="s">
        <v>588</v>
      </c>
      <c r="J138" s="66">
        <v>22</v>
      </c>
      <c r="K138" s="66" t="s">
        <v>489</v>
      </c>
      <c r="L138" s="66" t="s">
        <v>490</v>
      </c>
      <c r="M138" s="66" t="s">
        <v>489</v>
      </c>
      <c r="N138" s="66" t="s">
        <v>463</v>
      </c>
      <c r="O138" s="67">
        <v>0</v>
      </c>
      <c r="P138" s="67">
        <v>640</v>
      </c>
      <c r="Q138" s="67">
        <v>0</v>
      </c>
      <c r="R138" s="67">
        <v>0</v>
      </c>
      <c r="AA138" s="55">
        <f t="shared" si="2"/>
        <v>640</v>
      </c>
    </row>
    <row r="139" spans="1:27">
      <c r="A139" s="65" t="s">
        <v>25</v>
      </c>
      <c r="B139" s="66" t="s">
        <v>1291</v>
      </c>
      <c r="C139" s="66" t="s">
        <v>1310</v>
      </c>
      <c r="D139" s="65">
        <v>120114</v>
      </c>
      <c r="E139" s="66" t="s">
        <v>1068</v>
      </c>
      <c r="F139" s="66" t="s">
        <v>1059</v>
      </c>
      <c r="G139" s="65" t="s">
        <v>110</v>
      </c>
      <c r="H139" s="65">
        <v>52524000</v>
      </c>
      <c r="I139" s="66" t="s">
        <v>548</v>
      </c>
      <c r="J139" s="66">
        <v>22</v>
      </c>
      <c r="K139" s="66" t="s">
        <v>489</v>
      </c>
      <c r="L139" s="66" t="s">
        <v>490</v>
      </c>
      <c r="M139" s="66" t="s">
        <v>489</v>
      </c>
      <c r="N139" s="66" t="s">
        <v>506</v>
      </c>
      <c r="O139" s="67">
        <v>0</v>
      </c>
      <c r="P139" s="67">
        <v>0</v>
      </c>
      <c r="Q139" s="67">
        <v>300</v>
      </c>
      <c r="R139" s="67">
        <v>0</v>
      </c>
      <c r="AA139" s="55">
        <f t="shared" si="2"/>
        <v>300</v>
      </c>
    </row>
    <row r="140" spans="1:27">
      <c r="A140" s="65" t="s">
        <v>25</v>
      </c>
      <c r="B140" s="66" t="s">
        <v>1291</v>
      </c>
      <c r="C140" s="66" t="s">
        <v>1310</v>
      </c>
      <c r="D140" s="65">
        <v>120114</v>
      </c>
      <c r="E140" s="66" t="s">
        <v>1068</v>
      </c>
      <c r="F140" s="66" t="s">
        <v>1059</v>
      </c>
      <c r="G140" s="65" t="s">
        <v>158</v>
      </c>
      <c r="H140" s="65">
        <v>62002600</v>
      </c>
      <c r="I140" s="66" t="s">
        <v>825</v>
      </c>
      <c r="J140" s="66">
        <v>29</v>
      </c>
      <c r="K140" s="66" t="s">
        <v>814</v>
      </c>
      <c r="L140" s="66" t="s">
        <v>815</v>
      </c>
      <c r="M140" s="66" t="s">
        <v>816</v>
      </c>
      <c r="N140" s="66" t="s">
        <v>503</v>
      </c>
      <c r="O140" s="67">
        <v>0</v>
      </c>
      <c r="P140" s="67">
        <v>0</v>
      </c>
      <c r="Q140" s="67">
        <v>0</v>
      </c>
      <c r="R140" s="67">
        <v>350</v>
      </c>
      <c r="AA140" s="55">
        <f t="shared" si="2"/>
        <v>350</v>
      </c>
    </row>
    <row r="141" spans="1:27">
      <c r="A141" s="65" t="s">
        <v>25</v>
      </c>
      <c r="B141" s="66" t="s">
        <v>1291</v>
      </c>
      <c r="C141" s="66" t="s">
        <v>1310</v>
      </c>
      <c r="D141" s="65">
        <v>120114</v>
      </c>
      <c r="E141" s="66" t="s">
        <v>1068</v>
      </c>
      <c r="F141" s="66" t="s">
        <v>1059</v>
      </c>
      <c r="G141" s="65" t="s">
        <v>69</v>
      </c>
      <c r="H141" s="65">
        <v>68532000</v>
      </c>
      <c r="I141" s="66" t="s">
        <v>892</v>
      </c>
      <c r="J141" s="66">
        <v>34</v>
      </c>
      <c r="K141" s="66" t="s">
        <v>887</v>
      </c>
      <c r="L141" s="66" t="s">
        <v>888</v>
      </c>
      <c r="M141" s="66" t="s">
        <v>887</v>
      </c>
      <c r="N141" s="66" t="s">
        <v>894</v>
      </c>
      <c r="O141" s="67">
        <v>0</v>
      </c>
      <c r="P141" s="67">
        <v>0</v>
      </c>
      <c r="Q141" s="67">
        <v>0</v>
      </c>
      <c r="R141" s="67">
        <v>0</v>
      </c>
      <c r="AA141" s="55">
        <f t="shared" si="2"/>
        <v>0</v>
      </c>
    </row>
    <row r="142" spans="1:27">
      <c r="A142" s="65" t="s">
        <v>25</v>
      </c>
      <c r="B142" s="66" t="s">
        <v>1291</v>
      </c>
      <c r="C142" s="66" t="s">
        <v>1310</v>
      </c>
      <c r="D142" s="65">
        <v>120114</v>
      </c>
      <c r="E142" s="66" t="s">
        <v>1068</v>
      </c>
      <c r="F142" s="66" t="s">
        <v>1059</v>
      </c>
      <c r="G142" s="65" t="s">
        <v>70</v>
      </c>
      <c r="H142" s="65">
        <v>68533000</v>
      </c>
      <c r="I142" s="66" t="s">
        <v>896</v>
      </c>
      <c r="J142" s="66">
        <v>34</v>
      </c>
      <c r="K142" s="66" t="s">
        <v>887</v>
      </c>
      <c r="L142" s="66" t="s">
        <v>888</v>
      </c>
      <c r="M142" s="66" t="s">
        <v>887</v>
      </c>
      <c r="N142" s="66" t="s">
        <v>894</v>
      </c>
      <c r="O142" s="67">
        <v>4482.2566073109028</v>
      </c>
      <c r="P142" s="67">
        <v>4333.2642989149545</v>
      </c>
      <c r="Q142" s="67">
        <v>4482.2566073109028</v>
      </c>
      <c r="R142" s="67">
        <v>4499.1960941109037</v>
      </c>
      <c r="AA142" s="55">
        <f t="shared" si="2"/>
        <v>17796.973607647666</v>
      </c>
    </row>
    <row r="143" spans="1:27">
      <c r="A143" s="65" t="s">
        <v>25</v>
      </c>
      <c r="B143" s="66" t="s">
        <v>1291</v>
      </c>
      <c r="C143" s="66" t="s">
        <v>1310</v>
      </c>
      <c r="D143" s="65">
        <v>120114</v>
      </c>
      <c r="E143" s="66" t="s">
        <v>1068</v>
      </c>
      <c r="F143" s="66" t="s">
        <v>1059</v>
      </c>
      <c r="G143" s="65" t="s">
        <v>71</v>
      </c>
      <c r="H143" s="65">
        <v>68535000</v>
      </c>
      <c r="I143" s="66" t="s">
        <v>898</v>
      </c>
      <c r="J143" s="66">
        <v>34</v>
      </c>
      <c r="K143" s="66" t="s">
        <v>887</v>
      </c>
      <c r="L143" s="66" t="s">
        <v>888</v>
      </c>
      <c r="M143" s="66" t="s">
        <v>887</v>
      </c>
      <c r="N143" s="66" t="s">
        <v>894</v>
      </c>
      <c r="O143" s="67">
        <v>0</v>
      </c>
      <c r="P143" s="67">
        <v>0</v>
      </c>
      <c r="Q143" s="67">
        <v>0</v>
      </c>
      <c r="R143" s="67">
        <v>0</v>
      </c>
      <c r="AA143" s="55">
        <f t="shared" si="2"/>
        <v>0</v>
      </c>
    </row>
    <row r="144" spans="1:27">
      <c r="A144" s="65" t="s">
        <v>25</v>
      </c>
      <c r="B144" s="66" t="s">
        <v>1291</v>
      </c>
      <c r="C144" s="66" t="s">
        <v>1310</v>
      </c>
      <c r="D144" s="65">
        <v>120114</v>
      </c>
      <c r="E144" s="66" t="s">
        <v>1068</v>
      </c>
      <c r="F144" s="66" t="s">
        <v>1059</v>
      </c>
      <c r="G144" s="65" t="s">
        <v>128</v>
      </c>
      <c r="H144" s="65">
        <v>68532100</v>
      </c>
      <c r="I144" s="66" t="s">
        <v>895</v>
      </c>
      <c r="J144" s="66">
        <v>34</v>
      </c>
      <c r="K144" s="66" t="s">
        <v>887</v>
      </c>
      <c r="L144" s="66" t="s">
        <v>888</v>
      </c>
      <c r="M144" s="66" t="s">
        <v>887</v>
      </c>
      <c r="N144" s="66" t="s">
        <v>894</v>
      </c>
      <c r="O144" s="67">
        <v>0</v>
      </c>
      <c r="P144" s="67">
        <v>0</v>
      </c>
      <c r="Q144" s="67">
        <v>0</v>
      </c>
      <c r="R144" s="67">
        <v>0</v>
      </c>
      <c r="AA144" s="55">
        <f t="shared" si="2"/>
        <v>0</v>
      </c>
    </row>
    <row r="145" spans="1:27">
      <c r="A145" s="65" t="s">
        <v>25</v>
      </c>
      <c r="B145" s="66" t="s">
        <v>1291</v>
      </c>
      <c r="C145" s="66" t="s">
        <v>1310</v>
      </c>
      <c r="D145" s="65">
        <v>120114</v>
      </c>
      <c r="E145" s="66" t="s">
        <v>1068</v>
      </c>
      <c r="F145" s="66" t="s">
        <v>1059</v>
      </c>
      <c r="G145" s="65" t="s">
        <v>129</v>
      </c>
      <c r="H145" s="65">
        <v>68533100</v>
      </c>
      <c r="I145" s="66" t="s">
        <v>897</v>
      </c>
      <c r="J145" s="66">
        <v>34</v>
      </c>
      <c r="K145" s="66" t="s">
        <v>887</v>
      </c>
      <c r="L145" s="66" t="s">
        <v>888</v>
      </c>
      <c r="M145" s="66" t="s">
        <v>887</v>
      </c>
      <c r="N145" s="66" t="s">
        <v>894</v>
      </c>
      <c r="O145" s="67">
        <v>-4482.2566073109028</v>
      </c>
      <c r="P145" s="67">
        <v>-4333.2642989149545</v>
      </c>
      <c r="Q145" s="67">
        <v>-4482.2566073109028</v>
      </c>
      <c r="R145" s="67">
        <v>-4499.1960941109037</v>
      </c>
      <c r="AA145" s="55">
        <f t="shared" si="2"/>
        <v>-17796.973607647666</v>
      </c>
    </row>
    <row r="146" spans="1:27">
      <c r="A146" s="65" t="s">
        <v>25</v>
      </c>
      <c r="B146" s="66" t="s">
        <v>1291</v>
      </c>
      <c r="C146" s="66" t="s">
        <v>1310</v>
      </c>
      <c r="D146" s="65">
        <v>120114</v>
      </c>
      <c r="E146" s="66" t="s">
        <v>1068</v>
      </c>
      <c r="F146" s="66" t="s">
        <v>1059</v>
      </c>
      <c r="G146" s="65" t="s">
        <v>130</v>
      </c>
      <c r="H146" s="65">
        <v>68535100</v>
      </c>
      <c r="I146" s="66" t="s">
        <v>899</v>
      </c>
      <c r="J146" s="66">
        <v>34</v>
      </c>
      <c r="K146" s="66" t="s">
        <v>887</v>
      </c>
      <c r="L146" s="66" t="s">
        <v>888</v>
      </c>
      <c r="M146" s="66" t="s">
        <v>887</v>
      </c>
      <c r="N146" s="66" t="s">
        <v>894</v>
      </c>
      <c r="O146" s="67">
        <v>0</v>
      </c>
      <c r="P146" s="67">
        <v>0</v>
      </c>
      <c r="Q146" s="67">
        <v>0</v>
      </c>
      <c r="R146" s="67">
        <v>0</v>
      </c>
      <c r="AA146" s="55">
        <f t="shared" si="2"/>
        <v>0</v>
      </c>
    </row>
    <row r="147" spans="1:27">
      <c r="A147" s="65" t="s">
        <v>26</v>
      </c>
      <c r="B147" s="66" t="s">
        <v>1291</v>
      </c>
      <c r="C147" s="66" t="s">
        <v>1310</v>
      </c>
      <c r="D147" s="65">
        <v>120115</v>
      </c>
      <c r="E147" s="66" t="s">
        <v>1069</v>
      </c>
      <c r="F147" s="66" t="s">
        <v>1059</v>
      </c>
      <c r="G147" s="65" t="s">
        <v>159</v>
      </c>
      <c r="H147" s="65">
        <v>53155000</v>
      </c>
      <c r="I147" s="66" t="s">
        <v>683</v>
      </c>
      <c r="J147" s="66">
        <v>15</v>
      </c>
      <c r="K147" s="66" t="s">
        <v>650</v>
      </c>
      <c r="L147" s="66" t="s">
        <v>651</v>
      </c>
      <c r="M147" s="66" t="s">
        <v>650</v>
      </c>
      <c r="N147" s="66" t="s">
        <v>685</v>
      </c>
      <c r="O147" s="67">
        <v>16500</v>
      </c>
      <c r="P147" s="67">
        <v>16500</v>
      </c>
      <c r="Q147" s="67">
        <v>16500</v>
      </c>
      <c r="R147" s="67">
        <v>16500</v>
      </c>
      <c r="AA147" s="55">
        <f t="shared" si="2"/>
        <v>66000</v>
      </c>
    </row>
    <row r="148" spans="1:27">
      <c r="A148" s="65" t="s">
        <v>27</v>
      </c>
      <c r="B148" s="66" t="s">
        <v>1291</v>
      </c>
      <c r="C148" s="66" t="s">
        <v>1310</v>
      </c>
      <c r="D148" s="65">
        <v>120118</v>
      </c>
      <c r="E148" s="66" t="s">
        <v>1071</v>
      </c>
      <c r="F148" s="66" t="s">
        <v>1059</v>
      </c>
      <c r="G148" s="65" t="s">
        <v>88</v>
      </c>
      <c r="H148" s="65">
        <v>50450000</v>
      </c>
      <c r="I148" s="66" t="s">
        <v>424</v>
      </c>
      <c r="J148" s="66">
        <v>13</v>
      </c>
      <c r="K148" s="66" t="s">
        <v>414</v>
      </c>
      <c r="L148" s="66" t="s">
        <v>415</v>
      </c>
      <c r="M148" s="66" t="s">
        <v>414</v>
      </c>
      <c r="N148" s="66" t="s">
        <v>417</v>
      </c>
      <c r="O148" s="67">
        <v>0</v>
      </c>
      <c r="P148" s="67">
        <v>0</v>
      </c>
      <c r="Q148" s="67">
        <v>0</v>
      </c>
      <c r="R148" s="67">
        <v>15000</v>
      </c>
      <c r="AA148" s="55">
        <f t="shared" si="2"/>
        <v>15000</v>
      </c>
    </row>
    <row r="149" spans="1:27">
      <c r="A149" s="65" t="s">
        <v>27</v>
      </c>
      <c r="B149" s="66" t="s">
        <v>1291</v>
      </c>
      <c r="C149" s="66" t="s">
        <v>1310</v>
      </c>
      <c r="D149" s="65">
        <v>120118</v>
      </c>
      <c r="E149" s="66" t="s">
        <v>1071</v>
      </c>
      <c r="F149" s="66" t="s">
        <v>1059</v>
      </c>
      <c r="G149" s="65" t="s">
        <v>160</v>
      </c>
      <c r="H149" s="65">
        <v>50451000</v>
      </c>
      <c r="I149" s="66" t="s">
        <v>435</v>
      </c>
      <c r="J149" s="66">
        <v>13</v>
      </c>
      <c r="K149" s="66" t="s">
        <v>414</v>
      </c>
      <c r="L149" s="66" t="s">
        <v>415</v>
      </c>
      <c r="M149" s="66" t="s">
        <v>414</v>
      </c>
      <c r="N149" s="66" t="s">
        <v>417</v>
      </c>
      <c r="O149" s="67">
        <v>259.35000000000002</v>
      </c>
      <c r="P149" s="67">
        <v>793.54</v>
      </c>
      <c r="Q149" s="67">
        <v>899.89</v>
      </c>
      <c r="R149" s="67">
        <v>116.15</v>
      </c>
      <c r="AA149" s="55">
        <f t="shared" si="2"/>
        <v>2068.9299999999998</v>
      </c>
    </row>
    <row r="150" spans="1:27">
      <c r="A150" s="65" t="s">
        <v>27</v>
      </c>
      <c r="B150" s="66" t="s">
        <v>1291</v>
      </c>
      <c r="C150" s="66" t="s">
        <v>1310</v>
      </c>
      <c r="D150" s="65">
        <v>120118</v>
      </c>
      <c r="E150" s="66" t="s">
        <v>1071</v>
      </c>
      <c r="F150" s="66" t="s">
        <v>1059</v>
      </c>
      <c r="G150" s="65" t="s">
        <v>161</v>
      </c>
      <c r="H150" s="65">
        <v>50452000</v>
      </c>
      <c r="I150" s="66" t="s">
        <v>436</v>
      </c>
      <c r="J150" s="66">
        <v>13</v>
      </c>
      <c r="K150" s="66" t="s">
        <v>414</v>
      </c>
      <c r="L150" s="66" t="s">
        <v>415</v>
      </c>
      <c r="M150" s="66" t="s">
        <v>414</v>
      </c>
      <c r="N150" s="66" t="s">
        <v>417</v>
      </c>
      <c r="O150" s="67">
        <v>100</v>
      </c>
      <c r="P150" s="67">
        <v>125</v>
      </c>
      <c r="Q150" s="67">
        <v>100</v>
      </c>
      <c r="R150" s="67">
        <v>100</v>
      </c>
      <c r="AA150" s="55">
        <f t="shared" si="2"/>
        <v>425</v>
      </c>
    </row>
    <row r="151" spans="1:27">
      <c r="A151" s="65" t="s">
        <v>27</v>
      </c>
      <c r="B151" s="66" t="s">
        <v>1291</v>
      </c>
      <c r="C151" s="66" t="s">
        <v>1310</v>
      </c>
      <c r="D151" s="65">
        <v>120118</v>
      </c>
      <c r="E151" s="66" t="s">
        <v>1071</v>
      </c>
      <c r="F151" s="66" t="s">
        <v>1059</v>
      </c>
      <c r="G151" s="65" t="s">
        <v>89</v>
      </c>
      <c r="H151" s="65">
        <v>50457000</v>
      </c>
      <c r="I151" s="66" t="s">
        <v>439</v>
      </c>
      <c r="J151" s="66">
        <v>13</v>
      </c>
      <c r="K151" s="66" t="s">
        <v>414</v>
      </c>
      <c r="L151" s="66" t="s">
        <v>415</v>
      </c>
      <c r="M151" s="66" t="s">
        <v>414</v>
      </c>
      <c r="N151" s="66" t="s">
        <v>417</v>
      </c>
      <c r="O151" s="67">
        <v>1600</v>
      </c>
      <c r="P151" s="67">
        <v>0</v>
      </c>
      <c r="Q151" s="67">
        <v>0</v>
      </c>
      <c r="R151" s="67">
        <v>0</v>
      </c>
      <c r="AA151" s="55">
        <f t="shared" si="2"/>
        <v>1600</v>
      </c>
    </row>
    <row r="152" spans="1:27">
      <c r="A152" s="65" t="s">
        <v>27</v>
      </c>
      <c r="B152" s="66" t="s">
        <v>1291</v>
      </c>
      <c r="C152" s="66" t="s">
        <v>1310</v>
      </c>
      <c r="D152" s="65">
        <v>120118</v>
      </c>
      <c r="E152" s="66" t="s">
        <v>1071</v>
      </c>
      <c r="F152" s="66" t="s">
        <v>1059</v>
      </c>
      <c r="G152" s="65" t="s">
        <v>104</v>
      </c>
      <c r="H152" s="65">
        <v>52534200</v>
      </c>
      <c r="I152" s="66" t="s">
        <v>565</v>
      </c>
      <c r="J152" s="66">
        <v>21</v>
      </c>
      <c r="K152" s="66" t="s">
        <v>561</v>
      </c>
      <c r="L152" s="66" t="s">
        <v>562</v>
      </c>
      <c r="M152" s="66" t="s">
        <v>563</v>
      </c>
      <c r="N152" s="66" t="s">
        <v>506</v>
      </c>
      <c r="O152" s="67">
        <v>495</v>
      </c>
      <c r="P152" s="67">
        <v>0</v>
      </c>
      <c r="Q152" s="67">
        <v>0</v>
      </c>
      <c r="R152" s="67">
        <v>0</v>
      </c>
      <c r="AA152" s="55">
        <f t="shared" si="2"/>
        <v>495</v>
      </c>
    </row>
    <row r="153" spans="1:27">
      <c r="A153" s="65" t="s">
        <v>27</v>
      </c>
      <c r="B153" s="66" t="s">
        <v>1291</v>
      </c>
      <c r="C153" s="66" t="s">
        <v>1310</v>
      </c>
      <c r="D153" s="65">
        <v>120118</v>
      </c>
      <c r="E153" s="66" t="s">
        <v>1071</v>
      </c>
      <c r="F153" s="66" t="s">
        <v>1059</v>
      </c>
      <c r="G153" s="65" t="s">
        <v>105</v>
      </c>
      <c r="H153" s="65">
        <v>52001000</v>
      </c>
      <c r="I153" s="66" t="s">
        <v>488</v>
      </c>
      <c r="J153" s="66">
        <v>22</v>
      </c>
      <c r="K153" s="66" t="s">
        <v>489</v>
      </c>
      <c r="L153" s="66" t="s">
        <v>490</v>
      </c>
      <c r="M153" s="66" t="s">
        <v>489</v>
      </c>
      <c r="N153" s="66" t="s">
        <v>492</v>
      </c>
      <c r="O153" s="67">
        <v>50</v>
      </c>
      <c r="P153" s="67">
        <v>50</v>
      </c>
      <c r="Q153" s="67">
        <v>50</v>
      </c>
      <c r="R153" s="67">
        <v>50</v>
      </c>
      <c r="AA153" s="55">
        <f t="shared" si="2"/>
        <v>200</v>
      </c>
    </row>
    <row r="154" spans="1:27">
      <c r="A154" s="65" t="s">
        <v>27</v>
      </c>
      <c r="B154" s="66" t="s">
        <v>1291</v>
      </c>
      <c r="C154" s="66" t="s">
        <v>1310</v>
      </c>
      <c r="D154" s="65">
        <v>120118</v>
      </c>
      <c r="E154" s="66" t="s">
        <v>1071</v>
      </c>
      <c r="F154" s="66" t="s">
        <v>1059</v>
      </c>
      <c r="G154" s="65" t="s">
        <v>162</v>
      </c>
      <c r="H154" s="65">
        <v>52528000</v>
      </c>
      <c r="I154" s="66" t="s">
        <v>551</v>
      </c>
      <c r="J154" s="66">
        <v>22</v>
      </c>
      <c r="K154" s="66" t="s">
        <v>489</v>
      </c>
      <c r="L154" s="66" t="s">
        <v>490</v>
      </c>
      <c r="M154" s="66" t="s">
        <v>489</v>
      </c>
      <c r="N154" s="66" t="s">
        <v>506</v>
      </c>
      <c r="O154" s="67">
        <v>0</v>
      </c>
      <c r="P154" s="67">
        <v>0</v>
      </c>
      <c r="Q154" s="67">
        <v>0</v>
      </c>
      <c r="R154" s="67">
        <v>0</v>
      </c>
      <c r="AA154" s="55">
        <f t="shared" si="2"/>
        <v>0</v>
      </c>
    </row>
    <row r="155" spans="1:27">
      <c r="A155" s="65" t="s">
        <v>28</v>
      </c>
      <c r="B155" s="66" t="s">
        <v>1291</v>
      </c>
      <c r="C155" s="66" t="s">
        <v>1310</v>
      </c>
      <c r="D155" s="65">
        <v>120119</v>
      </c>
      <c r="E155" s="66" t="s">
        <v>1072</v>
      </c>
      <c r="F155" s="66" t="s">
        <v>1059</v>
      </c>
      <c r="G155" s="65" t="s">
        <v>161</v>
      </c>
      <c r="H155" s="65">
        <v>50452000</v>
      </c>
      <c r="I155" s="66" t="s">
        <v>436</v>
      </c>
      <c r="J155" s="66">
        <v>13</v>
      </c>
      <c r="K155" s="66" t="s">
        <v>414</v>
      </c>
      <c r="L155" s="66" t="s">
        <v>415</v>
      </c>
      <c r="M155" s="66" t="s">
        <v>414</v>
      </c>
      <c r="N155" s="66" t="s">
        <v>417</v>
      </c>
      <c r="O155" s="67">
        <v>0</v>
      </c>
      <c r="P155" s="67">
        <v>106</v>
      </c>
      <c r="Q155" s="67">
        <v>0</v>
      </c>
      <c r="R155" s="67">
        <v>38</v>
      </c>
      <c r="AA155" s="55">
        <f t="shared" si="2"/>
        <v>144</v>
      </c>
    </row>
    <row r="156" spans="1:27">
      <c r="A156" s="65" t="s">
        <v>28</v>
      </c>
      <c r="B156" s="66" t="s">
        <v>1291</v>
      </c>
      <c r="C156" s="66" t="s">
        <v>1310</v>
      </c>
      <c r="D156" s="65">
        <v>120119</v>
      </c>
      <c r="E156" s="66" t="s">
        <v>1072</v>
      </c>
      <c r="F156" s="66" t="s">
        <v>1059</v>
      </c>
      <c r="G156" s="65" t="s">
        <v>89</v>
      </c>
      <c r="H156" s="65">
        <v>50457000</v>
      </c>
      <c r="I156" s="66" t="s">
        <v>439</v>
      </c>
      <c r="J156" s="66">
        <v>13</v>
      </c>
      <c r="K156" s="66" t="s">
        <v>414</v>
      </c>
      <c r="L156" s="66" t="s">
        <v>415</v>
      </c>
      <c r="M156" s="66" t="s">
        <v>414</v>
      </c>
      <c r="N156" s="66" t="s">
        <v>417</v>
      </c>
      <c r="O156" s="67">
        <v>0</v>
      </c>
      <c r="P156" s="67">
        <v>3000</v>
      </c>
      <c r="Q156" s="67">
        <v>0</v>
      </c>
      <c r="R156" s="67">
        <v>0</v>
      </c>
      <c r="AA156" s="55">
        <f t="shared" si="2"/>
        <v>3000</v>
      </c>
    </row>
    <row r="157" spans="1:27">
      <c r="A157" s="65" t="s">
        <v>28</v>
      </c>
      <c r="B157" s="66" t="s">
        <v>1291</v>
      </c>
      <c r="C157" s="66" t="s">
        <v>1310</v>
      </c>
      <c r="D157" s="65">
        <v>120119</v>
      </c>
      <c r="E157" s="66" t="s">
        <v>1072</v>
      </c>
      <c r="F157" s="66" t="s">
        <v>1059</v>
      </c>
      <c r="G157" s="65" t="s">
        <v>92</v>
      </c>
      <c r="H157" s="65">
        <v>53150000</v>
      </c>
      <c r="I157" s="66" t="s">
        <v>658</v>
      </c>
      <c r="J157" s="66">
        <v>15</v>
      </c>
      <c r="K157" s="66" t="s">
        <v>650</v>
      </c>
      <c r="L157" s="66" t="s">
        <v>651</v>
      </c>
      <c r="M157" s="66" t="s">
        <v>650</v>
      </c>
      <c r="N157" s="66" t="s">
        <v>660</v>
      </c>
      <c r="O157" s="67">
        <v>1500</v>
      </c>
      <c r="P157" s="67">
        <v>0</v>
      </c>
      <c r="Q157" s="67">
        <v>0</v>
      </c>
      <c r="R157" s="67">
        <v>1500</v>
      </c>
      <c r="AA157" s="55">
        <f t="shared" si="2"/>
        <v>3000</v>
      </c>
    </row>
    <row r="158" spans="1:27">
      <c r="A158" s="65" t="s">
        <v>28</v>
      </c>
      <c r="B158" s="66" t="s">
        <v>1291</v>
      </c>
      <c r="C158" s="66" t="s">
        <v>1310</v>
      </c>
      <c r="D158" s="65">
        <v>120119</v>
      </c>
      <c r="E158" s="66" t="s">
        <v>1072</v>
      </c>
      <c r="F158" s="66" t="s">
        <v>1059</v>
      </c>
      <c r="G158" s="65" t="s">
        <v>95</v>
      </c>
      <c r="H158" s="65">
        <v>52571000</v>
      </c>
      <c r="I158" s="66" t="s">
        <v>610</v>
      </c>
      <c r="J158" s="66">
        <v>16</v>
      </c>
      <c r="K158" s="66" t="s">
        <v>553</v>
      </c>
      <c r="L158" s="66" t="s">
        <v>554</v>
      </c>
      <c r="M158" s="66" t="s">
        <v>555</v>
      </c>
      <c r="N158" s="66" t="s">
        <v>506</v>
      </c>
      <c r="O158" s="67">
        <v>1667</v>
      </c>
      <c r="P158" s="67">
        <v>1667</v>
      </c>
      <c r="Q158" s="67">
        <v>1667</v>
      </c>
      <c r="R158" s="67">
        <v>1667</v>
      </c>
      <c r="AA158" s="55">
        <f t="shared" si="2"/>
        <v>6668</v>
      </c>
    </row>
    <row r="159" spans="1:27">
      <c r="A159" s="65" t="s">
        <v>28</v>
      </c>
      <c r="B159" s="66" t="s">
        <v>1291</v>
      </c>
      <c r="C159" s="66" t="s">
        <v>1310</v>
      </c>
      <c r="D159" s="65">
        <v>120119</v>
      </c>
      <c r="E159" s="66" t="s">
        <v>1072</v>
      </c>
      <c r="F159" s="66" t="s">
        <v>1059</v>
      </c>
      <c r="G159" s="65" t="s">
        <v>97</v>
      </c>
      <c r="H159" s="65">
        <v>52574100</v>
      </c>
      <c r="I159" s="66" t="s">
        <v>623</v>
      </c>
      <c r="J159" s="66">
        <v>17</v>
      </c>
      <c r="K159" s="66" t="s">
        <v>617</v>
      </c>
      <c r="L159" s="66" t="s">
        <v>618</v>
      </c>
      <c r="M159" s="66" t="s">
        <v>617</v>
      </c>
      <c r="N159" s="66" t="s">
        <v>506</v>
      </c>
      <c r="O159" s="67">
        <v>100</v>
      </c>
      <c r="P159" s="67">
        <v>100</v>
      </c>
      <c r="Q159" s="67">
        <v>100</v>
      </c>
      <c r="R159" s="67">
        <v>100</v>
      </c>
      <c r="AA159" s="55">
        <f t="shared" si="2"/>
        <v>400</v>
      </c>
    </row>
    <row r="160" spans="1:27">
      <c r="A160" s="65" t="s">
        <v>28</v>
      </c>
      <c r="B160" s="66" t="s">
        <v>1291</v>
      </c>
      <c r="C160" s="66" t="s">
        <v>1310</v>
      </c>
      <c r="D160" s="65">
        <v>120119</v>
      </c>
      <c r="E160" s="66" t="s">
        <v>1072</v>
      </c>
      <c r="F160" s="66" t="s">
        <v>1059</v>
      </c>
      <c r="G160" s="65" t="s">
        <v>103</v>
      </c>
      <c r="H160" s="65">
        <v>52534000</v>
      </c>
      <c r="I160" s="66" t="s">
        <v>560</v>
      </c>
      <c r="J160" s="66">
        <v>21</v>
      </c>
      <c r="K160" s="66" t="s">
        <v>561</v>
      </c>
      <c r="L160" s="66" t="s">
        <v>562</v>
      </c>
      <c r="M160" s="66" t="s">
        <v>563</v>
      </c>
      <c r="N160" s="66" t="s">
        <v>506</v>
      </c>
      <c r="O160" s="67">
        <v>1000</v>
      </c>
      <c r="P160" s="67">
        <v>0</v>
      </c>
      <c r="Q160" s="67">
        <v>0</v>
      </c>
      <c r="R160" s="67">
        <v>1000</v>
      </c>
      <c r="AA160" s="55">
        <f t="shared" si="2"/>
        <v>2000</v>
      </c>
    </row>
    <row r="161" spans="1:27">
      <c r="A161" s="65" t="s">
        <v>28</v>
      </c>
      <c r="B161" s="66" t="s">
        <v>1291</v>
      </c>
      <c r="C161" s="66" t="s">
        <v>1310</v>
      </c>
      <c r="D161" s="65">
        <v>120119</v>
      </c>
      <c r="E161" s="66" t="s">
        <v>1072</v>
      </c>
      <c r="F161" s="66" t="s">
        <v>1059</v>
      </c>
      <c r="G161" s="65" t="s">
        <v>163</v>
      </c>
      <c r="H161" s="65">
        <v>52535000</v>
      </c>
      <c r="I161" s="66" t="s">
        <v>566</v>
      </c>
      <c r="J161" s="66">
        <v>21</v>
      </c>
      <c r="K161" s="66" t="s">
        <v>561</v>
      </c>
      <c r="L161" s="66" t="s">
        <v>562</v>
      </c>
      <c r="M161" s="66" t="s">
        <v>563</v>
      </c>
      <c r="N161" s="66" t="s">
        <v>506</v>
      </c>
      <c r="O161" s="67">
        <v>250</v>
      </c>
      <c r="P161" s="67">
        <v>0</v>
      </c>
      <c r="Q161" s="67">
        <v>0</v>
      </c>
      <c r="R161" s="67">
        <v>250</v>
      </c>
      <c r="AA161" s="55">
        <f t="shared" si="2"/>
        <v>500</v>
      </c>
    </row>
    <row r="162" spans="1:27">
      <c r="A162" s="65" t="s">
        <v>28</v>
      </c>
      <c r="B162" s="66" t="s">
        <v>1291</v>
      </c>
      <c r="C162" s="66" t="s">
        <v>1310</v>
      </c>
      <c r="D162" s="65">
        <v>120119</v>
      </c>
      <c r="E162" s="66" t="s">
        <v>1072</v>
      </c>
      <c r="F162" s="66" t="s">
        <v>1059</v>
      </c>
      <c r="G162" s="65" t="s">
        <v>105</v>
      </c>
      <c r="H162" s="65">
        <v>52001000</v>
      </c>
      <c r="I162" s="66" t="s">
        <v>488</v>
      </c>
      <c r="J162" s="66">
        <v>22</v>
      </c>
      <c r="K162" s="66" t="s">
        <v>489</v>
      </c>
      <c r="L162" s="66" t="s">
        <v>490</v>
      </c>
      <c r="M162" s="66" t="s">
        <v>489</v>
      </c>
      <c r="N162" s="66" t="s">
        <v>492</v>
      </c>
      <c r="O162" s="67">
        <v>0</v>
      </c>
      <c r="P162" s="67">
        <v>3000</v>
      </c>
      <c r="Q162" s="67">
        <v>0</v>
      </c>
      <c r="R162" s="67">
        <v>0</v>
      </c>
      <c r="AA162" s="55">
        <f t="shared" si="2"/>
        <v>3000</v>
      </c>
    </row>
    <row r="163" spans="1:27">
      <c r="A163" s="65" t="s">
        <v>29</v>
      </c>
      <c r="B163" s="66" t="s">
        <v>1291</v>
      </c>
      <c r="C163" s="66" t="s">
        <v>1310</v>
      </c>
      <c r="D163" s="65">
        <v>120121</v>
      </c>
      <c r="E163" s="66" t="s">
        <v>1074</v>
      </c>
      <c r="F163" s="66" t="s">
        <v>1059</v>
      </c>
      <c r="G163" s="65" t="s">
        <v>80</v>
      </c>
      <c r="H163" s="65">
        <v>50109900</v>
      </c>
      <c r="I163" s="66" t="s">
        <v>388</v>
      </c>
      <c r="J163" s="66">
        <v>10</v>
      </c>
      <c r="K163" s="66" t="s">
        <v>347</v>
      </c>
      <c r="L163" s="66" t="s">
        <v>348</v>
      </c>
      <c r="M163" s="66" t="s">
        <v>349</v>
      </c>
      <c r="N163" s="66" t="s">
        <v>351</v>
      </c>
      <c r="O163" s="67">
        <v>-1404.1143599999998</v>
      </c>
      <c r="P163" s="67">
        <v>-1340.29098</v>
      </c>
      <c r="Q163" s="67">
        <v>-1404.1143599999998</v>
      </c>
      <c r="R163" s="67">
        <v>-1404.1143599999998</v>
      </c>
      <c r="AA163" s="55">
        <f t="shared" si="2"/>
        <v>-5552.6340599999994</v>
      </c>
    </row>
    <row r="164" spans="1:27">
      <c r="A164" s="65" t="s">
        <v>29</v>
      </c>
      <c r="B164" s="66" t="s">
        <v>1291</v>
      </c>
      <c r="C164" s="66" t="s">
        <v>1310</v>
      </c>
      <c r="D164" s="65">
        <v>120121</v>
      </c>
      <c r="E164" s="66" t="s">
        <v>1074</v>
      </c>
      <c r="F164" s="66" t="s">
        <v>1059</v>
      </c>
      <c r="G164" s="65" t="s">
        <v>152</v>
      </c>
      <c r="H164" s="65">
        <v>50110000</v>
      </c>
      <c r="I164" s="66" t="s">
        <v>389</v>
      </c>
      <c r="J164" s="66">
        <v>10</v>
      </c>
      <c r="K164" s="66" t="s">
        <v>347</v>
      </c>
      <c r="L164" s="66" t="s">
        <v>348</v>
      </c>
      <c r="M164" s="66" t="s">
        <v>349</v>
      </c>
      <c r="N164" s="66" t="s">
        <v>351</v>
      </c>
      <c r="O164" s="67">
        <v>0</v>
      </c>
      <c r="P164" s="67">
        <v>0</v>
      </c>
      <c r="Q164" s="67">
        <v>0</v>
      </c>
      <c r="R164" s="67">
        <v>0</v>
      </c>
      <c r="AA164" s="55">
        <f t="shared" si="2"/>
        <v>0</v>
      </c>
    </row>
    <row r="165" spans="1:27">
      <c r="A165" s="65" t="s">
        <v>29</v>
      </c>
      <c r="B165" s="66" t="s">
        <v>1291</v>
      </c>
      <c r="C165" s="66" t="s">
        <v>1310</v>
      </c>
      <c r="D165" s="65">
        <v>120121</v>
      </c>
      <c r="E165" s="66" t="s">
        <v>1074</v>
      </c>
      <c r="F165" s="66" t="s">
        <v>1059</v>
      </c>
      <c r="G165" s="65" t="s">
        <v>52</v>
      </c>
      <c r="H165" s="65">
        <v>50100000</v>
      </c>
      <c r="I165" s="66" t="s">
        <v>346</v>
      </c>
      <c r="J165" s="66">
        <v>10</v>
      </c>
      <c r="K165" s="66" t="s">
        <v>347</v>
      </c>
      <c r="L165" s="66" t="s">
        <v>348</v>
      </c>
      <c r="M165" s="66" t="s">
        <v>349</v>
      </c>
      <c r="N165" s="66" t="s">
        <v>351</v>
      </c>
      <c r="O165" s="67">
        <v>19972.898915199999</v>
      </c>
      <c r="P165" s="67">
        <v>19065.034873599998</v>
      </c>
      <c r="Q165" s="67">
        <v>19972.898915199999</v>
      </c>
      <c r="R165" s="67">
        <v>19972.898915199999</v>
      </c>
      <c r="AA165" s="55">
        <f t="shared" si="2"/>
        <v>78983.7316192</v>
      </c>
    </row>
    <row r="166" spans="1:27">
      <c r="A166" s="65" t="s">
        <v>29</v>
      </c>
      <c r="B166" s="66" t="s">
        <v>1291</v>
      </c>
      <c r="C166" s="66" t="s">
        <v>1310</v>
      </c>
      <c r="D166" s="65">
        <v>120121</v>
      </c>
      <c r="E166" s="66" t="s">
        <v>1074</v>
      </c>
      <c r="F166" s="66" t="s">
        <v>1059</v>
      </c>
      <c r="G166" s="65" t="s">
        <v>81</v>
      </c>
      <c r="H166" s="65">
        <v>50171000</v>
      </c>
      <c r="I166" s="66" t="s">
        <v>409</v>
      </c>
      <c r="J166" s="66">
        <v>10</v>
      </c>
      <c r="K166" s="66" t="s">
        <v>347</v>
      </c>
      <c r="L166" s="66" t="s">
        <v>348</v>
      </c>
      <c r="M166" s="66" t="s">
        <v>349</v>
      </c>
      <c r="N166" s="66" t="s">
        <v>351</v>
      </c>
      <c r="O166" s="67">
        <v>2016.7991691343693</v>
      </c>
      <c r="P166" s="67">
        <v>1925.1255705373528</v>
      </c>
      <c r="Q166" s="67">
        <v>2016.7991691343693</v>
      </c>
      <c r="R166" s="67">
        <v>2016.7991691343693</v>
      </c>
      <c r="AA166" s="55">
        <f t="shared" si="2"/>
        <v>7975.523077940461</v>
      </c>
    </row>
    <row r="167" spans="1:27">
      <c r="A167" s="65" t="s">
        <v>29</v>
      </c>
      <c r="B167" s="66" t="s">
        <v>1291</v>
      </c>
      <c r="C167" s="66" t="s">
        <v>1310</v>
      </c>
      <c r="D167" s="65">
        <v>120121</v>
      </c>
      <c r="E167" s="66" t="s">
        <v>1074</v>
      </c>
      <c r="F167" s="66" t="s">
        <v>1059</v>
      </c>
      <c r="G167" s="65" t="s">
        <v>84</v>
      </c>
      <c r="H167" s="65">
        <v>50550000</v>
      </c>
      <c r="I167" s="66" t="s">
        <v>446</v>
      </c>
      <c r="J167" s="66">
        <v>12</v>
      </c>
      <c r="K167" s="66" t="s">
        <v>442</v>
      </c>
      <c r="L167" s="66" t="s">
        <v>443</v>
      </c>
      <c r="M167" s="66" t="s">
        <v>444</v>
      </c>
      <c r="N167" s="66" t="s">
        <v>417</v>
      </c>
      <c r="O167" s="67">
        <v>2733.89</v>
      </c>
      <c r="P167" s="67">
        <v>2733.89</v>
      </c>
      <c r="Q167" s="67">
        <v>2733.89</v>
      </c>
      <c r="R167" s="67">
        <v>2733.89</v>
      </c>
      <c r="AA167" s="55">
        <f t="shared" si="2"/>
        <v>10935.56</v>
      </c>
    </row>
    <row r="168" spans="1:27">
      <c r="A168" s="65" t="s">
        <v>29</v>
      </c>
      <c r="B168" s="66" t="s">
        <v>1291</v>
      </c>
      <c r="C168" s="66" t="s">
        <v>1310</v>
      </c>
      <c r="D168" s="65">
        <v>120121</v>
      </c>
      <c r="E168" s="66" t="s">
        <v>1074</v>
      </c>
      <c r="F168" s="66" t="s">
        <v>1059</v>
      </c>
      <c r="G168" s="65" t="s">
        <v>85</v>
      </c>
      <c r="H168" s="65">
        <v>50550100</v>
      </c>
      <c r="I168" s="66" t="s">
        <v>447</v>
      </c>
      <c r="J168" s="66">
        <v>12</v>
      </c>
      <c r="K168" s="66" t="s">
        <v>442</v>
      </c>
      <c r="L168" s="66" t="s">
        <v>443</v>
      </c>
      <c r="M168" s="66" t="s">
        <v>444</v>
      </c>
      <c r="N168" s="66" t="s">
        <v>417</v>
      </c>
      <c r="O168" s="67">
        <v>-139.19999999999999</v>
      </c>
      <c r="P168" s="67">
        <v>-139.19999999999999</v>
      </c>
      <c r="Q168" s="67">
        <v>-139.19999999999999</v>
      </c>
      <c r="R168" s="67">
        <v>-139.19999999999999</v>
      </c>
      <c r="AA168" s="55">
        <f t="shared" si="2"/>
        <v>-556.79999999999995</v>
      </c>
    </row>
    <row r="169" spans="1:27">
      <c r="A169" s="65" t="s">
        <v>29</v>
      </c>
      <c r="B169" s="66" t="s">
        <v>1291</v>
      </c>
      <c r="C169" s="66" t="s">
        <v>1310</v>
      </c>
      <c r="D169" s="65">
        <v>120121</v>
      </c>
      <c r="E169" s="66" t="s">
        <v>1074</v>
      </c>
      <c r="F169" s="66" t="s">
        <v>1059</v>
      </c>
      <c r="G169" s="65" t="s">
        <v>53</v>
      </c>
      <c r="H169" s="65">
        <v>50421000</v>
      </c>
      <c r="I169" s="66" t="s">
        <v>413</v>
      </c>
      <c r="J169" s="66">
        <v>13</v>
      </c>
      <c r="K169" s="66" t="s">
        <v>414</v>
      </c>
      <c r="L169" s="66" t="s">
        <v>415</v>
      </c>
      <c r="M169" s="66" t="s">
        <v>414</v>
      </c>
      <c r="N169" s="66" t="s">
        <v>417</v>
      </c>
      <c r="O169" s="67">
        <v>487.30652999488211</v>
      </c>
      <c r="P169" s="67">
        <v>465.15441499511479</v>
      </c>
      <c r="Q169" s="67">
        <v>487.30652999488211</v>
      </c>
      <c r="R169" s="67">
        <v>487.30652999488211</v>
      </c>
      <c r="AA169" s="55">
        <f t="shared" si="2"/>
        <v>1927.0740049797612</v>
      </c>
    </row>
    <row r="170" spans="1:27">
      <c r="A170" s="65" t="s">
        <v>29</v>
      </c>
      <c r="B170" s="66" t="s">
        <v>1291</v>
      </c>
      <c r="C170" s="66" t="s">
        <v>1310</v>
      </c>
      <c r="D170" s="65">
        <v>120121</v>
      </c>
      <c r="E170" s="66" t="s">
        <v>1074</v>
      </c>
      <c r="F170" s="66" t="s">
        <v>1059</v>
      </c>
      <c r="G170" s="65" t="s">
        <v>54</v>
      </c>
      <c r="H170" s="65">
        <v>50422000</v>
      </c>
      <c r="I170" s="66" t="s">
        <v>419</v>
      </c>
      <c r="J170" s="66">
        <v>13</v>
      </c>
      <c r="K170" s="66" t="s">
        <v>414</v>
      </c>
      <c r="L170" s="66" t="s">
        <v>415</v>
      </c>
      <c r="M170" s="66" t="s">
        <v>414</v>
      </c>
      <c r="N170" s="66" t="s">
        <v>417</v>
      </c>
      <c r="O170" s="67">
        <v>565.4920397398721</v>
      </c>
      <c r="P170" s="67">
        <v>539.78331066078692</v>
      </c>
      <c r="Q170" s="67">
        <v>565.4920397398721</v>
      </c>
      <c r="R170" s="67">
        <v>565.4920397398721</v>
      </c>
      <c r="AA170" s="55">
        <f t="shared" si="2"/>
        <v>2236.2594298804033</v>
      </c>
    </row>
    <row r="171" spans="1:27">
      <c r="A171" s="65" t="s">
        <v>29</v>
      </c>
      <c r="B171" s="66" t="s">
        <v>1291</v>
      </c>
      <c r="C171" s="66" t="s">
        <v>1310</v>
      </c>
      <c r="D171" s="65">
        <v>120121</v>
      </c>
      <c r="E171" s="66" t="s">
        <v>1074</v>
      </c>
      <c r="F171" s="66" t="s">
        <v>1059</v>
      </c>
      <c r="G171" s="65" t="s">
        <v>90</v>
      </c>
      <c r="H171" s="65">
        <v>50421100</v>
      </c>
      <c r="I171" s="66" t="s">
        <v>418</v>
      </c>
      <c r="J171" s="66">
        <v>13</v>
      </c>
      <c r="K171" s="66" t="s">
        <v>414</v>
      </c>
      <c r="L171" s="66" t="s">
        <v>415</v>
      </c>
      <c r="M171" s="66" t="s">
        <v>414</v>
      </c>
      <c r="N171" s="66" t="s">
        <v>417</v>
      </c>
      <c r="O171" s="67">
        <v>-21.7637692382078</v>
      </c>
      <c r="P171" s="67">
        <v>-20.774507000107441</v>
      </c>
      <c r="Q171" s="67">
        <v>-21.7637692382078</v>
      </c>
      <c r="R171" s="67">
        <v>-21.7637692382078</v>
      </c>
      <c r="AA171" s="55">
        <f t="shared" si="2"/>
        <v>-86.065814714730834</v>
      </c>
    </row>
    <row r="172" spans="1:27">
      <c r="A172" s="65" t="s">
        <v>29</v>
      </c>
      <c r="B172" s="66" t="s">
        <v>1291</v>
      </c>
      <c r="C172" s="66" t="s">
        <v>1310</v>
      </c>
      <c r="D172" s="65">
        <v>120121</v>
      </c>
      <c r="E172" s="66" t="s">
        <v>1074</v>
      </c>
      <c r="F172" s="66" t="s">
        <v>1059</v>
      </c>
      <c r="G172" s="65" t="s">
        <v>97</v>
      </c>
      <c r="H172" s="65">
        <v>52574100</v>
      </c>
      <c r="I172" s="66" t="s">
        <v>623</v>
      </c>
      <c r="J172" s="66">
        <v>17</v>
      </c>
      <c r="K172" s="66" t="s">
        <v>617</v>
      </c>
      <c r="L172" s="66" t="s">
        <v>618</v>
      </c>
      <c r="M172" s="66" t="s">
        <v>617</v>
      </c>
      <c r="N172" s="66" t="s">
        <v>506</v>
      </c>
      <c r="O172" s="67">
        <v>80</v>
      </c>
      <c r="P172" s="67">
        <v>80</v>
      </c>
      <c r="Q172" s="67">
        <v>80</v>
      </c>
      <c r="R172" s="67">
        <v>80</v>
      </c>
      <c r="AA172" s="55">
        <f t="shared" si="2"/>
        <v>320</v>
      </c>
    </row>
    <row r="173" spans="1:27">
      <c r="A173" s="65" t="s">
        <v>29</v>
      </c>
      <c r="B173" s="66" t="s">
        <v>1291</v>
      </c>
      <c r="C173" s="66" t="s">
        <v>1310</v>
      </c>
      <c r="D173" s="65">
        <v>120121</v>
      </c>
      <c r="E173" s="66" t="s">
        <v>1074</v>
      </c>
      <c r="F173" s="66" t="s">
        <v>1059</v>
      </c>
      <c r="G173" s="65" t="s">
        <v>155</v>
      </c>
      <c r="H173" s="65">
        <v>52562500</v>
      </c>
      <c r="I173" s="66" t="s">
        <v>595</v>
      </c>
      <c r="J173" s="66">
        <v>18</v>
      </c>
      <c r="K173" s="66" t="s">
        <v>596</v>
      </c>
      <c r="L173" s="66" t="s">
        <v>597</v>
      </c>
      <c r="M173" s="66" t="s">
        <v>598</v>
      </c>
      <c r="N173" s="66" t="s">
        <v>506</v>
      </c>
      <c r="O173" s="67">
        <v>30</v>
      </c>
      <c r="P173" s="67">
        <v>30</v>
      </c>
      <c r="Q173" s="67">
        <v>30</v>
      </c>
      <c r="R173" s="67">
        <v>30</v>
      </c>
      <c r="AA173" s="55">
        <f t="shared" si="2"/>
        <v>120</v>
      </c>
    </row>
    <row r="174" spans="1:27">
      <c r="A174" s="65" t="s">
        <v>29</v>
      </c>
      <c r="B174" s="66" t="s">
        <v>1291</v>
      </c>
      <c r="C174" s="66" t="s">
        <v>1310</v>
      </c>
      <c r="D174" s="65">
        <v>120121</v>
      </c>
      <c r="E174" s="66" t="s">
        <v>1074</v>
      </c>
      <c r="F174" s="66" t="s">
        <v>1059</v>
      </c>
      <c r="G174" s="65" t="s">
        <v>98</v>
      </c>
      <c r="H174" s="65">
        <v>52566000</v>
      </c>
      <c r="I174" s="66" t="s">
        <v>604</v>
      </c>
      <c r="J174" s="66">
        <v>18</v>
      </c>
      <c r="K174" s="66" t="s">
        <v>596</v>
      </c>
      <c r="L174" s="66" t="s">
        <v>597</v>
      </c>
      <c r="M174" s="66" t="s">
        <v>598</v>
      </c>
      <c r="N174" s="66" t="s">
        <v>506</v>
      </c>
      <c r="O174" s="67">
        <v>0</v>
      </c>
      <c r="P174" s="67">
        <v>250</v>
      </c>
      <c r="Q174" s="67">
        <v>0</v>
      </c>
      <c r="R174" s="67">
        <v>0</v>
      </c>
      <c r="AA174" s="55">
        <f t="shared" si="2"/>
        <v>250</v>
      </c>
    </row>
    <row r="175" spans="1:27">
      <c r="A175" s="65" t="s">
        <v>29</v>
      </c>
      <c r="B175" s="66" t="s">
        <v>1291</v>
      </c>
      <c r="C175" s="66" t="s">
        <v>1310</v>
      </c>
      <c r="D175" s="65">
        <v>120121</v>
      </c>
      <c r="E175" s="66" t="s">
        <v>1074</v>
      </c>
      <c r="F175" s="66" t="s">
        <v>1059</v>
      </c>
      <c r="G175" s="65" t="s">
        <v>99</v>
      </c>
      <c r="H175" s="65">
        <v>52562000</v>
      </c>
      <c r="I175" s="66" t="s">
        <v>590</v>
      </c>
      <c r="J175" s="66">
        <v>19</v>
      </c>
      <c r="K175" s="66" t="s">
        <v>527</v>
      </c>
      <c r="L175" s="66" t="s">
        <v>528</v>
      </c>
      <c r="M175" s="66" t="s">
        <v>529</v>
      </c>
      <c r="N175" s="66" t="s">
        <v>506</v>
      </c>
      <c r="O175" s="67">
        <v>100</v>
      </c>
      <c r="P175" s="67">
        <v>100</v>
      </c>
      <c r="Q175" s="67">
        <v>100</v>
      </c>
      <c r="R175" s="67">
        <v>100</v>
      </c>
      <c r="AA175" s="55">
        <f t="shared" si="2"/>
        <v>400</v>
      </c>
    </row>
    <row r="176" spans="1:27">
      <c r="A176" s="65" t="s">
        <v>29</v>
      </c>
      <c r="B176" s="66" t="s">
        <v>1291</v>
      </c>
      <c r="C176" s="66" t="s">
        <v>1310</v>
      </c>
      <c r="D176" s="65">
        <v>120121</v>
      </c>
      <c r="E176" s="66" t="s">
        <v>1074</v>
      </c>
      <c r="F176" s="66" t="s">
        <v>1059</v>
      </c>
      <c r="G176" s="65" t="s">
        <v>164</v>
      </c>
      <c r="H176" s="65">
        <v>52503000</v>
      </c>
      <c r="I176" s="66" t="s">
        <v>521</v>
      </c>
      <c r="J176" s="66">
        <v>20</v>
      </c>
      <c r="K176" s="66" t="s">
        <v>522</v>
      </c>
      <c r="L176" s="66" t="s">
        <v>523</v>
      </c>
      <c r="M176" s="66" t="s">
        <v>522</v>
      </c>
      <c r="N176" s="66" t="s">
        <v>525</v>
      </c>
      <c r="O176" s="67">
        <v>1000</v>
      </c>
      <c r="P176" s="67">
        <v>1000</v>
      </c>
      <c r="Q176" s="67">
        <v>750</v>
      </c>
      <c r="R176" s="67">
        <v>1000</v>
      </c>
      <c r="AA176" s="55">
        <f t="shared" si="2"/>
        <v>3750</v>
      </c>
    </row>
    <row r="177" spans="1:27">
      <c r="A177" s="65" t="s">
        <v>29</v>
      </c>
      <c r="B177" s="66" t="s">
        <v>1291</v>
      </c>
      <c r="C177" s="66" t="s">
        <v>1310</v>
      </c>
      <c r="D177" s="65">
        <v>120121</v>
      </c>
      <c r="E177" s="66" t="s">
        <v>1074</v>
      </c>
      <c r="F177" s="66" t="s">
        <v>1059</v>
      </c>
      <c r="G177" s="65" t="s">
        <v>102</v>
      </c>
      <c r="H177" s="65">
        <v>52534021</v>
      </c>
      <c r="I177" s="66" t="s">
        <v>564</v>
      </c>
      <c r="J177" s="66">
        <v>21</v>
      </c>
      <c r="K177" s="66" t="s">
        <v>561</v>
      </c>
      <c r="L177" s="66" t="s">
        <v>562</v>
      </c>
      <c r="M177" s="66" t="s">
        <v>563</v>
      </c>
      <c r="N177" s="66" t="s">
        <v>506</v>
      </c>
      <c r="O177" s="67">
        <v>2188.46</v>
      </c>
      <c r="P177" s="67">
        <v>289.33</v>
      </c>
      <c r="Q177" s="67">
        <v>78.850000000000023</v>
      </c>
      <c r="R177" s="67">
        <v>73.240000000000009</v>
      </c>
      <c r="AA177" s="55">
        <f t="shared" si="2"/>
        <v>2629.88</v>
      </c>
    </row>
    <row r="178" spans="1:27">
      <c r="A178" s="65" t="s">
        <v>29</v>
      </c>
      <c r="B178" s="66" t="s">
        <v>1291</v>
      </c>
      <c r="C178" s="66" t="s">
        <v>1310</v>
      </c>
      <c r="D178" s="65">
        <v>120121</v>
      </c>
      <c r="E178" s="66" t="s">
        <v>1074</v>
      </c>
      <c r="F178" s="66" t="s">
        <v>1059</v>
      </c>
      <c r="G178" s="65" t="s">
        <v>103</v>
      </c>
      <c r="H178" s="65">
        <v>52534000</v>
      </c>
      <c r="I178" s="66" t="s">
        <v>560</v>
      </c>
      <c r="J178" s="66">
        <v>21</v>
      </c>
      <c r="K178" s="66" t="s">
        <v>561</v>
      </c>
      <c r="L178" s="66" t="s">
        <v>562</v>
      </c>
      <c r="M178" s="66" t="s">
        <v>563</v>
      </c>
      <c r="N178" s="66" t="s">
        <v>506</v>
      </c>
      <c r="O178" s="67">
        <v>0</v>
      </c>
      <c r="P178" s="67">
        <v>585</v>
      </c>
      <c r="Q178" s="67">
        <v>0</v>
      </c>
      <c r="R178" s="67">
        <v>0</v>
      </c>
      <c r="AA178" s="55">
        <f t="shared" si="2"/>
        <v>585</v>
      </c>
    </row>
    <row r="179" spans="1:27">
      <c r="A179" s="65" t="s">
        <v>29</v>
      </c>
      <c r="B179" s="66" t="s">
        <v>1291</v>
      </c>
      <c r="C179" s="66" t="s">
        <v>1310</v>
      </c>
      <c r="D179" s="65">
        <v>120121</v>
      </c>
      <c r="E179" s="66" t="s">
        <v>1074</v>
      </c>
      <c r="F179" s="66" t="s">
        <v>1059</v>
      </c>
      <c r="G179" s="65" t="s">
        <v>104</v>
      </c>
      <c r="H179" s="65">
        <v>52534200</v>
      </c>
      <c r="I179" s="66" t="s">
        <v>565</v>
      </c>
      <c r="J179" s="66">
        <v>21</v>
      </c>
      <c r="K179" s="66" t="s">
        <v>561</v>
      </c>
      <c r="L179" s="66" t="s">
        <v>562</v>
      </c>
      <c r="M179" s="66" t="s">
        <v>563</v>
      </c>
      <c r="N179" s="66" t="s">
        <v>506</v>
      </c>
      <c r="O179" s="67">
        <v>200</v>
      </c>
      <c r="P179" s="67">
        <v>200</v>
      </c>
      <c r="Q179" s="67">
        <v>0</v>
      </c>
      <c r="R179" s="67">
        <v>0</v>
      </c>
      <c r="AA179" s="55">
        <f t="shared" si="2"/>
        <v>400</v>
      </c>
    </row>
    <row r="180" spans="1:27">
      <c r="A180" s="65" t="s">
        <v>29</v>
      </c>
      <c r="B180" s="66" t="s">
        <v>1291</v>
      </c>
      <c r="C180" s="66" t="s">
        <v>1310</v>
      </c>
      <c r="D180" s="65">
        <v>120121</v>
      </c>
      <c r="E180" s="66" t="s">
        <v>1074</v>
      </c>
      <c r="F180" s="66" t="s">
        <v>1059</v>
      </c>
      <c r="G180" s="65" t="s">
        <v>105</v>
      </c>
      <c r="H180" s="65">
        <v>52001000</v>
      </c>
      <c r="I180" s="66" t="s">
        <v>488</v>
      </c>
      <c r="J180" s="66">
        <v>22</v>
      </c>
      <c r="K180" s="66" t="s">
        <v>489</v>
      </c>
      <c r="L180" s="66" t="s">
        <v>490</v>
      </c>
      <c r="M180" s="66" t="s">
        <v>489</v>
      </c>
      <c r="N180" s="66" t="s">
        <v>492</v>
      </c>
      <c r="O180" s="67">
        <v>180</v>
      </c>
      <c r="P180" s="67">
        <v>360</v>
      </c>
      <c r="Q180" s="67">
        <v>240</v>
      </c>
      <c r="R180" s="67">
        <v>150</v>
      </c>
      <c r="AA180" s="55">
        <f t="shared" si="2"/>
        <v>930</v>
      </c>
    </row>
    <row r="181" spans="1:27">
      <c r="A181" s="65" t="s">
        <v>29</v>
      </c>
      <c r="B181" s="66" t="s">
        <v>1291</v>
      </c>
      <c r="C181" s="66" t="s">
        <v>1310</v>
      </c>
      <c r="D181" s="65">
        <v>120121</v>
      </c>
      <c r="E181" s="66" t="s">
        <v>1074</v>
      </c>
      <c r="F181" s="66" t="s">
        <v>1059</v>
      </c>
      <c r="G181" s="65" t="s">
        <v>165</v>
      </c>
      <c r="H181" s="65">
        <v>52514500</v>
      </c>
      <c r="I181" s="66" t="s">
        <v>534</v>
      </c>
      <c r="J181" s="66">
        <v>22</v>
      </c>
      <c r="K181" s="66" t="s">
        <v>489</v>
      </c>
      <c r="L181" s="66" t="s">
        <v>490</v>
      </c>
      <c r="M181" s="66" t="s">
        <v>489</v>
      </c>
      <c r="N181" s="66" t="s">
        <v>506</v>
      </c>
      <c r="O181" s="67">
        <v>2000</v>
      </c>
      <c r="P181" s="67">
        <v>2000</v>
      </c>
      <c r="Q181" s="67">
        <v>2000</v>
      </c>
      <c r="R181" s="67">
        <v>3000</v>
      </c>
      <c r="AA181" s="55">
        <f t="shared" si="2"/>
        <v>9000</v>
      </c>
    </row>
    <row r="182" spans="1:27">
      <c r="A182" s="65" t="s">
        <v>29</v>
      </c>
      <c r="B182" s="66" t="s">
        <v>1291</v>
      </c>
      <c r="C182" s="66" t="s">
        <v>1310</v>
      </c>
      <c r="D182" s="65">
        <v>120121</v>
      </c>
      <c r="E182" s="66" t="s">
        <v>1074</v>
      </c>
      <c r="F182" s="66" t="s">
        <v>1059</v>
      </c>
      <c r="G182" s="65" t="s">
        <v>166</v>
      </c>
      <c r="H182" s="65">
        <v>52514600</v>
      </c>
      <c r="I182" s="66" t="s">
        <v>535</v>
      </c>
      <c r="J182" s="66">
        <v>22</v>
      </c>
      <c r="K182" s="66" t="s">
        <v>489</v>
      </c>
      <c r="L182" s="66" t="s">
        <v>490</v>
      </c>
      <c r="M182" s="66" t="s">
        <v>489</v>
      </c>
      <c r="N182" s="66" t="s">
        <v>506</v>
      </c>
      <c r="O182" s="67">
        <v>11000</v>
      </c>
      <c r="P182" s="67">
        <v>3500</v>
      </c>
      <c r="Q182" s="67">
        <v>12000</v>
      </c>
      <c r="R182" s="67">
        <v>1000</v>
      </c>
      <c r="AA182" s="55">
        <f t="shared" si="2"/>
        <v>27500</v>
      </c>
    </row>
    <row r="183" spans="1:27">
      <c r="A183" s="65" t="s">
        <v>29</v>
      </c>
      <c r="B183" s="66" t="s">
        <v>1291</v>
      </c>
      <c r="C183" s="66" t="s">
        <v>1310</v>
      </c>
      <c r="D183" s="65">
        <v>120121</v>
      </c>
      <c r="E183" s="66" t="s">
        <v>1074</v>
      </c>
      <c r="F183" s="66" t="s">
        <v>1059</v>
      </c>
      <c r="G183" s="65" t="s">
        <v>167</v>
      </c>
      <c r="H183" s="65">
        <v>52514700</v>
      </c>
      <c r="I183" s="66" t="s">
        <v>536</v>
      </c>
      <c r="J183" s="66">
        <v>22</v>
      </c>
      <c r="K183" s="66" t="s">
        <v>489</v>
      </c>
      <c r="L183" s="66" t="s">
        <v>490</v>
      </c>
      <c r="M183" s="66" t="s">
        <v>489</v>
      </c>
      <c r="N183" s="66" t="s">
        <v>506</v>
      </c>
      <c r="O183" s="67">
        <v>1000</v>
      </c>
      <c r="P183" s="67">
        <v>2000</v>
      </c>
      <c r="Q183" s="67">
        <v>1000</v>
      </c>
      <c r="R183" s="67">
        <v>8500</v>
      </c>
      <c r="AA183" s="55">
        <f t="shared" si="2"/>
        <v>12500</v>
      </c>
    </row>
    <row r="184" spans="1:27">
      <c r="A184" s="65" t="s">
        <v>29</v>
      </c>
      <c r="B184" s="66" t="s">
        <v>1291</v>
      </c>
      <c r="C184" s="66" t="s">
        <v>1310</v>
      </c>
      <c r="D184" s="65">
        <v>120121</v>
      </c>
      <c r="E184" s="66" t="s">
        <v>1074</v>
      </c>
      <c r="F184" s="66" t="s">
        <v>1059</v>
      </c>
      <c r="G184" s="65" t="s">
        <v>168</v>
      </c>
      <c r="H184" s="65">
        <v>52514901</v>
      </c>
      <c r="I184" s="66" t="s">
        <v>537</v>
      </c>
      <c r="J184" s="66">
        <v>22</v>
      </c>
      <c r="K184" s="66" t="s">
        <v>489</v>
      </c>
      <c r="L184" s="66" t="s">
        <v>490</v>
      </c>
      <c r="M184" s="66" t="s">
        <v>489</v>
      </c>
      <c r="N184" s="66" t="s">
        <v>506</v>
      </c>
      <c r="O184" s="67">
        <v>0</v>
      </c>
      <c r="P184" s="67">
        <v>0</v>
      </c>
      <c r="Q184" s="67">
        <v>0</v>
      </c>
      <c r="R184" s="67">
        <v>0</v>
      </c>
      <c r="AA184" s="55">
        <f t="shared" si="2"/>
        <v>0</v>
      </c>
    </row>
    <row r="185" spans="1:27">
      <c r="A185" s="65" t="s">
        <v>29</v>
      </c>
      <c r="B185" s="66" t="s">
        <v>1291</v>
      </c>
      <c r="C185" s="66" t="s">
        <v>1310</v>
      </c>
      <c r="D185" s="65">
        <v>120121</v>
      </c>
      <c r="E185" s="66" t="s">
        <v>1074</v>
      </c>
      <c r="F185" s="66" t="s">
        <v>1059</v>
      </c>
      <c r="G185" s="65" t="s">
        <v>169</v>
      </c>
      <c r="H185" s="65">
        <v>52514903</v>
      </c>
      <c r="I185" s="66" t="s">
        <v>538</v>
      </c>
      <c r="J185" s="66">
        <v>22</v>
      </c>
      <c r="K185" s="66" t="s">
        <v>489</v>
      </c>
      <c r="L185" s="66" t="s">
        <v>490</v>
      </c>
      <c r="M185" s="66" t="s">
        <v>489</v>
      </c>
      <c r="N185" s="66" t="s">
        <v>506</v>
      </c>
      <c r="O185" s="67">
        <v>0</v>
      </c>
      <c r="P185" s="67">
        <v>5000</v>
      </c>
      <c r="Q185" s="67">
        <v>0</v>
      </c>
      <c r="R185" s="67">
        <v>5000</v>
      </c>
      <c r="AA185" s="55">
        <f t="shared" si="2"/>
        <v>10000</v>
      </c>
    </row>
    <row r="186" spans="1:27">
      <c r="A186" s="65" t="s">
        <v>29</v>
      </c>
      <c r="B186" s="66" t="s">
        <v>1291</v>
      </c>
      <c r="C186" s="66" t="s">
        <v>1310</v>
      </c>
      <c r="D186" s="65">
        <v>120121</v>
      </c>
      <c r="E186" s="66" t="s">
        <v>1074</v>
      </c>
      <c r="F186" s="66" t="s">
        <v>1059</v>
      </c>
      <c r="G186" s="65" t="s">
        <v>170</v>
      </c>
      <c r="H186" s="65">
        <v>52514904</v>
      </c>
      <c r="I186" s="66" t="s">
        <v>539</v>
      </c>
      <c r="J186" s="66">
        <v>22</v>
      </c>
      <c r="K186" s="66" t="s">
        <v>489</v>
      </c>
      <c r="L186" s="66" t="s">
        <v>490</v>
      </c>
      <c r="M186" s="66" t="s">
        <v>489</v>
      </c>
      <c r="N186" s="66" t="s">
        <v>506</v>
      </c>
      <c r="O186" s="67">
        <v>5000</v>
      </c>
      <c r="P186" s="67">
        <v>5000</v>
      </c>
      <c r="Q186" s="67">
        <v>5000</v>
      </c>
      <c r="R186" s="67">
        <v>5000</v>
      </c>
      <c r="AA186" s="55">
        <f t="shared" si="2"/>
        <v>20000</v>
      </c>
    </row>
    <row r="187" spans="1:27">
      <c r="A187" s="65" t="s">
        <v>29</v>
      </c>
      <c r="B187" s="66" t="s">
        <v>1291</v>
      </c>
      <c r="C187" s="66" t="s">
        <v>1310</v>
      </c>
      <c r="D187" s="65">
        <v>120121</v>
      </c>
      <c r="E187" s="66" t="s">
        <v>1074</v>
      </c>
      <c r="F187" s="66" t="s">
        <v>1059</v>
      </c>
      <c r="G187" s="65" t="s">
        <v>171</v>
      </c>
      <c r="H187" s="65">
        <v>52514905</v>
      </c>
      <c r="I187" s="66" t="s">
        <v>540</v>
      </c>
      <c r="J187" s="66">
        <v>22</v>
      </c>
      <c r="K187" s="66" t="s">
        <v>489</v>
      </c>
      <c r="L187" s="66" t="s">
        <v>490</v>
      </c>
      <c r="M187" s="66" t="s">
        <v>489</v>
      </c>
      <c r="N187" s="66" t="s">
        <v>506</v>
      </c>
      <c r="O187" s="67">
        <v>1000</v>
      </c>
      <c r="P187" s="67">
        <v>3000</v>
      </c>
      <c r="Q187" s="67">
        <v>0</v>
      </c>
      <c r="R187" s="67">
        <v>0</v>
      </c>
      <c r="AA187" s="55">
        <f t="shared" si="2"/>
        <v>4000</v>
      </c>
    </row>
    <row r="188" spans="1:27">
      <c r="A188" s="65" t="s">
        <v>29</v>
      </c>
      <c r="B188" s="66" t="s">
        <v>1291</v>
      </c>
      <c r="C188" s="66" t="s">
        <v>1310</v>
      </c>
      <c r="D188" s="65">
        <v>120121</v>
      </c>
      <c r="E188" s="66" t="s">
        <v>1074</v>
      </c>
      <c r="F188" s="66" t="s">
        <v>1059</v>
      </c>
      <c r="G188" s="65" t="s">
        <v>172</v>
      </c>
      <c r="H188" s="65">
        <v>52514907</v>
      </c>
      <c r="I188" s="66" t="s">
        <v>542</v>
      </c>
      <c r="J188" s="66">
        <v>22</v>
      </c>
      <c r="K188" s="66" t="s">
        <v>489</v>
      </c>
      <c r="L188" s="66" t="s">
        <v>490</v>
      </c>
      <c r="M188" s="66" t="s">
        <v>489</v>
      </c>
      <c r="N188" s="66" t="s">
        <v>506</v>
      </c>
      <c r="O188" s="67">
        <v>500</v>
      </c>
      <c r="P188" s="67">
        <v>0</v>
      </c>
      <c r="Q188" s="67">
        <v>0</v>
      </c>
      <c r="R188" s="67">
        <v>500</v>
      </c>
      <c r="AA188" s="55">
        <f t="shared" si="2"/>
        <v>1000</v>
      </c>
    </row>
    <row r="189" spans="1:27">
      <c r="A189" s="65" t="s">
        <v>29</v>
      </c>
      <c r="B189" s="66" t="s">
        <v>1291</v>
      </c>
      <c r="C189" s="66" t="s">
        <v>1310</v>
      </c>
      <c r="D189" s="65">
        <v>120121</v>
      </c>
      <c r="E189" s="66" t="s">
        <v>1074</v>
      </c>
      <c r="F189" s="66" t="s">
        <v>1059</v>
      </c>
      <c r="G189" s="65" t="s">
        <v>173</v>
      </c>
      <c r="H189" s="65">
        <v>52514909</v>
      </c>
      <c r="I189" s="66" t="s">
        <v>543</v>
      </c>
      <c r="J189" s="66">
        <v>22</v>
      </c>
      <c r="K189" s="66" t="s">
        <v>489</v>
      </c>
      <c r="L189" s="66" t="s">
        <v>490</v>
      </c>
      <c r="M189" s="66" t="s">
        <v>489</v>
      </c>
      <c r="N189" s="66" t="s">
        <v>506</v>
      </c>
      <c r="O189" s="67">
        <v>0</v>
      </c>
      <c r="P189" s="67">
        <v>0</v>
      </c>
      <c r="Q189" s="67">
        <v>4600</v>
      </c>
      <c r="R189" s="67">
        <v>0</v>
      </c>
      <c r="AA189" s="55">
        <f t="shared" si="2"/>
        <v>4600</v>
      </c>
    </row>
    <row r="190" spans="1:27">
      <c r="A190" s="65" t="s">
        <v>29</v>
      </c>
      <c r="B190" s="66" t="s">
        <v>1291</v>
      </c>
      <c r="C190" s="66" t="s">
        <v>1310</v>
      </c>
      <c r="D190" s="65">
        <v>120121</v>
      </c>
      <c r="E190" s="66" t="s">
        <v>1074</v>
      </c>
      <c r="F190" s="66" t="s">
        <v>1059</v>
      </c>
      <c r="G190" s="65" t="s">
        <v>174</v>
      </c>
      <c r="H190" s="65">
        <v>52515000</v>
      </c>
      <c r="I190" s="66" t="s">
        <v>544</v>
      </c>
      <c r="J190" s="66">
        <v>22</v>
      </c>
      <c r="K190" s="66" t="s">
        <v>489</v>
      </c>
      <c r="L190" s="66" t="s">
        <v>490</v>
      </c>
      <c r="M190" s="66" t="s">
        <v>489</v>
      </c>
      <c r="N190" s="66" t="s">
        <v>506</v>
      </c>
      <c r="O190" s="67">
        <v>350</v>
      </c>
      <c r="P190" s="67">
        <v>100</v>
      </c>
      <c r="Q190" s="67">
        <v>350</v>
      </c>
      <c r="R190" s="67">
        <v>100</v>
      </c>
      <c r="AA190" s="55">
        <f t="shared" si="2"/>
        <v>900</v>
      </c>
    </row>
    <row r="191" spans="1:27">
      <c r="A191" s="65" t="s">
        <v>29</v>
      </c>
      <c r="B191" s="66" t="s">
        <v>1291</v>
      </c>
      <c r="C191" s="66" t="s">
        <v>1310</v>
      </c>
      <c r="D191" s="65">
        <v>120121</v>
      </c>
      <c r="E191" s="66" t="s">
        <v>1074</v>
      </c>
      <c r="F191" s="66" t="s">
        <v>1059</v>
      </c>
      <c r="G191" s="65" t="s">
        <v>175</v>
      </c>
      <c r="H191" s="65">
        <v>52515001</v>
      </c>
      <c r="I191" s="66" t="s">
        <v>545</v>
      </c>
      <c r="J191" s="66">
        <v>22</v>
      </c>
      <c r="K191" s="66" t="s">
        <v>489</v>
      </c>
      <c r="L191" s="66" t="s">
        <v>490</v>
      </c>
      <c r="M191" s="66" t="s">
        <v>489</v>
      </c>
      <c r="N191" s="66" t="s">
        <v>506</v>
      </c>
      <c r="O191" s="67">
        <v>1500</v>
      </c>
      <c r="P191" s="67">
        <v>0</v>
      </c>
      <c r="Q191" s="67">
        <v>0</v>
      </c>
      <c r="R191" s="67">
        <v>0</v>
      </c>
      <c r="AA191" s="55">
        <f t="shared" si="2"/>
        <v>1500</v>
      </c>
    </row>
    <row r="192" spans="1:27">
      <c r="A192" s="65" t="s">
        <v>29</v>
      </c>
      <c r="B192" s="66" t="s">
        <v>1291</v>
      </c>
      <c r="C192" s="66" t="s">
        <v>1310</v>
      </c>
      <c r="D192" s="65">
        <v>120121</v>
      </c>
      <c r="E192" s="66" t="s">
        <v>1074</v>
      </c>
      <c r="F192" s="66" t="s">
        <v>1059</v>
      </c>
      <c r="G192" s="65" t="s">
        <v>176</v>
      </c>
      <c r="H192" s="65">
        <v>52556500</v>
      </c>
      <c r="I192" s="66" t="s">
        <v>589</v>
      </c>
      <c r="J192" s="66">
        <v>22</v>
      </c>
      <c r="K192" s="66" t="s">
        <v>489</v>
      </c>
      <c r="L192" s="66" t="s">
        <v>490</v>
      </c>
      <c r="M192" s="66" t="s">
        <v>489</v>
      </c>
      <c r="N192" s="66" t="s">
        <v>506</v>
      </c>
      <c r="O192" s="67">
        <v>0</v>
      </c>
      <c r="P192" s="67">
        <v>0</v>
      </c>
      <c r="Q192" s="67">
        <v>0</v>
      </c>
      <c r="R192" s="67">
        <v>0</v>
      </c>
      <c r="AA192" s="55">
        <f t="shared" ref="AA192:AA255" si="3">SUM(O192:Z192)</f>
        <v>0</v>
      </c>
    </row>
    <row r="193" spans="1:27">
      <c r="A193" s="65" t="s">
        <v>29</v>
      </c>
      <c r="B193" s="66" t="s">
        <v>1291</v>
      </c>
      <c r="C193" s="66" t="s">
        <v>1310</v>
      </c>
      <c r="D193" s="65">
        <v>120121</v>
      </c>
      <c r="E193" s="66" t="s">
        <v>1074</v>
      </c>
      <c r="F193" s="66" t="s">
        <v>1059</v>
      </c>
      <c r="G193" s="65" t="s">
        <v>110</v>
      </c>
      <c r="H193" s="65">
        <v>52524000</v>
      </c>
      <c r="I193" s="66" t="s">
        <v>548</v>
      </c>
      <c r="J193" s="66">
        <v>22</v>
      </c>
      <c r="K193" s="66" t="s">
        <v>489</v>
      </c>
      <c r="L193" s="66" t="s">
        <v>490</v>
      </c>
      <c r="M193" s="66" t="s">
        <v>489</v>
      </c>
      <c r="N193" s="66" t="s">
        <v>506</v>
      </c>
      <c r="O193" s="67">
        <v>1215</v>
      </c>
      <c r="P193" s="67">
        <v>0</v>
      </c>
      <c r="Q193" s="67">
        <v>0</v>
      </c>
      <c r="R193" s="67">
        <v>7000</v>
      </c>
      <c r="AA193" s="55">
        <f t="shared" si="3"/>
        <v>8215</v>
      </c>
    </row>
    <row r="194" spans="1:27">
      <c r="A194" s="65" t="s">
        <v>29</v>
      </c>
      <c r="B194" s="66" t="s">
        <v>1291</v>
      </c>
      <c r="C194" s="66" t="s">
        <v>1310</v>
      </c>
      <c r="D194" s="65">
        <v>120121</v>
      </c>
      <c r="E194" s="66" t="s">
        <v>1074</v>
      </c>
      <c r="F194" s="66" t="s">
        <v>1059</v>
      </c>
      <c r="G194" s="65" t="s">
        <v>162</v>
      </c>
      <c r="H194" s="65">
        <v>52528000</v>
      </c>
      <c r="I194" s="66" t="s">
        <v>551</v>
      </c>
      <c r="J194" s="66">
        <v>22</v>
      </c>
      <c r="K194" s="66" t="s">
        <v>489</v>
      </c>
      <c r="L194" s="66" t="s">
        <v>490</v>
      </c>
      <c r="M194" s="66" t="s">
        <v>489</v>
      </c>
      <c r="N194" s="66" t="s">
        <v>506</v>
      </c>
      <c r="O194" s="67">
        <v>0</v>
      </c>
      <c r="P194" s="67">
        <v>0</v>
      </c>
      <c r="Q194" s="67">
        <v>0</v>
      </c>
      <c r="R194" s="67">
        <v>0</v>
      </c>
      <c r="AA194" s="55">
        <f t="shared" si="3"/>
        <v>0</v>
      </c>
    </row>
    <row r="195" spans="1:27">
      <c r="A195" s="65" t="s">
        <v>29</v>
      </c>
      <c r="B195" s="66" t="s">
        <v>1291</v>
      </c>
      <c r="C195" s="66" t="s">
        <v>1310</v>
      </c>
      <c r="D195" s="65">
        <v>120121</v>
      </c>
      <c r="E195" s="66" t="s">
        <v>1074</v>
      </c>
      <c r="F195" s="66" t="s">
        <v>1059</v>
      </c>
      <c r="G195" s="65" t="s">
        <v>177</v>
      </c>
      <c r="H195" s="65">
        <v>52514906</v>
      </c>
      <c r="I195" s="66" t="s">
        <v>541</v>
      </c>
      <c r="J195" s="66">
        <v>26</v>
      </c>
      <c r="K195" s="66" t="s">
        <v>515</v>
      </c>
      <c r="L195" s="66" t="s">
        <v>516</v>
      </c>
      <c r="M195" s="66" t="s">
        <v>517</v>
      </c>
      <c r="N195" s="66" t="s">
        <v>506</v>
      </c>
      <c r="O195" s="67">
        <v>5000</v>
      </c>
      <c r="P195" s="67">
        <v>0</v>
      </c>
      <c r="Q195" s="67">
        <v>5000</v>
      </c>
      <c r="R195" s="67">
        <v>5000</v>
      </c>
      <c r="AA195" s="55">
        <f t="shared" si="3"/>
        <v>15000</v>
      </c>
    </row>
    <row r="196" spans="1:27">
      <c r="A196" s="65" t="s">
        <v>29</v>
      </c>
      <c r="B196" s="66" t="s">
        <v>1291</v>
      </c>
      <c r="C196" s="66" t="s">
        <v>1310</v>
      </c>
      <c r="D196" s="65">
        <v>120121</v>
      </c>
      <c r="E196" s="66" t="s">
        <v>1074</v>
      </c>
      <c r="F196" s="66" t="s">
        <v>1059</v>
      </c>
      <c r="G196" s="65" t="s">
        <v>69</v>
      </c>
      <c r="H196" s="65">
        <v>68532000</v>
      </c>
      <c r="I196" s="66" t="s">
        <v>892</v>
      </c>
      <c r="J196" s="66">
        <v>34</v>
      </c>
      <c r="K196" s="66" t="s">
        <v>887</v>
      </c>
      <c r="L196" s="66" t="s">
        <v>888</v>
      </c>
      <c r="M196" s="66" t="s">
        <v>887</v>
      </c>
      <c r="N196" s="66" t="s">
        <v>894</v>
      </c>
      <c r="O196" s="67">
        <v>0</v>
      </c>
      <c r="P196" s="67">
        <v>0</v>
      </c>
      <c r="Q196" s="67">
        <v>0</v>
      </c>
      <c r="R196" s="67">
        <v>0</v>
      </c>
      <c r="AA196" s="55">
        <f t="shared" si="3"/>
        <v>0</v>
      </c>
    </row>
    <row r="197" spans="1:27">
      <c r="A197" s="65" t="s">
        <v>29</v>
      </c>
      <c r="B197" s="66" t="s">
        <v>1291</v>
      </c>
      <c r="C197" s="66" t="s">
        <v>1310</v>
      </c>
      <c r="D197" s="65">
        <v>120121</v>
      </c>
      <c r="E197" s="66" t="s">
        <v>1074</v>
      </c>
      <c r="F197" s="66" t="s">
        <v>1059</v>
      </c>
      <c r="G197" s="65" t="s">
        <v>70</v>
      </c>
      <c r="H197" s="65">
        <v>68533000</v>
      </c>
      <c r="I197" s="66" t="s">
        <v>896</v>
      </c>
      <c r="J197" s="66">
        <v>34</v>
      </c>
      <c r="K197" s="66" t="s">
        <v>887</v>
      </c>
      <c r="L197" s="66" t="s">
        <v>888</v>
      </c>
      <c r="M197" s="66" t="s">
        <v>887</v>
      </c>
      <c r="N197" s="66" t="s">
        <v>894</v>
      </c>
      <c r="O197" s="67">
        <v>1682.530318451579</v>
      </c>
      <c r="P197" s="67">
        <v>1606.0553039765075</v>
      </c>
      <c r="Q197" s="67">
        <v>1682.530318451579</v>
      </c>
      <c r="R197" s="67">
        <v>1265.4042730175529</v>
      </c>
      <c r="AA197" s="55">
        <f t="shared" si="3"/>
        <v>6236.5202138972181</v>
      </c>
    </row>
    <row r="198" spans="1:27">
      <c r="A198" s="65" t="s">
        <v>29</v>
      </c>
      <c r="B198" s="66" t="s">
        <v>1291</v>
      </c>
      <c r="C198" s="66" t="s">
        <v>1310</v>
      </c>
      <c r="D198" s="65">
        <v>120121</v>
      </c>
      <c r="E198" s="66" t="s">
        <v>1074</v>
      </c>
      <c r="F198" s="66" t="s">
        <v>1059</v>
      </c>
      <c r="G198" s="65" t="s">
        <v>71</v>
      </c>
      <c r="H198" s="65">
        <v>68535000</v>
      </c>
      <c r="I198" s="66" t="s">
        <v>898</v>
      </c>
      <c r="J198" s="66">
        <v>34</v>
      </c>
      <c r="K198" s="66" t="s">
        <v>887</v>
      </c>
      <c r="L198" s="66" t="s">
        <v>888</v>
      </c>
      <c r="M198" s="66" t="s">
        <v>887</v>
      </c>
      <c r="N198" s="66" t="s">
        <v>894</v>
      </c>
      <c r="O198" s="67">
        <v>0</v>
      </c>
      <c r="P198" s="67">
        <v>0</v>
      </c>
      <c r="Q198" s="67">
        <v>0</v>
      </c>
      <c r="R198" s="67">
        <v>0</v>
      </c>
      <c r="AA198" s="55">
        <f t="shared" si="3"/>
        <v>0</v>
      </c>
    </row>
    <row r="199" spans="1:27">
      <c r="A199" s="65" t="s">
        <v>29</v>
      </c>
      <c r="B199" s="66" t="s">
        <v>1291</v>
      </c>
      <c r="C199" s="66" t="s">
        <v>1310</v>
      </c>
      <c r="D199" s="65">
        <v>120121</v>
      </c>
      <c r="E199" s="66" t="s">
        <v>1074</v>
      </c>
      <c r="F199" s="66" t="s">
        <v>1059</v>
      </c>
      <c r="G199" s="65" t="s">
        <v>128</v>
      </c>
      <c r="H199" s="65">
        <v>68532100</v>
      </c>
      <c r="I199" s="66" t="s">
        <v>895</v>
      </c>
      <c r="J199" s="66">
        <v>34</v>
      </c>
      <c r="K199" s="66" t="s">
        <v>887</v>
      </c>
      <c r="L199" s="66" t="s">
        <v>888</v>
      </c>
      <c r="M199" s="66" t="s">
        <v>887</v>
      </c>
      <c r="N199" s="66" t="s">
        <v>894</v>
      </c>
      <c r="O199" s="67">
        <v>0</v>
      </c>
      <c r="P199" s="67">
        <v>0</v>
      </c>
      <c r="Q199" s="67">
        <v>0</v>
      </c>
      <c r="R199" s="67">
        <v>0</v>
      </c>
      <c r="AA199" s="55">
        <f t="shared" si="3"/>
        <v>0</v>
      </c>
    </row>
    <row r="200" spans="1:27">
      <c r="A200" s="65" t="s">
        <v>29</v>
      </c>
      <c r="B200" s="66" t="s">
        <v>1291</v>
      </c>
      <c r="C200" s="66" t="s">
        <v>1310</v>
      </c>
      <c r="D200" s="65">
        <v>120121</v>
      </c>
      <c r="E200" s="66" t="s">
        <v>1074</v>
      </c>
      <c r="F200" s="66" t="s">
        <v>1059</v>
      </c>
      <c r="G200" s="65" t="s">
        <v>129</v>
      </c>
      <c r="H200" s="65">
        <v>68533100</v>
      </c>
      <c r="I200" s="66" t="s">
        <v>897</v>
      </c>
      <c r="J200" s="66">
        <v>34</v>
      </c>
      <c r="K200" s="66" t="s">
        <v>887</v>
      </c>
      <c r="L200" s="66" t="s">
        <v>888</v>
      </c>
      <c r="M200" s="66" t="s">
        <v>887</v>
      </c>
      <c r="N200" s="66" t="s">
        <v>894</v>
      </c>
      <c r="O200" s="67">
        <v>-123.52696075655113</v>
      </c>
      <c r="P200" s="67">
        <v>-117.91209890398065</v>
      </c>
      <c r="Q200" s="67">
        <v>-123.52696075655113</v>
      </c>
      <c r="R200" s="67">
        <v>-59.875053941447227</v>
      </c>
      <c r="AA200" s="55">
        <f t="shared" si="3"/>
        <v>-424.84107435853014</v>
      </c>
    </row>
    <row r="201" spans="1:27">
      <c r="A201" s="65" t="s">
        <v>29</v>
      </c>
      <c r="B201" s="66" t="s">
        <v>1291</v>
      </c>
      <c r="C201" s="66" t="s">
        <v>1310</v>
      </c>
      <c r="D201" s="65">
        <v>120121</v>
      </c>
      <c r="E201" s="66" t="s">
        <v>1074</v>
      </c>
      <c r="F201" s="66" t="s">
        <v>1059</v>
      </c>
      <c r="G201" s="65" t="s">
        <v>130</v>
      </c>
      <c r="H201" s="65">
        <v>68535100</v>
      </c>
      <c r="I201" s="66" t="s">
        <v>899</v>
      </c>
      <c r="J201" s="66">
        <v>34</v>
      </c>
      <c r="K201" s="66" t="s">
        <v>887</v>
      </c>
      <c r="L201" s="66" t="s">
        <v>888</v>
      </c>
      <c r="M201" s="66" t="s">
        <v>887</v>
      </c>
      <c r="N201" s="66" t="s">
        <v>894</v>
      </c>
      <c r="O201" s="67">
        <v>0</v>
      </c>
      <c r="P201" s="67">
        <v>0</v>
      </c>
      <c r="Q201" s="67">
        <v>0</v>
      </c>
      <c r="R201" s="67">
        <v>0</v>
      </c>
      <c r="AA201" s="55">
        <f t="shared" si="3"/>
        <v>0</v>
      </c>
    </row>
    <row r="202" spans="1:27">
      <c r="A202" s="65" t="s">
        <v>29</v>
      </c>
      <c r="B202" s="66" t="s">
        <v>1291</v>
      </c>
      <c r="C202" s="66" t="s">
        <v>1310</v>
      </c>
      <c r="D202" s="65">
        <v>120121</v>
      </c>
      <c r="E202" s="66" t="s">
        <v>1074</v>
      </c>
      <c r="F202" s="66" t="s">
        <v>1059</v>
      </c>
      <c r="G202" s="65" t="s">
        <v>178</v>
      </c>
      <c r="H202" s="65">
        <v>75820000</v>
      </c>
      <c r="I202" s="66" t="s">
        <v>984</v>
      </c>
      <c r="J202" s="66">
        <v>44</v>
      </c>
      <c r="K202" s="66" t="s">
        <v>961</v>
      </c>
      <c r="L202" s="66" t="s">
        <v>982</v>
      </c>
      <c r="M202" s="66" t="s">
        <v>983</v>
      </c>
      <c r="N202" s="66" t="s">
        <v>812</v>
      </c>
      <c r="O202" s="67">
        <v>0</v>
      </c>
      <c r="P202" s="67">
        <v>0</v>
      </c>
      <c r="Q202" s="67">
        <v>0</v>
      </c>
      <c r="R202" s="67">
        <v>0</v>
      </c>
      <c r="AA202" s="55">
        <f t="shared" si="3"/>
        <v>0</v>
      </c>
    </row>
    <row r="203" spans="1:27">
      <c r="A203" s="65" t="s">
        <v>30</v>
      </c>
      <c r="B203" s="66" t="s">
        <v>1291</v>
      </c>
      <c r="C203" s="66" t="s">
        <v>1310</v>
      </c>
      <c r="D203" s="65">
        <v>120122</v>
      </c>
      <c r="E203" s="66" t="s">
        <v>1075</v>
      </c>
      <c r="F203" s="66" t="s">
        <v>1059</v>
      </c>
      <c r="G203" s="65" t="s">
        <v>97</v>
      </c>
      <c r="H203" s="65">
        <v>52574100</v>
      </c>
      <c r="I203" s="66" t="s">
        <v>623</v>
      </c>
      <c r="J203" s="66">
        <v>17</v>
      </c>
      <c r="K203" s="66" t="s">
        <v>617</v>
      </c>
      <c r="L203" s="66" t="s">
        <v>618</v>
      </c>
      <c r="M203" s="66" t="s">
        <v>617</v>
      </c>
      <c r="N203" s="66" t="s">
        <v>506</v>
      </c>
      <c r="O203" s="67">
        <v>110</v>
      </c>
      <c r="P203" s="67">
        <v>110</v>
      </c>
      <c r="Q203" s="67">
        <v>110</v>
      </c>
      <c r="R203" s="67">
        <v>110</v>
      </c>
      <c r="AA203" s="55">
        <f t="shared" si="3"/>
        <v>440</v>
      </c>
    </row>
    <row r="204" spans="1:27">
      <c r="A204" s="65" t="s">
        <v>30</v>
      </c>
      <c r="B204" s="66" t="s">
        <v>1291</v>
      </c>
      <c r="C204" s="66" t="s">
        <v>1310</v>
      </c>
      <c r="D204" s="65">
        <v>120122</v>
      </c>
      <c r="E204" s="66" t="s">
        <v>1075</v>
      </c>
      <c r="F204" s="66" t="s">
        <v>1059</v>
      </c>
      <c r="G204" s="65" t="s">
        <v>102</v>
      </c>
      <c r="H204" s="65">
        <v>52534021</v>
      </c>
      <c r="I204" s="66" t="s">
        <v>564</v>
      </c>
      <c r="J204" s="66">
        <v>21</v>
      </c>
      <c r="K204" s="66" t="s">
        <v>561</v>
      </c>
      <c r="L204" s="66" t="s">
        <v>562</v>
      </c>
      <c r="M204" s="66" t="s">
        <v>563</v>
      </c>
      <c r="N204" s="66" t="s">
        <v>506</v>
      </c>
      <c r="O204" s="67">
        <v>50</v>
      </c>
      <c r="P204" s="67">
        <v>100</v>
      </c>
      <c r="Q204" s="67">
        <v>50</v>
      </c>
      <c r="R204" s="67">
        <v>50</v>
      </c>
      <c r="AA204" s="55">
        <f t="shared" si="3"/>
        <v>250</v>
      </c>
    </row>
    <row r="205" spans="1:27">
      <c r="A205" s="65" t="s">
        <v>30</v>
      </c>
      <c r="B205" s="66" t="s">
        <v>1291</v>
      </c>
      <c r="C205" s="66" t="s">
        <v>1310</v>
      </c>
      <c r="D205" s="65">
        <v>120122</v>
      </c>
      <c r="E205" s="66" t="s">
        <v>1075</v>
      </c>
      <c r="F205" s="66" t="s">
        <v>1059</v>
      </c>
      <c r="G205" s="65" t="s">
        <v>103</v>
      </c>
      <c r="H205" s="65">
        <v>52534000</v>
      </c>
      <c r="I205" s="66" t="s">
        <v>560</v>
      </c>
      <c r="J205" s="66">
        <v>21</v>
      </c>
      <c r="K205" s="66" t="s">
        <v>561</v>
      </c>
      <c r="L205" s="66" t="s">
        <v>562</v>
      </c>
      <c r="M205" s="66" t="s">
        <v>563</v>
      </c>
      <c r="N205" s="66" t="s">
        <v>506</v>
      </c>
      <c r="O205" s="67">
        <v>0</v>
      </c>
      <c r="P205" s="67">
        <v>585</v>
      </c>
      <c r="Q205" s="67">
        <v>585</v>
      </c>
      <c r="R205" s="67">
        <v>1085</v>
      </c>
      <c r="AA205" s="55">
        <f t="shared" si="3"/>
        <v>2255</v>
      </c>
    </row>
    <row r="206" spans="1:27">
      <c r="A206" s="65" t="s">
        <v>30</v>
      </c>
      <c r="B206" s="66" t="s">
        <v>1291</v>
      </c>
      <c r="C206" s="66" t="s">
        <v>1310</v>
      </c>
      <c r="D206" s="65">
        <v>120122</v>
      </c>
      <c r="E206" s="66" t="s">
        <v>1075</v>
      </c>
      <c r="F206" s="66" t="s">
        <v>1059</v>
      </c>
      <c r="G206" s="65" t="s">
        <v>104</v>
      </c>
      <c r="H206" s="65">
        <v>52534200</v>
      </c>
      <c r="I206" s="66" t="s">
        <v>565</v>
      </c>
      <c r="J206" s="66">
        <v>21</v>
      </c>
      <c r="K206" s="66" t="s">
        <v>561</v>
      </c>
      <c r="L206" s="66" t="s">
        <v>562</v>
      </c>
      <c r="M206" s="66" t="s">
        <v>563</v>
      </c>
      <c r="N206" s="66" t="s">
        <v>506</v>
      </c>
      <c r="O206" s="67">
        <v>0</v>
      </c>
      <c r="P206" s="67">
        <v>250</v>
      </c>
      <c r="Q206" s="67">
        <v>0</v>
      </c>
      <c r="R206" s="67">
        <v>0</v>
      </c>
      <c r="AA206" s="55">
        <f t="shared" si="3"/>
        <v>250</v>
      </c>
    </row>
    <row r="207" spans="1:27">
      <c r="A207" s="65" t="s">
        <v>30</v>
      </c>
      <c r="B207" s="66" t="s">
        <v>1291</v>
      </c>
      <c r="C207" s="66" t="s">
        <v>1310</v>
      </c>
      <c r="D207" s="65">
        <v>120122</v>
      </c>
      <c r="E207" s="66" t="s">
        <v>1075</v>
      </c>
      <c r="F207" s="66" t="s">
        <v>1059</v>
      </c>
      <c r="G207" s="65" t="s">
        <v>105</v>
      </c>
      <c r="H207" s="65">
        <v>52001000</v>
      </c>
      <c r="I207" s="66" t="s">
        <v>488</v>
      </c>
      <c r="J207" s="66">
        <v>22</v>
      </c>
      <c r="K207" s="66" t="s">
        <v>489</v>
      </c>
      <c r="L207" s="66" t="s">
        <v>490</v>
      </c>
      <c r="M207" s="66" t="s">
        <v>489</v>
      </c>
      <c r="N207" s="66" t="s">
        <v>492</v>
      </c>
      <c r="O207" s="67">
        <v>50</v>
      </c>
      <c r="P207" s="67">
        <v>0</v>
      </c>
      <c r="Q207" s="67">
        <v>50</v>
      </c>
      <c r="R207" s="67">
        <v>0</v>
      </c>
      <c r="AA207" s="55">
        <f t="shared" si="3"/>
        <v>100</v>
      </c>
    </row>
    <row r="208" spans="1:27">
      <c r="A208" s="65" t="s">
        <v>30</v>
      </c>
      <c r="B208" s="66" t="s">
        <v>1291</v>
      </c>
      <c r="C208" s="66" t="s">
        <v>1310</v>
      </c>
      <c r="D208" s="65">
        <v>120122</v>
      </c>
      <c r="E208" s="66" t="s">
        <v>1075</v>
      </c>
      <c r="F208" s="66" t="s">
        <v>1059</v>
      </c>
      <c r="G208" s="65" t="s">
        <v>179</v>
      </c>
      <c r="H208" s="65">
        <v>52522000</v>
      </c>
      <c r="I208" s="66" t="s">
        <v>547</v>
      </c>
      <c r="J208" s="66">
        <v>22</v>
      </c>
      <c r="K208" s="66" t="s">
        <v>489</v>
      </c>
      <c r="L208" s="66" t="s">
        <v>490</v>
      </c>
      <c r="M208" s="66" t="s">
        <v>489</v>
      </c>
      <c r="N208" s="66" t="s">
        <v>506</v>
      </c>
      <c r="O208" s="67">
        <v>0</v>
      </c>
      <c r="P208" s="67">
        <v>0</v>
      </c>
      <c r="Q208" s="67">
        <v>0</v>
      </c>
      <c r="R208" s="67">
        <v>0</v>
      </c>
      <c r="AA208" s="55">
        <f t="shared" si="3"/>
        <v>0</v>
      </c>
    </row>
    <row r="209" spans="1:27">
      <c r="A209" s="65" t="s">
        <v>30</v>
      </c>
      <c r="B209" s="66" t="s">
        <v>1291</v>
      </c>
      <c r="C209" s="66" t="s">
        <v>1310</v>
      </c>
      <c r="D209" s="65">
        <v>120122</v>
      </c>
      <c r="E209" s="66" t="s">
        <v>1075</v>
      </c>
      <c r="F209" s="66" t="s">
        <v>1059</v>
      </c>
      <c r="G209" s="65" t="s">
        <v>180</v>
      </c>
      <c r="H209" s="65">
        <v>75840000</v>
      </c>
      <c r="I209" s="66" t="s">
        <v>985</v>
      </c>
      <c r="J209" s="66">
        <v>44</v>
      </c>
      <c r="K209" s="66" t="s">
        <v>961</v>
      </c>
      <c r="L209" s="66" t="s">
        <v>982</v>
      </c>
      <c r="M209" s="66" t="s">
        <v>983</v>
      </c>
      <c r="N209" s="66" t="s">
        <v>812</v>
      </c>
      <c r="O209" s="67">
        <v>5500</v>
      </c>
      <c r="P209" s="67">
        <v>5500</v>
      </c>
      <c r="Q209" s="67">
        <v>5500</v>
      </c>
      <c r="R209" s="67">
        <v>5500</v>
      </c>
      <c r="AA209" s="55">
        <f t="shared" si="3"/>
        <v>22000</v>
      </c>
    </row>
    <row r="210" spans="1:27">
      <c r="A210" s="65" t="s">
        <v>31</v>
      </c>
      <c r="B210" s="66" t="s">
        <v>1291</v>
      </c>
      <c r="C210" s="66" t="s">
        <v>1311</v>
      </c>
      <c r="D210" s="65">
        <v>120201</v>
      </c>
      <c r="E210" s="66" t="s">
        <v>1077</v>
      </c>
      <c r="F210" s="66" t="s">
        <v>1059</v>
      </c>
      <c r="G210" s="65" t="s">
        <v>181</v>
      </c>
      <c r="H210" s="65">
        <v>51010000</v>
      </c>
      <c r="I210" s="66" t="s">
        <v>453</v>
      </c>
      <c r="J210" s="66">
        <v>6</v>
      </c>
      <c r="K210" s="66" t="s">
        <v>454</v>
      </c>
      <c r="L210" s="66" t="s">
        <v>455</v>
      </c>
      <c r="M210" s="66" t="s">
        <v>454</v>
      </c>
      <c r="N210" s="66" t="s">
        <v>457</v>
      </c>
      <c r="O210" s="67">
        <v>8570</v>
      </c>
      <c r="P210" s="67">
        <v>9673</v>
      </c>
      <c r="Q210" s="67">
        <v>5286</v>
      </c>
      <c r="R210" s="67">
        <v>6435</v>
      </c>
      <c r="AA210" s="55">
        <f t="shared" si="3"/>
        <v>29964</v>
      </c>
    </row>
    <row r="211" spans="1:27">
      <c r="A211" s="65" t="s">
        <v>31</v>
      </c>
      <c r="B211" s="66" t="s">
        <v>1291</v>
      </c>
      <c r="C211" s="66" t="s">
        <v>1311</v>
      </c>
      <c r="D211" s="65">
        <v>120201</v>
      </c>
      <c r="E211" s="66" t="s">
        <v>1077</v>
      </c>
      <c r="F211" s="66" t="s">
        <v>1059</v>
      </c>
      <c r="G211" s="65" t="s">
        <v>182</v>
      </c>
      <c r="H211" s="65">
        <v>51510000</v>
      </c>
      <c r="I211" s="66" t="s">
        <v>465</v>
      </c>
      <c r="J211" s="66">
        <v>7</v>
      </c>
      <c r="K211" s="66" t="s">
        <v>466</v>
      </c>
      <c r="L211" s="66" t="s">
        <v>467</v>
      </c>
      <c r="M211" s="66" t="s">
        <v>468</v>
      </c>
      <c r="N211" s="66" t="s">
        <v>470</v>
      </c>
      <c r="O211" s="67">
        <v>59237</v>
      </c>
      <c r="P211" s="67">
        <v>53422</v>
      </c>
      <c r="Q211" s="67">
        <v>62795</v>
      </c>
      <c r="R211" s="67">
        <v>57160</v>
      </c>
      <c r="AA211" s="55">
        <f t="shared" si="3"/>
        <v>232614</v>
      </c>
    </row>
    <row r="212" spans="1:27">
      <c r="A212" s="65" t="s">
        <v>31</v>
      </c>
      <c r="B212" s="66" t="s">
        <v>1291</v>
      </c>
      <c r="C212" s="66" t="s">
        <v>1311</v>
      </c>
      <c r="D212" s="65">
        <v>120201</v>
      </c>
      <c r="E212" s="66" t="s">
        <v>1077</v>
      </c>
      <c r="F212" s="66" t="s">
        <v>1059</v>
      </c>
      <c r="G212" s="65" t="s">
        <v>183</v>
      </c>
      <c r="H212" s="65">
        <v>51110000</v>
      </c>
      <c r="I212" s="66" t="s">
        <v>459</v>
      </c>
      <c r="J212" s="66">
        <v>9</v>
      </c>
      <c r="K212" s="66" t="s">
        <v>460</v>
      </c>
      <c r="L212" s="66" t="s">
        <v>461</v>
      </c>
      <c r="M212" s="66" t="s">
        <v>460</v>
      </c>
      <c r="N212" s="66" t="s">
        <v>463</v>
      </c>
      <c r="O212" s="67">
        <v>6250</v>
      </c>
      <c r="P212" s="67">
        <v>6250</v>
      </c>
      <c r="Q212" s="67">
        <v>6250</v>
      </c>
      <c r="R212" s="67">
        <v>6250</v>
      </c>
      <c r="AA212" s="55">
        <f t="shared" si="3"/>
        <v>25000</v>
      </c>
    </row>
    <row r="213" spans="1:27">
      <c r="A213" s="65" t="s">
        <v>31</v>
      </c>
      <c r="B213" s="66" t="s">
        <v>1291</v>
      </c>
      <c r="C213" s="66" t="s">
        <v>1311</v>
      </c>
      <c r="D213" s="65">
        <v>120201</v>
      </c>
      <c r="E213" s="66" t="s">
        <v>1077</v>
      </c>
      <c r="F213" s="66" t="s">
        <v>1059</v>
      </c>
      <c r="G213" s="65" t="s">
        <v>184</v>
      </c>
      <c r="H213" s="65">
        <v>51120000</v>
      </c>
      <c r="I213" s="66" t="s">
        <v>464</v>
      </c>
      <c r="J213" s="66">
        <v>9</v>
      </c>
      <c r="K213" s="66" t="s">
        <v>460</v>
      </c>
      <c r="L213" s="66" t="s">
        <v>461</v>
      </c>
      <c r="M213" s="66" t="s">
        <v>460</v>
      </c>
      <c r="N213" s="66" t="s">
        <v>463</v>
      </c>
      <c r="O213" s="67">
        <v>8333</v>
      </c>
      <c r="P213" s="67">
        <v>8333</v>
      </c>
      <c r="Q213" s="67">
        <v>8333</v>
      </c>
      <c r="R213" s="67">
        <v>8333</v>
      </c>
      <c r="AA213" s="55">
        <f t="shared" si="3"/>
        <v>33332</v>
      </c>
    </row>
    <row r="214" spans="1:27">
      <c r="A214" s="65" t="s">
        <v>31</v>
      </c>
      <c r="B214" s="66" t="s">
        <v>1291</v>
      </c>
      <c r="C214" s="66" t="s">
        <v>1311</v>
      </c>
      <c r="D214" s="65">
        <v>120201</v>
      </c>
      <c r="E214" s="66" t="s">
        <v>1077</v>
      </c>
      <c r="F214" s="66" t="s">
        <v>1059</v>
      </c>
      <c r="G214" s="65" t="s">
        <v>80</v>
      </c>
      <c r="H214" s="65">
        <v>50109900</v>
      </c>
      <c r="I214" s="66" t="s">
        <v>388</v>
      </c>
      <c r="J214" s="66">
        <v>10</v>
      </c>
      <c r="K214" s="66" t="s">
        <v>347</v>
      </c>
      <c r="L214" s="66" t="s">
        <v>348</v>
      </c>
      <c r="M214" s="66" t="s">
        <v>349</v>
      </c>
      <c r="N214" s="66" t="s">
        <v>351</v>
      </c>
      <c r="O214" s="67">
        <v>-3582.9352768000003</v>
      </c>
      <c r="P214" s="67">
        <v>-3420.0745824000005</v>
      </c>
      <c r="Q214" s="67">
        <v>-3582.9352768000003</v>
      </c>
      <c r="R214" s="67">
        <v>-3582.9352768000003</v>
      </c>
      <c r="AA214" s="55">
        <f t="shared" si="3"/>
        <v>-14168.880412800003</v>
      </c>
    </row>
    <row r="215" spans="1:27">
      <c r="A215" s="65" t="s">
        <v>31</v>
      </c>
      <c r="B215" s="66" t="s">
        <v>1291</v>
      </c>
      <c r="C215" s="66" t="s">
        <v>1311</v>
      </c>
      <c r="D215" s="65">
        <v>120201</v>
      </c>
      <c r="E215" s="66" t="s">
        <v>1077</v>
      </c>
      <c r="F215" s="66" t="s">
        <v>1059</v>
      </c>
      <c r="G215" s="65" t="s">
        <v>152</v>
      </c>
      <c r="H215" s="65">
        <v>50110000</v>
      </c>
      <c r="I215" s="66" t="s">
        <v>389</v>
      </c>
      <c r="J215" s="66">
        <v>10</v>
      </c>
      <c r="K215" s="66" t="s">
        <v>347</v>
      </c>
      <c r="L215" s="66" t="s">
        <v>348</v>
      </c>
      <c r="M215" s="66" t="s">
        <v>349</v>
      </c>
      <c r="N215" s="66" t="s">
        <v>351</v>
      </c>
      <c r="O215" s="67">
        <v>4184.2669812799995</v>
      </c>
      <c r="P215" s="67">
        <v>4184.2669812799995</v>
      </c>
      <c r="Q215" s="67">
        <v>4246.5009812800008</v>
      </c>
      <c r="R215" s="67">
        <v>4246.5009812800008</v>
      </c>
      <c r="AA215" s="55">
        <f t="shared" si="3"/>
        <v>16861.535925120003</v>
      </c>
    </row>
    <row r="216" spans="1:27">
      <c r="A216" s="65" t="s">
        <v>31</v>
      </c>
      <c r="B216" s="66" t="s">
        <v>1291</v>
      </c>
      <c r="C216" s="66" t="s">
        <v>1311</v>
      </c>
      <c r="D216" s="65">
        <v>120201</v>
      </c>
      <c r="E216" s="66" t="s">
        <v>1077</v>
      </c>
      <c r="F216" s="66" t="s">
        <v>1059</v>
      </c>
      <c r="G216" s="65" t="s">
        <v>52</v>
      </c>
      <c r="H216" s="65">
        <v>50100000</v>
      </c>
      <c r="I216" s="66" t="s">
        <v>346</v>
      </c>
      <c r="J216" s="66">
        <v>10</v>
      </c>
      <c r="K216" s="66" t="s">
        <v>347</v>
      </c>
      <c r="L216" s="66" t="s">
        <v>348</v>
      </c>
      <c r="M216" s="66" t="s">
        <v>349</v>
      </c>
      <c r="N216" s="66" t="s">
        <v>351</v>
      </c>
      <c r="O216" s="67">
        <v>52250.233968</v>
      </c>
      <c r="P216" s="67">
        <v>49875.227424000012</v>
      </c>
      <c r="Q216" s="67">
        <v>52615.340767999987</v>
      </c>
      <c r="R216" s="67">
        <v>52615.340767999987</v>
      </c>
      <c r="AA216" s="55">
        <f t="shared" si="3"/>
        <v>207356.14292799999</v>
      </c>
    </row>
    <row r="217" spans="1:27">
      <c r="A217" s="65" t="s">
        <v>31</v>
      </c>
      <c r="B217" s="66" t="s">
        <v>1291</v>
      </c>
      <c r="C217" s="66" t="s">
        <v>1311</v>
      </c>
      <c r="D217" s="65">
        <v>120201</v>
      </c>
      <c r="E217" s="66" t="s">
        <v>1077</v>
      </c>
      <c r="F217" s="66" t="s">
        <v>1059</v>
      </c>
      <c r="G217" s="65" t="s">
        <v>81</v>
      </c>
      <c r="H217" s="65">
        <v>50171000</v>
      </c>
      <c r="I217" s="66" t="s">
        <v>409</v>
      </c>
      <c r="J217" s="66">
        <v>10</v>
      </c>
      <c r="K217" s="66" t="s">
        <v>347</v>
      </c>
      <c r="L217" s="66" t="s">
        <v>348</v>
      </c>
      <c r="M217" s="66" t="s">
        <v>349</v>
      </c>
      <c r="N217" s="66" t="s">
        <v>351</v>
      </c>
      <c r="O217" s="67">
        <v>1848.5990608232735</v>
      </c>
      <c r="P217" s="67">
        <v>1764.5768307858523</v>
      </c>
      <c r="Q217" s="67">
        <v>1848.5990608232735</v>
      </c>
      <c r="R217" s="67">
        <v>1848.5990608232735</v>
      </c>
      <c r="AA217" s="55">
        <f t="shared" si="3"/>
        <v>7310.3740132556723</v>
      </c>
    </row>
    <row r="218" spans="1:27">
      <c r="A218" s="65" t="s">
        <v>31</v>
      </c>
      <c r="B218" s="66" t="s">
        <v>1291</v>
      </c>
      <c r="C218" s="66" t="s">
        <v>1311</v>
      </c>
      <c r="D218" s="65">
        <v>120201</v>
      </c>
      <c r="E218" s="66" t="s">
        <v>1077</v>
      </c>
      <c r="F218" s="66" t="s">
        <v>1059</v>
      </c>
      <c r="G218" s="65" t="s">
        <v>84</v>
      </c>
      <c r="H218" s="65">
        <v>50550000</v>
      </c>
      <c r="I218" s="66" t="s">
        <v>446</v>
      </c>
      <c r="J218" s="66">
        <v>12</v>
      </c>
      <c r="K218" s="66" t="s">
        <v>442</v>
      </c>
      <c r="L218" s="66" t="s">
        <v>443</v>
      </c>
      <c r="M218" s="66" t="s">
        <v>444</v>
      </c>
      <c r="N218" s="66" t="s">
        <v>417</v>
      </c>
      <c r="O218" s="67">
        <v>9113.89</v>
      </c>
      <c r="P218" s="67">
        <v>9113.89</v>
      </c>
      <c r="Q218" s="67">
        <v>9113.89</v>
      </c>
      <c r="R218" s="67">
        <v>9113.89</v>
      </c>
      <c r="AA218" s="55">
        <f t="shared" si="3"/>
        <v>36455.56</v>
      </c>
    </row>
    <row r="219" spans="1:27">
      <c r="A219" s="65" t="s">
        <v>31</v>
      </c>
      <c r="B219" s="66" t="s">
        <v>1291</v>
      </c>
      <c r="C219" s="66" t="s">
        <v>1311</v>
      </c>
      <c r="D219" s="65">
        <v>120201</v>
      </c>
      <c r="E219" s="66" t="s">
        <v>1077</v>
      </c>
      <c r="F219" s="66" t="s">
        <v>1059</v>
      </c>
      <c r="G219" s="65" t="s">
        <v>85</v>
      </c>
      <c r="H219" s="65">
        <v>50550100</v>
      </c>
      <c r="I219" s="66" t="s">
        <v>447</v>
      </c>
      <c r="J219" s="66">
        <v>12</v>
      </c>
      <c r="K219" s="66" t="s">
        <v>442</v>
      </c>
      <c r="L219" s="66" t="s">
        <v>443</v>
      </c>
      <c r="M219" s="66" t="s">
        <v>444</v>
      </c>
      <c r="N219" s="66" t="s">
        <v>417</v>
      </c>
      <c r="O219" s="67">
        <v>-487.20000000000005</v>
      </c>
      <c r="P219" s="67">
        <v>-487.20000000000005</v>
      </c>
      <c r="Q219" s="67">
        <v>-487.20000000000005</v>
      </c>
      <c r="R219" s="67">
        <v>-487.20000000000005</v>
      </c>
      <c r="AA219" s="55">
        <f t="shared" si="3"/>
        <v>-1948.8000000000002</v>
      </c>
    </row>
    <row r="220" spans="1:27">
      <c r="A220" s="65" t="s">
        <v>31</v>
      </c>
      <c r="B220" s="66" t="s">
        <v>1291</v>
      </c>
      <c r="C220" s="66" t="s">
        <v>1311</v>
      </c>
      <c r="D220" s="65">
        <v>120201</v>
      </c>
      <c r="E220" s="66" t="s">
        <v>1077</v>
      </c>
      <c r="F220" s="66" t="s">
        <v>1059</v>
      </c>
      <c r="G220" s="65" t="s">
        <v>53</v>
      </c>
      <c r="H220" s="65">
        <v>50421000</v>
      </c>
      <c r="I220" s="66" t="s">
        <v>413</v>
      </c>
      <c r="J220" s="66">
        <v>13</v>
      </c>
      <c r="K220" s="66" t="s">
        <v>414</v>
      </c>
      <c r="L220" s="66" t="s">
        <v>415</v>
      </c>
      <c r="M220" s="66" t="s">
        <v>414</v>
      </c>
      <c r="N220" s="66" t="s">
        <v>417</v>
      </c>
      <c r="O220" s="67">
        <v>1531.6067152073063</v>
      </c>
      <c r="P220" s="67">
        <v>1466.9930324417296</v>
      </c>
      <c r="Q220" s="67">
        <v>1543.5119087536316</v>
      </c>
      <c r="R220" s="67">
        <v>1543.5119087536316</v>
      </c>
      <c r="AA220" s="55">
        <f t="shared" si="3"/>
        <v>6085.6235651562984</v>
      </c>
    </row>
    <row r="221" spans="1:27">
      <c r="A221" s="65" t="s">
        <v>31</v>
      </c>
      <c r="B221" s="66" t="s">
        <v>1291</v>
      </c>
      <c r="C221" s="66" t="s">
        <v>1311</v>
      </c>
      <c r="D221" s="65">
        <v>120201</v>
      </c>
      <c r="E221" s="66" t="s">
        <v>1077</v>
      </c>
      <c r="F221" s="66" t="s">
        <v>1059</v>
      </c>
      <c r="G221" s="65" t="s">
        <v>54</v>
      </c>
      <c r="H221" s="65">
        <v>50422000</v>
      </c>
      <c r="I221" s="66" t="s">
        <v>419</v>
      </c>
      <c r="J221" s="66">
        <v>13</v>
      </c>
      <c r="K221" s="66" t="s">
        <v>414</v>
      </c>
      <c r="L221" s="66" t="s">
        <v>415</v>
      </c>
      <c r="M221" s="66" t="s">
        <v>414</v>
      </c>
      <c r="N221" s="66" t="s">
        <v>417</v>
      </c>
      <c r="O221" s="67">
        <v>1945.9984179684475</v>
      </c>
      <c r="P221" s="67">
        <v>1857.551671697154</v>
      </c>
      <c r="Q221" s="67">
        <v>1960.3778419097698</v>
      </c>
      <c r="R221" s="67">
        <v>1960.3778419097698</v>
      </c>
      <c r="AA221" s="55">
        <f t="shared" si="3"/>
        <v>7724.3057734851409</v>
      </c>
    </row>
    <row r="222" spans="1:27">
      <c r="A222" s="65" t="s">
        <v>31</v>
      </c>
      <c r="B222" s="66" t="s">
        <v>1291</v>
      </c>
      <c r="C222" s="66" t="s">
        <v>1311</v>
      </c>
      <c r="D222" s="65">
        <v>120201</v>
      </c>
      <c r="E222" s="66" t="s">
        <v>1077</v>
      </c>
      <c r="F222" s="66" t="s">
        <v>1059</v>
      </c>
      <c r="G222" s="65" t="s">
        <v>185</v>
      </c>
      <c r="H222" s="65">
        <v>50454000</v>
      </c>
      <c r="I222" s="66" t="s">
        <v>437</v>
      </c>
      <c r="J222" s="66">
        <v>13</v>
      </c>
      <c r="K222" s="66" t="s">
        <v>414</v>
      </c>
      <c r="L222" s="66" t="s">
        <v>415</v>
      </c>
      <c r="M222" s="66" t="s">
        <v>414</v>
      </c>
      <c r="N222" s="66" t="s">
        <v>417</v>
      </c>
      <c r="O222" s="67">
        <v>0</v>
      </c>
      <c r="P222" s="67">
        <v>0</v>
      </c>
      <c r="Q222" s="67">
        <v>0</v>
      </c>
      <c r="R222" s="67">
        <v>500</v>
      </c>
      <c r="AA222" s="55">
        <f t="shared" si="3"/>
        <v>500</v>
      </c>
    </row>
    <row r="223" spans="1:27">
      <c r="A223" s="65" t="s">
        <v>31</v>
      </c>
      <c r="B223" s="66" t="s">
        <v>1291</v>
      </c>
      <c r="C223" s="66" t="s">
        <v>1311</v>
      </c>
      <c r="D223" s="65">
        <v>120201</v>
      </c>
      <c r="E223" s="66" t="s">
        <v>1077</v>
      </c>
      <c r="F223" s="66" t="s">
        <v>1059</v>
      </c>
      <c r="G223" s="65" t="s">
        <v>186</v>
      </c>
      <c r="H223" s="65">
        <v>50456000</v>
      </c>
      <c r="I223" s="66" t="s">
        <v>438</v>
      </c>
      <c r="J223" s="66">
        <v>13</v>
      </c>
      <c r="K223" s="66" t="s">
        <v>414</v>
      </c>
      <c r="L223" s="66" t="s">
        <v>415</v>
      </c>
      <c r="M223" s="66" t="s">
        <v>414</v>
      </c>
      <c r="N223" s="66" t="s">
        <v>417</v>
      </c>
      <c r="O223" s="67">
        <v>0</v>
      </c>
      <c r="P223" s="67">
        <v>0</v>
      </c>
      <c r="Q223" s="67">
        <v>0</v>
      </c>
      <c r="R223" s="67">
        <v>1980</v>
      </c>
      <c r="AA223" s="55">
        <f t="shared" si="3"/>
        <v>1980</v>
      </c>
    </row>
    <row r="224" spans="1:27">
      <c r="A224" s="65" t="s">
        <v>31</v>
      </c>
      <c r="B224" s="66" t="s">
        <v>1291</v>
      </c>
      <c r="C224" s="66" t="s">
        <v>1311</v>
      </c>
      <c r="D224" s="65">
        <v>120201</v>
      </c>
      <c r="E224" s="66" t="s">
        <v>1077</v>
      </c>
      <c r="F224" s="66" t="s">
        <v>1059</v>
      </c>
      <c r="G224" s="65" t="s">
        <v>90</v>
      </c>
      <c r="H224" s="65">
        <v>50421100</v>
      </c>
      <c r="I224" s="66" t="s">
        <v>418</v>
      </c>
      <c r="J224" s="66">
        <v>13</v>
      </c>
      <c r="K224" s="66" t="s">
        <v>414</v>
      </c>
      <c r="L224" s="66" t="s">
        <v>415</v>
      </c>
      <c r="M224" s="66" t="s">
        <v>414</v>
      </c>
      <c r="N224" s="66" t="s">
        <v>417</v>
      </c>
      <c r="O224" s="67">
        <v>-84.461249542108732</v>
      </c>
      <c r="P224" s="67">
        <v>-80.657268798502798</v>
      </c>
      <c r="Q224" s="67">
        <v>-84.461249542108732</v>
      </c>
      <c r="R224" s="67">
        <v>-84.461249542108732</v>
      </c>
      <c r="AA224" s="55">
        <f t="shared" si="3"/>
        <v>-334.04101742482896</v>
      </c>
    </row>
    <row r="225" spans="1:27">
      <c r="A225" s="65" t="s">
        <v>31</v>
      </c>
      <c r="B225" s="66" t="s">
        <v>1291</v>
      </c>
      <c r="C225" s="66" t="s">
        <v>1311</v>
      </c>
      <c r="D225" s="65">
        <v>120201</v>
      </c>
      <c r="E225" s="66" t="s">
        <v>1077</v>
      </c>
      <c r="F225" s="66" t="s">
        <v>1059</v>
      </c>
      <c r="G225" s="65" t="s">
        <v>91</v>
      </c>
      <c r="H225" s="65">
        <v>50422100</v>
      </c>
      <c r="I225" s="66" t="s">
        <v>420</v>
      </c>
      <c r="J225" s="66">
        <v>13</v>
      </c>
      <c r="K225" s="66" t="s">
        <v>414</v>
      </c>
      <c r="L225" s="66" t="s">
        <v>415</v>
      </c>
      <c r="M225" s="66" t="s">
        <v>414</v>
      </c>
      <c r="N225" s="66" t="s">
        <v>417</v>
      </c>
      <c r="O225" s="67">
        <v>-89.574828985700719</v>
      </c>
      <c r="P225" s="67">
        <v>-85.503245849987053</v>
      </c>
      <c r="Q225" s="67">
        <v>-89.574828985700719</v>
      </c>
      <c r="R225" s="67">
        <v>-89.574828985700719</v>
      </c>
      <c r="AA225" s="55">
        <f t="shared" si="3"/>
        <v>-354.22773280708918</v>
      </c>
    </row>
    <row r="226" spans="1:27">
      <c r="A226" s="65" t="s">
        <v>31</v>
      </c>
      <c r="B226" s="66" t="s">
        <v>1291</v>
      </c>
      <c r="C226" s="66" t="s">
        <v>1311</v>
      </c>
      <c r="D226" s="65">
        <v>120201</v>
      </c>
      <c r="E226" s="66" t="s">
        <v>1077</v>
      </c>
      <c r="F226" s="66" t="s">
        <v>1059</v>
      </c>
      <c r="G226" s="65" t="s">
        <v>92</v>
      </c>
      <c r="H226" s="65">
        <v>53150000</v>
      </c>
      <c r="I226" s="66" t="s">
        <v>658</v>
      </c>
      <c r="J226" s="66">
        <v>15</v>
      </c>
      <c r="K226" s="66" t="s">
        <v>650</v>
      </c>
      <c r="L226" s="66" t="s">
        <v>651</v>
      </c>
      <c r="M226" s="66" t="s">
        <v>650</v>
      </c>
      <c r="N226" s="66" t="s">
        <v>660</v>
      </c>
      <c r="O226" s="67">
        <v>3500</v>
      </c>
      <c r="P226" s="67">
        <v>2500</v>
      </c>
      <c r="Q226" s="67">
        <v>1500</v>
      </c>
      <c r="R226" s="67">
        <v>500</v>
      </c>
      <c r="AA226" s="55">
        <f t="shared" si="3"/>
        <v>8000</v>
      </c>
    </row>
    <row r="227" spans="1:27">
      <c r="A227" s="65" t="s">
        <v>31</v>
      </c>
      <c r="B227" s="66" t="s">
        <v>1291</v>
      </c>
      <c r="C227" s="66" t="s">
        <v>1311</v>
      </c>
      <c r="D227" s="65">
        <v>120201</v>
      </c>
      <c r="E227" s="66" t="s">
        <v>1077</v>
      </c>
      <c r="F227" s="66" t="s">
        <v>1059</v>
      </c>
      <c r="G227" s="65" t="s">
        <v>187</v>
      </c>
      <c r="H227" s="65">
        <v>53152000</v>
      </c>
      <c r="I227" s="66" t="s">
        <v>676</v>
      </c>
      <c r="J227" s="66">
        <v>15</v>
      </c>
      <c r="K227" s="66" t="s">
        <v>650</v>
      </c>
      <c r="L227" s="66" t="s">
        <v>651</v>
      </c>
      <c r="M227" s="66" t="s">
        <v>650</v>
      </c>
      <c r="N227" s="66" t="s">
        <v>678</v>
      </c>
      <c r="O227" s="67">
        <v>35</v>
      </c>
      <c r="P227" s="67">
        <v>91</v>
      </c>
      <c r="Q227" s="67">
        <v>250</v>
      </c>
      <c r="R227" s="67">
        <v>0</v>
      </c>
      <c r="AA227" s="55">
        <f t="shared" si="3"/>
        <v>376</v>
      </c>
    </row>
    <row r="228" spans="1:27">
      <c r="A228" s="65" t="s">
        <v>31</v>
      </c>
      <c r="B228" s="66" t="s">
        <v>1291</v>
      </c>
      <c r="C228" s="66" t="s">
        <v>1311</v>
      </c>
      <c r="D228" s="65">
        <v>120201</v>
      </c>
      <c r="E228" s="66" t="s">
        <v>1077</v>
      </c>
      <c r="F228" s="66" t="s">
        <v>1059</v>
      </c>
      <c r="G228" s="65" t="s">
        <v>188</v>
      </c>
      <c r="H228" s="65">
        <v>52532000</v>
      </c>
      <c r="I228" s="66" t="s">
        <v>552</v>
      </c>
      <c r="J228" s="66">
        <v>16</v>
      </c>
      <c r="K228" s="66" t="s">
        <v>553</v>
      </c>
      <c r="L228" s="66" t="s">
        <v>554</v>
      </c>
      <c r="M228" s="66" t="s">
        <v>555</v>
      </c>
      <c r="N228" s="66" t="s">
        <v>506</v>
      </c>
      <c r="O228" s="67">
        <v>393.23</v>
      </c>
      <c r="P228" s="67">
        <v>575.85</v>
      </c>
      <c r="Q228" s="67">
        <v>289.68</v>
      </c>
      <c r="R228" s="67">
        <v>627.90000000000009</v>
      </c>
      <c r="AA228" s="55">
        <f t="shared" si="3"/>
        <v>1886.66</v>
      </c>
    </row>
    <row r="229" spans="1:27">
      <c r="A229" s="65" t="s">
        <v>31</v>
      </c>
      <c r="B229" s="66" t="s">
        <v>1291</v>
      </c>
      <c r="C229" s="66" t="s">
        <v>1311</v>
      </c>
      <c r="D229" s="65">
        <v>120201</v>
      </c>
      <c r="E229" s="66" t="s">
        <v>1077</v>
      </c>
      <c r="F229" s="66" t="s">
        <v>1059</v>
      </c>
      <c r="G229" s="65" t="s">
        <v>96</v>
      </c>
      <c r="H229" s="65">
        <v>52574000</v>
      </c>
      <c r="I229" s="66" t="s">
        <v>616</v>
      </c>
      <c r="J229" s="66">
        <v>17</v>
      </c>
      <c r="K229" s="66" t="s">
        <v>617</v>
      </c>
      <c r="L229" s="66" t="s">
        <v>618</v>
      </c>
      <c r="M229" s="66" t="s">
        <v>617</v>
      </c>
      <c r="N229" s="66" t="s">
        <v>506</v>
      </c>
      <c r="O229" s="67">
        <v>502.44</v>
      </c>
      <c r="P229" s="67">
        <v>701.4699999999998</v>
      </c>
      <c r="Q229" s="67">
        <v>636.93000000000006</v>
      </c>
      <c r="R229" s="67">
        <v>831.57999999999993</v>
      </c>
      <c r="AA229" s="55">
        <f t="shared" si="3"/>
        <v>2672.42</v>
      </c>
    </row>
    <row r="230" spans="1:27">
      <c r="A230" s="65" t="s">
        <v>31</v>
      </c>
      <c r="B230" s="66" t="s">
        <v>1291</v>
      </c>
      <c r="C230" s="66" t="s">
        <v>1311</v>
      </c>
      <c r="D230" s="65">
        <v>120201</v>
      </c>
      <c r="E230" s="66" t="s">
        <v>1077</v>
      </c>
      <c r="F230" s="66" t="s">
        <v>1059</v>
      </c>
      <c r="G230" s="65" t="s">
        <v>97</v>
      </c>
      <c r="H230" s="65">
        <v>52574100</v>
      </c>
      <c r="I230" s="66" t="s">
        <v>623</v>
      </c>
      <c r="J230" s="66">
        <v>17</v>
      </c>
      <c r="K230" s="66" t="s">
        <v>617</v>
      </c>
      <c r="L230" s="66" t="s">
        <v>618</v>
      </c>
      <c r="M230" s="66" t="s">
        <v>617</v>
      </c>
      <c r="N230" s="66" t="s">
        <v>506</v>
      </c>
      <c r="O230" s="67">
        <v>583</v>
      </c>
      <c r="P230" s="67">
        <v>583</v>
      </c>
      <c r="Q230" s="67">
        <v>583</v>
      </c>
      <c r="R230" s="67">
        <v>583</v>
      </c>
      <c r="AA230" s="55">
        <f t="shared" si="3"/>
        <v>2332</v>
      </c>
    </row>
    <row r="231" spans="1:27">
      <c r="A231" s="65" t="s">
        <v>31</v>
      </c>
      <c r="B231" s="66" t="s">
        <v>1291</v>
      </c>
      <c r="C231" s="66" t="s">
        <v>1311</v>
      </c>
      <c r="D231" s="65">
        <v>120201</v>
      </c>
      <c r="E231" s="66" t="s">
        <v>1077</v>
      </c>
      <c r="F231" s="66" t="s">
        <v>1059</v>
      </c>
      <c r="G231" s="65" t="s">
        <v>99</v>
      </c>
      <c r="H231" s="65">
        <v>52562000</v>
      </c>
      <c r="I231" s="66" t="s">
        <v>590</v>
      </c>
      <c r="J231" s="66">
        <v>19</v>
      </c>
      <c r="K231" s="66" t="s">
        <v>527</v>
      </c>
      <c r="L231" s="66" t="s">
        <v>528</v>
      </c>
      <c r="M231" s="66" t="s">
        <v>529</v>
      </c>
      <c r="N231" s="66" t="s">
        <v>506</v>
      </c>
      <c r="O231" s="67">
        <v>200</v>
      </c>
      <c r="P231" s="67">
        <v>200</v>
      </c>
      <c r="Q231" s="67">
        <v>200</v>
      </c>
      <c r="R231" s="67">
        <v>200</v>
      </c>
      <c r="AA231" s="55">
        <f t="shared" si="3"/>
        <v>800</v>
      </c>
    </row>
    <row r="232" spans="1:27">
      <c r="A232" s="65" t="s">
        <v>31</v>
      </c>
      <c r="B232" s="66" t="s">
        <v>1291</v>
      </c>
      <c r="C232" s="66" t="s">
        <v>1311</v>
      </c>
      <c r="D232" s="65">
        <v>120201</v>
      </c>
      <c r="E232" s="66" t="s">
        <v>1077</v>
      </c>
      <c r="F232" s="66" t="s">
        <v>1059</v>
      </c>
      <c r="G232" s="65" t="s">
        <v>156</v>
      </c>
      <c r="H232" s="65">
        <v>52582000</v>
      </c>
      <c r="I232" s="66" t="s">
        <v>633</v>
      </c>
      <c r="J232" s="66">
        <v>19</v>
      </c>
      <c r="K232" s="66" t="s">
        <v>527</v>
      </c>
      <c r="L232" s="66" t="s">
        <v>528</v>
      </c>
      <c r="M232" s="66" t="s">
        <v>529</v>
      </c>
      <c r="N232" s="66" t="s">
        <v>519</v>
      </c>
      <c r="O232" s="67">
        <v>111</v>
      </c>
      <c r="P232" s="67">
        <v>0</v>
      </c>
      <c r="Q232" s="67">
        <v>0</v>
      </c>
      <c r="R232" s="67">
        <v>0</v>
      </c>
      <c r="AA232" s="55">
        <f t="shared" si="3"/>
        <v>111</v>
      </c>
    </row>
    <row r="233" spans="1:27">
      <c r="A233" s="65" t="s">
        <v>31</v>
      </c>
      <c r="B233" s="66" t="s">
        <v>1291</v>
      </c>
      <c r="C233" s="66" t="s">
        <v>1311</v>
      </c>
      <c r="D233" s="65">
        <v>120201</v>
      </c>
      <c r="E233" s="66" t="s">
        <v>1077</v>
      </c>
      <c r="F233" s="66" t="s">
        <v>1059</v>
      </c>
      <c r="G233" s="65" t="s">
        <v>102</v>
      </c>
      <c r="H233" s="65">
        <v>52534021</v>
      </c>
      <c r="I233" s="66" t="s">
        <v>564</v>
      </c>
      <c r="J233" s="66">
        <v>21</v>
      </c>
      <c r="K233" s="66" t="s">
        <v>561</v>
      </c>
      <c r="L233" s="66" t="s">
        <v>562</v>
      </c>
      <c r="M233" s="66" t="s">
        <v>563</v>
      </c>
      <c r="N233" s="66" t="s">
        <v>506</v>
      </c>
      <c r="O233" s="67">
        <v>458</v>
      </c>
      <c r="P233" s="67">
        <v>233</v>
      </c>
      <c r="Q233" s="67">
        <v>158</v>
      </c>
      <c r="R233" s="67">
        <v>358</v>
      </c>
      <c r="AA233" s="55">
        <f t="shared" si="3"/>
        <v>1207</v>
      </c>
    </row>
    <row r="234" spans="1:27">
      <c r="A234" s="65" t="s">
        <v>31</v>
      </c>
      <c r="B234" s="66" t="s">
        <v>1291</v>
      </c>
      <c r="C234" s="66" t="s">
        <v>1311</v>
      </c>
      <c r="D234" s="65">
        <v>120201</v>
      </c>
      <c r="E234" s="66" t="s">
        <v>1077</v>
      </c>
      <c r="F234" s="66" t="s">
        <v>1059</v>
      </c>
      <c r="G234" s="65" t="s">
        <v>103</v>
      </c>
      <c r="H234" s="65">
        <v>52534000</v>
      </c>
      <c r="I234" s="66" t="s">
        <v>560</v>
      </c>
      <c r="J234" s="66">
        <v>21</v>
      </c>
      <c r="K234" s="66" t="s">
        <v>561</v>
      </c>
      <c r="L234" s="66" t="s">
        <v>562</v>
      </c>
      <c r="M234" s="66" t="s">
        <v>563</v>
      </c>
      <c r="N234" s="66" t="s">
        <v>506</v>
      </c>
      <c r="O234" s="67">
        <v>0</v>
      </c>
      <c r="P234" s="67">
        <v>0</v>
      </c>
      <c r="Q234" s="67">
        <v>0</v>
      </c>
      <c r="R234" s="67">
        <v>390</v>
      </c>
      <c r="AA234" s="55">
        <f t="shared" si="3"/>
        <v>390</v>
      </c>
    </row>
    <row r="235" spans="1:27">
      <c r="A235" s="65" t="s">
        <v>31</v>
      </c>
      <c r="B235" s="66" t="s">
        <v>1291</v>
      </c>
      <c r="C235" s="66" t="s">
        <v>1311</v>
      </c>
      <c r="D235" s="65">
        <v>120201</v>
      </c>
      <c r="E235" s="66" t="s">
        <v>1077</v>
      </c>
      <c r="F235" s="66" t="s">
        <v>1059</v>
      </c>
      <c r="G235" s="65" t="s">
        <v>104</v>
      </c>
      <c r="H235" s="65">
        <v>52534200</v>
      </c>
      <c r="I235" s="66" t="s">
        <v>565</v>
      </c>
      <c r="J235" s="66">
        <v>21</v>
      </c>
      <c r="K235" s="66" t="s">
        <v>561</v>
      </c>
      <c r="L235" s="66" t="s">
        <v>562</v>
      </c>
      <c r="M235" s="66" t="s">
        <v>563</v>
      </c>
      <c r="N235" s="66" t="s">
        <v>506</v>
      </c>
      <c r="O235" s="67">
        <v>0</v>
      </c>
      <c r="P235" s="67">
        <v>0</v>
      </c>
      <c r="Q235" s="67">
        <v>0</v>
      </c>
      <c r="R235" s="67">
        <v>40</v>
      </c>
      <c r="AA235" s="55">
        <f t="shared" si="3"/>
        <v>40</v>
      </c>
    </row>
    <row r="236" spans="1:27">
      <c r="A236" s="65" t="s">
        <v>31</v>
      </c>
      <c r="B236" s="66" t="s">
        <v>1291</v>
      </c>
      <c r="C236" s="66" t="s">
        <v>1311</v>
      </c>
      <c r="D236" s="65">
        <v>120201</v>
      </c>
      <c r="E236" s="66" t="s">
        <v>1077</v>
      </c>
      <c r="F236" s="66" t="s">
        <v>1059</v>
      </c>
      <c r="G236" s="65" t="s">
        <v>105</v>
      </c>
      <c r="H236" s="65">
        <v>52001000</v>
      </c>
      <c r="I236" s="66" t="s">
        <v>488</v>
      </c>
      <c r="J236" s="66">
        <v>22</v>
      </c>
      <c r="K236" s="66" t="s">
        <v>489</v>
      </c>
      <c r="L236" s="66" t="s">
        <v>490</v>
      </c>
      <c r="M236" s="66" t="s">
        <v>489</v>
      </c>
      <c r="N236" s="66" t="s">
        <v>492</v>
      </c>
      <c r="O236" s="67">
        <v>366.66666666666657</v>
      </c>
      <c r="P236" s="67">
        <v>366.66666666666657</v>
      </c>
      <c r="Q236" s="67">
        <v>366.66666666666657</v>
      </c>
      <c r="R236" s="67">
        <v>366.66666666666657</v>
      </c>
      <c r="AA236" s="55">
        <f t="shared" si="3"/>
        <v>1466.6666666666663</v>
      </c>
    </row>
    <row r="237" spans="1:27">
      <c r="A237" s="65" t="s">
        <v>31</v>
      </c>
      <c r="B237" s="66" t="s">
        <v>1291</v>
      </c>
      <c r="C237" s="66" t="s">
        <v>1311</v>
      </c>
      <c r="D237" s="65">
        <v>120201</v>
      </c>
      <c r="E237" s="66" t="s">
        <v>1077</v>
      </c>
      <c r="F237" s="66" t="s">
        <v>1059</v>
      </c>
      <c r="G237" s="65" t="s">
        <v>189</v>
      </c>
      <c r="H237" s="65">
        <v>62002300</v>
      </c>
      <c r="I237" s="66" t="s">
        <v>819</v>
      </c>
      <c r="J237" s="66">
        <v>29</v>
      </c>
      <c r="K237" s="66" t="s">
        <v>814</v>
      </c>
      <c r="L237" s="66" t="s">
        <v>815</v>
      </c>
      <c r="M237" s="66" t="s">
        <v>816</v>
      </c>
      <c r="N237" s="66" t="s">
        <v>821</v>
      </c>
      <c r="O237" s="67">
        <v>658.25</v>
      </c>
      <c r="P237" s="67">
        <v>658.25</v>
      </c>
      <c r="Q237" s="67">
        <v>3158.25</v>
      </c>
      <c r="R237" s="67">
        <v>658.25</v>
      </c>
      <c r="AA237" s="55">
        <f t="shared" si="3"/>
        <v>5133</v>
      </c>
    </row>
    <row r="238" spans="1:27">
      <c r="A238" s="65" t="s">
        <v>31</v>
      </c>
      <c r="B238" s="66" t="s">
        <v>1291</v>
      </c>
      <c r="C238" s="66" t="s">
        <v>1311</v>
      </c>
      <c r="D238" s="65">
        <v>120201</v>
      </c>
      <c r="E238" s="66" t="s">
        <v>1077</v>
      </c>
      <c r="F238" s="66" t="s">
        <v>1059</v>
      </c>
      <c r="G238" s="65" t="s">
        <v>190</v>
      </c>
      <c r="H238" s="65">
        <v>62002400</v>
      </c>
      <c r="I238" s="66" t="s">
        <v>822</v>
      </c>
      <c r="J238" s="66">
        <v>29</v>
      </c>
      <c r="K238" s="66" t="s">
        <v>814</v>
      </c>
      <c r="L238" s="66" t="s">
        <v>815</v>
      </c>
      <c r="M238" s="66" t="s">
        <v>816</v>
      </c>
      <c r="N238" s="66" t="s">
        <v>824</v>
      </c>
      <c r="O238" s="67">
        <v>1316.5</v>
      </c>
      <c r="P238" s="67">
        <v>1316.5</v>
      </c>
      <c r="Q238" s="67">
        <v>6316.5</v>
      </c>
      <c r="R238" s="67">
        <v>1316.5</v>
      </c>
      <c r="AA238" s="55">
        <f t="shared" si="3"/>
        <v>10266</v>
      </c>
    </row>
    <row r="239" spans="1:27">
      <c r="A239" s="65" t="s">
        <v>31</v>
      </c>
      <c r="B239" s="66" t="s">
        <v>1291</v>
      </c>
      <c r="C239" s="66" t="s">
        <v>1311</v>
      </c>
      <c r="D239" s="65">
        <v>120201</v>
      </c>
      <c r="E239" s="66" t="s">
        <v>1077</v>
      </c>
      <c r="F239" s="66" t="s">
        <v>1059</v>
      </c>
      <c r="G239" s="65" t="s">
        <v>191</v>
      </c>
      <c r="H239" s="65">
        <v>62510000</v>
      </c>
      <c r="I239" s="66" t="s">
        <v>839</v>
      </c>
      <c r="J239" s="66">
        <v>29</v>
      </c>
      <c r="K239" s="66" t="s">
        <v>814</v>
      </c>
      <c r="L239" s="66" t="s">
        <v>815</v>
      </c>
      <c r="M239" s="66" t="s">
        <v>816</v>
      </c>
      <c r="N239" s="66" t="s">
        <v>834</v>
      </c>
      <c r="O239" s="67">
        <v>24030</v>
      </c>
      <c r="P239" s="67">
        <v>28474</v>
      </c>
      <c r="Q239" s="67">
        <v>28474</v>
      </c>
      <c r="R239" s="67">
        <v>28474</v>
      </c>
      <c r="AA239" s="55">
        <f t="shared" si="3"/>
        <v>109452</v>
      </c>
    </row>
    <row r="240" spans="1:27">
      <c r="A240" s="65" t="s">
        <v>31</v>
      </c>
      <c r="B240" s="66" t="s">
        <v>1291</v>
      </c>
      <c r="C240" s="66" t="s">
        <v>1311</v>
      </c>
      <c r="D240" s="65">
        <v>120201</v>
      </c>
      <c r="E240" s="66" t="s">
        <v>1077</v>
      </c>
      <c r="F240" s="66" t="s">
        <v>1059</v>
      </c>
      <c r="G240" s="65" t="s">
        <v>192</v>
      </c>
      <c r="H240" s="65">
        <v>63110000</v>
      </c>
      <c r="I240" s="66" t="s">
        <v>844</v>
      </c>
      <c r="J240" s="66">
        <v>29</v>
      </c>
      <c r="K240" s="66" t="s">
        <v>814</v>
      </c>
      <c r="L240" s="66" t="s">
        <v>815</v>
      </c>
      <c r="M240" s="66" t="s">
        <v>816</v>
      </c>
      <c r="N240" s="66" t="s">
        <v>846</v>
      </c>
      <c r="O240" s="67">
        <v>4700</v>
      </c>
      <c r="P240" s="67">
        <v>4700</v>
      </c>
      <c r="Q240" s="67">
        <v>4700</v>
      </c>
      <c r="R240" s="67">
        <v>4700</v>
      </c>
      <c r="AA240" s="55">
        <f t="shared" si="3"/>
        <v>18800</v>
      </c>
    </row>
    <row r="241" spans="1:27">
      <c r="A241" s="65" t="s">
        <v>31</v>
      </c>
      <c r="B241" s="66" t="s">
        <v>1291</v>
      </c>
      <c r="C241" s="66" t="s">
        <v>1311</v>
      </c>
      <c r="D241" s="65">
        <v>120201</v>
      </c>
      <c r="E241" s="66" t="s">
        <v>1077</v>
      </c>
      <c r="F241" s="66" t="s">
        <v>1059</v>
      </c>
      <c r="G241" s="65" t="s">
        <v>69</v>
      </c>
      <c r="H241" s="65">
        <v>68532000</v>
      </c>
      <c r="I241" s="66" t="s">
        <v>892</v>
      </c>
      <c r="J241" s="66">
        <v>34</v>
      </c>
      <c r="K241" s="66" t="s">
        <v>887</v>
      </c>
      <c r="L241" s="66" t="s">
        <v>888</v>
      </c>
      <c r="M241" s="66" t="s">
        <v>887</v>
      </c>
      <c r="N241" s="66" t="s">
        <v>894</v>
      </c>
      <c r="O241" s="67">
        <v>0</v>
      </c>
      <c r="P241" s="67">
        <v>0</v>
      </c>
      <c r="Q241" s="67">
        <v>0</v>
      </c>
      <c r="R241" s="67">
        <v>0</v>
      </c>
      <c r="AA241" s="55">
        <f t="shared" si="3"/>
        <v>0</v>
      </c>
    </row>
    <row r="242" spans="1:27">
      <c r="A242" s="65" t="s">
        <v>31</v>
      </c>
      <c r="B242" s="66" t="s">
        <v>1291</v>
      </c>
      <c r="C242" s="66" t="s">
        <v>1311</v>
      </c>
      <c r="D242" s="65">
        <v>120201</v>
      </c>
      <c r="E242" s="66" t="s">
        <v>1077</v>
      </c>
      <c r="F242" s="66" t="s">
        <v>1059</v>
      </c>
      <c r="G242" s="65" t="s">
        <v>70</v>
      </c>
      <c r="H242" s="65">
        <v>68533000</v>
      </c>
      <c r="I242" s="66" t="s">
        <v>896</v>
      </c>
      <c r="J242" s="66">
        <v>34</v>
      </c>
      <c r="K242" s="66" t="s">
        <v>887</v>
      </c>
      <c r="L242" s="66" t="s">
        <v>888</v>
      </c>
      <c r="M242" s="66" t="s">
        <v>887</v>
      </c>
      <c r="N242" s="66" t="s">
        <v>894</v>
      </c>
      <c r="O242" s="67">
        <v>4459.3563957729002</v>
      </c>
      <c r="P242" s="67">
        <v>4271.2151395590381</v>
      </c>
      <c r="Q242" s="67">
        <v>4492.0450469729003</v>
      </c>
      <c r="R242" s="67">
        <v>4492.0450469729003</v>
      </c>
      <c r="AA242" s="55">
        <f t="shared" si="3"/>
        <v>17714.66162927774</v>
      </c>
    </row>
    <row r="243" spans="1:27">
      <c r="A243" s="65" t="s">
        <v>31</v>
      </c>
      <c r="B243" s="66" t="s">
        <v>1291</v>
      </c>
      <c r="C243" s="66" t="s">
        <v>1311</v>
      </c>
      <c r="D243" s="65">
        <v>120201</v>
      </c>
      <c r="E243" s="66" t="s">
        <v>1077</v>
      </c>
      <c r="F243" s="66" t="s">
        <v>1059</v>
      </c>
      <c r="G243" s="65" t="s">
        <v>71</v>
      </c>
      <c r="H243" s="65">
        <v>68535000</v>
      </c>
      <c r="I243" s="66" t="s">
        <v>898</v>
      </c>
      <c r="J243" s="66">
        <v>34</v>
      </c>
      <c r="K243" s="66" t="s">
        <v>887</v>
      </c>
      <c r="L243" s="66" t="s">
        <v>888</v>
      </c>
      <c r="M243" s="66" t="s">
        <v>887</v>
      </c>
      <c r="N243" s="66" t="s">
        <v>894</v>
      </c>
      <c r="O243" s="67">
        <v>0</v>
      </c>
      <c r="P243" s="67">
        <v>0</v>
      </c>
      <c r="Q243" s="67">
        <v>0</v>
      </c>
      <c r="R243" s="67">
        <v>0</v>
      </c>
      <c r="AA243" s="55">
        <f t="shared" si="3"/>
        <v>0</v>
      </c>
    </row>
    <row r="244" spans="1:27">
      <c r="A244" s="65" t="s">
        <v>31</v>
      </c>
      <c r="B244" s="66" t="s">
        <v>1291</v>
      </c>
      <c r="C244" s="66" t="s">
        <v>1311</v>
      </c>
      <c r="D244" s="65">
        <v>120201</v>
      </c>
      <c r="E244" s="66" t="s">
        <v>1077</v>
      </c>
      <c r="F244" s="66" t="s">
        <v>1059</v>
      </c>
      <c r="G244" s="65" t="s">
        <v>128</v>
      </c>
      <c r="H244" s="65">
        <v>68532100</v>
      </c>
      <c r="I244" s="66" t="s">
        <v>895</v>
      </c>
      <c r="J244" s="66">
        <v>34</v>
      </c>
      <c r="K244" s="66" t="s">
        <v>887</v>
      </c>
      <c r="L244" s="66" t="s">
        <v>888</v>
      </c>
      <c r="M244" s="66" t="s">
        <v>887</v>
      </c>
      <c r="N244" s="66" t="s">
        <v>894</v>
      </c>
      <c r="O244" s="67">
        <v>0</v>
      </c>
      <c r="P244" s="67">
        <v>0</v>
      </c>
      <c r="Q244" s="67">
        <v>0</v>
      </c>
      <c r="R244" s="67">
        <v>0</v>
      </c>
      <c r="AA244" s="55">
        <f t="shared" si="3"/>
        <v>0</v>
      </c>
    </row>
    <row r="245" spans="1:27">
      <c r="A245" s="65" t="s">
        <v>31</v>
      </c>
      <c r="B245" s="66" t="s">
        <v>1291</v>
      </c>
      <c r="C245" s="66" t="s">
        <v>1311</v>
      </c>
      <c r="D245" s="65">
        <v>120201</v>
      </c>
      <c r="E245" s="66" t="s">
        <v>1077</v>
      </c>
      <c r="F245" s="66" t="s">
        <v>1059</v>
      </c>
      <c r="G245" s="65" t="s">
        <v>129</v>
      </c>
      <c r="H245" s="65">
        <v>68533100</v>
      </c>
      <c r="I245" s="66" t="s">
        <v>897</v>
      </c>
      <c r="J245" s="66">
        <v>34</v>
      </c>
      <c r="K245" s="66" t="s">
        <v>887</v>
      </c>
      <c r="L245" s="66" t="s">
        <v>888</v>
      </c>
      <c r="M245" s="66" t="s">
        <v>887</v>
      </c>
      <c r="N245" s="66" t="s">
        <v>894</v>
      </c>
      <c r="O245" s="67">
        <v>-309.02325326870658</v>
      </c>
      <c r="P245" s="67">
        <v>-295.14357886922494</v>
      </c>
      <c r="Q245" s="67">
        <v>-309.02325326870658</v>
      </c>
      <c r="R245" s="67">
        <v>-309.02325326870658</v>
      </c>
      <c r="AA245" s="55">
        <f t="shared" si="3"/>
        <v>-1222.2133386753449</v>
      </c>
    </row>
    <row r="246" spans="1:27">
      <c r="A246" s="65" t="s">
        <v>31</v>
      </c>
      <c r="B246" s="66" t="s">
        <v>1291</v>
      </c>
      <c r="C246" s="66" t="s">
        <v>1311</v>
      </c>
      <c r="D246" s="65">
        <v>120201</v>
      </c>
      <c r="E246" s="66" t="s">
        <v>1077</v>
      </c>
      <c r="F246" s="66" t="s">
        <v>1059</v>
      </c>
      <c r="G246" s="65" t="s">
        <v>130</v>
      </c>
      <c r="H246" s="65">
        <v>68535100</v>
      </c>
      <c r="I246" s="66" t="s">
        <v>899</v>
      </c>
      <c r="J246" s="66">
        <v>34</v>
      </c>
      <c r="K246" s="66" t="s">
        <v>887</v>
      </c>
      <c r="L246" s="66" t="s">
        <v>888</v>
      </c>
      <c r="M246" s="66" t="s">
        <v>887</v>
      </c>
      <c r="N246" s="66" t="s">
        <v>894</v>
      </c>
      <c r="O246" s="67">
        <v>0</v>
      </c>
      <c r="P246" s="67">
        <v>0</v>
      </c>
      <c r="Q246" s="67">
        <v>0</v>
      </c>
      <c r="R246" s="67">
        <v>0</v>
      </c>
      <c r="AA246" s="55">
        <f t="shared" si="3"/>
        <v>0</v>
      </c>
    </row>
    <row r="247" spans="1:27">
      <c r="A247" s="65" t="s">
        <v>32</v>
      </c>
      <c r="B247" s="66" t="s">
        <v>1291</v>
      </c>
      <c r="C247" s="66" t="s">
        <v>1311</v>
      </c>
      <c r="D247" s="65">
        <v>120203</v>
      </c>
      <c r="E247" s="66" t="s">
        <v>1079</v>
      </c>
      <c r="F247" s="66" t="s">
        <v>1059</v>
      </c>
      <c r="G247" s="65" t="s">
        <v>80</v>
      </c>
      <c r="H247" s="65">
        <v>50109900</v>
      </c>
      <c r="I247" s="66" t="s">
        <v>388</v>
      </c>
      <c r="J247" s="66">
        <v>10</v>
      </c>
      <c r="K247" s="66" t="s">
        <v>347</v>
      </c>
      <c r="L247" s="66" t="s">
        <v>348</v>
      </c>
      <c r="M247" s="66" t="s">
        <v>349</v>
      </c>
      <c r="N247" s="66" t="s">
        <v>351</v>
      </c>
      <c r="O247" s="67">
        <v>-4934.2687785600001</v>
      </c>
      <c r="P247" s="67">
        <v>-4709.9838340800006</v>
      </c>
      <c r="Q247" s="67">
        <v>-5004.2175145600004</v>
      </c>
      <c r="R247" s="67">
        <v>-5004.2175145600004</v>
      </c>
      <c r="AA247" s="55">
        <f t="shared" si="3"/>
        <v>-19652.687641760003</v>
      </c>
    </row>
    <row r="248" spans="1:27">
      <c r="A248" s="65" t="s">
        <v>32</v>
      </c>
      <c r="B248" s="66" t="s">
        <v>1291</v>
      </c>
      <c r="C248" s="66" t="s">
        <v>1311</v>
      </c>
      <c r="D248" s="65">
        <v>120203</v>
      </c>
      <c r="E248" s="66" t="s">
        <v>1079</v>
      </c>
      <c r="F248" s="66" t="s">
        <v>1059</v>
      </c>
      <c r="G248" s="65" t="s">
        <v>152</v>
      </c>
      <c r="H248" s="65">
        <v>50110000</v>
      </c>
      <c r="I248" s="66" t="s">
        <v>389</v>
      </c>
      <c r="J248" s="66">
        <v>10</v>
      </c>
      <c r="K248" s="66" t="s">
        <v>347</v>
      </c>
      <c r="L248" s="66" t="s">
        <v>348</v>
      </c>
      <c r="M248" s="66" t="s">
        <v>349</v>
      </c>
      <c r="N248" s="66" t="s">
        <v>351</v>
      </c>
      <c r="O248" s="67">
        <v>8837.5237898470605</v>
      </c>
      <c r="P248" s="67">
        <v>8837.5237898470605</v>
      </c>
      <c r="Q248" s="67">
        <v>9002.8817675457813</v>
      </c>
      <c r="R248" s="67">
        <v>9002.8817675457813</v>
      </c>
      <c r="AA248" s="55">
        <f t="shared" si="3"/>
        <v>35680.811114785683</v>
      </c>
    </row>
    <row r="249" spans="1:27">
      <c r="A249" s="65" t="s">
        <v>32</v>
      </c>
      <c r="B249" s="66" t="s">
        <v>1291</v>
      </c>
      <c r="C249" s="66" t="s">
        <v>1311</v>
      </c>
      <c r="D249" s="65">
        <v>120203</v>
      </c>
      <c r="E249" s="66" t="s">
        <v>1079</v>
      </c>
      <c r="F249" s="66" t="s">
        <v>1059</v>
      </c>
      <c r="G249" s="65" t="s">
        <v>153</v>
      </c>
      <c r="H249" s="65">
        <v>50119900</v>
      </c>
      <c r="I249" s="66" t="s">
        <v>406</v>
      </c>
      <c r="J249" s="66">
        <v>10</v>
      </c>
      <c r="K249" s="66" t="s">
        <v>347</v>
      </c>
      <c r="L249" s="66" t="s">
        <v>348</v>
      </c>
      <c r="M249" s="66" t="s">
        <v>349</v>
      </c>
      <c r="N249" s="66" t="s">
        <v>351</v>
      </c>
      <c r="O249" s="67">
        <v>-223.42490028456007</v>
      </c>
      <c r="P249" s="67">
        <v>-223.42490028456007</v>
      </c>
      <c r="Q249" s="67">
        <v>-227.79506948328003</v>
      </c>
      <c r="R249" s="67">
        <v>-227.79506948328003</v>
      </c>
      <c r="AA249" s="55">
        <f t="shared" si="3"/>
        <v>-902.4399395356802</v>
      </c>
    </row>
    <row r="250" spans="1:27">
      <c r="A250" s="65" t="s">
        <v>32</v>
      </c>
      <c r="B250" s="66" t="s">
        <v>1291</v>
      </c>
      <c r="C250" s="66" t="s">
        <v>1311</v>
      </c>
      <c r="D250" s="65">
        <v>120203</v>
      </c>
      <c r="E250" s="66" t="s">
        <v>1079</v>
      </c>
      <c r="F250" s="66" t="s">
        <v>1059</v>
      </c>
      <c r="G250" s="65" t="s">
        <v>52</v>
      </c>
      <c r="H250" s="65">
        <v>50100000</v>
      </c>
      <c r="I250" s="66" t="s">
        <v>346</v>
      </c>
      <c r="J250" s="66">
        <v>10</v>
      </c>
      <c r="K250" s="66" t="s">
        <v>347</v>
      </c>
      <c r="L250" s="66" t="s">
        <v>348</v>
      </c>
      <c r="M250" s="66" t="s">
        <v>349</v>
      </c>
      <c r="N250" s="66" t="s">
        <v>351</v>
      </c>
      <c r="O250" s="67">
        <v>117122.86843200005</v>
      </c>
      <c r="P250" s="67">
        <v>111799.10077599996</v>
      </c>
      <c r="Q250" s="67">
        <v>118800.180032</v>
      </c>
      <c r="R250" s="67">
        <v>118800.180032</v>
      </c>
      <c r="AA250" s="55">
        <f t="shared" si="3"/>
        <v>466522.329272</v>
      </c>
    </row>
    <row r="251" spans="1:27">
      <c r="A251" s="65" t="s">
        <v>32</v>
      </c>
      <c r="B251" s="66" t="s">
        <v>1291</v>
      </c>
      <c r="C251" s="66" t="s">
        <v>1311</v>
      </c>
      <c r="D251" s="65">
        <v>120203</v>
      </c>
      <c r="E251" s="66" t="s">
        <v>1079</v>
      </c>
      <c r="F251" s="66" t="s">
        <v>1059</v>
      </c>
      <c r="G251" s="65" t="s">
        <v>81</v>
      </c>
      <c r="H251" s="65">
        <v>50171000</v>
      </c>
      <c r="I251" s="66" t="s">
        <v>409</v>
      </c>
      <c r="J251" s="66">
        <v>10</v>
      </c>
      <c r="K251" s="66" t="s">
        <v>347</v>
      </c>
      <c r="L251" s="66" t="s">
        <v>348</v>
      </c>
      <c r="M251" s="66" t="s">
        <v>349</v>
      </c>
      <c r="N251" s="66" t="s">
        <v>351</v>
      </c>
      <c r="O251" s="67">
        <v>1278.2018018111585</v>
      </c>
      <c r="P251" s="67">
        <v>1220.1058108197421</v>
      </c>
      <c r="Q251" s="67">
        <v>1278.2018018111585</v>
      </c>
      <c r="R251" s="67">
        <v>1278.2018018111585</v>
      </c>
      <c r="AA251" s="55">
        <f t="shared" si="3"/>
        <v>5054.7112162532176</v>
      </c>
    </row>
    <row r="252" spans="1:27">
      <c r="A252" s="65" t="s">
        <v>32</v>
      </c>
      <c r="B252" s="66" t="s">
        <v>1291</v>
      </c>
      <c r="C252" s="66" t="s">
        <v>1311</v>
      </c>
      <c r="D252" s="65">
        <v>120203</v>
      </c>
      <c r="E252" s="66" t="s">
        <v>1079</v>
      </c>
      <c r="F252" s="66" t="s">
        <v>1059</v>
      </c>
      <c r="G252" s="65" t="s">
        <v>84</v>
      </c>
      <c r="H252" s="65">
        <v>50550000</v>
      </c>
      <c r="I252" s="66" t="s">
        <v>446</v>
      </c>
      <c r="J252" s="66">
        <v>12</v>
      </c>
      <c r="K252" s="66" t="s">
        <v>442</v>
      </c>
      <c r="L252" s="66" t="s">
        <v>443</v>
      </c>
      <c r="M252" s="66" t="s">
        <v>444</v>
      </c>
      <c r="N252" s="66" t="s">
        <v>417</v>
      </c>
      <c r="O252" s="67">
        <v>23684.04</v>
      </c>
      <c r="P252" s="67">
        <v>23684.04</v>
      </c>
      <c r="Q252" s="67">
        <v>23684.04</v>
      </c>
      <c r="R252" s="67">
        <v>23684.04</v>
      </c>
      <c r="AA252" s="55">
        <f t="shared" si="3"/>
        <v>94736.16</v>
      </c>
    </row>
    <row r="253" spans="1:27">
      <c r="A253" s="65" t="s">
        <v>32</v>
      </c>
      <c r="B253" s="66" t="s">
        <v>1291</v>
      </c>
      <c r="C253" s="66" t="s">
        <v>1311</v>
      </c>
      <c r="D253" s="65">
        <v>120203</v>
      </c>
      <c r="E253" s="66" t="s">
        <v>1079</v>
      </c>
      <c r="F253" s="66" t="s">
        <v>1059</v>
      </c>
      <c r="G253" s="65" t="s">
        <v>85</v>
      </c>
      <c r="H253" s="65">
        <v>50550100</v>
      </c>
      <c r="I253" s="66" t="s">
        <v>447</v>
      </c>
      <c r="J253" s="66">
        <v>12</v>
      </c>
      <c r="K253" s="66" t="s">
        <v>442</v>
      </c>
      <c r="L253" s="66" t="s">
        <v>443</v>
      </c>
      <c r="M253" s="66" t="s">
        <v>444</v>
      </c>
      <c r="N253" s="66" t="s">
        <v>417</v>
      </c>
      <c r="O253" s="67">
        <v>-965.11999999999989</v>
      </c>
      <c r="P253" s="67">
        <v>-965.11999999999989</v>
      </c>
      <c r="Q253" s="67">
        <v>-965.11999999999989</v>
      </c>
      <c r="R253" s="67">
        <v>-965.11999999999989</v>
      </c>
      <c r="AA253" s="55">
        <f t="shared" si="3"/>
        <v>-3860.4799999999996</v>
      </c>
    </row>
    <row r="254" spans="1:27">
      <c r="A254" s="65" t="s">
        <v>32</v>
      </c>
      <c r="B254" s="66" t="s">
        <v>1291</v>
      </c>
      <c r="C254" s="66" t="s">
        <v>1311</v>
      </c>
      <c r="D254" s="65">
        <v>120203</v>
      </c>
      <c r="E254" s="66" t="s">
        <v>1079</v>
      </c>
      <c r="F254" s="66" t="s">
        <v>1059</v>
      </c>
      <c r="G254" s="65" t="s">
        <v>53</v>
      </c>
      <c r="H254" s="65">
        <v>50421000</v>
      </c>
      <c r="I254" s="66" t="s">
        <v>413</v>
      </c>
      <c r="J254" s="66">
        <v>13</v>
      </c>
      <c r="K254" s="66" t="s">
        <v>414</v>
      </c>
      <c r="L254" s="66" t="s">
        <v>415</v>
      </c>
      <c r="M254" s="66" t="s">
        <v>414</v>
      </c>
      <c r="N254" s="66" t="s">
        <v>417</v>
      </c>
      <c r="O254" s="67">
        <v>2671.8531661272709</v>
      </c>
      <c r="P254" s="67">
        <v>2557.4992681544218</v>
      </c>
      <c r="Q254" s="67">
        <v>2706.3163902269193</v>
      </c>
      <c r="R254" s="67">
        <v>2706.3163902269193</v>
      </c>
      <c r="AA254" s="55">
        <f t="shared" si="3"/>
        <v>10641.98521473553</v>
      </c>
    </row>
    <row r="255" spans="1:27">
      <c r="A255" s="65" t="s">
        <v>32</v>
      </c>
      <c r="B255" s="66" t="s">
        <v>1291</v>
      </c>
      <c r="C255" s="66" t="s">
        <v>1311</v>
      </c>
      <c r="D255" s="65">
        <v>120203</v>
      </c>
      <c r="E255" s="66" t="s">
        <v>1079</v>
      </c>
      <c r="F255" s="66" t="s">
        <v>1059</v>
      </c>
      <c r="G255" s="65" t="s">
        <v>54</v>
      </c>
      <c r="H255" s="65">
        <v>50422000</v>
      </c>
      <c r="I255" s="66" t="s">
        <v>419</v>
      </c>
      <c r="J255" s="66">
        <v>13</v>
      </c>
      <c r="K255" s="66" t="s">
        <v>414</v>
      </c>
      <c r="L255" s="66" t="s">
        <v>415</v>
      </c>
      <c r="M255" s="66" t="s">
        <v>414</v>
      </c>
      <c r="N255" s="66" t="s">
        <v>417</v>
      </c>
      <c r="O255" s="67">
        <v>2228.5199874225214</v>
      </c>
      <c r="P255" s="67">
        <v>2127.220442539679</v>
      </c>
      <c r="Q255" s="67">
        <v>2246.494755349222</v>
      </c>
      <c r="R255" s="67">
        <v>2246.494755349222</v>
      </c>
      <c r="AA255" s="55">
        <f t="shared" si="3"/>
        <v>8848.7299406606435</v>
      </c>
    </row>
    <row r="256" spans="1:27">
      <c r="A256" s="65" t="s">
        <v>32</v>
      </c>
      <c r="B256" s="66" t="s">
        <v>1291</v>
      </c>
      <c r="C256" s="66" t="s">
        <v>1311</v>
      </c>
      <c r="D256" s="65">
        <v>120203</v>
      </c>
      <c r="E256" s="66" t="s">
        <v>1079</v>
      </c>
      <c r="F256" s="66" t="s">
        <v>1059</v>
      </c>
      <c r="G256" s="65" t="s">
        <v>90</v>
      </c>
      <c r="H256" s="65">
        <v>50421100</v>
      </c>
      <c r="I256" s="66" t="s">
        <v>418</v>
      </c>
      <c r="J256" s="66">
        <v>13</v>
      </c>
      <c r="K256" s="66" t="s">
        <v>414</v>
      </c>
      <c r="L256" s="66" t="s">
        <v>415</v>
      </c>
      <c r="M256" s="66" t="s">
        <v>414</v>
      </c>
      <c r="N256" s="66" t="s">
        <v>417</v>
      </c>
      <c r="O256" s="67">
        <v>-107.78280392310145</v>
      </c>
      <c r="P256" s="67">
        <v>-103.16444692145727</v>
      </c>
      <c r="Q256" s="67">
        <v>-109.24724062170128</v>
      </c>
      <c r="R256" s="67">
        <v>-109.24724062170128</v>
      </c>
      <c r="AA256" s="55">
        <f t="shared" ref="AA256:AA319" si="4">SUM(O256:Z256)</f>
        <v>-429.44173208796127</v>
      </c>
    </row>
    <row r="257" spans="1:27">
      <c r="A257" s="65" t="s">
        <v>32</v>
      </c>
      <c r="B257" s="66" t="s">
        <v>1291</v>
      </c>
      <c r="C257" s="66" t="s">
        <v>1311</v>
      </c>
      <c r="D257" s="65">
        <v>120203</v>
      </c>
      <c r="E257" s="66" t="s">
        <v>1079</v>
      </c>
      <c r="F257" s="66" t="s">
        <v>1059</v>
      </c>
      <c r="G257" s="65" t="s">
        <v>91</v>
      </c>
      <c r="H257" s="65">
        <v>50422100</v>
      </c>
      <c r="I257" s="66" t="s">
        <v>420</v>
      </c>
      <c r="J257" s="66">
        <v>13</v>
      </c>
      <c r="K257" s="66" t="s">
        <v>414</v>
      </c>
      <c r="L257" s="66" t="s">
        <v>415</v>
      </c>
      <c r="M257" s="66" t="s">
        <v>414</v>
      </c>
      <c r="N257" s="66" t="s">
        <v>417</v>
      </c>
      <c r="O257" s="67">
        <v>-79.935865597856576</v>
      </c>
      <c r="P257" s="67">
        <v>-76.30241716159037</v>
      </c>
      <c r="Q257" s="67">
        <v>-80.776742554493069</v>
      </c>
      <c r="R257" s="67">
        <v>-80.776742554493069</v>
      </c>
      <c r="AA257" s="55">
        <f t="shared" si="4"/>
        <v>-317.79176786843311</v>
      </c>
    </row>
    <row r="258" spans="1:27">
      <c r="A258" s="65" t="s">
        <v>32</v>
      </c>
      <c r="B258" s="66" t="s">
        <v>1291</v>
      </c>
      <c r="C258" s="66" t="s">
        <v>1311</v>
      </c>
      <c r="D258" s="65">
        <v>120203</v>
      </c>
      <c r="E258" s="66" t="s">
        <v>1079</v>
      </c>
      <c r="F258" s="66" t="s">
        <v>1059</v>
      </c>
      <c r="G258" s="65" t="s">
        <v>69</v>
      </c>
      <c r="H258" s="65">
        <v>68532000</v>
      </c>
      <c r="I258" s="66" t="s">
        <v>892</v>
      </c>
      <c r="J258" s="66">
        <v>34</v>
      </c>
      <c r="K258" s="66" t="s">
        <v>887</v>
      </c>
      <c r="L258" s="66" t="s">
        <v>888</v>
      </c>
      <c r="M258" s="66" t="s">
        <v>887</v>
      </c>
      <c r="N258" s="66" t="s">
        <v>894</v>
      </c>
      <c r="O258" s="67">
        <v>0</v>
      </c>
      <c r="P258" s="67">
        <v>0</v>
      </c>
      <c r="Q258" s="67">
        <v>0</v>
      </c>
      <c r="R258" s="67">
        <v>0</v>
      </c>
      <c r="AA258" s="55">
        <f t="shared" si="4"/>
        <v>0</v>
      </c>
    </row>
    <row r="259" spans="1:27">
      <c r="A259" s="65" t="s">
        <v>32</v>
      </c>
      <c r="B259" s="66" t="s">
        <v>1291</v>
      </c>
      <c r="C259" s="66" t="s">
        <v>1311</v>
      </c>
      <c r="D259" s="65">
        <v>120203</v>
      </c>
      <c r="E259" s="66" t="s">
        <v>1079</v>
      </c>
      <c r="F259" s="66" t="s">
        <v>1059</v>
      </c>
      <c r="G259" s="65" t="s">
        <v>70</v>
      </c>
      <c r="H259" s="65">
        <v>68533000</v>
      </c>
      <c r="I259" s="66" t="s">
        <v>896</v>
      </c>
      <c r="J259" s="66">
        <v>34</v>
      </c>
      <c r="K259" s="66" t="s">
        <v>887</v>
      </c>
      <c r="L259" s="66" t="s">
        <v>888</v>
      </c>
      <c r="M259" s="66" t="s">
        <v>887</v>
      </c>
      <c r="N259" s="66" t="s">
        <v>894</v>
      </c>
      <c r="O259" s="67">
        <v>9734.0784620578524</v>
      </c>
      <c r="P259" s="67">
        <v>9322.3535030630119</v>
      </c>
      <c r="Q259" s="67">
        <v>9875.0435379278042</v>
      </c>
      <c r="R259" s="67">
        <v>9875.0435379278042</v>
      </c>
      <c r="AA259" s="55">
        <f t="shared" si="4"/>
        <v>38806.519040976476</v>
      </c>
    </row>
    <row r="260" spans="1:27">
      <c r="A260" s="65" t="s">
        <v>32</v>
      </c>
      <c r="B260" s="66" t="s">
        <v>1291</v>
      </c>
      <c r="C260" s="66" t="s">
        <v>1311</v>
      </c>
      <c r="D260" s="65">
        <v>120203</v>
      </c>
      <c r="E260" s="66" t="s">
        <v>1079</v>
      </c>
      <c r="F260" s="66" t="s">
        <v>1059</v>
      </c>
      <c r="G260" s="65" t="s">
        <v>71</v>
      </c>
      <c r="H260" s="65">
        <v>68535000</v>
      </c>
      <c r="I260" s="66" t="s">
        <v>898</v>
      </c>
      <c r="J260" s="66">
        <v>34</v>
      </c>
      <c r="K260" s="66" t="s">
        <v>887</v>
      </c>
      <c r="L260" s="66" t="s">
        <v>888</v>
      </c>
      <c r="M260" s="66" t="s">
        <v>887</v>
      </c>
      <c r="N260" s="66" t="s">
        <v>894</v>
      </c>
      <c r="O260" s="67">
        <v>0</v>
      </c>
      <c r="P260" s="67">
        <v>0</v>
      </c>
      <c r="Q260" s="67">
        <v>0</v>
      </c>
      <c r="R260" s="67">
        <v>0</v>
      </c>
      <c r="AA260" s="55">
        <f t="shared" si="4"/>
        <v>0</v>
      </c>
    </row>
    <row r="261" spans="1:27">
      <c r="A261" s="65" t="s">
        <v>32</v>
      </c>
      <c r="B261" s="66" t="s">
        <v>1291</v>
      </c>
      <c r="C261" s="66" t="s">
        <v>1311</v>
      </c>
      <c r="D261" s="65">
        <v>120203</v>
      </c>
      <c r="E261" s="66" t="s">
        <v>1079</v>
      </c>
      <c r="F261" s="66" t="s">
        <v>1059</v>
      </c>
      <c r="G261" s="65" t="s">
        <v>128</v>
      </c>
      <c r="H261" s="65">
        <v>68532100</v>
      </c>
      <c r="I261" s="66" t="s">
        <v>895</v>
      </c>
      <c r="J261" s="66">
        <v>34</v>
      </c>
      <c r="K261" s="66" t="s">
        <v>887</v>
      </c>
      <c r="L261" s="66" t="s">
        <v>888</v>
      </c>
      <c r="M261" s="66" t="s">
        <v>887</v>
      </c>
      <c r="N261" s="66" t="s">
        <v>894</v>
      </c>
      <c r="O261" s="67">
        <v>0</v>
      </c>
      <c r="P261" s="67">
        <v>0</v>
      </c>
      <c r="Q261" s="67">
        <v>0</v>
      </c>
      <c r="R261" s="67">
        <v>0</v>
      </c>
      <c r="AA261" s="55">
        <f t="shared" si="4"/>
        <v>0</v>
      </c>
    </row>
    <row r="262" spans="1:27">
      <c r="A262" s="65" t="s">
        <v>32</v>
      </c>
      <c r="B262" s="66" t="s">
        <v>1291</v>
      </c>
      <c r="C262" s="66" t="s">
        <v>1311</v>
      </c>
      <c r="D262" s="65">
        <v>120203</v>
      </c>
      <c r="E262" s="66" t="s">
        <v>1079</v>
      </c>
      <c r="F262" s="66" t="s">
        <v>1059</v>
      </c>
      <c r="G262" s="65" t="s">
        <v>129</v>
      </c>
      <c r="H262" s="65">
        <v>68533100</v>
      </c>
      <c r="I262" s="66" t="s">
        <v>897</v>
      </c>
      <c r="J262" s="66">
        <v>34</v>
      </c>
      <c r="K262" s="66" t="s">
        <v>887</v>
      </c>
      <c r="L262" s="66" t="s">
        <v>888</v>
      </c>
      <c r="M262" s="66" t="s">
        <v>887</v>
      </c>
      <c r="N262" s="66" t="s">
        <v>894</v>
      </c>
      <c r="O262" s="67">
        <v>-410.69762071913794</v>
      </c>
      <c r="P262" s="67">
        <v>-393.19927619768998</v>
      </c>
      <c r="Q262" s="67">
        <v>-416.54033119598648</v>
      </c>
      <c r="R262" s="67">
        <v>-416.54033119598648</v>
      </c>
      <c r="AA262" s="55">
        <f t="shared" si="4"/>
        <v>-1636.9775593088009</v>
      </c>
    </row>
    <row r="263" spans="1:27">
      <c r="A263" s="65" t="s">
        <v>32</v>
      </c>
      <c r="B263" s="66" t="s">
        <v>1291</v>
      </c>
      <c r="C263" s="66" t="s">
        <v>1311</v>
      </c>
      <c r="D263" s="65">
        <v>120203</v>
      </c>
      <c r="E263" s="66" t="s">
        <v>1079</v>
      </c>
      <c r="F263" s="66" t="s">
        <v>1059</v>
      </c>
      <c r="G263" s="65" t="s">
        <v>130</v>
      </c>
      <c r="H263" s="65">
        <v>68535100</v>
      </c>
      <c r="I263" s="66" t="s">
        <v>899</v>
      </c>
      <c r="J263" s="66">
        <v>34</v>
      </c>
      <c r="K263" s="66" t="s">
        <v>887</v>
      </c>
      <c r="L263" s="66" t="s">
        <v>888</v>
      </c>
      <c r="M263" s="66" t="s">
        <v>887</v>
      </c>
      <c r="N263" s="66" t="s">
        <v>894</v>
      </c>
      <c r="O263" s="67">
        <v>0</v>
      </c>
      <c r="P263" s="67">
        <v>0</v>
      </c>
      <c r="Q263" s="67">
        <v>0</v>
      </c>
      <c r="R263" s="67">
        <v>0</v>
      </c>
      <c r="AA263" s="55">
        <f t="shared" si="4"/>
        <v>0</v>
      </c>
    </row>
    <row r="264" spans="1:27">
      <c r="A264" s="65" t="s">
        <v>33</v>
      </c>
      <c r="B264" s="66" t="s">
        <v>1291</v>
      </c>
      <c r="C264" s="66" t="s">
        <v>1311</v>
      </c>
      <c r="D264" s="65">
        <v>120205</v>
      </c>
      <c r="E264" s="66" t="s">
        <v>1080</v>
      </c>
      <c r="F264" s="66" t="s">
        <v>1099</v>
      </c>
      <c r="G264" s="65" t="s">
        <v>147</v>
      </c>
      <c r="H264" s="65">
        <v>40211000</v>
      </c>
      <c r="I264" s="66" t="s">
        <v>304</v>
      </c>
      <c r="J264" s="66">
        <v>2</v>
      </c>
      <c r="K264" s="66" t="s">
        <v>305</v>
      </c>
      <c r="L264" s="66" t="s">
        <v>306</v>
      </c>
      <c r="M264" s="66" t="s">
        <v>305</v>
      </c>
      <c r="N264" s="66" t="s">
        <v>308</v>
      </c>
      <c r="O264" s="67">
        <v>-15000.18</v>
      </c>
      <c r="P264" s="67">
        <v>-17708.5</v>
      </c>
      <c r="Q264" s="67">
        <v>-15138.34</v>
      </c>
      <c r="R264" s="67">
        <v>-14691.21</v>
      </c>
      <c r="AA264" s="55">
        <f t="shared" si="4"/>
        <v>-62538.23</v>
      </c>
    </row>
    <row r="265" spans="1:27">
      <c r="A265" s="65" t="s">
        <v>33</v>
      </c>
      <c r="B265" s="66" t="s">
        <v>1291</v>
      </c>
      <c r="C265" s="66" t="s">
        <v>1311</v>
      </c>
      <c r="D265" s="65">
        <v>120205</v>
      </c>
      <c r="E265" s="66" t="s">
        <v>1080</v>
      </c>
      <c r="F265" s="66" t="s">
        <v>1099</v>
      </c>
      <c r="G265" s="65" t="s">
        <v>193</v>
      </c>
      <c r="H265" s="65">
        <v>40221000</v>
      </c>
      <c r="I265" s="66" t="s">
        <v>310</v>
      </c>
      <c r="J265" s="66">
        <v>2</v>
      </c>
      <c r="K265" s="66" t="s">
        <v>305</v>
      </c>
      <c r="L265" s="66" t="s">
        <v>306</v>
      </c>
      <c r="M265" s="66" t="s">
        <v>305</v>
      </c>
      <c r="N265" s="66" t="s">
        <v>312</v>
      </c>
      <c r="O265" s="67">
        <v>-10080.57</v>
      </c>
      <c r="P265" s="67">
        <v>-8788.09</v>
      </c>
      <c r="Q265" s="67">
        <v>-9310.02</v>
      </c>
      <c r="R265" s="67">
        <v>-7974.6900000000005</v>
      </c>
      <c r="AA265" s="55">
        <f t="shared" si="4"/>
        <v>-36153.370000000003</v>
      </c>
    </row>
    <row r="266" spans="1:27">
      <c r="A266" s="65" t="s">
        <v>33</v>
      </c>
      <c r="B266" s="66" t="s">
        <v>1291</v>
      </c>
      <c r="C266" s="66" t="s">
        <v>1311</v>
      </c>
      <c r="D266" s="65">
        <v>120205</v>
      </c>
      <c r="E266" s="66" t="s">
        <v>1080</v>
      </c>
      <c r="F266" s="66" t="s">
        <v>1099</v>
      </c>
      <c r="G266" s="65" t="s">
        <v>194</v>
      </c>
      <c r="H266" s="65">
        <v>40231000</v>
      </c>
      <c r="I266" s="66" t="s">
        <v>314</v>
      </c>
      <c r="J266" s="66">
        <v>2</v>
      </c>
      <c r="K266" s="66" t="s">
        <v>305</v>
      </c>
      <c r="L266" s="66" t="s">
        <v>306</v>
      </c>
      <c r="M266" s="66" t="s">
        <v>305</v>
      </c>
      <c r="N266" s="66" t="s">
        <v>316</v>
      </c>
      <c r="O266" s="67">
        <v>-29</v>
      </c>
      <c r="P266" s="67">
        <v>-29</v>
      </c>
      <c r="Q266" s="67">
        <v>-37.51</v>
      </c>
      <c r="R266" s="67">
        <v>-31.039999999999992</v>
      </c>
      <c r="AA266" s="55">
        <f t="shared" si="4"/>
        <v>-126.54999999999998</v>
      </c>
    </row>
    <row r="267" spans="1:27">
      <c r="A267" s="65" t="s">
        <v>33</v>
      </c>
      <c r="B267" s="66" t="s">
        <v>1291</v>
      </c>
      <c r="C267" s="66" t="s">
        <v>1311</v>
      </c>
      <c r="D267" s="65">
        <v>120205</v>
      </c>
      <c r="E267" s="66" t="s">
        <v>1080</v>
      </c>
      <c r="F267" s="66" t="s">
        <v>1099</v>
      </c>
      <c r="G267" s="65" t="s">
        <v>195</v>
      </c>
      <c r="H267" s="65">
        <v>40251000</v>
      </c>
      <c r="I267" s="66" t="s">
        <v>318</v>
      </c>
      <c r="J267" s="66">
        <v>2</v>
      </c>
      <c r="K267" s="66" t="s">
        <v>305</v>
      </c>
      <c r="L267" s="66" t="s">
        <v>306</v>
      </c>
      <c r="M267" s="66" t="s">
        <v>305</v>
      </c>
      <c r="N267" s="66" t="s">
        <v>320</v>
      </c>
      <c r="O267" s="67">
        <v>-2361.7800000000002</v>
      </c>
      <c r="P267" s="67">
        <v>-2155.1799999999998</v>
      </c>
      <c r="Q267" s="67">
        <v>-1800.54</v>
      </c>
      <c r="R267" s="67">
        <v>-1253.0300000000002</v>
      </c>
      <c r="AA267" s="55">
        <f t="shared" si="4"/>
        <v>-7570.5300000000007</v>
      </c>
    </row>
    <row r="268" spans="1:27">
      <c r="A268" s="65" t="s">
        <v>33</v>
      </c>
      <c r="B268" s="66" t="s">
        <v>1291</v>
      </c>
      <c r="C268" s="66" t="s">
        <v>1311</v>
      </c>
      <c r="D268" s="65">
        <v>120205</v>
      </c>
      <c r="E268" s="66" t="s">
        <v>1080</v>
      </c>
      <c r="F268" s="66" t="s">
        <v>1059</v>
      </c>
      <c r="G268" s="65" t="s">
        <v>148</v>
      </c>
      <c r="H268" s="65">
        <v>40310100</v>
      </c>
      <c r="I268" s="66" t="s">
        <v>322</v>
      </c>
      <c r="J268" s="66">
        <v>3</v>
      </c>
      <c r="K268" s="66" t="s">
        <v>323</v>
      </c>
      <c r="L268" s="66" t="s">
        <v>324</v>
      </c>
      <c r="M268" s="66" t="s">
        <v>325</v>
      </c>
      <c r="N268" s="66" t="s">
        <v>327</v>
      </c>
      <c r="O268" s="67">
        <v>-62333.333333333336</v>
      </c>
      <c r="P268" s="67">
        <v>-62333.333333333336</v>
      </c>
      <c r="Q268" s="67">
        <v>-51000</v>
      </c>
      <c r="R268" s="67">
        <v>-51000</v>
      </c>
      <c r="AA268" s="55">
        <f t="shared" si="4"/>
        <v>-226666.66666666669</v>
      </c>
    </row>
    <row r="269" spans="1:27">
      <c r="A269" s="65" t="s">
        <v>33</v>
      </c>
      <c r="B269" s="66" t="s">
        <v>1291</v>
      </c>
      <c r="C269" s="66" t="s">
        <v>1311</v>
      </c>
      <c r="D269" s="65">
        <v>120205</v>
      </c>
      <c r="E269" s="66" t="s">
        <v>1080</v>
      </c>
      <c r="F269" s="66" t="s">
        <v>1059</v>
      </c>
      <c r="G269" s="65" t="s">
        <v>196</v>
      </c>
      <c r="H269" s="65">
        <v>40310200</v>
      </c>
      <c r="I269" s="66" t="s">
        <v>328</v>
      </c>
      <c r="J269" s="66">
        <v>3</v>
      </c>
      <c r="K269" s="66" t="s">
        <v>323</v>
      </c>
      <c r="L269" s="66" t="s">
        <v>324</v>
      </c>
      <c r="M269" s="66" t="s">
        <v>325</v>
      </c>
      <c r="N269" s="66" t="s">
        <v>330</v>
      </c>
      <c r="O269" s="67">
        <v>-5693.21</v>
      </c>
      <c r="P269" s="67">
        <v>-5693.21</v>
      </c>
      <c r="Q269" s="67">
        <v>-5693.21</v>
      </c>
      <c r="R269" s="67">
        <v>-5693.21</v>
      </c>
      <c r="AA269" s="55">
        <f t="shared" si="4"/>
        <v>-22772.84</v>
      </c>
    </row>
    <row r="270" spans="1:27">
      <c r="A270" s="65" t="s">
        <v>33</v>
      </c>
      <c r="B270" s="66" t="s">
        <v>1291</v>
      </c>
      <c r="C270" s="66" t="s">
        <v>1311</v>
      </c>
      <c r="D270" s="65">
        <v>120205</v>
      </c>
      <c r="E270" s="66" t="s">
        <v>1080</v>
      </c>
      <c r="F270" s="66" t="s">
        <v>1059</v>
      </c>
      <c r="G270" s="65" t="s">
        <v>197</v>
      </c>
      <c r="H270" s="65">
        <v>40310250</v>
      </c>
      <c r="I270" s="66" t="s">
        <v>331</v>
      </c>
      <c r="J270" s="66">
        <v>3</v>
      </c>
      <c r="K270" s="66" t="s">
        <v>323</v>
      </c>
      <c r="L270" s="66" t="s">
        <v>324</v>
      </c>
      <c r="M270" s="66" t="s">
        <v>325</v>
      </c>
      <c r="N270" s="66" t="s">
        <v>333</v>
      </c>
      <c r="O270" s="67">
        <v>-5450</v>
      </c>
      <c r="P270" s="67">
        <v>-5450</v>
      </c>
      <c r="Q270" s="67">
        <v>-5450</v>
      </c>
      <c r="R270" s="67">
        <v>-5450</v>
      </c>
      <c r="AA270" s="55">
        <f t="shared" si="4"/>
        <v>-21800</v>
      </c>
    </row>
    <row r="271" spans="1:27">
      <c r="A271" s="65" t="s">
        <v>33</v>
      </c>
      <c r="B271" s="66" t="s">
        <v>1291</v>
      </c>
      <c r="C271" s="66" t="s">
        <v>1311</v>
      </c>
      <c r="D271" s="65">
        <v>120205</v>
      </c>
      <c r="E271" s="66" t="s">
        <v>1080</v>
      </c>
      <c r="F271" s="66" t="s">
        <v>1059</v>
      </c>
      <c r="G271" s="65" t="s">
        <v>198</v>
      </c>
      <c r="H271" s="65">
        <v>40310400</v>
      </c>
      <c r="I271" s="66" t="s">
        <v>337</v>
      </c>
      <c r="J271" s="66">
        <v>3</v>
      </c>
      <c r="K271" s="66" t="s">
        <v>323</v>
      </c>
      <c r="L271" s="66" t="s">
        <v>324</v>
      </c>
      <c r="M271" s="66" t="s">
        <v>325</v>
      </c>
      <c r="N271" s="66" t="s">
        <v>336</v>
      </c>
      <c r="O271" s="67">
        <v>-2651.4444444444439</v>
      </c>
      <c r="P271" s="67">
        <v>-2651.4444444444439</v>
      </c>
      <c r="Q271" s="67">
        <v>-2056.2222222222222</v>
      </c>
      <c r="R271" s="67">
        <v>-2651.4444444444439</v>
      </c>
      <c r="AA271" s="55">
        <f t="shared" si="4"/>
        <v>-10010.555555555553</v>
      </c>
    </row>
    <row r="272" spans="1:27">
      <c r="A272" s="65" t="s">
        <v>33</v>
      </c>
      <c r="B272" s="66" t="s">
        <v>1291</v>
      </c>
      <c r="C272" s="66" t="s">
        <v>1311</v>
      </c>
      <c r="D272" s="65">
        <v>120205</v>
      </c>
      <c r="E272" s="66" t="s">
        <v>1080</v>
      </c>
      <c r="F272" s="66" t="s">
        <v>1059</v>
      </c>
      <c r="G272" s="65" t="s">
        <v>199</v>
      </c>
      <c r="H272" s="65">
        <v>40310500</v>
      </c>
      <c r="I272" s="66" t="s">
        <v>338</v>
      </c>
      <c r="J272" s="66">
        <v>3</v>
      </c>
      <c r="K272" s="66" t="s">
        <v>323</v>
      </c>
      <c r="L272" s="66" t="s">
        <v>324</v>
      </c>
      <c r="M272" s="66" t="s">
        <v>325</v>
      </c>
      <c r="N272" s="66" t="s">
        <v>336</v>
      </c>
      <c r="O272" s="67">
        <v>-58610.47</v>
      </c>
      <c r="P272" s="67">
        <v>-57382.51</v>
      </c>
      <c r="Q272" s="67">
        <v>-52316.959999999992</v>
      </c>
      <c r="R272" s="67">
        <v>-48747.34</v>
      </c>
      <c r="AA272" s="55">
        <f t="shared" si="4"/>
        <v>-217057.28</v>
      </c>
    </row>
    <row r="273" spans="1:27">
      <c r="A273" s="65" t="s">
        <v>33</v>
      </c>
      <c r="B273" s="66" t="s">
        <v>1291</v>
      </c>
      <c r="C273" s="66" t="s">
        <v>1311</v>
      </c>
      <c r="D273" s="65">
        <v>120205</v>
      </c>
      <c r="E273" s="66" t="s">
        <v>1080</v>
      </c>
      <c r="F273" s="66" t="s">
        <v>1059</v>
      </c>
      <c r="G273" s="65" t="s">
        <v>200</v>
      </c>
      <c r="H273" s="65">
        <v>40310600</v>
      </c>
      <c r="I273" s="66" t="s">
        <v>339</v>
      </c>
      <c r="J273" s="66">
        <v>3</v>
      </c>
      <c r="K273" s="66" t="s">
        <v>323</v>
      </c>
      <c r="L273" s="66" t="s">
        <v>324</v>
      </c>
      <c r="M273" s="66" t="s">
        <v>325</v>
      </c>
      <c r="N273" s="66" t="s">
        <v>336</v>
      </c>
      <c r="O273" s="67">
        <v>-4386.166666666667</v>
      </c>
      <c r="P273" s="67">
        <v>-4386.166666666667</v>
      </c>
      <c r="Q273" s="67">
        <v>-4386.166666666667</v>
      </c>
      <c r="R273" s="67">
        <v>-4386.166666666667</v>
      </c>
      <c r="AA273" s="55">
        <f t="shared" si="4"/>
        <v>-17544.666666666668</v>
      </c>
    </row>
    <row r="274" spans="1:27">
      <c r="A274" s="65" t="s">
        <v>33</v>
      </c>
      <c r="B274" s="66" t="s">
        <v>1291</v>
      </c>
      <c r="C274" s="66" t="s">
        <v>1311</v>
      </c>
      <c r="D274" s="65">
        <v>120205</v>
      </c>
      <c r="E274" s="66" t="s">
        <v>1080</v>
      </c>
      <c r="F274" s="66" t="s">
        <v>1059</v>
      </c>
      <c r="G274" s="65" t="s">
        <v>201</v>
      </c>
      <c r="H274" s="65">
        <v>40310700</v>
      </c>
      <c r="I274" s="66" t="s">
        <v>340</v>
      </c>
      <c r="J274" s="66">
        <v>3</v>
      </c>
      <c r="K274" s="66" t="s">
        <v>323</v>
      </c>
      <c r="L274" s="66" t="s">
        <v>324</v>
      </c>
      <c r="M274" s="66" t="s">
        <v>325</v>
      </c>
      <c r="N274" s="66" t="s">
        <v>336</v>
      </c>
      <c r="O274" s="67">
        <v>-24266.666666666668</v>
      </c>
      <c r="P274" s="67">
        <v>-24266.666666666668</v>
      </c>
      <c r="Q274" s="67">
        <v>-24266.666666666668</v>
      </c>
      <c r="R274" s="67">
        <v>-24266.666666666668</v>
      </c>
      <c r="AA274" s="55">
        <f t="shared" si="4"/>
        <v>-97066.666666666672</v>
      </c>
    </row>
    <row r="275" spans="1:27">
      <c r="A275" s="65" t="s">
        <v>33</v>
      </c>
      <c r="B275" s="66" t="s">
        <v>1291</v>
      </c>
      <c r="C275" s="66" t="s">
        <v>1311</v>
      </c>
      <c r="D275" s="65">
        <v>120205</v>
      </c>
      <c r="E275" s="66" t="s">
        <v>1080</v>
      </c>
      <c r="F275" s="66" t="s">
        <v>1059</v>
      </c>
      <c r="G275" s="65" t="s">
        <v>202</v>
      </c>
      <c r="H275" s="65">
        <v>40319900</v>
      </c>
      <c r="I275" s="66" t="s">
        <v>342</v>
      </c>
      <c r="J275" s="66">
        <v>3</v>
      </c>
      <c r="K275" s="66" t="s">
        <v>323</v>
      </c>
      <c r="L275" s="66" t="s">
        <v>324</v>
      </c>
      <c r="M275" s="66" t="s">
        <v>325</v>
      </c>
      <c r="N275" s="66" t="s">
        <v>336</v>
      </c>
      <c r="O275" s="67">
        <v>-4916.666666666667</v>
      </c>
      <c r="P275" s="67">
        <v>-4916.666666666667</v>
      </c>
      <c r="Q275" s="67">
        <v>-4916.666666666667</v>
      </c>
      <c r="R275" s="67">
        <v>-4916.666666666667</v>
      </c>
      <c r="AA275" s="55">
        <f t="shared" si="4"/>
        <v>-19666.666666666668</v>
      </c>
    </row>
    <row r="276" spans="1:27">
      <c r="A276" s="65" t="s">
        <v>33</v>
      </c>
      <c r="B276" s="66" t="s">
        <v>1291</v>
      </c>
      <c r="C276" s="66" t="s">
        <v>1311</v>
      </c>
      <c r="D276" s="65">
        <v>120205</v>
      </c>
      <c r="E276" s="66" t="s">
        <v>1080</v>
      </c>
      <c r="F276" s="66" t="s">
        <v>1059</v>
      </c>
      <c r="G276" s="65" t="s">
        <v>203</v>
      </c>
      <c r="H276" s="65">
        <v>50610100</v>
      </c>
      <c r="I276" s="66" t="s">
        <v>452</v>
      </c>
      <c r="J276" s="66">
        <v>11</v>
      </c>
      <c r="K276" s="66" t="s">
        <v>449</v>
      </c>
      <c r="L276" s="66" t="s">
        <v>450</v>
      </c>
      <c r="M276" s="66" t="s">
        <v>451</v>
      </c>
      <c r="N276" s="66" t="s">
        <v>417</v>
      </c>
      <c r="O276" s="67">
        <v>-13190.435299999999</v>
      </c>
      <c r="P276" s="67">
        <v>-13190.435299999999</v>
      </c>
      <c r="Q276" s="67">
        <v>-13190.435299999999</v>
      </c>
      <c r="R276" s="67">
        <v>-13190.435299999999</v>
      </c>
      <c r="AA276" s="55">
        <f t="shared" si="4"/>
        <v>-52761.741199999997</v>
      </c>
    </row>
    <row r="277" spans="1:27">
      <c r="A277" s="65" t="s">
        <v>33</v>
      </c>
      <c r="B277" s="66" t="s">
        <v>1291</v>
      </c>
      <c r="C277" s="66" t="s">
        <v>1311</v>
      </c>
      <c r="D277" s="65">
        <v>120205</v>
      </c>
      <c r="E277" s="66" t="s">
        <v>1080</v>
      </c>
      <c r="F277" s="66" t="s">
        <v>1059</v>
      </c>
      <c r="G277" s="65" t="s">
        <v>204</v>
      </c>
      <c r="H277" s="65">
        <v>50510100</v>
      </c>
      <c r="I277" s="66" t="s">
        <v>445</v>
      </c>
      <c r="J277" s="66">
        <v>12</v>
      </c>
      <c r="K277" s="66" t="s">
        <v>442</v>
      </c>
      <c r="L277" s="66" t="s">
        <v>443</v>
      </c>
      <c r="M277" s="66" t="s">
        <v>444</v>
      </c>
      <c r="N277" s="66" t="s">
        <v>417</v>
      </c>
      <c r="O277" s="67">
        <v>-12126.602949999999</v>
      </c>
      <c r="P277" s="67">
        <v>-12126.602949999999</v>
      </c>
      <c r="Q277" s="67">
        <v>-12126.602949999999</v>
      </c>
      <c r="R277" s="67">
        <v>-12126.602949999999</v>
      </c>
      <c r="AA277" s="55">
        <f t="shared" si="4"/>
        <v>-48506.411799999994</v>
      </c>
    </row>
    <row r="278" spans="1:27">
      <c r="A278" s="65" t="s">
        <v>33</v>
      </c>
      <c r="B278" s="66" t="s">
        <v>1291</v>
      </c>
      <c r="C278" s="66" t="s">
        <v>1311</v>
      </c>
      <c r="D278" s="65">
        <v>120205</v>
      </c>
      <c r="E278" s="66" t="s">
        <v>1080</v>
      </c>
      <c r="F278" s="66" t="s">
        <v>1059</v>
      </c>
      <c r="G278" s="65" t="s">
        <v>92</v>
      </c>
      <c r="H278" s="65">
        <v>53150000</v>
      </c>
      <c r="I278" s="66" t="s">
        <v>658</v>
      </c>
      <c r="J278" s="66">
        <v>15</v>
      </c>
      <c r="K278" s="66" t="s">
        <v>650</v>
      </c>
      <c r="L278" s="66" t="s">
        <v>651</v>
      </c>
      <c r="M278" s="66" t="s">
        <v>650</v>
      </c>
      <c r="N278" s="66" t="s">
        <v>660</v>
      </c>
      <c r="O278" s="67">
        <v>1388</v>
      </c>
      <c r="P278" s="67">
        <v>1388</v>
      </c>
      <c r="Q278" s="67">
        <v>1388</v>
      </c>
      <c r="R278" s="67">
        <v>1388</v>
      </c>
      <c r="AA278" s="55">
        <f t="shared" si="4"/>
        <v>5552</v>
      </c>
    </row>
    <row r="279" spans="1:27">
      <c r="A279" s="65" t="s">
        <v>33</v>
      </c>
      <c r="B279" s="66" t="s">
        <v>1291</v>
      </c>
      <c r="C279" s="66" t="s">
        <v>1311</v>
      </c>
      <c r="D279" s="65">
        <v>120205</v>
      </c>
      <c r="E279" s="66" t="s">
        <v>1080</v>
      </c>
      <c r="F279" s="66" t="s">
        <v>1059</v>
      </c>
      <c r="G279" s="65" t="s">
        <v>188</v>
      </c>
      <c r="H279" s="65">
        <v>52532000</v>
      </c>
      <c r="I279" s="66" t="s">
        <v>552</v>
      </c>
      <c r="J279" s="66">
        <v>16</v>
      </c>
      <c r="K279" s="66" t="s">
        <v>553</v>
      </c>
      <c r="L279" s="66" t="s">
        <v>554</v>
      </c>
      <c r="M279" s="66" t="s">
        <v>555</v>
      </c>
      <c r="N279" s="66" t="s">
        <v>506</v>
      </c>
      <c r="O279" s="67">
        <v>8009.95</v>
      </c>
      <c r="P279" s="67">
        <v>5802.33</v>
      </c>
      <c r="Q279" s="67">
        <v>3680.83</v>
      </c>
      <c r="R279" s="67">
        <v>4000</v>
      </c>
      <c r="AA279" s="55">
        <f t="shared" si="4"/>
        <v>21493.11</v>
      </c>
    </row>
    <row r="280" spans="1:27">
      <c r="A280" s="65" t="s">
        <v>33</v>
      </c>
      <c r="B280" s="66" t="s">
        <v>1291</v>
      </c>
      <c r="C280" s="66" t="s">
        <v>1311</v>
      </c>
      <c r="D280" s="65">
        <v>120205</v>
      </c>
      <c r="E280" s="66" t="s">
        <v>1080</v>
      </c>
      <c r="F280" s="66" t="s">
        <v>1059</v>
      </c>
      <c r="G280" s="65" t="s">
        <v>205</v>
      </c>
      <c r="H280" s="65">
        <v>52546000</v>
      </c>
      <c r="I280" s="66" t="s">
        <v>572</v>
      </c>
      <c r="J280" s="66">
        <v>16</v>
      </c>
      <c r="K280" s="66" t="s">
        <v>553</v>
      </c>
      <c r="L280" s="66" t="s">
        <v>554</v>
      </c>
      <c r="M280" s="66" t="s">
        <v>555</v>
      </c>
      <c r="N280" s="66" t="s">
        <v>506</v>
      </c>
      <c r="O280" s="67">
        <v>7596.3</v>
      </c>
      <c r="P280" s="67">
        <v>9096.2999999999993</v>
      </c>
      <c r="Q280" s="67">
        <v>7596.3</v>
      </c>
      <c r="R280" s="67">
        <v>7596.3</v>
      </c>
      <c r="AA280" s="55">
        <f t="shared" si="4"/>
        <v>31885.199999999997</v>
      </c>
    </row>
    <row r="281" spans="1:27">
      <c r="A281" s="65" t="s">
        <v>33</v>
      </c>
      <c r="B281" s="66" t="s">
        <v>1291</v>
      </c>
      <c r="C281" s="66" t="s">
        <v>1311</v>
      </c>
      <c r="D281" s="65">
        <v>120205</v>
      </c>
      <c r="E281" s="66" t="s">
        <v>1080</v>
      </c>
      <c r="F281" s="66" t="s">
        <v>1059</v>
      </c>
      <c r="G281" s="65" t="s">
        <v>206</v>
      </c>
      <c r="H281" s="65">
        <v>52548000</v>
      </c>
      <c r="I281" s="66" t="s">
        <v>577</v>
      </c>
      <c r="J281" s="66">
        <v>16</v>
      </c>
      <c r="K281" s="66" t="s">
        <v>553</v>
      </c>
      <c r="L281" s="66" t="s">
        <v>554</v>
      </c>
      <c r="M281" s="66" t="s">
        <v>555</v>
      </c>
      <c r="N281" s="66" t="s">
        <v>506</v>
      </c>
      <c r="O281" s="67">
        <v>2250</v>
      </c>
      <c r="P281" s="67">
        <v>2250</v>
      </c>
      <c r="Q281" s="67">
        <v>4250</v>
      </c>
      <c r="R281" s="67">
        <v>9250</v>
      </c>
      <c r="AA281" s="55">
        <f t="shared" si="4"/>
        <v>18000</v>
      </c>
    </row>
    <row r="282" spans="1:27">
      <c r="A282" s="65" t="s">
        <v>33</v>
      </c>
      <c r="B282" s="66" t="s">
        <v>1291</v>
      </c>
      <c r="C282" s="66" t="s">
        <v>1311</v>
      </c>
      <c r="D282" s="65">
        <v>120205</v>
      </c>
      <c r="E282" s="66" t="s">
        <v>1080</v>
      </c>
      <c r="F282" s="66" t="s">
        <v>1059</v>
      </c>
      <c r="G282" s="65" t="s">
        <v>94</v>
      </c>
      <c r="H282" s="65">
        <v>52550000</v>
      </c>
      <c r="I282" s="66" t="s">
        <v>584</v>
      </c>
      <c r="J282" s="66">
        <v>16</v>
      </c>
      <c r="K282" s="66" t="s">
        <v>553</v>
      </c>
      <c r="L282" s="66" t="s">
        <v>554</v>
      </c>
      <c r="M282" s="66" t="s">
        <v>555</v>
      </c>
      <c r="N282" s="66" t="s">
        <v>506</v>
      </c>
      <c r="O282" s="67">
        <v>0</v>
      </c>
      <c r="P282" s="67">
        <v>5050</v>
      </c>
      <c r="Q282" s="67">
        <v>5050</v>
      </c>
      <c r="R282" s="67">
        <v>0</v>
      </c>
      <c r="AA282" s="55">
        <f t="shared" si="4"/>
        <v>10100</v>
      </c>
    </row>
    <row r="283" spans="1:27">
      <c r="A283" s="65" t="s">
        <v>33</v>
      </c>
      <c r="B283" s="66" t="s">
        <v>1291</v>
      </c>
      <c r="C283" s="66" t="s">
        <v>1311</v>
      </c>
      <c r="D283" s="65">
        <v>120205</v>
      </c>
      <c r="E283" s="66" t="s">
        <v>1080</v>
      </c>
      <c r="F283" s="66" t="s">
        <v>1059</v>
      </c>
      <c r="G283" s="65" t="s">
        <v>95</v>
      </c>
      <c r="H283" s="65">
        <v>52571000</v>
      </c>
      <c r="I283" s="66" t="s">
        <v>610</v>
      </c>
      <c r="J283" s="66">
        <v>16</v>
      </c>
      <c r="K283" s="66" t="s">
        <v>553</v>
      </c>
      <c r="L283" s="66" t="s">
        <v>554</v>
      </c>
      <c r="M283" s="66" t="s">
        <v>555</v>
      </c>
      <c r="N283" s="66" t="s">
        <v>506</v>
      </c>
      <c r="O283" s="67">
        <v>4166.666666666667</v>
      </c>
      <c r="P283" s="67">
        <v>4166.666666666667</v>
      </c>
      <c r="Q283" s="67">
        <v>4166.666666666667</v>
      </c>
      <c r="R283" s="67">
        <v>4166.666666666667</v>
      </c>
      <c r="AA283" s="55">
        <f t="shared" si="4"/>
        <v>16666.666666666668</v>
      </c>
    </row>
    <row r="284" spans="1:27">
      <c r="A284" s="65" t="s">
        <v>33</v>
      </c>
      <c r="B284" s="66" t="s">
        <v>1291</v>
      </c>
      <c r="C284" s="66" t="s">
        <v>1311</v>
      </c>
      <c r="D284" s="65">
        <v>120205</v>
      </c>
      <c r="E284" s="66" t="s">
        <v>1080</v>
      </c>
      <c r="F284" s="66" t="s">
        <v>1059</v>
      </c>
      <c r="G284" s="65" t="s">
        <v>207</v>
      </c>
      <c r="H284" s="65">
        <v>52578000</v>
      </c>
      <c r="I284" s="66" t="s">
        <v>628</v>
      </c>
      <c r="J284" s="66">
        <v>16</v>
      </c>
      <c r="K284" s="66" t="s">
        <v>553</v>
      </c>
      <c r="L284" s="66" t="s">
        <v>554</v>
      </c>
      <c r="M284" s="66" t="s">
        <v>555</v>
      </c>
      <c r="N284" s="66" t="s">
        <v>506</v>
      </c>
      <c r="O284" s="67">
        <v>1725</v>
      </c>
      <c r="P284" s="67">
        <v>1225</v>
      </c>
      <c r="Q284" s="67">
        <v>1225</v>
      </c>
      <c r="R284" s="67">
        <v>1725</v>
      </c>
      <c r="AA284" s="55">
        <f t="shared" si="4"/>
        <v>5900</v>
      </c>
    </row>
    <row r="285" spans="1:27">
      <c r="A285" s="65" t="s">
        <v>33</v>
      </c>
      <c r="B285" s="66" t="s">
        <v>1291</v>
      </c>
      <c r="C285" s="66" t="s">
        <v>1311</v>
      </c>
      <c r="D285" s="65">
        <v>120205</v>
      </c>
      <c r="E285" s="66" t="s">
        <v>1080</v>
      </c>
      <c r="F285" s="66" t="s">
        <v>1059</v>
      </c>
      <c r="G285" s="65" t="s">
        <v>208</v>
      </c>
      <c r="H285" s="65">
        <v>52583000</v>
      </c>
      <c r="I285" s="66" t="s">
        <v>639</v>
      </c>
      <c r="J285" s="66">
        <v>16</v>
      </c>
      <c r="K285" s="66" t="s">
        <v>553</v>
      </c>
      <c r="L285" s="66" t="s">
        <v>554</v>
      </c>
      <c r="M285" s="66" t="s">
        <v>555</v>
      </c>
      <c r="N285" s="66" t="s">
        <v>506</v>
      </c>
      <c r="O285" s="67">
        <v>2734.1666666666665</v>
      </c>
      <c r="P285" s="67">
        <v>2734.1666666666665</v>
      </c>
      <c r="Q285" s="67">
        <v>2734.1666666666665</v>
      </c>
      <c r="R285" s="67">
        <v>2734.1666666666665</v>
      </c>
      <c r="AA285" s="55">
        <f t="shared" si="4"/>
        <v>10936.666666666666</v>
      </c>
    </row>
    <row r="286" spans="1:27">
      <c r="A286" s="65" t="s">
        <v>33</v>
      </c>
      <c r="B286" s="66" t="s">
        <v>1291</v>
      </c>
      <c r="C286" s="66" t="s">
        <v>1311</v>
      </c>
      <c r="D286" s="65">
        <v>120205</v>
      </c>
      <c r="E286" s="66" t="s">
        <v>1080</v>
      </c>
      <c r="F286" s="66" t="s">
        <v>1059</v>
      </c>
      <c r="G286" s="65" t="s">
        <v>96</v>
      </c>
      <c r="H286" s="65">
        <v>52574000</v>
      </c>
      <c r="I286" s="66" t="s">
        <v>616</v>
      </c>
      <c r="J286" s="66">
        <v>17</v>
      </c>
      <c r="K286" s="66" t="s">
        <v>617</v>
      </c>
      <c r="L286" s="66" t="s">
        <v>618</v>
      </c>
      <c r="M286" s="66" t="s">
        <v>617</v>
      </c>
      <c r="N286" s="66" t="s">
        <v>506</v>
      </c>
      <c r="O286" s="67">
        <v>58.333333333333343</v>
      </c>
      <c r="P286" s="67">
        <v>58.333333333333343</v>
      </c>
      <c r="Q286" s="67">
        <v>58.333333333333343</v>
      </c>
      <c r="R286" s="67">
        <v>58.333333333333343</v>
      </c>
      <c r="AA286" s="55">
        <f t="shared" si="4"/>
        <v>233.33333333333337</v>
      </c>
    </row>
    <row r="287" spans="1:27">
      <c r="A287" s="65" t="s">
        <v>33</v>
      </c>
      <c r="B287" s="66" t="s">
        <v>1291</v>
      </c>
      <c r="C287" s="66" t="s">
        <v>1311</v>
      </c>
      <c r="D287" s="65">
        <v>120205</v>
      </c>
      <c r="E287" s="66" t="s">
        <v>1080</v>
      </c>
      <c r="F287" s="66" t="s">
        <v>1059</v>
      </c>
      <c r="G287" s="65" t="s">
        <v>99</v>
      </c>
      <c r="H287" s="65">
        <v>52562000</v>
      </c>
      <c r="I287" s="66" t="s">
        <v>590</v>
      </c>
      <c r="J287" s="66">
        <v>19</v>
      </c>
      <c r="K287" s="66" t="s">
        <v>527</v>
      </c>
      <c r="L287" s="66" t="s">
        <v>528</v>
      </c>
      <c r="M287" s="66" t="s">
        <v>529</v>
      </c>
      <c r="N287" s="66" t="s">
        <v>506</v>
      </c>
      <c r="O287" s="67">
        <v>2000</v>
      </c>
      <c r="P287" s="67">
        <v>2000</v>
      </c>
      <c r="Q287" s="67">
        <v>2000</v>
      </c>
      <c r="R287" s="67">
        <v>2000</v>
      </c>
      <c r="AA287" s="55">
        <f t="shared" si="4"/>
        <v>8000</v>
      </c>
    </row>
    <row r="288" spans="1:27">
      <c r="A288" s="65" t="s">
        <v>33</v>
      </c>
      <c r="B288" s="66" t="s">
        <v>1291</v>
      </c>
      <c r="C288" s="66" t="s">
        <v>1311</v>
      </c>
      <c r="D288" s="65">
        <v>120205</v>
      </c>
      <c r="E288" s="66" t="s">
        <v>1080</v>
      </c>
      <c r="F288" s="66" t="s">
        <v>1059</v>
      </c>
      <c r="G288" s="65" t="s">
        <v>105</v>
      </c>
      <c r="H288" s="65">
        <v>52001000</v>
      </c>
      <c r="I288" s="66" t="s">
        <v>488</v>
      </c>
      <c r="J288" s="66">
        <v>22</v>
      </c>
      <c r="K288" s="66" t="s">
        <v>489</v>
      </c>
      <c r="L288" s="66" t="s">
        <v>490</v>
      </c>
      <c r="M288" s="66" t="s">
        <v>489</v>
      </c>
      <c r="N288" s="66" t="s">
        <v>492</v>
      </c>
      <c r="O288" s="67">
        <v>1000</v>
      </c>
      <c r="P288" s="67">
        <v>1000</v>
      </c>
      <c r="Q288" s="67">
        <v>1000</v>
      </c>
      <c r="R288" s="67">
        <v>1000</v>
      </c>
      <c r="AA288" s="55">
        <f t="shared" si="4"/>
        <v>4000</v>
      </c>
    </row>
    <row r="289" spans="1:27">
      <c r="A289" s="65" t="s">
        <v>33</v>
      </c>
      <c r="B289" s="66" t="s">
        <v>1291</v>
      </c>
      <c r="C289" s="66" t="s">
        <v>1311</v>
      </c>
      <c r="D289" s="65">
        <v>120205</v>
      </c>
      <c r="E289" s="66" t="s">
        <v>1080</v>
      </c>
      <c r="F289" s="66" t="s">
        <v>1059</v>
      </c>
      <c r="G289" s="65" t="s">
        <v>209</v>
      </c>
      <c r="H289" s="65">
        <v>57010000</v>
      </c>
      <c r="I289" s="66" t="s">
        <v>799</v>
      </c>
      <c r="J289" s="66">
        <v>25</v>
      </c>
      <c r="K289" s="66" t="s">
        <v>800</v>
      </c>
      <c r="L289" s="66" t="s">
        <v>801</v>
      </c>
      <c r="M289" s="66" t="s">
        <v>802</v>
      </c>
      <c r="N289" s="66" t="s">
        <v>804</v>
      </c>
      <c r="O289" s="67">
        <v>116162.89955307971</v>
      </c>
      <c r="P289" s="67">
        <v>73143.587677877789</v>
      </c>
      <c r="Q289" s="67">
        <v>101669.42501001655</v>
      </c>
      <c r="R289" s="67">
        <v>83524.908534666785</v>
      </c>
      <c r="AA289" s="55">
        <f t="shared" si="4"/>
        <v>374500.82077564078</v>
      </c>
    </row>
    <row r="290" spans="1:27">
      <c r="A290" s="65" t="s">
        <v>33</v>
      </c>
      <c r="B290" s="66" t="s">
        <v>1291</v>
      </c>
      <c r="C290" s="66" t="s">
        <v>1311</v>
      </c>
      <c r="D290" s="65">
        <v>120205</v>
      </c>
      <c r="E290" s="66" t="s">
        <v>1080</v>
      </c>
      <c r="F290" s="66" t="s">
        <v>1059</v>
      </c>
      <c r="G290" s="65" t="s">
        <v>116</v>
      </c>
      <c r="H290" s="65">
        <v>52520000</v>
      </c>
      <c r="I290" s="66" t="s">
        <v>546</v>
      </c>
      <c r="J290" s="66">
        <v>26</v>
      </c>
      <c r="K290" s="66" t="s">
        <v>515</v>
      </c>
      <c r="L290" s="66" t="s">
        <v>516</v>
      </c>
      <c r="M290" s="66" t="s">
        <v>517</v>
      </c>
      <c r="N290" s="66" t="s">
        <v>519</v>
      </c>
      <c r="O290" s="67">
        <v>6000</v>
      </c>
      <c r="P290" s="67">
        <v>6000</v>
      </c>
      <c r="Q290" s="67">
        <v>6000</v>
      </c>
      <c r="R290" s="67">
        <v>6000</v>
      </c>
      <c r="AA290" s="55">
        <f t="shared" si="4"/>
        <v>24000</v>
      </c>
    </row>
    <row r="291" spans="1:27">
      <c r="A291" s="65" t="s">
        <v>33</v>
      </c>
      <c r="B291" s="66" t="s">
        <v>1291</v>
      </c>
      <c r="C291" s="66" t="s">
        <v>1311</v>
      </c>
      <c r="D291" s="65">
        <v>120205</v>
      </c>
      <c r="E291" s="66" t="s">
        <v>1080</v>
      </c>
      <c r="F291" s="66" t="s">
        <v>1059</v>
      </c>
      <c r="G291" s="65" t="s">
        <v>210</v>
      </c>
      <c r="H291" s="65">
        <v>55720100</v>
      </c>
      <c r="I291" s="66" t="s">
        <v>786</v>
      </c>
      <c r="J291" s="66">
        <v>28</v>
      </c>
      <c r="K291" s="66" t="s">
        <v>776</v>
      </c>
      <c r="L291" s="66" t="s">
        <v>777</v>
      </c>
      <c r="M291" s="66" t="s">
        <v>776</v>
      </c>
      <c r="N291" s="66" t="s">
        <v>785</v>
      </c>
      <c r="O291" s="67">
        <v>-2418.5804644166665</v>
      </c>
      <c r="P291" s="67">
        <v>-2418.5804644166665</v>
      </c>
      <c r="Q291" s="67">
        <v>-2418.5804644166665</v>
      </c>
      <c r="R291" s="67">
        <v>-2418.5804644166665</v>
      </c>
      <c r="AA291" s="55">
        <f t="shared" si="4"/>
        <v>-9674.3218576666659</v>
      </c>
    </row>
    <row r="292" spans="1:27">
      <c r="A292" s="65" t="s">
        <v>33</v>
      </c>
      <c r="B292" s="66" t="s">
        <v>1291</v>
      </c>
      <c r="C292" s="66" t="s">
        <v>1311</v>
      </c>
      <c r="D292" s="65">
        <v>120205</v>
      </c>
      <c r="E292" s="66" t="s">
        <v>1080</v>
      </c>
      <c r="F292" s="66" t="s">
        <v>1059</v>
      </c>
      <c r="G292" s="65" t="s">
        <v>191</v>
      </c>
      <c r="H292" s="65">
        <v>62510000</v>
      </c>
      <c r="I292" s="66" t="s">
        <v>839</v>
      </c>
      <c r="J292" s="66">
        <v>29</v>
      </c>
      <c r="K292" s="66" t="s">
        <v>814</v>
      </c>
      <c r="L292" s="66" t="s">
        <v>815</v>
      </c>
      <c r="M292" s="66" t="s">
        <v>816</v>
      </c>
      <c r="N292" s="66" t="s">
        <v>834</v>
      </c>
      <c r="O292" s="67">
        <v>5260</v>
      </c>
      <c r="P292" s="67">
        <v>5260</v>
      </c>
      <c r="Q292" s="67">
        <v>5260</v>
      </c>
      <c r="R292" s="67">
        <v>5260</v>
      </c>
      <c r="AA292" s="55">
        <f t="shared" si="4"/>
        <v>21040</v>
      </c>
    </row>
    <row r="293" spans="1:27">
      <c r="A293" s="65" t="s">
        <v>33</v>
      </c>
      <c r="B293" s="66" t="s">
        <v>1291</v>
      </c>
      <c r="C293" s="66" t="s">
        <v>1311</v>
      </c>
      <c r="D293" s="65">
        <v>120205</v>
      </c>
      <c r="E293" s="66" t="s">
        <v>1080</v>
      </c>
      <c r="F293" s="66" t="s">
        <v>1059</v>
      </c>
      <c r="G293" s="65" t="s">
        <v>127</v>
      </c>
      <c r="H293" s="65">
        <v>68011000</v>
      </c>
      <c r="I293" s="66" t="s">
        <v>858</v>
      </c>
      <c r="J293" s="66">
        <v>30</v>
      </c>
      <c r="K293" s="66" t="s">
        <v>859</v>
      </c>
      <c r="L293" s="66" t="s">
        <v>860</v>
      </c>
      <c r="M293" s="66" t="s">
        <v>859</v>
      </c>
      <c r="N293" s="66" t="s">
        <v>862</v>
      </c>
      <c r="O293" s="67">
        <v>985756.66871385439</v>
      </c>
      <c r="P293" s="67">
        <v>987549.25721605413</v>
      </c>
      <c r="Q293" s="67">
        <v>988930.49329159397</v>
      </c>
      <c r="R293" s="67">
        <v>989884.31326984183</v>
      </c>
      <c r="AA293" s="55">
        <f t="shared" si="4"/>
        <v>3952120.7324913447</v>
      </c>
    </row>
    <row r="294" spans="1:27">
      <c r="A294" s="65" t="s">
        <v>33</v>
      </c>
      <c r="B294" s="66" t="s">
        <v>1291</v>
      </c>
      <c r="C294" s="66" t="s">
        <v>1311</v>
      </c>
      <c r="D294" s="65">
        <v>120205</v>
      </c>
      <c r="E294" s="66" t="s">
        <v>1080</v>
      </c>
      <c r="F294" s="66" t="s">
        <v>1059</v>
      </c>
      <c r="G294" s="65" t="s">
        <v>211</v>
      </c>
      <c r="H294" s="65">
        <v>68012000</v>
      </c>
      <c r="I294" s="66" t="s">
        <v>864</v>
      </c>
      <c r="J294" s="66">
        <v>30</v>
      </c>
      <c r="K294" s="66" t="s">
        <v>859</v>
      </c>
      <c r="L294" s="66" t="s">
        <v>860</v>
      </c>
      <c r="M294" s="66" t="s">
        <v>859</v>
      </c>
      <c r="N294" s="66" t="s">
        <v>862</v>
      </c>
      <c r="O294" s="67">
        <v>-17984.027468479599</v>
      </c>
      <c r="P294" s="67">
        <v>-18296.629934762874</v>
      </c>
      <c r="Q294" s="67">
        <v>-18559.216006440827</v>
      </c>
      <c r="R294" s="67">
        <v>-18803.045930141783</v>
      </c>
      <c r="AA294" s="55">
        <f t="shared" si="4"/>
        <v>-73642.919339825079</v>
      </c>
    </row>
    <row r="295" spans="1:27">
      <c r="A295" s="65" t="s">
        <v>33</v>
      </c>
      <c r="B295" s="66" t="s">
        <v>1291</v>
      </c>
      <c r="C295" s="66" t="s">
        <v>1311</v>
      </c>
      <c r="D295" s="65">
        <v>120205</v>
      </c>
      <c r="E295" s="66" t="s">
        <v>1080</v>
      </c>
      <c r="F295" s="66" t="s">
        <v>1059</v>
      </c>
      <c r="G295" s="65" t="s">
        <v>212</v>
      </c>
      <c r="H295" s="65">
        <v>68012500</v>
      </c>
      <c r="I295" s="66" t="s">
        <v>865</v>
      </c>
      <c r="J295" s="66">
        <v>30</v>
      </c>
      <c r="K295" s="66" t="s">
        <v>859</v>
      </c>
      <c r="L295" s="66" t="s">
        <v>860</v>
      </c>
      <c r="M295" s="66" t="s">
        <v>859</v>
      </c>
      <c r="N295" s="66" t="s">
        <v>862</v>
      </c>
      <c r="O295" s="67">
        <v>-76915.22</v>
      </c>
      <c r="P295" s="67">
        <v>-76915.22</v>
      </c>
      <c r="Q295" s="67">
        <v>-76915.22</v>
      </c>
      <c r="R295" s="67">
        <v>-76915.22</v>
      </c>
      <c r="AA295" s="55">
        <f t="shared" si="4"/>
        <v>-307660.88</v>
      </c>
    </row>
    <row r="296" spans="1:27">
      <c r="A296" s="65" t="s">
        <v>33</v>
      </c>
      <c r="B296" s="66" t="s">
        <v>1291</v>
      </c>
      <c r="C296" s="66" t="s">
        <v>1311</v>
      </c>
      <c r="D296" s="65">
        <v>120205</v>
      </c>
      <c r="E296" s="66" t="s">
        <v>1080</v>
      </c>
      <c r="F296" s="66" t="s">
        <v>1059</v>
      </c>
      <c r="G296" s="65" t="s">
        <v>213</v>
      </c>
      <c r="H296" s="65">
        <v>68254000</v>
      </c>
      <c r="I296" s="66" t="s">
        <v>866</v>
      </c>
      <c r="J296" s="66">
        <v>31</v>
      </c>
      <c r="K296" s="66" t="s">
        <v>867</v>
      </c>
      <c r="L296" s="66" t="s">
        <v>868</v>
      </c>
      <c r="M296" s="66" t="s">
        <v>867</v>
      </c>
      <c r="N296" s="66" t="s">
        <v>870</v>
      </c>
      <c r="O296" s="67">
        <v>14170</v>
      </c>
      <c r="P296" s="67">
        <v>14170</v>
      </c>
      <c r="Q296" s="67">
        <v>14170</v>
      </c>
      <c r="R296" s="67">
        <v>14170</v>
      </c>
      <c r="AA296" s="55">
        <f t="shared" si="4"/>
        <v>56680</v>
      </c>
    </row>
    <row r="297" spans="1:27">
      <c r="A297" s="65" t="s">
        <v>33</v>
      </c>
      <c r="B297" s="66" t="s">
        <v>1291</v>
      </c>
      <c r="C297" s="66" t="s">
        <v>1311</v>
      </c>
      <c r="D297" s="65">
        <v>120205</v>
      </c>
      <c r="E297" s="66" t="s">
        <v>1080</v>
      </c>
      <c r="F297" s="66" t="s">
        <v>1059</v>
      </c>
      <c r="G297" s="65" t="s">
        <v>214</v>
      </c>
      <c r="H297" s="65">
        <v>68255000</v>
      </c>
      <c r="I297" s="66" t="s">
        <v>871</v>
      </c>
      <c r="J297" s="66">
        <v>31</v>
      </c>
      <c r="K297" s="66" t="s">
        <v>867</v>
      </c>
      <c r="L297" s="66" t="s">
        <v>868</v>
      </c>
      <c r="M297" s="66" t="s">
        <v>867</v>
      </c>
      <c r="N297" s="66" t="s">
        <v>873</v>
      </c>
      <c r="O297" s="67">
        <v>713</v>
      </c>
      <c r="P297" s="67">
        <v>713</v>
      </c>
      <c r="Q297" s="67">
        <v>713</v>
      </c>
      <c r="R297" s="67">
        <v>713</v>
      </c>
      <c r="AA297" s="55">
        <f t="shared" si="4"/>
        <v>2852</v>
      </c>
    </row>
    <row r="298" spans="1:27">
      <c r="A298" s="65" t="s">
        <v>33</v>
      </c>
      <c r="B298" s="66" t="s">
        <v>1291</v>
      </c>
      <c r="C298" s="66" t="s">
        <v>1311</v>
      </c>
      <c r="D298" s="65">
        <v>120205</v>
      </c>
      <c r="E298" s="66" t="s">
        <v>1080</v>
      </c>
      <c r="F298" s="66" t="s">
        <v>1059</v>
      </c>
      <c r="G298" s="65" t="s">
        <v>215</v>
      </c>
      <c r="H298" s="65">
        <v>68257000</v>
      </c>
      <c r="I298" s="66" t="s">
        <v>874</v>
      </c>
      <c r="J298" s="66">
        <v>31</v>
      </c>
      <c r="K298" s="66" t="s">
        <v>867</v>
      </c>
      <c r="L298" s="66" t="s">
        <v>868</v>
      </c>
      <c r="M298" s="66" t="s">
        <v>867</v>
      </c>
      <c r="N298" s="66" t="s">
        <v>876</v>
      </c>
      <c r="O298" s="67">
        <v>4757</v>
      </c>
      <c r="P298" s="67">
        <v>4757</v>
      </c>
      <c r="Q298" s="67">
        <v>4757</v>
      </c>
      <c r="R298" s="67">
        <v>4757</v>
      </c>
      <c r="AA298" s="55">
        <f t="shared" si="4"/>
        <v>19028</v>
      </c>
    </row>
    <row r="299" spans="1:27">
      <c r="A299" s="65" t="s">
        <v>33</v>
      </c>
      <c r="B299" s="66" t="s">
        <v>1291</v>
      </c>
      <c r="C299" s="66" t="s">
        <v>1311</v>
      </c>
      <c r="D299" s="65">
        <v>120205</v>
      </c>
      <c r="E299" s="66" t="s">
        <v>1080</v>
      </c>
      <c r="F299" s="66" t="s">
        <v>1059</v>
      </c>
      <c r="G299" s="65" t="s">
        <v>216</v>
      </c>
      <c r="H299" s="65">
        <v>68258000</v>
      </c>
      <c r="I299" s="66" t="s">
        <v>877</v>
      </c>
      <c r="J299" s="66">
        <v>31</v>
      </c>
      <c r="K299" s="66" t="s">
        <v>867</v>
      </c>
      <c r="L299" s="66" t="s">
        <v>868</v>
      </c>
      <c r="M299" s="66" t="s">
        <v>867</v>
      </c>
      <c r="N299" s="66" t="s">
        <v>879</v>
      </c>
      <c r="O299" s="67">
        <v>575</v>
      </c>
      <c r="P299" s="67">
        <v>575</v>
      </c>
      <c r="Q299" s="67">
        <v>575</v>
      </c>
      <c r="R299" s="67">
        <v>575</v>
      </c>
      <c r="AA299" s="55">
        <f t="shared" si="4"/>
        <v>2300</v>
      </c>
    </row>
    <row r="300" spans="1:27">
      <c r="A300" s="65" t="s">
        <v>33</v>
      </c>
      <c r="B300" s="66" t="s">
        <v>1291</v>
      </c>
      <c r="C300" s="66" t="s">
        <v>1311</v>
      </c>
      <c r="D300" s="65">
        <v>120205</v>
      </c>
      <c r="E300" s="66" t="s">
        <v>1080</v>
      </c>
      <c r="F300" s="66" t="s">
        <v>1059</v>
      </c>
      <c r="G300" s="65" t="s">
        <v>217</v>
      </c>
      <c r="H300" s="65">
        <v>68311000</v>
      </c>
      <c r="I300" s="66" t="s">
        <v>880</v>
      </c>
      <c r="J300" s="66">
        <v>32</v>
      </c>
      <c r="K300" s="66" t="s">
        <v>881</v>
      </c>
      <c r="L300" s="66" t="s">
        <v>882</v>
      </c>
      <c r="M300" s="66" t="s">
        <v>883</v>
      </c>
      <c r="N300" s="66" t="s">
        <v>862</v>
      </c>
      <c r="O300" s="67">
        <v>183360.89231638762</v>
      </c>
      <c r="P300" s="67">
        <v>183559.88116578912</v>
      </c>
      <c r="Q300" s="67">
        <v>183707.27110130741</v>
      </c>
      <c r="R300" s="67">
        <v>183791.96885215829</v>
      </c>
      <c r="AA300" s="55">
        <f t="shared" si="4"/>
        <v>734420.01343564235</v>
      </c>
    </row>
    <row r="301" spans="1:27">
      <c r="A301" s="65" t="s">
        <v>33</v>
      </c>
      <c r="B301" s="66" t="s">
        <v>1291</v>
      </c>
      <c r="C301" s="66" t="s">
        <v>1311</v>
      </c>
      <c r="D301" s="65">
        <v>120205</v>
      </c>
      <c r="E301" s="66" t="s">
        <v>1080</v>
      </c>
      <c r="F301" s="66" t="s">
        <v>1059</v>
      </c>
      <c r="G301" s="65" t="s">
        <v>218</v>
      </c>
      <c r="H301" s="65">
        <v>68312000</v>
      </c>
      <c r="I301" s="66" t="s">
        <v>884</v>
      </c>
      <c r="J301" s="66">
        <v>32</v>
      </c>
      <c r="K301" s="66" t="s">
        <v>881</v>
      </c>
      <c r="L301" s="66" t="s">
        <v>882</v>
      </c>
      <c r="M301" s="66" t="s">
        <v>883</v>
      </c>
      <c r="N301" s="66" t="s">
        <v>862</v>
      </c>
      <c r="O301" s="67">
        <v>-10028.66</v>
      </c>
      <c r="P301" s="67">
        <v>-10028.66</v>
      </c>
      <c r="Q301" s="67">
        <v>-10028.66</v>
      </c>
      <c r="R301" s="67">
        <v>-10028.66</v>
      </c>
      <c r="AA301" s="55">
        <f t="shared" si="4"/>
        <v>-40114.639999999999</v>
      </c>
    </row>
    <row r="302" spans="1:27">
      <c r="A302" s="65" t="s">
        <v>33</v>
      </c>
      <c r="B302" s="66" t="s">
        <v>1291</v>
      </c>
      <c r="C302" s="66" t="s">
        <v>1311</v>
      </c>
      <c r="D302" s="65">
        <v>120205</v>
      </c>
      <c r="E302" s="66" t="s">
        <v>1080</v>
      </c>
      <c r="F302" s="66" t="s">
        <v>1059</v>
      </c>
      <c r="G302" s="65" t="s">
        <v>219</v>
      </c>
      <c r="H302" s="65">
        <v>68312500</v>
      </c>
      <c r="I302" s="66" t="s">
        <v>885</v>
      </c>
      <c r="J302" s="66">
        <v>32</v>
      </c>
      <c r="K302" s="66" t="s">
        <v>881</v>
      </c>
      <c r="L302" s="66" t="s">
        <v>882</v>
      </c>
      <c r="M302" s="66" t="s">
        <v>883</v>
      </c>
      <c r="N302" s="66" t="s">
        <v>862</v>
      </c>
      <c r="O302" s="67">
        <v>-18118.63</v>
      </c>
      <c r="P302" s="67">
        <v>-18118.63</v>
      </c>
      <c r="Q302" s="67">
        <v>-18118.63</v>
      </c>
      <c r="R302" s="67">
        <v>-18118.63</v>
      </c>
      <c r="AA302" s="55">
        <f t="shared" si="4"/>
        <v>-72474.52</v>
      </c>
    </row>
    <row r="303" spans="1:27">
      <c r="A303" s="65" t="s">
        <v>33</v>
      </c>
      <c r="B303" s="66" t="s">
        <v>1291</v>
      </c>
      <c r="C303" s="66" t="s">
        <v>1311</v>
      </c>
      <c r="D303" s="65">
        <v>120205</v>
      </c>
      <c r="E303" s="66" t="s">
        <v>1080</v>
      </c>
      <c r="F303" s="66" t="s">
        <v>1059</v>
      </c>
      <c r="G303" s="65" t="s">
        <v>220</v>
      </c>
      <c r="H303" s="65">
        <v>68545000</v>
      </c>
      <c r="I303" s="66" t="s">
        <v>904</v>
      </c>
      <c r="J303" s="66">
        <v>34</v>
      </c>
      <c r="K303" s="66" t="s">
        <v>887</v>
      </c>
      <c r="L303" s="66" t="s">
        <v>888</v>
      </c>
      <c r="M303" s="66" t="s">
        <v>887</v>
      </c>
      <c r="N303" s="66" t="s">
        <v>906</v>
      </c>
      <c r="O303" s="67">
        <v>15601</v>
      </c>
      <c r="P303" s="67">
        <v>15601</v>
      </c>
      <c r="Q303" s="67">
        <v>15601</v>
      </c>
      <c r="R303" s="67">
        <v>15601</v>
      </c>
      <c r="AA303" s="55">
        <f t="shared" si="4"/>
        <v>62404</v>
      </c>
    </row>
    <row r="304" spans="1:27">
      <c r="A304" s="65" t="s">
        <v>33</v>
      </c>
      <c r="B304" s="66" t="s">
        <v>1291</v>
      </c>
      <c r="C304" s="66" t="s">
        <v>1311</v>
      </c>
      <c r="D304" s="65">
        <v>120205</v>
      </c>
      <c r="E304" s="66" t="s">
        <v>1080</v>
      </c>
      <c r="F304" s="66" t="s">
        <v>1059</v>
      </c>
      <c r="G304" s="65" t="s">
        <v>221</v>
      </c>
      <c r="H304" s="65">
        <v>68520000</v>
      </c>
      <c r="I304" s="66" t="s">
        <v>886</v>
      </c>
      <c r="J304" s="66">
        <v>34</v>
      </c>
      <c r="K304" s="66" t="s">
        <v>887</v>
      </c>
      <c r="L304" s="66" t="s">
        <v>888</v>
      </c>
      <c r="M304" s="66" t="s">
        <v>887</v>
      </c>
      <c r="N304" s="66" t="s">
        <v>890</v>
      </c>
      <c r="O304" s="67">
        <v>447076</v>
      </c>
      <c r="P304" s="67">
        <v>447076</v>
      </c>
      <c r="Q304" s="67">
        <v>447076</v>
      </c>
      <c r="R304" s="67">
        <v>447076</v>
      </c>
      <c r="AA304" s="55">
        <f t="shared" si="4"/>
        <v>1788304</v>
      </c>
    </row>
    <row r="305" spans="1:27">
      <c r="A305" s="65" t="s">
        <v>33</v>
      </c>
      <c r="B305" s="66" t="s">
        <v>1291</v>
      </c>
      <c r="C305" s="66" t="s">
        <v>1311</v>
      </c>
      <c r="D305" s="65">
        <v>120205</v>
      </c>
      <c r="E305" s="66" t="s">
        <v>1080</v>
      </c>
      <c r="F305" s="66" t="s">
        <v>1059</v>
      </c>
      <c r="G305" s="65" t="s">
        <v>133</v>
      </c>
      <c r="H305" s="65">
        <v>70510000</v>
      </c>
      <c r="I305" s="66" t="s">
        <v>954</v>
      </c>
      <c r="J305" s="66">
        <v>41</v>
      </c>
      <c r="K305" s="66" t="s">
        <v>955</v>
      </c>
      <c r="L305" s="66" t="s">
        <v>956</v>
      </c>
      <c r="M305" s="66" t="s">
        <v>957</v>
      </c>
      <c r="N305" s="66" t="s">
        <v>959</v>
      </c>
      <c r="O305" s="67">
        <v>-28048.256952063501</v>
      </c>
      <c r="P305" s="67">
        <v>-31078.394231063499</v>
      </c>
      <c r="Q305" s="67">
        <v>-34607.348569063499</v>
      </c>
      <c r="R305" s="67">
        <v>-30147.881180063501</v>
      </c>
      <c r="AA305" s="55">
        <f t="shared" si="4"/>
        <v>-123881.880932254</v>
      </c>
    </row>
    <row r="306" spans="1:27">
      <c r="A306" s="65" t="s">
        <v>33</v>
      </c>
      <c r="B306" s="66" t="s">
        <v>1291</v>
      </c>
      <c r="C306" s="66" t="s">
        <v>1311</v>
      </c>
      <c r="D306" s="65">
        <v>120205</v>
      </c>
      <c r="E306" s="66" t="s">
        <v>1080</v>
      </c>
      <c r="F306" s="66" t="s">
        <v>1059</v>
      </c>
      <c r="G306" s="65" t="s">
        <v>134</v>
      </c>
      <c r="H306" s="65">
        <v>85000000</v>
      </c>
      <c r="I306" s="66" t="s">
        <v>1015</v>
      </c>
      <c r="J306" s="66">
        <v>42</v>
      </c>
      <c r="K306" s="66" t="s">
        <v>1016</v>
      </c>
      <c r="L306" s="66" t="s">
        <v>1017</v>
      </c>
      <c r="M306" s="66" t="s">
        <v>1018</v>
      </c>
      <c r="N306" s="66" t="s">
        <v>959</v>
      </c>
      <c r="O306" s="67">
        <v>-12852.004086307899</v>
      </c>
      <c r="P306" s="67">
        <v>-14237.984086307901</v>
      </c>
      <c r="Q306" s="67">
        <v>-15852.094086307899</v>
      </c>
      <c r="R306" s="67">
        <v>-13812.3640863079</v>
      </c>
      <c r="AA306" s="55">
        <f t="shared" si="4"/>
        <v>-56754.446345231598</v>
      </c>
    </row>
    <row r="307" spans="1:27">
      <c r="A307" s="65" t="s">
        <v>34</v>
      </c>
      <c r="B307" s="66" t="s">
        <v>1291</v>
      </c>
      <c r="C307" s="66" t="s">
        <v>1311</v>
      </c>
      <c r="D307" s="65">
        <v>120206</v>
      </c>
      <c r="E307" s="66" t="s">
        <v>1081</v>
      </c>
      <c r="F307" s="66" t="s">
        <v>1059</v>
      </c>
      <c r="G307" s="65" t="s">
        <v>80</v>
      </c>
      <c r="H307" s="65">
        <v>50109900</v>
      </c>
      <c r="I307" s="66" t="s">
        <v>388</v>
      </c>
      <c r="J307" s="66">
        <v>10</v>
      </c>
      <c r="K307" s="66" t="s">
        <v>347</v>
      </c>
      <c r="L307" s="66" t="s">
        <v>348</v>
      </c>
      <c r="M307" s="66" t="s">
        <v>349</v>
      </c>
      <c r="N307" s="66" t="s">
        <v>351</v>
      </c>
      <c r="O307" s="67">
        <v>-60871.98768400641</v>
      </c>
      <c r="P307" s="67">
        <v>-58105.079152915183</v>
      </c>
      <c r="Q307" s="67">
        <v>-61506.747805606406</v>
      </c>
      <c r="R307" s="67">
        <v>-61506.747805606406</v>
      </c>
      <c r="AA307" s="55">
        <f t="shared" si="4"/>
        <v>-241990.56244813438</v>
      </c>
    </row>
    <row r="308" spans="1:27">
      <c r="A308" s="65" t="s">
        <v>34</v>
      </c>
      <c r="B308" s="66" t="s">
        <v>1291</v>
      </c>
      <c r="C308" s="66" t="s">
        <v>1311</v>
      </c>
      <c r="D308" s="65">
        <v>120206</v>
      </c>
      <c r="E308" s="66" t="s">
        <v>1081</v>
      </c>
      <c r="F308" s="66" t="s">
        <v>1059</v>
      </c>
      <c r="G308" s="65" t="s">
        <v>152</v>
      </c>
      <c r="H308" s="65">
        <v>50110000</v>
      </c>
      <c r="I308" s="66" t="s">
        <v>389</v>
      </c>
      <c r="J308" s="66">
        <v>10</v>
      </c>
      <c r="K308" s="66" t="s">
        <v>347</v>
      </c>
      <c r="L308" s="66" t="s">
        <v>348</v>
      </c>
      <c r="M308" s="66" t="s">
        <v>349</v>
      </c>
      <c r="N308" s="66" t="s">
        <v>351</v>
      </c>
      <c r="O308" s="67">
        <v>20790.551351875001</v>
      </c>
      <c r="P308" s="67">
        <v>20790.551351875001</v>
      </c>
      <c r="Q308" s="67">
        <v>21147.031726875</v>
      </c>
      <c r="R308" s="67">
        <v>21147.031726875</v>
      </c>
      <c r="AA308" s="55">
        <f t="shared" si="4"/>
        <v>83875.166157500003</v>
      </c>
    </row>
    <row r="309" spans="1:27">
      <c r="A309" s="65" t="s">
        <v>34</v>
      </c>
      <c r="B309" s="66" t="s">
        <v>1291</v>
      </c>
      <c r="C309" s="66" t="s">
        <v>1311</v>
      </c>
      <c r="D309" s="65">
        <v>120206</v>
      </c>
      <c r="E309" s="66" t="s">
        <v>1081</v>
      </c>
      <c r="F309" s="66" t="s">
        <v>1059</v>
      </c>
      <c r="G309" s="65" t="s">
        <v>153</v>
      </c>
      <c r="H309" s="65">
        <v>50119900</v>
      </c>
      <c r="I309" s="66" t="s">
        <v>406</v>
      </c>
      <c r="J309" s="66">
        <v>10</v>
      </c>
      <c r="K309" s="66" t="s">
        <v>347</v>
      </c>
      <c r="L309" s="66" t="s">
        <v>348</v>
      </c>
      <c r="M309" s="66" t="s">
        <v>349</v>
      </c>
      <c r="N309" s="66" t="s">
        <v>351</v>
      </c>
      <c r="O309" s="67">
        <v>-5946.7981269824995</v>
      </c>
      <c r="P309" s="67">
        <v>-5946.7981269824995</v>
      </c>
      <c r="Q309" s="67">
        <v>-6048.6509250825002</v>
      </c>
      <c r="R309" s="67">
        <v>-6048.6509250825002</v>
      </c>
      <c r="AA309" s="55">
        <f t="shared" si="4"/>
        <v>-23990.898104129999</v>
      </c>
    </row>
    <row r="310" spans="1:27">
      <c r="A310" s="65" t="s">
        <v>34</v>
      </c>
      <c r="B310" s="66" t="s">
        <v>1291</v>
      </c>
      <c r="C310" s="66" t="s">
        <v>1311</v>
      </c>
      <c r="D310" s="65">
        <v>120206</v>
      </c>
      <c r="E310" s="66" t="s">
        <v>1081</v>
      </c>
      <c r="F310" s="66" t="s">
        <v>1059</v>
      </c>
      <c r="G310" s="65" t="s">
        <v>52</v>
      </c>
      <c r="H310" s="65">
        <v>50100000</v>
      </c>
      <c r="I310" s="66" t="s">
        <v>346</v>
      </c>
      <c r="J310" s="66">
        <v>10</v>
      </c>
      <c r="K310" s="66" t="s">
        <v>347</v>
      </c>
      <c r="L310" s="66" t="s">
        <v>348</v>
      </c>
      <c r="M310" s="66" t="s">
        <v>349</v>
      </c>
      <c r="N310" s="66" t="s">
        <v>351</v>
      </c>
      <c r="O310" s="67">
        <v>179777.07226959986</v>
      </c>
      <c r="P310" s="67">
        <v>171605.38580280001</v>
      </c>
      <c r="Q310" s="67">
        <v>182138.5140296001</v>
      </c>
      <c r="R310" s="67">
        <v>182138.5140296001</v>
      </c>
      <c r="AA310" s="55">
        <f t="shared" si="4"/>
        <v>715659.48613159999</v>
      </c>
    </row>
    <row r="311" spans="1:27">
      <c r="A311" s="65" t="s">
        <v>34</v>
      </c>
      <c r="B311" s="66" t="s">
        <v>1291</v>
      </c>
      <c r="C311" s="66" t="s">
        <v>1311</v>
      </c>
      <c r="D311" s="65">
        <v>120206</v>
      </c>
      <c r="E311" s="66" t="s">
        <v>1081</v>
      </c>
      <c r="F311" s="66" t="s">
        <v>1059</v>
      </c>
      <c r="G311" s="65" t="s">
        <v>81</v>
      </c>
      <c r="H311" s="65">
        <v>50171000</v>
      </c>
      <c r="I311" s="66" t="s">
        <v>409</v>
      </c>
      <c r="J311" s="66">
        <v>10</v>
      </c>
      <c r="K311" s="66" t="s">
        <v>347</v>
      </c>
      <c r="L311" s="66" t="s">
        <v>348</v>
      </c>
      <c r="M311" s="66" t="s">
        <v>349</v>
      </c>
      <c r="N311" s="66" t="s">
        <v>351</v>
      </c>
      <c r="O311" s="67">
        <v>2448.4203661455763</v>
      </c>
      <c r="P311" s="67">
        <v>2337.127167684414</v>
      </c>
      <c r="Q311" s="67">
        <v>2448.4203661455763</v>
      </c>
      <c r="R311" s="67">
        <v>2448.4203661455763</v>
      </c>
      <c r="AA311" s="55">
        <f t="shared" si="4"/>
        <v>9682.3882661211428</v>
      </c>
    </row>
    <row r="312" spans="1:27">
      <c r="A312" s="65" t="s">
        <v>34</v>
      </c>
      <c r="B312" s="66" t="s">
        <v>1291</v>
      </c>
      <c r="C312" s="66" t="s">
        <v>1311</v>
      </c>
      <c r="D312" s="65">
        <v>120206</v>
      </c>
      <c r="E312" s="66" t="s">
        <v>1081</v>
      </c>
      <c r="F312" s="66" t="s">
        <v>1059</v>
      </c>
      <c r="G312" s="65" t="s">
        <v>84</v>
      </c>
      <c r="H312" s="65">
        <v>50550000</v>
      </c>
      <c r="I312" s="66" t="s">
        <v>446</v>
      </c>
      <c r="J312" s="66">
        <v>12</v>
      </c>
      <c r="K312" s="66" t="s">
        <v>442</v>
      </c>
      <c r="L312" s="66" t="s">
        <v>443</v>
      </c>
      <c r="M312" s="66" t="s">
        <v>444</v>
      </c>
      <c r="N312" s="66" t="s">
        <v>417</v>
      </c>
      <c r="O312" s="67">
        <v>36869.660000000003</v>
      </c>
      <c r="P312" s="67">
        <v>36869.660000000003</v>
      </c>
      <c r="Q312" s="67">
        <v>36869.660000000003</v>
      </c>
      <c r="R312" s="67">
        <v>36869.660000000003</v>
      </c>
      <c r="AA312" s="55">
        <f t="shared" si="4"/>
        <v>147478.64000000001</v>
      </c>
    </row>
    <row r="313" spans="1:27">
      <c r="A313" s="65" t="s">
        <v>34</v>
      </c>
      <c r="B313" s="66" t="s">
        <v>1291</v>
      </c>
      <c r="C313" s="66" t="s">
        <v>1311</v>
      </c>
      <c r="D313" s="65">
        <v>120206</v>
      </c>
      <c r="E313" s="66" t="s">
        <v>1081</v>
      </c>
      <c r="F313" s="66" t="s">
        <v>1059</v>
      </c>
      <c r="G313" s="65" t="s">
        <v>85</v>
      </c>
      <c r="H313" s="65">
        <v>50550100</v>
      </c>
      <c r="I313" s="66" t="s">
        <v>447</v>
      </c>
      <c r="J313" s="66">
        <v>12</v>
      </c>
      <c r="K313" s="66" t="s">
        <v>442</v>
      </c>
      <c r="L313" s="66" t="s">
        <v>443</v>
      </c>
      <c r="M313" s="66" t="s">
        <v>444</v>
      </c>
      <c r="N313" s="66" t="s">
        <v>417</v>
      </c>
      <c r="O313" s="67">
        <v>-12301.568000000003</v>
      </c>
      <c r="P313" s="67">
        <v>-12301.568000000003</v>
      </c>
      <c r="Q313" s="67">
        <v>-12301.568000000003</v>
      </c>
      <c r="R313" s="67">
        <v>-12301.568000000003</v>
      </c>
      <c r="AA313" s="55">
        <f t="shared" si="4"/>
        <v>-49206.272000000012</v>
      </c>
    </row>
    <row r="314" spans="1:27">
      <c r="A314" s="65" t="s">
        <v>34</v>
      </c>
      <c r="B314" s="66" t="s">
        <v>1291</v>
      </c>
      <c r="C314" s="66" t="s">
        <v>1311</v>
      </c>
      <c r="D314" s="65">
        <v>120206</v>
      </c>
      <c r="E314" s="66" t="s">
        <v>1081</v>
      </c>
      <c r="F314" s="66" t="s">
        <v>1059</v>
      </c>
      <c r="G314" s="65" t="s">
        <v>53</v>
      </c>
      <c r="H314" s="65">
        <v>50421000</v>
      </c>
      <c r="I314" s="66" t="s">
        <v>413</v>
      </c>
      <c r="J314" s="66">
        <v>13</v>
      </c>
      <c r="K314" s="66" t="s">
        <v>414</v>
      </c>
      <c r="L314" s="66" t="s">
        <v>415</v>
      </c>
      <c r="M314" s="66" t="s">
        <v>414</v>
      </c>
      <c r="N314" s="66" t="s">
        <v>417</v>
      </c>
      <c r="O314" s="67">
        <v>5580.9567489458605</v>
      </c>
      <c r="P314" s="67">
        <v>5355.3229459519107</v>
      </c>
      <c r="Q314" s="67">
        <v>5664.6405446141916</v>
      </c>
      <c r="R314" s="67">
        <v>5664.6405446141916</v>
      </c>
      <c r="AA314" s="55">
        <f t="shared" si="4"/>
        <v>22265.560784126152</v>
      </c>
    </row>
    <row r="315" spans="1:27">
      <c r="A315" s="65" t="s">
        <v>34</v>
      </c>
      <c r="B315" s="66" t="s">
        <v>1291</v>
      </c>
      <c r="C315" s="66" t="s">
        <v>1311</v>
      </c>
      <c r="D315" s="65">
        <v>120206</v>
      </c>
      <c r="E315" s="66" t="s">
        <v>1081</v>
      </c>
      <c r="F315" s="66" t="s">
        <v>1059</v>
      </c>
      <c r="G315" s="65" t="s">
        <v>54</v>
      </c>
      <c r="H315" s="65">
        <v>50422000</v>
      </c>
      <c r="I315" s="66" t="s">
        <v>419</v>
      </c>
      <c r="J315" s="66">
        <v>13</v>
      </c>
      <c r="K315" s="66" t="s">
        <v>414</v>
      </c>
      <c r="L315" s="66" t="s">
        <v>415</v>
      </c>
      <c r="M315" s="66" t="s">
        <v>414</v>
      </c>
      <c r="N315" s="66" t="s">
        <v>417</v>
      </c>
      <c r="O315" s="67">
        <v>6928.6225258175527</v>
      </c>
      <c r="P315" s="67">
        <v>6613.6837746440315</v>
      </c>
      <c r="Q315" s="67">
        <v>7043.1471977526144</v>
      </c>
      <c r="R315" s="67">
        <v>7043.1471977526144</v>
      </c>
      <c r="AA315" s="55">
        <f t="shared" si="4"/>
        <v>27628.600695966816</v>
      </c>
    </row>
    <row r="316" spans="1:27">
      <c r="A316" s="65" t="s">
        <v>34</v>
      </c>
      <c r="B316" s="66" t="s">
        <v>1291</v>
      </c>
      <c r="C316" s="66" t="s">
        <v>1311</v>
      </c>
      <c r="D316" s="65">
        <v>120206</v>
      </c>
      <c r="E316" s="66" t="s">
        <v>1081</v>
      </c>
      <c r="F316" s="66" t="s">
        <v>1059</v>
      </c>
      <c r="G316" s="65" t="s">
        <v>186</v>
      </c>
      <c r="H316" s="65">
        <v>50456000</v>
      </c>
      <c r="I316" s="66" t="s">
        <v>438</v>
      </c>
      <c r="J316" s="66">
        <v>13</v>
      </c>
      <c r="K316" s="66" t="s">
        <v>414</v>
      </c>
      <c r="L316" s="66" t="s">
        <v>415</v>
      </c>
      <c r="M316" s="66" t="s">
        <v>414</v>
      </c>
      <c r="N316" s="66" t="s">
        <v>417</v>
      </c>
      <c r="O316" s="67">
        <v>1321.65</v>
      </c>
      <c r="P316" s="67">
        <v>0</v>
      </c>
      <c r="Q316" s="67">
        <v>1321.65</v>
      </c>
      <c r="R316" s="67">
        <v>0</v>
      </c>
      <c r="AA316" s="55">
        <f t="shared" si="4"/>
        <v>2643.3</v>
      </c>
    </row>
    <row r="317" spans="1:27">
      <c r="A317" s="65" t="s">
        <v>34</v>
      </c>
      <c r="B317" s="66" t="s">
        <v>1291</v>
      </c>
      <c r="C317" s="66" t="s">
        <v>1311</v>
      </c>
      <c r="D317" s="65">
        <v>120206</v>
      </c>
      <c r="E317" s="66" t="s">
        <v>1081</v>
      </c>
      <c r="F317" s="66" t="s">
        <v>1059</v>
      </c>
      <c r="G317" s="65" t="s">
        <v>89</v>
      </c>
      <c r="H317" s="65">
        <v>50457000</v>
      </c>
      <c r="I317" s="66" t="s">
        <v>439</v>
      </c>
      <c r="J317" s="66">
        <v>13</v>
      </c>
      <c r="K317" s="66" t="s">
        <v>414</v>
      </c>
      <c r="L317" s="66" t="s">
        <v>415</v>
      </c>
      <c r="M317" s="66" t="s">
        <v>414</v>
      </c>
      <c r="N317" s="66" t="s">
        <v>417</v>
      </c>
      <c r="O317" s="67">
        <v>0</v>
      </c>
      <c r="P317" s="67">
        <v>414.21</v>
      </c>
      <c r="Q317" s="67">
        <v>445.14</v>
      </c>
      <c r="R317" s="67">
        <v>0</v>
      </c>
      <c r="AA317" s="55">
        <f t="shared" si="4"/>
        <v>859.34999999999991</v>
      </c>
    </row>
    <row r="318" spans="1:27">
      <c r="A318" s="65" t="s">
        <v>34</v>
      </c>
      <c r="B318" s="66" t="s">
        <v>1291</v>
      </c>
      <c r="C318" s="66" t="s">
        <v>1311</v>
      </c>
      <c r="D318" s="65">
        <v>120206</v>
      </c>
      <c r="E318" s="66" t="s">
        <v>1081</v>
      </c>
      <c r="F318" s="66" t="s">
        <v>1059</v>
      </c>
      <c r="G318" s="65" t="s">
        <v>90</v>
      </c>
      <c r="H318" s="65">
        <v>50421100</v>
      </c>
      <c r="I318" s="66" t="s">
        <v>418</v>
      </c>
      <c r="J318" s="66">
        <v>13</v>
      </c>
      <c r="K318" s="66" t="s">
        <v>414</v>
      </c>
      <c r="L318" s="66" t="s">
        <v>415</v>
      </c>
      <c r="M318" s="66" t="s">
        <v>414</v>
      </c>
      <c r="N318" s="66" t="s">
        <v>417</v>
      </c>
      <c r="O318" s="67">
        <v>-1792.4516832803879</v>
      </c>
      <c r="P318" s="67">
        <v>-1718.8252194179913</v>
      </c>
      <c r="Q318" s="67">
        <v>-1815.0617691671457</v>
      </c>
      <c r="R318" s="67">
        <v>-1815.0617691671457</v>
      </c>
      <c r="AA318" s="55">
        <f t="shared" si="4"/>
        <v>-7141.4004410326706</v>
      </c>
    </row>
    <row r="319" spans="1:27">
      <c r="A319" s="65" t="s">
        <v>34</v>
      </c>
      <c r="B319" s="66" t="s">
        <v>1291</v>
      </c>
      <c r="C319" s="66" t="s">
        <v>1311</v>
      </c>
      <c r="D319" s="65">
        <v>120206</v>
      </c>
      <c r="E319" s="66" t="s">
        <v>1081</v>
      </c>
      <c r="F319" s="66" t="s">
        <v>1059</v>
      </c>
      <c r="G319" s="65" t="s">
        <v>91</v>
      </c>
      <c r="H319" s="65">
        <v>50422100</v>
      </c>
      <c r="I319" s="66" t="s">
        <v>420</v>
      </c>
      <c r="J319" s="66">
        <v>13</v>
      </c>
      <c r="K319" s="66" t="s">
        <v>414</v>
      </c>
      <c r="L319" s="66" t="s">
        <v>415</v>
      </c>
      <c r="M319" s="66" t="s">
        <v>414</v>
      </c>
      <c r="N319" s="66" t="s">
        <v>417</v>
      </c>
      <c r="O319" s="67">
        <v>-2151.7572525640276</v>
      </c>
      <c r="P319" s="67">
        <v>-2053.9501047202084</v>
      </c>
      <c r="Q319" s="67">
        <v>-2182.4723430011682</v>
      </c>
      <c r="R319" s="67">
        <v>-2182.4723430011682</v>
      </c>
      <c r="AA319" s="55">
        <f t="shared" si="4"/>
        <v>-8570.6520432865727</v>
      </c>
    </row>
    <row r="320" spans="1:27">
      <c r="A320" s="65" t="s">
        <v>34</v>
      </c>
      <c r="B320" s="66" t="s">
        <v>1291</v>
      </c>
      <c r="C320" s="66" t="s">
        <v>1311</v>
      </c>
      <c r="D320" s="65">
        <v>120206</v>
      </c>
      <c r="E320" s="66" t="s">
        <v>1081</v>
      </c>
      <c r="F320" s="66" t="s">
        <v>1059</v>
      </c>
      <c r="G320" s="65" t="s">
        <v>92</v>
      </c>
      <c r="H320" s="65">
        <v>53150000</v>
      </c>
      <c r="I320" s="66" t="s">
        <v>658</v>
      </c>
      <c r="J320" s="66">
        <v>15</v>
      </c>
      <c r="K320" s="66" t="s">
        <v>650</v>
      </c>
      <c r="L320" s="66" t="s">
        <v>651</v>
      </c>
      <c r="M320" s="66" t="s">
        <v>650</v>
      </c>
      <c r="N320" s="66" t="s">
        <v>660</v>
      </c>
      <c r="O320" s="67">
        <v>14000</v>
      </c>
      <c r="P320" s="67">
        <v>11000</v>
      </c>
      <c r="Q320" s="67">
        <v>11000</v>
      </c>
      <c r="R320" s="67">
        <v>10000</v>
      </c>
      <c r="AA320" s="55">
        <f t="shared" ref="AA320:AA383" si="5">SUM(O320:Z320)</f>
        <v>46000</v>
      </c>
    </row>
    <row r="321" spans="1:27">
      <c r="A321" s="65" t="s">
        <v>34</v>
      </c>
      <c r="B321" s="66" t="s">
        <v>1291</v>
      </c>
      <c r="C321" s="66" t="s">
        <v>1311</v>
      </c>
      <c r="D321" s="65">
        <v>120206</v>
      </c>
      <c r="E321" s="66" t="s">
        <v>1081</v>
      </c>
      <c r="F321" s="66" t="s">
        <v>1059</v>
      </c>
      <c r="G321" s="65" t="s">
        <v>188</v>
      </c>
      <c r="H321" s="65">
        <v>52532000</v>
      </c>
      <c r="I321" s="66" t="s">
        <v>552</v>
      </c>
      <c r="J321" s="66">
        <v>16</v>
      </c>
      <c r="K321" s="66" t="s">
        <v>553</v>
      </c>
      <c r="L321" s="66" t="s">
        <v>554</v>
      </c>
      <c r="M321" s="66" t="s">
        <v>555</v>
      </c>
      <c r="N321" s="66" t="s">
        <v>506</v>
      </c>
      <c r="O321" s="67">
        <v>2260</v>
      </c>
      <c r="P321" s="67">
        <v>2500</v>
      </c>
      <c r="Q321" s="67">
        <v>2000</v>
      </c>
      <c r="R321" s="67">
        <v>3030</v>
      </c>
      <c r="AA321" s="55">
        <f t="shared" si="5"/>
        <v>9790</v>
      </c>
    </row>
    <row r="322" spans="1:27">
      <c r="A322" s="65" t="s">
        <v>34</v>
      </c>
      <c r="B322" s="66" t="s">
        <v>1291</v>
      </c>
      <c r="C322" s="66" t="s">
        <v>1311</v>
      </c>
      <c r="D322" s="65">
        <v>120206</v>
      </c>
      <c r="E322" s="66" t="s">
        <v>1081</v>
      </c>
      <c r="F322" s="66" t="s">
        <v>1059</v>
      </c>
      <c r="G322" s="65" t="s">
        <v>96</v>
      </c>
      <c r="H322" s="65">
        <v>52574000</v>
      </c>
      <c r="I322" s="66" t="s">
        <v>616</v>
      </c>
      <c r="J322" s="66">
        <v>17</v>
      </c>
      <c r="K322" s="66" t="s">
        <v>617</v>
      </c>
      <c r="L322" s="66" t="s">
        <v>618</v>
      </c>
      <c r="M322" s="66" t="s">
        <v>617</v>
      </c>
      <c r="N322" s="66" t="s">
        <v>506</v>
      </c>
      <c r="O322" s="67">
        <v>65.166666666666671</v>
      </c>
      <c r="P322" s="67">
        <v>65.166666666666671</v>
      </c>
      <c r="Q322" s="67">
        <v>65.166666666666671</v>
      </c>
      <c r="R322" s="67">
        <v>65.166666666666671</v>
      </c>
      <c r="AA322" s="55">
        <f t="shared" si="5"/>
        <v>260.66666666666669</v>
      </c>
    </row>
    <row r="323" spans="1:27">
      <c r="A323" s="65" t="s">
        <v>34</v>
      </c>
      <c r="B323" s="66" t="s">
        <v>1291</v>
      </c>
      <c r="C323" s="66" t="s">
        <v>1311</v>
      </c>
      <c r="D323" s="65">
        <v>120206</v>
      </c>
      <c r="E323" s="66" t="s">
        <v>1081</v>
      </c>
      <c r="F323" s="66" t="s">
        <v>1059</v>
      </c>
      <c r="G323" s="65" t="s">
        <v>97</v>
      </c>
      <c r="H323" s="65">
        <v>52574100</v>
      </c>
      <c r="I323" s="66" t="s">
        <v>623</v>
      </c>
      <c r="J323" s="66">
        <v>17</v>
      </c>
      <c r="K323" s="66" t="s">
        <v>617</v>
      </c>
      <c r="L323" s="66" t="s">
        <v>618</v>
      </c>
      <c r="M323" s="66" t="s">
        <v>617</v>
      </c>
      <c r="N323" s="66" t="s">
        <v>506</v>
      </c>
      <c r="O323" s="67">
        <v>3600</v>
      </c>
      <c r="P323" s="67">
        <v>3600</v>
      </c>
      <c r="Q323" s="67">
        <v>3600</v>
      </c>
      <c r="R323" s="67">
        <v>3600</v>
      </c>
      <c r="AA323" s="55">
        <f t="shared" si="5"/>
        <v>14400</v>
      </c>
    </row>
    <row r="324" spans="1:27">
      <c r="A324" s="65" t="s">
        <v>34</v>
      </c>
      <c r="B324" s="66" t="s">
        <v>1291</v>
      </c>
      <c r="C324" s="66" t="s">
        <v>1311</v>
      </c>
      <c r="D324" s="65">
        <v>120206</v>
      </c>
      <c r="E324" s="66" t="s">
        <v>1081</v>
      </c>
      <c r="F324" s="66" t="s">
        <v>1059</v>
      </c>
      <c r="G324" s="65" t="s">
        <v>155</v>
      </c>
      <c r="H324" s="65">
        <v>52562500</v>
      </c>
      <c r="I324" s="66" t="s">
        <v>595</v>
      </c>
      <c r="J324" s="66">
        <v>18</v>
      </c>
      <c r="K324" s="66" t="s">
        <v>596</v>
      </c>
      <c r="L324" s="66" t="s">
        <v>597</v>
      </c>
      <c r="M324" s="66" t="s">
        <v>598</v>
      </c>
      <c r="N324" s="66" t="s">
        <v>506</v>
      </c>
      <c r="O324" s="67">
        <v>200</v>
      </c>
      <c r="P324" s="67">
        <v>0</v>
      </c>
      <c r="Q324" s="67">
        <v>0</v>
      </c>
      <c r="R324" s="67">
        <v>200</v>
      </c>
      <c r="AA324" s="55">
        <f t="shared" si="5"/>
        <v>400</v>
      </c>
    </row>
    <row r="325" spans="1:27">
      <c r="A325" s="65" t="s">
        <v>34</v>
      </c>
      <c r="B325" s="66" t="s">
        <v>1291</v>
      </c>
      <c r="C325" s="66" t="s">
        <v>1311</v>
      </c>
      <c r="D325" s="65">
        <v>120206</v>
      </c>
      <c r="E325" s="66" t="s">
        <v>1081</v>
      </c>
      <c r="F325" s="66" t="s">
        <v>1059</v>
      </c>
      <c r="G325" s="65" t="s">
        <v>99</v>
      </c>
      <c r="H325" s="65">
        <v>52562000</v>
      </c>
      <c r="I325" s="66" t="s">
        <v>590</v>
      </c>
      <c r="J325" s="66">
        <v>19</v>
      </c>
      <c r="K325" s="66" t="s">
        <v>527</v>
      </c>
      <c r="L325" s="66" t="s">
        <v>528</v>
      </c>
      <c r="M325" s="66" t="s">
        <v>529</v>
      </c>
      <c r="N325" s="66" t="s">
        <v>506</v>
      </c>
      <c r="O325" s="67">
        <v>1000</v>
      </c>
      <c r="P325" s="67">
        <v>1000</v>
      </c>
      <c r="Q325" s="67">
        <v>500</v>
      </c>
      <c r="R325" s="67">
        <v>500</v>
      </c>
      <c r="AA325" s="55">
        <f t="shared" si="5"/>
        <v>3000</v>
      </c>
    </row>
    <row r="326" spans="1:27">
      <c r="A326" s="65" t="s">
        <v>34</v>
      </c>
      <c r="B326" s="66" t="s">
        <v>1291</v>
      </c>
      <c r="C326" s="66" t="s">
        <v>1311</v>
      </c>
      <c r="D326" s="65">
        <v>120206</v>
      </c>
      <c r="E326" s="66" t="s">
        <v>1081</v>
      </c>
      <c r="F326" s="66" t="s">
        <v>1059</v>
      </c>
      <c r="G326" s="65" t="s">
        <v>156</v>
      </c>
      <c r="H326" s="65">
        <v>52582000</v>
      </c>
      <c r="I326" s="66" t="s">
        <v>633</v>
      </c>
      <c r="J326" s="66">
        <v>19</v>
      </c>
      <c r="K326" s="66" t="s">
        <v>527</v>
      </c>
      <c r="L326" s="66" t="s">
        <v>528</v>
      </c>
      <c r="M326" s="66" t="s">
        <v>529</v>
      </c>
      <c r="N326" s="66" t="s">
        <v>519</v>
      </c>
      <c r="O326" s="67">
        <v>1500</v>
      </c>
      <c r="P326" s="67">
        <v>1500</v>
      </c>
      <c r="Q326" s="67">
        <v>1500</v>
      </c>
      <c r="R326" s="67">
        <v>1500</v>
      </c>
      <c r="AA326" s="55">
        <f t="shared" si="5"/>
        <v>6000</v>
      </c>
    </row>
    <row r="327" spans="1:27">
      <c r="A327" s="65" t="s">
        <v>34</v>
      </c>
      <c r="B327" s="66" t="s">
        <v>1291</v>
      </c>
      <c r="C327" s="66" t="s">
        <v>1311</v>
      </c>
      <c r="D327" s="65">
        <v>120206</v>
      </c>
      <c r="E327" s="66" t="s">
        <v>1081</v>
      </c>
      <c r="F327" s="66" t="s">
        <v>1059</v>
      </c>
      <c r="G327" s="65" t="s">
        <v>103</v>
      </c>
      <c r="H327" s="65">
        <v>52534000</v>
      </c>
      <c r="I327" s="66" t="s">
        <v>560</v>
      </c>
      <c r="J327" s="66">
        <v>21</v>
      </c>
      <c r="K327" s="66" t="s">
        <v>561</v>
      </c>
      <c r="L327" s="66" t="s">
        <v>562</v>
      </c>
      <c r="M327" s="66" t="s">
        <v>563</v>
      </c>
      <c r="N327" s="66" t="s">
        <v>506</v>
      </c>
      <c r="O327" s="67">
        <v>1500</v>
      </c>
      <c r="P327" s="67">
        <v>1000</v>
      </c>
      <c r="Q327" s="67">
        <v>1000</v>
      </c>
      <c r="R327" s="67">
        <v>1000</v>
      </c>
      <c r="AA327" s="55">
        <f t="shared" si="5"/>
        <v>4500</v>
      </c>
    </row>
    <row r="328" spans="1:27">
      <c r="A328" s="65" t="s">
        <v>34</v>
      </c>
      <c r="B328" s="66" t="s">
        <v>1291</v>
      </c>
      <c r="C328" s="66" t="s">
        <v>1311</v>
      </c>
      <c r="D328" s="65">
        <v>120206</v>
      </c>
      <c r="E328" s="66" t="s">
        <v>1081</v>
      </c>
      <c r="F328" s="66" t="s">
        <v>1059</v>
      </c>
      <c r="G328" s="65" t="s">
        <v>104</v>
      </c>
      <c r="H328" s="65">
        <v>52534200</v>
      </c>
      <c r="I328" s="66" t="s">
        <v>565</v>
      </c>
      <c r="J328" s="66">
        <v>21</v>
      </c>
      <c r="K328" s="66" t="s">
        <v>561</v>
      </c>
      <c r="L328" s="66" t="s">
        <v>562</v>
      </c>
      <c r="M328" s="66" t="s">
        <v>563</v>
      </c>
      <c r="N328" s="66" t="s">
        <v>506</v>
      </c>
      <c r="O328" s="67">
        <v>0</v>
      </c>
      <c r="P328" s="67">
        <v>300</v>
      </c>
      <c r="Q328" s="67">
        <v>300</v>
      </c>
      <c r="R328" s="67">
        <v>0</v>
      </c>
      <c r="AA328" s="55">
        <f t="shared" si="5"/>
        <v>600</v>
      </c>
    </row>
    <row r="329" spans="1:27">
      <c r="A329" s="65" t="s">
        <v>34</v>
      </c>
      <c r="B329" s="66" t="s">
        <v>1291</v>
      </c>
      <c r="C329" s="66" t="s">
        <v>1311</v>
      </c>
      <c r="D329" s="65">
        <v>120206</v>
      </c>
      <c r="E329" s="66" t="s">
        <v>1081</v>
      </c>
      <c r="F329" s="66" t="s">
        <v>1059</v>
      </c>
      <c r="G329" s="65" t="s">
        <v>163</v>
      </c>
      <c r="H329" s="65">
        <v>52535000</v>
      </c>
      <c r="I329" s="66" t="s">
        <v>566</v>
      </c>
      <c r="J329" s="66">
        <v>21</v>
      </c>
      <c r="K329" s="66" t="s">
        <v>561</v>
      </c>
      <c r="L329" s="66" t="s">
        <v>562</v>
      </c>
      <c r="M329" s="66" t="s">
        <v>563</v>
      </c>
      <c r="N329" s="66" t="s">
        <v>506</v>
      </c>
      <c r="O329" s="67">
        <v>1500</v>
      </c>
      <c r="P329" s="67">
        <v>1500</v>
      </c>
      <c r="Q329" s="67">
        <v>1500</v>
      </c>
      <c r="R329" s="67">
        <v>1500</v>
      </c>
      <c r="AA329" s="55">
        <f t="shared" si="5"/>
        <v>6000</v>
      </c>
    </row>
    <row r="330" spans="1:27">
      <c r="A330" s="65" t="s">
        <v>34</v>
      </c>
      <c r="B330" s="66" t="s">
        <v>1291</v>
      </c>
      <c r="C330" s="66" t="s">
        <v>1311</v>
      </c>
      <c r="D330" s="65">
        <v>120206</v>
      </c>
      <c r="E330" s="66" t="s">
        <v>1081</v>
      </c>
      <c r="F330" s="66" t="s">
        <v>1059</v>
      </c>
      <c r="G330" s="65" t="s">
        <v>222</v>
      </c>
      <c r="H330" s="65">
        <v>52000000</v>
      </c>
      <c r="I330" s="66" t="s">
        <v>488</v>
      </c>
      <c r="J330" s="66">
        <v>22</v>
      </c>
      <c r="K330" s="66" t="s">
        <v>489</v>
      </c>
      <c r="L330" s="66" t="s">
        <v>490</v>
      </c>
      <c r="M330" s="66" t="s">
        <v>489</v>
      </c>
      <c r="N330" s="66" t="s">
        <v>492</v>
      </c>
      <c r="O330" s="67">
        <v>13000</v>
      </c>
      <c r="P330" s="67">
        <v>13000</v>
      </c>
      <c r="Q330" s="67">
        <v>10000</v>
      </c>
      <c r="R330" s="67">
        <v>11000</v>
      </c>
      <c r="AA330" s="55">
        <f t="shared" si="5"/>
        <v>47000</v>
      </c>
    </row>
    <row r="331" spans="1:27">
      <c r="A331" s="65" t="s">
        <v>34</v>
      </c>
      <c r="B331" s="66" t="s">
        <v>1291</v>
      </c>
      <c r="C331" s="66" t="s">
        <v>1311</v>
      </c>
      <c r="D331" s="65">
        <v>120206</v>
      </c>
      <c r="E331" s="66" t="s">
        <v>1081</v>
      </c>
      <c r="F331" s="66" t="s">
        <v>1059</v>
      </c>
      <c r="G331" s="65" t="s">
        <v>105</v>
      </c>
      <c r="H331" s="65">
        <v>52001000</v>
      </c>
      <c r="I331" s="66" t="s">
        <v>488</v>
      </c>
      <c r="J331" s="66">
        <v>22</v>
      </c>
      <c r="K331" s="66" t="s">
        <v>489</v>
      </c>
      <c r="L331" s="66" t="s">
        <v>490</v>
      </c>
      <c r="M331" s="66" t="s">
        <v>489</v>
      </c>
      <c r="N331" s="66" t="s">
        <v>492</v>
      </c>
      <c r="O331" s="67">
        <v>500</v>
      </c>
      <c r="P331" s="67">
        <v>0</v>
      </c>
      <c r="Q331" s="67">
        <v>500</v>
      </c>
      <c r="R331" s="67">
        <v>500</v>
      </c>
      <c r="AA331" s="55">
        <f t="shared" si="5"/>
        <v>1500</v>
      </c>
    </row>
    <row r="332" spans="1:27">
      <c r="A332" s="65" t="s">
        <v>34</v>
      </c>
      <c r="B332" s="66" t="s">
        <v>1291</v>
      </c>
      <c r="C332" s="66" t="s">
        <v>1311</v>
      </c>
      <c r="D332" s="65">
        <v>120206</v>
      </c>
      <c r="E332" s="66" t="s">
        <v>1081</v>
      </c>
      <c r="F332" s="66" t="s">
        <v>1059</v>
      </c>
      <c r="G332" s="65" t="s">
        <v>157</v>
      </c>
      <c r="H332" s="65">
        <v>52554500</v>
      </c>
      <c r="I332" s="66" t="s">
        <v>588</v>
      </c>
      <c r="J332" s="66">
        <v>22</v>
      </c>
      <c r="K332" s="66" t="s">
        <v>489</v>
      </c>
      <c r="L332" s="66" t="s">
        <v>490</v>
      </c>
      <c r="M332" s="66" t="s">
        <v>489</v>
      </c>
      <c r="N332" s="66" t="s">
        <v>463</v>
      </c>
      <c r="O332" s="67">
        <v>350</v>
      </c>
      <c r="P332" s="67">
        <v>0</v>
      </c>
      <c r="Q332" s="67">
        <v>400</v>
      </c>
      <c r="R332" s="67">
        <v>450</v>
      </c>
      <c r="AA332" s="55">
        <f t="shared" si="5"/>
        <v>1200</v>
      </c>
    </row>
    <row r="333" spans="1:27">
      <c r="A333" s="65" t="s">
        <v>34</v>
      </c>
      <c r="B333" s="66" t="s">
        <v>1291</v>
      </c>
      <c r="C333" s="66" t="s">
        <v>1311</v>
      </c>
      <c r="D333" s="65">
        <v>120206</v>
      </c>
      <c r="E333" s="66" t="s">
        <v>1081</v>
      </c>
      <c r="F333" s="66" t="s">
        <v>1059</v>
      </c>
      <c r="G333" s="65" t="s">
        <v>223</v>
      </c>
      <c r="H333" s="65">
        <v>54110000</v>
      </c>
      <c r="I333" s="66" t="s">
        <v>721</v>
      </c>
      <c r="J333" s="66">
        <v>23</v>
      </c>
      <c r="K333" s="66" t="s">
        <v>722</v>
      </c>
      <c r="L333" s="66" t="s">
        <v>723</v>
      </c>
      <c r="M333" s="66" t="s">
        <v>722</v>
      </c>
      <c r="N333" s="66" t="s">
        <v>725</v>
      </c>
      <c r="O333" s="67">
        <v>269</v>
      </c>
      <c r="P333" s="67">
        <v>269</v>
      </c>
      <c r="Q333" s="67">
        <v>269</v>
      </c>
      <c r="R333" s="67">
        <v>869</v>
      </c>
      <c r="AA333" s="55">
        <f t="shared" si="5"/>
        <v>1676</v>
      </c>
    </row>
    <row r="334" spans="1:27">
      <c r="A334" s="65" t="s">
        <v>34</v>
      </c>
      <c r="B334" s="66" t="s">
        <v>1291</v>
      </c>
      <c r="C334" s="66" t="s">
        <v>1311</v>
      </c>
      <c r="D334" s="65">
        <v>120206</v>
      </c>
      <c r="E334" s="66" t="s">
        <v>1081</v>
      </c>
      <c r="F334" s="66" t="s">
        <v>1059</v>
      </c>
      <c r="G334" s="65" t="s">
        <v>111</v>
      </c>
      <c r="H334" s="65">
        <v>54140000</v>
      </c>
      <c r="I334" s="66" t="s">
        <v>732</v>
      </c>
      <c r="J334" s="66">
        <v>23</v>
      </c>
      <c r="K334" s="66" t="s">
        <v>722</v>
      </c>
      <c r="L334" s="66" t="s">
        <v>723</v>
      </c>
      <c r="M334" s="66" t="s">
        <v>722</v>
      </c>
      <c r="N334" s="66" t="s">
        <v>734</v>
      </c>
      <c r="O334" s="67">
        <v>1000</v>
      </c>
      <c r="P334" s="67">
        <v>750</v>
      </c>
      <c r="Q334" s="67">
        <v>750</v>
      </c>
      <c r="R334" s="67">
        <v>1000</v>
      </c>
      <c r="AA334" s="55">
        <f t="shared" si="5"/>
        <v>3500</v>
      </c>
    </row>
    <row r="335" spans="1:27">
      <c r="A335" s="65" t="s">
        <v>34</v>
      </c>
      <c r="B335" s="66" t="s">
        <v>1291</v>
      </c>
      <c r="C335" s="66" t="s">
        <v>1311</v>
      </c>
      <c r="D335" s="65">
        <v>120206</v>
      </c>
      <c r="E335" s="66" t="s">
        <v>1081</v>
      </c>
      <c r="F335" s="66" t="s">
        <v>1059</v>
      </c>
      <c r="G335" s="65" t="s">
        <v>190</v>
      </c>
      <c r="H335" s="65">
        <v>62002400</v>
      </c>
      <c r="I335" s="66" t="s">
        <v>822</v>
      </c>
      <c r="J335" s="66">
        <v>29</v>
      </c>
      <c r="K335" s="66" t="s">
        <v>814</v>
      </c>
      <c r="L335" s="66" t="s">
        <v>815</v>
      </c>
      <c r="M335" s="66" t="s">
        <v>816</v>
      </c>
      <c r="N335" s="66" t="s">
        <v>824</v>
      </c>
      <c r="O335" s="67">
        <v>20000</v>
      </c>
      <c r="P335" s="67">
        <v>15000</v>
      </c>
      <c r="Q335" s="67">
        <v>15000</v>
      </c>
      <c r="R335" s="67">
        <v>15000</v>
      </c>
      <c r="AA335" s="55">
        <f t="shared" si="5"/>
        <v>65000</v>
      </c>
    </row>
    <row r="336" spans="1:27">
      <c r="A336" s="65" t="s">
        <v>34</v>
      </c>
      <c r="B336" s="66" t="s">
        <v>1291</v>
      </c>
      <c r="C336" s="66" t="s">
        <v>1311</v>
      </c>
      <c r="D336" s="65">
        <v>120206</v>
      </c>
      <c r="E336" s="66" t="s">
        <v>1081</v>
      </c>
      <c r="F336" s="66" t="s">
        <v>1059</v>
      </c>
      <c r="G336" s="65" t="s">
        <v>224</v>
      </c>
      <c r="H336" s="65">
        <v>62502400</v>
      </c>
      <c r="I336" s="66" t="s">
        <v>832</v>
      </c>
      <c r="J336" s="66">
        <v>29</v>
      </c>
      <c r="K336" s="66" t="s">
        <v>814</v>
      </c>
      <c r="L336" s="66" t="s">
        <v>815</v>
      </c>
      <c r="M336" s="66" t="s">
        <v>816</v>
      </c>
      <c r="N336" s="66" t="s">
        <v>834</v>
      </c>
      <c r="O336" s="67">
        <v>2300</v>
      </c>
      <c r="P336" s="67">
        <v>2300</v>
      </c>
      <c r="Q336" s="67">
        <v>2300</v>
      </c>
      <c r="R336" s="67">
        <v>2300</v>
      </c>
      <c r="AA336" s="55">
        <f t="shared" si="5"/>
        <v>9200</v>
      </c>
    </row>
    <row r="337" spans="1:27">
      <c r="A337" s="65" t="s">
        <v>34</v>
      </c>
      <c r="B337" s="66" t="s">
        <v>1291</v>
      </c>
      <c r="C337" s="66" t="s">
        <v>1311</v>
      </c>
      <c r="D337" s="65">
        <v>120206</v>
      </c>
      <c r="E337" s="66" t="s">
        <v>1081</v>
      </c>
      <c r="F337" s="66" t="s">
        <v>1059</v>
      </c>
      <c r="G337" s="65" t="s">
        <v>191</v>
      </c>
      <c r="H337" s="65">
        <v>62510000</v>
      </c>
      <c r="I337" s="66" t="s">
        <v>839</v>
      </c>
      <c r="J337" s="66">
        <v>29</v>
      </c>
      <c r="K337" s="66" t="s">
        <v>814</v>
      </c>
      <c r="L337" s="66" t="s">
        <v>815</v>
      </c>
      <c r="M337" s="66" t="s">
        <v>816</v>
      </c>
      <c r="N337" s="66" t="s">
        <v>834</v>
      </c>
      <c r="O337" s="67">
        <v>26080</v>
      </c>
      <c r="P337" s="67">
        <v>26080</v>
      </c>
      <c r="Q337" s="67">
        <v>26080</v>
      </c>
      <c r="R337" s="67">
        <v>27300</v>
      </c>
      <c r="AA337" s="55">
        <f t="shared" si="5"/>
        <v>105540</v>
      </c>
    </row>
    <row r="338" spans="1:27">
      <c r="A338" s="65" t="s">
        <v>34</v>
      </c>
      <c r="B338" s="66" t="s">
        <v>1291</v>
      </c>
      <c r="C338" s="66" t="s">
        <v>1311</v>
      </c>
      <c r="D338" s="65">
        <v>120206</v>
      </c>
      <c r="E338" s="66" t="s">
        <v>1081</v>
      </c>
      <c r="F338" s="66" t="s">
        <v>1059</v>
      </c>
      <c r="G338" s="65" t="s">
        <v>225</v>
      </c>
      <c r="H338" s="65">
        <v>62520700</v>
      </c>
      <c r="I338" s="66" t="s">
        <v>842</v>
      </c>
      <c r="J338" s="66">
        <v>29</v>
      </c>
      <c r="K338" s="66" t="s">
        <v>814</v>
      </c>
      <c r="L338" s="66" t="s">
        <v>815</v>
      </c>
      <c r="M338" s="66" t="s">
        <v>816</v>
      </c>
      <c r="N338" s="66" t="s">
        <v>834</v>
      </c>
      <c r="O338" s="67">
        <v>16000</v>
      </c>
      <c r="P338" s="67">
        <v>16000</v>
      </c>
      <c r="Q338" s="67">
        <v>16000</v>
      </c>
      <c r="R338" s="67">
        <v>16000</v>
      </c>
      <c r="AA338" s="55">
        <f t="shared" si="5"/>
        <v>64000</v>
      </c>
    </row>
    <row r="339" spans="1:27">
      <c r="A339" s="65" t="s">
        <v>34</v>
      </c>
      <c r="B339" s="66" t="s">
        <v>1291</v>
      </c>
      <c r="C339" s="66" t="s">
        <v>1311</v>
      </c>
      <c r="D339" s="65">
        <v>120206</v>
      </c>
      <c r="E339" s="66" t="s">
        <v>1081</v>
      </c>
      <c r="F339" s="66" t="s">
        <v>1059</v>
      </c>
      <c r="G339" s="65" t="s">
        <v>192</v>
      </c>
      <c r="H339" s="65">
        <v>63110000</v>
      </c>
      <c r="I339" s="66" t="s">
        <v>844</v>
      </c>
      <c r="J339" s="66">
        <v>29</v>
      </c>
      <c r="K339" s="66" t="s">
        <v>814</v>
      </c>
      <c r="L339" s="66" t="s">
        <v>815</v>
      </c>
      <c r="M339" s="66" t="s">
        <v>816</v>
      </c>
      <c r="N339" s="66" t="s">
        <v>846</v>
      </c>
      <c r="O339" s="67">
        <v>4500</v>
      </c>
      <c r="P339" s="67">
        <v>4500</v>
      </c>
      <c r="Q339" s="67">
        <v>4500</v>
      </c>
      <c r="R339" s="67">
        <v>4500</v>
      </c>
      <c r="AA339" s="55">
        <f t="shared" si="5"/>
        <v>18000</v>
      </c>
    </row>
    <row r="340" spans="1:27">
      <c r="A340" s="65" t="s">
        <v>34</v>
      </c>
      <c r="B340" s="66" t="s">
        <v>1291</v>
      </c>
      <c r="C340" s="66" t="s">
        <v>1311</v>
      </c>
      <c r="D340" s="65">
        <v>120206</v>
      </c>
      <c r="E340" s="66" t="s">
        <v>1081</v>
      </c>
      <c r="F340" s="66" t="s">
        <v>1059</v>
      </c>
      <c r="G340" s="65" t="s">
        <v>69</v>
      </c>
      <c r="H340" s="65">
        <v>68532000</v>
      </c>
      <c r="I340" s="66" t="s">
        <v>892</v>
      </c>
      <c r="J340" s="66">
        <v>34</v>
      </c>
      <c r="K340" s="66" t="s">
        <v>887</v>
      </c>
      <c r="L340" s="66" t="s">
        <v>888</v>
      </c>
      <c r="M340" s="66" t="s">
        <v>887</v>
      </c>
      <c r="N340" s="66" t="s">
        <v>894</v>
      </c>
      <c r="O340" s="67">
        <v>0</v>
      </c>
      <c r="P340" s="67">
        <v>0</v>
      </c>
      <c r="Q340" s="67">
        <v>0</v>
      </c>
      <c r="R340" s="67">
        <v>0</v>
      </c>
      <c r="AA340" s="55">
        <f t="shared" si="5"/>
        <v>0</v>
      </c>
    </row>
    <row r="341" spans="1:27">
      <c r="A341" s="65" t="s">
        <v>34</v>
      </c>
      <c r="B341" s="66" t="s">
        <v>1291</v>
      </c>
      <c r="C341" s="66" t="s">
        <v>1311</v>
      </c>
      <c r="D341" s="65">
        <v>120206</v>
      </c>
      <c r="E341" s="66" t="s">
        <v>1081</v>
      </c>
      <c r="F341" s="66" t="s">
        <v>1059</v>
      </c>
      <c r="G341" s="65" t="s">
        <v>70</v>
      </c>
      <c r="H341" s="65">
        <v>68533000</v>
      </c>
      <c r="I341" s="66" t="s">
        <v>896</v>
      </c>
      <c r="J341" s="66">
        <v>34</v>
      </c>
      <c r="K341" s="66" t="s">
        <v>887</v>
      </c>
      <c r="L341" s="66" t="s">
        <v>888</v>
      </c>
      <c r="M341" s="66" t="s">
        <v>887</v>
      </c>
      <c r="N341" s="66" t="s">
        <v>894</v>
      </c>
      <c r="O341" s="67">
        <v>15532.361410052972</v>
      </c>
      <c r="P341" s="67">
        <v>14898.631860660495</v>
      </c>
      <c r="Q341" s="67">
        <v>15740.27611338048</v>
      </c>
      <c r="R341" s="67">
        <v>15740.27611338048</v>
      </c>
      <c r="AA341" s="55">
        <f t="shared" si="5"/>
        <v>61911.545497474428</v>
      </c>
    </row>
    <row r="342" spans="1:27">
      <c r="A342" s="65" t="s">
        <v>34</v>
      </c>
      <c r="B342" s="66" t="s">
        <v>1291</v>
      </c>
      <c r="C342" s="66" t="s">
        <v>1311</v>
      </c>
      <c r="D342" s="65">
        <v>120206</v>
      </c>
      <c r="E342" s="66" t="s">
        <v>1081</v>
      </c>
      <c r="F342" s="66" t="s">
        <v>1059</v>
      </c>
      <c r="G342" s="65" t="s">
        <v>71</v>
      </c>
      <c r="H342" s="65">
        <v>68535000</v>
      </c>
      <c r="I342" s="66" t="s">
        <v>898</v>
      </c>
      <c r="J342" s="66">
        <v>34</v>
      </c>
      <c r="K342" s="66" t="s">
        <v>887</v>
      </c>
      <c r="L342" s="66" t="s">
        <v>888</v>
      </c>
      <c r="M342" s="66" t="s">
        <v>887</v>
      </c>
      <c r="N342" s="66" t="s">
        <v>894</v>
      </c>
      <c r="O342" s="67">
        <v>0</v>
      </c>
      <c r="P342" s="67">
        <v>0</v>
      </c>
      <c r="Q342" s="67">
        <v>0</v>
      </c>
      <c r="R342" s="67">
        <v>0</v>
      </c>
      <c r="AA342" s="55">
        <f t="shared" si="5"/>
        <v>0</v>
      </c>
    </row>
    <row r="343" spans="1:27">
      <c r="A343" s="65" t="s">
        <v>34</v>
      </c>
      <c r="B343" s="66" t="s">
        <v>1291</v>
      </c>
      <c r="C343" s="66" t="s">
        <v>1311</v>
      </c>
      <c r="D343" s="65">
        <v>120206</v>
      </c>
      <c r="E343" s="66" t="s">
        <v>1081</v>
      </c>
      <c r="F343" s="66" t="s">
        <v>1059</v>
      </c>
      <c r="G343" s="65" t="s">
        <v>128</v>
      </c>
      <c r="H343" s="65">
        <v>68532100</v>
      </c>
      <c r="I343" s="66" t="s">
        <v>895</v>
      </c>
      <c r="J343" s="66">
        <v>34</v>
      </c>
      <c r="K343" s="66" t="s">
        <v>887</v>
      </c>
      <c r="L343" s="66" t="s">
        <v>888</v>
      </c>
      <c r="M343" s="66" t="s">
        <v>887</v>
      </c>
      <c r="N343" s="66" t="s">
        <v>894</v>
      </c>
      <c r="O343" s="67">
        <v>0</v>
      </c>
      <c r="P343" s="67">
        <v>0</v>
      </c>
      <c r="Q343" s="67">
        <v>0</v>
      </c>
      <c r="R343" s="67">
        <v>0</v>
      </c>
      <c r="AA343" s="55">
        <f t="shared" si="5"/>
        <v>0</v>
      </c>
    </row>
    <row r="344" spans="1:27">
      <c r="A344" s="65" t="s">
        <v>34</v>
      </c>
      <c r="B344" s="66" t="s">
        <v>1291</v>
      </c>
      <c r="C344" s="66" t="s">
        <v>1311</v>
      </c>
      <c r="D344" s="65">
        <v>120206</v>
      </c>
      <c r="E344" s="66" t="s">
        <v>1081</v>
      </c>
      <c r="F344" s="66" t="s">
        <v>1059</v>
      </c>
      <c r="G344" s="65" t="s">
        <v>129</v>
      </c>
      <c r="H344" s="65">
        <v>68533100</v>
      </c>
      <c r="I344" s="66" t="s">
        <v>897</v>
      </c>
      <c r="J344" s="66">
        <v>34</v>
      </c>
      <c r="K344" s="66" t="s">
        <v>887</v>
      </c>
      <c r="L344" s="66" t="s">
        <v>888</v>
      </c>
      <c r="M344" s="66" t="s">
        <v>887</v>
      </c>
      <c r="N344" s="66" t="s">
        <v>894</v>
      </c>
      <c r="O344" s="67">
        <v>-5193.1894184749654</v>
      </c>
      <c r="P344" s="67">
        <v>-4977.8139929403833</v>
      </c>
      <c r="Q344" s="67">
        <v>-5249.5403068320156</v>
      </c>
      <c r="R344" s="67">
        <v>-5249.5403068320156</v>
      </c>
      <c r="AA344" s="55">
        <f t="shared" si="5"/>
        <v>-20670.084025079381</v>
      </c>
    </row>
    <row r="345" spans="1:27">
      <c r="A345" s="65" t="s">
        <v>34</v>
      </c>
      <c r="B345" s="66" t="s">
        <v>1291</v>
      </c>
      <c r="C345" s="66" t="s">
        <v>1311</v>
      </c>
      <c r="D345" s="65">
        <v>120206</v>
      </c>
      <c r="E345" s="66" t="s">
        <v>1081</v>
      </c>
      <c r="F345" s="66" t="s">
        <v>1059</v>
      </c>
      <c r="G345" s="65" t="s">
        <v>130</v>
      </c>
      <c r="H345" s="65">
        <v>68535100</v>
      </c>
      <c r="I345" s="66" t="s">
        <v>899</v>
      </c>
      <c r="J345" s="66">
        <v>34</v>
      </c>
      <c r="K345" s="66" t="s">
        <v>887</v>
      </c>
      <c r="L345" s="66" t="s">
        <v>888</v>
      </c>
      <c r="M345" s="66" t="s">
        <v>887</v>
      </c>
      <c r="N345" s="66" t="s">
        <v>894</v>
      </c>
      <c r="O345" s="67">
        <v>0</v>
      </c>
      <c r="P345" s="67">
        <v>0</v>
      </c>
      <c r="Q345" s="67">
        <v>0</v>
      </c>
      <c r="R345" s="67">
        <v>0</v>
      </c>
      <c r="AA345" s="55">
        <f t="shared" si="5"/>
        <v>0</v>
      </c>
    </row>
    <row r="346" spans="1:27">
      <c r="A346" s="65" t="s">
        <v>35</v>
      </c>
      <c r="B346" s="66" t="s">
        <v>1291</v>
      </c>
      <c r="C346" s="66" t="s">
        <v>1311</v>
      </c>
      <c r="D346" s="65">
        <v>120214</v>
      </c>
      <c r="E346" s="66" t="s">
        <v>1082</v>
      </c>
      <c r="F346" s="66" t="s">
        <v>1059</v>
      </c>
      <c r="G346" s="65" t="s">
        <v>96</v>
      </c>
      <c r="H346" s="65">
        <v>52574000</v>
      </c>
      <c r="I346" s="66" t="s">
        <v>616</v>
      </c>
      <c r="J346" s="66">
        <v>17</v>
      </c>
      <c r="K346" s="66" t="s">
        <v>617</v>
      </c>
      <c r="L346" s="66" t="s">
        <v>618</v>
      </c>
      <c r="M346" s="66" t="s">
        <v>617</v>
      </c>
      <c r="N346" s="66" t="s">
        <v>506</v>
      </c>
      <c r="O346" s="67">
        <v>55</v>
      </c>
      <c r="P346" s="67">
        <v>45</v>
      </c>
      <c r="Q346" s="67">
        <v>45</v>
      </c>
      <c r="R346" s="67">
        <v>45</v>
      </c>
      <c r="AA346" s="55">
        <f t="shared" si="5"/>
        <v>190</v>
      </c>
    </row>
    <row r="347" spans="1:27">
      <c r="A347" s="65" t="s">
        <v>36</v>
      </c>
      <c r="B347" s="66" t="s">
        <v>1291</v>
      </c>
      <c r="C347" s="66" t="s">
        <v>1311</v>
      </c>
      <c r="D347" s="65">
        <v>120217</v>
      </c>
      <c r="E347" s="66" t="s">
        <v>1084</v>
      </c>
      <c r="F347" s="66" t="s">
        <v>1059</v>
      </c>
      <c r="G347" s="65" t="s">
        <v>80</v>
      </c>
      <c r="H347" s="65">
        <v>50109900</v>
      </c>
      <c r="I347" s="66" t="s">
        <v>388</v>
      </c>
      <c r="J347" s="66">
        <v>10</v>
      </c>
      <c r="K347" s="66" t="s">
        <v>347</v>
      </c>
      <c r="L347" s="66" t="s">
        <v>348</v>
      </c>
      <c r="M347" s="66" t="s">
        <v>349</v>
      </c>
      <c r="N347" s="66" t="s">
        <v>351</v>
      </c>
      <c r="O347" s="67">
        <v>-649.07956185600005</v>
      </c>
      <c r="P347" s="67">
        <v>-619.57594540800005</v>
      </c>
      <c r="Q347" s="67">
        <v>-649.07956185600005</v>
      </c>
      <c r="R347" s="67">
        <v>-649.07956185600005</v>
      </c>
      <c r="AA347" s="55">
        <f t="shared" si="5"/>
        <v>-2566.8146309760004</v>
      </c>
    </row>
    <row r="348" spans="1:27">
      <c r="A348" s="65" t="s">
        <v>36</v>
      </c>
      <c r="B348" s="66" t="s">
        <v>1291</v>
      </c>
      <c r="C348" s="66" t="s">
        <v>1311</v>
      </c>
      <c r="D348" s="65">
        <v>120217</v>
      </c>
      <c r="E348" s="66" t="s">
        <v>1084</v>
      </c>
      <c r="F348" s="66" t="s">
        <v>1059</v>
      </c>
      <c r="G348" s="65" t="s">
        <v>152</v>
      </c>
      <c r="H348" s="65">
        <v>50110000</v>
      </c>
      <c r="I348" s="66" t="s">
        <v>389</v>
      </c>
      <c r="J348" s="66">
        <v>10</v>
      </c>
      <c r="K348" s="66" t="s">
        <v>347</v>
      </c>
      <c r="L348" s="66" t="s">
        <v>348</v>
      </c>
      <c r="M348" s="66" t="s">
        <v>349</v>
      </c>
      <c r="N348" s="66" t="s">
        <v>351</v>
      </c>
      <c r="O348" s="67">
        <v>649.06984</v>
      </c>
      <c r="P348" s="67">
        <v>649.06984</v>
      </c>
      <c r="Q348" s="67">
        <v>649.06984</v>
      </c>
      <c r="R348" s="67">
        <v>649.06984</v>
      </c>
      <c r="AA348" s="55">
        <f t="shared" si="5"/>
        <v>2596.27936</v>
      </c>
    </row>
    <row r="349" spans="1:27">
      <c r="A349" s="65" t="s">
        <v>36</v>
      </c>
      <c r="B349" s="66" t="s">
        <v>1291</v>
      </c>
      <c r="C349" s="66" t="s">
        <v>1311</v>
      </c>
      <c r="D349" s="65">
        <v>120217</v>
      </c>
      <c r="E349" s="66" t="s">
        <v>1084</v>
      </c>
      <c r="F349" s="66" t="s">
        <v>1059</v>
      </c>
      <c r="G349" s="65" t="s">
        <v>153</v>
      </c>
      <c r="H349" s="65">
        <v>50119900</v>
      </c>
      <c r="I349" s="66" t="s">
        <v>406</v>
      </c>
      <c r="J349" s="66">
        <v>10</v>
      </c>
      <c r="K349" s="66" t="s">
        <v>347</v>
      </c>
      <c r="L349" s="66" t="s">
        <v>348</v>
      </c>
      <c r="M349" s="66" t="s">
        <v>349</v>
      </c>
      <c r="N349" s="66" t="s">
        <v>351</v>
      </c>
      <c r="O349" s="67">
        <v>0</v>
      </c>
      <c r="P349" s="67">
        <v>0</v>
      </c>
      <c r="Q349" s="67">
        <v>0</v>
      </c>
      <c r="R349" s="67">
        <v>0</v>
      </c>
      <c r="AA349" s="55">
        <f t="shared" si="5"/>
        <v>0</v>
      </c>
    </row>
    <row r="350" spans="1:27">
      <c r="A350" s="65" t="s">
        <v>36</v>
      </c>
      <c r="B350" s="66" t="s">
        <v>1291</v>
      </c>
      <c r="C350" s="66" t="s">
        <v>1311</v>
      </c>
      <c r="D350" s="65">
        <v>120217</v>
      </c>
      <c r="E350" s="66" t="s">
        <v>1084</v>
      </c>
      <c r="F350" s="66" t="s">
        <v>1059</v>
      </c>
      <c r="G350" s="65" t="s">
        <v>52</v>
      </c>
      <c r="H350" s="65">
        <v>50100000</v>
      </c>
      <c r="I350" s="66" t="s">
        <v>346</v>
      </c>
      <c r="J350" s="66">
        <v>10</v>
      </c>
      <c r="K350" s="66" t="s">
        <v>347</v>
      </c>
      <c r="L350" s="66" t="s">
        <v>348</v>
      </c>
      <c r="M350" s="66" t="s">
        <v>349</v>
      </c>
      <c r="N350" s="66" t="s">
        <v>351</v>
      </c>
      <c r="O350" s="67">
        <v>25909.701926400001</v>
      </c>
      <c r="P350" s="67">
        <v>24731.985475199999</v>
      </c>
      <c r="Q350" s="67">
        <v>25909.701926400001</v>
      </c>
      <c r="R350" s="67">
        <v>25909.701926400001</v>
      </c>
      <c r="AA350" s="55">
        <f t="shared" si="5"/>
        <v>102461.0912544</v>
      </c>
    </row>
    <row r="351" spans="1:27">
      <c r="A351" s="65" t="s">
        <v>36</v>
      </c>
      <c r="B351" s="66" t="s">
        <v>1291</v>
      </c>
      <c r="C351" s="66" t="s">
        <v>1311</v>
      </c>
      <c r="D351" s="65">
        <v>120217</v>
      </c>
      <c r="E351" s="66" t="s">
        <v>1084</v>
      </c>
      <c r="F351" s="66" t="s">
        <v>1059</v>
      </c>
      <c r="G351" s="65" t="s">
        <v>81</v>
      </c>
      <c r="H351" s="65">
        <v>50171000</v>
      </c>
      <c r="I351" s="66" t="s">
        <v>409</v>
      </c>
      <c r="J351" s="66">
        <v>10</v>
      </c>
      <c r="K351" s="66" t="s">
        <v>347</v>
      </c>
      <c r="L351" s="66" t="s">
        <v>348</v>
      </c>
      <c r="M351" s="66" t="s">
        <v>349</v>
      </c>
      <c r="N351" s="66" t="s">
        <v>351</v>
      </c>
      <c r="O351" s="67">
        <v>1229.2196007426389</v>
      </c>
      <c r="P351" s="67">
        <v>1173.3455279816098</v>
      </c>
      <c r="Q351" s="67">
        <v>1229.2196007426389</v>
      </c>
      <c r="R351" s="67">
        <v>1229.2196007426389</v>
      </c>
      <c r="AA351" s="55">
        <f t="shared" si="5"/>
        <v>4861.0043302095273</v>
      </c>
    </row>
    <row r="352" spans="1:27">
      <c r="A352" s="65" t="s">
        <v>36</v>
      </c>
      <c r="B352" s="66" t="s">
        <v>1291</v>
      </c>
      <c r="C352" s="66" t="s">
        <v>1311</v>
      </c>
      <c r="D352" s="65">
        <v>120217</v>
      </c>
      <c r="E352" s="66" t="s">
        <v>1084</v>
      </c>
      <c r="F352" s="66" t="s">
        <v>1059</v>
      </c>
      <c r="G352" s="65" t="s">
        <v>84</v>
      </c>
      <c r="H352" s="65">
        <v>50550000</v>
      </c>
      <c r="I352" s="66" t="s">
        <v>446</v>
      </c>
      <c r="J352" s="66">
        <v>12</v>
      </c>
      <c r="K352" s="66" t="s">
        <v>442</v>
      </c>
      <c r="L352" s="66" t="s">
        <v>443</v>
      </c>
      <c r="M352" s="66" t="s">
        <v>444</v>
      </c>
      <c r="N352" s="66" t="s">
        <v>417</v>
      </c>
      <c r="O352" s="67">
        <v>4551.28</v>
      </c>
      <c r="P352" s="67">
        <v>4551.28</v>
      </c>
      <c r="Q352" s="67">
        <v>4551.28</v>
      </c>
      <c r="R352" s="67">
        <v>4551.28</v>
      </c>
      <c r="AA352" s="55">
        <f t="shared" si="5"/>
        <v>18205.12</v>
      </c>
    </row>
    <row r="353" spans="1:27">
      <c r="A353" s="65" t="s">
        <v>36</v>
      </c>
      <c r="B353" s="66" t="s">
        <v>1291</v>
      </c>
      <c r="C353" s="66" t="s">
        <v>1311</v>
      </c>
      <c r="D353" s="65">
        <v>120217</v>
      </c>
      <c r="E353" s="66" t="s">
        <v>1084</v>
      </c>
      <c r="F353" s="66" t="s">
        <v>1059</v>
      </c>
      <c r="G353" s="65" t="s">
        <v>85</v>
      </c>
      <c r="H353" s="65">
        <v>50550100</v>
      </c>
      <c r="I353" s="66" t="s">
        <v>447</v>
      </c>
      <c r="J353" s="66">
        <v>12</v>
      </c>
      <c r="K353" s="66" t="s">
        <v>442</v>
      </c>
      <c r="L353" s="66" t="s">
        <v>443</v>
      </c>
      <c r="M353" s="66" t="s">
        <v>444</v>
      </c>
      <c r="N353" s="66" t="s">
        <v>417</v>
      </c>
      <c r="O353" s="67">
        <v>-102.08000000000001</v>
      </c>
      <c r="P353" s="67">
        <v>-102.08000000000001</v>
      </c>
      <c r="Q353" s="67">
        <v>-102.08000000000001</v>
      </c>
      <c r="R353" s="67">
        <v>-102.08000000000001</v>
      </c>
      <c r="AA353" s="55">
        <f t="shared" si="5"/>
        <v>-408.32000000000005</v>
      </c>
    </row>
    <row r="354" spans="1:27">
      <c r="A354" s="65" t="s">
        <v>36</v>
      </c>
      <c r="B354" s="66" t="s">
        <v>1291</v>
      </c>
      <c r="C354" s="66" t="s">
        <v>1311</v>
      </c>
      <c r="D354" s="65">
        <v>120217</v>
      </c>
      <c r="E354" s="66" t="s">
        <v>1084</v>
      </c>
      <c r="F354" s="66" t="s">
        <v>1059</v>
      </c>
      <c r="G354" s="65" t="s">
        <v>53</v>
      </c>
      <c r="H354" s="65">
        <v>50421000</v>
      </c>
      <c r="I354" s="66" t="s">
        <v>413</v>
      </c>
      <c r="J354" s="66">
        <v>13</v>
      </c>
      <c r="K354" s="66" t="s">
        <v>414</v>
      </c>
      <c r="L354" s="66" t="s">
        <v>415</v>
      </c>
      <c r="M354" s="66" t="s">
        <v>414</v>
      </c>
      <c r="N354" s="66" t="s">
        <v>417</v>
      </c>
      <c r="O354" s="67">
        <v>541.34354703698148</v>
      </c>
      <c r="P354" s="67">
        <v>517.28064143831557</v>
      </c>
      <c r="Q354" s="67">
        <v>541.34354703698148</v>
      </c>
      <c r="R354" s="67">
        <v>541.34354703698148</v>
      </c>
      <c r="AA354" s="55">
        <f t="shared" si="5"/>
        <v>2141.3112825492599</v>
      </c>
    </row>
    <row r="355" spans="1:27">
      <c r="A355" s="65" t="s">
        <v>36</v>
      </c>
      <c r="B355" s="66" t="s">
        <v>1291</v>
      </c>
      <c r="C355" s="66" t="s">
        <v>1311</v>
      </c>
      <c r="D355" s="65">
        <v>120217</v>
      </c>
      <c r="E355" s="66" t="s">
        <v>1084</v>
      </c>
      <c r="F355" s="66" t="s">
        <v>1059</v>
      </c>
      <c r="G355" s="65" t="s">
        <v>54</v>
      </c>
      <c r="H355" s="65">
        <v>50422000</v>
      </c>
      <c r="I355" s="66" t="s">
        <v>419</v>
      </c>
      <c r="J355" s="66">
        <v>13</v>
      </c>
      <c r="K355" s="66" t="s">
        <v>414</v>
      </c>
      <c r="L355" s="66" t="s">
        <v>415</v>
      </c>
      <c r="M355" s="66" t="s">
        <v>414</v>
      </c>
      <c r="N355" s="66" t="s">
        <v>417</v>
      </c>
      <c r="O355" s="67">
        <v>406.57970739696134</v>
      </c>
      <c r="P355" s="67">
        <v>388.10699342437221</v>
      </c>
      <c r="Q355" s="67">
        <v>406.57970739696134</v>
      </c>
      <c r="R355" s="67">
        <v>406.57970739696134</v>
      </c>
      <c r="AA355" s="55">
        <f t="shared" si="5"/>
        <v>1607.8461156152562</v>
      </c>
    </row>
    <row r="356" spans="1:27">
      <c r="A356" s="65" t="s">
        <v>36</v>
      </c>
      <c r="B356" s="66" t="s">
        <v>1291</v>
      </c>
      <c r="C356" s="66" t="s">
        <v>1311</v>
      </c>
      <c r="D356" s="65">
        <v>120217</v>
      </c>
      <c r="E356" s="66" t="s">
        <v>1084</v>
      </c>
      <c r="F356" s="66" t="s">
        <v>1059</v>
      </c>
      <c r="G356" s="65" t="s">
        <v>185</v>
      </c>
      <c r="H356" s="65">
        <v>50454000</v>
      </c>
      <c r="I356" s="66" t="s">
        <v>437</v>
      </c>
      <c r="J356" s="66">
        <v>13</v>
      </c>
      <c r="K356" s="66" t="s">
        <v>414</v>
      </c>
      <c r="L356" s="66" t="s">
        <v>415</v>
      </c>
      <c r="M356" s="66" t="s">
        <v>414</v>
      </c>
      <c r="N356" s="66" t="s">
        <v>417</v>
      </c>
      <c r="O356" s="67">
        <v>0</v>
      </c>
      <c r="P356" s="67">
        <v>0</v>
      </c>
      <c r="Q356" s="67">
        <v>0</v>
      </c>
      <c r="R356" s="67">
        <v>500</v>
      </c>
      <c r="AA356" s="55">
        <f t="shared" si="5"/>
        <v>500</v>
      </c>
    </row>
    <row r="357" spans="1:27">
      <c r="A357" s="65" t="s">
        <v>36</v>
      </c>
      <c r="B357" s="66" t="s">
        <v>1291</v>
      </c>
      <c r="C357" s="66" t="s">
        <v>1311</v>
      </c>
      <c r="D357" s="65">
        <v>120217</v>
      </c>
      <c r="E357" s="66" t="s">
        <v>1084</v>
      </c>
      <c r="F357" s="66" t="s">
        <v>1059</v>
      </c>
      <c r="G357" s="65" t="s">
        <v>90</v>
      </c>
      <c r="H357" s="65">
        <v>50421100</v>
      </c>
      <c r="I357" s="66" t="s">
        <v>418</v>
      </c>
      <c r="J357" s="66">
        <v>13</v>
      </c>
      <c r="K357" s="66" t="s">
        <v>414</v>
      </c>
      <c r="L357" s="66" t="s">
        <v>415</v>
      </c>
      <c r="M357" s="66" t="s">
        <v>414</v>
      </c>
      <c r="N357" s="66" t="s">
        <v>417</v>
      </c>
      <c r="O357" s="67">
        <v>-12.175463860631684</v>
      </c>
      <c r="P357" s="67">
        <v>-11.633124252299636</v>
      </c>
      <c r="Q357" s="67">
        <v>-12.175463860631684</v>
      </c>
      <c r="R357" s="67">
        <v>-12.175463860631684</v>
      </c>
      <c r="AA357" s="55">
        <f t="shared" si="5"/>
        <v>-48.159515834194679</v>
      </c>
    </row>
    <row r="358" spans="1:27">
      <c r="A358" s="65" t="s">
        <v>36</v>
      </c>
      <c r="B358" s="66" t="s">
        <v>1291</v>
      </c>
      <c r="C358" s="66" t="s">
        <v>1311</v>
      </c>
      <c r="D358" s="65">
        <v>120217</v>
      </c>
      <c r="E358" s="66" t="s">
        <v>1084</v>
      </c>
      <c r="F358" s="66" t="s">
        <v>1059</v>
      </c>
      <c r="G358" s="65" t="s">
        <v>91</v>
      </c>
      <c r="H358" s="65">
        <v>50422100</v>
      </c>
      <c r="I358" s="66" t="s">
        <v>420</v>
      </c>
      <c r="J358" s="66">
        <v>13</v>
      </c>
      <c r="K358" s="66" t="s">
        <v>414</v>
      </c>
      <c r="L358" s="66" t="s">
        <v>415</v>
      </c>
      <c r="M358" s="66" t="s">
        <v>414</v>
      </c>
      <c r="N358" s="66" t="s">
        <v>417</v>
      </c>
      <c r="O358" s="67">
        <v>-5.9523538667505873</v>
      </c>
      <c r="P358" s="67">
        <v>-5.6817923273528326</v>
      </c>
      <c r="Q358" s="67">
        <v>-5.9523538667505873</v>
      </c>
      <c r="R358" s="67">
        <v>-5.9523538667505873</v>
      </c>
      <c r="AA358" s="55">
        <f t="shared" si="5"/>
        <v>-23.538853927604595</v>
      </c>
    </row>
    <row r="359" spans="1:27">
      <c r="A359" s="65" t="s">
        <v>36</v>
      </c>
      <c r="B359" s="66" t="s">
        <v>1291</v>
      </c>
      <c r="C359" s="66" t="s">
        <v>1311</v>
      </c>
      <c r="D359" s="65">
        <v>120217</v>
      </c>
      <c r="E359" s="66" t="s">
        <v>1084</v>
      </c>
      <c r="F359" s="66" t="s">
        <v>1059</v>
      </c>
      <c r="G359" s="65" t="s">
        <v>92</v>
      </c>
      <c r="H359" s="65">
        <v>53150000</v>
      </c>
      <c r="I359" s="66" t="s">
        <v>658</v>
      </c>
      <c r="J359" s="66">
        <v>15</v>
      </c>
      <c r="K359" s="66" t="s">
        <v>650</v>
      </c>
      <c r="L359" s="66" t="s">
        <v>651</v>
      </c>
      <c r="M359" s="66" t="s">
        <v>650</v>
      </c>
      <c r="N359" s="66" t="s">
        <v>660</v>
      </c>
      <c r="O359" s="67">
        <v>3000</v>
      </c>
      <c r="P359" s="67">
        <v>3000</v>
      </c>
      <c r="Q359" s="67">
        <v>3000</v>
      </c>
      <c r="R359" s="67">
        <v>3000</v>
      </c>
      <c r="AA359" s="55">
        <f t="shared" si="5"/>
        <v>12000</v>
      </c>
    </row>
    <row r="360" spans="1:27">
      <c r="A360" s="65" t="s">
        <v>36</v>
      </c>
      <c r="B360" s="66" t="s">
        <v>1291</v>
      </c>
      <c r="C360" s="66" t="s">
        <v>1311</v>
      </c>
      <c r="D360" s="65">
        <v>120217</v>
      </c>
      <c r="E360" s="66" t="s">
        <v>1084</v>
      </c>
      <c r="F360" s="66" t="s">
        <v>1059</v>
      </c>
      <c r="G360" s="65" t="s">
        <v>187</v>
      </c>
      <c r="H360" s="65">
        <v>53152000</v>
      </c>
      <c r="I360" s="66" t="s">
        <v>676</v>
      </c>
      <c r="J360" s="66">
        <v>15</v>
      </c>
      <c r="K360" s="66" t="s">
        <v>650</v>
      </c>
      <c r="L360" s="66" t="s">
        <v>651</v>
      </c>
      <c r="M360" s="66" t="s">
        <v>650</v>
      </c>
      <c r="N360" s="66" t="s">
        <v>678</v>
      </c>
      <c r="O360" s="67">
        <v>2000</v>
      </c>
      <c r="P360" s="67">
        <v>2000</v>
      </c>
      <c r="Q360" s="67">
        <v>2000</v>
      </c>
      <c r="R360" s="67">
        <v>2000</v>
      </c>
      <c r="AA360" s="55">
        <f t="shared" si="5"/>
        <v>8000</v>
      </c>
    </row>
    <row r="361" spans="1:27">
      <c r="A361" s="65" t="s">
        <v>36</v>
      </c>
      <c r="B361" s="66" t="s">
        <v>1291</v>
      </c>
      <c r="C361" s="66" t="s">
        <v>1311</v>
      </c>
      <c r="D361" s="65">
        <v>120217</v>
      </c>
      <c r="E361" s="66" t="s">
        <v>1084</v>
      </c>
      <c r="F361" s="66" t="s">
        <v>1059</v>
      </c>
      <c r="G361" s="65" t="s">
        <v>97</v>
      </c>
      <c r="H361" s="65">
        <v>52574100</v>
      </c>
      <c r="I361" s="66" t="s">
        <v>623</v>
      </c>
      <c r="J361" s="66">
        <v>17</v>
      </c>
      <c r="K361" s="66" t="s">
        <v>617</v>
      </c>
      <c r="L361" s="66" t="s">
        <v>618</v>
      </c>
      <c r="M361" s="66" t="s">
        <v>617</v>
      </c>
      <c r="N361" s="66" t="s">
        <v>506</v>
      </c>
      <c r="O361" s="67">
        <v>500</v>
      </c>
      <c r="P361" s="67">
        <v>500</v>
      </c>
      <c r="Q361" s="67">
        <v>500</v>
      </c>
      <c r="R361" s="67">
        <v>500</v>
      </c>
      <c r="AA361" s="55">
        <f t="shared" si="5"/>
        <v>2000</v>
      </c>
    </row>
    <row r="362" spans="1:27">
      <c r="A362" s="65" t="s">
        <v>36</v>
      </c>
      <c r="B362" s="66" t="s">
        <v>1291</v>
      </c>
      <c r="C362" s="66" t="s">
        <v>1311</v>
      </c>
      <c r="D362" s="65">
        <v>120217</v>
      </c>
      <c r="E362" s="66" t="s">
        <v>1084</v>
      </c>
      <c r="F362" s="66" t="s">
        <v>1059</v>
      </c>
      <c r="G362" s="65" t="s">
        <v>155</v>
      </c>
      <c r="H362" s="65">
        <v>52562500</v>
      </c>
      <c r="I362" s="66" t="s">
        <v>595</v>
      </c>
      <c r="J362" s="66">
        <v>18</v>
      </c>
      <c r="K362" s="66" t="s">
        <v>596</v>
      </c>
      <c r="L362" s="66" t="s">
        <v>597</v>
      </c>
      <c r="M362" s="66" t="s">
        <v>598</v>
      </c>
      <c r="N362" s="66" t="s">
        <v>506</v>
      </c>
      <c r="O362" s="67">
        <v>1300</v>
      </c>
      <c r="P362" s="67">
        <v>1300</v>
      </c>
      <c r="Q362" s="67">
        <v>1300</v>
      </c>
      <c r="R362" s="67">
        <v>1300</v>
      </c>
      <c r="AA362" s="55">
        <f t="shared" si="5"/>
        <v>5200</v>
      </c>
    </row>
    <row r="363" spans="1:27">
      <c r="A363" s="65" t="s">
        <v>36</v>
      </c>
      <c r="B363" s="66" t="s">
        <v>1291</v>
      </c>
      <c r="C363" s="66" t="s">
        <v>1311</v>
      </c>
      <c r="D363" s="65">
        <v>120217</v>
      </c>
      <c r="E363" s="66" t="s">
        <v>1084</v>
      </c>
      <c r="F363" s="66" t="s">
        <v>1059</v>
      </c>
      <c r="G363" s="65" t="s">
        <v>156</v>
      </c>
      <c r="H363" s="65">
        <v>52582000</v>
      </c>
      <c r="I363" s="66" t="s">
        <v>633</v>
      </c>
      <c r="J363" s="66">
        <v>19</v>
      </c>
      <c r="K363" s="66" t="s">
        <v>527</v>
      </c>
      <c r="L363" s="66" t="s">
        <v>528</v>
      </c>
      <c r="M363" s="66" t="s">
        <v>529</v>
      </c>
      <c r="N363" s="66" t="s">
        <v>519</v>
      </c>
      <c r="O363" s="67">
        <v>750</v>
      </c>
      <c r="P363" s="67">
        <v>0</v>
      </c>
      <c r="Q363" s="67">
        <v>0</v>
      </c>
      <c r="R363" s="67">
        <v>0</v>
      </c>
      <c r="AA363" s="55">
        <f t="shared" si="5"/>
        <v>750</v>
      </c>
    </row>
    <row r="364" spans="1:27">
      <c r="A364" s="65" t="s">
        <v>36</v>
      </c>
      <c r="B364" s="66" t="s">
        <v>1291</v>
      </c>
      <c r="C364" s="66" t="s">
        <v>1311</v>
      </c>
      <c r="D364" s="65">
        <v>120217</v>
      </c>
      <c r="E364" s="66" t="s">
        <v>1084</v>
      </c>
      <c r="F364" s="66" t="s">
        <v>1059</v>
      </c>
      <c r="G364" s="65" t="s">
        <v>102</v>
      </c>
      <c r="H364" s="65">
        <v>52534021</v>
      </c>
      <c r="I364" s="66" t="s">
        <v>564</v>
      </c>
      <c r="J364" s="66">
        <v>21</v>
      </c>
      <c r="K364" s="66" t="s">
        <v>561</v>
      </c>
      <c r="L364" s="66" t="s">
        <v>562</v>
      </c>
      <c r="M364" s="66" t="s">
        <v>563</v>
      </c>
      <c r="N364" s="66" t="s">
        <v>506</v>
      </c>
      <c r="O364" s="67">
        <v>162.5</v>
      </c>
      <c r="P364" s="67">
        <v>312.5</v>
      </c>
      <c r="Q364" s="67">
        <v>50</v>
      </c>
      <c r="R364" s="67">
        <v>50</v>
      </c>
      <c r="AA364" s="55">
        <f t="shared" si="5"/>
        <v>575</v>
      </c>
    </row>
    <row r="365" spans="1:27">
      <c r="A365" s="65" t="s">
        <v>36</v>
      </c>
      <c r="B365" s="66" t="s">
        <v>1291</v>
      </c>
      <c r="C365" s="66" t="s">
        <v>1311</v>
      </c>
      <c r="D365" s="65">
        <v>120217</v>
      </c>
      <c r="E365" s="66" t="s">
        <v>1084</v>
      </c>
      <c r="F365" s="66" t="s">
        <v>1059</v>
      </c>
      <c r="G365" s="65" t="s">
        <v>103</v>
      </c>
      <c r="H365" s="65">
        <v>52534000</v>
      </c>
      <c r="I365" s="66" t="s">
        <v>560</v>
      </c>
      <c r="J365" s="66">
        <v>21</v>
      </c>
      <c r="K365" s="66" t="s">
        <v>561</v>
      </c>
      <c r="L365" s="66" t="s">
        <v>562</v>
      </c>
      <c r="M365" s="66" t="s">
        <v>563</v>
      </c>
      <c r="N365" s="66" t="s">
        <v>506</v>
      </c>
      <c r="O365" s="67">
        <v>0</v>
      </c>
      <c r="P365" s="67">
        <v>2170</v>
      </c>
      <c r="Q365" s="67">
        <v>0</v>
      </c>
      <c r="R365" s="67">
        <v>0</v>
      </c>
      <c r="AA365" s="55">
        <f t="shared" si="5"/>
        <v>2170</v>
      </c>
    </row>
    <row r="366" spans="1:27">
      <c r="A366" s="65" t="s">
        <v>36</v>
      </c>
      <c r="B366" s="66" t="s">
        <v>1291</v>
      </c>
      <c r="C366" s="66" t="s">
        <v>1311</v>
      </c>
      <c r="D366" s="65">
        <v>120217</v>
      </c>
      <c r="E366" s="66" t="s">
        <v>1084</v>
      </c>
      <c r="F366" s="66" t="s">
        <v>1059</v>
      </c>
      <c r="G366" s="65" t="s">
        <v>104</v>
      </c>
      <c r="H366" s="65">
        <v>52534200</v>
      </c>
      <c r="I366" s="66" t="s">
        <v>565</v>
      </c>
      <c r="J366" s="66">
        <v>21</v>
      </c>
      <c r="K366" s="66" t="s">
        <v>561</v>
      </c>
      <c r="L366" s="66" t="s">
        <v>562</v>
      </c>
      <c r="M366" s="66" t="s">
        <v>563</v>
      </c>
      <c r="N366" s="66" t="s">
        <v>506</v>
      </c>
      <c r="O366" s="67">
        <v>200</v>
      </c>
      <c r="P366" s="67">
        <v>0</v>
      </c>
      <c r="Q366" s="67">
        <v>0</v>
      </c>
      <c r="R366" s="67">
        <v>0</v>
      </c>
      <c r="AA366" s="55">
        <f t="shared" si="5"/>
        <v>200</v>
      </c>
    </row>
    <row r="367" spans="1:27">
      <c r="A367" s="65" t="s">
        <v>36</v>
      </c>
      <c r="B367" s="66" t="s">
        <v>1291</v>
      </c>
      <c r="C367" s="66" t="s">
        <v>1311</v>
      </c>
      <c r="D367" s="65">
        <v>120217</v>
      </c>
      <c r="E367" s="66" t="s">
        <v>1084</v>
      </c>
      <c r="F367" s="66" t="s">
        <v>1059</v>
      </c>
      <c r="G367" s="65" t="s">
        <v>222</v>
      </c>
      <c r="H367" s="65">
        <v>52000000</v>
      </c>
      <c r="I367" s="66" t="s">
        <v>488</v>
      </c>
      <c r="J367" s="66">
        <v>22</v>
      </c>
      <c r="K367" s="66" t="s">
        <v>489</v>
      </c>
      <c r="L367" s="66" t="s">
        <v>490</v>
      </c>
      <c r="M367" s="66" t="s">
        <v>489</v>
      </c>
      <c r="N367" s="66" t="s">
        <v>492</v>
      </c>
      <c r="O367" s="67">
        <v>1450</v>
      </c>
      <c r="P367" s="67">
        <v>1450</v>
      </c>
      <c r="Q367" s="67">
        <v>1450</v>
      </c>
      <c r="R367" s="67">
        <v>2150</v>
      </c>
      <c r="AA367" s="55">
        <f t="shared" si="5"/>
        <v>6500</v>
      </c>
    </row>
    <row r="368" spans="1:27">
      <c r="A368" s="65" t="s">
        <v>36</v>
      </c>
      <c r="B368" s="66" t="s">
        <v>1291</v>
      </c>
      <c r="C368" s="66" t="s">
        <v>1311</v>
      </c>
      <c r="D368" s="65">
        <v>120217</v>
      </c>
      <c r="E368" s="66" t="s">
        <v>1084</v>
      </c>
      <c r="F368" s="66" t="s">
        <v>1059</v>
      </c>
      <c r="G368" s="65" t="s">
        <v>157</v>
      </c>
      <c r="H368" s="65">
        <v>52554500</v>
      </c>
      <c r="I368" s="66" t="s">
        <v>588</v>
      </c>
      <c r="J368" s="66">
        <v>22</v>
      </c>
      <c r="K368" s="66" t="s">
        <v>489</v>
      </c>
      <c r="L368" s="66" t="s">
        <v>490</v>
      </c>
      <c r="M368" s="66" t="s">
        <v>489</v>
      </c>
      <c r="N368" s="66" t="s">
        <v>463</v>
      </c>
      <c r="O368" s="67">
        <v>6500</v>
      </c>
      <c r="P368" s="67">
        <v>6500</v>
      </c>
      <c r="Q368" s="67">
        <v>6500</v>
      </c>
      <c r="R368" s="67">
        <v>6500</v>
      </c>
      <c r="AA368" s="55">
        <f t="shared" si="5"/>
        <v>26000</v>
      </c>
    </row>
    <row r="369" spans="1:27">
      <c r="A369" s="65" t="s">
        <v>36</v>
      </c>
      <c r="B369" s="66" t="s">
        <v>1291</v>
      </c>
      <c r="C369" s="66" t="s">
        <v>1311</v>
      </c>
      <c r="D369" s="65">
        <v>120217</v>
      </c>
      <c r="E369" s="66" t="s">
        <v>1084</v>
      </c>
      <c r="F369" s="66" t="s">
        <v>1059</v>
      </c>
      <c r="G369" s="65" t="s">
        <v>189</v>
      </c>
      <c r="H369" s="65">
        <v>62002300</v>
      </c>
      <c r="I369" s="66" t="s">
        <v>819</v>
      </c>
      <c r="J369" s="66">
        <v>29</v>
      </c>
      <c r="K369" s="66" t="s">
        <v>814</v>
      </c>
      <c r="L369" s="66" t="s">
        <v>815</v>
      </c>
      <c r="M369" s="66" t="s">
        <v>816</v>
      </c>
      <c r="N369" s="66" t="s">
        <v>821</v>
      </c>
      <c r="O369" s="67">
        <v>1300</v>
      </c>
      <c r="P369" s="67">
        <v>1300</v>
      </c>
      <c r="Q369" s="67">
        <v>1300</v>
      </c>
      <c r="R369" s="67">
        <v>1300</v>
      </c>
      <c r="AA369" s="55">
        <f t="shared" si="5"/>
        <v>5200</v>
      </c>
    </row>
    <row r="370" spans="1:27">
      <c r="A370" s="65" t="s">
        <v>36</v>
      </c>
      <c r="B370" s="66" t="s">
        <v>1291</v>
      </c>
      <c r="C370" s="66" t="s">
        <v>1311</v>
      </c>
      <c r="D370" s="65">
        <v>120217</v>
      </c>
      <c r="E370" s="66" t="s">
        <v>1084</v>
      </c>
      <c r="F370" s="66" t="s">
        <v>1059</v>
      </c>
      <c r="G370" s="65" t="s">
        <v>192</v>
      </c>
      <c r="H370" s="65">
        <v>63110000</v>
      </c>
      <c r="I370" s="66" t="s">
        <v>844</v>
      </c>
      <c r="J370" s="66">
        <v>29</v>
      </c>
      <c r="K370" s="66" t="s">
        <v>814</v>
      </c>
      <c r="L370" s="66" t="s">
        <v>815</v>
      </c>
      <c r="M370" s="66" t="s">
        <v>816</v>
      </c>
      <c r="N370" s="66" t="s">
        <v>846</v>
      </c>
      <c r="O370" s="67">
        <v>150</v>
      </c>
      <c r="P370" s="67">
        <v>150</v>
      </c>
      <c r="Q370" s="67">
        <v>150</v>
      </c>
      <c r="R370" s="67">
        <v>150</v>
      </c>
      <c r="AA370" s="55">
        <f t="shared" si="5"/>
        <v>600</v>
      </c>
    </row>
    <row r="371" spans="1:27">
      <c r="A371" s="65" t="s">
        <v>36</v>
      </c>
      <c r="B371" s="66" t="s">
        <v>1291</v>
      </c>
      <c r="C371" s="66" t="s">
        <v>1311</v>
      </c>
      <c r="D371" s="65">
        <v>120217</v>
      </c>
      <c r="E371" s="66" t="s">
        <v>1084</v>
      </c>
      <c r="F371" s="66" t="s">
        <v>1059</v>
      </c>
      <c r="G371" s="65" t="s">
        <v>69</v>
      </c>
      <c r="H371" s="65">
        <v>68532000</v>
      </c>
      <c r="I371" s="66" t="s">
        <v>892</v>
      </c>
      <c r="J371" s="66">
        <v>34</v>
      </c>
      <c r="K371" s="66" t="s">
        <v>887</v>
      </c>
      <c r="L371" s="66" t="s">
        <v>888</v>
      </c>
      <c r="M371" s="66" t="s">
        <v>887</v>
      </c>
      <c r="N371" s="66" t="s">
        <v>894</v>
      </c>
      <c r="O371" s="67">
        <v>0</v>
      </c>
      <c r="P371" s="67">
        <v>0</v>
      </c>
      <c r="Q371" s="67">
        <v>0</v>
      </c>
      <c r="R371" s="67">
        <v>0</v>
      </c>
      <c r="AA371" s="55">
        <f t="shared" si="5"/>
        <v>0</v>
      </c>
    </row>
    <row r="372" spans="1:27">
      <c r="A372" s="65" t="s">
        <v>36</v>
      </c>
      <c r="B372" s="66" t="s">
        <v>1291</v>
      </c>
      <c r="C372" s="66" t="s">
        <v>1311</v>
      </c>
      <c r="D372" s="65">
        <v>120217</v>
      </c>
      <c r="E372" s="66" t="s">
        <v>1084</v>
      </c>
      <c r="F372" s="66" t="s">
        <v>1059</v>
      </c>
      <c r="G372" s="65" t="s">
        <v>70</v>
      </c>
      <c r="H372" s="65">
        <v>68533000</v>
      </c>
      <c r="I372" s="66" t="s">
        <v>896</v>
      </c>
      <c r="J372" s="66">
        <v>34</v>
      </c>
      <c r="K372" s="66" t="s">
        <v>887</v>
      </c>
      <c r="L372" s="66" t="s">
        <v>888</v>
      </c>
      <c r="M372" s="66" t="s">
        <v>887</v>
      </c>
      <c r="N372" s="66" t="s">
        <v>894</v>
      </c>
      <c r="O372" s="67">
        <v>2125.8616295864117</v>
      </c>
      <c r="P372" s="67">
        <v>2031.4923495033929</v>
      </c>
      <c r="Q372" s="67">
        <v>2125.8616295864117</v>
      </c>
      <c r="R372" s="67">
        <v>2125.8616295864117</v>
      </c>
      <c r="AA372" s="55">
        <f t="shared" si="5"/>
        <v>8409.0772382626292</v>
      </c>
    </row>
    <row r="373" spans="1:27">
      <c r="A373" s="65" t="s">
        <v>36</v>
      </c>
      <c r="B373" s="66" t="s">
        <v>1291</v>
      </c>
      <c r="C373" s="66" t="s">
        <v>1311</v>
      </c>
      <c r="D373" s="65">
        <v>120217</v>
      </c>
      <c r="E373" s="66" t="s">
        <v>1084</v>
      </c>
      <c r="F373" s="66" t="s">
        <v>1059</v>
      </c>
      <c r="G373" s="65" t="s">
        <v>71</v>
      </c>
      <c r="H373" s="65">
        <v>68535000</v>
      </c>
      <c r="I373" s="66" t="s">
        <v>898</v>
      </c>
      <c r="J373" s="66">
        <v>34</v>
      </c>
      <c r="K373" s="66" t="s">
        <v>887</v>
      </c>
      <c r="L373" s="66" t="s">
        <v>888</v>
      </c>
      <c r="M373" s="66" t="s">
        <v>887</v>
      </c>
      <c r="N373" s="66" t="s">
        <v>894</v>
      </c>
      <c r="O373" s="67">
        <v>0</v>
      </c>
      <c r="P373" s="67">
        <v>0</v>
      </c>
      <c r="Q373" s="67">
        <v>0</v>
      </c>
      <c r="R373" s="67">
        <v>0</v>
      </c>
      <c r="AA373" s="55">
        <f t="shared" si="5"/>
        <v>0</v>
      </c>
    </row>
    <row r="374" spans="1:27">
      <c r="A374" s="65" t="s">
        <v>36</v>
      </c>
      <c r="B374" s="66" t="s">
        <v>1291</v>
      </c>
      <c r="C374" s="66" t="s">
        <v>1311</v>
      </c>
      <c r="D374" s="65">
        <v>120217</v>
      </c>
      <c r="E374" s="66" t="s">
        <v>1084</v>
      </c>
      <c r="F374" s="66" t="s">
        <v>1059</v>
      </c>
      <c r="G374" s="65" t="s">
        <v>128</v>
      </c>
      <c r="H374" s="65">
        <v>68532100</v>
      </c>
      <c r="I374" s="66" t="s">
        <v>895</v>
      </c>
      <c r="J374" s="66">
        <v>34</v>
      </c>
      <c r="K374" s="66" t="s">
        <v>887</v>
      </c>
      <c r="L374" s="66" t="s">
        <v>888</v>
      </c>
      <c r="M374" s="66" t="s">
        <v>887</v>
      </c>
      <c r="N374" s="66" t="s">
        <v>894</v>
      </c>
      <c r="O374" s="67">
        <v>0</v>
      </c>
      <c r="P374" s="67">
        <v>0</v>
      </c>
      <c r="Q374" s="67">
        <v>0</v>
      </c>
      <c r="R374" s="67">
        <v>0</v>
      </c>
      <c r="AA374" s="55">
        <f t="shared" si="5"/>
        <v>0</v>
      </c>
    </row>
    <row r="375" spans="1:27">
      <c r="A375" s="65" t="s">
        <v>36</v>
      </c>
      <c r="B375" s="66" t="s">
        <v>1291</v>
      </c>
      <c r="C375" s="66" t="s">
        <v>1311</v>
      </c>
      <c r="D375" s="65">
        <v>120217</v>
      </c>
      <c r="E375" s="66" t="s">
        <v>1084</v>
      </c>
      <c r="F375" s="66" t="s">
        <v>1059</v>
      </c>
      <c r="G375" s="65" t="s">
        <v>129</v>
      </c>
      <c r="H375" s="65">
        <v>68533100</v>
      </c>
      <c r="I375" s="66" t="s">
        <v>897</v>
      </c>
      <c r="J375" s="66">
        <v>34</v>
      </c>
      <c r="K375" s="66" t="s">
        <v>887</v>
      </c>
      <c r="L375" s="66" t="s">
        <v>888</v>
      </c>
      <c r="M375" s="66" t="s">
        <v>887</v>
      </c>
      <c r="N375" s="66" t="s">
        <v>894</v>
      </c>
      <c r="O375" s="67">
        <v>-53.900677280240352</v>
      </c>
      <c r="P375" s="67">
        <v>-51.496707829102156</v>
      </c>
      <c r="Q375" s="67">
        <v>-53.900677280240352</v>
      </c>
      <c r="R375" s="67">
        <v>-53.900677280240352</v>
      </c>
      <c r="AA375" s="55">
        <f t="shared" si="5"/>
        <v>-213.19873966982323</v>
      </c>
    </row>
    <row r="376" spans="1:27">
      <c r="A376" s="65" t="s">
        <v>36</v>
      </c>
      <c r="B376" s="66" t="s">
        <v>1291</v>
      </c>
      <c r="C376" s="66" t="s">
        <v>1311</v>
      </c>
      <c r="D376" s="65">
        <v>120217</v>
      </c>
      <c r="E376" s="66" t="s">
        <v>1084</v>
      </c>
      <c r="F376" s="66" t="s">
        <v>1059</v>
      </c>
      <c r="G376" s="65" t="s">
        <v>130</v>
      </c>
      <c r="H376" s="65">
        <v>68535100</v>
      </c>
      <c r="I376" s="66" t="s">
        <v>899</v>
      </c>
      <c r="J376" s="66">
        <v>34</v>
      </c>
      <c r="K376" s="66" t="s">
        <v>887</v>
      </c>
      <c r="L376" s="66" t="s">
        <v>888</v>
      </c>
      <c r="M376" s="66" t="s">
        <v>887</v>
      </c>
      <c r="N376" s="66" t="s">
        <v>894</v>
      </c>
      <c r="O376" s="67">
        <v>0</v>
      </c>
      <c r="P376" s="67">
        <v>0</v>
      </c>
      <c r="Q376" s="67">
        <v>0</v>
      </c>
      <c r="R376" s="67">
        <v>0</v>
      </c>
      <c r="AA376" s="55">
        <f t="shared" si="5"/>
        <v>0</v>
      </c>
    </row>
    <row r="377" spans="1:27">
      <c r="A377" s="65" t="s">
        <v>37</v>
      </c>
      <c r="B377" s="66" t="s">
        <v>1291</v>
      </c>
      <c r="C377" s="66" t="s">
        <v>1311</v>
      </c>
      <c r="D377" s="65">
        <v>120250</v>
      </c>
      <c r="E377" s="66" t="s">
        <v>1085</v>
      </c>
      <c r="F377" s="66" t="s">
        <v>1059</v>
      </c>
      <c r="G377" s="65" t="s">
        <v>182</v>
      </c>
      <c r="H377" s="65">
        <v>51510000</v>
      </c>
      <c r="I377" s="66" t="s">
        <v>465</v>
      </c>
      <c r="J377" s="66">
        <v>7</v>
      </c>
      <c r="K377" s="66" t="s">
        <v>466</v>
      </c>
      <c r="L377" s="66" t="s">
        <v>467</v>
      </c>
      <c r="M377" s="66" t="s">
        <v>468</v>
      </c>
      <c r="N377" s="66" t="s">
        <v>470</v>
      </c>
      <c r="O377" s="67">
        <v>238666</v>
      </c>
      <c r="P377" s="67">
        <v>162053</v>
      </c>
      <c r="Q377" s="67">
        <v>145676</v>
      </c>
      <c r="R377" s="67">
        <v>124838</v>
      </c>
      <c r="AA377" s="55">
        <f t="shared" si="5"/>
        <v>671233</v>
      </c>
    </row>
    <row r="378" spans="1:27">
      <c r="A378" s="65" t="s">
        <v>37</v>
      </c>
      <c r="B378" s="66" t="s">
        <v>1291</v>
      </c>
      <c r="C378" s="66" t="s">
        <v>1311</v>
      </c>
      <c r="D378" s="65">
        <v>120250</v>
      </c>
      <c r="E378" s="66" t="s">
        <v>1085</v>
      </c>
      <c r="F378" s="66" t="s">
        <v>1059</v>
      </c>
      <c r="G378" s="65" t="s">
        <v>226</v>
      </c>
      <c r="H378" s="65">
        <v>51800000</v>
      </c>
      <c r="I378" s="66" t="s">
        <v>484</v>
      </c>
      <c r="J378" s="66">
        <v>8</v>
      </c>
      <c r="K378" s="66" t="s">
        <v>484</v>
      </c>
      <c r="L378" s="66" t="s">
        <v>485</v>
      </c>
      <c r="M378" s="66" t="s">
        <v>484</v>
      </c>
      <c r="N378" s="66" t="s">
        <v>487</v>
      </c>
      <c r="O378" s="67">
        <v>95441.270227811765</v>
      </c>
      <c r="P378" s="67">
        <v>84724.677690251701</v>
      </c>
      <c r="Q378" s="67">
        <v>64361.863142900875</v>
      </c>
      <c r="R378" s="67">
        <v>61690.019732957364</v>
      </c>
      <c r="AA378" s="55">
        <f t="shared" si="5"/>
        <v>306217.83079392172</v>
      </c>
    </row>
    <row r="379" spans="1:27">
      <c r="A379" s="65" t="s">
        <v>37</v>
      </c>
      <c r="B379" s="66" t="s">
        <v>1291</v>
      </c>
      <c r="C379" s="66" t="s">
        <v>1311</v>
      </c>
      <c r="D379" s="65">
        <v>120250</v>
      </c>
      <c r="E379" s="66" t="s">
        <v>1085</v>
      </c>
      <c r="F379" s="66" t="s">
        <v>1059</v>
      </c>
      <c r="G379" s="65" t="s">
        <v>183</v>
      </c>
      <c r="H379" s="65">
        <v>51110000</v>
      </c>
      <c r="I379" s="66" t="s">
        <v>459</v>
      </c>
      <c r="J379" s="66">
        <v>9</v>
      </c>
      <c r="K379" s="66" t="s">
        <v>460</v>
      </c>
      <c r="L379" s="66" t="s">
        <v>461</v>
      </c>
      <c r="M379" s="66" t="s">
        <v>460</v>
      </c>
      <c r="N379" s="66" t="s">
        <v>463</v>
      </c>
      <c r="O379" s="67">
        <v>5000</v>
      </c>
      <c r="P379" s="67">
        <v>5000</v>
      </c>
      <c r="Q379" s="67">
        <v>5000</v>
      </c>
      <c r="R379" s="67">
        <v>5000</v>
      </c>
      <c r="AA379" s="55">
        <f t="shared" si="5"/>
        <v>20000</v>
      </c>
    </row>
    <row r="380" spans="1:27">
      <c r="A380" s="65" t="s">
        <v>37</v>
      </c>
      <c r="B380" s="66" t="s">
        <v>1291</v>
      </c>
      <c r="C380" s="66" t="s">
        <v>1311</v>
      </c>
      <c r="D380" s="65">
        <v>120250</v>
      </c>
      <c r="E380" s="66" t="s">
        <v>1085</v>
      </c>
      <c r="F380" s="66" t="s">
        <v>1059</v>
      </c>
      <c r="G380" s="65" t="s">
        <v>80</v>
      </c>
      <c r="H380" s="65">
        <v>50109900</v>
      </c>
      <c r="I380" s="66" t="s">
        <v>388</v>
      </c>
      <c r="J380" s="66">
        <v>10</v>
      </c>
      <c r="K380" s="66" t="s">
        <v>347</v>
      </c>
      <c r="L380" s="66" t="s">
        <v>348</v>
      </c>
      <c r="M380" s="66" t="s">
        <v>349</v>
      </c>
      <c r="N380" s="66" t="s">
        <v>351</v>
      </c>
      <c r="O380" s="67">
        <v>-1382.9014566400001</v>
      </c>
      <c r="P380" s="67">
        <v>-1320.0422995200004</v>
      </c>
      <c r="Q380" s="67">
        <v>-1382.9014566400001</v>
      </c>
      <c r="R380" s="67">
        <v>-1382.9014566400001</v>
      </c>
      <c r="AA380" s="55">
        <f t="shared" si="5"/>
        <v>-5468.7466694400009</v>
      </c>
    </row>
    <row r="381" spans="1:27">
      <c r="A381" s="65" t="s">
        <v>37</v>
      </c>
      <c r="B381" s="66" t="s">
        <v>1291</v>
      </c>
      <c r="C381" s="66" t="s">
        <v>1311</v>
      </c>
      <c r="D381" s="65">
        <v>120250</v>
      </c>
      <c r="E381" s="66" t="s">
        <v>1085</v>
      </c>
      <c r="F381" s="66" t="s">
        <v>1059</v>
      </c>
      <c r="G381" s="65" t="s">
        <v>152</v>
      </c>
      <c r="H381" s="65">
        <v>50110000</v>
      </c>
      <c r="I381" s="66" t="s">
        <v>389</v>
      </c>
      <c r="J381" s="66">
        <v>10</v>
      </c>
      <c r="K381" s="66" t="s">
        <v>347</v>
      </c>
      <c r="L381" s="66" t="s">
        <v>348</v>
      </c>
      <c r="M381" s="66" t="s">
        <v>349</v>
      </c>
      <c r="N381" s="66" t="s">
        <v>351</v>
      </c>
      <c r="O381" s="67">
        <v>5149.332762779999</v>
      </c>
      <c r="P381" s="67">
        <v>5149.332762779999</v>
      </c>
      <c r="Q381" s="67">
        <v>5250.0587581399996</v>
      </c>
      <c r="R381" s="67">
        <v>5250.0587581399996</v>
      </c>
      <c r="AA381" s="55">
        <f t="shared" si="5"/>
        <v>20798.783041839997</v>
      </c>
    </row>
    <row r="382" spans="1:27">
      <c r="A382" s="65" t="s">
        <v>37</v>
      </c>
      <c r="B382" s="66" t="s">
        <v>1291</v>
      </c>
      <c r="C382" s="66" t="s">
        <v>1311</v>
      </c>
      <c r="D382" s="65">
        <v>120250</v>
      </c>
      <c r="E382" s="66" t="s">
        <v>1085</v>
      </c>
      <c r="F382" s="66" t="s">
        <v>1059</v>
      </c>
      <c r="G382" s="65" t="s">
        <v>52</v>
      </c>
      <c r="H382" s="65">
        <v>50100000</v>
      </c>
      <c r="I382" s="66" t="s">
        <v>346</v>
      </c>
      <c r="J382" s="66">
        <v>10</v>
      </c>
      <c r="K382" s="66" t="s">
        <v>347</v>
      </c>
      <c r="L382" s="66" t="s">
        <v>348</v>
      </c>
      <c r="M382" s="66" t="s">
        <v>349</v>
      </c>
      <c r="N382" s="66" t="s">
        <v>351</v>
      </c>
      <c r="O382" s="67">
        <v>44377.78722720001</v>
      </c>
      <c r="P382" s="67">
        <v>42360.6209896</v>
      </c>
      <c r="Q382" s="67">
        <v>45112.728155200013</v>
      </c>
      <c r="R382" s="67">
        <v>45112.728155200013</v>
      </c>
      <c r="AA382" s="55">
        <f t="shared" si="5"/>
        <v>176963.86452720006</v>
      </c>
    </row>
    <row r="383" spans="1:27">
      <c r="A383" s="65" t="s">
        <v>37</v>
      </c>
      <c r="B383" s="66" t="s">
        <v>1291</v>
      </c>
      <c r="C383" s="66" t="s">
        <v>1311</v>
      </c>
      <c r="D383" s="65">
        <v>120250</v>
      </c>
      <c r="E383" s="66" t="s">
        <v>1085</v>
      </c>
      <c r="F383" s="66" t="s">
        <v>1059</v>
      </c>
      <c r="G383" s="65" t="s">
        <v>81</v>
      </c>
      <c r="H383" s="65">
        <v>50171000</v>
      </c>
      <c r="I383" s="66" t="s">
        <v>409</v>
      </c>
      <c r="J383" s="66">
        <v>10</v>
      </c>
      <c r="K383" s="66" t="s">
        <v>347</v>
      </c>
      <c r="L383" s="66" t="s">
        <v>348</v>
      </c>
      <c r="M383" s="66" t="s">
        <v>349</v>
      </c>
      <c r="N383" s="66" t="s">
        <v>351</v>
      </c>
      <c r="O383" s="67">
        <v>677.62069789616805</v>
      </c>
      <c r="P383" s="67">
        <v>646.82112071906954</v>
      </c>
      <c r="Q383" s="67">
        <v>677.62069789616805</v>
      </c>
      <c r="R383" s="67">
        <v>677.62069789616805</v>
      </c>
      <c r="AA383" s="55">
        <f t="shared" si="5"/>
        <v>2679.6832144075738</v>
      </c>
    </row>
    <row r="384" spans="1:27">
      <c r="A384" s="65" t="s">
        <v>37</v>
      </c>
      <c r="B384" s="66" t="s">
        <v>1291</v>
      </c>
      <c r="C384" s="66" t="s">
        <v>1311</v>
      </c>
      <c r="D384" s="65">
        <v>120250</v>
      </c>
      <c r="E384" s="66" t="s">
        <v>1085</v>
      </c>
      <c r="F384" s="66" t="s">
        <v>1059</v>
      </c>
      <c r="G384" s="65" t="s">
        <v>84</v>
      </c>
      <c r="H384" s="65">
        <v>50550000</v>
      </c>
      <c r="I384" s="66" t="s">
        <v>446</v>
      </c>
      <c r="J384" s="66">
        <v>12</v>
      </c>
      <c r="K384" s="66" t="s">
        <v>442</v>
      </c>
      <c r="L384" s="66" t="s">
        <v>443</v>
      </c>
      <c r="M384" s="66" t="s">
        <v>444</v>
      </c>
      <c r="N384" s="66" t="s">
        <v>417</v>
      </c>
      <c r="O384" s="67">
        <v>8192.3799999999992</v>
      </c>
      <c r="P384" s="67">
        <v>8192.3799999999992</v>
      </c>
      <c r="Q384" s="67">
        <v>8192.3799999999992</v>
      </c>
      <c r="R384" s="67">
        <v>8192.3799999999992</v>
      </c>
      <c r="AA384" s="55">
        <f t="shared" ref="AA384:AA447" si="6">SUM(O384:Z384)</f>
        <v>32769.519999999997</v>
      </c>
    </row>
    <row r="385" spans="1:27">
      <c r="A385" s="65" t="s">
        <v>37</v>
      </c>
      <c r="B385" s="66" t="s">
        <v>1291</v>
      </c>
      <c r="C385" s="66" t="s">
        <v>1311</v>
      </c>
      <c r="D385" s="65">
        <v>120250</v>
      </c>
      <c r="E385" s="66" t="s">
        <v>1085</v>
      </c>
      <c r="F385" s="66" t="s">
        <v>1059</v>
      </c>
      <c r="G385" s="65" t="s">
        <v>85</v>
      </c>
      <c r="H385" s="65">
        <v>50550100</v>
      </c>
      <c r="I385" s="66" t="s">
        <v>447</v>
      </c>
      <c r="J385" s="66">
        <v>12</v>
      </c>
      <c r="K385" s="66" t="s">
        <v>442</v>
      </c>
      <c r="L385" s="66" t="s">
        <v>443</v>
      </c>
      <c r="M385" s="66" t="s">
        <v>444</v>
      </c>
      <c r="N385" s="66" t="s">
        <v>417</v>
      </c>
      <c r="O385" s="67">
        <v>-185.60000000000002</v>
      </c>
      <c r="P385" s="67">
        <v>-185.60000000000002</v>
      </c>
      <c r="Q385" s="67">
        <v>-185.60000000000002</v>
      </c>
      <c r="R385" s="67">
        <v>-185.60000000000002</v>
      </c>
      <c r="AA385" s="55">
        <f t="shared" si="6"/>
        <v>-742.40000000000009</v>
      </c>
    </row>
    <row r="386" spans="1:27">
      <c r="A386" s="65" t="s">
        <v>37</v>
      </c>
      <c r="B386" s="66" t="s">
        <v>1291</v>
      </c>
      <c r="C386" s="66" t="s">
        <v>1311</v>
      </c>
      <c r="D386" s="65">
        <v>120250</v>
      </c>
      <c r="E386" s="66" t="s">
        <v>1085</v>
      </c>
      <c r="F386" s="66" t="s">
        <v>1059</v>
      </c>
      <c r="G386" s="65" t="s">
        <v>53</v>
      </c>
      <c r="H386" s="65">
        <v>50421000</v>
      </c>
      <c r="I386" s="66" t="s">
        <v>413</v>
      </c>
      <c r="J386" s="66">
        <v>13</v>
      </c>
      <c r="K386" s="66" t="s">
        <v>414</v>
      </c>
      <c r="L386" s="66" t="s">
        <v>415</v>
      </c>
      <c r="M386" s="66" t="s">
        <v>414</v>
      </c>
      <c r="N386" s="66" t="s">
        <v>417</v>
      </c>
      <c r="O386" s="67">
        <v>1034.5546307256673</v>
      </c>
      <c r="P386" s="67">
        <v>992.62339521613592</v>
      </c>
      <c r="Q386" s="67">
        <v>1052.728587386647</v>
      </c>
      <c r="R386" s="67">
        <v>1052.728587386647</v>
      </c>
      <c r="AA386" s="55">
        <f t="shared" si="6"/>
        <v>4132.6352007150972</v>
      </c>
    </row>
    <row r="387" spans="1:27">
      <c r="A387" s="65" t="s">
        <v>37</v>
      </c>
      <c r="B387" s="66" t="s">
        <v>1291</v>
      </c>
      <c r="C387" s="66" t="s">
        <v>1311</v>
      </c>
      <c r="D387" s="65">
        <v>120250</v>
      </c>
      <c r="E387" s="66" t="s">
        <v>1085</v>
      </c>
      <c r="F387" s="66" t="s">
        <v>1059</v>
      </c>
      <c r="G387" s="65" t="s">
        <v>54</v>
      </c>
      <c r="H387" s="65">
        <v>50422000</v>
      </c>
      <c r="I387" s="66" t="s">
        <v>419</v>
      </c>
      <c r="J387" s="66">
        <v>13</v>
      </c>
      <c r="K387" s="66" t="s">
        <v>414</v>
      </c>
      <c r="L387" s="66" t="s">
        <v>415</v>
      </c>
      <c r="M387" s="66" t="s">
        <v>414</v>
      </c>
      <c r="N387" s="66" t="s">
        <v>417</v>
      </c>
      <c r="O387" s="67">
        <v>746.84083801167708</v>
      </c>
      <c r="P387" s="67">
        <v>712.8907999202371</v>
      </c>
      <c r="Q387" s="67">
        <v>761.44706467205208</v>
      </c>
      <c r="R387" s="67">
        <v>761.44706467205208</v>
      </c>
      <c r="AA387" s="55">
        <f t="shared" si="6"/>
        <v>2982.625767276018</v>
      </c>
    </row>
    <row r="388" spans="1:27">
      <c r="A388" s="65" t="s">
        <v>37</v>
      </c>
      <c r="B388" s="66" t="s">
        <v>1291</v>
      </c>
      <c r="C388" s="66" t="s">
        <v>1311</v>
      </c>
      <c r="D388" s="65">
        <v>120250</v>
      </c>
      <c r="E388" s="66" t="s">
        <v>1085</v>
      </c>
      <c r="F388" s="66" t="s">
        <v>1059</v>
      </c>
      <c r="G388" s="65" t="s">
        <v>185</v>
      </c>
      <c r="H388" s="65">
        <v>50454000</v>
      </c>
      <c r="I388" s="66" t="s">
        <v>437</v>
      </c>
      <c r="J388" s="66">
        <v>13</v>
      </c>
      <c r="K388" s="66" t="s">
        <v>414</v>
      </c>
      <c r="L388" s="66" t="s">
        <v>415</v>
      </c>
      <c r="M388" s="66" t="s">
        <v>414</v>
      </c>
      <c r="N388" s="66" t="s">
        <v>417</v>
      </c>
      <c r="O388" s="67">
        <v>0</v>
      </c>
      <c r="P388" s="67">
        <v>0</v>
      </c>
      <c r="Q388" s="67">
        <v>0</v>
      </c>
      <c r="R388" s="67">
        <v>500</v>
      </c>
      <c r="AA388" s="55">
        <f t="shared" si="6"/>
        <v>500</v>
      </c>
    </row>
    <row r="389" spans="1:27">
      <c r="A389" s="65" t="s">
        <v>37</v>
      </c>
      <c r="B389" s="66" t="s">
        <v>1291</v>
      </c>
      <c r="C389" s="66" t="s">
        <v>1311</v>
      </c>
      <c r="D389" s="65">
        <v>120250</v>
      </c>
      <c r="E389" s="66" t="s">
        <v>1085</v>
      </c>
      <c r="F389" s="66" t="s">
        <v>1059</v>
      </c>
      <c r="G389" s="65" t="s">
        <v>90</v>
      </c>
      <c r="H389" s="65">
        <v>50421100</v>
      </c>
      <c r="I389" s="66" t="s">
        <v>418</v>
      </c>
      <c r="J389" s="66">
        <v>13</v>
      </c>
      <c r="K389" s="66" t="s">
        <v>414</v>
      </c>
      <c r="L389" s="66" t="s">
        <v>415</v>
      </c>
      <c r="M389" s="66" t="s">
        <v>414</v>
      </c>
      <c r="N389" s="66" t="s">
        <v>417</v>
      </c>
      <c r="O389" s="67">
        <v>-21.434969286614518</v>
      </c>
      <c r="P389" s="67">
        <v>-20.460652500859311</v>
      </c>
      <c r="Q389" s="67">
        <v>-21.434969286614518</v>
      </c>
      <c r="R389" s="67">
        <v>-21.434969286614518</v>
      </c>
      <c r="AA389" s="55">
        <f t="shared" si="6"/>
        <v>-84.765560360702864</v>
      </c>
    </row>
    <row r="390" spans="1:27">
      <c r="A390" s="65" t="s">
        <v>37</v>
      </c>
      <c r="B390" s="66" t="s">
        <v>1291</v>
      </c>
      <c r="C390" s="66" t="s">
        <v>1311</v>
      </c>
      <c r="D390" s="65">
        <v>120250</v>
      </c>
      <c r="E390" s="66" t="s">
        <v>1085</v>
      </c>
      <c r="F390" s="66" t="s">
        <v>1059</v>
      </c>
      <c r="G390" s="65" t="s">
        <v>92</v>
      </c>
      <c r="H390" s="65">
        <v>53150000</v>
      </c>
      <c r="I390" s="66" t="s">
        <v>658</v>
      </c>
      <c r="J390" s="66">
        <v>15</v>
      </c>
      <c r="K390" s="66" t="s">
        <v>650</v>
      </c>
      <c r="L390" s="66" t="s">
        <v>651</v>
      </c>
      <c r="M390" s="66" t="s">
        <v>650</v>
      </c>
      <c r="N390" s="66" t="s">
        <v>660</v>
      </c>
      <c r="O390" s="67">
        <v>500</v>
      </c>
      <c r="P390" s="67">
        <v>7695</v>
      </c>
      <c r="Q390" s="67">
        <v>500</v>
      </c>
      <c r="R390" s="67">
        <v>500</v>
      </c>
      <c r="AA390" s="55">
        <f t="shared" si="6"/>
        <v>9195</v>
      </c>
    </row>
    <row r="391" spans="1:27">
      <c r="A391" s="65" t="s">
        <v>37</v>
      </c>
      <c r="B391" s="66" t="s">
        <v>1291</v>
      </c>
      <c r="C391" s="66" t="s">
        <v>1311</v>
      </c>
      <c r="D391" s="65">
        <v>120250</v>
      </c>
      <c r="E391" s="66" t="s">
        <v>1085</v>
      </c>
      <c r="F391" s="66" t="s">
        <v>1059</v>
      </c>
      <c r="G391" s="65" t="s">
        <v>188</v>
      </c>
      <c r="H391" s="65">
        <v>52532000</v>
      </c>
      <c r="I391" s="66" t="s">
        <v>552</v>
      </c>
      <c r="J391" s="66">
        <v>16</v>
      </c>
      <c r="K391" s="66" t="s">
        <v>553</v>
      </c>
      <c r="L391" s="66" t="s">
        <v>554</v>
      </c>
      <c r="M391" s="66" t="s">
        <v>555</v>
      </c>
      <c r="N391" s="66" t="s">
        <v>506</v>
      </c>
      <c r="O391" s="67">
        <v>90</v>
      </c>
      <c r="P391" s="67">
        <v>90</v>
      </c>
      <c r="Q391" s="67">
        <v>90</v>
      </c>
      <c r="R391" s="67">
        <v>90</v>
      </c>
      <c r="AA391" s="55">
        <f t="shared" si="6"/>
        <v>360</v>
      </c>
    </row>
    <row r="392" spans="1:27">
      <c r="A392" s="65" t="s">
        <v>37</v>
      </c>
      <c r="B392" s="66" t="s">
        <v>1291</v>
      </c>
      <c r="C392" s="66" t="s">
        <v>1311</v>
      </c>
      <c r="D392" s="65">
        <v>120250</v>
      </c>
      <c r="E392" s="66" t="s">
        <v>1085</v>
      </c>
      <c r="F392" s="66" t="s">
        <v>1059</v>
      </c>
      <c r="G392" s="65" t="s">
        <v>207</v>
      </c>
      <c r="H392" s="65">
        <v>52578000</v>
      </c>
      <c r="I392" s="66" t="s">
        <v>628</v>
      </c>
      <c r="J392" s="66">
        <v>16</v>
      </c>
      <c r="K392" s="66" t="s">
        <v>553</v>
      </c>
      <c r="L392" s="66" t="s">
        <v>554</v>
      </c>
      <c r="M392" s="66" t="s">
        <v>555</v>
      </c>
      <c r="N392" s="66" t="s">
        <v>506</v>
      </c>
      <c r="O392" s="67">
        <v>575</v>
      </c>
      <c r="P392" s="67">
        <v>575</v>
      </c>
      <c r="Q392" s="67">
        <v>575</v>
      </c>
      <c r="R392" s="67">
        <v>575</v>
      </c>
      <c r="AA392" s="55">
        <f t="shared" si="6"/>
        <v>2300</v>
      </c>
    </row>
    <row r="393" spans="1:27">
      <c r="A393" s="65" t="s">
        <v>37</v>
      </c>
      <c r="B393" s="66" t="s">
        <v>1291</v>
      </c>
      <c r="C393" s="66" t="s">
        <v>1311</v>
      </c>
      <c r="D393" s="65">
        <v>120250</v>
      </c>
      <c r="E393" s="66" t="s">
        <v>1085</v>
      </c>
      <c r="F393" s="66" t="s">
        <v>1059</v>
      </c>
      <c r="G393" s="65" t="s">
        <v>97</v>
      </c>
      <c r="H393" s="65">
        <v>52574100</v>
      </c>
      <c r="I393" s="66" t="s">
        <v>623</v>
      </c>
      <c r="J393" s="66">
        <v>17</v>
      </c>
      <c r="K393" s="66" t="s">
        <v>617</v>
      </c>
      <c r="L393" s="66" t="s">
        <v>618</v>
      </c>
      <c r="M393" s="66" t="s">
        <v>617</v>
      </c>
      <c r="N393" s="66" t="s">
        <v>506</v>
      </c>
      <c r="O393" s="67">
        <v>230</v>
      </c>
      <c r="P393" s="67">
        <v>230</v>
      </c>
      <c r="Q393" s="67">
        <v>230</v>
      </c>
      <c r="R393" s="67">
        <v>230</v>
      </c>
      <c r="AA393" s="55">
        <f t="shared" si="6"/>
        <v>920</v>
      </c>
    </row>
    <row r="394" spans="1:27">
      <c r="A394" s="65" t="s">
        <v>37</v>
      </c>
      <c r="B394" s="66" t="s">
        <v>1291</v>
      </c>
      <c r="C394" s="66" t="s">
        <v>1311</v>
      </c>
      <c r="D394" s="65">
        <v>120250</v>
      </c>
      <c r="E394" s="66" t="s">
        <v>1085</v>
      </c>
      <c r="F394" s="66" t="s">
        <v>1059</v>
      </c>
      <c r="G394" s="65" t="s">
        <v>99</v>
      </c>
      <c r="H394" s="65">
        <v>52562000</v>
      </c>
      <c r="I394" s="66" t="s">
        <v>590</v>
      </c>
      <c r="J394" s="66">
        <v>19</v>
      </c>
      <c r="K394" s="66" t="s">
        <v>527</v>
      </c>
      <c r="L394" s="66" t="s">
        <v>528</v>
      </c>
      <c r="M394" s="66" t="s">
        <v>529</v>
      </c>
      <c r="N394" s="66" t="s">
        <v>506</v>
      </c>
      <c r="O394" s="67">
        <v>500</v>
      </c>
      <c r="P394" s="67">
        <v>500</v>
      </c>
      <c r="Q394" s="67">
        <v>500</v>
      </c>
      <c r="R394" s="67">
        <v>500</v>
      </c>
      <c r="AA394" s="55">
        <f t="shared" si="6"/>
        <v>2000</v>
      </c>
    </row>
    <row r="395" spans="1:27">
      <c r="A395" s="65" t="s">
        <v>37</v>
      </c>
      <c r="B395" s="66" t="s">
        <v>1291</v>
      </c>
      <c r="C395" s="66" t="s">
        <v>1311</v>
      </c>
      <c r="D395" s="65">
        <v>120250</v>
      </c>
      <c r="E395" s="66" t="s">
        <v>1085</v>
      </c>
      <c r="F395" s="66" t="s">
        <v>1059</v>
      </c>
      <c r="G395" s="65" t="s">
        <v>156</v>
      </c>
      <c r="H395" s="65">
        <v>52582000</v>
      </c>
      <c r="I395" s="66" t="s">
        <v>633</v>
      </c>
      <c r="J395" s="66">
        <v>19</v>
      </c>
      <c r="K395" s="66" t="s">
        <v>527</v>
      </c>
      <c r="L395" s="66" t="s">
        <v>528</v>
      </c>
      <c r="M395" s="66" t="s">
        <v>529</v>
      </c>
      <c r="N395" s="66" t="s">
        <v>519</v>
      </c>
      <c r="O395" s="67">
        <v>445</v>
      </c>
      <c r="P395" s="67">
        <v>745</v>
      </c>
      <c r="Q395" s="67">
        <v>620</v>
      </c>
      <c r="R395" s="67">
        <v>620</v>
      </c>
      <c r="AA395" s="55">
        <f t="shared" si="6"/>
        <v>2430</v>
      </c>
    </row>
    <row r="396" spans="1:27">
      <c r="A396" s="65" t="s">
        <v>37</v>
      </c>
      <c r="B396" s="66" t="s">
        <v>1291</v>
      </c>
      <c r="C396" s="66" t="s">
        <v>1311</v>
      </c>
      <c r="D396" s="65">
        <v>120250</v>
      </c>
      <c r="E396" s="66" t="s">
        <v>1085</v>
      </c>
      <c r="F396" s="66" t="s">
        <v>1059</v>
      </c>
      <c r="G396" s="65" t="s">
        <v>105</v>
      </c>
      <c r="H396" s="65">
        <v>52001000</v>
      </c>
      <c r="I396" s="66" t="s">
        <v>488</v>
      </c>
      <c r="J396" s="66">
        <v>22</v>
      </c>
      <c r="K396" s="66" t="s">
        <v>489</v>
      </c>
      <c r="L396" s="66" t="s">
        <v>490</v>
      </c>
      <c r="M396" s="66" t="s">
        <v>489</v>
      </c>
      <c r="N396" s="66" t="s">
        <v>492</v>
      </c>
      <c r="O396" s="67">
        <v>1189.8800000000001</v>
      </c>
      <c r="P396" s="67">
        <v>883.36</v>
      </c>
      <c r="Q396" s="67">
        <v>2017.55</v>
      </c>
      <c r="R396" s="67">
        <v>1871.16</v>
      </c>
      <c r="AA396" s="55">
        <f t="shared" si="6"/>
        <v>5961.95</v>
      </c>
    </row>
    <row r="397" spans="1:27">
      <c r="A397" s="65" t="s">
        <v>37</v>
      </c>
      <c r="B397" s="66" t="s">
        <v>1291</v>
      </c>
      <c r="C397" s="66" t="s">
        <v>1311</v>
      </c>
      <c r="D397" s="65">
        <v>120250</v>
      </c>
      <c r="E397" s="66" t="s">
        <v>1085</v>
      </c>
      <c r="F397" s="66" t="s">
        <v>1059</v>
      </c>
      <c r="G397" s="65" t="s">
        <v>227</v>
      </c>
      <c r="H397" s="65">
        <v>62002100</v>
      </c>
      <c r="I397" s="66" t="s">
        <v>813</v>
      </c>
      <c r="J397" s="66">
        <v>29</v>
      </c>
      <c r="K397" s="66" t="s">
        <v>814</v>
      </c>
      <c r="L397" s="66" t="s">
        <v>815</v>
      </c>
      <c r="M397" s="66" t="s">
        <v>816</v>
      </c>
      <c r="N397" s="66" t="s">
        <v>818</v>
      </c>
      <c r="O397" s="67">
        <v>3000</v>
      </c>
      <c r="P397" s="67">
        <v>3000</v>
      </c>
      <c r="Q397" s="67">
        <v>3000</v>
      </c>
      <c r="R397" s="67">
        <v>3000</v>
      </c>
      <c r="AA397" s="55">
        <f t="shared" si="6"/>
        <v>12000</v>
      </c>
    </row>
    <row r="398" spans="1:27">
      <c r="A398" s="65" t="s">
        <v>37</v>
      </c>
      <c r="B398" s="66" t="s">
        <v>1291</v>
      </c>
      <c r="C398" s="66" t="s">
        <v>1311</v>
      </c>
      <c r="D398" s="65">
        <v>120250</v>
      </c>
      <c r="E398" s="66" t="s">
        <v>1085</v>
      </c>
      <c r="F398" s="66" t="s">
        <v>1059</v>
      </c>
      <c r="G398" s="65" t="s">
        <v>189</v>
      </c>
      <c r="H398" s="65">
        <v>62002300</v>
      </c>
      <c r="I398" s="66" t="s">
        <v>819</v>
      </c>
      <c r="J398" s="66">
        <v>29</v>
      </c>
      <c r="K398" s="66" t="s">
        <v>814</v>
      </c>
      <c r="L398" s="66" t="s">
        <v>815</v>
      </c>
      <c r="M398" s="66" t="s">
        <v>816</v>
      </c>
      <c r="N398" s="66" t="s">
        <v>821</v>
      </c>
      <c r="O398" s="67">
        <v>3238</v>
      </c>
      <c r="P398" s="67">
        <v>5738</v>
      </c>
      <c r="Q398" s="67">
        <v>4438</v>
      </c>
      <c r="R398" s="67">
        <v>5238</v>
      </c>
      <c r="AA398" s="55">
        <f t="shared" si="6"/>
        <v>18652</v>
      </c>
    </row>
    <row r="399" spans="1:27">
      <c r="A399" s="65" t="s">
        <v>37</v>
      </c>
      <c r="B399" s="66" t="s">
        <v>1291</v>
      </c>
      <c r="C399" s="66" t="s">
        <v>1311</v>
      </c>
      <c r="D399" s="65">
        <v>120250</v>
      </c>
      <c r="E399" s="66" t="s">
        <v>1085</v>
      </c>
      <c r="F399" s="66" t="s">
        <v>1059</v>
      </c>
      <c r="G399" s="65" t="s">
        <v>192</v>
      </c>
      <c r="H399" s="65">
        <v>63110000</v>
      </c>
      <c r="I399" s="66" t="s">
        <v>844</v>
      </c>
      <c r="J399" s="66">
        <v>29</v>
      </c>
      <c r="K399" s="66" t="s">
        <v>814</v>
      </c>
      <c r="L399" s="66" t="s">
        <v>815</v>
      </c>
      <c r="M399" s="66" t="s">
        <v>816</v>
      </c>
      <c r="N399" s="66" t="s">
        <v>846</v>
      </c>
      <c r="O399" s="67">
        <v>6200</v>
      </c>
      <c r="P399" s="67">
        <v>6200</v>
      </c>
      <c r="Q399" s="67">
        <v>6200</v>
      </c>
      <c r="R399" s="67">
        <v>6200</v>
      </c>
      <c r="AA399" s="55">
        <f t="shared" si="6"/>
        <v>24800</v>
      </c>
    </row>
    <row r="400" spans="1:27">
      <c r="A400" s="65" t="s">
        <v>37</v>
      </c>
      <c r="B400" s="66" t="s">
        <v>1291</v>
      </c>
      <c r="C400" s="66" t="s">
        <v>1311</v>
      </c>
      <c r="D400" s="65">
        <v>120250</v>
      </c>
      <c r="E400" s="66" t="s">
        <v>1085</v>
      </c>
      <c r="F400" s="66" t="s">
        <v>1059</v>
      </c>
      <c r="G400" s="65" t="s">
        <v>69</v>
      </c>
      <c r="H400" s="65">
        <v>68532000</v>
      </c>
      <c r="I400" s="66" t="s">
        <v>892</v>
      </c>
      <c r="J400" s="66">
        <v>34</v>
      </c>
      <c r="K400" s="66" t="s">
        <v>887</v>
      </c>
      <c r="L400" s="66" t="s">
        <v>888</v>
      </c>
      <c r="M400" s="66" t="s">
        <v>887</v>
      </c>
      <c r="N400" s="66" t="s">
        <v>894</v>
      </c>
      <c r="O400" s="67">
        <v>0</v>
      </c>
      <c r="P400" s="67">
        <v>0</v>
      </c>
      <c r="Q400" s="67">
        <v>0</v>
      </c>
      <c r="R400" s="67">
        <v>0</v>
      </c>
      <c r="AA400" s="55">
        <f t="shared" si="6"/>
        <v>0</v>
      </c>
    </row>
    <row r="401" spans="1:27">
      <c r="A401" s="65" t="s">
        <v>37</v>
      </c>
      <c r="B401" s="66" t="s">
        <v>1291</v>
      </c>
      <c r="C401" s="66" t="s">
        <v>1311</v>
      </c>
      <c r="D401" s="65">
        <v>120250</v>
      </c>
      <c r="E401" s="66" t="s">
        <v>1085</v>
      </c>
      <c r="F401" s="66" t="s">
        <v>1059</v>
      </c>
      <c r="G401" s="65" t="s">
        <v>70</v>
      </c>
      <c r="H401" s="65">
        <v>68533000</v>
      </c>
      <c r="I401" s="66" t="s">
        <v>896</v>
      </c>
      <c r="J401" s="66">
        <v>34</v>
      </c>
      <c r="K401" s="66" t="s">
        <v>887</v>
      </c>
      <c r="L401" s="66" t="s">
        <v>888</v>
      </c>
      <c r="M401" s="66" t="s">
        <v>887</v>
      </c>
      <c r="N401" s="66" t="s">
        <v>894</v>
      </c>
      <c r="O401" s="67">
        <v>3840.8749676225266</v>
      </c>
      <c r="P401" s="67">
        <v>3684.1958027920782</v>
      </c>
      <c r="Q401" s="67">
        <v>3904.8078122595675</v>
      </c>
      <c r="R401" s="67">
        <v>3904.8078122595675</v>
      </c>
      <c r="AA401" s="55">
        <f t="shared" si="6"/>
        <v>15334.686394933738</v>
      </c>
    </row>
    <row r="402" spans="1:27">
      <c r="A402" s="65" t="s">
        <v>37</v>
      </c>
      <c r="B402" s="66" t="s">
        <v>1291</v>
      </c>
      <c r="C402" s="66" t="s">
        <v>1311</v>
      </c>
      <c r="D402" s="65">
        <v>120250</v>
      </c>
      <c r="E402" s="66" t="s">
        <v>1085</v>
      </c>
      <c r="F402" s="66" t="s">
        <v>1059</v>
      </c>
      <c r="G402" s="65" t="s">
        <v>71</v>
      </c>
      <c r="H402" s="65">
        <v>68535000</v>
      </c>
      <c r="I402" s="66" t="s">
        <v>898</v>
      </c>
      <c r="J402" s="66">
        <v>34</v>
      </c>
      <c r="K402" s="66" t="s">
        <v>887</v>
      </c>
      <c r="L402" s="66" t="s">
        <v>888</v>
      </c>
      <c r="M402" s="66" t="s">
        <v>887</v>
      </c>
      <c r="N402" s="66" t="s">
        <v>894</v>
      </c>
      <c r="O402" s="67">
        <v>0</v>
      </c>
      <c r="P402" s="67">
        <v>0</v>
      </c>
      <c r="Q402" s="67">
        <v>0</v>
      </c>
      <c r="R402" s="67">
        <v>0</v>
      </c>
      <c r="AA402" s="55">
        <f t="shared" si="6"/>
        <v>0</v>
      </c>
    </row>
    <row r="403" spans="1:27">
      <c r="A403" s="65" t="s">
        <v>37</v>
      </c>
      <c r="B403" s="66" t="s">
        <v>1291</v>
      </c>
      <c r="C403" s="66" t="s">
        <v>1311</v>
      </c>
      <c r="D403" s="65">
        <v>120250</v>
      </c>
      <c r="E403" s="66" t="s">
        <v>1085</v>
      </c>
      <c r="F403" s="66" t="s">
        <v>1059</v>
      </c>
      <c r="G403" s="65" t="s">
        <v>128</v>
      </c>
      <c r="H403" s="65">
        <v>68532100</v>
      </c>
      <c r="I403" s="66" t="s">
        <v>895</v>
      </c>
      <c r="J403" s="66">
        <v>34</v>
      </c>
      <c r="K403" s="66" t="s">
        <v>887</v>
      </c>
      <c r="L403" s="66" t="s">
        <v>888</v>
      </c>
      <c r="M403" s="66" t="s">
        <v>887</v>
      </c>
      <c r="N403" s="66" t="s">
        <v>894</v>
      </c>
      <c r="O403" s="67">
        <v>0</v>
      </c>
      <c r="P403" s="67">
        <v>0</v>
      </c>
      <c r="Q403" s="67">
        <v>0</v>
      </c>
      <c r="R403" s="67">
        <v>0</v>
      </c>
      <c r="AA403" s="55">
        <f t="shared" si="6"/>
        <v>0</v>
      </c>
    </row>
    <row r="404" spans="1:27">
      <c r="A404" s="65" t="s">
        <v>37</v>
      </c>
      <c r="B404" s="66" t="s">
        <v>1291</v>
      </c>
      <c r="C404" s="66" t="s">
        <v>1311</v>
      </c>
      <c r="D404" s="65">
        <v>120250</v>
      </c>
      <c r="E404" s="66" t="s">
        <v>1085</v>
      </c>
      <c r="F404" s="66" t="s">
        <v>1059</v>
      </c>
      <c r="G404" s="65" t="s">
        <v>129</v>
      </c>
      <c r="H404" s="65">
        <v>68533100</v>
      </c>
      <c r="I404" s="66" t="s">
        <v>897</v>
      </c>
      <c r="J404" s="66">
        <v>34</v>
      </c>
      <c r="K404" s="66" t="s">
        <v>887</v>
      </c>
      <c r="L404" s="66" t="s">
        <v>888</v>
      </c>
      <c r="M404" s="66" t="s">
        <v>887</v>
      </c>
      <c r="N404" s="66" t="s">
        <v>894</v>
      </c>
      <c r="O404" s="67">
        <v>-116.37115711077138</v>
      </c>
      <c r="P404" s="67">
        <v>-111.08155906028179</v>
      </c>
      <c r="Q404" s="67">
        <v>-116.37115711077138</v>
      </c>
      <c r="R404" s="67">
        <v>-116.37115711077138</v>
      </c>
      <c r="AA404" s="55">
        <f t="shared" si="6"/>
        <v>-460.19503039259592</v>
      </c>
    </row>
    <row r="405" spans="1:27">
      <c r="A405" s="65" t="s">
        <v>37</v>
      </c>
      <c r="B405" s="66" t="s">
        <v>1291</v>
      </c>
      <c r="C405" s="66" t="s">
        <v>1311</v>
      </c>
      <c r="D405" s="65">
        <v>120250</v>
      </c>
      <c r="E405" s="66" t="s">
        <v>1085</v>
      </c>
      <c r="F405" s="66" t="s">
        <v>1059</v>
      </c>
      <c r="G405" s="65" t="s">
        <v>130</v>
      </c>
      <c r="H405" s="65">
        <v>68535100</v>
      </c>
      <c r="I405" s="66" t="s">
        <v>899</v>
      </c>
      <c r="J405" s="66">
        <v>34</v>
      </c>
      <c r="K405" s="66" t="s">
        <v>887</v>
      </c>
      <c r="L405" s="66" t="s">
        <v>888</v>
      </c>
      <c r="M405" s="66" t="s">
        <v>887</v>
      </c>
      <c r="N405" s="66" t="s">
        <v>894</v>
      </c>
      <c r="O405" s="67">
        <v>0</v>
      </c>
      <c r="P405" s="67">
        <v>0</v>
      </c>
      <c r="Q405" s="67">
        <v>0</v>
      </c>
      <c r="R405" s="67">
        <v>0</v>
      </c>
      <c r="AA405" s="55">
        <f t="shared" si="6"/>
        <v>0</v>
      </c>
    </row>
    <row r="406" spans="1:27">
      <c r="A406" s="65" t="s">
        <v>38</v>
      </c>
      <c r="B406" s="66" t="s">
        <v>1291</v>
      </c>
      <c r="C406" s="66" t="s">
        <v>1311</v>
      </c>
      <c r="D406" s="65">
        <v>120251</v>
      </c>
      <c r="E406" s="66" t="s">
        <v>1086</v>
      </c>
      <c r="F406" s="66" t="s">
        <v>1059</v>
      </c>
      <c r="G406" s="65" t="s">
        <v>182</v>
      </c>
      <c r="H406" s="65">
        <v>51510000</v>
      </c>
      <c r="I406" s="66" t="s">
        <v>465</v>
      </c>
      <c r="J406" s="66">
        <v>7</v>
      </c>
      <c r="K406" s="66" t="s">
        <v>466</v>
      </c>
      <c r="L406" s="66" t="s">
        <v>467</v>
      </c>
      <c r="M406" s="66" t="s">
        <v>468</v>
      </c>
      <c r="N406" s="66" t="s">
        <v>470</v>
      </c>
      <c r="O406" s="67">
        <v>42292</v>
      </c>
      <c r="P406" s="67">
        <v>43536</v>
      </c>
      <c r="Q406" s="67">
        <v>40684</v>
      </c>
      <c r="R406" s="67">
        <v>29890</v>
      </c>
      <c r="AA406" s="55">
        <f t="shared" si="6"/>
        <v>156402</v>
      </c>
    </row>
    <row r="407" spans="1:27">
      <c r="A407" s="65" t="s">
        <v>38</v>
      </c>
      <c r="B407" s="66" t="s">
        <v>1291</v>
      </c>
      <c r="C407" s="66" t="s">
        <v>1311</v>
      </c>
      <c r="D407" s="65">
        <v>120251</v>
      </c>
      <c r="E407" s="66" t="s">
        <v>1086</v>
      </c>
      <c r="F407" s="66" t="s">
        <v>1059</v>
      </c>
      <c r="G407" s="65" t="s">
        <v>226</v>
      </c>
      <c r="H407" s="65">
        <v>51800000</v>
      </c>
      <c r="I407" s="66" t="s">
        <v>484</v>
      </c>
      <c r="J407" s="66">
        <v>8</v>
      </c>
      <c r="K407" s="66" t="s">
        <v>484</v>
      </c>
      <c r="L407" s="66" t="s">
        <v>485</v>
      </c>
      <c r="M407" s="66" t="s">
        <v>484</v>
      </c>
      <c r="N407" s="66" t="s">
        <v>487</v>
      </c>
      <c r="O407" s="67">
        <v>61417.936279672649</v>
      </c>
      <c r="P407" s="67">
        <v>57941.280081285884</v>
      </c>
      <c r="Q407" s="67">
        <v>39785.810576603202</v>
      </c>
      <c r="R407" s="67">
        <v>58408.757433168743</v>
      </c>
      <c r="AA407" s="55">
        <f t="shared" si="6"/>
        <v>217553.78437073046</v>
      </c>
    </row>
    <row r="408" spans="1:27">
      <c r="A408" s="65" t="s">
        <v>38</v>
      </c>
      <c r="B408" s="66" t="s">
        <v>1291</v>
      </c>
      <c r="C408" s="66" t="s">
        <v>1311</v>
      </c>
      <c r="D408" s="65">
        <v>120251</v>
      </c>
      <c r="E408" s="66" t="s">
        <v>1086</v>
      </c>
      <c r="F408" s="66" t="s">
        <v>1059</v>
      </c>
      <c r="G408" s="65" t="s">
        <v>183</v>
      </c>
      <c r="H408" s="65">
        <v>51110000</v>
      </c>
      <c r="I408" s="66" t="s">
        <v>459</v>
      </c>
      <c r="J408" s="66">
        <v>9</v>
      </c>
      <c r="K408" s="66" t="s">
        <v>460</v>
      </c>
      <c r="L408" s="66" t="s">
        <v>461</v>
      </c>
      <c r="M408" s="66" t="s">
        <v>460</v>
      </c>
      <c r="N408" s="66" t="s">
        <v>463</v>
      </c>
      <c r="O408" s="67">
        <v>4850</v>
      </c>
      <c r="P408" s="67">
        <v>4850</v>
      </c>
      <c r="Q408" s="67">
        <v>4850</v>
      </c>
      <c r="R408" s="67">
        <v>4850</v>
      </c>
      <c r="AA408" s="55">
        <f t="shared" si="6"/>
        <v>19400</v>
      </c>
    </row>
    <row r="409" spans="1:27">
      <c r="A409" s="65" t="s">
        <v>38</v>
      </c>
      <c r="B409" s="66" t="s">
        <v>1291</v>
      </c>
      <c r="C409" s="66" t="s">
        <v>1311</v>
      </c>
      <c r="D409" s="65">
        <v>120251</v>
      </c>
      <c r="E409" s="66" t="s">
        <v>1086</v>
      </c>
      <c r="F409" s="66" t="s">
        <v>1059</v>
      </c>
      <c r="G409" s="65" t="s">
        <v>80</v>
      </c>
      <c r="H409" s="65">
        <v>50109900</v>
      </c>
      <c r="I409" s="66" t="s">
        <v>388</v>
      </c>
      <c r="J409" s="66">
        <v>10</v>
      </c>
      <c r="K409" s="66" t="s">
        <v>347</v>
      </c>
      <c r="L409" s="66" t="s">
        <v>348</v>
      </c>
      <c r="M409" s="66" t="s">
        <v>349</v>
      </c>
      <c r="N409" s="66" t="s">
        <v>351</v>
      </c>
      <c r="O409" s="67">
        <v>-1143.5554239999999</v>
      </c>
      <c r="P409" s="67">
        <v>-1091.575632</v>
      </c>
      <c r="Q409" s="67">
        <v>-1143.5554239999999</v>
      </c>
      <c r="R409" s="67">
        <v>-1143.5554239999999</v>
      </c>
      <c r="AA409" s="55">
        <f t="shared" si="6"/>
        <v>-4522.2419040000004</v>
      </c>
    </row>
    <row r="410" spans="1:27">
      <c r="A410" s="65" t="s">
        <v>38</v>
      </c>
      <c r="B410" s="66" t="s">
        <v>1291</v>
      </c>
      <c r="C410" s="66" t="s">
        <v>1311</v>
      </c>
      <c r="D410" s="65">
        <v>120251</v>
      </c>
      <c r="E410" s="66" t="s">
        <v>1086</v>
      </c>
      <c r="F410" s="66" t="s">
        <v>1059</v>
      </c>
      <c r="G410" s="65" t="s">
        <v>152</v>
      </c>
      <c r="H410" s="65">
        <v>50110000</v>
      </c>
      <c r="I410" s="66" t="s">
        <v>389</v>
      </c>
      <c r="J410" s="66">
        <v>10</v>
      </c>
      <c r="K410" s="66" t="s">
        <v>347</v>
      </c>
      <c r="L410" s="66" t="s">
        <v>348</v>
      </c>
      <c r="M410" s="66" t="s">
        <v>349</v>
      </c>
      <c r="N410" s="66" t="s">
        <v>351</v>
      </c>
      <c r="O410" s="67">
        <v>4247.4316949900003</v>
      </c>
      <c r="P410" s="67">
        <v>4247.4316949900003</v>
      </c>
      <c r="Q410" s="67">
        <v>4330.5064958700004</v>
      </c>
      <c r="R410" s="67">
        <v>4330.5064958700004</v>
      </c>
      <c r="AA410" s="55">
        <f t="shared" si="6"/>
        <v>17155.876381720002</v>
      </c>
    </row>
    <row r="411" spans="1:27">
      <c r="A411" s="65" t="s">
        <v>38</v>
      </c>
      <c r="B411" s="66" t="s">
        <v>1291</v>
      </c>
      <c r="C411" s="66" t="s">
        <v>1311</v>
      </c>
      <c r="D411" s="65">
        <v>120251</v>
      </c>
      <c r="E411" s="66" t="s">
        <v>1086</v>
      </c>
      <c r="F411" s="66" t="s">
        <v>1059</v>
      </c>
      <c r="G411" s="65" t="s">
        <v>52</v>
      </c>
      <c r="H411" s="65">
        <v>50100000</v>
      </c>
      <c r="I411" s="66" t="s">
        <v>346</v>
      </c>
      <c r="J411" s="66">
        <v>10</v>
      </c>
      <c r="K411" s="66" t="s">
        <v>347</v>
      </c>
      <c r="L411" s="66" t="s">
        <v>348</v>
      </c>
      <c r="M411" s="66" t="s">
        <v>349</v>
      </c>
      <c r="N411" s="66" t="s">
        <v>351</v>
      </c>
      <c r="O411" s="67">
        <v>38586.945388</v>
      </c>
      <c r="P411" s="67">
        <v>36832.989234000008</v>
      </c>
      <c r="Q411" s="67">
        <v>39231.649804000001</v>
      </c>
      <c r="R411" s="67">
        <v>39231.649804000001</v>
      </c>
      <c r="AA411" s="55">
        <f t="shared" si="6"/>
        <v>153883.23423</v>
      </c>
    </row>
    <row r="412" spans="1:27">
      <c r="A412" s="65" t="s">
        <v>38</v>
      </c>
      <c r="B412" s="66" t="s">
        <v>1291</v>
      </c>
      <c r="C412" s="66" t="s">
        <v>1311</v>
      </c>
      <c r="D412" s="65">
        <v>120251</v>
      </c>
      <c r="E412" s="66" t="s">
        <v>1086</v>
      </c>
      <c r="F412" s="66" t="s">
        <v>1059</v>
      </c>
      <c r="G412" s="65" t="s">
        <v>81</v>
      </c>
      <c r="H412" s="65">
        <v>50171000</v>
      </c>
      <c r="I412" s="66" t="s">
        <v>409</v>
      </c>
      <c r="J412" s="66">
        <v>10</v>
      </c>
      <c r="K412" s="66" t="s">
        <v>347</v>
      </c>
      <c r="L412" s="66" t="s">
        <v>348</v>
      </c>
      <c r="M412" s="66" t="s">
        <v>349</v>
      </c>
      <c r="N412" s="66" t="s">
        <v>351</v>
      </c>
      <c r="O412" s="67">
        <v>560.33768684178062</v>
      </c>
      <c r="P412" s="67">
        <v>534.86779198533623</v>
      </c>
      <c r="Q412" s="67">
        <v>560.33768684178062</v>
      </c>
      <c r="R412" s="67">
        <v>560.33768684178062</v>
      </c>
      <c r="AA412" s="55">
        <f t="shared" si="6"/>
        <v>2215.8808525106779</v>
      </c>
    </row>
    <row r="413" spans="1:27">
      <c r="A413" s="65" t="s">
        <v>38</v>
      </c>
      <c r="B413" s="66" t="s">
        <v>1291</v>
      </c>
      <c r="C413" s="66" t="s">
        <v>1311</v>
      </c>
      <c r="D413" s="65">
        <v>120251</v>
      </c>
      <c r="E413" s="66" t="s">
        <v>1086</v>
      </c>
      <c r="F413" s="66" t="s">
        <v>1059</v>
      </c>
      <c r="G413" s="65" t="s">
        <v>84</v>
      </c>
      <c r="H413" s="65">
        <v>50550000</v>
      </c>
      <c r="I413" s="66" t="s">
        <v>446</v>
      </c>
      <c r="J413" s="66">
        <v>12</v>
      </c>
      <c r="K413" s="66" t="s">
        <v>442</v>
      </c>
      <c r="L413" s="66" t="s">
        <v>443</v>
      </c>
      <c r="M413" s="66" t="s">
        <v>444</v>
      </c>
      <c r="N413" s="66" t="s">
        <v>417</v>
      </c>
      <c r="O413" s="67">
        <v>7282.94</v>
      </c>
      <c r="P413" s="67">
        <v>7282.94</v>
      </c>
      <c r="Q413" s="67">
        <v>7282.94</v>
      </c>
      <c r="R413" s="67">
        <v>7282.94</v>
      </c>
      <c r="AA413" s="55">
        <f t="shared" si="6"/>
        <v>29131.759999999998</v>
      </c>
    </row>
    <row r="414" spans="1:27">
      <c r="A414" s="65" t="s">
        <v>38</v>
      </c>
      <c r="B414" s="66" t="s">
        <v>1291</v>
      </c>
      <c r="C414" s="66" t="s">
        <v>1311</v>
      </c>
      <c r="D414" s="65">
        <v>120251</v>
      </c>
      <c r="E414" s="66" t="s">
        <v>1086</v>
      </c>
      <c r="F414" s="66" t="s">
        <v>1059</v>
      </c>
      <c r="G414" s="65" t="s">
        <v>85</v>
      </c>
      <c r="H414" s="65">
        <v>50550100</v>
      </c>
      <c r="I414" s="66" t="s">
        <v>447</v>
      </c>
      <c r="J414" s="66">
        <v>12</v>
      </c>
      <c r="K414" s="66" t="s">
        <v>442</v>
      </c>
      <c r="L414" s="66" t="s">
        <v>443</v>
      </c>
      <c r="M414" s="66" t="s">
        <v>444</v>
      </c>
      <c r="N414" s="66" t="s">
        <v>417</v>
      </c>
      <c r="O414" s="67">
        <v>-185.60000000000002</v>
      </c>
      <c r="P414" s="67">
        <v>-185.60000000000002</v>
      </c>
      <c r="Q414" s="67">
        <v>-185.60000000000002</v>
      </c>
      <c r="R414" s="67">
        <v>-185.60000000000002</v>
      </c>
      <c r="AA414" s="55">
        <f t="shared" si="6"/>
        <v>-742.40000000000009</v>
      </c>
    </row>
    <row r="415" spans="1:27">
      <c r="A415" s="65" t="s">
        <v>38</v>
      </c>
      <c r="B415" s="66" t="s">
        <v>1291</v>
      </c>
      <c r="C415" s="66" t="s">
        <v>1311</v>
      </c>
      <c r="D415" s="65">
        <v>120251</v>
      </c>
      <c r="E415" s="66" t="s">
        <v>1086</v>
      </c>
      <c r="F415" s="66" t="s">
        <v>1059</v>
      </c>
      <c r="G415" s="65" t="s">
        <v>53</v>
      </c>
      <c r="H415" s="65">
        <v>50421000</v>
      </c>
      <c r="I415" s="66" t="s">
        <v>413</v>
      </c>
      <c r="J415" s="66">
        <v>13</v>
      </c>
      <c r="K415" s="66" t="s">
        <v>414</v>
      </c>
      <c r="L415" s="66" t="s">
        <v>415</v>
      </c>
      <c r="M415" s="66" t="s">
        <v>414</v>
      </c>
      <c r="N415" s="66" t="s">
        <v>417</v>
      </c>
      <c r="O415" s="67">
        <v>1013.1260602479329</v>
      </c>
      <c r="P415" s="67">
        <v>971.87411869189827</v>
      </c>
      <c r="Q415" s="67">
        <v>1031.2364617833116</v>
      </c>
      <c r="R415" s="67">
        <v>1031.2364617833116</v>
      </c>
      <c r="AA415" s="55">
        <f t="shared" si="6"/>
        <v>4047.4731025064548</v>
      </c>
    </row>
    <row r="416" spans="1:27">
      <c r="A416" s="65" t="s">
        <v>38</v>
      </c>
      <c r="B416" s="66" t="s">
        <v>1291</v>
      </c>
      <c r="C416" s="66" t="s">
        <v>1311</v>
      </c>
      <c r="D416" s="65">
        <v>120251</v>
      </c>
      <c r="E416" s="66" t="s">
        <v>1086</v>
      </c>
      <c r="F416" s="66" t="s">
        <v>1059</v>
      </c>
      <c r="G416" s="65" t="s">
        <v>54</v>
      </c>
      <c r="H416" s="65">
        <v>50422000</v>
      </c>
      <c r="I416" s="66" t="s">
        <v>419</v>
      </c>
      <c r="J416" s="66">
        <v>13</v>
      </c>
      <c r="K416" s="66" t="s">
        <v>414</v>
      </c>
      <c r="L416" s="66" t="s">
        <v>415</v>
      </c>
      <c r="M416" s="66" t="s">
        <v>414</v>
      </c>
      <c r="N416" s="66" t="s">
        <v>417</v>
      </c>
      <c r="O416" s="67">
        <v>984.22176598275337</v>
      </c>
      <c r="P416" s="67">
        <v>939.49123116535554</v>
      </c>
      <c r="Q416" s="67">
        <v>1003.4760059041764</v>
      </c>
      <c r="R416" s="67">
        <v>1003.4760059041764</v>
      </c>
      <c r="AA416" s="55">
        <f t="shared" si="6"/>
        <v>3930.6650089564619</v>
      </c>
    </row>
    <row r="417" spans="1:27">
      <c r="A417" s="65" t="s">
        <v>38</v>
      </c>
      <c r="B417" s="66" t="s">
        <v>1291</v>
      </c>
      <c r="C417" s="66" t="s">
        <v>1311</v>
      </c>
      <c r="D417" s="65">
        <v>120251</v>
      </c>
      <c r="E417" s="66" t="s">
        <v>1086</v>
      </c>
      <c r="F417" s="66" t="s">
        <v>1059</v>
      </c>
      <c r="G417" s="65" t="s">
        <v>185</v>
      </c>
      <c r="H417" s="65">
        <v>50454000</v>
      </c>
      <c r="I417" s="66" t="s">
        <v>437</v>
      </c>
      <c r="J417" s="66">
        <v>13</v>
      </c>
      <c r="K417" s="66" t="s">
        <v>414</v>
      </c>
      <c r="L417" s="66" t="s">
        <v>415</v>
      </c>
      <c r="M417" s="66" t="s">
        <v>414</v>
      </c>
      <c r="N417" s="66" t="s">
        <v>417</v>
      </c>
      <c r="O417" s="67">
        <v>0</v>
      </c>
      <c r="P417" s="67">
        <v>0</v>
      </c>
      <c r="Q417" s="67">
        <v>0</v>
      </c>
      <c r="R417" s="67">
        <v>500</v>
      </c>
      <c r="AA417" s="55">
        <f t="shared" si="6"/>
        <v>500</v>
      </c>
    </row>
    <row r="418" spans="1:27">
      <c r="A418" s="65" t="s">
        <v>38</v>
      </c>
      <c r="B418" s="66" t="s">
        <v>1291</v>
      </c>
      <c r="C418" s="66" t="s">
        <v>1311</v>
      </c>
      <c r="D418" s="65">
        <v>120251</v>
      </c>
      <c r="E418" s="66" t="s">
        <v>1086</v>
      </c>
      <c r="F418" s="66" t="s">
        <v>1059</v>
      </c>
      <c r="G418" s="65" t="s">
        <v>90</v>
      </c>
      <c r="H418" s="65">
        <v>50421100</v>
      </c>
      <c r="I418" s="66" t="s">
        <v>418</v>
      </c>
      <c r="J418" s="66">
        <v>13</v>
      </c>
      <c r="K418" s="66" t="s">
        <v>414</v>
      </c>
      <c r="L418" s="66" t="s">
        <v>415</v>
      </c>
      <c r="M418" s="66" t="s">
        <v>414</v>
      </c>
      <c r="N418" s="66" t="s">
        <v>417</v>
      </c>
      <c r="O418" s="67">
        <v>-17.72510635033807</v>
      </c>
      <c r="P418" s="67">
        <v>-16.919419698049978</v>
      </c>
      <c r="Q418" s="67">
        <v>-17.72510635033807</v>
      </c>
      <c r="R418" s="67">
        <v>-17.72510635033807</v>
      </c>
      <c r="AA418" s="55">
        <f t="shared" si="6"/>
        <v>-70.094738749064177</v>
      </c>
    </row>
    <row r="419" spans="1:27">
      <c r="A419" s="65" t="s">
        <v>38</v>
      </c>
      <c r="B419" s="66" t="s">
        <v>1291</v>
      </c>
      <c r="C419" s="66" t="s">
        <v>1311</v>
      </c>
      <c r="D419" s="65">
        <v>120251</v>
      </c>
      <c r="E419" s="66" t="s">
        <v>1086</v>
      </c>
      <c r="F419" s="66" t="s">
        <v>1059</v>
      </c>
      <c r="G419" s="65" t="s">
        <v>92</v>
      </c>
      <c r="H419" s="65">
        <v>53150000</v>
      </c>
      <c r="I419" s="66" t="s">
        <v>658</v>
      </c>
      <c r="J419" s="66">
        <v>15</v>
      </c>
      <c r="K419" s="66" t="s">
        <v>650</v>
      </c>
      <c r="L419" s="66" t="s">
        <v>651</v>
      </c>
      <c r="M419" s="66" t="s">
        <v>650</v>
      </c>
      <c r="N419" s="66" t="s">
        <v>660</v>
      </c>
      <c r="O419" s="67">
        <v>2000</v>
      </c>
      <c r="P419" s="67">
        <v>3100</v>
      </c>
      <c r="Q419" s="67">
        <v>2000</v>
      </c>
      <c r="R419" s="67">
        <v>2000</v>
      </c>
      <c r="AA419" s="55">
        <f t="shared" si="6"/>
        <v>9100</v>
      </c>
    </row>
    <row r="420" spans="1:27">
      <c r="A420" s="65" t="s">
        <v>38</v>
      </c>
      <c r="B420" s="66" t="s">
        <v>1291</v>
      </c>
      <c r="C420" s="66" t="s">
        <v>1311</v>
      </c>
      <c r="D420" s="65">
        <v>120251</v>
      </c>
      <c r="E420" s="66" t="s">
        <v>1086</v>
      </c>
      <c r="F420" s="66" t="s">
        <v>1059</v>
      </c>
      <c r="G420" s="65" t="s">
        <v>188</v>
      </c>
      <c r="H420" s="65">
        <v>52532000</v>
      </c>
      <c r="I420" s="66" t="s">
        <v>552</v>
      </c>
      <c r="J420" s="66">
        <v>16</v>
      </c>
      <c r="K420" s="66" t="s">
        <v>553</v>
      </c>
      <c r="L420" s="66" t="s">
        <v>554</v>
      </c>
      <c r="M420" s="66" t="s">
        <v>555</v>
      </c>
      <c r="N420" s="66" t="s">
        <v>506</v>
      </c>
      <c r="O420" s="67">
        <v>2750</v>
      </c>
      <c r="P420" s="67">
        <v>2750</v>
      </c>
      <c r="Q420" s="67">
        <v>2750</v>
      </c>
      <c r="R420" s="67">
        <v>2750</v>
      </c>
      <c r="AA420" s="55">
        <f t="shared" si="6"/>
        <v>11000</v>
      </c>
    </row>
    <row r="421" spans="1:27">
      <c r="A421" s="65" t="s">
        <v>38</v>
      </c>
      <c r="B421" s="66" t="s">
        <v>1291</v>
      </c>
      <c r="C421" s="66" t="s">
        <v>1311</v>
      </c>
      <c r="D421" s="65">
        <v>120251</v>
      </c>
      <c r="E421" s="66" t="s">
        <v>1086</v>
      </c>
      <c r="F421" s="66" t="s">
        <v>1059</v>
      </c>
      <c r="G421" s="65" t="s">
        <v>208</v>
      </c>
      <c r="H421" s="65">
        <v>52583000</v>
      </c>
      <c r="I421" s="66" t="s">
        <v>639</v>
      </c>
      <c r="J421" s="66">
        <v>16</v>
      </c>
      <c r="K421" s="66" t="s">
        <v>553</v>
      </c>
      <c r="L421" s="66" t="s">
        <v>554</v>
      </c>
      <c r="M421" s="66" t="s">
        <v>555</v>
      </c>
      <c r="N421" s="66" t="s">
        <v>506</v>
      </c>
      <c r="O421" s="67">
        <v>4416.666666666667</v>
      </c>
      <c r="P421" s="67">
        <v>4416.666666666667</v>
      </c>
      <c r="Q421" s="67">
        <v>4416.666666666667</v>
      </c>
      <c r="R421" s="67">
        <v>4416.666666666667</v>
      </c>
      <c r="AA421" s="55">
        <f t="shared" si="6"/>
        <v>17666.666666666668</v>
      </c>
    </row>
    <row r="422" spans="1:27">
      <c r="A422" s="65" t="s">
        <v>38</v>
      </c>
      <c r="B422" s="66" t="s">
        <v>1291</v>
      </c>
      <c r="C422" s="66" t="s">
        <v>1311</v>
      </c>
      <c r="D422" s="65">
        <v>120251</v>
      </c>
      <c r="E422" s="66" t="s">
        <v>1086</v>
      </c>
      <c r="F422" s="66" t="s">
        <v>1059</v>
      </c>
      <c r="G422" s="65" t="s">
        <v>97</v>
      </c>
      <c r="H422" s="65">
        <v>52574100</v>
      </c>
      <c r="I422" s="66" t="s">
        <v>623</v>
      </c>
      <c r="J422" s="66">
        <v>17</v>
      </c>
      <c r="K422" s="66" t="s">
        <v>617</v>
      </c>
      <c r="L422" s="66" t="s">
        <v>618</v>
      </c>
      <c r="M422" s="66" t="s">
        <v>617</v>
      </c>
      <c r="N422" s="66" t="s">
        <v>506</v>
      </c>
      <c r="O422" s="67">
        <v>275</v>
      </c>
      <c r="P422" s="67">
        <v>275</v>
      </c>
      <c r="Q422" s="67">
        <v>275</v>
      </c>
      <c r="R422" s="67">
        <v>275</v>
      </c>
      <c r="AA422" s="55">
        <f t="shared" si="6"/>
        <v>1100</v>
      </c>
    </row>
    <row r="423" spans="1:27">
      <c r="A423" s="65" t="s">
        <v>38</v>
      </c>
      <c r="B423" s="66" t="s">
        <v>1291</v>
      </c>
      <c r="C423" s="66" t="s">
        <v>1311</v>
      </c>
      <c r="D423" s="65">
        <v>120251</v>
      </c>
      <c r="E423" s="66" t="s">
        <v>1086</v>
      </c>
      <c r="F423" s="66" t="s">
        <v>1059</v>
      </c>
      <c r="G423" s="65" t="s">
        <v>228</v>
      </c>
      <c r="H423" s="65">
        <v>52542016</v>
      </c>
      <c r="I423" s="66" t="s">
        <v>571</v>
      </c>
      <c r="J423" s="66">
        <v>19</v>
      </c>
      <c r="K423" s="66" t="s">
        <v>527</v>
      </c>
      <c r="L423" s="66" t="s">
        <v>528</v>
      </c>
      <c r="M423" s="66" t="s">
        <v>529</v>
      </c>
      <c r="N423" s="66" t="s">
        <v>506</v>
      </c>
      <c r="O423" s="67">
        <v>0</v>
      </c>
      <c r="P423" s="67">
        <v>0</v>
      </c>
      <c r="Q423" s="67">
        <v>0</v>
      </c>
      <c r="R423" s="67">
        <v>0</v>
      </c>
      <c r="AA423" s="55">
        <f t="shared" si="6"/>
        <v>0</v>
      </c>
    </row>
    <row r="424" spans="1:27">
      <c r="A424" s="65" t="s">
        <v>38</v>
      </c>
      <c r="B424" s="66" t="s">
        <v>1291</v>
      </c>
      <c r="C424" s="66" t="s">
        <v>1311</v>
      </c>
      <c r="D424" s="65">
        <v>120251</v>
      </c>
      <c r="E424" s="66" t="s">
        <v>1086</v>
      </c>
      <c r="F424" s="66" t="s">
        <v>1059</v>
      </c>
      <c r="G424" s="65" t="s">
        <v>99</v>
      </c>
      <c r="H424" s="65">
        <v>52562000</v>
      </c>
      <c r="I424" s="66" t="s">
        <v>590</v>
      </c>
      <c r="J424" s="66">
        <v>19</v>
      </c>
      <c r="K424" s="66" t="s">
        <v>527</v>
      </c>
      <c r="L424" s="66" t="s">
        <v>528</v>
      </c>
      <c r="M424" s="66" t="s">
        <v>529</v>
      </c>
      <c r="N424" s="66" t="s">
        <v>506</v>
      </c>
      <c r="O424" s="67">
        <v>100</v>
      </c>
      <c r="P424" s="67">
        <v>100</v>
      </c>
      <c r="Q424" s="67">
        <v>100</v>
      </c>
      <c r="R424" s="67">
        <v>100</v>
      </c>
      <c r="AA424" s="55">
        <f t="shared" si="6"/>
        <v>400</v>
      </c>
    </row>
    <row r="425" spans="1:27">
      <c r="A425" s="65" t="s">
        <v>38</v>
      </c>
      <c r="B425" s="66" t="s">
        <v>1291</v>
      </c>
      <c r="C425" s="66" t="s">
        <v>1311</v>
      </c>
      <c r="D425" s="65">
        <v>120251</v>
      </c>
      <c r="E425" s="66" t="s">
        <v>1086</v>
      </c>
      <c r="F425" s="66" t="s">
        <v>1059</v>
      </c>
      <c r="G425" s="65" t="s">
        <v>156</v>
      </c>
      <c r="H425" s="65">
        <v>52582000</v>
      </c>
      <c r="I425" s="66" t="s">
        <v>633</v>
      </c>
      <c r="J425" s="66">
        <v>19</v>
      </c>
      <c r="K425" s="66" t="s">
        <v>527</v>
      </c>
      <c r="L425" s="66" t="s">
        <v>528</v>
      </c>
      <c r="M425" s="66" t="s">
        <v>529</v>
      </c>
      <c r="N425" s="66" t="s">
        <v>519</v>
      </c>
      <c r="O425" s="67">
        <v>475</v>
      </c>
      <c r="P425" s="67">
        <v>650</v>
      </c>
      <c r="Q425" s="67">
        <v>650</v>
      </c>
      <c r="R425" s="67">
        <v>650</v>
      </c>
      <c r="AA425" s="55">
        <f t="shared" si="6"/>
        <v>2425</v>
      </c>
    </row>
    <row r="426" spans="1:27">
      <c r="A426" s="65" t="s">
        <v>38</v>
      </c>
      <c r="B426" s="66" t="s">
        <v>1291</v>
      </c>
      <c r="C426" s="66" t="s">
        <v>1311</v>
      </c>
      <c r="D426" s="65">
        <v>120251</v>
      </c>
      <c r="E426" s="66" t="s">
        <v>1086</v>
      </c>
      <c r="F426" s="66" t="s">
        <v>1059</v>
      </c>
      <c r="G426" s="65" t="s">
        <v>105</v>
      </c>
      <c r="H426" s="65">
        <v>52001000</v>
      </c>
      <c r="I426" s="66" t="s">
        <v>488</v>
      </c>
      <c r="J426" s="66">
        <v>22</v>
      </c>
      <c r="K426" s="66" t="s">
        <v>489</v>
      </c>
      <c r="L426" s="66" t="s">
        <v>490</v>
      </c>
      <c r="M426" s="66" t="s">
        <v>489</v>
      </c>
      <c r="N426" s="66" t="s">
        <v>492</v>
      </c>
      <c r="O426" s="67">
        <v>2288.0700000000002</v>
      </c>
      <c r="P426" s="67">
        <v>1832.11</v>
      </c>
      <c r="Q426" s="67">
        <v>1800</v>
      </c>
      <c r="R426" s="67">
        <v>2283.94</v>
      </c>
      <c r="AA426" s="55">
        <f t="shared" si="6"/>
        <v>8204.1200000000008</v>
      </c>
    </row>
    <row r="427" spans="1:27">
      <c r="A427" s="65" t="s">
        <v>38</v>
      </c>
      <c r="B427" s="66" t="s">
        <v>1291</v>
      </c>
      <c r="C427" s="66" t="s">
        <v>1311</v>
      </c>
      <c r="D427" s="65">
        <v>120251</v>
      </c>
      <c r="E427" s="66" t="s">
        <v>1086</v>
      </c>
      <c r="F427" s="66" t="s">
        <v>1059</v>
      </c>
      <c r="G427" s="65" t="s">
        <v>227</v>
      </c>
      <c r="H427" s="65">
        <v>62002100</v>
      </c>
      <c r="I427" s="66" t="s">
        <v>813</v>
      </c>
      <c r="J427" s="66">
        <v>29</v>
      </c>
      <c r="K427" s="66" t="s">
        <v>814</v>
      </c>
      <c r="L427" s="66" t="s">
        <v>815</v>
      </c>
      <c r="M427" s="66" t="s">
        <v>816</v>
      </c>
      <c r="N427" s="66" t="s">
        <v>818</v>
      </c>
      <c r="O427" s="67">
        <v>1000</v>
      </c>
      <c r="P427" s="67">
        <v>1000</v>
      </c>
      <c r="Q427" s="67">
        <v>1000</v>
      </c>
      <c r="R427" s="67">
        <v>1000</v>
      </c>
      <c r="AA427" s="55">
        <f t="shared" si="6"/>
        <v>4000</v>
      </c>
    </row>
    <row r="428" spans="1:27">
      <c r="A428" s="65" t="s">
        <v>38</v>
      </c>
      <c r="B428" s="66" t="s">
        <v>1291</v>
      </c>
      <c r="C428" s="66" t="s">
        <v>1311</v>
      </c>
      <c r="D428" s="65">
        <v>120251</v>
      </c>
      <c r="E428" s="66" t="s">
        <v>1086</v>
      </c>
      <c r="F428" s="66" t="s">
        <v>1059</v>
      </c>
      <c r="G428" s="65" t="s">
        <v>189</v>
      </c>
      <c r="H428" s="65">
        <v>62002300</v>
      </c>
      <c r="I428" s="66" t="s">
        <v>819</v>
      </c>
      <c r="J428" s="66">
        <v>29</v>
      </c>
      <c r="K428" s="66" t="s">
        <v>814</v>
      </c>
      <c r="L428" s="66" t="s">
        <v>815</v>
      </c>
      <c r="M428" s="66" t="s">
        <v>816</v>
      </c>
      <c r="N428" s="66" t="s">
        <v>821</v>
      </c>
      <c r="O428" s="67">
        <v>8453</v>
      </c>
      <c r="P428" s="67">
        <v>8453</v>
      </c>
      <c r="Q428" s="67">
        <v>18453</v>
      </c>
      <c r="R428" s="67">
        <v>8453</v>
      </c>
      <c r="AA428" s="55">
        <f t="shared" si="6"/>
        <v>43812</v>
      </c>
    </row>
    <row r="429" spans="1:27">
      <c r="A429" s="65" t="s">
        <v>38</v>
      </c>
      <c r="B429" s="66" t="s">
        <v>1291</v>
      </c>
      <c r="C429" s="66" t="s">
        <v>1311</v>
      </c>
      <c r="D429" s="65">
        <v>120251</v>
      </c>
      <c r="E429" s="66" t="s">
        <v>1086</v>
      </c>
      <c r="F429" s="66" t="s">
        <v>1059</v>
      </c>
      <c r="G429" s="65" t="s">
        <v>192</v>
      </c>
      <c r="H429" s="65">
        <v>63110000</v>
      </c>
      <c r="I429" s="66" t="s">
        <v>844</v>
      </c>
      <c r="J429" s="66">
        <v>29</v>
      </c>
      <c r="K429" s="66" t="s">
        <v>814</v>
      </c>
      <c r="L429" s="66" t="s">
        <v>815</v>
      </c>
      <c r="M429" s="66" t="s">
        <v>816</v>
      </c>
      <c r="N429" s="66" t="s">
        <v>846</v>
      </c>
      <c r="O429" s="67">
        <v>3200</v>
      </c>
      <c r="P429" s="67">
        <v>3200</v>
      </c>
      <c r="Q429" s="67">
        <v>3200</v>
      </c>
      <c r="R429" s="67">
        <v>3200</v>
      </c>
      <c r="AA429" s="55">
        <f t="shared" si="6"/>
        <v>12800</v>
      </c>
    </row>
    <row r="430" spans="1:27">
      <c r="A430" s="65" t="s">
        <v>38</v>
      </c>
      <c r="B430" s="66" t="s">
        <v>1291</v>
      </c>
      <c r="C430" s="66" t="s">
        <v>1311</v>
      </c>
      <c r="D430" s="65">
        <v>120251</v>
      </c>
      <c r="E430" s="66" t="s">
        <v>1086</v>
      </c>
      <c r="F430" s="66" t="s">
        <v>1059</v>
      </c>
      <c r="G430" s="65" t="s">
        <v>69</v>
      </c>
      <c r="H430" s="65">
        <v>68532000</v>
      </c>
      <c r="I430" s="66" t="s">
        <v>892</v>
      </c>
      <c r="J430" s="66">
        <v>34</v>
      </c>
      <c r="K430" s="66" t="s">
        <v>887</v>
      </c>
      <c r="L430" s="66" t="s">
        <v>888</v>
      </c>
      <c r="M430" s="66" t="s">
        <v>887</v>
      </c>
      <c r="N430" s="66" t="s">
        <v>894</v>
      </c>
      <c r="O430" s="67">
        <v>0</v>
      </c>
      <c r="P430" s="67">
        <v>0</v>
      </c>
      <c r="Q430" s="67">
        <v>0</v>
      </c>
      <c r="R430" s="67">
        <v>0</v>
      </c>
      <c r="AA430" s="55">
        <f t="shared" si="6"/>
        <v>0</v>
      </c>
    </row>
    <row r="431" spans="1:27">
      <c r="A431" s="65" t="s">
        <v>38</v>
      </c>
      <c r="B431" s="66" t="s">
        <v>1291</v>
      </c>
      <c r="C431" s="66" t="s">
        <v>1311</v>
      </c>
      <c r="D431" s="65">
        <v>120251</v>
      </c>
      <c r="E431" s="66" t="s">
        <v>1086</v>
      </c>
      <c r="F431" s="66" t="s">
        <v>1059</v>
      </c>
      <c r="G431" s="65" t="s">
        <v>70</v>
      </c>
      <c r="H431" s="65">
        <v>68533000</v>
      </c>
      <c r="I431" s="66" t="s">
        <v>896</v>
      </c>
      <c r="J431" s="66">
        <v>34</v>
      </c>
      <c r="K431" s="66" t="s">
        <v>887</v>
      </c>
      <c r="L431" s="66" t="s">
        <v>888</v>
      </c>
      <c r="M431" s="66" t="s">
        <v>887</v>
      </c>
      <c r="N431" s="66" t="s">
        <v>894</v>
      </c>
      <c r="O431" s="67">
        <v>3319.8693348921315</v>
      </c>
      <c r="P431" s="67">
        <v>3183.7366171546128</v>
      </c>
      <c r="Q431" s="67">
        <v>3375.5512349834507</v>
      </c>
      <c r="R431" s="67">
        <v>3375.5512349834507</v>
      </c>
      <c r="AA431" s="55">
        <f t="shared" si="6"/>
        <v>13254.708422013646</v>
      </c>
    </row>
    <row r="432" spans="1:27">
      <c r="A432" s="65" t="s">
        <v>38</v>
      </c>
      <c r="B432" s="66" t="s">
        <v>1291</v>
      </c>
      <c r="C432" s="66" t="s">
        <v>1311</v>
      </c>
      <c r="D432" s="65">
        <v>120251</v>
      </c>
      <c r="E432" s="66" t="s">
        <v>1086</v>
      </c>
      <c r="F432" s="66" t="s">
        <v>1059</v>
      </c>
      <c r="G432" s="65" t="s">
        <v>71</v>
      </c>
      <c r="H432" s="65">
        <v>68535000</v>
      </c>
      <c r="I432" s="66" t="s">
        <v>898</v>
      </c>
      <c r="J432" s="66">
        <v>34</v>
      </c>
      <c r="K432" s="66" t="s">
        <v>887</v>
      </c>
      <c r="L432" s="66" t="s">
        <v>888</v>
      </c>
      <c r="M432" s="66" t="s">
        <v>887</v>
      </c>
      <c r="N432" s="66" t="s">
        <v>894</v>
      </c>
      <c r="O432" s="67">
        <v>0</v>
      </c>
      <c r="P432" s="67">
        <v>0</v>
      </c>
      <c r="Q432" s="67">
        <v>0</v>
      </c>
      <c r="R432" s="67">
        <v>0</v>
      </c>
      <c r="AA432" s="55">
        <f t="shared" si="6"/>
        <v>0</v>
      </c>
    </row>
    <row r="433" spans="1:27">
      <c r="A433" s="65" t="s">
        <v>38</v>
      </c>
      <c r="B433" s="66" t="s">
        <v>1291</v>
      </c>
      <c r="C433" s="66" t="s">
        <v>1311</v>
      </c>
      <c r="D433" s="65">
        <v>120251</v>
      </c>
      <c r="E433" s="66" t="s">
        <v>1086</v>
      </c>
      <c r="F433" s="66" t="s">
        <v>1059</v>
      </c>
      <c r="G433" s="65" t="s">
        <v>128</v>
      </c>
      <c r="H433" s="65">
        <v>68532100</v>
      </c>
      <c r="I433" s="66" t="s">
        <v>895</v>
      </c>
      <c r="J433" s="66">
        <v>34</v>
      </c>
      <c r="K433" s="66" t="s">
        <v>887</v>
      </c>
      <c r="L433" s="66" t="s">
        <v>888</v>
      </c>
      <c r="M433" s="66" t="s">
        <v>887</v>
      </c>
      <c r="N433" s="66" t="s">
        <v>894</v>
      </c>
      <c r="O433" s="67">
        <v>0</v>
      </c>
      <c r="P433" s="67">
        <v>0</v>
      </c>
      <c r="Q433" s="67">
        <v>0</v>
      </c>
      <c r="R433" s="67">
        <v>0</v>
      </c>
      <c r="AA433" s="55">
        <f t="shared" si="6"/>
        <v>0</v>
      </c>
    </row>
    <row r="434" spans="1:27">
      <c r="A434" s="65" t="s">
        <v>38</v>
      </c>
      <c r="B434" s="66" t="s">
        <v>1291</v>
      </c>
      <c r="C434" s="66" t="s">
        <v>1311</v>
      </c>
      <c r="D434" s="65">
        <v>120251</v>
      </c>
      <c r="E434" s="66" t="s">
        <v>1086</v>
      </c>
      <c r="F434" s="66" t="s">
        <v>1059</v>
      </c>
      <c r="G434" s="65" t="s">
        <v>129</v>
      </c>
      <c r="H434" s="65">
        <v>68533100</v>
      </c>
      <c r="I434" s="66" t="s">
        <v>897</v>
      </c>
      <c r="J434" s="66">
        <v>34</v>
      </c>
      <c r="K434" s="66" t="s">
        <v>887</v>
      </c>
      <c r="L434" s="66" t="s">
        <v>888</v>
      </c>
      <c r="M434" s="66" t="s">
        <v>887</v>
      </c>
      <c r="N434" s="66" t="s">
        <v>894</v>
      </c>
      <c r="O434" s="67">
        <v>-96.230188544679237</v>
      </c>
      <c r="P434" s="67">
        <v>-91.856089065375656</v>
      </c>
      <c r="Q434" s="67">
        <v>-96.230188544679237</v>
      </c>
      <c r="R434" s="67">
        <v>-96.230188544679237</v>
      </c>
      <c r="AA434" s="55">
        <f t="shared" si="6"/>
        <v>-380.54665469941335</v>
      </c>
    </row>
    <row r="435" spans="1:27">
      <c r="A435" s="65" t="s">
        <v>38</v>
      </c>
      <c r="B435" s="66" t="s">
        <v>1291</v>
      </c>
      <c r="C435" s="66" t="s">
        <v>1311</v>
      </c>
      <c r="D435" s="65">
        <v>120251</v>
      </c>
      <c r="E435" s="66" t="s">
        <v>1086</v>
      </c>
      <c r="F435" s="66" t="s">
        <v>1059</v>
      </c>
      <c r="G435" s="65" t="s">
        <v>130</v>
      </c>
      <c r="H435" s="65">
        <v>68535100</v>
      </c>
      <c r="I435" s="66" t="s">
        <v>899</v>
      </c>
      <c r="J435" s="66">
        <v>34</v>
      </c>
      <c r="K435" s="66" t="s">
        <v>887</v>
      </c>
      <c r="L435" s="66" t="s">
        <v>888</v>
      </c>
      <c r="M435" s="66" t="s">
        <v>887</v>
      </c>
      <c r="N435" s="66" t="s">
        <v>894</v>
      </c>
      <c r="O435" s="67">
        <v>0</v>
      </c>
      <c r="P435" s="67">
        <v>0</v>
      </c>
      <c r="Q435" s="67">
        <v>0</v>
      </c>
      <c r="R435" s="67">
        <v>0</v>
      </c>
      <c r="AA435" s="55">
        <f t="shared" si="6"/>
        <v>0</v>
      </c>
    </row>
    <row r="436" spans="1:27">
      <c r="A436" s="65" t="s">
        <v>39</v>
      </c>
      <c r="B436" s="66" t="s">
        <v>1291</v>
      </c>
      <c r="C436" s="66" t="s">
        <v>1311</v>
      </c>
      <c r="D436" s="65">
        <v>120252</v>
      </c>
      <c r="E436" s="66" t="s">
        <v>1087</v>
      </c>
      <c r="F436" s="66" t="s">
        <v>1059</v>
      </c>
      <c r="G436" s="65" t="s">
        <v>182</v>
      </c>
      <c r="H436" s="65">
        <v>51510000</v>
      </c>
      <c r="I436" s="66" t="s">
        <v>465</v>
      </c>
      <c r="J436" s="66">
        <v>7</v>
      </c>
      <c r="K436" s="66" t="s">
        <v>466</v>
      </c>
      <c r="L436" s="66" t="s">
        <v>467</v>
      </c>
      <c r="M436" s="66" t="s">
        <v>468</v>
      </c>
      <c r="N436" s="66" t="s">
        <v>470</v>
      </c>
      <c r="O436" s="67">
        <v>64541</v>
      </c>
      <c r="P436" s="67">
        <v>48527</v>
      </c>
      <c r="Q436" s="67">
        <v>45130</v>
      </c>
      <c r="R436" s="67">
        <v>54731</v>
      </c>
      <c r="AA436" s="55">
        <f t="shared" si="6"/>
        <v>212929</v>
      </c>
    </row>
    <row r="437" spans="1:27">
      <c r="A437" s="65" t="s">
        <v>39</v>
      </c>
      <c r="B437" s="66" t="s">
        <v>1291</v>
      </c>
      <c r="C437" s="66" t="s">
        <v>1311</v>
      </c>
      <c r="D437" s="65">
        <v>120252</v>
      </c>
      <c r="E437" s="66" t="s">
        <v>1087</v>
      </c>
      <c r="F437" s="66" t="s">
        <v>1059</v>
      </c>
      <c r="G437" s="65" t="s">
        <v>226</v>
      </c>
      <c r="H437" s="65">
        <v>51800000</v>
      </c>
      <c r="I437" s="66" t="s">
        <v>484</v>
      </c>
      <c r="J437" s="66">
        <v>8</v>
      </c>
      <c r="K437" s="66" t="s">
        <v>484</v>
      </c>
      <c r="L437" s="66" t="s">
        <v>485</v>
      </c>
      <c r="M437" s="66" t="s">
        <v>484</v>
      </c>
      <c r="N437" s="66" t="s">
        <v>487</v>
      </c>
      <c r="O437" s="67">
        <v>39698.214124919388</v>
      </c>
      <c r="P437" s="67">
        <v>25862.453888958276</v>
      </c>
      <c r="Q437" s="67">
        <v>20927.929736018938</v>
      </c>
      <c r="R437" s="67">
        <v>23632.887427093014</v>
      </c>
      <c r="AA437" s="55">
        <f t="shared" si="6"/>
        <v>110121.48517698962</v>
      </c>
    </row>
    <row r="438" spans="1:27">
      <c r="A438" s="65" t="s">
        <v>39</v>
      </c>
      <c r="B438" s="66" t="s">
        <v>1291</v>
      </c>
      <c r="C438" s="66" t="s">
        <v>1311</v>
      </c>
      <c r="D438" s="65">
        <v>120252</v>
      </c>
      <c r="E438" s="66" t="s">
        <v>1087</v>
      </c>
      <c r="F438" s="66" t="s">
        <v>1059</v>
      </c>
      <c r="G438" s="65" t="s">
        <v>183</v>
      </c>
      <c r="H438" s="65">
        <v>51110000</v>
      </c>
      <c r="I438" s="66" t="s">
        <v>459</v>
      </c>
      <c r="J438" s="66">
        <v>9</v>
      </c>
      <c r="K438" s="66" t="s">
        <v>460</v>
      </c>
      <c r="L438" s="66" t="s">
        <v>461</v>
      </c>
      <c r="M438" s="66" t="s">
        <v>460</v>
      </c>
      <c r="N438" s="66" t="s">
        <v>463</v>
      </c>
      <c r="O438" s="67">
        <v>2250</v>
      </c>
      <c r="P438" s="67">
        <v>2250</v>
      </c>
      <c r="Q438" s="67">
        <v>2250</v>
      </c>
      <c r="R438" s="67">
        <v>2250</v>
      </c>
      <c r="AA438" s="55">
        <f t="shared" si="6"/>
        <v>9000</v>
      </c>
    </row>
    <row r="439" spans="1:27">
      <c r="A439" s="65" t="s">
        <v>39</v>
      </c>
      <c r="B439" s="66" t="s">
        <v>1291</v>
      </c>
      <c r="C439" s="66" t="s">
        <v>1311</v>
      </c>
      <c r="D439" s="65">
        <v>120252</v>
      </c>
      <c r="E439" s="66" t="s">
        <v>1087</v>
      </c>
      <c r="F439" s="66" t="s">
        <v>1059</v>
      </c>
      <c r="G439" s="65" t="s">
        <v>80</v>
      </c>
      <c r="H439" s="65">
        <v>50109900</v>
      </c>
      <c r="I439" s="66" t="s">
        <v>388</v>
      </c>
      <c r="J439" s="66">
        <v>10</v>
      </c>
      <c r="K439" s="66" t="s">
        <v>347</v>
      </c>
      <c r="L439" s="66" t="s">
        <v>348</v>
      </c>
      <c r="M439" s="66" t="s">
        <v>349</v>
      </c>
      <c r="N439" s="66" t="s">
        <v>351</v>
      </c>
      <c r="O439" s="67">
        <v>-547.48812800000007</v>
      </c>
      <c r="P439" s="67">
        <v>-522.602304</v>
      </c>
      <c r="Q439" s="67">
        <v>-547.48812800000007</v>
      </c>
      <c r="R439" s="67">
        <v>-547.48812800000007</v>
      </c>
      <c r="AA439" s="55">
        <f t="shared" si="6"/>
        <v>-2165.0666879999999</v>
      </c>
    </row>
    <row r="440" spans="1:27">
      <c r="A440" s="65" t="s">
        <v>39</v>
      </c>
      <c r="B440" s="66" t="s">
        <v>1291</v>
      </c>
      <c r="C440" s="66" t="s">
        <v>1311</v>
      </c>
      <c r="D440" s="65">
        <v>120252</v>
      </c>
      <c r="E440" s="66" t="s">
        <v>1087</v>
      </c>
      <c r="F440" s="66" t="s">
        <v>1059</v>
      </c>
      <c r="G440" s="65" t="s">
        <v>152</v>
      </c>
      <c r="H440" s="65">
        <v>50110000</v>
      </c>
      <c r="I440" s="66" t="s">
        <v>389</v>
      </c>
      <c r="J440" s="66">
        <v>10</v>
      </c>
      <c r="K440" s="66" t="s">
        <v>347</v>
      </c>
      <c r="L440" s="66" t="s">
        <v>348</v>
      </c>
      <c r="M440" s="66" t="s">
        <v>349</v>
      </c>
      <c r="N440" s="66" t="s">
        <v>351</v>
      </c>
      <c r="O440" s="67">
        <v>3880.7866845000003</v>
      </c>
      <c r="P440" s="67">
        <v>3880.7866845000008</v>
      </c>
      <c r="Q440" s="67">
        <v>3880.7866845000003</v>
      </c>
      <c r="R440" s="67">
        <v>3880.7866845000003</v>
      </c>
      <c r="AA440" s="55">
        <f t="shared" si="6"/>
        <v>15523.146738000003</v>
      </c>
    </row>
    <row r="441" spans="1:27">
      <c r="A441" s="65" t="s">
        <v>39</v>
      </c>
      <c r="B441" s="66" t="s">
        <v>1291</v>
      </c>
      <c r="C441" s="66" t="s">
        <v>1311</v>
      </c>
      <c r="D441" s="65">
        <v>120252</v>
      </c>
      <c r="E441" s="66" t="s">
        <v>1087</v>
      </c>
      <c r="F441" s="66" t="s">
        <v>1059</v>
      </c>
      <c r="G441" s="65" t="s">
        <v>52</v>
      </c>
      <c r="H441" s="65">
        <v>50100000</v>
      </c>
      <c r="I441" s="66" t="s">
        <v>346</v>
      </c>
      <c r="J441" s="66">
        <v>10</v>
      </c>
      <c r="K441" s="66" t="s">
        <v>347</v>
      </c>
      <c r="L441" s="66" t="s">
        <v>348</v>
      </c>
      <c r="M441" s="66" t="s">
        <v>349</v>
      </c>
      <c r="N441" s="66" t="s">
        <v>351</v>
      </c>
      <c r="O441" s="67">
        <v>43595.381679999999</v>
      </c>
      <c r="P441" s="67">
        <v>41613.770240000005</v>
      </c>
      <c r="Q441" s="67">
        <v>43595.381679999999</v>
      </c>
      <c r="R441" s="67">
        <v>43595.381679999999</v>
      </c>
      <c r="AA441" s="55">
        <f t="shared" si="6"/>
        <v>172399.91527999999</v>
      </c>
    </row>
    <row r="442" spans="1:27">
      <c r="A442" s="65" t="s">
        <v>39</v>
      </c>
      <c r="B442" s="66" t="s">
        <v>1291</v>
      </c>
      <c r="C442" s="66" t="s">
        <v>1311</v>
      </c>
      <c r="D442" s="65">
        <v>120252</v>
      </c>
      <c r="E442" s="66" t="s">
        <v>1087</v>
      </c>
      <c r="F442" s="66" t="s">
        <v>1059</v>
      </c>
      <c r="G442" s="65" t="s">
        <v>84</v>
      </c>
      <c r="H442" s="65">
        <v>50550000</v>
      </c>
      <c r="I442" s="66" t="s">
        <v>446</v>
      </c>
      <c r="J442" s="66">
        <v>12</v>
      </c>
      <c r="K442" s="66" t="s">
        <v>442</v>
      </c>
      <c r="L442" s="66" t="s">
        <v>443</v>
      </c>
      <c r="M442" s="66" t="s">
        <v>444</v>
      </c>
      <c r="N442" s="66" t="s">
        <v>417</v>
      </c>
      <c r="O442" s="67">
        <v>8188.670000000001</v>
      </c>
      <c r="P442" s="67">
        <v>8188.670000000001</v>
      </c>
      <c r="Q442" s="67">
        <v>8188.670000000001</v>
      </c>
      <c r="R442" s="67">
        <v>8188.670000000001</v>
      </c>
      <c r="AA442" s="55">
        <f t="shared" si="6"/>
        <v>32754.680000000004</v>
      </c>
    </row>
    <row r="443" spans="1:27">
      <c r="A443" s="65" t="s">
        <v>39</v>
      </c>
      <c r="B443" s="66" t="s">
        <v>1291</v>
      </c>
      <c r="C443" s="66" t="s">
        <v>1311</v>
      </c>
      <c r="D443" s="65">
        <v>120252</v>
      </c>
      <c r="E443" s="66" t="s">
        <v>1087</v>
      </c>
      <c r="F443" s="66" t="s">
        <v>1059</v>
      </c>
      <c r="G443" s="65" t="s">
        <v>85</v>
      </c>
      <c r="H443" s="65">
        <v>50550100</v>
      </c>
      <c r="I443" s="66" t="s">
        <v>447</v>
      </c>
      <c r="J443" s="66">
        <v>12</v>
      </c>
      <c r="K443" s="66" t="s">
        <v>442</v>
      </c>
      <c r="L443" s="66" t="s">
        <v>443</v>
      </c>
      <c r="M443" s="66" t="s">
        <v>444</v>
      </c>
      <c r="N443" s="66" t="s">
        <v>417</v>
      </c>
      <c r="O443" s="67">
        <v>-92.800000000000011</v>
      </c>
      <c r="P443" s="67">
        <v>-92.800000000000011</v>
      </c>
      <c r="Q443" s="67">
        <v>-92.800000000000011</v>
      </c>
      <c r="R443" s="67">
        <v>-92.800000000000011</v>
      </c>
      <c r="AA443" s="55">
        <f t="shared" si="6"/>
        <v>-371.20000000000005</v>
      </c>
    </row>
    <row r="444" spans="1:27">
      <c r="A444" s="65" t="s">
        <v>39</v>
      </c>
      <c r="B444" s="66" t="s">
        <v>1291</v>
      </c>
      <c r="C444" s="66" t="s">
        <v>1311</v>
      </c>
      <c r="D444" s="65">
        <v>120252</v>
      </c>
      <c r="E444" s="66" t="s">
        <v>1087</v>
      </c>
      <c r="F444" s="66" t="s">
        <v>1059</v>
      </c>
      <c r="G444" s="65" t="s">
        <v>53</v>
      </c>
      <c r="H444" s="65">
        <v>50421000</v>
      </c>
      <c r="I444" s="66" t="s">
        <v>413</v>
      </c>
      <c r="J444" s="66">
        <v>13</v>
      </c>
      <c r="K444" s="66" t="s">
        <v>414</v>
      </c>
      <c r="L444" s="66" t="s">
        <v>415</v>
      </c>
      <c r="M444" s="66" t="s">
        <v>414</v>
      </c>
      <c r="N444" s="66" t="s">
        <v>417</v>
      </c>
      <c r="O444" s="67">
        <v>1270.2073637384383</v>
      </c>
      <c r="P444" s="67">
        <v>1217.2803868958306</v>
      </c>
      <c r="Q444" s="67">
        <v>1270.2073637384383</v>
      </c>
      <c r="R444" s="67">
        <v>1270.2073637384383</v>
      </c>
      <c r="AA444" s="55">
        <f t="shared" si="6"/>
        <v>5027.9024781111457</v>
      </c>
    </row>
    <row r="445" spans="1:27">
      <c r="A445" s="65" t="s">
        <v>39</v>
      </c>
      <c r="B445" s="66" t="s">
        <v>1291</v>
      </c>
      <c r="C445" s="66" t="s">
        <v>1311</v>
      </c>
      <c r="D445" s="65">
        <v>120252</v>
      </c>
      <c r="E445" s="66" t="s">
        <v>1087</v>
      </c>
      <c r="F445" s="66" t="s">
        <v>1059</v>
      </c>
      <c r="G445" s="65" t="s">
        <v>54</v>
      </c>
      <c r="H445" s="65">
        <v>50422000</v>
      </c>
      <c r="I445" s="66" t="s">
        <v>419</v>
      </c>
      <c r="J445" s="66">
        <v>13</v>
      </c>
      <c r="K445" s="66" t="s">
        <v>414</v>
      </c>
      <c r="L445" s="66" t="s">
        <v>415</v>
      </c>
      <c r="M445" s="66" t="s">
        <v>414</v>
      </c>
      <c r="N445" s="66" t="s">
        <v>417</v>
      </c>
      <c r="O445" s="67">
        <v>1554.5763104571354</v>
      </c>
      <c r="P445" s="67">
        <v>1483.9182963454475</v>
      </c>
      <c r="Q445" s="67">
        <v>1554.5763104571354</v>
      </c>
      <c r="R445" s="67">
        <v>1554.5763104571354</v>
      </c>
      <c r="AA445" s="55">
        <f t="shared" si="6"/>
        <v>6147.6472277168532</v>
      </c>
    </row>
    <row r="446" spans="1:27">
      <c r="A446" s="65" t="s">
        <v>39</v>
      </c>
      <c r="B446" s="66" t="s">
        <v>1291</v>
      </c>
      <c r="C446" s="66" t="s">
        <v>1311</v>
      </c>
      <c r="D446" s="65">
        <v>120252</v>
      </c>
      <c r="E446" s="66" t="s">
        <v>1087</v>
      </c>
      <c r="F446" s="66" t="s">
        <v>1059</v>
      </c>
      <c r="G446" s="65" t="s">
        <v>185</v>
      </c>
      <c r="H446" s="65">
        <v>50454000</v>
      </c>
      <c r="I446" s="66" t="s">
        <v>437</v>
      </c>
      <c r="J446" s="66">
        <v>13</v>
      </c>
      <c r="K446" s="66" t="s">
        <v>414</v>
      </c>
      <c r="L446" s="66" t="s">
        <v>415</v>
      </c>
      <c r="M446" s="66" t="s">
        <v>414</v>
      </c>
      <c r="N446" s="66" t="s">
        <v>417</v>
      </c>
      <c r="O446" s="67">
        <v>0</v>
      </c>
      <c r="P446" s="67">
        <v>0</v>
      </c>
      <c r="Q446" s="67">
        <v>0</v>
      </c>
      <c r="R446" s="67">
        <v>500</v>
      </c>
      <c r="AA446" s="55">
        <f t="shared" si="6"/>
        <v>500</v>
      </c>
    </row>
    <row r="447" spans="1:27">
      <c r="A447" s="65" t="s">
        <v>39</v>
      </c>
      <c r="B447" s="66" t="s">
        <v>1291</v>
      </c>
      <c r="C447" s="66" t="s">
        <v>1311</v>
      </c>
      <c r="D447" s="65">
        <v>120252</v>
      </c>
      <c r="E447" s="66" t="s">
        <v>1087</v>
      </c>
      <c r="F447" s="66" t="s">
        <v>1059</v>
      </c>
      <c r="G447" s="65" t="s">
        <v>90</v>
      </c>
      <c r="H447" s="65">
        <v>50421100</v>
      </c>
      <c r="I447" s="66" t="s">
        <v>418</v>
      </c>
      <c r="J447" s="66">
        <v>13</v>
      </c>
      <c r="K447" s="66" t="s">
        <v>414</v>
      </c>
      <c r="L447" s="66" t="s">
        <v>415</v>
      </c>
      <c r="M447" s="66" t="s">
        <v>414</v>
      </c>
      <c r="N447" s="66" t="s">
        <v>417</v>
      </c>
      <c r="O447" s="67">
        <v>-19.212849735739098</v>
      </c>
      <c r="P447" s="67">
        <v>-18.416503443392003</v>
      </c>
      <c r="Q447" s="67">
        <v>-19.212849735739098</v>
      </c>
      <c r="R447" s="67">
        <v>-19.212849735739098</v>
      </c>
      <c r="AA447" s="55">
        <f t="shared" si="6"/>
        <v>-76.055052650609298</v>
      </c>
    </row>
    <row r="448" spans="1:27">
      <c r="A448" s="65" t="s">
        <v>39</v>
      </c>
      <c r="B448" s="66" t="s">
        <v>1291</v>
      </c>
      <c r="C448" s="66" t="s">
        <v>1311</v>
      </c>
      <c r="D448" s="65">
        <v>120252</v>
      </c>
      <c r="E448" s="66" t="s">
        <v>1087</v>
      </c>
      <c r="F448" s="66" t="s">
        <v>1059</v>
      </c>
      <c r="G448" s="65" t="s">
        <v>91</v>
      </c>
      <c r="H448" s="65">
        <v>50422100</v>
      </c>
      <c r="I448" s="66" t="s">
        <v>420</v>
      </c>
      <c r="J448" s="66">
        <v>13</v>
      </c>
      <c r="K448" s="66" t="s">
        <v>414</v>
      </c>
      <c r="L448" s="66" t="s">
        <v>415</v>
      </c>
      <c r="M448" s="66" t="s">
        <v>414</v>
      </c>
      <c r="N448" s="66" t="s">
        <v>417</v>
      </c>
      <c r="O448" s="67">
        <v>-28.743126605027513</v>
      </c>
      <c r="P448" s="67">
        <v>-27.436620850253533</v>
      </c>
      <c r="Q448" s="67">
        <v>-28.743126605027513</v>
      </c>
      <c r="R448" s="67">
        <v>-28.743126605027513</v>
      </c>
      <c r="AA448" s="55">
        <f t="shared" ref="AA448:AA511" si="7">SUM(O448:Z448)</f>
        <v>-113.66600066533607</v>
      </c>
    </row>
    <row r="449" spans="1:27">
      <c r="A449" s="65" t="s">
        <v>39</v>
      </c>
      <c r="B449" s="66" t="s">
        <v>1291</v>
      </c>
      <c r="C449" s="66" t="s">
        <v>1311</v>
      </c>
      <c r="D449" s="65">
        <v>120252</v>
      </c>
      <c r="E449" s="66" t="s">
        <v>1087</v>
      </c>
      <c r="F449" s="66" t="s">
        <v>1059</v>
      </c>
      <c r="G449" s="65" t="s">
        <v>92</v>
      </c>
      <c r="H449" s="65">
        <v>53150000</v>
      </c>
      <c r="I449" s="66" t="s">
        <v>658</v>
      </c>
      <c r="J449" s="66">
        <v>15</v>
      </c>
      <c r="K449" s="66" t="s">
        <v>650</v>
      </c>
      <c r="L449" s="66" t="s">
        <v>651</v>
      </c>
      <c r="M449" s="66" t="s">
        <v>650</v>
      </c>
      <c r="N449" s="66" t="s">
        <v>660</v>
      </c>
      <c r="O449" s="67">
        <v>2150</v>
      </c>
      <c r="P449" s="67">
        <v>2150</v>
      </c>
      <c r="Q449" s="67">
        <v>2150</v>
      </c>
      <c r="R449" s="67">
        <v>2150</v>
      </c>
      <c r="AA449" s="55">
        <f t="shared" si="7"/>
        <v>8600</v>
      </c>
    </row>
    <row r="450" spans="1:27">
      <c r="A450" s="65" t="s">
        <v>39</v>
      </c>
      <c r="B450" s="66" t="s">
        <v>1291</v>
      </c>
      <c r="C450" s="66" t="s">
        <v>1311</v>
      </c>
      <c r="D450" s="65">
        <v>120252</v>
      </c>
      <c r="E450" s="66" t="s">
        <v>1087</v>
      </c>
      <c r="F450" s="66" t="s">
        <v>1059</v>
      </c>
      <c r="G450" s="65" t="s">
        <v>187</v>
      </c>
      <c r="H450" s="65">
        <v>53152000</v>
      </c>
      <c r="I450" s="66" t="s">
        <v>676</v>
      </c>
      <c r="J450" s="66">
        <v>15</v>
      </c>
      <c r="K450" s="66" t="s">
        <v>650</v>
      </c>
      <c r="L450" s="66" t="s">
        <v>651</v>
      </c>
      <c r="M450" s="66" t="s">
        <v>650</v>
      </c>
      <c r="N450" s="66" t="s">
        <v>678</v>
      </c>
      <c r="O450" s="67">
        <v>600</v>
      </c>
      <c r="P450" s="67">
        <v>600</v>
      </c>
      <c r="Q450" s="67">
        <v>600</v>
      </c>
      <c r="R450" s="67">
        <v>600</v>
      </c>
      <c r="AA450" s="55">
        <f t="shared" si="7"/>
        <v>2400</v>
      </c>
    </row>
    <row r="451" spans="1:27">
      <c r="A451" s="65" t="s">
        <v>39</v>
      </c>
      <c r="B451" s="66" t="s">
        <v>1291</v>
      </c>
      <c r="C451" s="66" t="s">
        <v>1311</v>
      </c>
      <c r="D451" s="65">
        <v>120252</v>
      </c>
      <c r="E451" s="66" t="s">
        <v>1087</v>
      </c>
      <c r="F451" s="66" t="s">
        <v>1059</v>
      </c>
      <c r="G451" s="65" t="s">
        <v>207</v>
      </c>
      <c r="H451" s="65">
        <v>52578000</v>
      </c>
      <c r="I451" s="66" t="s">
        <v>628</v>
      </c>
      <c r="J451" s="66">
        <v>16</v>
      </c>
      <c r="K451" s="66" t="s">
        <v>553</v>
      </c>
      <c r="L451" s="66" t="s">
        <v>554</v>
      </c>
      <c r="M451" s="66" t="s">
        <v>555</v>
      </c>
      <c r="N451" s="66" t="s">
        <v>506</v>
      </c>
      <c r="O451" s="67">
        <v>110</v>
      </c>
      <c r="P451" s="67">
        <v>110</v>
      </c>
      <c r="Q451" s="67">
        <v>110</v>
      </c>
      <c r="R451" s="67">
        <v>110</v>
      </c>
      <c r="AA451" s="55">
        <f t="shared" si="7"/>
        <v>440</v>
      </c>
    </row>
    <row r="452" spans="1:27">
      <c r="A452" s="65" t="s">
        <v>39</v>
      </c>
      <c r="B452" s="66" t="s">
        <v>1291</v>
      </c>
      <c r="C452" s="66" t="s">
        <v>1311</v>
      </c>
      <c r="D452" s="65">
        <v>120252</v>
      </c>
      <c r="E452" s="66" t="s">
        <v>1087</v>
      </c>
      <c r="F452" s="66" t="s">
        <v>1059</v>
      </c>
      <c r="G452" s="65" t="s">
        <v>97</v>
      </c>
      <c r="H452" s="65">
        <v>52574100</v>
      </c>
      <c r="I452" s="66" t="s">
        <v>623</v>
      </c>
      <c r="J452" s="66">
        <v>17</v>
      </c>
      <c r="K452" s="66" t="s">
        <v>617</v>
      </c>
      <c r="L452" s="66" t="s">
        <v>618</v>
      </c>
      <c r="M452" s="66" t="s">
        <v>617</v>
      </c>
      <c r="N452" s="66" t="s">
        <v>506</v>
      </c>
      <c r="O452" s="67">
        <v>140</v>
      </c>
      <c r="P452" s="67">
        <v>140</v>
      </c>
      <c r="Q452" s="67">
        <v>140</v>
      </c>
      <c r="R452" s="67">
        <v>140</v>
      </c>
      <c r="AA452" s="55">
        <f t="shared" si="7"/>
        <v>560</v>
      </c>
    </row>
    <row r="453" spans="1:27">
      <c r="A453" s="65" t="s">
        <v>39</v>
      </c>
      <c r="B453" s="66" t="s">
        <v>1291</v>
      </c>
      <c r="C453" s="66" t="s">
        <v>1311</v>
      </c>
      <c r="D453" s="65">
        <v>120252</v>
      </c>
      <c r="E453" s="66" t="s">
        <v>1087</v>
      </c>
      <c r="F453" s="66" t="s">
        <v>1059</v>
      </c>
      <c r="G453" s="65" t="s">
        <v>99</v>
      </c>
      <c r="H453" s="65">
        <v>52562000</v>
      </c>
      <c r="I453" s="66" t="s">
        <v>590</v>
      </c>
      <c r="J453" s="66">
        <v>19</v>
      </c>
      <c r="K453" s="66" t="s">
        <v>527</v>
      </c>
      <c r="L453" s="66" t="s">
        <v>528</v>
      </c>
      <c r="M453" s="66" t="s">
        <v>529</v>
      </c>
      <c r="N453" s="66" t="s">
        <v>506</v>
      </c>
      <c r="O453" s="67">
        <v>500</v>
      </c>
      <c r="P453" s="67">
        <v>500</v>
      </c>
      <c r="Q453" s="67">
        <v>500</v>
      </c>
      <c r="R453" s="67">
        <v>500</v>
      </c>
      <c r="AA453" s="55">
        <f t="shared" si="7"/>
        <v>2000</v>
      </c>
    </row>
    <row r="454" spans="1:27">
      <c r="A454" s="65" t="s">
        <v>39</v>
      </c>
      <c r="B454" s="66" t="s">
        <v>1291</v>
      </c>
      <c r="C454" s="66" t="s">
        <v>1311</v>
      </c>
      <c r="D454" s="65">
        <v>120252</v>
      </c>
      <c r="E454" s="66" t="s">
        <v>1087</v>
      </c>
      <c r="F454" s="66" t="s">
        <v>1059</v>
      </c>
      <c r="G454" s="65" t="s">
        <v>156</v>
      </c>
      <c r="H454" s="65">
        <v>52582000</v>
      </c>
      <c r="I454" s="66" t="s">
        <v>633</v>
      </c>
      <c r="J454" s="66">
        <v>19</v>
      </c>
      <c r="K454" s="66" t="s">
        <v>527</v>
      </c>
      <c r="L454" s="66" t="s">
        <v>528</v>
      </c>
      <c r="M454" s="66" t="s">
        <v>529</v>
      </c>
      <c r="N454" s="66" t="s">
        <v>519</v>
      </c>
      <c r="O454" s="67">
        <v>250</v>
      </c>
      <c r="P454" s="67">
        <v>1250</v>
      </c>
      <c r="Q454" s="67">
        <v>250</v>
      </c>
      <c r="R454" s="67">
        <v>250</v>
      </c>
      <c r="AA454" s="55">
        <f t="shared" si="7"/>
        <v>2000</v>
      </c>
    </row>
    <row r="455" spans="1:27">
      <c r="A455" s="65" t="s">
        <v>39</v>
      </c>
      <c r="B455" s="66" t="s">
        <v>1291</v>
      </c>
      <c r="C455" s="66" t="s">
        <v>1311</v>
      </c>
      <c r="D455" s="65">
        <v>120252</v>
      </c>
      <c r="E455" s="66" t="s">
        <v>1087</v>
      </c>
      <c r="F455" s="66" t="s">
        <v>1059</v>
      </c>
      <c r="G455" s="65" t="s">
        <v>103</v>
      </c>
      <c r="H455" s="65">
        <v>52534000</v>
      </c>
      <c r="I455" s="66" t="s">
        <v>560</v>
      </c>
      <c r="J455" s="66">
        <v>21</v>
      </c>
      <c r="K455" s="66" t="s">
        <v>561</v>
      </c>
      <c r="L455" s="66" t="s">
        <v>562</v>
      </c>
      <c r="M455" s="66" t="s">
        <v>563</v>
      </c>
      <c r="N455" s="66" t="s">
        <v>506</v>
      </c>
      <c r="O455" s="67">
        <v>0</v>
      </c>
      <c r="P455" s="67">
        <v>0</v>
      </c>
      <c r="Q455" s="67">
        <v>0</v>
      </c>
      <c r="R455" s="67">
        <v>0</v>
      </c>
      <c r="AA455" s="55">
        <f t="shared" si="7"/>
        <v>0</v>
      </c>
    </row>
    <row r="456" spans="1:27">
      <c r="A456" s="65" t="s">
        <v>39</v>
      </c>
      <c r="B456" s="66" t="s">
        <v>1291</v>
      </c>
      <c r="C456" s="66" t="s">
        <v>1311</v>
      </c>
      <c r="D456" s="65">
        <v>120252</v>
      </c>
      <c r="E456" s="66" t="s">
        <v>1087</v>
      </c>
      <c r="F456" s="66" t="s">
        <v>1059</v>
      </c>
      <c r="G456" s="65" t="s">
        <v>104</v>
      </c>
      <c r="H456" s="65">
        <v>52534200</v>
      </c>
      <c r="I456" s="66" t="s">
        <v>565</v>
      </c>
      <c r="J456" s="66">
        <v>21</v>
      </c>
      <c r="K456" s="66" t="s">
        <v>561</v>
      </c>
      <c r="L456" s="66" t="s">
        <v>562</v>
      </c>
      <c r="M456" s="66" t="s">
        <v>563</v>
      </c>
      <c r="N456" s="66" t="s">
        <v>506</v>
      </c>
      <c r="O456" s="67">
        <v>0</v>
      </c>
      <c r="P456" s="67">
        <v>0</v>
      </c>
      <c r="Q456" s="67">
        <v>0</v>
      </c>
      <c r="R456" s="67">
        <v>0</v>
      </c>
      <c r="AA456" s="55">
        <f t="shared" si="7"/>
        <v>0</v>
      </c>
    </row>
    <row r="457" spans="1:27">
      <c r="A457" s="65" t="s">
        <v>39</v>
      </c>
      <c r="B457" s="66" t="s">
        <v>1291</v>
      </c>
      <c r="C457" s="66" t="s">
        <v>1311</v>
      </c>
      <c r="D457" s="65">
        <v>120252</v>
      </c>
      <c r="E457" s="66" t="s">
        <v>1087</v>
      </c>
      <c r="F457" s="66" t="s">
        <v>1059</v>
      </c>
      <c r="G457" s="65" t="s">
        <v>222</v>
      </c>
      <c r="H457" s="65">
        <v>52000000</v>
      </c>
      <c r="I457" s="66" t="s">
        <v>488</v>
      </c>
      <c r="J457" s="66">
        <v>22</v>
      </c>
      <c r="K457" s="66" t="s">
        <v>489</v>
      </c>
      <c r="L457" s="66" t="s">
        <v>490</v>
      </c>
      <c r="M457" s="66" t="s">
        <v>489</v>
      </c>
      <c r="N457" s="66" t="s">
        <v>492</v>
      </c>
      <c r="O457" s="67">
        <v>4675</v>
      </c>
      <c r="P457" s="67">
        <v>1628.63</v>
      </c>
      <c r="Q457" s="67">
        <v>1876.92</v>
      </c>
      <c r="R457" s="67">
        <v>525</v>
      </c>
      <c r="AA457" s="55">
        <f t="shared" si="7"/>
        <v>8705.5499999999993</v>
      </c>
    </row>
    <row r="458" spans="1:27">
      <c r="A458" s="65" t="s">
        <v>39</v>
      </c>
      <c r="B458" s="66" t="s">
        <v>1291</v>
      </c>
      <c r="C458" s="66" t="s">
        <v>1311</v>
      </c>
      <c r="D458" s="65">
        <v>120252</v>
      </c>
      <c r="E458" s="66" t="s">
        <v>1087</v>
      </c>
      <c r="F458" s="66" t="s">
        <v>1059</v>
      </c>
      <c r="G458" s="65" t="s">
        <v>157</v>
      </c>
      <c r="H458" s="65">
        <v>52554500</v>
      </c>
      <c r="I458" s="66" t="s">
        <v>588</v>
      </c>
      <c r="J458" s="66">
        <v>22</v>
      </c>
      <c r="K458" s="66" t="s">
        <v>489</v>
      </c>
      <c r="L458" s="66" t="s">
        <v>490</v>
      </c>
      <c r="M458" s="66" t="s">
        <v>489</v>
      </c>
      <c r="N458" s="66" t="s">
        <v>463</v>
      </c>
      <c r="O458" s="67">
        <v>565</v>
      </c>
      <c r="P458" s="67">
        <v>565</v>
      </c>
      <c r="Q458" s="67">
        <v>565</v>
      </c>
      <c r="R458" s="67">
        <v>565</v>
      </c>
      <c r="AA458" s="55">
        <f t="shared" si="7"/>
        <v>2260</v>
      </c>
    </row>
    <row r="459" spans="1:27">
      <c r="A459" s="65" t="s">
        <v>39</v>
      </c>
      <c r="B459" s="66" t="s">
        <v>1291</v>
      </c>
      <c r="C459" s="66" t="s">
        <v>1311</v>
      </c>
      <c r="D459" s="65">
        <v>120252</v>
      </c>
      <c r="E459" s="66" t="s">
        <v>1087</v>
      </c>
      <c r="F459" s="66" t="s">
        <v>1059</v>
      </c>
      <c r="G459" s="65" t="s">
        <v>189</v>
      </c>
      <c r="H459" s="65">
        <v>62002300</v>
      </c>
      <c r="I459" s="66" t="s">
        <v>819</v>
      </c>
      <c r="J459" s="66">
        <v>29</v>
      </c>
      <c r="K459" s="66" t="s">
        <v>814</v>
      </c>
      <c r="L459" s="66" t="s">
        <v>815</v>
      </c>
      <c r="M459" s="66" t="s">
        <v>816</v>
      </c>
      <c r="N459" s="66" t="s">
        <v>821</v>
      </c>
      <c r="O459" s="67">
        <v>5000</v>
      </c>
      <c r="P459" s="67">
        <v>725</v>
      </c>
      <c r="Q459" s="67">
        <v>725</v>
      </c>
      <c r="R459" s="67">
        <v>10000</v>
      </c>
      <c r="AA459" s="55">
        <f t="shared" si="7"/>
        <v>16450</v>
      </c>
    </row>
    <row r="460" spans="1:27">
      <c r="A460" s="65" t="s">
        <v>39</v>
      </c>
      <c r="B460" s="66" t="s">
        <v>1291</v>
      </c>
      <c r="C460" s="66" t="s">
        <v>1311</v>
      </c>
      <c r="D460" s="65">
        <v>120252</v>
      </c>
      <c r="E460" s="66" t="s">
        <v>1087</v>
      </c>
      <c r="F460" s="66" t="s">
        <v>1059</v>
      </c>
      <c r="G460" s="65" t="s">
        <v>192</v>
      </c>
      <c r="H460" s="65">
        <v>63110000</v>
      </c>
      <c r="I460" s="66" t="s">
        <v>844</v>
      </c>
      <c r="J460" s="66">
        <v>29</v>
      </c>
      <c r="K460" s="66" t="s">
        <v>814</v>
      </c>
      <c r="L460" s="66" t="s">
        <v>815</v>
      </c>
      <c r="M460" s="66" t="s">
        <v>816</v>
      </c>
      <c r="N460" s="66" t="s">
        <v>846</v>
      </c>
      <c r="O460" s="67">
        <v>860</v>
      </c>
      <c r="P460" s="67">
        <v>860</v>
      </c>
      <c r="Q460" s="67">
        <v>860</v>
      </c>
      <c r="R460" s="67">
        <v>860</v>
      </c>
      <c r="AA460" s="55">
        <f t="shared" si="7"/>
        <v>3440</v>
      </c>
    </row>
    <row r="461" spans="1:27">
      <c r="A461" s="65" t="s">
        <v>39</v>
      </c>
      <c r="B461" s="66" t="s">
        <v>1291</v>
      </c>
      <c r="C461" s="66" t="s">
        <v>1311</v>
      </c>
      <c r="D461" s="65">
        <v>120252</v>
      </c>
      <c r="E461" s="66" t="s">
        <v>1087</v>
      </c>
      <c r="F461" s="66" t="s">
        <v>1059</v>
      </c>
      <c r="G461" s="65" t="s">
        <v>69</v>
      </c>
      <c r="H461" s="65">
        <v>68532000</v>
      </c>
      <c r="I461" s="66" t="s">
        <v>892</v>
      </c>
      <c r="J461" s="66">
        <v>34</v>
      </c>
      <c r="K461" s="66" t="s">
        <v>887</v>
      </c>
      <c r="L461" s="66" t="s">
        <v>888</v>
      </c>
      <c r="M461" s="66" t="s">
        <v>887</v>
      </c>
      <c r="N461" s="66" t="s">
        <v>894</v>
      </c>
      <c r="O461" s="67">
        <v>0</v>
      </c>
      <c r="P461" s="67">
        <v>0</v>
      </c>
      <c r="Q461" s="67">
        <v>0</v>
      </c>
      <c r="R461" s="67">
        <v>0</v>
      </c>
      <c r="AA461" s="55">
        <f t="shared" si="7"/>
        <v>0</v>
      </c>
    </row>
    <row r="462" spans="1:27">
      <c r="A462" s="65" t="s">
        <v>39</v>
      </c>
      <c r="B462" s="66" t="s">
        <v>1291</v>
      </c>
      <c r="C462" s="66" t="s">
        <v>1311</v>
      </c>
      <c r="D462" s="65">
        <v>120252</v>
      </c>
      <c r="E462" s="66" t="s">
        <v>1087</v>
      </c>
      <c r="F462" s="66" t="s">
        <v>1059</v>
      </c>
      <c r="G462" s="65" t="s">
        <v>70</v>
      </c>
      <c r="H462" s="65">
        <v>68533000</v>
      </c>
      <c r="I462" s="66" t="s">
        <v>896</v>
      </c>
      <c r="J462" s="66">
        <v>34</v>
      </c>
      <c r="K462" s="66" t="s">
        <v>887</v>
      </c>
      <c r="L462" s="66" t="s">
        <v>888</v>
      </c>
      <c r="M462" s="66" t="s">
        <v>887</v>
      </c>
      <c r="N462" s="66" t="s">
        <v>894</v>
      </c>
      <c r="O462" s="67">
        <v>3632.0032248842499</v>
      </c>
      <c r="P462" s="67">
        <v>3480.4153047242494</v>
      </c>
      <c r="Q462" s="67">
        <v>3632.0032248842499</v>
      </c>
      <c r="R462" s="67">
        <v>3632.0032248842499</v>
      </c>
      <c r="AA462" s="55">
        <f t="shared" si="7"/>
        <v>14376.424979377</v>
      </c>
    </row>
    <row r="463" spans="1:27">
      <c r="A463" s="65" t="s">
        <v>39</v>
      </c>
      <c r="B463" s="66" t="s">
        <v>1291</v>
      </c>
      <c r="C463" s="66" t="s">
        <v>1311</v>
      </c>
      <c r="D463" s="65">
        <v>120252</v>
      </c>
      <c r="E463" s="66" t="s">
        <v>1087</v>
      </c>
      <c r="F463" s="66" t="s">
        <v>1059</v>
      </c>
      <c r="G463" s="65" t="s">
        <v>71</v>
      </c>
      <c r="H463" s="65">
        <v>68535000</v>
      </c>
      <c r="I463" s="66" t="s">
        <v>898</v>
      </c>
      <c r="J463" s="66">
        <v>34</v>
      </c>
      <c r="K463" s="66" t="s">
        <v>887</v>
      </c>
      <c r="L463" s="66" t="s">
        <v>888</v>
      </c>
      <c r="M463" s="66" t="s">
        <v>887</v>
      </c>
      <c r="N463" s="66" t="s">
        <v>894</v>
      </c>
      <c r="O463" s="67">
        <v>0</v>
      </c>
      <c r="P463" s="67">
        <v>0</v>
      </c>
      <c r="Q463" s="67">
        <v>0</v>
      </c>
      <c r="R463" s="67">
        <v>0</v>
      </c>
      <c r="AA463" s="55">
        <f t="shared" si="7"/>
        <v>0</v>
      </c>
    </row>
    <row r="464" spans="1:27">
      <c r="A464" s="65" t="s">
        <v>39</v>
      </c>
      <c r="B464" s="66" t="s">
        <v>1291</v>
      </c>
      <c r="C464" s="66" t="s">
        <v>1311</v>
      </c>
      <c r="D464" s="65">
        <v>120252</v>
      </c>
      <c r="E464" s="66" t="s">
        <v>1087</v>
      </c>
      <c r="F464" s="66" t="s">
        <v>1059</v>
      </c>
      <c r="G464" s="65" t="s">
        <v>128</v>
      </c>
      <c r="H464" s="65">
        <v>68532100</v>
      </c>
      <c r="I464" s="66" t="s">
        <v>895</v>
      </c>
      <c r="J464" s="66">
        <v>34</v>
      </c>
      <c r="K464" s="66" t="s">
        <v>887</v>
      </c>
      <c r="L464" s="66" t="s">
        <v>888</v>
      </c>
      <c r="M464" s="66" t="s">
        <v>887</v>
      </c>
      <c r="N464" s="66" t="s">
        <v>894</v>
      </c>
      <c r="O464" s="67">
        <v>0</v>
      </c>
      <c r="P464" s="67">
        <v>0</v>
      </c>
      <c r="Q464" s="67">
        <v>0</v>
      </c>
      <c r="R464" s="67">
        <v>0</v>
      </c>
      <c r="AA464" s="55">
        <f t="shared" si="7"/>
        <v>0</v>
      </c>
    </row>
    <row r="465" spans="1:27">
      <c r="A465" s="65" t="s">
        <v>39</v>
      </c>
      <c r="B465" s="66" t="s">
        <v>1291</v>
      </c>
      <c r="C465" s="66" t="s">
        <v>1311</v>
      </c>
      <c r="D465" s="65">
        <v>120252</v>
      </c>
      <c r="E465" s="66" t="s">
        <v>1087</v>
      </c>
      <c r="F465" s="66" t="s">
        <v>1059</v>
      </c>
      <c r="G465" s="65" t="s">
        <v>129</v>
      </c>
      <c r="H465" s="65">
        <v>68533100</v>
      </c>
      <c r="I465" s="66" t="s">
        <v>897</v>
      </c>
      <c r="J465" s="66">
        <v>34</v>
      </c>
      <c r="K465" s="66" t="s">
        <v>887</v>
      </c>
      <c r="L465" s="66" t="s">
        <v>888</v>
      </c>
      <c r="M465" s="66" t="s">
        <v>887</v>
      </c>
      <c r="N465" s="66" t="s">
        <v>894</v>
      </c>
      <c r="O465" s="67">
        <v>-45.930723262920004</v>
      </c>
      <c r="P465" s="67">
        <v>-44.026957726920003</v>
      </c>
      <c r="Q465" s="67">
        <v>-45.930723262920004</v>
      </c>
      <c r="R465" s="67">
        <v>-45.930723262920004</v>
      </c>
      <c r="AA465" s="55">
        <f t="shared" si="7"/>
        <v>-181.81912751568001</v>
      </c>
    </row>
    <row r="466" spans="1:27">
      <c r="A466" s="65" t="s">
        <v>39</v>
      </c>
      <c r="B466" s="66" t="s">
        <v>1291</v>
      </c>
      <c r="C466" s="66" t="s">
        <v>1311</v>
      </c>
      <c r="D466" s="65">
        <v>120252</v>
      </c>
      <c r="E466" s="66" t="s">
        <v>1087</v>
      </c>
      <c r="F466" s="66" t="s">
        <v>1059</v>
      </c>
      <c r="G466" s="65" t="s">
        <v>130</v>
      </c>
      <c r="H466" s="65">
        <v>68535100</v>
      </c>
      <c r="I466" s="66" t="s">
        <v>899</v>
      </c>
      <c r="J466" s="66">
        <v>34</v>
      </c>
      <c r="K466" s="66" t="s">
        <v>887</v>
      </c>
      <c r="L466" s="66" t="s">
        <v>888</v>
      </c>
      <c r="M466" s="66" t="s">
        <v>887</v>
      </c>
      <c r="N466" s="66" t="s">
        <v>894</v>
      </c>
      <c r="O466" s="67">
        <v>0</v>
      </c>
      <c r="P466" s="67">
        <v>0</v>
      </c>
      <c r="Q466" s="67">
        <v>0</v>
      </c>
      <c r="R466" s="67">
        <v>0</v>
      </c>
      <c r="AA466" s="55">
        <f t="shared" si="7"/>
        <v>0</v>
      </c>
    </row>
    <row r="467" spans="1:27">
      <c r="A467" s="65" t="s">
        <v>40</v>
      </c>
      <c r="B467" s="66" t="s">
        <v>1291</v>
      </c>
      <c r="C467" s="66" t="s">
        <v>1311</v>
      </c>
      <c r="D467" s="65">
        <v>120261</v>
      </c>
      <c r="E467" s="66" t="s">
        <v>1088</v>
      </c>
      <c r="F467" s="66" t="s">
        <v>1059</v>
      </c>
      <c r="G467" s="65" t="s">
        <v>185</v>
      </c>
      <c r="H467" s="65">
        <v>50454000</v>
      </c>
      <c r="I467" s="66" t="s">
        <v>437</v>
      </c>
      <c r="J467" s="66">
        <v>13</v>
      </c>
      <c r="K467" s="66" t="s">
        <v>414</v>
      </c>
      <c r="L467" s="66" t="s">
        <v>415</v>
      </c>
      <c r="M467" s="66" t="s">
        <v>414</v>
      </c>
      <c r="N467" s="66" t="s">
        <v>417</v>
      </c>
      <c r="O467" s="67">
        <v>0</v>
      </c>
      <c r="P467" s="67">
        <v>0</v>
      </c>
      <c r="Q467" s="67">
        <v>0</v>
      </c>
      <c r="R467" s="67">
        <v>200</v>
      </c>
      <c r="AA467" s="55">
        <f t="shared" si="7"/>
        <v>200</v>
      </c>
    </row>
    <row r="468" spans="1:27">
      <c r="A468" s="65" t="s">
        <v>40</v>
      </c>
      <c r="B468" s="66" t="s">
        <v>1291</v>
      </c>
      <c r="C468" s="66" t="s">
        <v>1311</v>
      </c>
      <c r="D468" s="65">
        <v>120261</v>
      </c>
      <c r="E468" s="66" t="s">
        <v>1088</v>
      </c>
      <c r="F468" s="66" t="s">
        <v>1059</v>
      </c>
      <c r="G468" s="65" t="s">
        <v>92</v>
      </c>
      <c r="H468" s="65">
        <v>53150000</v>
      </c>
      <c r="I468" s="66" t="s">
        <v>658</v>
      </c>
      <c r="J468" s="66">
        <v>15</v>
      </c>
      <c r="K468" s="66" t="s">
        <v>650</v>
      </c>
      <c r="L468" s="66" t="s">
        <v>651</v>
      </c>
      <c r="M468" s="66" t="s">
        <v>650</v>
      </c>
      <c r="N468" s="66" t="s">
        <v>660</v>
      </c>
      <c r="O468" s="67">
        <v>308.97276640055168</v>
      </c>
      <c r="P468" s="67">
        <v>308.97276640055168</v>
      </c>
      <c r="Q468" s="67">
        <v>308.97276640055168</v>
      </c>
      <c r="R468" s="67">
        <v>308.97276640055168</v>
      </c>
      <c r="AA468" s="55">
        <f t="shared" si="7"/>
        <v>1235.8910656022067</v>
      </c>
    </row>
    <row r="469" spans="1:27">
      <c r="A469" s="65" t="s">
        <v>40</v>
      </c>
      <c r="B469" s="66" t="s">
        <v>1291</v>
      </c>
      <c r="C469" s="66" t="s">
        <v>1311</v>
      </c>
      <c r="D469" s="65">
        <v>120261</v>
      </c>
      <c r="E469" s="66" t="s">
        <v>1088</v>
      </c>
      <c r="F469" s="66" t="s">
        <v>1059</v>
      </c>
      <c r="G469" s="65" t="s">
        <v>155</v>
      </c>
      <c r="H469" s="65">
        <v>52562500</v>
      </c>
      <c r="I469" s="66" t="s">
        <v>595</v>
      </c>
      <c r="J469" s="66">
        <v>18</v>
      </c>
      <c r="K469" s="66" t="s">
        <v>596</v>
      </c>
      <c r="L469" s="66" t="s">
        <v>597</v>
      </c>
      <c r="M469" s="66" t="s">
        <v>598</v>
      </c>
      <c r="N469" s="66" t="s">
        <v>506</v>
      </c>
      <c r="O469" s="67">
        <v>0</v>
      </c>
      <c r="P469" s="67">
        <v>150</v>
      </c>
      <c r="Q469" s="67">
        <v>0</v>
      </c>
      <c r="R469" s="67">
        <v>0</v>
      </c>
      <c r="AA469" s="55">
        <f t="shared" si="7"/>
        <v>150</v>
      </c>
    </row>
    <row r="470" spans="1:27">
      <c r="A470" s="65" t="s">
        <v>40</v>
      </c>
      <c r="B470" s="66" t="s">
        <v>1291</v>
      </c>
      <c r="C470" s="66" t="s">
        <v>1311</v>
      </c>
      <c r="D470" s="65">
        <v>120261</v>
      </c>
      <c r="E470" s="66" t="s">
        <v>1088</v>
      </c>
      <c r="F470" s="66" t="s">
        <v>1059</v>
      </c>
      <c r="G470" s="65" t="s">
        <v>222</v>
      </c>
      <c r="H470" s="65">
        <v>52000000</v>
      </c>
      <c r="I470" s="66" t="s">
        <v>488</v>
      </c>
      <c r="J470" s="66">
        <v>22</v>
      </c>
      <c r="K470" s="66" t="s">
        <v>489</v>
      </c>
      <c r="L470" s="66" t="s">
        <v>490</v>
      </c>
      <c r="M470" s="66" t="s">
        <v>489</v>
      </c>
      <c r="N470" s="66" t="s">
        <v>492</v>
      </c>
      <c r="O470" s="67">
        <v>0</v>
      </c>
      <c r="P470" s="67">
        <v>0</v>
      </c>
      <c r="Q470" s="67">
        <v>0</v>
      </c>
      <c r="R470" s="67">
        <v>0</v>
      </c>
      <c r="AA470" s="55">
        <f t="shared" si="7"/>
        <v>0</v>
      </c>
    </row>
    <row r="471" spans="1:27">
      <c r="A471" s="65" t="s">
        <v>40</v>
      </c>
      <c r="B471" s="66" t="s">
        <v>1291</v>
      </c>
      <c r="C471" s="66" t="s">
        <v>1311</v>
      </c>
      <c r="D471" s="65">
        <v>120261</v>
      </c>
      <c r="E471" s="66" t="s">
        <v>1088</v>
      </c>
      <c r="F471" s="66" t="s">
        <v>1059</v>
      </c>
      <c r="G471" s="65" t="s">
        <v>157</v>
      </c>
      <c r="H471" s="65">
        <v>52554500</v>
      </c>
      <c r="I471" s="66" t="s">
        <v>588</v>
      </c>
      <c r="J471" s="66">
        <v>22</v>
      </c>
      <c r="K471" s="66" t="s">
        <v>489</v>
      </c>
      <c r="L471" s="66" t="s">
        <v>490</v>
      </c>
      <c r="M471" s="66" t="s">
        <v>489</v>
      </c>
      <c r="N471" s="66" t="s">
        <v>463</v>
      </c>
      <c r="O471" s="67">
        <v>0</v>
      </c>
      <c r="P471" s="67">
        <v>250</v>
      </c>
      <c r="Q471" s="67">
        <v>0</v>
      </c>
      <c r="R471" s="67">
        <v>0</v>
      </c>
      <c r="AA471" s="55">
        <f t="shared" si="7"/>
        <v>250</v>
      </c>
    </row>
    <row r="472" spans="1:27">
      <c r="A472" s="65" t="s">
        <v>40</v>
      </c>
      <c r="B472" s="66" t="s">
        <v>1291</v>
      </c>
      <c r="C472" s="66" t="s">
        <v>1311</v>
      </c>
      <c r="D472" s="65">
        <v>120261</v>
      </c>
      <c r="E472" s="66" t="s">
        <v>1088</v>
      </c>
      <c r="F472" s="66" t="s">
        <v>1059</v>
      </c>
      <c r="G472" s="65" t="s">
        <v>189</v>
      </c>
      <c r="H472" s="65">
        <v>62002300</v>
      </c>
      <c r="I472" s="66" t="s">
        <v>819</v>
      </c>
      <c r="J472" s="66">
        <v>29</v>
      </c>
      <c r="K472" s="66" t="s">
        <v>814</v>
      </c>
      <c r="L472" s="66" t="s">
        <v>815</v>
      </c>
      <c r="M472" s="66" t="s">
        <v>816</v>
      </c>
      <c r="N472" s="66" t="s">
        <v>821</v>
      </c>
      <c r="O472" s="67">
        <v>200</v>
      </c>
      <c r="P472" s="67">
        <v>200</v>
      </c>
      <c r="Q472" s="67">
        <v>200</v>
      </c>
      <c r="R472" s="67">
        <v>200</v>
      </c>
      <c r="AA472" s="55">
        <f t="shared" si="7"/>
        <v>800</v>
      </c>
    </row>
    <row r="473" spans="1:27">
      <c r="A473" s="65" t="s">
        <v>40</v>
      </c>
      <c r="B473" s="66" t="s">
        <v>1291</v>
      </c>
      <c r="C473" s="66" t="s">
        <v>1311</v>
      </c>
      <c r="D473" s="65">
        <v>120261</v>
      </c>
      <c r="E473" s="66" t="s">
        <v>1088</v>
      </c>
      <c r="F473" s="66" t="s">
        <v>1059</v>
      </c>
      <c r="G473" s="65" t="s">
        <v>158</v>
      </c>
      <c r="H473" s="65">
        <v>62002600</v>
      </c>
      <c r="I473" s="66" t="s">
        <v>825</v>
      </c>
      <c r="J473" s="66">
        <v>29</v>
      </c>
      <c r="K473" s="66" t="s">
        <v>814</v>
      </c>
      <c r="L473" s="66" t="s">
        <v>815</v>
      </c>
      <c r="M473" s="66" t="s">
        <v>816</v>
      </c>
      <c r="N473" s="66" t="s">
        <v>503</v>
      </c>
      <c r="O473" s="67">
        <v>1038.971880211524</v>
      </c>
      <c r="P473" s="67">
        <v>1038.971880211524</v>
      </c>
      <c r="Q473" s="67">
        <v>1038.971880211524</v>
      </c>
      <c r="R473" s="67">
        <v>1038.971880211524</v>
      </c>
      <c r="AA473" s="55">
        <f t="shared" si="7"/>
        <v>4155.8875208460959</v>
      </c>
    </row>
    <row r="474" spans="1:27">
      <c r="A474" s="65" t="s">
        <v>41</v>
      </c>
      <c r="B474" s="66" t="s">
        <v>1291</v>
      </c>
      <c r="C474" s="66" t="s">
        <v>1312</v>
      </c>
      <c r="D474" s="65">
        <v>123001</v>
      </c>
      <c r="E474" s="66" t="s">
        <v>1090</v>
      </c>
      <c r="F474" s="66" t="s">
        <v>1059</v>
      </c>
      <c r="G474" s="65" t="s">
        <v>181</v>
      </c>
      <c r="H474" s="65">
        <v>51010000</v>
      </c>
      <c r="I474" s="66" t="s">
        <v>453</v>
      </c>
      <c r="J474" s="66">
        <v>6</v>
      </c>
      <c r="K474" s="66" t="s">
        <v>454</v>
      </c>
      <c r="L474" s="66" t="s">
        <v>455</v>
      </c>
      <c r="M474" s="66" t="s">
        <v>454</v>
      </c>
      <c r="N474" s="66" t="s">
        <v>457</v>
      </c>
      <c r="O474" s="67">
        <v>3360</v>
      </c>
      <c r="P474" s="67">
        <v>4297</v>
      </c>
      <c r="Q474" s="67">
        <v>3294</v>
      </c>
      <c r="R474" s="67">
        <v>4470</v>
      </c>
      <c r="AA474" s="55">
        <f t="shared" si="7"/>
        <v>15421</v>
      </c>
    </row>
    <row r="475" spans="1:27">
      <c r="A475" s="65" t="s">
        <v>41</v>
      </c>
      <c r="B475" s="66" t="s">
        <v>1291</v>
      </c>
      <c r="C475" s="66" t="s">
        <v>1312</v>
      </c>
      <c r="D475" s="65">
        <v>123001</v>
      </c>
      <c r="E475" s="66" t="s">
        <v>1090</v>
      </c>
      <c r="F475" s="66" t="s">
        <v>1059</v>
      </c>
      <c r="G475" s="65" t="s">
        <v>152</v>
      </c>
      <c r="H475" s="65">
        <v>50110000</v>
      </c>
      <c r="I475" s="66" t="s">
        <v>389</v>
      </c>
      <c r="J475" s="66">
        <v>10</v>
      </c>
      <c r="K475" s="66" t="s">
        <v>347</v>
      </c>
      <c r="L475" s="66" t="s">
        <v>348</v>
      </c>
      <c r="M475" s="66" t="s">
        <v>349</v>
      </c>
      <c r="N475" s="66" t="s">
        <v>351</v>
      </c>
      <c r="O475" s="67">
        <v>371.54537200000004</v>
      </c>
      <c r="P475" s="67">
        <v>371.54537199999999</v>
      </c>
      <c r="Q475" s="67">
        <v>371.54537200000004</v>
      </c>
      <c r="R475" s="67">
        <v>371.54537200000004</v>
      </c>
      <c r="AA475" s="55">
        <f t="shared" si="7"/>
        <v>1486.1814880000002</v>
      </c>
    </row>
    <row r="476" spans="1:27">
      <c r="A476" s="65" t="s">
        <v>41</v>
      </c>
      <c r="B476" s="66" t="s">
        <v>1291</v>
      </c>
      <c r="C476" s="66" t="s">
        <v>1312</v>
      </c>
      <c r="D476" s="65">
        <v>123001</v>
      </c>
      <c r="E476" s="66" t="s">
        <v>1090</v>
      </c>
      <c r="F476" s="66" t="s">
        <v>1059</v>
      </c>
      <c r="G476" s="65" t="s">
        <v>52</v>
      </c>
      <c r="H476" s="65">
        <v>50100000</v>
      </c>
      <c r="I476" s="66" t="s">
        <v>346</v>
      </c>
      <c r="J476" s="66">
        <v>10</v>
      </c>
      <c r="K476" s="66" t="s">
        <v>347</v>
      </c>
      <c r="L476" s="66" t="s">
        <v>348</v>
      </c>
      <c r="M476" s="66" t="s">
        <v>349</v>
      </c>
      <c r="N476" s="66" t="s">
        <v>351</v>
      </c>
      <c r="O476" s="67">
        <v>4769.6232</v>
      </c>
      <c r="P476" s="67">
        <v>4552.8275999999996</v>
      </c>
      <c r="Q476" s="67">
        <v>4769.6232</v>
      </c>
      <c r="R476" s="67">
        <v>4769.6232</v>
      </c>
      <c r="AA476" s="55">
        <f t="shared" si="7"/>
        <v>18861.697199999999</v>
      </c>
    </row>
    <row r="477" spans="1:27">
      <c r="A477" s="65" t="s">
        <v>41</v>
      </c>
      <c r="B477" s="66" t="s">
        <v>1291</v>
      </c>
      <c r="C477" s="66" t="s">
        <v>1312</v>
      </c>
      <c r="D477" s="65">
        <v>123001</v>
      </c>
      <c r="E477" s="66" t="s">
        <v>1090</v>
      </c>
      <c r="F477" s="66" t="s">
        <v>1059</v>
      </c>
      <c r="G477" s="65" t="s">
        <v>84</v>
      </c>
      <c r="H477" s="65">
        <v>50550000</v>
      </c>
      <c r="I477" s="66" t="s">
        <v>446</v>
      </c>
      <c r="J477" s="66">
        <v>12</v>
      </c>
      <c r="K477" s="66" t="s">
        <v>442</v>
      </c>
      <c r="L477" s="66" t="s">
        <v>443</v>
      </c>
      <c r="M477" s="66" t="s">
        <v>444</v>
      </c>
      <c r="N477" s="66" t="s">
        <v>417</v>
      </c>
      <c r="O477" s="67">
        <v>909.44</v>
      </c>
      <c r="P477" s="67">
        <v>909.44</v>
      </c>
      <c r="Q477" s="67">
        <v>909.44</v>
      </c>
      <c r="R477" s="67">
        <v>909.44</v>
      </c>
      <c r="AA477" s="55">
        <f t="shared" si="7"/>
        <v>3637.76</v>
      </c>
    </row>
    <row r="478" spans="1:27">
      <c r="A478" s="65" t="s">
        <v>41</v>
      </c>
      <c r="B478" s="66" t="s">
        <v>1291</v>
      </c>
      <c r="C478" s="66" t="s">
        <v>1312</v>
      </c>
      <c r="D478" s="65">
        <v>123001</v>
      </c>
      <c r="E478" s="66" t="s">
        <v>1090</v>
      </c>
      <c r="F478" s="66" t="s">
        <v>1059</v>
      </c>
      <c r="G478" s="65" t="s">
        <v>53</v>
      </c>
      <c r="H478" s="65">
        <v>50421000</v>
      </c>
      <c r="I478" s="66" t="s">
        <v>413</v>
      </c>
      <c r="J478" s="66">
        <v>13</v>
      </c>
      <c r="K478" s="66" t="s">
        <v>414</v>
      </c>
      <c r="L478" s="66" t="s">
        <v>415</v>
      </c>
      <c r="M478" s="66" t="s">
        <v>414</v>
      </c>
      <c r="N478" s="66" t="s">
        <v>417</v>
      </c>
      <c r="O478" s="67">
        <v>164.5148183558907</v>
      </c>
      <c r="P478" s="67">
        <v>157.57559982841647</v>
      </c>
      <c r="Q478" s="67">
        <v>164.5148183558907</v>
      </c>
      <c r="R478" s="67">
        <v>164.5148183558907</v>
      </c>
      <c r="AA478" s="55">
        <f t="shared" si="7"/>
        <v>651.12005489608862</v>
      </c>
    </row>
    <row r="479" spans="1:27">
      <c r="A479" s="65" t="s">
        <v>41</v>
      </c>
      <c r="B479" s="66" t="s">
        <v>1291</v>
      </c>
      <c r="C479" s="66" t="s">
        <v>1312</v>
      </c>
      <c r="D479" s="65">
        <v>123001</v>
      </c>
      <c r="E479" s="66" t="s">
        <v>1090</v>
      </c>
      <c r="F479" s="66" t="s">
        <v>1059</v>
      </c>
      <c r="G479" s="65" t="s">
        <v>54</v>
      </c>
      <c r="H479" s="65">
        <v>50422000</v>
      </c>
      <c r="I479" s="66" t="s">
        <v>419</v>
      </c>
      <c r="J479" s="66">
        <v>13</v>
      </c>
      <c r="K479" s="66" t="s">
        <v>414</v>
      </c>
      <c r="L479" s="66" t="s">
        <v>415</v>
      </c>
      <c r="M479" s="66" t="s">
        <v>414</v>
      </c>
      <c r="N479" s="66" t="s">
        <v>417</v>
      </c>
      <c r="O479" s="67">
        <v>250.40556697793784</v>
      </c>
      <c r="P479" s="67">
        <v>239.0212230243952</v>
      </c>
      <c r="Q479" s="67">
        <v>250.40556697793784</v>
      </c>
      <c r="R479" s="67">
        <v>250.40556697793784</v>
      </c>
      <c r="AA479" s="55">
        <f t="shared" si="7"/>
        <v>990.23792395820874</v>
      </c>
    </row>
    <row r="480" spans="1:27">
      <c r="A480" s="65" t="s">
        <v>41</v>
      </c>
      <c r="B480" s="66" t="s">
        <v>1291</v>
      </c>
      <c r="C480" s="66" t="s">
        <v>1312</v>
      </c>
      <c r="D480" s="65">
        <v>123001</v>
      </c>
      <c r="E480" s="66" t="s">
        <v>1090</v>
      </c>
      <c r="F480" s="66" t="s">
        <v>1059</v>
      </c>
      <c r="G480" s="65" t="s">
        <v>205</v>
      </c>
      <c r="H480" s="65">
        <v>52546000</v>
      </c>
      <c r="I480" s="66" t="s">
        <v>572</v>
      </c>
      <c r="J480" s="66">
        <v>16</v>
      </c>
      <c r="K480" s="66" t="s">
        <v>553</v>
      </c>
      <c r="L480" s="66" t="s">
        <v>554</v>
      </c>
      <c r="M480" s="66" t="s">
        <v>555</v>
      </c>
      <c r="N480" s="66" t="s">
        <v>506</v>
      </c>
      <c r="O480" s="67">
        <v>500</v>
      </c>
      <c r="P480" s="67">
        <v>500</v>
      </c>
      <c r="Q480" s="67">
        <v>0</v>
      </c>
      <c r="R480" s="67">
        <v>0</v>
      </c>
      <c r="AA480" s="55">
        <f t="shared" si="7"/>
        <v>1000</v>
      </c>
    </row>
    <row r="481" spans="1:27">
      <c r="A481" s="65" t="s">
        <v>41</v>
      </c>
      <c r="B481" s="66" t="s">
        <v>1291</v>
      </c>
      <c r="C481" s="66" t="s">
        <v>1312</v>
      </c>
      <c r="D481" s="65">
        <v>123001</v>
      </c>
      <c r="E481" s="66" t="s">
        <v>1090</v>
      </c>
      <c r="F481" s="66" t="s">
        <v>1059</v>
      </c>
      <c r="G481" s="65" t="s">
        <v>97</v>
      </c>
      <c r="H481" s="65">
        <v>52574100</v>
      </c>
      <c r="I481" s="66" t="s">
        <v>623</v>
      </c>
      <c r="J481" s="66">
        <v>17</v>
      </c>
      <c r="K481" s="66" t="s">
        <v>617</v>
      </c>
      <c r="L481" s="66" t="s">
        <v>618</v>
      </c>
      <c r="M481" s="66" t="s">
        <v>617</v>
      </c>
      <c r="N481" s="66" t="s">
        <v>506</v>
      </c>
      <c r="O481" s="67">
        <v>100</v>
      </c>
      <c r="P481" s="67">
        <v>100</v>
      </c>
      <c r="Q481" s="67">
        <v>100</v>
      </c>
      <c r="R481" s="67">
        <v>100</v>
      </c>
      <c r="AA481" s="55">
        <f t="shared" si="7"/>
        <v>400</v>
      </c>
    </row>
    <row r="482" spans="1:27">
      <c r="A482" s="65" t="s">
        <v>41</v>
      </c>
      <c r="B482" s="66" t="s">
        <v>1291</v>
      </c>
      <c r="C482" s="66" t="s">
        <v>1312</v>
      </c>
      <c r="D482" s="65">
        <v>123001</v>
      </c>
      <c r="E482" s="66" t="s">
        <v>1090</v>
      </c>
      <c r="F482" s="66" t="s">
        <v>1059</v>
      </c>
      <c r="G482" s="65" t="s">
        <v>192</v>
      </c>
      <c r="H482" s="65">
        <v>63110000</v>
      </c>
      <c r="I482" s="66" t="s">
        <v>844</v>
      </c>
      <c r="J482" s="66">
        <v>29</v>
      </c>
      <c r="K482" s="66" t="s">
        <v>814</v>
      </c>
      <c r="L482" s="66" t="s">
        <v>815</v>
      </c>
      <c r="M482" s="66" t="s">
        <v>816</v>
      </c>
      <c r="N482" s="66" t="s">
        <v>846</v>
      </c>
      <c r="O482" s="67">
        <v>500</v>
      </c>
      <c r="P482" s="67">
        <v>500</v>
      </c>
      <c r="Q482" s="67">
        <v>500</v>
      </c>
      <c r="R482" s="67">
        <v>500</v>
      </c>
      <c r="AA482" s="55">
        <f t="shared" si="7"/>
        <v>2000</v>
      </c>
    </row>
    <row r="483" spans="1:27">
      <c r="A483" s="65" t="s">
        <v>41</v>
      </c>
      <c r="B483" s="66" t="s">
        <v>1291</v>
      </c>
      <c r="C483" s="66" t="s">
        <v>1312</v>
      </c>
      <c r="D483" s="65">
        <v>123001</v>
      </c>
      <c r="E483" s="66" t="s">
        <v>1090</v>
      </c>
      <c r="F483" s="66" t="s">
        <v>1059</v>
      </c>
      <c r="G483" s="65" t="s">
        <v>69</v>
      </c>
      <c r="H483" s="65">
        <v>68532000</v>
      </c>
      <c r="I483" s="66" t="s">
        <v>892</v>
      </c>
      <c r="J483" s="66">
        <v>34</v>
      </c>
      <c r="K483" s="66" t="s">
        <v>887</v>
      </c>
      <c r="L483" s="66" t="s">
        <v>888</v>
      </c>
      <c r="M483" s="66" t="s">
        <v>887</v>
      </c>
      <c r="N483" s="66" t="s">
        <v>894</v>
      </c>
      <c r="O483" s="67">
        <v>0</v>
      </c>
      <c r="P483" s="67">
        <v>0</v>
      </c>
      <c r="Q483" s="67">
        <v>0</v>
      </c>
      <c r="R483" s="67">
        <v>0</v>
      </c>
      <c r="AA483" s="55">
        <f t="shared" si="7"/>
        <v>0</v>
      </c>
    </row>
    <row r="484" spans="1:27">
      <c r="A484" s="65" t="s">
        <v>41</v>
      </c>
      <c r="B484" s="66" t="s">
        <v>1291</v>
      </c>
      <c r="C484" s="66" t="s">
        <v>1312</v>
      </c>
      <c r="D484" s="65">
        <v>123001</v>
      </c>
      <c r="E484" s="66" t="s">
        <v>1090</v>
      </c>
      <c r="F484" s="66" t="s">
        <v>1059</v>
      </c>
      <c r="G484" s="65" t="s">
        <v>70</v>
      </c>
      <c r="H484" s="65">
        <v>68533000</v>
      </c>
      <c r="I484" s="66" t="s">
        <v>896</v>
      </c>
      <c r="J484" s="66">
        <v>34</v>
      </c>
      <c r="K484" s="66" t="s">
        <v>887</v>
      </c>
      <c r="L484" s="66" t="s">
        <v>888</v>
      </c>
      <c r="M484" s="66" t="s">
        <v>887</v>
      </c>
      <c r="N484" s="66" t="s">
        <v>894</v>
      </c>
      <c r="O484" s="67">
        <v>393.29577575800005</v>
      </c>
      <c r="P484" s="67">
        <v>376.71201735799991</v>
      </c>
      <c r="Q484" s="67">
        <v>393.29577575800005</v>
      </c>
      <c r="R484" s="67">
        <v>393.29577575800005</v>
      </c>
      <c r="AA484" s="55">
        <f t="shared" si="7"/>
        <v>1556.5993446319999</v>
      </c>
    </row>
    <row r="485" spans="1:27">
      <c r="A485" s="65" t="s">
        <v>41</v>
      </c>
      <c r="B485" s="66" t="s">
        <v>1291</v>
      </c>
      <c r="C485" s="66" t="s">
        <v>1312</v>
      </c>
      <c r="D485" s="65">
        <v>123001</v>
      </c>
      <c r="E485" s="66" t="s">
        <v>1090</v>
      </c>
      <c r="F485" s="66" t="s">
        <v>1059</v>
      </c>
      <c r="G485" s="65" t="s">
        <v>71</v>
      </c>
      <c r="H485" s="65">
        <v>68535000</v>
      </c>
      <c r="I485" s="66" t="s">
        <v>898</v>
      </c>
      <c r="J485" s="66">
        <v>34</v>
      </c>
      <c r="K485" s="66" t="s">
        <v>887</v>
      </c>
      <c r="L485" s="66" t="s">
        <v>888</v>
      </c>
      <c r="M485" s="66" t="s">
        <v>887</v>
      </c>
      <c r="N485" s="66" t="s">
        <v>894</v>
      </c>
      <c r="O485" s="67">
        <v>0</v>
      </c>
      <c r="P485" s="67">
        <v>0</v>
      </c>
      <c r="Q485" s="67">
        <v>0</v>
      </c>
      <c r="R485" s="67">
        <v>0</v>
      </c>
      <c r="AA485" s="55">
        <f t="shared" si="7"/>
        <v>0</v>
      </c>
    </row>
    <row r="486" spans="1:27">
      <c r="A486" s="65" t="s">
        <v>42</v>
      </c>
      <c r="B486" s="66" t="s">
        <v>1291</v>
      </c>
      <c r="C486" s="66" t="s">
        <v>1312</v>
      </c>
      <c r="D486" s="65">
        <v>123005</v>
      </c>
      <c r="E486" s="66" t="s">
        <v>1093</v>
      </c>
      <c r="F486" s="66" t="s">
        <v>1059</v>
      </c>
      <c r="G486" s="65" t="s">
        <v>80</v>
      </c>
      <c r="H486" s="65">
        <v>50109900</v>
      </c>
      <c r="I486" s="66" t="s">
        <v>388</v>
      </c>
      <c r="J486" s="66">
        <v>10</v>
      </c>
      <c r="K486" s="66" t="s">
        <v>347</v>
      </c>
      <c r="L486" s="66" t="s">
        <v>348</v>
      </c>
      <c r="M486" s="66" t="s">
        <v>349</v>
      </c>
      <c r="N486" s="66" t="s">
        <v>351</v>
      </c>
      <c r="O486" s="67">
        <v>-1431.4770060800001</v>
      </c>
      <c r="P486" s="67">
        <v>-1366.4098694400002</v>
      </c>
      <c r="Q486" s="67">
        <v>-1431.4770060800001</v>
      </c>
      <c r="R486" s="67">
        <v>-1431.4770060800001</v>
      </c>
      <c r="AA486" s="55">
        <f t="shared" si="7"/>
        <v>-5660.8408876800004</v>
      </c>
    </row>
    <row r="487" spans="1:27">
      <c r="A487" s="65" t="s">
        <v>42</v>
      </c>
      <c r="B487" s="66" t="s">
        <v>1291</v>
      </c>
      <c r="C487" s="66" t="s">
        <v>1312</v>
      </c>
      <c r="D487" s="65">
        <v>123005</v>
      </c>
      <c r="E487" s="66" t="s">
        <v>1093</v>
      </c>
      <c r="F487" s="66" t="s">
        <v>1059</v>
      </c>
      <c r="G487" s="65" t="s">
        <v>152</v>
      </c>
      <c r="H487" s="65">
        <v>50110000</v>
      </c>
      <c r="I487" s="66" t="s">
        <v>389</v>
      </c>
      <c r="J487" s="66">
        <v>10</v>
      </c>
      <c r="K487" s="66" t="s">
        <v>347</v>
      </c>
      <c r="L487" s="66" t="s">
        <v>348</v>
      </c>
      <c r="M487" s="66" t="s">
        <v>349</v>
      </c>
      <c r="N487" s="66" t="s">
        <v>351</v>
      </c>
      <c r="O487" s="67">
        <v>453.71008</v>
      </c>
      <c r="P487" s="67">
        <v>453.71008</v>
      </c>
      <c r="Q487" s="67">
        <v>453.71008</v>
      </c>
      <c r="R487" s="67">
        <v>453.71008</v>
      </c>
      <c r="AA487" s="55">
        <f t="shared" si="7"/>
        <v>1814.84032</v>
      </c>
    </row>
    <row r="488" spans="1:27">
      <c r="A488" s="65" t="s">
        <v>42</v>
      </c>
      <c r="B488" s="66" t="s">
        <v>1291</v>
      </c>
      <c r="C488" s="66" t="s">
        <v>1312</v>
      </c>
      <c r="D488" s="65">
        <v>123005</v>
      </c>
      <c r="E488" s="66" t="s">
        <v>1093</v>
      </c>
      <c r="F488" s="66" t="s">
        <v>1059</v>
      </c>
      <c r="G488" s="65" t="s">
        <v>52</v>
      </c>
      <c r="H488" s="65">
        <v>50100000</v>
      </c>
      <c r="I488" s="66" t="s">
        <v>346</v>
      </c>
      <c r="J488" s="66">
        <v>10</v>
      </c>
      <c r="K488" s="66" t="s">
        <v>347</v>
      </c>
      <c r="L488" s="66" t="s">
        <v>348</v>
      </c>
      <c r="M488" s="66" t="s">
        <v>349</v>
      </c>
      <c r="N488" s="66" t="s">
        <v>351</v>
      </c>
      <c r="O488" s="67">
        <v>13697.292870400001</v>
      </c>
      <c r="P488" s="67">
        <v>13074.6904672</v>
      </c>
      <c r="Q488" s="67">
        <v>13697.292870400001</v>
      </c>
      <c r="R488" s="67">
        <v>13697.292870400001</v>
      </c>
      <c r="AA488" s="55">
        <f t="shared" si="7"/>
        <v>54166.569078400003</v>
      </c>
    </row>
    <row r="489" spans="1:27">
      <c r="A489" s="65" t="s">
        <v>42</v>
      </c>
      <c r="B489" s="66" t="s">
        <v>1291</v>
      </c>
      <c r="C489" s="66" t="s">
        <v>1312</v>
      </c>
      <c r="D489" s="65">
        <v>123005</v>
      </c>
      <c r="E489" s="66" t="s">
        <v>1093</v>
      </c>
      <c r="F489" s="66" t="s">
        <v>1059</v>
      </c>
      <c r="G489" s="65" t="s">
        <v>81</v>
      </c>
      <c r="H489" s="65">
        <v>50171000</v>
      </c>
      <c r="I489" s="66" t="s">
        <v>409</v>
      </c>
      <c r="J489" s="66">
        <v>10</v>
      </c>
      <c r="K489" s="66" t="s">
        <v>347</v>
      </c>
      <c r="L489" s="66" t="s">
        <v>348</v>
      </c>
      <c r="M489" s="66" t="s">
        <v>349</v>
      </c>
      <c r="N489" s="66" t="s">
        <v>351</v>
      </c>
      <c r="O489" s="67">
        <v>701.42847154750609</v>
      </c>
      <c r="P489" s="67">
        <v>669.544904658983</v>
      </c>
      <c r="Q489" s="67">
        <v>701.42847154750609</v>
      </c>
      <c r="R489" s="67">
        <v>701.42847154750609</v>
      </c>
      <c r="AA489" s="55">
        <f t="shared" si="7"/>
        <v>2773.8303193015013</v>
      </c>
    </row>
    <row r="490" spans="1:27">
      <c r="A490" s="65" t="s">
        <v>42</v>
      </c>
      <c r="B490" s="66" t="s">
        <v>1291</v>
      </c>
      <c r="C490" s="66" t="s">
        <v>1312</v>
      </c>
      <c r="D490" s="65">
        <v>123005</v>
      </c>
      <c r="E490" s="66" t="s">
        <v>1093</v>
      </c>
      <c r="F490" s="66" t="s">
        <v>1059</v>
      </c>
      <c r="G490" s="65" t="s">
        <v>84</v>
      </c>
      <c r="H490" s="65">
        <v>50550000</v>
      </c>
      <c r="I490" s="66" t="s">
        <v>446</v>
      </c>
      <c r="J490" s="66">
        <v>12</v>
      </c>
      <c r="K490" s="66" t="s">
        <v>442</v>
      </c>
      <c r="L490" s="66" t="s">
        <v>443</v>
      </c>
      <c r="M490" s="66" t="s">
        <v>444</v>
      </c>
      <c r="N490" s="66" t="s">
        <v>417</v>
      </c>
      <c r="O490" s="67">
        <v>2735.74</v>
      </c>
      <c r="P490" s="67">
        <v>2735.74</v>
      </c>
      <c r="Q490" s="67">
        <v>2735.74</v>
      </c>
      <c r="R490" s="67">
        <v>2735.74</v>
      </c>
      <c r="AA490" s="55">
        <f t="shared" si="7"/>
        <v>10942.96</v>
      </c>
    </row>
    <row r="491" spans="1:27">
      <c r="A491" s="65" t="s">
        <v>42</v>
      </c>
      <c r="B491" s="66" t="s">
        <v>1291</v>
      </c>
      <c r="C491" s="66" t="s">
        <v>1312</v>
      </c>
      <c r="D491" s="65">
        <v>123005</v>
      </c>
      <c r="E491" s="66" t="s">
        <v>1093</v>
      </c>
      <c r="F491" s="66" t="s">
        <v>1059</v>
      </c>
      <c r="G491" s="65" t="s">
        <v>85</v>
      </c>
      <c r="H491" s="65">
        <v>50550100</v>
      </c>
      <c r="I491" s="66" t="s">
        <v>447</v>
      </c>
      <c r="J491" s="66">
        <v>12</v>
      </c>
      <c r="K491" s="66" t="s">
        <v>442</v>
      </c>
      <c r="L491" s="66" t="s">
        <v>443</v>
      </c>
      <c r="M491" s="66" t="s">
        <v>444</v>
      </c>
      <c r="N491" s="66" t="s">
        <v>417</v>
      </c>
      <c r="O491" s="67">
        <v>-185.60000000000002</v>
      </c>
      <c r="P491" s="67">
        <v>-185.60000000000002</v>
      </c>
      <c r="Q491" s="67">
        <v>-185.60000000000002</v>
      </c>
      <c r="R491" s="67">
        <v>-185.60000000000002</v>
      </c>
      <c r="AA491" s="55">
        <f t="shared" si="7"/>
        <v>-742.40000000000009</v>
      </c>
    </row>
    <row r="492" spans="1:27">
      <c r="A492" s="65" t="s">
        <v>42</v>
      </c>
      <c r="B492" s="66" t="s">
        <v>1291</v>
      </c>
      <c r="C492" s="66" t="s">
        <v>1312</v>
      </c>
      <c r="D492" s="65">
        <v>123005</v>
      </c>
      <c r="E492" s="66" t="s">
        <v>1093</v>
      </c>
      <c r="F492" s="66" t="s">
        <v>1059</v>
      </c>
      <c r="G492" s="65" t="s">
        <v>53</v>
      </c>
      <c r="H492" s="65">
        <v>50421000</v>
      </c>
      <c r="I492" s="66" t="s">
        <v>413</v>
      </c>
      <c r="J492" s="66">
        <v>13</v>
      </c>
      <c r="K492" s="66" t="s">
        <v>414</v>
      </c>
      <c r="L492" s="66" t="s">
        <v>415</v>
      </c>
      <c r="M492" s="66" t="s">
        <v>414</v>
      </c>
      <c r="N492" s="66" t="s">
        <v>417</v>
      </c>
      <c r="O492" s="67">
        <v>335.55084971173824</v>
      </c>
      <c r="P492" s="67">
        <v>320.61608541293799</v>
      </c>
      <c r="Q492" s="67">
        <v>335.55084971173824</v>
      </c>
      <c r="R492" s="67">
        <v>335.55084971173824</v>
      </c>
      <c r="AA492" s="55">
        <f t="shared" si="7"/>
        <v>1327.2686345481527</v>
      </c>
    </row>
    <row r="493" spans="1:27">
      <c r="A493" s="65" t="s">
        <v>42</v>
      </c>
      <c r="B493" s="66" t="s">
        <v>1291</v>
      </c>
      <c r="C493" s="66" t="s">
        <v>1312</v>
      </c>
      <c r="D493" s="65">
        <v>123005</v>
      </c>
      <c r="E493" s="66" t="s">
        <v>1093</v>
      </c>
      <c r="F493" s="66" t="s">
        <v>1059</v>
      </c>
      <c r="G493" s="65" t="s">
        <v>54</v>
      </c>
      <c r="H493" s="65">
        <v>50422000</v>
      </c>
      <c r="I493" s="66" t="s">
        <v>419</v>
      </c>
      <c r="J493" s="66">
        <v>13</v>
      </c>
      <c r="K493" s="66" t="s">
        <v>414</v>
      </c>
      <c r="L493" s="66" t="s">
        <v>415</v>
      </c>
      <c r="M493" s="66" t="s">
        <v>414</v>
      </c>
      <c r="N493" s="66" t="s">
        <v>417</v>
      </c>
      <c r="O493" s="67">
        <v>369.75271259294936</v>
      </c>
      <c r="P493" s="67">
        <v>352.94258929326986</v>
      </c>
      <c r="Q493" s="67">
        <v>369.75271259294936</v>
      </c>
      <c r="R493" s="67">
        <v>369.75271259294936</v>
      </c>
      <c r="AA493" s="55">
        <f t="shared" si="7"/>
        <v>1462.2007270721181</v>
      </c>
    </row>
    <row r="494" spans="1:27">
      <c r="A494" s="65" t="s">
        <v>42</v>
      </c>
      <c r="B494" s="66" t="s">
        <v>1291</v>
      </c>
      <c r="C494" s="66" t="s">
        <v>1312</v>
      </c>
      <c r="D494" s="65">
        <v>123005</v>
      </c>
      <c r="E494" s="66" t="s">
        <v>1093</v>
      </c>
      <c r="F494" s="66" t="s">
        <v>1059</v>
      </c>
      <c r="G494" s="65" t="s">
        <v>186</v>
      </c>
      <c r="H494" s="65">
        <v>50456000</v>
      </c>
      <c r="I494" s="66" t="s">
        <v>438</v>
      </c>
      <c r="J494" s="66">
        <v>13</v>
      </c>
      <c r="K494" s="66" t="s">
        <v>414</v>
      </c>
      <c r="L494" s="66" t="s">
        <v>415</v>
      </c>
      <c r="M494" s="66" t="s">
        <v>414</v>
      </c>
      <c r="N494" s="66" t="s">
        <v>417</v>
      </c>
      <c r="O494" s="67">
        <v>0</v>
      </c>
      <c r="P494" s="67">
        <v>0</v>
      </c>
      <c r="Q494" s="67">
        <v>2500</v>
      </c>
      <c r="R494" s="67">
        <v>2500</v>
      </c>
      <c r="AA494" s="55">
        <f t="shared" si="7"/>
        <v>5000</v>
      </c>
    </row>
    <row r="495" spans="1:27">
      <c r="A495" s="65" t="s">
        <v>42</v>
      </c>
      <c r="B495" s="66" t="s">
        <v>1291</v>
      </c>
      <c r="C495" s="66" t="s">
        <v>1312</v>
      </c>
      <c r="D495" s="65">
        <v>123005</v>
      </c>
      <c r="E495" s="66" t="s">
        <v>1093</v>
      </c>
      <c r="F495" s="66" t="s">
        <v>1059</v>
      </c>
      <c r="G495" s="65" t="s">
        <v>90</v>
      </c>
      <c r="H495" s="65">
        <v>50421100</v>
      </c>
      <c r="I495" s="66" t="s">
        <v>418</v>
      </c>
      <c r="J495" s="66">
        <v>13</v>
      </c>
      <c r="K495" s="66" t="s">
        <v>414</v>
      </c>
      <c r="L495" s="66" t="s">
        <v>415</v>
      </c>
      <c r="M495" s="66" t="s">
        <v>414</v>
      </c>
      <c r="N495" s="66" t="s">
        <v>417</v>
      </c>
      <c r="O495" s="67">
        <v>-45.807259842869883</v>
      </c>
      <c r="P495" s="67">
        <v>-43.725111668193989</v>
      </c>
      <c r="Q495" s="67">
        <v>-45.807259842869883</v>
      </c>
      <c r="R495" s="67">
        <v>-45.807259842869883</v>
      </c>
      <c r="AA495" s="55">
        <f t="shared" si="7"/>
        <v>-181.14689119680364</v>
      </c>
    </row>
    <row r="496" spans="1:27">
      <c r="A496" s="65" t="s">
        <v>42</v>
      </c>
      <c r="B496" s="66" t="s">
        <v>1291</v>
      </c>
      <c r="C496" s="66" t="s">
        <v>1312</v>
      </c>
      <c r="D496" s="65">
        <v>123005</v>
      </c>
      <c r="E496" s="66" t="s">
        <v>1093</v>
      </c>
      <c r="F496" s="66" t="s">
        <v>1059</v>
      </c>
      <c r="G496" s="65" t="s">
        <v>91</v>
      </c>
      <c r="H496" s="65">
        <v>50422100</v>
      </c>
      <c r="I496" s="66" t="s">
        <v>420</v>
      </c>
      <c r="J496" s="66">
        <v>13</v>
      </c>
      <c r="K496" s="66" t="s">
        <v>414</v>
      </c>
      <c r="L496" s="66" t="s">
        <v>415</v>
      </c>
      <c r="M496" s="66" t="s">
        <v>414</v>
      </c>
      <c r="N496" s="66" t="s">
        <v>417</v>
      </c>
      <c r="O496" s="67">
        <v>-75.152542518589868</v>
      </c>
      <c r="P496" s="67">
        <v>-71.736517858653968</v>
      </c>
      <c r="Q496" s="67">
        <v>-75.152542518589868</v>
      </c>
      <c r="R496" s="67">
        <v>-75.152542518589868</v>
      </c>
      <c r="AA496" s="55">
        <f t="shared" si="7"/>
        <v>-297.19414541442359</v>
      </c>
    </row>
    <row r="497" spans="1:27">
      <c r="A497" s="65" t="s">
        <v>42</v>
      </c>
      <c r="B497" s="66" t="s">
        <v>1291</v>
      </c>
      <c r="C497" s="66" t="s">
        <v>1312</v>
      </c>
      <c r="D497" s="65">
        <v>123005</v>
      </c>
      <c r="E497" s="66" t="s">
        <v>1093</v>
      </c>
      <c r="F497" s="66" t="s">
        <v>1059</v>
      </c>
      <c r="G497" s="65" t="s">
        <v>92</v>
      </c>
      <c r="H497" s="65">
        <v>53150000</v>
      </c>
      <c r="I497" s="66" t="s">
        <v>658</v>
      </c>
      <c r="J497" s="66">
        <v>15</v>
      </c>
      <c r="K497" s="66" t="s">
        <v>650</v>
      </c>
      <c r="L497" s="66" t="s">
        <v>651</v>
      </c>
      <c r="M497" s="66" t="s">
        <v>650</v>
      </c>
      <c r="N497" s="66" t="s">
        <v>660</v>
      </c>
      <c r="O497" s="67">
        <v>100</v>
      </c>
      <c r="P497" s="67">
        <v>100</v>
      </c>
      <c r="Q497" s="67">
        <v>100</v>
      </c>
      <c r="R497" s="67">
        <v>100</v>
      </c>
      <c r="AA497" s="55">
        <f t="shared" si="7"/>
        <v>400</v>
      </c>
    </row>
    <row r="498" spans="1:27">
      <c r="A498" s="65" t="s">
        <v>42</v>
      </c>
      <c r="B498" s="66" t="s">
        <v>1291</v>
      </c>
      <c r="C498" s="66" t="s">
        <v>1312</v>
      </c>
      <c r="D498" s="65">
        <v>123005</v>
      </c>
      <c r="E498" s="66" t="s">
        <v>1093</v>
      </c>
      <c r="F498" s="66" t="s">
        <v>1059</v>
      </c>
      <c r="G498" s="65" t="s">
        <v>188</v>
      </c>
      <c r="H498" s="65">
        <v>52532000</v>
      </c>
      <c r="I498" s="66" t="s">
        <v>552</v>
      </c>
      <c r="J498" s="66">
        <v>16</v>
      </c>
      <c r="K498" s="66" t="s">
        <v>553</v>
      </c>
      <c r="L498" s="66" t="s">
        <v>554</v>
      </c>
      <c r="M498" s="66" t="s">
        <v>555</v>
      </c>
      <c r="N498" s="66" t="s">
        <v>506</v>
      </c>
      <c r="O498" s="67">
        <v>350</v>
      </c>
      <c r="P498" s="67">
        <v>350</v>
      </c>
      <c r="Q498" s="67">
        <v>350</v>
      </c>
      <c r="R498" s="67">
        <v>350</v>
      </c>
      <c r="AA498" s="55">
        <f t="shared" si="7"/>
        <v>1400</v>
      </c>
    </row>
    <row r="499" spans="1:27">
      <c r="A499" s="65" t="s">
        <v>42</v>
      </c>
      <c r="B499" s="66" t="s">
        <v>1291</v>
      </c>
      <c r="C499" s="66" t="s">
        <v>1312</v>
      </c>
      <c r="D499" s="65">
        <v>123005</v>
      </c>
      <c r="E499" s="66" t="s">
        <v>1093</v>
      </c>
      <c r="F499" s="66" t="s">
        <v>1059</v>
      </c>
      <c r="G499" s="65" t="s">
        <v>205</v>
      </c>
      <c r="H499" s="65">
        <v>52546000</v>
      </c>
      <c r="I499" s="66" t="s">
        <v>572</v>
      </c>
      <c r="J499" s="66">
        <v>16</v>
      </c>
      <c r="K499" s="66" t="s">
        <v>553</v>
      </c>
      <c r="L499" s="66" t="s">
        <v>554</v>
      </c>
      <c r="M499" s="66" t="s">
        <v>555</v>
      </c>
      <c r="N499" s="66" t="s">
        <v>506</v>
      </c>
      <c r="O499" s="67">
        <v>100</v>
      </c>
      <c r="P499" s="67">
        <v>100</v>
      </c>
      <c r="Q499" s="67">
        <v>100</v>
      </c>
      <c r="R499" s="67">
        <v>100</v>
      </c>
      <c r="AA499" s="55">
        <f t="shared" si="7"/>
        <v>400</v>
      </c>
    </row>
    <row r="500" spans="1:27">
      <c r="A500" s="65" t="s">
        <v>42</v>
      </c>
      <c r="B500" s="66" t="s">
        <v>1291</v>
      </c>
      <c r="C500" s="66" t="s">
        <v>1312</v>
      </c>
      <c r="D500" s="65">
        <v>123005</v>
      </c>
      <c r="E500" s="66" t="s">
        <v>1093</v>
      </c>
      <c r="F500" s="66" t="s">
        <v>1059</v>
      </c>
      <c r="G500" s="65" t="s">
        <v>94</v>
      </c>
      <c r="H500" s="65">
        <v>52550000</v>
      </c>
      <c r="I500" s="66" t="s">
        <v>584</v>
      </c>
      <c r="J500" s="66">
        <v>16</v>
      </c>
      <c r="K500" s="66" t="s">
        <v>553</v>
      </c>
      <c r="L500" s="66" t="s">
        <v>554</v>
      </c>
      <c r="M500" s="66" t="s">
        <v>555</v>
      </c>
      <c r="N500" s="66" t="s">
        <v>506</v>
      </c>
      <c r="O500" s="67">
        <v>100</v>
      </c>
      <c r="P500" s="67">
        <v>100</v>
      </c>
      <c r="Q500" s="67">
        <v>100</v>
      </c>
      <c r="R500" s="67">
        <v>100</v>
      </c>
      <c r="AA500" s="55">
        <f t="shared" si="7"/>
        <v>400</v>
      </c>
    </row>
    <row r="501" spans="1:27">
      <c r="A501" s="65" t="s">
        <v>42</v>
      </c>
      <c r="B501" s="66" t="s">
        <v>1291</v>
      </c>
      <c r="C501" s="66" t="s">
        <v>1312</v>
      </c>
      <c r="D501" s="65">
        <v>123005</v>
      </c>
      <c r="E501" s="66" t="s">
        <v>1093</v>
      </c>
      <c r="F501" s="66" t="s">
        <v>1059</v>
      </c>
      <c r="G501" s="65" t="s">
        <v>96</v>
      </c>
      <c r="H501" s="65">
        <v>52574000</v>
      </c>
      <c r="I501" s="66" t="s">
        <v>616</v>
      </c>
      <c r="J501" s="66">
        <v>17</v>
      </c>
      <c r="K501" s="66" t="s">
        <v>617</v>
      </c>
      <c r="L501" s="66" t="s">
        <v>618</v>
      </c>
      <c r="M501" s="66" t="s">
        <v>617</v>
      </c>
      <c r="N501" s="66" t="s">
        <v>506</v>
      </c>
      <c r="O501" s="67">
        <v>2400</v>
      </c>
      <c r="P501" s="67">
        <v>2400</v>
      </c>
      <c r="Q501" s="67">
        <v>2400</v>
      </c>
      <c r="R501" s="67">
        <v>2400</v>
      </c>
      <c r="AA501" s="55">
        <f t="shared" si="7"/>
        <v>9600</v>
      </c>
    </row>
    <row r="502" spans="1:27">
      <c r="A502" s="65" t="s">
        <v>42</v>
      </c>
      <c r="B502" s="66" t="s">
        <v>1291</v>
      </c>
      <c r="C502" s="66" t="s">
        <v>1312</v>
      </c>
      <c r="D502" s="65">
        <v>123005</v>
      </c>
      <c r="E502" s="66" t="s">
        <v>1093</v>
      </c>
      <c r="F502" s="66" t="s">
        <v>1059</v>
      </c>
      <c r="G502" s="65" t="s">
        <v>97</v>
      </c>
      <c r="H502" s="65">
        <v>52574100</v>
      </c>
      <c r="I502" s="66" t="s">
        <v>623</v>
      </c>
      <c r="J502" s="66">
        <v>17</v>
      </c>
      <c r="K502" s="66" t="s">
        <v>617</v>
      </c>
      <c r="L502" s="66" t="s">
        <v>618</v>
      </c>
      <c r="M502" s="66" t="s">
        <v>617</v>
      </c>
      <c r="N502" s="66" t="s">
        <v>506</v>
      </c>
      <c r="O502" s="67">
        <v>150</v>
      </c>
      <c r="P502" s="67">
        <v>150</v>
      </c>
      <c r="Q502" s="67">
        <v>150</v>
      </c>
      <c r="R502" s="67">
        <v>150</v>
      </c>
      <c r="AA502" s="55">
        <f t="shared" si="7"/>
        <v>600</v>
      </c>
    </row>
    <row r="503" spans="1:27">
      <c r="A503" s="65" t="s">
        <v>42</v>
      </c>
      <c r="B503" s="66" t="s">
        <v>1291</v>
      </c>
      <c r="C503" s="66" t="s">
        <v>1312</v>
      </c>
      <c r="D503" s="65">
        <v>123005</v>
      </c>
      <c r="E503" s="66" t="s">
        <v>1093</v>
      </c>
      <c r="F503" s="66" t="s">
        <v>1059</v>
      </c>
      <c r="G503" s="65" t="s">
        <v>99</v>
      </c>
      <c r="H503" s="65">
        <v>52562000</v>
      </c>
      <c r="I503" s="66" t="s">
        <v>590</v>
      </c>
      <c r="J503" s="66">
        <v>19</v>
      </c>
      <c r="K503" s="66" t="s">
        <v>527</v>
      </c>
      <c r="L503" s="66" t="s">
        <v>528</v>
      </c>
      <c r="M503" s="66" t="s">
        <v>529</v>
      </c>
      <c r="N503" s="66" t="s">
        <v>506</v>
      </c>
      <c r="O503" s="67">
        <v>300</v>
      </c>
      <c r="P503" s="67">
        <v>300</v>
      </c>
      <c r="Q503" s="67">
        <v>300</v>
      </c>
      <c r="R503" s="67">
        <v>300</v>
      </c>
      <c r="AA503" s="55">
        <f t="shared" si="7"/>
        <v>1200</v>
      </c>
    </row>
    <row r="504" spans="1:27">
      <c r="A504" s="65" t="s">
        <v>42</v>
      </c>
      <c r="B504" s="66" t="s">
        <v>1291</v>
      </c>
      <c r="C504" s="66" t="s">
        <v>1312</v>
      </c>
      <c r="D504" s="65">
        <v>123005</v>
      </c>
      <c r="E504" s="66" t="s">
        <v>1093</v>
      </c>
      <c r="F504" s="66" t="s">
        <v>1059</v>
      </c>
      <c r="G504" s="65" t="s">
        <v>102</v>
      </c>
      <c r="H504" s="65">
        <v>52534021</v>
      </c>
      <c r="I504" s="66" t="s">
        <v>564</v>
      </c>
      <c r="J504" s="66">
        <v>21</v>
      </c>
      <c r="K504" s="66" t="s">
        <v>561</v>
      </c>
      <c r="L504" s="66" t="s">
        <v>562</v>
      </c>
      <c r="M504" s="66" t="s">
        <v>563</v>
      </c>
      <c r="N504" s="66" t="s">
        <v>506</v>
      </c>
      <c r="O504" s="67">
        <v>100</v>
      </c>
      <c r="P504" s="67">
        <v>100</v>
      </c>
      <c r="Q504" s="67">
        <v>100</v>
      </c>
      <c r="R504" s="67">
        <v>100</v>
      </c>
      <c r="AA504" s="55">
        <f t="shared" si="7"/>
        <v>400</v>
      </c>
    </row>
    <row r="505" spans="1:27">
      <c r="A505" s="65" t="s">
        <v>42</v>
      </c>
      <c r="B505" s="66" t="s">
        <v>1291</v>
      </c>
      <c r="C505" s="66" t="s">
        <v>1312</v>
      </c>
      <c r="D505" s="65">
        <v>123005</v>
      </c>
      <c r="E505" s="66" t="s">
        <v>1093</v>
      </c>
      <c r="F505" s="66" t="s">
        <v>1059</v>
      </c>
      <c r="G505" s="65" t="s">
        <v>106</v>
      </c>
      <c r="H505" s="65">
        <v>52527000</v>
      </c>
      <c r="I505" s="66" t="s">
        <v>550</v>
      </c>
      <c r="J505" s="66">
        <v>22</v>
      </c>
      <c r="K505" s="66" t="s">
        <v>489</v>
      </c>
      <c r="L505" s="66" t="s">
        <v>490</v>
      </c>
      <c r="M505" s="66" t="s">
        <v>489</v>
      </c>
      <c r="N505" s="66" t="s">
        <v>506</v>
      </c>
      <c r="O505" s="67">
        <v>200</v>
      </c>
      <c r="P505" s="67">
        <v>200</v>
      </c>
      <c r="Q505" s="67">
        <v>200</v>
      </c>
      <c r="R505" s="67">
        <v>200</v>
      </c>
      <c r="AA505" s="55">
        <f t="shared" si="7"/>
        <v>800</v>
      </c>
    </row>
    <row r="506" spans="1:27">
      <c r="A506" s="65" t="s">
        <v>42</v>
      </c>
      <c r="B506" s="66" t="s">
        <v>1291</v>
      </c>
      <c r="C506" s="66" t="s">
        <v>1312</v>
      </c>
      <c r="D506" s="65">
        <v>123005</v>
      </c>
      <c r="E506" s="66" t="s">
        <v>1093</v>
      </c>
      <c r="F506" s="66" t="s">
        <v>1059</v>
      </c>
      <c r="G506" s="65" t="s">
        <v>229</v>
      </c>
      <c r="H506" s="65">
        <v>52540000</v>
      </c>
      <c r="I506" s="66" t="s">
        <v>568</v>
      </c>
      <c r="J506" s="66">
        <v>22</v>
      </c>
      <c r="K506" s="66" t="s">
        <v>489</v>
      </c>
      <c r="L506" s="66" t="s">
        <v>490</v>
      </c>
      <c r="M506" s="66" t="s">
        <v>489</v>
      </c>
      <c r="N506" s="66" t="s">
        <v>506</v>
      </c>
      <c r="O506" s="67">
        <v>0</v>
      </c>
      <c r="P506" s="67">
        <v>600</v>
      </c>
      <c r="Q506" s="67">
        <v>0</v>
      </c>
      <c r="R506" s="67">
        <v>0</v>
      </c>
      <c r="AA506" s="55">
        <f t="shared" si="7"/>
        <v>600</v>
      </c>
    </row>
    <row r="507" spans="1:27">
      <c r="A507" s="65" t="s">
        <v>42</v>
      </c>
      <c r="B507" s="66" t="s">
        <v>1291</v>
      </c>
      <c r="C507" s="66" t="s">
        <v>1312</v>
      </c>
      <c r="D507" s="65">
        <v>123005</v>
      </c>
      <c r="E507" s="66" t="s">
        <v>1093</v>
      </c>
      <c r="F507" s="66" t="s">
        <v>1059</v>
      </c>
      <c r="G507" s="65" t="s">
        <v>127</v>
      </c>
      <c r="H507" s="65">
        <v>68011000</v>
      </c>
      <c r="I507" s="66" t="s">
        <v>858</v>
      </c>
      <c r="J507" s="66">
        <v>30</v>
      </c>
      <c r="K507" s="66" t="s">
        <v>859</v>
      </c>
      <c r="L507" s="66" t="s">
        <v>860</v>
      </c>
      <c r="M507" s="66" t="s">
        <v>859</v>
      </c>
      <c r="N507" s="66" t="s">
        <v>862</v>
      </c>
      <c r="O507" s="67">
        <v>46687.173940099616</v>
      </c>
      <c r="P507" s="67">
        <v>46685.861166261122</v>
      </c>
      <c r="Q507" s="67">
        <v>46684.548392422636</v>
      </c>
      <c r="R507" s="67">
        <v>46683.235618584142</v>
      </c>
      <c r="AA507" s="55">
        <f t="shared" si="7"/>
        <v>186740.81911736753</v>
      </c>
    </row>
    <row r="508" spans="1:27">
      <c r="A508" s="65" t="s">
        <v>42</v>
      </c>
      <c r="B508" s="66" t="s">
        <v>1291</v>
      </c>
      <c r="C508" s="66" t="s">
        <v>1312</v>
      </c>
      <c r="D508" s="65">
        <v>123005</v>
      </c>
      <c r="E508" s="66" t="s">
        <v>1093</v>
      </c>
      <c r="F508" s="66" t="s">
        <v>1059</v>
      </c>
      <c r="G508" s="65" t="s">
        <v>211</v>
      </c>
      <c r="H508" s="65">
        <v>68012000</v>
      </c>
      <c r="I508" s="66" t="s">
        <v>864</v>
      </c>
      <c r="J508" s="66">
        <v>30</v>
      </c>
      <c r="K508" s="66" t="s">
        <v>859</v>
      </c>
      <c r="L508" s="66" t="s">
        <v>860</v>
      </c>
      <c r="M508" s="66" t="s">
        <v>859</v>
      </c>
      <c r="N508" s="66" t="s">
        <v>862</v>
      </c>
      <c r="O508" s="67">
        <v>-75.06</v>
      </c>
      <c r="P508" s="67">
        <v>-75.06</v>
      </c>
      <c r="Q508" s="67">
        <v>-75.06</v>
      </c>
      <c r="R508" s="67">
        <v>-75.06</v>
      </c>
      <c r="AA508" s="55">
        <f t="shared" si="7"/>
        <v>-300.24</v>
      </c>
    </row>
    <row r="509" spans="1:27">
      <c r="A509" s="65" t="s">
        <v>42</v>
      </c>
      <c r="B509" s="66" t="s">
        <v>1291</v>
      </c>
      <c r="C509" s="66" t="s">
        <v>1312</v>
      </c>
      <c r="D509" s="65">
        <v>123005</v>
      </c>
      <c r="E509" s="66" t="s">
        <v>1093</v>
      </c>
      <c r="F509" s="66" t="s">
        <v>1059</v>
      </c>
      <c r="G509" s="65" t="s">
        <v>212</v>
      </c>
      <c r="H509" s="65">
        <v>68012500</v>
      </c>
      <c r="I509" s="66" t="s">
        <v>865</v>
      </c>
      <c r="J509" s="66">
        <v>30</v>
      </c>
      <c r="K509" s="66" t="s">
        <v>859</v>
      </c>
      <c r="L509" s="66" t="s">
        <v>860</v>
      </c>
      <c r="M509" s="66" t="s">
        <v>859</v>
      </c>
      <c r="N509" s="66" t="s">
        <v>862</v>
      </c>
      <c r="O509" s="67">
        <v>-9585.5499999999993</v>
      </c>
      <c r="P509" s="67">
        <v>-9585.5499999999993</v>
      </c>
      <c r="Q509" s="67">
        <v>-9585.5499999999993</v>
      </c>
      <c r="R509" s="67">
        <v>-9585.5499999999993</v>
      </c>
      <c r="AA509" s="55">
        <f t="shared" si="7"/>
        <v>-38342.199999999997</v>
      </c>
    </row>
    <row r="510" spans="1:27">
      <c r="A510" s="65" t="s">
        <v>42</v>
      </c>
      <c r="B510" s="66" t="s">
        <v>1291</v>
      </c>
      <c r="C510" s="66" t="s">
        <v>1312</v>
      </c>
      <c r="D510" s="65">
        <v>123005</v>
      </c>
      <c r="E510" s="66" t="s">
        <v>1093</v>
      </c>
      <c r="F510" s="66" t="s">
        <v>1059</v>
      </c>
      <c r="G510" s="65" t="s">
        <v>217</v>
      </c>
      <c r="H510" s="65">
        <v>68311000</v>
      </c>
      <c r="I510" s="66" t="s">
        <v>880</v>
      </c>
      <c r="J510" s="66">
        <v>32</v>
      </c>
      <c r="K510" s="66" t="s">
        <v>881</v>
      </c>
      <c r="L510" s="66" t="s">
        <v>882</v>
      </c>
      <c r="M510" s="66" t="s">
        <v>883</v>
      </c>
      <c r="N510" s="66" t="s">
        <v>862</v>
      </c>
      <c r="O510" s="67">
        <v>7810.4020993251279</v>
      </c>
      <c r="P510" s="67">
        <v>7810.1937992732146</v>
      </c>
      <c r="Q510" s="67">
        <v>7809.9854992213013</v>
      </c>
      <c r="R510" s="67">
        <v>7809.777199169388</v>
      </c>
      <c r="AA510" s="55">
        <f t="shared" si="7"/>
        <v>31240.35859698903</v>
      </c>
    </row>
    <row r="511" spans="1:27">
      <c r="A511" s="65" t="s">
        <v>42</v>
      </c>
      <c r="B511" s="66" t="s">
        <v>1291</v>
      </c>
      <c r="C511" s="66" t="s">
        <v>1312</v>
      </c>
      <c r="D511" s="65">
        <v>123005</v>
      </c>
      <c r="E511" s="66" t="s">
        <v>1093</v>
      </c>
      <c r="F511" s="66" t="s">
        <v>1059</v>
      </c>
      <c r="G511" s="65" t="s">
        <v>218</v>
      </c>
      <c r="H511" s="65">
        <v>68312000</v>
      </c>
      <c r="I511" s="66" t="s">
        <v>884</v>
      </c>
      <c r="J511" s="66">
        <v>32</v>
      </c>
      <c r="K511" s="66" t="s">
        <v>881</v>
      </c>
      <c r="L511" s="66" t="s">
        <v>882</v>
      </c>
      <c r="M511" s="66" t="s">
        <v>883</v>
      </c>
      <c r="N511" s="66" t="s">
        <v>862</v>
      </c>
      <c r="O511" s="67">
        <v>-29.94</v>
      </c>
      <c r="P511" s="67">
        <v>-29.94</v>
      </c>
      <c r="Q511" s="67">
        <v>-29.94</v>
      </c>
      <c r="R511" s="67">
        <v>-29.94</v>
      </c>
      <c r="AA511" s="55">
        <f t="shared" si="7"/>
        <v>-119.76</v>
      </c>
    </row>
    <row r="512" spans="1:27">
      <c r="A512" s="65" t="s">
        <v>42</v>
      </c>
      <c r="B512" s="66" t="s">
        <v>1291</v>
      </c>
      <c r="C512" s="66" t="s">
        <v>1312</v>
      </c>
      <c r="D512" s="65">
        <v>123005</v>
      </c>
      <c r="E512" s="66" t="s">
        <v>1093</v>
      </c>
      <c r="F512" s="66" t="s">
        <v>1059</v>
      </c>
      <c r="G512" s="65" t="s">
        <v>219</v>
      </c>
      <c r="H512" s="65">
        <v>68312500</v>
      </c>
      <c r="I512" s="66" t="s">
        <v>885</v>
      </c>
      <c r="J512" s="66">
        <v>32</v>
      </c>
      <c r="K512" s="66" t="s">
        <v>881</v>
      </c>
      <c r="L512" s="66" t="s">
        <v>882</v>
      </c>
      <c r="M512" s="66" t="s">
        <v>883</v>
      </c>
      <c r="N512" s="66" t="s">
        <v>862</v>
      </c>
      <c r="O512" s="67">
        <v>-1366.65</v>
      </c>
      <c r="P512" s="67">
        <v>-1366.65</v>
      </c>
      <c r="Q512" s="67">
        <v>-1366.65</v>
      </c>
      <c r="R512" s="67">
        <v>-1366.65</v>
      </c>
      <c r="AA512" s="55">
        <f t="shared" ref="AA512:AA575" si="8">SUM(O512:Z512)</f>
        <v>-5466.6</v>
      </c>
    </row>
    <row r="513" spans="1:27">
      <c r="A513" s="65" t="s">
        <v>42</v>
      </c>
      <c r="B513" s="66" t="s">
        <v>1291</v>
      </c>
      <c r="C513" s="66" t="s">
        <v>1312</v>
      </c>
      <c r="D513" s="65">
        <v>123005</v>
      </c>
      <c r="E513" s="66" t="s">
        <v>1093</v>
      </c>
      <c r="F513" s="66" t="s">
        <v>1059</v>
      </c>
      <c r="G513" s="65" t="s">
        <v>69</v>
      </c>
      <c r="H513" s="65">
        <v>68532000</v>
      </c>
      <c r="I513" s="66" t="s">
        <v>892</v>
      </c>
      <c r="J513" s="66">
        <v>34</v>
      </c>
      <c r="K513" s="66" t="s">
        <v>887</v>
      </c>
      <c r="L513" s="66" t="s">
        <v>888</v>
      </c>
      <c r="M513" s="66" t="s">
        <v>887</v>
      </c>
      <c r="N513" s="66" t="s">
        <v>894</v>
      </c>
      <c r="O513" s="67">
        <v>0</v>
      </c>
      <c r="P513" s="67">
        <v>0</v>
      </c>
      <c r="Q513" s="67">
        <v>0</v>
      </c>
      <c r="R513" s="67">
        <v>0</v>
      </c>
      <c r="AA513" s="55">
        <f t="shared" si="8"/>
        <v>0</v>
      </c>
    </row>
    <row r="514" spans="1:27">
      <c r="A514" s="65" t="s">
        <v>42</v>
      </c>
      <c r="B514" s="66" t="s">
        <v>1291</v>
      </c>
      <c r="C514" s="66" t="s">
        <v>1312</v>
      </c>
      <c r="D514" s="65">
        <v>123005</v>
      </c>
      <c r="E514" s="66" t="s">
        <v>1093</v>
      </c>
      <c r="F514" s="66" t="s">
        <v>1059</v>
      </c>
      <c r="G514" s="65" t="s">
        <v>70</v>
      </c>
      <c r="H514" s="65">
        <v>68533000</v>
      </c>
      <c r="I514" s="66" t="s">
        <v>896</v>
      </c>
      <c r="J514" s="66">
        <v>34</v>
      </c>
      <c r="K514" s="66" t="s">
        <v>887</v>
      </c>
      <c r="L514" s="66" t="s">
        <v>888</v>
      </c>
      <c r="M514" s="66" t="s">
        <v>887</v>
      </c>
      <c r="N514" s="66" t="s">
        <v>894</v>
      </c>
      <c r="O514" s="67">
        <v>1136.4335887789844</v>
      </c>
      <c r="P514" s="67">
        <v>1086.3551170672122</v>
      </c>
      <c r="Q514" s="67">
        <v>1136.4335887789844</v>
      </c>
      <c r="R514" s="67">
        <v>1136.4335887789844</v>
      </c>
      <c r="AA514" s="55">
        <f t="shared" si="8"/>
        <v>4495.6558834041653</v>
      </c>
    </row>
    <row r="515" spans="1:27">
      <c r="A515" s="65" t="s">
        <v>42</v>
      </c>
      <c r="B515" s="66" t="s">
        <v>1291</v>
      </c>
      <c r="C515" s="66" t="s">
        <v>1312</v>
      </c>
      <c r="D515" s="65">
        <v>123005</v>
      </c>
      <c r="E515" s="66" t="s">
        <v>1093</v>
      </c>
      <c r="F515" s="66" t="s">
        <v>1059</v>
      </c>
      <c r="G515" s="65" t="s">
        <v>71</v>
      </c>
      <c r="H515" s="65">
        <v>68535000</v>
      </c>
      <c r="I515" s="66" t="s">
        <v>898</v>
      </c>
      <c r="J515" s="66">
        <v>34</v>
      </c>
      <c r="K515" s="66" t="s">
        <v>887</v>
      </c>
      <c r="L515" s="66" t="s">
        <v>888</v>
      </c>
      <c r="M515" s="66" t="s">
        <v>887</v>
      </c>
      <c r="N515" s="66" t="s">
        <v>894</v>
      </c>
      <c r="O515" s="67">
        <v>0</v>
      </c>
      <c r="P515" s="67">
        <v>0</v>
      </c>
      <c r="Q515" s="67">
        <v>0</v>
      </c>
      <c r="R515" s="67">
        <v>0</v>
      </c>
      <c r="AA515" s="55">
        <f t="shared" si="8"/>
        <v>0</v>
      </c>
    </row>
    <row r="516" spans="1:27">
      <c r="A516" s="65" t="s">
        <v>42</v>
      </c>
      <c r="B516" s="66" t="s">
        <v>1291</v>
      </c>
      <c r="C516" s="66" t="s">
        <v>1312</v>
      </c>
      <c r="D516" s="65">
        <v>123005</v>
      </c>
      <c r="E516" s="66" t="s">
        <v>1093</v>
      </c>
      <c r="F516" s="66" t="s">
        <v>1059</v>
      </c>
      <c r="G516" s="65" t="s">
        <v>128</v>
      </c>
      <c r="H516" s="65">
        <v>68532100</v>
      </c>
      <c r="I516" s="66" t="s">
        <v>895</v>
      </c>
      <c r="J516" s="66">
        <v>34</v>
      </c>
      <c r="K516" s="66" t="s">
        <v>887</v>
      </c>
      <c r="L516" s="66" t="s">
        <v>888</v>
      </c>
      <c r="M516" s="66" t="s">
        <v>887</v>
      </c>
      <c r="N516" s="66" t="s">
        <v>894</v>
      </c>
      <c r="O516" s="67">
        <v>0</v>
      </c>
      <c r="P516" s="67">
        <v>0</v>
      </c>
      <c r="Q516" s="67">
        <v>0</v>
      </c>
      <c r="R516" s="67">
        <v>0</v>
      </c>
      <c r="AA516" s="55">
        <f t="shared" si="8"/>
        <v>0</v>
      </c>
    </row>
    <row r="517" spans="1:27">
      <c r="A517" s="65" t="s">
        <v>42</v>
      </c>
      <c r="B517" s="66" t="s">
        <v>1291</v>
      </c>
      <c r="C517" s="66" t="s">
        <v>1312</v>
      </c>
      <c r="D517" s="65">
        <v>123005</v>
      </c>
      <c r="E517" s="66" t="s">
        <v>1093</v>
      </c>
      <c r="F517" s="66" t="s">
        <v>1059</v>
      </c>
      <c r="G517" s="65" t="s">
        <v>129</v>
      </c>
      <c r="H517" s="65">
        <v>68533100</v>
      </c>
      <c r="I517" s="66" t="s">
        <v>897</v>
      </c>
      <c r="J517" s="66">
        <v>34</v>
      </c>
      <c r="K517" s="66" t="s">
        <v>887</v>
      </c>
      <c r="L517" s="66" t="s">
        <v>888</v>
      </c>
      <c r="M517" s="66" t="s">
        <v>887</v>
      </c>
      <c r="N517" s="66" t="s">
        <v>894</v>
      </c>
      <c r="O517" s="67">
        <v>-120.45878957979686</v>
      </c>
      <c r="P517" s="67">
        <v>-114.98339005344246</v>
      </c>
      <c r="Q517" s="67">
        <v>-120.45878957979686</v>
      </c>
      <c r="R517" s="67">
        <v>-120.45878957979686</v>
      </c>
      <c r="AA517" s="55">
        <f t="shared" si="8"/>
        <v>-476.35975879283308</v>
      </c>
    </row>
    <row r="518" spans="1:27">
      <c r="A518" s="65" t="s">
        <v>42</v>
      </c>
      <c r="B518" s="66" t="s">
        <v>1291</v>
      </c>
      <c r="C518" s="66" t="s">
        <v>1312</v>
      </c>
      <c r="D518" s="65">
        <v>123005</v>
      </c>
      <c r="E518" s="66" t="s">
        <v>1093</v>
      </c>
      <c r="F518" s="66" t="s">
        <v>1059</v>
      </c>
      <c r="G518" s="65" t="s">
        <v>130</v>
      </c>
      <c r="H518" s="65">
        <v>68535100</v>
      </c>
      <c r="I518" s="66" t="s">
        <v>899</v>
      </c>
      <c r="J518" s="66">
        <v>34</v>
      </c>
      <c r="K518" s="66" t="s">
        <v>887</v>
      </c>
      <c r="L518" s="66" t="s">
        <v>888</v>
      </c>
      <c r="M518" s="66" t="s">
        <v>887</v>
      </c>
      <c r="N518" s="66" t="s">
        <v>894</v>
      </c>
      <c r="O518" s="67">
        <v>0</v>
      </c>
      <c r="P518" s="67">
        <v>0</v>
      </c>
      <c r="Q518" s="67">
        <v>0</v>
      </c>
      <c r="R518" s="67">
        <v>0</v>
      </c>
      <c r="AA518" s="55">
        <f t="shared" si="8"/>
        <v>0</v>
      </c>
    </row>
    <row r="519" spans="1:27">
      <c r="A519" s="65" t="s">
        <v>42</v>
      </c>
      <c r="B519" s="66" t="s">
        <v>1291</v>
      </c>
      <c r="C519" s="66" t="s">
        <v>1312</v>
      </c>
      <c r="D519" s="65">
        <v>123005</v>
      </c>
      <c r="E519" s="66" t="s">
        <v>1093</v>
      </c>
      <c r="F519" s="66" t="s">
        <v>1059</v>
      </c>
      <c r="G519" s="65" t="s">
        <v>133</v>
      </c>
      <c r="H519" s="65">
        <v>70510000</v>
      </c>
      <c r="I519" s="66" t="s">
        <v>954</v>
      </c>
      <c r="J519" s="66">
        <v>41</v>
      </c>
      <c r="K519" s="66" t="s">
        <v>955</v>
      </c>
      <c r="L519" s="66" t="s">
        <v>956</v>
      </c>
      <c r="M519" s="66" t="s">
        <v>957</v>
      </c>
      <c r="N519" s="66" t="s">
        <v>959</v>
      </c>
      <c r="O519" s="67">
        <v>-2050.0561600210299</v>
      </c>
      <c r="P519" s="67">
        <v>-2050.0561600210299</v>
      </c>
      <c r="Q519" s="67">
        <v>-2050.0561600210299</v>
      </c>
      <c r="R519" s="67">
        <v>-2050.0561600210299</v>
      </c>
      <c r="AA519" s="55">
        <f t="shared" si="8"/>
        <v>-8200.2246400841195</v>
      </c>
    </row>
    <row r="520" spans="1:27">
      <c r="A520" s="65" t="s">
        <v>42</v>
      </c>
      <c r="B520" s="66" t="s">
        <v>1291</v>
      </c>
      <c r="C520" s="66" t="s">
        <v>1312</v>
      </c>
      <c r="D520" s="65">
        <v>123005</v>
      </c>
      <c r="E520" s="66" t="s">
        <v>1093</v>
      </c>
      <c r="F520" s="66" t="s">
        <v>1059</v>
      </c>
      <c r="G520" s="65" t="s">
        <v>134</v>
      </c>
      <c r="H520" s="65">
        <v>85000000</v>
      </c>
      <c r="I520" s="66" t="s">
        <v>1015</v>
      </c>
      <c r="J520" s="66">
        <v>42</v>
      </c>
      <c r="K520" s="66" t="s">
        <v>1016</v>
      </c>
      <c r="L520" s="66" t="s">
        <v>1017</v>
      </c>
      <c r="M520" s="66" t="s">
        <v>1018</v>
      </c>
      <c r="N520" s="66" t="s">
        <v>959</v>
      </c>
      <c r="O520" s="67">
        <v>-941.564538438505</v>
      </c>
      <c r="P520" s="67">
        <v>-941.564538438505</v>
      </c>
      <c r="Q520" s="67">
        <v>-941.564538438505</v>
      </c>
      <c r="R520" s="67">
        <v>-941.564538438505</v>
      </c>
      <c r="AA520" s="55">
        <f t="shared" si="8"/>
        <v>-3766.25815375402</v>
      </c>
    </row>
    <row r="521" spans="1:27">
      <c r="A521" s="65" t="s">
        <v>43</v>
      </c>
      <c r="B521" s="66" t="s">
        <v>1291</v>
      </c>
      <c r="C521" s="66" t="s">
        <v>1312</v>
      </c>
      <c r="D521" s="65">
        <v>123006</v>
      </c>
      <c r="E521" s="66" t="s">
        <v>1094</v>
      </c>
      <c r="F521" s="66" t="s">
        <v>1059</v>
      </c>
      <c r="G521" s="65" t="s">
        <v>80</v>
      </c>
      <c r="H521" s="65">
        <v>50109900</v>
      </c>
      <c r="I521" s="66" t="s">
        <v>388</v>
      </c>
      <c r="J521" s="66">
        <v>10</v>
      </c>
      <c r="K521" s="66" t="s">
        <v>347</v>
      </c>
      <c r="L521" s="66" t="s">
        <v>348</v>
      </c>
      <c r="M521" s="66" t="s">
        <v>349</v>
      </c>
      <c r="N521" s="66" t="s">
        <v>351</v>
      </c>
      <c r="O521" s="67">
        <v>-3122.7268160000003</v>
      </c>
      <c r="P521" s="67">
        <v>-2980.7846879999997</v>
      </c>
      <c r="Q521" s="67">
        <v>-3122.7268160000003</v>
      </c>
      <c r="R521" s="67">
        <v>-3122.7268160000003</v>
      </c>
      <c r="AA521" s="55">
        <f t="shared" si="8"/>
        <v>-12348.965136000001</v>
      </c>
    </row>
    <row r="522" spans="1:27">
      <c r="A522" s="65" t="s">
        <v>43</v>
      </c>
      <c r="B522" s="66" t="s">
        <v>1291</v>
      </c>
      <c r="C522" s="66" t="s">
        <v>1312</v>
      </c>
      <c r="D522" s="65">
        <v>123006</v>
      </c>
      <c r="E522" s="66" t="s">
        <v>1094</v>
      </c>
      <c r="F522" s="66" t="s">
        <v>1059</v>
      </c>
      <c r="G522" s="65" t="s">
        <v>152</v>
      </c>
      <c r="H522" s="65">
        <v>50110000</v>
      </c>
      <c r="I522" s="66" t="s">
        <v>389</v>
      </c>
      <c r="J522" s="66">
        <v>10</v>
      </c>
      <c r="K522" s="66" t="s">
        <v>347</v>
      </c>
      <c r="L522" s="66" t="s">
        <v>348</v>
      </c>
      <c r="M522" s="66" t="s">
        <v>349</v>
      </c>
      <c r="N522" s="66" t="s">
        <v>351</v>
      </c>
      <c r="O522" s="67">
        <v>3370.8896303319998</v>
      </c>
      <c r="P522" s="67">
        <v>3370.8896303319998</v>
      </c>
      <c r="Q522" s="67">
        <v>3370.8896303319998</v>
      </c>
      <c r="R522" s="67">
        <v>3370.8896303319998</v>
      </c>
      <c r="AA522" s="55">
        <f t="shared" si="8"/>
        <v>13483.558521327999</v>
      </c>
    </row>
    <row r="523" spans="1:27">
      <c r="A523" s="65" t="s">
        <v>43</v>
      </c>
      <c r="B523" s="66" t="s">
        <v>1291</v>
      </c>
      <c r="C523" s="66" t="s">
        <v>1312</v>
      </c>
      <c r="D523" s="65">
        <v>123006</v>
      </c>
      <c r="E523" s="66" t="s">
        <v>1094</v>
      </c>
      <c r="F523" s="66" t="s">
        <v>1059</v>
      </c>
      <c r="G523" s="65" t="s">
        <v>153</v>
      </c>
      <c r="H523" s="65">
        <v>50119900</v>
      </c>
      <c r="I523" s="66" t="s">
        <v>406</v>
      </c>
      <c r="J523" s="66">
        <v>10</v>
      </c>
      <c r="K523" s="66" t="s">
        <v>347</v>
      </c>
      <c r="L523" s="66" t="s">
        <v>348</v>
      </c>
      <c r="M523" s="66" t="s">
        <v>349</v>
      </c>
      <c r="N523" s="66" t="s">
        <v>351</v>
      </c>
      <c r="O523" s="67">
        <v>-394.83437672399998</v>
      </c>
      <c r="P523" s="67">
        <v>-394.83437672399998</v>
      </c>
      <c r="Q523" s="67">
        <v>-394.83437672399998</v>
      </c>
      <c r="R523" s="67">
        <v>-394.83437672399998</v>
      </c>
      <c r="AA523" s="55">
        <f t="shared" si="8"/>
        <v>-1579.3375068959999</v>
      </c>
    </row>
    <row r="524" spans="1:27">
      <c r="A524" s="65" t="s">
        <v>43</v>
      </c>
      <c r="B524" s="66" t="s">
        <v>1291</v>
      </c>
      <c r="C524" s="66" t="s">
        <v>1312</v>
      </c>
      <c r="D524" s="65">
        <v>123006</v>
      </c>
      <c r="E524" s="66" t="s">
        <v>1094</v>
      </c>
      <c r="F524" s="66" t="s">
        <v>1059</v>
      </c>
      <c r="G524" s="65" t="s">
        <v>52</v>
      </c>
      <c r="H524" s="65">
        <v>50100000</v>
      </c>
      <c r="I524" s="66" t="s">
        <v>346</v>
      </c>
      <c r="J524" s="66">
        <v>10</v>
      </c>
      <c r="K524" s="66" t="s">
        <v>347</v>
      </c>
      <c r="L524" s="66" t="s">
        <v>348</v>
      </c>
      <c r="M524" s="66" t="s">
        <v>349</v>
      </c>
      <c r="N524" s="66" t="s">
        <v>351</v>
      </c>
      <c r="O524" s="67">
        <v>21716.723856000004</v>
      </c>
      <c r="P524" s="67">
        <v>20729.601407999999</v>
      </c>
      <c r="Q524" s="67">
        <v>21716.723856000004</v>
      </c>
      <c r="R524" s="67">
        <v>21716.723856000004</v>
      </c>
      <c r="AA524" s="55">
        <f t="shared" si="8"/>
        <v>85879.772976000007</v>
      </c>
    </row>
    <row r="525" spans="1:27">
      <c r="A525" s="65" t="s">
        <v>43</v>
      </c>
      <c r="B525" s="66" t="s">
        <v>1291</v>
      </c>
      <c r="C525" s="66" t="s">
        <v>1312</v>
      </c>
      <c r="D525" s="65">
        <v>123006</v>
      </c>
      <c r="E525" s="66" t="s">
        <v>1094</v>
      </c>
      <c r="F525" s="66" t="s">
        <v>1059</v>
      </c>
      <c r="G525" s="65" t="s">
        <v>81</v>
      </c>
      <c r="H525" s="65">
        <v>50171000</v>
      </c>
      <c r="I525" s="66" t="s">
        <v>409</v>
      </c>
      <c r="J525" s="66">
        <v>10</v>
      </c>
      <c r="K525" s="66" t="s">
        <v>347</v>
      </c>
      <c r="L525" s="66" t="s">
        <v>348</v>
      </c>
      <c r="M525" s="66" t="s">
        <v>349</v>
      </c>
      <c r="N525" s="66" t="s">
        <v>351</v>
      </c>
      <c r="O525" s="67">
        <v>577.4481916739586</v>
      </c>
      <c r="P525" s="67">
        <v>551.19509205241502</v>
      </c>
      <c r="Q525" s="67">
        <v>577.4481916739586</v>
      </c>
      <c r="R525" s="67">
        <v>577.4481916739586</v>
      </c>
      <c r="AA525" s="55">
        <f t="shared" si="8"/>
        <v>2283.5396670742912</v>
      </c>
    </row>
    <row r="526" spans="1:27">
      <c r="A526" s="65" t="s">
        <v>43</v>
      </c>
      <c r="B526" s="66" t="s">
        <v>1291</v>
      </c>
      <c r="C526" s="66" t="s">
        <v>1312</v>
      </c>
      <c r="D526" s="65">
        <v>123006</v>
      </c>
      <c r="E526" s="66" t="s">
        <v>1094</v>
      </c>
      <c r="F526" s="66" t="s">
        <v>1059</v>
      </c>
      <c r="G526" s="65" t="s">
        <v>84</v>
      </c>
      <c r="H526" s="65">
        <v>50550000</v>
      </c>
      <c r="I526" s="66" t="s">
        <v>446</v>
      </c>
      <c r="J526" s="66">
        <v>12</v>
      </c>
      <c r="K526" s="66" t="s">
        <v>442</v>
      </c>
      <c r="L526" s="66" t="s">
        <v>443</v>
      </c>
      <c r="M526" s="66" t="s">
        <v>444</v>
      </c>
      <c r="N526" s="66" t="s">
        <v>417</v>
      </c>
      <c r="O526" s="67">
        <v>4572.37</v>
      </c>
      <c r="P526" s="67">
        <v>4572.37</v>
      </c>
      <c r="Q526" s="67">
        <v>4572.37</v>
      </c>
      <c r="R526" s="67">
        <v>4572.37</v>
      </c>
      <c r="AA526" s="55">
        <f t="shared" si="8"/>
        <v>18289.48</v>
      </c>
    </row>
    <row r="527" spans="1:27">
      <c r="A527" s="65" t="s">
        <v>43</v>
      </c>
      <c r="B527" s="66" t="s">
        <v>1291</v>
      </c>
      <c r="C527" s="66" t="s">
        <v>1312</v>
      </c>
      <c r="D527" s="65">
        <v>123006</v>
      </c>
      <c r="E527" s="66" t="s">
        <v>1094</v>
      </c>
      <c r="F527" s="66" t="s">
        <v>1059</v>
      </c>
      <c r="G527" s="65" t="s">
        <v>85</v>
      </c>
      <c r="H527" s="65">
        <v>50550100</v>
      </c>
      <c r="I527" s="66" t="s">
        <v>447</v>
      </c>
      <c r="J527" s="66">
        <v>12</v>
      </c>
      <c r="K527" s="66" t="s">
        <v>442</v>
      </c>
      <c r="L527" s="66" t="s">
        <v>443</v>
      </c>
      <c r="M527" s="66" t="s">
        <v>444</v>
      </c>
      <c r="N527" s="66" t="s">
        <v>417</v>
      </c>
      <c r="O527" s="67">
        <v>-629.18399999999997</v>
      </c>
      <c r="P527" s="67">
        <v>-629.18399999999997</v>
      </c>
      <c r="Q527" s="67">
        <v>-629.18399999999997</v>
      </c>
      <c r="R527" s="67">
        <v>-629.18399999999997</v>
      </c>
      <c r="AA527" s="55">
        <f t="shared" si="8"/>
        <v>-2516.7359999999999</v>
      </c>
    </row>
    <row r="528" spans="1:27">
      <c r="A528" s="65" t="s">
        <v>43</v>
      </c>
      <c r="B528" s="66" t="s">
        <v>1291</v>
      </c>
      <c r="C528" s="66" t="s">
        <v>1312</v>
      </c>
      <c r="D528" s="65">
        <v>123006</v>
      </c>
      <c r="E528" s="66" t="s">
        <v>1094</v>
      </c>
      <c r="F528" s="66" t="s">
        <v>1059</v>
      </c>
      <c r="G528" s="65" t="s">
        <v>53</v>
      </c>
      <c r="H528" s="65">
        <v>50421000</v>
      </c>
      <c r="I528" s="66" t="s">
        <v>413</v>
      </c>
      <c r="J528" s="66">
        <v>13</v>
      </c>
      <c r="K528" s="66" t="s">
        <v>414</v>
      </c>
      <c r="L528" s="66" t="s">
        <v>415</v>
      </c>
      <c r="M528" s="66" t="s">
        <v>414</v>
      </c>
      <c r="N528" s="66" t="s">
        <v>417</v>
      </c>
      <c r="O528" s="67">
        <v>638.97855776736321</v>
      </c>
      <c r="P528" s="67">
        <v>613.53422783443193</v>
      </c>
      <c r="Q528" s="67">
        <v>638.97855776736321</v>
      </c>
      <c r="R528" s="67">
        <v>638.97855776736321</v>
      </c>
      <c r="AA528" s="55">
        <f t="shared" si="8"/>
        <v>2530.4699011365219</v>
      </c>
    </row>
    <row r="529" spans="1:27">
      <c r="A529" s="65" t="s">
        <v>43</v>
      </c>
      <c r="B529" s="66" t="s">
        <v>1291</v>
      </c>
      <c r="C529" s="66" t="s">
        <v>1312</v>
      </c>
      <c r="D529" s="65">
        <v>123006</v>
      </c>
      <c r="E529" s="66" t="s">
        <v>1094</v>
      </c>
      <c r="F529" s="66" t="s">
        <v>1059</v>
      </c>
      <c r="G529" s="65" t="s">
        <v>54</v>
      </c>
      <c r="H529" s="65">
        <v>50422000</v>
      </c>
      <c r="I529" s="66" t="s">
        <v>419</v>
      </c>
      <c r="J529" s="66">
        <v>13</v>
      </c>
      <c r="K529" s="66" t="s">
        <v>414</v>
      </c>
      <c r="L529" s="66" t="s">
        <v>415</v>
      </c>
      <c r="M529" s="66" t="s">
        <v>414</v>
      </c>
      <c r="N529" s="66" t="s">
        <v>417</v>
      </c>
      <c r="O529" s="67">
        <v>709.93918255136361</v>
      </c>
      <c r="P529" s="67">
        <v>677.67376516266529</v>
      </c>
      <c r="Q529" s="67">
        <v>709.93918255136361</v>
      </c>
      <c r="R529" s="67">
        <v>709.93918255136361</v>
      </c>
      <c r="AA529" s="55">
        <f t="shared" si="8"/>
        <v>2807.4913128167559</v>
      </c>
    </row>
    <row r="530" spans="1:27">
      <c r="A530" s="65" t="s">
        <v>43</v>
      </c>
      <c r="B530" s="66" t="s">
        <v>1291</v>
      </c>
      <c r="C530" s="66" t="s">
        <v>1312</v>
      </c>
      <c r="D530" s="65">
        <v>123006</v>
      </c>
      <c r="E530" s="66" t="s">
        <v>1094</v>
      </c>
      <c r="F530" s="66" t="s">
        <v>1059</v>
      </c>
      <c r="G530" s="65" t="s">
        <v>90</v>
      </c>
      <c r="H530" s="65">
        <v>50421100</v>
      </c>
      <c r="I530" s="66" t="s">
        <v>418</v>
      </c>
      <c r="J530" s="66">
        <v>13</v>
      </c>
      <c r="K530" s="66" t="s">
        <v>414</v>
      </c>
      <c r="L530" s="66" t="s">
        <v>415</v>
      </c>
      <c r="M530" s="66" t="s">
        <v>414</v>
      </c>
      <c r="N530" s="66" t="s">
        <v>417</v>
      </c>
      <c r="O530" s="67">
        <v>-93.138135672334926</v>
      </c>
      <c r="P530" s="67">
        <v>-89.347241742588864</v>
      </c>
      <c r="Q530" s="67">
        <v>-93.138135672334926</v>
      </c>
      <c r="R530" s="67">
        <v>-93.138135672334926</v>
      </c>
      <c r="AA530" s="55">
        <f t="shared" si="8"/>
        <v>-368.76164875959364</v>
      </c>
    </row>
    <row r="531" spans="1:27">
      <c r="A531" s="65" t="s">
        <v>43</v>
      </c>
      <c r="B531" s="66" t="s">
        <v>1291</v>
      </c>
      <c r="C531" s="66" t="s">
        <v>1312</v>
      </c>
      <c r="D531" s="65">
        <v>123006</v>
      </c>
      <c r="E531" s="66" t="s">
        <v>1094</v>
      </c>
      <c r="F531" s="66" t="s">
        <v>1059</v>
      </c>
      <c r="G531" s="65" t="s">
        <v>91</v>
      </c>
      <c r="H531" s="65">
        <v>50422100</v>
      </c>
      <c r="I531" s="66" t="s">
        <v>420</v>
      </c>
      <c r="J531" s="66">
        <v>13</v>
      </c>
      <c r="K531" s="66" t="s">
        <v>414</v>
      </c>
      <c r="L531" s="66" t="s">
        <v>415</v>
      </c>
      <c r="M531" s="66" t="s">
        <v>414</v>
      </c>
      <c r="N531" s="66" t="s">
        <v>417</v>
      </c>
      <c r="O531" s="67">
        <v>-111.35539385857848</v>
      </c>
      <c r="P531" s="67">
        <v>-106.29378504682492</v>
      </c>
      <c r="Q531" s="67">
        <v>-111.35539385857848</v>
      </c>
      <c r="R531" s="67">
        <v>-111.35539385857848</v>
      </c>
      <c r="AA531" s="55">
        <f t="shared" si="8"/>
        <v>-440.35996662256036</v>
      </c>
    </row>
    <row r="532" spans="1:27">
      <c r="A532" s="65" t="s">
        <v>43</v>
      </c>
      <c r="B532" s="66" t="s">
        <v>1291</v>
      </c>
      <c r="C532" s="66" t="s">
        <v>1312</v>
      </c>
      <c r="D532" s="65">
        <v>123006</v>
      </c>
      <c r="E532" s="66" t="s">
        <v>1094</v>
      </c>
      <c r="F532" s="66" t="s">
        <v>1059</v>
      </c>
      <c r="G532" s="65" t="s">
        <v>92</v>
      </c>
      <c r="H532" s="65">
        <v>53150000</v>
      </c>
      <c r="I532" s="66" t="s">
        <v>658</v>
      </c>
      <c r="J532" s="66">
        <v>15</v>
      </c>
      <c r="K532" s="66" t="s">
        <v>650</v>
      </c>
      <c r="L532" s="66" t="s">
        <v>651</v>
      </c>
      <c r="M532" s="66" t="s">
        <v>650</v>
      </c>
      <c r="N532" s="66" t="s">
        <v>660</v>
      </c>
      <c r="O532" s="67">
        <v>640</v>
      </c>
      <c r="P532" s="67">
        <v>640</v>
      </c>
      <c r="Q532" s="67">
        <v>640</v>
      </c>
      <c r="R532" s="67">
        <v>640</v>
      </c>
      <c r="AA532" s="55">
        <f t="shared" si="8"/>
        <v>2560</v>
      </c>
    </row>
    <row r="533" spans="1:27">
      <c r="A533" s="65" t="s">
        <v>43</v>
      </c>
      <c r="B533" s="66" t="s">
        <v>1291</v>
      </c>
      <c r="C533" s="66" t="s">
        <v>1312</v>
      </c>
      <c r="D533" s="65">
        <v>123006</v>
      </c>
      <c r="E533" s="66" t="s">
        <v>1094</v>
      </c>
      <c r="F533" s="66" t="s">
        <v>1059</v>
      </c>
      <c r="G533" s="65" t="s">
        <v>188</v>
      </c>
      <c r="H533" s="65">
        <v>52532000</v>
      </c>
      <c r="I533" s="66" t="s">
        <v>552</v>
      </c>
      <c r="J533" s="66">
        <v>16</v>
      </c>
      <c r="K533" s="66" t="s">
        <v>553</v>
      </c>
      <c r="L533" s="66" t="s">
        <v>554</v>
      </c>
      <c r="M533" s="66" t="s">
        <v>555</v>
      </c>
      <c r="N533" s="66" t="s">
        <v>506</v>
      </c>
      <c r="O533" s="67">
        <v>1000</v>
      </c>
      <c r="P533" s="67">
        <v>1000</v>
      </c>
      <c r="Q533" s="67">
        <v>1000</v>
      </c>
      <c r="R533" s="67">
        <v>1000</v>
      </c>
      <c r="AA533" s="55">
        <f t="shared" si="8"/>
        <v>4000</v>
      </c>
    </row>
    <row r="534" spans="1:27">
      <c r="A534" s="65" t="s">
        <v>43</v>
      </c>
      <c r="B534" s="66" t="s">
        <v>1291</v>
      </c>
      <c r="C534" s="66" t="s">
        <v>1312</v>
      </c>
      <c r="D534" s="65">
        <v>123006</v>
      </c>
      <c r="E534" s="66" t="s">
        <v>1094</v>
      </c>
      <c r="F534" s="66" t="s">
        <v>1059</v>
      </c>
      <c r="G534" s="65" t="s">
        <v>205</v>
      </c>
      <c r="H534" s="65">
        <v>52546000</v>
      </c>
      <c r="I534" s="66" t="s">
        <v>572</v>
      </c>
      <c r="J534" s="66">
        <v>16</v>
      </c>
      <c r="K534" s="66" t="s">
        <v>553</v>
      </c>
      <c r="L534" s="66" t="s">
        <v>554</v>
      </c>
      <c r="M534" s="66" t="s">
        <v>555</v>
      </c>
      <c r="N534" s="66" t="s">
        <v>506</v>
      </c>
      <c r="O534" s="67">
        <v>500</v>
      </c>
      <c r="P534" s="67">
        <v>500</v>
      </c>
      <c r="Q534" s="67">
        <v>0</v>
      </c>
      <c r="R534" s="67">
        <v>0</v>
      </c>
      <c r="AA534" s="55">
        <f t="shared" si="8"/>
        <v>1000</v>
      </c>
    </row>
    <row r="535" spans="1:27">
      <c r="A535" s="65" t="s">
        <v>43</v>
      </c>
      <c r="B535" s="66" t="s">
        <v>1291</v>
      </c>
      <c r="C535" s="66" t="s">
        <v>1312</v>
      </c>
      <c r="D535" s="65">
        <v>123006</v>
      </c>
      <c r="E535" s="66" t="s">
        <v>1094</v>
      </c>
      <c r="F535" s="66" t="s">
        <v>1059</v>
      </c>
      <c r="G535" s="65" t="s">
        <v>97</v>
      </c>
      <c r="H535" s="65">
        <v>52574100</v>
      </c>
      <c r="I535" s="66" t="s">
        <v>623</v>
      </c>
      <c r="J535" s="66">
        <v>17</v>
      </c>
      <c r="K535" s="66" t="s">
        <v>617</v>
      </c>
      <c r="L535" s="66" t="s">
        <v>618</v>
      </c>
      <c r="M535" s="66" t="s">
        <v>617</v>
      </c>
      <c r="N535" s="66" t="s">
        <v>506</v>
      </c>
      <c r="O535" s="67">
        <v>300</v>
      </c>
      <c r="P535" s="67">
        <v>300</v>
      </c>
      <c r="Q535" s="67">
        <v>300</v>
      </c>
      <c r="R535" s="67">
        <v>300</v>
      </c>
      <c r="AA535" s="55">
        <f t="shared" si="8"/>
        <v>1200</v>
      </c>
    </row>
    <row r="536" spans="1:27">
      <c r="A536" s="65" t="s">
        <v>43</v>
      </c>
      <c r="B536" s="66" t="s">
        <v>1291</v>
      </c>
      <c r="C536" s="66" t="s">
        <v>1312</v>
      </c>
      <c r="D536" s="65">
        <v>123006</v>
      </c>
      <c r="E536" s="66" t="s">
        <v>1094</v>
      </c>
      <c r="F536" s="66" t="s">
        <v>1059</v>
      </c>
      <c r="G536" s="65" t="s">
        <v>156</v>
      </c>
      <c r="H536" s="65">
        <v>52582000</v>
      </c>
      <c r="I536" s="66" t="s">
        <v>633</v>
      </c>
      <c r="J536" s="66">
        <v>19</v>
      </c>
      <c r="K536" s="66" t="s">
        <v>527</v>
      </c>
      <c r="L536" s="66" t="s">
        <v>528</v>
      </c>
      <c r="M536" s="66" t="s">
        <v>529</v>
      </c>
      <c r="N536" s="66" t="s">
        <v>519</v>
      </c>
      <c r="O536" s="67">
        <v>225</v>
      </c>
      <c r="P536" s="67">
        <v>225</v>
      </c>
      <c r="Q536" s="67">
        <v>225</v>
      </c>
      <c r="R536" s="67">
        <v>225</v>
      </c>
      <c r="AA536" s="55">
        <f t="shared" si="8"/>
        <v>900</v>
      </c>
    </row>
    <row r="537" spans="1:27">
      <c r="A537" s="65" t="s">
        <v>43</v>
      </c>
      <c r="B537" s="66" t="s">
        <v>1291</v>
      </c>
      <c r="C537" s="66" t="s">
        <v>1312</v>
      </c>
      <c r="D537" s="65">
        <v>123006</v>
      </c>
      <c r="E537" s="66" t="s">
        <v>1094</v>
      </c>
      <c r="F537" s="66" t="s">
        <v>1059</v>
      </c>
      <c r="G537" s="65" t="s">
        <v>102</v>
      </c>
      <c r="H537" s="65">
        <v>52534021</v>
      </c>
      <c r="I537" s="66" t="s">
        <v>564</v>
      </c>
      <c r="J537" s="66">
        <v>21</v>
      </c>
      <c r="K537" s="66" t="s">
        <v>561</v>
      </c>
      <c r="L537" s="66" t="s">
        <v>562</v>
      </c>
      <c r="M537" s="66" t="s">
        <v>563</v>
      </c>
      <c r="N537" s="66" t="s">
        <v>506</v>
      </c>
      <c r="O537" s="67">
        <v>100</v>
      </c>
      <c r="P537" s="67">
        <v>100</v>
      </c>
      <c r="Q537" s="67">
        <v>100</v>
      </c>
      <c r="R537" s="67">
        <v>100</v>
      </c>
      <c r="AA537" s="55">
        <f t="shared" si="8"/>
        <v>400</v>
      </c>
    </row>
    <row r="538" spans="1:27">
      <c r="A538" s="65" t="s">
        <v>43</v>
      </c>
      <c r="B538" s="66" t="s">
        <v>1291</v>
      </c>
      <c r="C538" s="66" t="s">
        <v>1312</v>
      </c>
      <c r="D538" s="65">
        <v>123006</v>
      </c>
      <c r="E538" s="66" t="s">
        <v>1094</v>
      </c>
      <c r="F538" s="66" t="s">
        <v>1059</v>
      </c>
      <c r="G538" s="65" t="s">
        <v>222</v>
      </c>
      <c r="H538" s="65">
        <v>52000000</v>
      </c>
      <c r="I538" s="66" t="s">
        <v>488</v>
      </c>
      <c r="J538" s="66">
        <v>22</v>
      </c>
      <c r="K538" s="66" t="s">
        <v>489</v>
      </c>
      <c r="L538" s="66" t="s">
        <v>490</v>
      </c>
      <c r="M538" s="66" t="s">
        <v>489</v>
      </c>
      <c r="N538" s="66" t="s">
        <v>492</v>
      </c>
      <c r="O538" s="67">
        <v>1000</v>
      </c>
      <c r="P538" s="67">
        <v>1000</v>
      </c>
      <c r="Q538" s="67">
        <v>1000</v>
      </c>
      <c r="R538" s="67">
        <v>1000</v>
      </c>
      <c r="AA538" s="55">
        <f t="shared" si="8"/>
        <v>4000</v>
      </c>
    </row>
    <row r="539" spans="1:27">
      <c r="A539" s="65" t="s">
        <v>43</v>
      </c>
      <c r="B539" s="66" t="s">
        <v>1291</v>
      </c>
      <c r="C539" s="66" t="s">
        <v>1312</v>
      </c>
      <c r="D539" s="65">
        <v>123006</v>
      </c>
      <c r="E539" s="66" t="s">
        <v>1094</v>
      </c>
      <c r="F539" s="66" t="s">
        <v>1059</v>
      </c>
      <c r="G539" s="65" t="s">
        <v>223</v>
      </c>
      <c r="H539" s="65">
        <v>54110000</v>
      </c>
      <c r="I539" s="66" t="s">
        <v>721</v>
      </c>
      <c r="J539" s="66">
        <v>23</v>
      </c>
      <c r="K539" s="66" t="s">
        <v>722</v>
      </c>
      <c r="L539" s="66" t="s">
        <v>723</v>
      </c>
      <c r="M539" s="66" t="s">
        <v>722</v>
      </c>
      <c r="N539" s="66" t="s">
        <v>725</v>
      </c>
      <c r="O539" s="67">
        <v>0</v>
      </c>
      <c r="P539" s="67">
        <v>0</v>
      </c>
      <c r="Q539" s="67">
        <v>0</v>
      </c>
      <c r="R539" s="67">
        <v>0</v>
      </c>
      <c r="AA539" s="55">
        <f t="shared" si="8"/>
        <v>0</v>
      </c>
    </row>
    <row r="540" spans="1:27">
      <c r="A540" s="65" t="s">
        <v>43</v>
      </c>
      <c r="B540" s="66" t="s">
        <v>1291</v>
      </c>
      <c r="C540" s="66" t="s">
        <v>1312</v>
      </c>
      <c r="D540" s="65">
        <v>123006</v>
      </c>
      <c r="E540" s="66" t="s">
        <v>1094</v>
      </c>
      <c r="F540" s="66" t="s">
        <v>1059</v>
      </c>
      <c r="G540" s="65" t="s">
        <v>111</v>
      </c>
      <c r="H540" s="65">
        <v>54140000</v>
      </c>
      <c r="I540" s="66" t="s">
        <v>732</v>
      </c>
      <c r="J540" s="66">
        <v>23</v>
      </c>
      <c r="K540" s="66" t="s">
        <v>722</v>
      </c>
      <c r="L540" s="66" t="s">
        <v>723</v>
      </c>
      <c r="M540" s="66" t="s">
        <v>722</v>
      </c>
      <c r="N540" s="66" t="s">
        <v>734</v>
      </c>
      <c r="O540" s="67">
        <v>1000</v>
      </c>
      <c r="P540" s="67">
        <v>0</v>
      </c>
      <c r="Q540" s="67">
        <v>0</v>
      </c>
      <c r="R540" s="67">
        <v>1000</v>
      </c>
      <c r="AA540" s="55">
        <f t="shared" si="8"/>
        <v>2000</v>
      </c>
    </row>
    <row r="541" spans="1:27">
      <c r="A541" s="65" t="s">
        <v>43</v>
      </c>
      <c r="B541" s="66" t="s">
        <v>1291</v>
      </c>
      <c r="C541" s="66" t="s">
        <v>1312</v>
      </c>
      <c r="D541" s="65">
        <v>123006</v>
      </c>
      <c r="E541" s="66" t="s">
        <v>1094</v>
      </c>
      <c r="F541" s="66" t="s">
        <v>1059</v>
      </c>
      <c r="G541" s="65" t="s">
        <v>190</v>
      </c>
      <c r="H541" s="65">
        <v>62002400</v>
      </c>
      <c r="I541" s="66" t="s">
        <v>822</v>
      </c>
      <c r="J541" s="66">
        <v>29</v>
      </c>
      <c r="K541" s="66" t="s">
        <v>814</v>
      </c>
      <c r="L541" s="66" t="s">
        <v>815</v>
      </c>
      <c r="M541" s="66" t="s">
        <v>816</v>
      </c>
      <c r="N541" s="66" t="s">
        <v>824</v>
      </c>
      <c r="O541" s="67">
        <v>4473</v>
      </c>
      <c r="P541" s="67">
        <v>4473</v>
      </c>
      <c r="Q541" s="67">
        <v>4473</v>
      </c>
      <c r="R541" s="67">
        <v>4473</v>
      </c>
      <c r="AA541" s="55">
        <f t="shared" si="8"/>
        <v>17892</v>
      </c>
    </row>
    <row r="542" spans="1:27">
      <c r="A542" s="65" t="s">
        <v>43</v>
      </c>
      <c r="B542" s="66" t="s">
        <v>1291</v>
      </c>
      <c r="C542" s="66" t="s">
        <v>1312</v>
      </c>
      <c r="D542" s="65">
        <v>123006</v>
      </c>
      <c r="E542" s="66" t="s">
        <v>1094</v>
      </c>
      <c r="F542" s="66" t="s">
        <v>1059</v>
      </c>
      <c r="G542" s="65" t="s">
        <v>224</v>
      </c>
      <c r="H542" s="65">
        <v>62502400</v>
      </c>
      <c r="I542" s="66" t="s">
        <v>832</v>
      </c>
      <c r="J542" s="66">
        <v>29</v>
      </c>
      <c r="K542" s="66" t="s">
        <v>814</v>
      </c>
      <c r="L542" s="66" t="s">
        <v>815</v>
      </c>
      <c r="M542" s="66" t="s">
        <v>816</v>
      </c>
      <c r="N542" s="66" t="s">
        <v>834</v>
      </c>
      <c r="O542" s="67">
        <v>0</v>
      </c>
      <c r="P542" s="67">
        <v>0</v>
      </c>
      <c r="Q542" s="67">
        <v>0</v>
      </c>
      <c r="R542" s="67">
        <v>2000</v>
      </c>
      <c r="AA542" s="55">
        <f t="shared" si="8"/>
        <v>2000</v>
      </c>
    </row>
    <row r="543" spans="1:27">
      <c r="A543" s="65" t="s">
        <v>43</v>
      </c>
      <c r="B543" s="66" t="s">
        <v>1291</v>
      </c>
      <c r="C543" s="66" t="s">
        <v>1312</v>
      </c>
      <c r="D543" s="65">
        <v>123006</v>
      </c>
      <c r="E543" s="66" t="s">
        <v>1094</v>
      </c>
      <c r="F543" s="66" t="s">
        <v>1059</v>
      </c>
      <c r="G543" s="65" t="s">
        <v>191</v>
      </c>
      <c r="H543" s="65">
        <v>62510000</v>
      </c>
      <c r="I543" s="66" t="s">
        <v>839</v>
      </c>
      <c r="J543" s="66">
        <v>29</v>
      </c>
      <c r="K543" s="66" t="s">
        <v>814</v>
      </c>
      <c r="L543" s="66" t="s">
        <v>815</v>
      </c>
      <c r="M543" s="66" t="s">
        <v>816</v>
      </c>
      <c r="N543" s="66" t="s">
        <v>834</v>
      </c>
      <c r="O543" s="67">
        <v>3102</v>
      </c>
      <c r="P543" s="67">
        <v>3102</v>
      </c>
      <c r="Q543" s="67">
        <v>3102</v>
      </c>
      <c r="R543" s="67">
        <v>3102</v>
      </c>
      <c r="AA543" s="55">
        <f t="shared" si="8"/>
        <v>12408</v>
      </c>
    </row>
    <row r="544" spans="1:27">
      <c r="A544" s="65" t="s">
        <v>43</v>
      </c>
      <c r="B544" s="66" t="s">
        <v>1291</v>
      </c>
      <c r="C544" s="66" t="s">
        <v>1312</v>
      </c>
      <c r="D544" s="65">
        <v>123006</v>
      </c>
      <c r="E544" s="66" t="s">
        <v>1094</v>
      </c>
      <c r="F544" s="66" t="s">
        <v>1059</v>
      </c>
      <c r="G544" s="65" t="s">
        <v>225</v>
      </c>
      <c r="H544" s="65">
        <v>62520700</v>
      </c>
      <c r="I544" s="66" t="s">
        <v>842</v>
      </c>
      <c r="J544" s="66">
        <v>29</v>
      </c>
      <c r="K544" s="66" t="s">
        <v>814</v>
      </c>
      <c r="L544" s="66" t="s">
        <v>815</v>
      </c>
      <c r="M544" s="66" t="s">
        <v>816</v>
      </c>
      <c r="N544" s="66" t="s">
        <v>834</v>
      </c>
      <c r="O544" s="67">
        <v>2438</v>
      </c>
      <c r="P544" s="67">
        <v>2438</v>
      </c>
      <c r="Q544" s="67">
        <v>2438</v>
      </c>
      <c r="R544" s="67">
        <v>2438</v>
      </c>
      <c r="AA544" s="55">
        <f t="shared" si="8"/>
        <v>9752</v>
      </c>
    </row>
    <row r="545" spans="1:27">
      <c r="A545" s="65" t="s">
        <v>43</v>
      </c>
      <c r="B545" s="66" t="s">
        <v>1291</v>
      </c>
      <c r="C545" s="66" t="s">
        <v>1312</v>
      </c>
      <c r="D545" s="65">
        <v>123006</v>
      </c>
      <c r="E545" s="66" t="s">
        <v>1094</v>
      </c>
      <c r="F545" s="66" t="s">
        <v>1059</v>
      </c>
      <c r="G545" s="65" t="s">
        <v>192</v>
      </c>
      <c r="H545" s="65">
        <v>63110000</v>
      </c>
      <c r="I545" s="66" t="s">
        <v>844</v>
      </c>
      <c r="J545" s="66">
        <v>29</v>
      </c>
      <c r="K545" s="66" t="s">
        <v>814</v>
      </c>
      <c r="L545" s="66" t="s">
        <v>815</v>
      </c>
      <c r="M545" s="66" t="s">
        <v>816</v>
      </c>
      <c r="N545" s="66" t="s">
        <v>846</v>
      </c>
      <c r="O545" s="67">
        <v>2000</v>
      </c>
      <c r="P545" s="67">
        <v>2000</v>
      </c>
      <c r="Q545" s="67">
        <v>2000</v>
      </c>
      <c r="R545" s="67">
        <v>2000</v>
      </c>
      <c r="AA545" s="55">
        <f t="shared" si="8"/>
        <v>8000</v>
      </c>
    </row>
    <row r="546" spans="1:27">
      <c r="A546" s="65" t="s">
        <v>43</v>
      </c>
      <c r="B546" s="66" t="s">
        <v>1291</v>
      </c>
      <c r="C546" s="66" t="s">
        <v>1312</v>
      </c>
      <c r="D546" s="65">
        <v>123006</v>
      </c>
      <c r="E546" s="66" t="s">
        <v>1094</v>
      </c>
      <c r="F546" s="66" t="s">
        <v>1059</v>
      </c>
      <c r="G546" s="65" t="s">
        <v>69</v>
      </c>
      <c r="H546" s="65">
        <v>68532000</v>
      </c>
      <c r="I546" s="66" t="s">
        <v>892</v>
      </c>
      <c r="J546" s="66">
        <v>34</v>
      </c>
      <c r="K546" s="66" t="s">
        <v>887</v>
      </c>
      <c r="L546" s="66" t="s">
        <v>888</v>
      </c>
      <c r="M546" s="66" t="s">
        <v>887</v>
      </c>
      <c r="N546" s="66" t="s">
        <v>894</v>
      </c>
      <c r="O546" s="67">
        <v>0</v>
      </c>
      <c r="P546" s="67">
        <v>0</v>
      </c>
      <c r="Q546" s="67">
        <v>0</v>
      </c>
      <c r="R546" s="67">
        <v>0</v>
      </c>
      <c r="AA546" s="55">
        <f t="shared" si="8"/>
        <v>0</v>
      </c>
    </row>
    <row r="547" spans="1:27">
      <c r="A547" s="65" t="s">
        <v>43</v>
      </c>
      <c r="B547" s="66" t="s">
        <v>1291</v>
      </c>
      <c r="C547" s="66" t="s">
        <v>1312</v>
      </c>
      <c r="D547" s="65">
        <v>123006</v>
      </c>
      <c r="E547" s="66" t="s">
        <v>1094</v>
      </c>
      <c r="F547" s="66" t="s">
        <v>1059</v>
      </c>
      <c r="G547" s="65" t="s">
        <v>70</v>
      </c>
      <c r="H547" s="65">
        <v>68533000</v>
      </c>
      <c r="I547" s="66" t="s">
        <v>896</v>
      </c>
      <c r="J547" s="66">
        <v>34</v>
      </c>
      <c r="K547" s="66" t="s">
        <v>887</v>
      </c>
      <c r="L547" s="66" t="s">
        <v>888</v>
      </c>
      <c r="M547" s="66" t="s">
        <v>887</v>
      </c>
      <c r="N547" s="66" t="s">
        <v>894</v>
      </c>
      <c r="O547" s="67">
        <v>1963.5844533674563</v>
      </c>
      <c r="P547" s="67">
        <v>1886.0610539744077</v>
      </c>
      <c r="Q547" s="67">
        <v>1963.5844533674563</v>
      </c>
      <c r="R547" s="67">
        <v>1963.5844533674563</v>
      </c>
      <c r="AA547" s="55">
        <f t="shared" si="8"/>
        <v>7776.8144140767763</v>
      </c>
    </row>
    <row r="548" spans="1:27">
      <c r="A548" s="65" t="s">
        <v>43</v>
      </c>
      <c r="B548" s="66" t="s">
        <v>1291</v>
      </c>
      <c r="C548" s="66" t="s">
        <v>1312</v>
      </c>
      <c r="D548" s="65">
        <v>123006</v>
      </c>
      <c r="E548" s="66" t="s">
        <v>1094</v>
      </c>
      <c r="F548" s="66" t="s">
        <v>1059</v>
      </c>
      <c r="G548" s="65" t="s">
        <v>71</v>
      </c>
      <c r="H548" s="65">
        <v>68535000</v>
      </c>
      <c r="I548" s="66" t="s">
        <v>898</v>
      </c>
      <c r="J548" s="66">
        <v>34</v>
      </c>
      <c r="K548" s="66" t="s">
        <v>887</v>
      </c>
      <c r="L548" s="66" t="s">
        <v>888</v>
      </c>
      <c r="M548" s="66" t="s">
        <v>887</v>
      </c>
      <c r="N548" s="66" t="s">
        <v>894</v>
      </c>
      <c r="O548" s="67">
        <v>0</v>
      </c>
      <c r="P548" s="67">
        <v>0</v>
      </c>
      <c r="Q548" s="67">
        <v>0</v>
      </c>
      <c r="R548" s="67">
        <v>0</v>
      </c>
      <c r="AA548" s="55">
        <f t="shared" si="8"/>
        <v>0</v>
      </c>
    </row>
    <row r="549" spans="1:27">
      <c r="A549" s="65" t="s">
        <v>43</v>
      </c>
      <c r="B549" s="66" t="s">
        <v>1291</v>
      </c>
      <c r="C549" s="66" t="s">
        <v>1312</v>
      </c>
      <c r="D549" s="65">
        <v>123006</v>
      </c>
      <c r="E549" s="66" t="s">
        <v>1094</v>
      </c>
      <c r="F549" s="66" t="s">
        <v>1059</v>
      </c>
      <c r="G549" s="65" t="s">
        <v>128</v>
      </c>
      <c r="H549" s="65">
        <v>68532100</v>
      </c>
      <c r="I549" s="66" t="s">
        <v>895</v>
      </c>
      <c r="J549" s="66">
        <v>34</v>
      </c>
      <c r="K549" s="66" t="s">
        <v>887</v>
      </c>
      <c r="L549" s="66" t="s">
        <v>888</v>
      </c>
      <c r="M549" s="66" t="s">
        <v>887</v>
      </c>
      <c r="N549" s="66" t="s">
        <v>894</v>
      </c>
      <c r="O549" s="67">
        <v>0</v>
      </c>
      <c r="P549" s="67">
        <v>0</v>
      </c>
      <c r="Q549" s="67">
        <v>0</v>
      </c>
      <c r="R549" s="67">
        <v>0</v>
      </c>
      <c r="AA549" s="55">
        <f t="shared" si="8"/>
        <v>0</v>
      </c>
    </row>
    <row r="550" spans="1:27">
      <c r="A550" s="65" t="s">
        <v>43</v>
      </c>
      <c r="B550" s="66" t="s">
        <v>1291</v>
      </c>
      <c r="C550" s="66" t="s">
        <v>1312</v>
      </c>
      <c r="D550" s="65">
        <v>123006</v>
      </c>
      <c r="E550" s="66" t="s">
        <v>1094</v>
      </c>
      <c r="F550" s="66" t="s">
        <v>1059</v>
      </c>
      <c r="G550" s="65" t="s">
        <v>129</v>
      </c>
      <c r="H550" s="65">
        <v>68533100</v>
      </c>
      <c r="I550" s="66" t="s">
        <v>897</v>
      </c>
      <c r="J550" s="66">
        <v>34</v>
      </c>
      <c r="K550" s="66" t="s">
        <v>887</v>
      </c>
      <c r="L550" s="66" t="s">
        <v>888</v>
      </c>
      <c r="M550" s="66" t="s">
        <v>887</v>
      </c>
      <c r="N550" s="66" t="s">
        <v>894</v>
      </c>
      <c r="O550" s="67">
        <v>-279.60754538759346</v>
      </c>
      <c r="P550" s="67">
        <v>-268.3391911713839</v>
      </c>
      <c r="Q550" s="67">
        <v>-279.60754538759346</v>
      </c>
      <c r="R550" s="67">
        <v>-279.60754538759346</v>
      </c>
      <c r="AA550" s="55">
        <f t="shared" si="8"/>
        <v>-1107.1618273341644</v>
      </c>
    </row>
    <row r="551" spans="1:27">
      <c r="A551" s="65" t="s">
        <v>43</v>
      </c>
      <c r="B551" s="66" t="s">
        <v>1291</v>
      </c>
      <c r="C551" s="66" t="s">
        <v>1312</v>
      </c>
      <c r="D551" s="65">
        <v>123006</v>
      </c>
      <c r="E551" s="66" t="s">
        <v>1094</v>
      </c>
      <c r="F551" s="66" t="s">
        <v>1059</v>
      </c>
      <c r="G551" s="65" t="s">
        <v>130</v>
      </c>
      <c r="H551" s="65">
        <v>68535100</v>
      </c>
      <c r="I551" s="66" t="s">
        <v>899</v>
      </c>
      <c r="J551" s="66">
        <v>34</v>
      </c>
      <c r="K551" s="66" t="s">
        <v>887</v>
      </c>
      <c r="L551" s="66" t="s">
        <v>888</v>
      </c>
      <c r="M551" s="66" t="s">
        <v>887</v>
      </c>
      <c r="N551" s="66" t="s">
        <v>894</v>
      </c>
      <c r="O551" s="67">
        <v>0</v>
      </c>
      <c r="P551" s="67">
        <v>0</v>
      </c>
      <c r="Q551" s="67">
        <v>0</v>
      </c>
      <c r="R551" s="67">
        <v>0</v>
      </c>
      <c r="AA551" s="55">
        <f t="shared" si="8"/>
        <v>0</v>
      </c>
    </row>
    <row r="552" spans="1:27">
      <c r="A552" s="65" t="s">
        <v>44</v>
      </c>
      <c r="B552" s="66" t="s">
        <v>1291</v>
      </c>
      <c r="C552" s="66" t="s">
        <v>1312</v>
      </c>
      <c r="D552" s="5">
        <v>123005</v>
      </c>
      <c r="E552" s="66" t="s">
        <v>1093</v>
      </c>
      <c r="F552" s="66" t="s">
        <v>1059</v>
      </c>
      <c r="G552" s="65" t="s">
        <v>127</v>
      </c>
      <c r="H552" s="65">
        <v>68011000</v>
      </c>
      <c r="I552" s="66" t="s">
        <v>858</v>
      </c>
      <c r="J552" s="66">
        <v>30</v>
      </c>
      <c r="K552" s="66" t="s">
        <v>859</v>
      </c>
      <c r="L552" s="66" t="s">
        <v>860</v>
      </c>
      <c r="M552" s="66" t="s">
        <v>859</v>
      </c>
      <c r="N552" s="66" t="s">
        <v>862</v>
      </c>
      <c r="O552" s="67">
        <v>-9.9690215329213885</v>
      </c>
      <c r="P552" s="67">
        <v>-10.735869343146113</v>
      </c>
      <c r="Q552" s="67">
        <v>-11.502717153370835</v>
      </c>
      <c r="R552" s="67">
        <v>-12.26956496359556</v>
      </c>
      <c r="AA552" s="55">
        <f t="shared" si="8"/>
        <v>-44.477172993033889</v>
      </c>
    </row>
    <row r="553" spans="1:27">
      <c r="A553" s="65" t="s">
        <v>44</v>
      </c>
      <c r="B553" s="66" t="s">
        <v>1291</v>
      </c>
      <c r="C553" s="66" t="s">
        <v>1312</v>
      </c>
      <c r="D553" s="5">
        <v>123005</v>
      </c>
      <c r="E553" s="66" t="s">
        <v>1093</v>
      </c>
      <c r="F553" s="66" t="s">
        <v>1059</v>
      </c>
      <c r="G553" s="65" t="s">
        <v>217</v>
      </c>
      <c r="H553" s="65">
        <v>68311000</v>
      </c>
      <c r="I553" s="66" t="s">
        <v>880</v>
      </c>
      <c r="J553" s="66">
        <v>32</v>
      </c>
      <c r="K553" s="66" t="s">
        <v>881</v>
      </c>
      <c r="L553" s="66" t="s">
        <v>882</v>
      </c>
      <c r="M553" s="66" t="s">
        <v>883</v>
      </c>
      <c r="N553" s="66" t="s">
        <v>862</v>
      </c>
      <c r="O553" s="67">
        <v>-1.5818015578515119</v>
      </c>
      <c r="P553" s="67">
        <v>-1.7034786007631668</v>
      </c>
      <c r="Q553" s="67">
        <v>-1.8251556436748217</v>
      </c>
      <c r="R553" s="67">
        <v>-1.946832686586476</v>
      </c>
      <c r="AA553" s="55">
        <f t="shared" si="8"/>
        <v>-7.0572684888759767</v>
      </c>
    </row>
    <row r="554" spans="1:27">
      <c r="A554" s="65" t="s">
        <v>45</v>
      </c>
      <c r="B554" s="66" t="s">
        <v>1291</v>
      </c>
      <c r="C554" s="66" t="s">
        <v>1313</v>
      </c>
      <c r="D554" s="65">
        <v>123301</v>
      </c>
      <c r="E554" s="66" t="s">
        <v>1097</v>
      </c>
      <c r="F554" s="66" t="s">
        <v>1099</v>
      </c>
      <c r="G554" s="65" t="s">
        <v>182</v>
      </c>
      <c r="H554" s="65">
        <v>51510000</v>
      </c>
      <c r="I554" s="66" t="s">
        <v>465</v>
      </c>
      <c r="J554" s="66">
        <v>7</v>
      </c>
      <c r="K554" s="66" t="s">
        <v>466</v>
      </c>
      <c r="L554" s="66" t="s">
        <v>467</v>
      </c>
      <c r="M554" s="66" t="s">
        <v>468</v>
      </c>
      <c r="N554" s="66" t="s">
        <v>470</v>
      </c>
      <c r="O554" s="67">
        <v>4644</v>
      </c>
      <c r="P554" s="67">
        <v>4644</v>
      </c>
      <c r="Q554" s="67">
        <v>4644</v>
      </c>
      <c r="R554" s="67">
        <v>4643</v>
      </c>
      <c r="AA554" s="55">
        <f t="shared" si="8"/>
        <v>18575</v>
      </c>
    </row>
    <row r="555" spans="1:27">
      <c r="A555" s="65" t="s">
        <v>45</v>
      </c>
      <c r="B555" s="66" t="s">
        <v>1291</v>
      </c>
      <c r="C555" s="66" t="s">
        <v>1313</v>
      </c>
      <c r="D555" s="65">
        <v>123301</v>
      </c>
      <c r="E555" s="66" t="s">
        <v>1097</v>
      </c>
      <c r="F555" s="66" t="s">
        <v>1099</v>
      </c>
      <c r="G555" s="65" t="s">
        <v>226</v>
      </c>
      <c r="H555" s="65">
        <v>51800000</v>
      </c>
      <c r="I555" s="66" t="s">
        <v>484</v>
      </c>
      <c r="J555" s="66">
        <v>8</v>
      </c>
      <c r="K555" s="66" t="s">
        <v>484</v>
      </c>
      <c r="L555" s="66" t="s">
        <v>485</v>
      </c>
      <c r="M555" s="66" t="s">
        <v>484</v>
      </c>
      <c r="N555" s="66" t="s">
        <v>487</v>
      </c>
      <c r="O555" s="67">
        <v>1630.0580776315676</v>
      </c>
      <c r="P555" s="67">
        <v>398.43136445723405</v>
      </c>
      <c r="Q555" s="67">
        <v>549.03989316611467</v>
      </c>
      <c r="R555" s="67">
        <v>804.10470380756021</v>
      </c>
      <c r="AA555" s="55">
        <f t="shared" si="8"/>
        <v>3381.6340390624769</v>
      </c>
    </row>
    <row r="556" spans="1:27">
      <c r="A556" s="65" t="s">
        <v>45</v>
      </c>
      <c r="B556" s="66" t="s">
        <v>1291</v>
      </c>
      <c r="C556" s="66" t="s">
        <v>1313</v>
      </c>
      <c r="D556" s="65">
        <v>123301</v>
      </c>
      <c r="E556" s="66" t="s">
        <v>1097</v>
      </c>
      <c r="F556" s="66" t="s">
        <v>1099</v>
      </c>
      <c r="G556" s="65" t="s">
        <v>92</v>
      </c>
      <c r="H556" s="65">
        <v>53150000</v>
      </c>
      <c r="I556" s="66" t="s">
        <v>658</v>
      </c>
      <c r="J556" s="66">
        <v>15</v>
      </c>
      <c r="K556" s="66" t="s">
        <v>650</v>
      </c>
      <c r="L556" s="66" t="s">
        <v>651</v>
      </c>
      <c r="M556" s="66" t="s">
        <v>650</v>
      </c>
      <c r="N556" s="66" t="s">
        <v>660</v>
      </c>
      <c r="O556" s="67">
        <v>533</v>
      </c>
      <c r="P556" s="67">
        <v>533</v>
      </c>
      <c r="Q556" s="67">
        <v>533</v>
      </c>
      <c r="R556" s="67">
        <v>533</v>
      </c>
      <c r="AA556" s="55">
        <f t="shared" si="8"/>
        <v>2132</v>
      </c>
    </row>
    <row r="557" spans="1:27">
      <c r="A557" s="65" t="s">
        <v>45</v>
      </c>
      <c r="B557" s="66" t="s">
        <v>1291</v>
      </c>
      <c r="C557" s="66" t="s">
        <v>1313</v>
      </c>
      <c r="D557" s="65">
        <v>123301</v>
      </c>
      <c r="E557" s="66" t="s">
        <v>1097</v>
      </c>
      <c r="F557" s="66" t="s">
        <v>1099</v>
      </c>
      <c r="G557" s="65" t="s">
        <v>187</v>
      </c>
      <c r="H557" s="65">
        <v>53152000</v>
      </c>
      <c r="I557" s="66" t="s">
        <v>676</v>
      </c>
      <c r="J557" s="66">
        <v>15</v>
      </c>
      <c r="K557" s="66" t="s">
        <v>650</v>
      </c>
      <c r="L557" s="66" t="s">
        <v>651</v>
      </c>
      <c r="M557" s="66" t="s">
        <v>650</v>
      </c>
      <c r="N557" s="66" t="s">
        <v>678</v>
      </c>
      <c r="O557" s="67">
        <v>2000</v>
      </c>
      <c r="P557" s="67">
        <v>3000</v>
      </c>
      <c r="Q557" s="67">
        <v>3000</v>
      </c>
      <c r="R557" s="67">
        <v>2000</v>
      </c>
      <c r="AA557" s="55">
        <f t="shared" si="8"/>
        <v>10000</v>
      </c>
    </row>
    <row r="558" spans="1:27">
      <c r="A558" s="65" t="s">
        <v>45</v>
      </c>
      <c r="B558" s="66" t="s">
        <v>1291</v>
      </c>
      <c r="C558" s="66" t="s">
        <v>1313</v>
      </c>
      <c r="D558" s="65">
        <v>123301</v>
      </c>
      <c r="E558" s="66" t="s">
        <v>1097</v>
      </c>
      <c r="F558" s="66" t="s">
        <v>1099</v>
      </c>
      <c r="G558" s="65" t="s">
        <v>205</v>
      </c>
      <c r="H558" s="65">
        <v>52546000</v>
      </c>
      <c r="I558" s="66" t="s">
        <v>572</v>
      </c>
      <c r="J558" s="66">
        <v>16</v>
      </c>
      <c r="K558" s="66" t="s">
        <v>553</v>
      </c>
      <c r="L558" s="66" t="s">
        <v>554</v>
      </c>
      <c r="M558" s="66" t="s">
        <v>555</v>
      </c>
      <c r="N558" s="66" t="s">
        <v>506</v>
      </c>
      <c r="O558" s="67">
        <v>1000</v>
      </c>
      <c r="P558" s="67">
        <v>1000</v>
      </c>
      <c r="Q558" s="67">
        <v>1000</v>
      </c>
      <c r="R558" s="67">
        <v>1000</v>
      </c>
      <c r="AA558" s="55">
        <f t="shared" si="8"/>
        <v>4000</v>
      </c>
    </row>
    <row r="559" spans="1:27">
      <c r="A559" s="65" t="s">
        <v>45</v>
      </c>
      <c r="B559" s="66" t="s">
        <v>1291</v>
      </c>
      <c r="C559" s="66" t="s">
        <v>1313</v>
      </c>
      <c r="D559" s="65">
        <v>123301</v>
      </c>
      <c r="E559" s="66" t="s">
        <v>1097</v>
      </c>
      <c r="F559" s="66" t="s">
        <v>1099</v>
      </c>
      <c r="G559" s="65" t="s">
        <v>207</v>
      </c>
      <c r="H559" s="65">
        <v>52578000</v>
      </c>
      <c r="I559" s="66" t="s">
        <v>628</v>
      </c>
      <c r="J559" s="66">
        <v>16</v>
      </c>
      <c r="K559" s="66" t="s">
        <v>553</v>
      </c>
      <c r="L559" s="66" t="s">
        <v>554</v>
      </c>
      <c r="M559" s="66" t="s">
        <v>555</v>
      </c>
      <c r="N559" s="66" t="s">
        <v>506</v>
      </c>
      <c r="O559" s="67">
        <v>147</v>
      </c>
      <c r="P559" s="67">
        <v>147</v>
      </c>
      <c r="Q559" s="67">
        <v>147</v>
      </c>
      <c r="R559" s="67">
        <v>147</v>
      </c>
      <c r="AA559" s="55">
        <f t="shared" si="8"/>
        <v>588</v>
      </c>
    </row>
    <row r="560" spans="1:27">
      <c r="A560" s="65" t="s">
        <v>45</v>
      </c>
      <c r="B560" s="66" t="s">
        <v>1291</v>
      </c>
      <c r="C560" s="66" t="s">
        <v>1313</v>
      </c>
      <c r="D560" s="65">
        <v>123301</v>
      </c>
      <c r="E560" s="66" t="s">
        <v>1097</v>
      </c>
      <c r="F560" s="66" t="s">
        <v>1099</v>
      </c>
      <c r="G560" s="65" t="s">
        <v>96</v>
      </c>
      <c r="H560" s="65">
        <v>52574000</v>
      </c>
      <c r="I560" s="66" t="s">
        <v>616</v>
      </c>
      <c r="J560" s="66">
        <v>17</v>
      </c>
      <c r="K560" s="66" t="s">
        <v>617</v>
      </c>
      <c r="L560" s="66" t="s">
        <v>618</v>
      </c>
      <c r="M560" s="66" t="s">
        <v>617</v>
      </c>
      <c r="N560" s="66" t="s">
        <v>506</v>
      </c>
      <c r="O560" s="67">
        <v>250</v>
      </c>
      <c r="P560" s="67">
        <v>250</v>
      </c>
      <c r="Q560" s="67">
        <v>250</v>
      </c>
      <c r="R560" s="67">
        <v>250</v>
      </c>
      <c r="AA560" s="55">
        <f t="shared" si="8"/>
        <v>1000</v>
      </c>
    </row>
    <row r="561" spans="1:27">
      <c r="A561" s="65" t="s">
        <v>45</v>
      </c>
      <c r="B561" s="66" t="s">
        <v>1291</v>
      </c>
      <c r="C561" s="66" t="s">
        <v>1313</v>
      </c>
      <c r="D561" s="65">
        <v>123301</v>
      </c>
      <c r="E561" s="66" t="s">
        <v>1097</v>
      </c>
      <c r="F561" s="66" t="s">
        <v>1099</v>
      </c>
      <c r="G561" s="65" t="s">
        <v>97</v>
      </c>
      <c r="H561" s="65">
        <v>52574100</v>
      </c>
      <c r="I561" s="66" t="s">
        <v>623</v>
      </c>
      <c r="J561" s="66">
        <v>17</v>
      </c>
      <c r="K561" s="66" t="s">
        <v>617</v>
      </c>
      <c r="L561" s="66" t="s">
        <v>618</v>
      </c>
      <c r="M561" s="66" t="s">
        <v>617</v>
      </c>
      <c r="N561" s="66" t="s">
        <v>506</v>
      </c>
      <c r="O561" s="67">
        <v>50</v>
      </c>
      <c r="P561" s="67">
        <v>50</v>
      </c>
      <c r="Q561" s="67">
        <v>50</v>
      </c>
      <c r="R561" s="67">
        <v>50</v>
      </c>
      <c r="AA561" s="55">
        <f t="shared" si="8"/>
        <v>200</v>
      </c>
    </row>
    <row r="562" spans="1:27">
      <c r="A562" s="65" t="s">
        <v>45</v>
      </c>
      <c r="B562" s="66" t="s">
        <v>1291</v>
      </c>
      <c r="C562" s="66" t="s">
        <v>1313</v>
      </c>
      <c r="D562" s="65">
        <v>123301</v>
      </c>
      <c r="E562" s="66" t="s">
        <v>1097</v>
      </c>
      <c r="F562" s="66" t="s">
        <v>1099</v>
      </c>
      <c r="G562" s="65" t="s">
        <v>156</v>
      </c>
      <c r="H562" s="65">
        <v>52582000</v>
      </c>
      <c r="I562" s="66" t="s">
        <v>633</v>
      </c>
      <c r="J562" s="66">
        <v>19</v>
      </c>
      <c r="K562" s="66" t="s">
        <v>527</v>
      </c>
      <c r="L562" s="66" t="s">
        <v>528</v>
      </c>
      <c r="M562" s="66" t="s">
        <v>529</v>
      </c>
      <c r="N562" s="66" t="s">
        <v>519</v>
      </c>
      <c r="O562" s="67">
        <v>30</v>
      </c>
      <c r="P562" s="67">
        <v>30</v>
      </c>
      <c r="Q562" s="67">
        <v>30</v>
      </c>
      <c r="R562" s="67">
        <v>30</v>
      </c>
      <c r="AA562" s="55">
        <f t="shared" si="8"/>
        <v>120</v>
      </c>
    </row>
    <row r="563" spans="1:27">
      <c r="A563" s="65" t="s">
        <v>45</v>
      </c>
      <c r="B563" s="66" t="s">
        <v>1291</v>
      </c>
      <c r="C563" s="66" t="s">
        <v>1313</v>
      </c>
      <c r="D563" s="65">
        <v>123301</v>
      </c>
      <c r="E563" s="66" t="s">
        <v>1097</v>
      </c>
      <c r="F563" s="66" t="s">
        <v>1099</v>
      </c>
      <c r="G563" s="65" t="s">
        <v>105</v>
      </c>
      <c r="H563" s="65">
        <v>52001000</v>
      </c>
      <c r="I563" s="66" t="s">
        <v>488</v>
      </c>
      <c r="J563" s="66">
        <v>22</v>
      </c>
      <c r="K563" s="66" t="s">
        <v>489</v>
      </c>
      <c r="L563" s="66" t="s">
        <v>490</v>
      </c>
      <c r="M563" s="66" t="s">
        <v>489</v>
      </c>
      <c r="N563" s="66" t="s">
        <v>492</v>
      </c>
      <c r="O563" s="67">
        <v>200</v>
      </c>
      <c r="P563" s="67">
        <v>200</v>
      </c>
      <c r="Q563" s="67">
        <v>200</v>
      </c>
      <c r="R563" s="67">
        <v>200</v>
      </c>
      <c r="AA563" s="55">
        <f t="shared" si="8"/>
        <v>800</v>
      </c>
    </row>
    <row r="564" spans="1:27">
      <c r="A564" s="65" t="s">
        <v>45</v>
      </c>
      <c r="B564" s="66" t="s">
        <v>1291</v>
      </c>
      <c r="C564" s="66" t="s">
        <v>1313</v>
      </c>
      <c r="D564" s="65">
        <v>123301</v>
      </c>
      <c r="E564" s="66" t="s">
        <v>1097</v>
      </c>
      <c r="F564" s="66" t="s">
        <v>1099</v>
      </c>
      <c r="G564" s="65" t="s">
        <v>157</v>
      </c>
      <c r="H564" s="65">
        <v>52554500</v>
      </c>
      <c r="I564" s="66" t="s">
        <v>588</v>
      </c>
      <c r="J564" s="66">
        <v>22</v>
      </c>
      <c r="K564" s="66" t="s">
        <v>489</v>
      </c>
      <c r="L564" s="66" t="s">
        <v>490</v>
      </c>
      <c r="M564" s="66" t="s">
        <v>489</v>
      </c>
      <c r="N564" s="66" t="s">
        <v>463</v>
      </c>
      <c r="O564" s="67">
        <v>325</v>
      </c>
      <c r="P564" s="67">
        <v>325</v>
      </c>
      <c r="Q564" s="67">
        <v>325</v>
      </c>
      <c r="R564" s="67">
        <v>325</v>
      </c>
      <c r="AA564" s="55">
        <f t="shared" si="8"/>
        <v>1300</v>
      </c>
    </row>
    <row r="565" spans="1:27">
      <c r="A565" s="65" t="s">
        <v>45</v>
      </c>
      <c r="B565" s="66" t="s">
        <v>1291</v>
      </c>
      <c r="C565" s="66" t="s">
        <v>1313</v>
      </c>
      <c r="D565" s="65">
        <v>123301</v>
      </c>
      <c r="E565" s="66" t="s">
        <v>1097</v>
      </c>
      <c r="F565" s="66" t="s">
        <v>1099</v>
      </c>
      <c r="G565" s="65" t="s">
        <v>190</v>
      </c>
      <c r="H565" s="65">
        <v>62002400</v>
      </c>
      <c r="I565" s="66" t="s">
        <v>822</v>
      </c>
      <c r="J565" s="66">
        <v>29</v>
      </c>
      <c r="K565" s="66" t="s">
        <v>814</v>
      </c>
      <c r="L565" s="66" t="s">
        <v>815</v>
      </c>
      <c r="M565" s="66" t="s">
        <v>816</v>
      </c>
      <c r="N565" s="66" t="s">
        <v>824</v>
      </c>
      <c r="O565" s="67">
        <v>792</v>
      </c>
      <c r="P565" s="67">
        <v>792</v>
      </c>
      <c r="Q565" s="67">
        <v>792</v>
      </c>
      <c r="R565" s="67">
        <v>792</v>
      </c>
      <c r="AA565" s="55">
        <f t="shared" si="8"/>
        <v>3168</v>
      </c>
    </row>
    <row r="566" spans="1:27">
      <c r="A566" s="65" t="s">
        <v>45</v>
      </c>
      <c r="B566" s="66" t="s">
        <v>1291</v>
      </c>
      <c r="C566" s="66" t="s">
        <v>1313</v>
      </c>
      <c r="D566" s="65">
        <v>123301</v>
      </c>
      <c r="E566" s="66" t="s">
        <v>1097</v>
      </c>
      <c r="F566" s="66" t="s">
        <v>1099</v>
      </c>
      <c r="G566" s="65" t="s">
        <v>192</v>
      </c>
      <c r="H566" s="65">
        <v>63110000</v>
      </c>
      <c r="I566" s="66" t="s">
        <v>844</v>
      </c>
      <c r="J566" s="66">
        <v>29</v>
      </c>
      <c r="K566" s="66" t="s">
        <v>814</v>
      </c>
      <c r="L566" s="66" t="s">
        <v>815</v>
      </c>
      <c r="M566" s="66" t="s">
        <v>816</v>
      </c>
      <c r="N566" s="66" t="s">
        <v>846</v>
      </c>
      <c r="O566" s="67">
        <v>900</v>
      </c>
      <c r="P566" s="67">
        <v>900</v>
      </c>
      <c r="Q566" s="67">
        <v>900</v>
      </c>
      <c r="R566" s="67">
        <v>900</v>
      </c>
      <c r="AA566" s="55">
        <f t="shared" si="8"/>
        <v>3600</v>
      </c>
    </row>
    <row r="567" spans="1:27">
      <c r="A567" s="65" t="s">
        <v>46</v>
      </c>
      <c r="B567" s="66" t="s">
        <v>1291</v>
      </c>
      <c r="C567" s="66" t="s">
        <v>1313</v>
      </c>
      <c r="D567" s="65">
        <v>123305</v>
      </c>
      <c r="E567" s="66" t="s">
        <v>1101</v>
      </c>
      <c r="F567" s="66" t="s">
        <v>1099</v>
      </c>
      <c r="G567" s="65" t="s">
        <v>127</v>
      </c>
      <c r="H567" s="65">
        <v>68011000</v>
      </c>
      <c r="I567" s="66" t="s">
        <v>858</v>
      </c>
      <c r="J567" s="66">
        <v>30</v>
      </c>
      <c r="K567" s="66" t="s">
        <v>859</v>
      </c>
      <c r="L567" s="66" t="s">
        <v>860</v>
      </c>
      <c r="M567" s="66" t="s">
        <v>859</v>
      </c>
      <c r="N567" s="66" t="s">
        <v>862</v>
      </c>
      <c r="O567" s="67">
        <v>8156.8731257289783</v>
      </c>
      <c r="P567" s="67">
        <v>8155.673366169669</v>
      </c>
      <c r="Q567" s="67">
        <v>8154.4736066103596</v>
      </c>
      <c r="R567" s="67">
        <v>8153.2738470510503</v>
      </c>
      <c r="AA567" s="55">
        <f t="shared" si="8"/>
        <v>32620.293945560057</v>
      </c>
    </row>
    <row r="568" spans="1:27">
      <c r="A568" s="65" t="s">
        <v>46</v>
      </c>
      <c r="B568" s="66" t="s">
        <v>1291</v>
      </c>
      <c r="C568" s="66" t="s">
        <v>1313</v>
      </c>
      <c r="D568" s="65">
        <v>123305</v>
      </c>
      <c r="E568" s="66" t="s">
        <v>1101</v>
      </c>
      <c r="F568" s="66" t="s">
        <v>1099</v>
      </c>
      <c r="G568" s="65" t="s">
        <v>212</v>
      </c>
      <c r="H568" s="65">
        <v>68012500</v>
      </c>
      <c r="I568" s="66" t="s">
        <v>865</v>
      </c>
      <c r="J568" s="66">
        <v>30</v>
      </c>
      <c r="K568" s="66" t="s">
        <v>859</v>
      </c>
      <c r="L568" s="66" t="s">
        <v>860</v>
      </c>
      <c r="M568" s="66" t="s">
        <v>859</v>
      </c>
      <c r="N568" s="66" t="s">
        <v>862</v>
      </c>
      <c r="O568" s="67">
        <v>-2153.11</v>
      </c>
      <c r="P568" s="67">
        <v>-2153.11</v>
      </c>
      <c r="Q568" s="67">
        <v>-2153.11</v>
      </c>
      <c r="R568" s="67">
        <v>-2153.11</v>
      </c>
      <c r="AA568" s="55">
        <f t="shared" si="8"/>
        <v>-8612.44</v>
      </c>
    </row>
    <row r="569" spans="1:27">
      <c r="A569" s="65" t="s">
        <v>46</v>
      </c>
      <c r="B569" s="66" t="s">
        <v>1291</v>
      </c>
      <c r="C569" s="66" t="s">
        <v>1313</v>
      </c>
      <c r="D569" s="65">
        <v>123305</v>
      </c>
      <c r="E569" s="66" t="s">
        <v>1101</v>
      </c>
      <c r="F569" s="66" t="s">
        <v>1099</v>
      </c>
      <c r="G569" s="65" t="s">
        <v>217</v>
      </c>
      <c r="H569" s="65">
        <v>68311000</v>
      </c>
      <c r="I569" s="66" t="s">
        <v>880</v>
      </c>
      <c r="J569" s="66">
        <v>32</v>
      </c>
      <c r="K569" s="66" t="s">
        <v>881</v>
      </c>
      <c r="L569" s="66" t="s">
        <v>882</v>
      </c>
      <c r="M569" s="66" t="s">
        <v>883</v>
      </c>
      <c r="N569" s="66" t="s">
        <v>862</v>
      </c>
      <c r="O569" s="67">
        <v>-2.4747824987681057</v>
      </c>
      <c r="P569" s="67">
        <v>-2.6651503832887293</v>
      </c>
      <c r="Q569" s="67">
        <v>-2.8555182678093534</v>
      </c>
      <c r="R569" s="67">
        <v>-3.0458861523299769</v>
      </c>
      <c r="AA569" s="55">
        <f t="shared" si="8"/>
        <v>-11.041337302196165</v>
      </c>
    </row>
    <row r="570" spans="1:27">
      <c r="A570" s="65" t="s">
        <v>46</v>
      </c>
      <c r="B570" s="66" t="s">
        <v>1291</v>
      </c>
      <c r="C570" s="66" t="s">
        <v>1313</v>
      </c>
      <c r="D570" s="65">
        <v>123305</v>
      </c>
      <c r="E570" s="66" t="s">
        <v>1101</v>
      </c>
      <c r="F570" s="66" t="s">
        <v>1099</v>
      </c>
      <c r="G570" s="65" t="s">
        <v>133</v>
      </c>
      <c r="H570" s="65">
        <v>70510000</v>
      </c>
      <c r="I570" s="66" t="s">
        <v>954</v>
      </c>
      <c r="J570" s="66">
        <v>41</v>
      </c>
      <c r="K570" s="66" t="s">
        <v>955</v>
      </c>
      <c r="L570" s="66" t="s">
        <v>956</v>
      </c>
      <c r="M570" s="66" t="s">
        <v>957</v>
      </c>
      <c r="N570" s="66" t="s">
        <v>959</v>
      </c>
      <c r="O570" s="67">
        <v>-776.73349712233903</v>
      </c>
      <c r="P570" s="67">
        <v>-776.73349712233903</v>
      </c>
      <c r="Q570" s="67">
        <v>-776.73349712233903</v>
      </c>
      <c r="R570" s="67">
        <v>-776.73349712233903</v>
      </c>
      <c r="AA570" s="55">
        <f t="shared" si="8"/>
        <v>-3106.9339884893561</v>
      </c>
    </row>
    <row r="571" spans="1:27">
      <c r="A571" s="65" t="s">
        <v>46</v>
      </c>
      <c r="B571" s="66" t="s">
        <v>1291</v>
      </c>
      <c r="C571" s="66" t="s">
        <v>1313</v>
      </c>
      <c r="D571" s="65">
        <v>123305</v>
      </c>
      <c r="E571" s="66" t="s">
        <v>1101</v>
      </c>
      <c r="F571" s="66" t="s">
        <v>1099</v>
      </c>
      <c r="G571" s="65" t="s">
        <v>134</v>
      </c>
      <c r="H571" s="65">
        <v>85000000</v>
      </c>
      <c r="I571" s="66" t="s">
        <v>1015</v>
      </c>
      <c r="J571" s="66">
        <v>42</v>
      </c>
      <c r="K571" s="66" t="s">
        <v>1016</v>
      </c>
      <c r="L571" s="66" t="s">
        <v>1017</v>
      </c>
      <c r="M571" s="66" t="s">
        <v>1018</v>
      </c>
      <c r="N571" s="66" t="s">
        <v>959</v>
      </c>
      <c r="O571" s="67">
        <v>-356.74374730310598</v>
      </c>
      <c r="P571" s="67">
        <v>-356.74374730310598</v>
      </c>
      <c r="Q571" s="67">
        <v>-356.74374730310598</v>
      </c>
      <c r="R571" s="67">
        <v>-356.74374730310598</v>
      </c>
      <c r="AA571" s="55">
        <f t="shared" si="8"/>
        <v>-1426.9749892124239</v>
      </c>
    </row>
    <row r="572" spans="1:27">
      <c r="A572" s="65" t="s">
        <v>47</v>
      </c>
      <c r="B572" s="66" t="s">
        <v>1291</v>
      </c>
      <c r="C572" s="66" t="s">
        <v>1313</v>
      </c>
      <c r="D572" s="65">
        <v>123306</v>
      </c>
      <c r="E572" s="66" t="s">
        <v>1102</v>
      </c>
      <c r="F572" s="66" t="s">
        <v>1099</v>
      </c>
      <c r="G572" s="65" t="s">
        <v>205</v>
      </c>
      <c r="H572" s="65">
        <v>52546000</v>
      </c>
      <c r="I572" s="66" t="s">
        <v>572</v>
      </c>
      <c r="J572" s="66">
        <v>16</v>
      </c>
      <c r="K572" s="66" t="s">
        <v>553</v>
      </c>
      <c r="L572" s="66" t="s">
        <v>554</v>
      </c>
      <c r="M572" s="66" t="s">
        <v>555</v>
      </c>
      <c r="N572" s="66" t="s">
        <v>506</v>
      </c>
      <c r="O572" s="67">
        <v>55</v>
      </c>
      <c r="P572" s="67">
        <v>55</v>
      </c>
      <c r="Q572" s="67">
        <v>55</v>
      </c>
      <c r="R572" s="67">
        <v>55</v>
      </c>
      <c r="AA572" s="55">
        <f t="shared" si="8"/>
        <v>220</v>
      </c>
    </row>
    <row r="573" spans="1:27">
      <c r="A573" s="65" t="s">
        <v>47</v>
      </c>
      <c r="B573" s="66" t="s">
        <v>1291</v>
      </c>
      <c r="C573" s="66" t="s">
        <v>1313</v>
      </c>
      <c r="D573" s="65">
        <v>123306</v>
      </c>
      <c r="E573" s="66" t="s">
        <v>1102</v>
      </c>
      <c r="F573" s="66" t="s">
        <v>1099</v>
      </c>
      <c r="G573" s="65" t="s">
        <v>192</v>
      </c>
      <c r="H573" s="65">
        <v>63110000</v>
      </c>
      <c r="I573" s="66" t="s">
        <v>844</v>
      </c>
      <c r="J573" s="66">
        <v>29</v>
      </c>
      <c r="K573" s="66" t="s">
        <v>814</v>
      </c>
      <c r="L573" s="66" t="s">
        <v>815</v>
      </c>
      <c r="M573" s="66" t="s">
        <v>816</v>
      </c>
      <c r="N573" s="66" t="s">
        <v>846</v>
      </c>
      <c r="O573" s="67">
        <v>500</v>
      </c>
      <c r="P573" s="67">
        <v>500</v>
      </c>
      <c r="Q573" s="67">
        <v>500</v>
      </c>
      <c r="R573" s="67">
        <v>500</v>
      </c>
      <c r="AA573" s="55">
        <f t="shared" si="8"/>
        <v>2000</v>
      </c>
    </row>
    <row r="574" spans="1:27">
      <c r="A574" s="65" t="s">
        <v>48</v>
      </c>
      <c r="B574" s="66" t="s">
        <v>1291</v>
      </c>
      <c r="C574" s="66" t="s">
        <v>1314</v>
      </c>
      <c r="D574" s="65">
        <v>125001</v>
      </c>
      <c r="E574" s="66" t="s">
        <v>1103</v>
      </c>
      <c r="F574" s="66" t="s">
        <v>1099</v>
      </c>
      <c r="G574" s="65" t="s">
        <v>182</v>
      </c>
      <c r="H574" s="65">
        <v>51510000</v>
      </c>
      <c r="I574" s="66" t="s">
        <v>465</v>
      </c>
      <c r="J574" s="66">
        <v>7</v>
      </c>
      <c r="K574" s="66" t="s">
        <v>466</v>
      </c>
      <c r="L574" s="66" t="s">
        <v>467</v>
      </c>
      <c r="M574" s="66" t="s">
        <v>468</v>
      </c>
      <c r="N574" s="66" t="s">
        <v>470</v>
      </c>
      <c r="O574" s="67">
        <v>982</v>
      </c>
      <c r="P574" s="67">
        <v>655</v>
      </c>
      <c r="Q574" s="67">
        <v>750</v>
      </c>
      <c r="R574" s="67">
        <v>1066</v>
      </c>
      <c r="AA574" s="55">
        <f t="shared" si="8"/>
        <v>3453</v>
      </c>
    </row>
    <row r="575" spans="1:27">
      <c r="A575" s="65" t="s">
        <v>48</v>
      </c>
      <c r="B575" s="66" t="s">
        <v>1291</v>
      </c>
      <c r="C575" s="66" t="s">
        <v>1314</v>
      </c>
      <c r="D575" s="65">
        <v>125001</v>
      </c>
      <c r="E575" s="66" t="s">
        <v>1103</v>
      </c>
      <c r="F575" s="66" t="s">
        <v>1099</v>
      </c>
      <c r="G575" s="65" t="s">
        <v>226</v>
      </c>
      <c r="H575" s="65">
        <v>51800000</v>
      </c>
      <c r="I575" s="66" t="s">
        <v>484</v>
      </c>
      <c r="J575" s="66">
        <v>8</v>
      </c>
      <c r="K575" s="66" t="s">
        <v>484</v>
      </c>
      <c r="L575" s="66" t="s">
        <v>485</v>
      </c>
      <c r="M575" s="66" t="s">
        <v>484</v>
      </c>
      <c r="N575" s="66" t="s">
        <v>487</v>
      </c>
      <c r="O575" s="67">
        <v>744.99206424148406</v>
      </c>
      <c r="P575" s="67">
        <v>625.38149659442581</v>
      </c>
      <c r="Q575" s="67">
        <v>483.054592518059</v>
      </c>
      <c r="R575" s="67">
        <v>374.06070469556153</v>
      </c>
      <c r="AA575" s="55">
        <f t="shared" si="8"/>
        <v>2227.4888580495303</v>
      </c>
    </row>
    <row r="576" spans="1:27">
      <c r="A576" s="65" t="s">
        <v>48</v>
      </c>
      <c r="B576" s="66" t="s">
        <v>1291</v>
      </c>
      <c r="C576" s="66" t="s">
        <v>1314</v>
      </c>
      <c r="D576" s="65">
        <v>125001</v>
      </c>
      <c r="E576" s="66" t="s">
        <v>1103</v>
      </c>
      <c r="F576" s="66" t="s">
        <v>1099</v>
      </c>
      <c r="G576" s="65" t="s">
        <v>92</v>
      </c>
      <c r="H576" s="65">
        <v>53150000</v>
      </c>
      <c r="I576" s="66" t="s">
        <v>658</v>
      </c>
      <c r="J576" s="66">
        <v>15</v>
      </c>
      <c r="K576" s="66" t="s">
        <v>650</v>
      </c>
      <c r="L576" s="66" t="s">
        <v>651</v>
      </c>
      <c r="M576" s="66" t="s">
        <v>650</v>
      </c>
      <c r="N576" s="66" t="s">
        <v>660</v>
      </c>
      <c r="O576" s="67">
        <v>2005</v>
      </c>
      <c r="P576" s="67">
        <v>1005</v>
      </c>
      <c r="Q576" s="67">
        <v>1005</v>
      </c>
      <c r="R576" s="67">
        <v>1005</v>
      </c>
      <c r="AA576" s="55">
        <f t="shared" ref="AA576:AA636" si="9">SUM(O576:Z576)</f>
        <v>5020</v>
      </c>
    </row>
    <row r="577" spans="1:27">
      <c r="A577" s="65" t="s">
        <v>48</v>
      </c>
      <c r="B577" s="66" t="s">
        <v>1291</v>
      </c>
      <c r="C577" s="66" t="s">
        <v>1314</v>
      </c>
      <c r="D577" s="65">
        <v>125001</v>
      </c>
      <c r="E577" s="66" t="s">
        <v>1103</v>
      </c>
      <c r="F577" s="66" t="s">
        <v>1099</v>
      </c>
      <c r="G577" s="65" t="s">
        <v>187</v>
      </c>
      <c r="H577" s="65">
        <v>53152000</v>
      </c>
      <c r="I577" s="66" t="s">
        <v>676</v>
      </c>
      <c r="J577" s="66">
        <v>15</v>
      </c>
      <c r="K577" s="66" t="s">
        <v>650</v>
      </c>
      <c r="L577" s="66" t="s">
        <v>651</v>
      </c>
      <c r="M577" s="66" t="s">
        <v>650</v>
      </c>
      <c r="N577" s="66" t="s">
        <v>678</v>
      </c>
      <c r="O577" s="67">
        <v>100</v>
      </c>
      <c r="P577" s="67">
        <v>100</v>
      </c>
      <c r="Q577" s="67">
        <v>100</v>
      </c>
      <c r="R577" s="67">
        <v>100</v>
      </c>
      <c r="AA577" s="55">
        <f t="shared" si="9"/>
        <v>400</v>
      </c>
    </row>
    <row r="578" spans="1:27">
      <c r="A578" s="65" t="s">
        <v>48</v>
      </c>
      <c r="B578" s="66" t="s">
        <v>1291</v>
      </c>
      <c r="C578" s="66" t="s">
        <v>1314</v>
      </c>
      <c r="D578" s="65">
        <v>125001</v>
      </c>
      <c r="E578" s="66" t="s">
        <v>1103</v>
      </c>
      <c r="F578" s="66" t="s">
        <v>1099</v>
      </c>
      <c r="G578" s="65" t="s">
        <v>188</v>
      </c>
      <c r="H578" s="65">
        <v>52532000</v>
      </c>
      <c r="I578" s="66" t="s">
        <v>552</v>
      </c>
      <c r="J578" s="66">
        <v>16</v>
      </c>
      <c r="K578" s="66" t="s">
        <v>553</v>
      </c>
      <c r="L578" s="66" t="s">
        <v>554</v>
      </c>
      <c r="M578" s="66" t="s">
        <v>555</v>
      </c>
      <c r="N578" s="66" t="s">
        <v>506</v>
      </c>
      <c r="O578" s="67">
        <v>30</v>
      </c>
      <c r="P578" s="67">
        <v>30</v>
      </c>
      <c r="Q578" s="67">
        <v>30</v>
      </c>
      <c r="R578" s="67">
        <v>30</v>
      </c>
      <c r="AA578" s="55">
        <f t="shared" si="9"/>
        <v>120</v>
      </c>
    </row>
    <row r="579" spans="1:27">
      <c r="A579" s="65" t="s">
        <v>48</v>
      </c>
      <c r="B579" s="66" t="s">
        <v>1291</v>
      </c>
      <c r="C579" s="66" t="s">
        <v>1314</v>
      </c>
      <c r="D579" s="65">
        <v>125001</v>
      </c>
      <c r="E579" s="66" t="s">
        <v>1103</v>
      </c>
      <c r="F579" s="66" t="s">
        <v>1099</v>
      </c>
      <c r="G579" s="65" t="s">
        <v>222</v>
      </c>
      <c r="H579" s="65">
        <v>52000000</v>
      </c>
      <c r="I579" s="66" t="s">
        <v>488</v>
      </c>
      <c r="J579" s="66">
        <v>22</v>
      </c>
      <c r="K579" s="66" t="s">
        <v>489</v>
      </c>
      <c r="L579" s="66" t="s">
        <v>490</v>
      </c>
      <c r="M579" s="66" t="s">
        <v>489</v>
      </c>
      <c r="N579" s="66" t="s">
        <v>492</v>
      </c>
      <c r="O579" s="67">
        <v>0</v>
      </c>
      <c r="P579" s="67">
        <v>0</v>
      </c>
      <c r="Q579" s="67">
        <v>0</v>
      </c>
      <c r="R579" s="67">
        <v>400</v>
      </c>
      <c r="AA579" s="55">
        <f t="shared" si="9"/>
        <v>400</v>
      </c>
    </row>
    <row r="580" spans="1:27">
      <c r="A580" s="65" t="s">
        <v>48</v>
      </c>
      <c r="B580" s="66" t="s">
        <v>1291</v>
      </c>
      <c r="C580" s="66" t="s">
        <v>1314</v>
      </c>
      <c r="D580" s="65">
        <v>125001</v>
      </c>
      <c r="E580" s="66" t="s">
        <v>1103</v>
      </c>
      <c r="F580" s="66" t="s">
        <v>1099</v>
      </c>
      <c r="G580" s="65" t="s">
        <v>157</v>
      </c>
      <c r="H580" s="65">
        <v>52554500</v>
      </c>
      <c r="I580" s="66" t="s">
        <v>588</v>
      </c>
      <c r="J580" s="66">
        <v>22</v>
      </c>
      <c r="K580" s="66" t="s">
        <v>489</v>
      </c>
      <c r="L580" s="66" t="s">
        <v>490</v>
      </c>
      <c r="M580" s="66" t="s">
        <v>489</v>
      </c>
      <c r="N580" s="66" t="s">
        <v>463</v>
      </c>
      <c r="O580" s="67">
        <v>100</v>
      </c>
      <c r="P580" s="67">
        <v>0</v>
      </c>
      <c r="Q580" s="67">
        <v>0</v>
      </c>
      <c r="R580" s="67">
        <v>100</v>
      </c>
      <c r="AA580" s="55">
        <f t="shared" si="9"/>
        <v>200</v>
      </c>
    </row>
    <row r="581" spans="1:27">
      <c r="A581" s="65" t="s">
        <v>48</v>
      </c>
      <c r="B581" s="66" t="s">
        <v>1291</v>
      </c>
      <c r="C581" s="66" t="s">
        <v>1314</v>
      </c>
      <c r="D581" s="65">
        <v>125001</v>
      </c>
      <c r="E581" s="66" t="s">
        <v>1103</v>
      </c>
      <c r="F581" s="66" t="s">
        <v>1099</v>
      </c>
      <c r="G581" s="65" t="s">
        <v>192</v>
      </c>
      <c r="H581" s="65">
        <v>63110000</v>
      </c>
      <c r="I581" s="66" t="s">
        <v>844</v>
      </c>
      <c r="J581" s="66">
        <v>29</v>
      </c>
      <c r="K581" s="66" t="s">
        <v>814</v>
      </c>
      <c r="L581" s="66" t="s">
        <v>815</v>
      </c>
      <c r="M581" s="66" t="s">
        <v>816</v>
      </c>
      <c r="N581" s="66" t="s">
        <v>846</v>
      </c>
      <c r="O581" s="67">
        <v>400</v>
      </c>
      <c r="P581" s="67">
        <v>400</v>
      </c>
      <c r="Q581" s="67">
        <v>400</v>
      </c>
      <c r="R581" s="67">
        <v>400</v>
      </c>
      <c r="AA581" s="55">
        <f t="shared" si="9"/>
        <v>1600</v>
      </c>
    </row>
    <row r="582" spans="1:27">
      <c r="A582" s="65" t="s">
        <v>49</v>
      </c>
      <c r="B582" s="66" t="s">
        <v>1291</v>
      </c>
      <c r="C582" s="66" t="s">
        <v>1314</v>
      </c>
      <c r="D582" s="65">
        <v>125005</v>
      </c>
      <c r="E582" s="66" t="s">
        <v>1106</v>
      </c>
      <c r="F582" s="66" t="s">
        <v>1099</v>
      </c>
      <c r="G582" s="65" t="s">
        <v>127</v>
      </c>
      <c r="H582" s="65">
        <v>68011000</v>
      </c>
      <c r="I582" s="66" t="s">
        <v>858</v>
      </c>
      <c r="J582" s="66">
        <v>30</v>
      </c>
      <c r="K582" s="66" t="s">
        <v>859</v>
      </c>
      <c r="L582" s="66" t="s">
        <v>860</v>
      </c>
      <c r="M582" s="66" t="s">
        <v>859</v>
      </c>
      <c r="N582" s="66" t="s">
        <v>862</v>
      </c>
      <c r="O582" s="67">
        <v>717.3665809600451</v>
      </c>
      <c r="P582" s="67">
        <v>717.1547794954331</v>
      </c>
      <c r="Q582" s="67">
        <v>716.94297803082122</v>
      </c>
      <c r="R582" s="67">
        <v>716.73117656620934</v>
      </c>
      <c r="AA582" s="55">
        <f t="shared" si="9"/>
        <v>2868.1955150525087</v>
      </c>
    </row>
    <row r="583" spans="1:27">
      <c r="A583" s="65" t="s">
        <v>49</v>
      </c>
      <c r="B583" s="66" t="s">
        <v>1291</v>
      </c>
      <c r="C583" s="66" t="s">
        <v>1314</v>
      </c>
      <c r="D583" s="65">
        <v>125005</v>
      </c>
      <c r="E583" s="66" t="s">
        <v>1106</v>
      </c>
      <c r="F583" s="66" t="s">
        <v>1099</v>
      </c>
      <c r="G583" s="65" t="s">
        <v>217</v>
      </c>
      <c r="H583" s="65">
        <v>68311000</v>
      </c>
      <c r="I583" s="66" t="s">
        <v>880</v>
      </c>
      <c r="J583" s="66">
        <v>32</v>
      </c>
      <c r="K583" s="66" t="s">
        <v>881</v>
      </c>
      <c r="L583" s="66" t="s">
        <v>882</v>
      </c>
      <c r="M583" s="66" t="s">
        <v>883</v>
      </c>
      <c r="N583" s="66" t="s">
        <v>862</v>
      </c>
      <c r="O583" s="67">
        <v>-0.43688966990749523</v>
      </c>
      <c r="P583" s="67">
        <v>-0.47049656759268715</v>
      </c>
      <c r="Q583" s="67">
        <v>-0.50410346527787908</v>
      </c>
      <c r="R583" s="67">
        <v>-0.53771036296307106</v>
      </c>
      <c r="AA583" s="55">
        <f t="shared" si="9"/>
        <v>-1.9492000657411326</v>
      </c>
    </row>
    <row r="584" spans="1:27">
      <c r="A584" s="65" t="s">
        <v>50</v>
      </c>
      <c r="B584" s="66" t="s">
        <v>1291</v>
      </c>
      <c r="C584" s="66" t="s">
        <v>1315</v>
      </c>
      <c r="D584" s="65">
        <v>126001</v>
      </c>
      <c r="E584" s="66" t="s">
        <v>1110</v>
      </c>
      <c r="F584" s="66" t="s">
        <v>1099</v>
      </c>
      <c r="G584" s="65" t="s">
        <v>182</v>
      </c>
      <c r="H584" s="65">
        <v>51510000</v>
      </c>
      <c r="I584" s="66" t="s">
        <v>465</v>
      </c>
      <c r="J584" s="66">
        <v>7</v>
      </c>
      <c r="K584" s="66" t="s">
        <v>466</v>
      </c>
      <c r="L584" s="66" t="s">
        <v>467</v>
      </c>
      <c r="M584" s="66" t="s">
        <v>468</v>
      </c>
      <c r="N584" s="66" t="s">
        <v>470</v>
      </c>
      <c r="O584" s="67">
        <v>3991</v>
      </c>
      <c r="P584" s="67">
        <v>2561</v>
      </c>
      <c r="Q584" s="67">
        <v>2720</v>
      </c>
      <c r="R584" s="67">
        <v>2955</v>
      </c>
      <c r="AA584" s="55">
        <f t="shared" si="9"/>
        <v>12227</v>
      </c>
    </row>
    <row r="585" spans="1:27">
      <c r="A585" s="65" t="s">
        <v>50</v>
      </c>
      <c r="B585" s="66" t="s">
        <v>1291</v>
      </c>
      <c r="C585" s="66" t="s">
        <v>1315</v>
      </c>
      <c r="D585" s="65">
        <v>126001</v>
      </c>
      <c r="E585" s="66" t="s">
        <v>1110</v>
      </c>
      <c r="F585" s="66" t="s">
        <v>1099</v>
      </c>
      <c r="G585" s="65" t="s">
        <v>226</v>
      </c>
      <c r="H585" s="65">
        <v>51800000</v>
      </c>
      <c r="I585" s="66" t="s">
        <v>484</v>
      </c>
      <c r="J585" s="66">
        <v>8</v>
      </c>
      <c r="K585" s="66" t="s">
        <v>484</v>
      </c>
      <c r="L585" s="66" t="s">
        <v>485</v>
      </c>
      <c r="M585" s="66" t="s">
        <v>484</v>
      </c>
      <c r="N585" s="66" t="s">
        <v>487</v>
      </c>
      <c r="O585" s="67">
        <v>151.60609615384516</v>
      </c>
      <c r="P585" s="67">
        <v>151.60609615384516</v>
      </c>
      <c r="Q585" s="67">
        <v>151.60609615384516</v>
      </c>
      <c r="R585" s="67">
        <v>151.60609615384516</v>
      </c>
      <c r="AA585" s="55">
        <f t="shared" si="9"/>
        <v>606.42438461538063</v>
      </c>
    </row>
    <row r="586" spans="1:27">
      <c r="A586" s="65" t="s">
        <v>50</v>
      </c>
      <c r="B586" s="66" t="s">
        <v>1291</v>
      </c>
      <c r="C586" s="66" t="s">
        <v>1315</v>
      </c>
      <c r="D586" s="65">
        <v>126001</v>
      </c>
      <c r="E586" s="66" t="s">
        <v>1110</v>
      </c>
      <c r="F586" s="66" t="s">
        <v>1099</v>
      </c>
      <c r="G586" s="65" t="s">
        <v>52</v>
      </c>
      <c r="H586" s="65">
        <v>50100000</v>
      </c>
      <c r="I586" s="66" t="s">
        <v>346</v>
      </c>
      <c r="J586" s="66">
        <v>10</v>
      </c>
      <c r="K586" s="66" t="s">
        <v>347</v>
      </c>
      <c r="L586" s="66" t="s">
        <v>348</v>
      </c>
      <c r="M586" s="66" t="s">
        <v>349</v>
      </c>
      <c r="N586" s="66" t="s">
        <v>351</v>
      </c>
      <c r="O586" s="67">
        <v>4688.4724544000001</v>
      </c>
      <c r="P586" s="67">
        <v>4475.3609791999997</v>
      </c>
      <c r="Q586" s="67">
        <v>4688.4724544000001</v>
      </c>
      <c r="R586" s="67">
        <v>4688.4724544000001</v>
      </c>
      <c r="AA586" s="55">
        <f t="shared" si="9"/>
        <v>18540.778342400001</v>
      </c>
    </row>
    <row r="587" spans="1:27">
      <c r="A587" s="65" t="s">
        <v>50</v>
      </c>
      <c r="B587" s="66" t="s">
        <v>1291</v>
      </c>
      <c r="C587" s="66" t="s">
        <v>1315</v>
      </c>
      <c r="D587" s="65">
        <v>126001</v>
      </c>
      <c r="E587" s="66" t="s">
        <v>1110</v>
      </c>
      <c r="F587" s="66" t="s">
        <v>1099</v>
      </c>
      <c r="G587" s="65" t="s">
        <v>84</v>
      </c>
      <c r="H587" s="65">
        <v>50550000</v>
      </c>
      <c r="I587" s="66" t="s">
        <v>446</v>
      </c>
      <c r="J587" s="66">
        <v>12</v>
      </c>
      <c r="K587" s="66" t="s">
        <v>442</v>
      </c>
      <c r="L587" s="66" t="s">
        <v>443</v>
      </c>
      <c r="M587" s="66" t="s">
        <v>444</v>
      </c>
      <c r="N587" s="66" t="s">
        <v>417</v>
      </c>
      <c r="O587" s="67">
        <v>909.44</v>
      </c>
      <c r="P587" s="67">
        <v>909.44</v>
      </c>
      <c r="Q587" s="67">
        <v>909.44</v>
      </c>
      <c r="R587" s="67">
        <v>909.44</v>
      </c>
      <c r="AA587" s="55">
        <f t="shared" si="9"/>
        <v>3637.76</v>
      </c>
    </row>
    <row r="588" spans="1:27">
      <c r="A588" s="65" t="s">
        <v>50</v>
      </c>
      <c r="B588" s="66" t="s">
        <v>1291</v>
      </c>
      <c r="C588" s="66" t="s">
        <v>1315</v>
      </c>
      <c r="D588" s="65">
        <v>126001</v>
      </c>
      <c r="E588" s="66" t="s">
        <v>1110</v>
      </c>
      <c r="F588" s="66" t="s">
        <v>1099</v>
      </c>
      <c r="G588" s="65" t="s">
        <v>53</v>
      </c>
      <c r="H588" s="65">
        <v>50421000</v>
      </c>
      <c r="I588" s="66" t="s">
        <v>413</v>
      </c>
      <c r="J588" s="66">
        <v>13</v>
      </c>
      <c r="K588" s="66" t="s">
        <v>414</v>
      </c>
      <c r="L588" s="66" t="s">
        <v>415</v>
      </c>
      <c r="M588" s="66" t="s">
        <v>414</v>
      </c>
      <c r="N588" s="66" t="s">
        <v>417</v>
      </c>
      <c r="O588" s="67">
        <v>150.03286399697649</v>
      </c>
      <c r="P588" s="67">
        <v>143.21409745165937</v>
      </c>
      <c r="Q588" s="67">
        <v>150.03286399697649</v>
      </c>
      <c r="R588" s="67">
        <v>150.03286399697649</v>
      </c>
      <c r="AA588" s="55">
        <f t="shared" si="9"/>
        <v>593.31268944258886</v>
      </c>
    </row>
    <row r="589" spans="1:27">
      <c r="A589" s="65" t="s">
        <v>50</v>
      </c>
      <c r="B589" s="66" t="s">
        <v>1291</v>
      </c>
      <c r="C589" s="66" t="s">
        <v>1315</v>
      </c>
      <c r="D589" s="65">
        <v>126001</v>
      </c>
      <c r="E589" s="66" t="s">
        <v>1110</v>
      </c>
      <c r="F589" s="66" t="s">
        <v>1099</v>
      </c>
      <c r="G589" s="65" t="s">
        <v>54</v>
      </c>
      <c r="H589" s="65">
        <v>50422000</v>
      </c>
      <c r="I589" s="66" t="s">
        <v>419</v>
      </c>
      <c r="J589" s="66">
        <v>13</v>
      </c>
      <c r="K589" s="66" t="s">
        <v>414</v>
      </c>
      <c r="L589" s="66" t="s">
        <v>415</v>
      </c>
      <c r="M589" s="66" t="s">
        <v>414</v>
      </c>
      <c r="N589" s="66" t="s">
        <v>417</v>
      </c>
      <c r="O589" s="67">
        <v>246.1480028513281</v>
      </c>
      <c r="P589" s="67">
        <v>234.95127544899498</v>
      </c>
      <c r="Q589" s="67">
        <v>246.1480028513281</v>
      </c>
      <c r="R589" s="67">
        <v>246.1480028513281</v>
      </c>
      <c r="AA589" s="55">
        <f t="shared" si="9"/>
        <v>973.39528400297922</v>
      </c>
    </row>
    <row r="590" spans="1:27">
      <c r="A590" s="65" t="s">
        <v>50</v>
      </c>
      <c r="B590" s="66" t="s">
        <v>1291</v>
      </c>
      <c r="C590" s="66" t="s">
        <v>1315</v>
      </c>
      <c r="D590" s="65">
        <v>126001</v>
      </c>
      <c r="E590" s="66" t="s">
        <v>1110</v>
      </c>
      <c r="F590" s="66" t="s">
        <v>1099</v>
      </c>
      <c r="G590" s="65" t="s">
        <v>185</v>
      </c>
      <c r="H590" s="65">
        <v>50454000</v>
      </c>
      <c r="I590" s="66" t="s">
        <v>437</v>
      </c>
      <c r="J590" s="66">
        <v>13</v>
      </c>
      <c r="K590" s="66" t="s">
        <v>414</v>
      </c>
      <c r="L590" s="66" t="s">
        <v>415</v>
      </c>
      <c r="M590" s="66" t="s">
        <v>414</v>
      </c>
      <c r="N590" s="66" t="s">
        <v>417</v>
      </c>
      <c r="O590" s="67">
        <v>0</v>
      </c>
      <c r="P590" s="67">
        <v>0</v>
      </c>
      <c r="Q590" s="67">
        <v>0</v>
      </c>
      <c r="R590" s="67">
        <v>100</v>
      </c>
      <c r="AA590" s="55">
        <f t="shared" si="9"/>
        <v>100</v>
      </c>
    </row>
    <row r="591" spans="1:27">
      <c r="A591" s="65" t="s">
        <v>50</v>
      </c>
      <c r="B591" s="66" t="s">
        <v>1291</v>
      </c>
      <c r="C591" s="66" t="s">
        <v>1315</v>
      </c>
      <c r="D591" s="65">
        <v>126001</v>
      </c>
      <c r="E591" s="66" t="s">
        <v>1110</v>
      </c>
      <c r="F591" s="66" t="s">
        <v>1099</v>
      </c>
      <c r="G591" s="65" t="s">
        <v>92</v>
      </c>
      <c r="H591" s="65">
        <v>53150000</v>
      </c>
      <c r="I591" s="66" t="s">
        <v>658</v>
      </c>
      <c r="J591" s="66">
        <v>15</v>
      </c>
      <c r="K591" s="66" t="s">
        <v>650</v>
      </c>
      <c r="L591" s="66" t="s">
        <v>651</v>
      </c>
      <c r="M591" s="66" t="s">
        <v>650</v>
      </c>
      <c r="N591" s="66" t="s">
        <v>660</v>
      </c>
      <c r="O591" s="67">
        <v>650</v>
      </c>
      <c r="P591" s="67">
        <v>650</v>
      </c>
      <c r="Q591" s="67">
        <v>650</v>
      </c>
      <c r="R591" s="67">
        <v>650</v>
      </c>
      <c r="AA591" s="55">
        <f t="shared" si="9"/>
        <v>2600</v>
      </c>
    </row>
    <row r="592" spans="1:27">
      <c r="A592" s="65" t="s">
        <v>50</v>
      </c>
      <c r="B592" s="66" t="s">
        <v>1291</v>
      </c>
      <c r="C592" s="66" t="s">
        <v>1315</v>
      </c>
      <c r="D592" s="65">
        <v>126001</v>
      </c>
      <c r="E592" s="66" t="s">
        <v>1110</v>
      </c>
      <c r="F592" s="66" t="s">
        <v>1099</v>
      </c>
      <c r="G592" s="65" t="s">
        <v>187</v>
      </c>
      <c r="H592" s="65">
        <v>53152000</v>
      </c>
      <c r="I592" s="66" t="s">
        <v>676</v>
      </c>
      <c r="J592" s="66">
        <v>15</v>
      </c>
      <c r="K592" s="66" t="s">
        <v>650</v>
      </c>
      <c r="L592" s="66" t="s">
        <v>651</v>
      </c>
      <c r="M592" s="66" t="s">
        <v>650</v>
      </c>
      <c r="N592" s="66" t="s">
        <v>678</v>
      </c>
      <c r="O592" s="67">
        <v>0</v>
      </c>
      <c r="P592" s="67">
        <v>300</v>
      </c>
      <c r="Q592" s="67">
        <v>0</v>
      </c>
      <c r="R592" s="67">
        <v>300</v>
      </c>
      <c r="AA592" s="55">
        <f t="shared" si="9"/>
        <v>600</v>
      </c>
    </row>
    <row r="593" spans="1:27">
      <c r="A593" s="65" t="s">
        <v>50</v>
      </c>
      <c r="B593" s="66" t="s">
        <v>1291</v>
      </c>
      <c r="C593" s="66" t="s">
        <v>1315</v>
      </c>
      <c r="D593" s="65">
        <v>126001</v>
      </c>
      <c r="E593" s="66" t="s">
        <v>1110</v>
      </c>
      <c r="F593" s="66" t="s">
        <v>1099</v>
      </c>
      <c r="G593" s="65" t="s">
        <v>222</v>
      </c>
      <c r="H593" s="65">
        <v>52000000</v>
      </c>
      <c r="I593" s="66" t="s">
        <v>488</v>
      </c>
      <c r="J593" s="66">
        <v>22</v>
      </c>
      <c r="K593" s="66" t="s">
        <v>489</v>
      </c>
      <c r="L593" s="66" t="s">
        <v>490</v>
      </c>
      <c r="M593" s="66" t="s">
        <v>489</v>
      </c>
      <c r="N593" s="66" t="s">
        <v>492</v>
      </c>
      <c r="O593" s="67">
        <v>250</v>
      </c>
      <c r="P593" s="67">
        <v>250</v>
      </c>
      <c r="Q593" s="67">
        <v>250</v>
      </c>
      <c r="R593" s="67">
        <v>250</v>
      </c>
      <c r="AA593" s="55">
        <f t="shared" si="9"/>
        <v>1000</v>
      </c>
    </row>
    <row r="594" spans="1:27">
      <c r="A594" s="65" t="s">
        <v>50</v>
      </c>
      <c r="B594" s="66" t="s">
        <v>1291</v>
      </c>
      <c r="C594" s="66" t="s">
        <v>1315</v>
      </c>
      <c r="D594" s="65">
        <v>126001</v>
      </c>
      <c r="E594" s="66" t="s">
        <v>1110</v>
      </c>
      <c r="F594" s="66" t="s">
        <v>1099</v>
      </c>
      <c r="G594" s="65" t="s">
        <v>157</v>
      </c>
      <c r="H594" s="65">
        <v>52554500</v>
      </c>
      <c r="I594" s="66" t="s">
        <v>588</v>
      </c>
      <c r="J594" s="66">
        <v>22</v>
      </c>
      <c r="K594" s="66" t="s">
        <v>489</v>
      </c>
      <c r="L594" s="66" t="s">
        <v>490</v>
      </c>
      <c r="M594" s="66" t="s">
        <v>489</v>
      </c>
      <c r="N594" s="66" t="s">
        <v>463</v>
      </c>
      <c r="O594" s="67">
        <v>50</v>
      </c>
      <c r="P594" s="67">
        <v>50</v>
      </c>
      <c r="Q594" s="67">
        <v>50</v>
      </c>
      <c r="R594" s="67">
        <v>50</v>
      </c>
      <c r="AA594" s="55">
        <f t="shared" si="9"/>
        <v>200</v>
      </c>
    </row>
    <row r="595" spans="1:27">
      <c r="A595" s="65" t="s">
        <v>50</v>
      </c>
      <c r="B595" s="66" t="s">
        <v>1291</v>
      </c>
      <c r="C595" s="66" t="s">
        <v>1315</v>
      </c>
      <c r="D595" s="65">
        <v>126001</v>
      </c>
      <c r="E595" s="66" t="s">
        <v>1110</v>
      </c>
      <c r="F595" s="66" t="s">
        <v>1099</v>
      </c>
      <c r="G595" s="65" t="s">
        <v>192</v>
      </c>
      <c r="H595" s="65">
        <v>63110000</v>
      </c>
      <c r="I595" s="66" t="s">
        <v>844</v>
      </c>
      <c r="J595" s="66">
        <v>29</v>
      </c>
      <c r="K595" s="66" t="s">
        <v>814</v>
      </c>
      <c r="L595" s="66" t="s">
        <v>815</v>
      </c>
      <c r="M595" s="66" t="s">
        <v>816</v>
      </c>
      <c r="N595" s="66" t="s">
        <v>846</v>
      </c>
      <c r="O595" s="67">
        <v>1500</v>
      </c>
      <c r="P595" s="67">
        <v>1500</v>
      </c>
      <c r="Q595" s="67">
        <v>1500</v>
      </c>
      <c r="R595" s="67">
        <v>1500</v>
      </c>
      <c r="AA595" s="55">
        <f t="shared" si="9"/>
        <v>6000</v>
      </c>
    </row>
    <row r="596" spans="1:27">
      <c r="A596" s="65" t="s">
        <v>50</v>
      </c>
      <c r="B596" s="66" t="s">
        <v>1291</v>
      </c>
      <c r="C596" s="66" t="s">
        <v>1315</v>
      </c>
      <c r="D596" s="65">
        <v>126001</v>
      </c>
      <c r="E596" s="66" t="s">
        <v>1110</v>
      </c>
      <c r="F596" s="66" t="s">
        <v>1099</v>
      </c>
      <c r="G596" s="65" t="s">
        <v>69</v>
      </c>
      <c r="H596" s="65">
        <v>68532000</v>
      </c>
      <c r="I596" s="66" t="s">
        <v>892</v>
      </c>
      <c r="J596" s="66">
        <v>34</v>
      </c>
      <c r="K596" s="66" t="s">
        <v>887</v>
      </c>
      <c r="L596" s="66" t="s">
        <v>888</v>
      </c>
      <c r="M596" s="66" t="s">
        <v>887</v>
      </c>
      <c r="N596" s="66" t="s">
        <v>894</v>
      </c>
      <c r="O596" s="67">
        <v>0</v>
      </c>
      <c r="P596" s="67">
        <v>0</v>
      </c>
      <c r="Q596" s="67">
        <v>0</v>
      </c>
      <c r="R596" s="67">
        <v>0</v>
      </c>
      <c r="AA596" s="55">
        <f t="shared" si="9"/>
        <v>0</v>
      </c>
    </row>
    <row r="597" spans="1:27">
      <c r="A597" s="65" t="s">
        <v>50</v>
      </c>
      <c r="B597" s="66" t="s">
        <v>1291</v>
      </c>
      <c r="C597" s="66" t="s">
        <v>1315</v>
      </c>
      <c r="D597" s="65">
        <v>126001</v>
      </c>
      <c r="E597" s="66" t="s">
        <v>1110</v>
      </c>
      <c r="F597" s="66" t="s">
        <v>1099</v>
      </c>
      <c r="G597" s="65" t="s">
        <v>70</v>
      </c>
      <c r="H597" s="65">
        <v>68533000</v>
      </c>
      <c r="I597" s="66" t="s">
        <v>896</v>
      </c>
      <c r="J597" s="66">
        <v>34</v>
      </c>
      <c r="K597" s="66" t="s">
        <v>887</v>
      </c>
      <c r="L597" s="66" t="s">
        <v>888</v>
      </c>
      <c r="M597" s="66" t="s">
        <v>887</v>
      </c>
      <c r="N597" s="66" t="s">
        <v>894</v>
      </c>
      <c r="O597" s="67">
        <v>358.66766276160007</v>
      </c>
      <c r="P597" s="67">
        <v>342.3618599088</v>
      </c>
      <c r="Q597" s="67">
        <v>358.66766276160007</v>
      </c>
      <c r="R597" s="67">
        <v>358.66766276160007</v>
      </c>
      <c r="AA597" s="55">
        <f t="shared" si="9"/>
        <v>1418.3648481936002</v>
      </c>
    </row>
    <row r="598" spans="1:27">
      <c r="A598" s="65" t="s">
        <v>50</v>
      </c>
      <c r="B598" s="66" t="s">
        <v>1291</v>
      </c>
      <c r="C598" s="66" t="s">
        <v>1315</v>
      </c>
      <c r="D598" s="65">
        <v>126001</v>
      </c>
      <c r="E598" s="66" t="s">
        <v>1110</v>
      </c>
      <c r="F598" s="66" t="s">
        <v>1099</v>
      </c>
      <c r="G598" s="65" t="s">
        <v>71</v>
      </c>
      <c r="H598" s="65">
        <v>68535000</v>
      </c>
      <c r="I598" s="66" t="s">
        <v>898</v>
      </c>
      <c r="J598" s="66">
        <v>34</v>
      </c>
      <c r="K598" s="66" t="s">
        <v>887</v>
      </c>
      <c r="L598" s="66" t="s">
        <v>888</v>
      </c>
      <c r="M598" s="66" t="s">
        <v>887</v>
      </c>
      <c r="N598" s="66" t="s">
        <v>894</v>
      </c>
      <c r="O598" s="67">
        <v>-0.12183691520000001</v>
      </c>
      <c r="P598" s="67">
        <v>-0.11629887359999999</v>
      </c>
      <c r="Q598" s="67">
        <v>-0.12183691520000001</v>
      </c>
      <c r="R598" s="67">
        <v>-0.12183691520000001</v>
      </c>
      <c r="AA598" s="55">
        <f t="shared" si="9"/>
        <v>-0.48180961920000004</v>
      </c>
    </row>
    <row r="599" spans="1:27">
      <c r="A599" s="65" t="s">
        <v>51</v>
      </c>
      <c r="B599" s="66" t="s">
        <v>1291</v>
      </c>
      <c r="C599" s="66" t="s">
        <v>1315</v>
      </c>
      <c r="D599" s="65">
        <v>126005</v>
      </c>
      <c r="E599" s="66" t="s">
        <v>1113</v>
      </c>
      <c r="F599" s="66" t="s">
        <v>1099</v>
      </c>
      <c r="G599" s="65" t="s">
        <v>147</v>
      </c>
      <c r="H599" s="65">
        <v>40211000</v>
      </c>
      <c r="I599" s="66" t="s">
        <v>304</v>
      </c>
      <c r="J599" s="66">
        <v>2</v>
      </c>
      <c r="K599" s="66" t="s">
        <v>305</v>
      </c>
      <c r="L599" s="66" t="s">
        <v>306</v>
      </c>
      <c r="M599" s="66" t="s">
        <v>305</v>
      </c>
      <c r="N599" s="66" t="s">
        <v>308</v>
      </c>
      <c r="O599" s="67">
        <v>-12697.646875</v>
      </c>
      <c r="P599" s="67">
        <v>-12697.646875</v>
      </c>
      <c r="Q599" s="67">
        <v>-12697.646875</v>
      </c>
      <c r="R599" s="67">
        <v>-12697.646875</v>
      </c>
      <c r="AA599" s="55">
        <f t="shared" si="9"/>
        <v>-50790.587500000001</v>
      </c>
    </row>
    <row r="600" spans="1:27">
      <c r="A600" s="65" t="s">
        <v>51</v>
      </c>
      <c r="B600" s="66" t="s">
        <v>1291</v>
      </c>
      <c r="C600" s="66" t="s">
        <v>1315</v>
      </c>
      <c r="D600" s="65">
        <v>126005</v>
      </c>
      <c r="E600" s="66" t="s">
        <v>1113</v>
      </c>
      <c r="F600" s="66" t="s">
        <v>1099</v>
      </c>
      <c r="G600" s="65" t="s">
        <v>193</v>
      </c>
      <c r="H600" s="65">
        <v>40221000</v>
      </c>
      <c r="I600" s="66" t="s">
        <v>310</v>
      </c>
      <c r="J600" s="66">
        <v>2</v>
      </c>
      <c r="K600" s="66" t="s">
        <v>305</v>
      </c>
      <c r="L600" s="66" t="s">
        <v>306</v>
      </c>
      <c r="M600" s="66" t="s">
        <v>305</v>
      </c>
      <c r="N600" s="66" t="s">
        <v>312</v>
      </c>
      <c r="O600" s="67">
        <v>-452.01979166666666</v>
      </c>
      <c r="P600" s="67">
        <v>-452.01979166666666</v>
      </c>
      <c r="Q600" s="67">
        <v>-452.01979166666666</v>
      </c>
      <c r="R600" s="67">
        <v>-452.01979166666666</v>
      </c>
      <c r="AA600" s="55">
        <f t="shared" si="9"/>
        <v>-1808.0791666666667</v>
      </c>
    </row>
    <row r="601" spans="1:27">
      <c r="A601" s="65" t="s">
        <v>51</v>
      </c>
      <c r="B601" s="66" t="s">
        <v>1291</v>
      </c>
      <c r="C601" s="66" t="s">
        <v>1315</v>
      </c>
      <c r="D601" s="65">
        <v>126005</v>
      </c>
      <c r="E601" s="66" t="s">
        <v>1113</v>
      </c>
      <c r="F601" s="66" t="s">
        <v>1099</v>
      </c>
      <c r="G601" s="65" t="s">
        <v>201</v>
      </c>
      <c r="H601" s="65">
        <v>40310700</v>
      </c>
      <c r="I601" s="66" t="s">
        <v>340</v>
      </c>
      <c r="J601" s="66">
        <v>3</v>
      </c>
      <c r="K601" s="66" t="s">
        <v>323</v>
      </c>
      <c r="L601" s="66" t="s">
        <v>324</v>
      </c>
      <c r="M601" s="66" t="s">
        <v>325</v>
      </c>
      <c r="N601" s="66" t="s">
        <v>336</v>
      </c>
      <c r="O601" s="67">
        <v>-700.41666666666663</v>
      </c>
      <c r="P601" s="67">
        <v>-700.41666666666663</v>
      </c>
      <c r="Q601" s="67">
        <v>-700.41666666666663</v>
      </c>
      <c r="R601" s="67">
        <v>-700.41666666666663</v>
      </c>
      <c r="AA601" s="55">
        <f t="shared" si="9"/>
        <v>-2801.6666666666665</v>
      </c>
    </row>
    <row r="602" spans="1:27">
      <c r="A602" s="65" t="s">
        <v>51</v>
      </c>
      <c r="B602" s="66" t="s">
        <v>1291</v>
      </c>
      <c r="C602" s="66" t="s">
        <v>1315</v>
      </c>
      <c r="D602" s="65">
        <v>126005</v>
      </c>
      <c r="E602" s="66" t="s">
        <v>1113</v>
      </c>
      <c r="F602" s="66" t="s">
        <v>1099</v>
      </c>
      <c r="G602" s="65" t="s">
        <v>127</v>
      </c>
      <c r="H602" s="65">
        <v>68011000</v>
      </c>
      <c r="I602" s="66" t="s">
        <v>858</v>
      </c>
      <c r="J602" s="66">
        <v>30</v>
      </c>
      <c r="K602" s="66" t="s">
        <v>859</v>
      </c>
      <c r="L602" s="66" t="s">
        <v>860</v>
      </c>
      <c r="M602" s="66" t="s">
        <v>859</v>
      </c>
      <c r="N602" s="66" t="s">
        <v>862</v>
      </c>
      <c r="O602" s="67">
        <v>8091</v>
      </c>
      <c r="P602" s="67">
        <v>8091</v>
      </c>
      <c r="Q602" s="67">
        <v>8091</v>
      </c>
      <c r="R602" s="67">
        <v>8091</v>
      </c>
      <c r="AA602" s="55">
        <f t="shared" si="9"/>
        <v>32364</v>
      </c>
    </row>
    <row r="603" spans="1:27">
      <c r="A603" s="65" t="s">
        <v>51</v>
      </c>
      <c r="B603" s="66" t="s">
        <v>1291</v>
      </c>
      <c r="C603" s="66" t="s">
        <v>1315</v>
      </c>
      <c r="D603" s="65">
        <v>126005</v>
      </c>
      <c r="E603" s="66" t="s">
        <v>1113</v>
      </c>
      <c r="F603" s="66" t="s">
        <v>1099</v>
      </c>
      <c r="G603" s="65" t="s">
        <v>212</v>
      </c>
      <c r="H603" s="65">
        <v>68012500</v>
      </c>
      <c r="I603" s="66" t="s">
        <v>865</v>
      </c>
      <c r="J603" s="66">
        <v>30</v>
      </c>
      <c r="K603" s="66" t="s">
        <v>859</v>
      </c>
      <c r="L603" s="66" t="s">
        <v>860</v>
      </c>
      <c r="M603" s="66" t="s">
        <v>859</v>
      </c>
      <c r="N603" s="66" t="s">
        <v>862</v>
      </c>
      <c r="O603" s="67">
        <v>-1381.45</v>
      </c>
      <c r="P603" s="67">
        <v>-1381.45</v>
      </c>
      <c r="Q603" s="67">
        <v>-1381.45</v>
      </c>
      <c r="R603" s="67">
        <v>-1381.45</v>
      </c>
      <c r="AA603" s="55">
        <f t="shared" si="9"/>
        <v>-5525.8</v>
      </c>
    </row>
    <row r="604" spans="1:27">
      <c r="A604" s="65" t="s">
        <v>22</v>
      </c>
      <c r="B604" s="66" t="s">
        <v>1292</v>
      </c>
      <c r="C604" s="66" t="s">
        <v>1310</v>
      </c>
      <c r="D604" s="65">
        <v>120105</v>
      </c>
      <c r="E604" s="66" t="s">
        <v>1064</v>
      </c>
      <c r="F604" s="66" t="s">
        <v>1059</v>
      </c>
      <c r="G604" s="65" t="s">
        <v>72</v>
      </c>
      <c r="H604" s="65">
        <v>40111000</v>
      </c>
      <c r="I604" s="66" t="s">
        <v>249</v>
      </c>
      <c r="J604" s="66">
        <v>1</v>
      </c>
      <c r="K604" s="66" t="s">
        <v>250</v>
      </c>
      <c r="L604" s="66" t="s">
        <v>251</v>
      </c>
      <c r="M604" s="66" t="s">
        <v>252</v>
      </c>
      <c r="N604" s="66" t="s">
        <v>254</v>
      </c>
      <c r="O604" s="26">
        <v>-4731696.821428325</v>
      </c>
      <c r="P604" s="26">
        <v>-4443731.0246104039</v>
      </c>
      <c r="Q604" s="26">
        <v>-4091080.8841919419</v>
      </c>
      <c r="R604" s="26">
        <v>-3891982.1300211507</v>
      </c>
      <c r="AA604" s="55">
        <f t="shared" si="9"/>
        <v>-17158490.860251822</v>
      </c>
    </row>
    <row r="605" spans="1:27">
      <c r="A605" s="65" t="s">
        <v>22</v>
      </c>
      <c r="B605" s="66" t="s">
        <v>1292</v>
      </c>
      <c r="C605" s="66" t="s">
        <v>1310</v>
      </c>
      <c r="D605" s="65">
        <v>120105</v>
      </c>
      <c r="E605" s="66" t="s">
        <v>1064</v>
      </c>
      <c r="F605" s="66" t="s">
        <v>1059</v>
      </c>
      <c r="G605" s="65" t="s">
        <v>73</v>
      </c>
      <c r="H605" s="65">
        <v>40121000</v>
      </c>
      <c r="I605" s="66" t="s">
        <v>258</v>
      </c>
      <c r="J605" s="66">
        <v>1</v>
      </c>
      <c r="K605" s="66" t="s">
        <v>250</v>
      </c>
      <c r="L605" s="66" t="s">
        <v>259</v>
      </c>
      <c r="M605" s="66" t="s">
        <v>260</v>
      </c>
      <c r="N605" s="66" t="s">
        <v>262</v>
      </c>
      <c r="O605" s="26">
        <v>-2197914.6632440183</v>
      </c>
      <c r="P605" s="26">
        <v>-2016839.1533285053</v>
      </c>
      <c r="Q605" s="26">
        <v>-1795726.8535761551</v>
      </c>
      <c r="R605" s="26">
        <v>-1614288.227351411</v>
      </c>
      <c r="AA605" s="55">
        <f t="shared" si="9"/>
        <v>-7624768.8975000903</v>
      </c>
    </row>
    <row r="606" spans="1:27">
      <c r="A606" s="65" t="s">
        <v>22</v>
      </c>
      <c r="B606" s="66" t="s">
        <v>1292</v>
      </c>
      <c r="C606" s="66" t="s">
        <v>1310</v>
      </c>
      <c r="D606" s="65">
        <v>120105</v>
      </c>
      <c r="E606" s="66" t="s">
        <v>1064</v>
      </c>
      <c r="F606" s="66" t="s">
        <v>1059</v>
      </c>
      <c r="G606" s="65" t="s">
        <v>74</v>
      </c>
      <c r="H606" s="65">
        <v>40131000</v>
      </c>
      <c r="I606" s="66" t="s">
        <v>264</v>
      </c>
      <c r="J606" s="66">
        <v>1</v>
      </c>
      <c r="K606" s="66" t="s">
        <v>250</v>
      </c>
      <c r="L606" s="66" t="s">
        <v>265</v>
      </c>
      <c r="M606" s="66" t="s">
        <v>266</v>
      </c>
      <c r="N606" s="66" t="s">
        <v>268</v>
      </c>
      <c r="O606" s="26">
        <v>-222276.07406883937</v>
      </c>
      <c r="P606" s="26">
        <v>-206661.37803012089</v>
      </c>
      <c r="Q606" s="26">
        <v>-196473.61222457889</v>
      </c>
      <c r="R606" s="26">
        <v>-189887.50894460708</v>
      </c>
      <c r="AA606" s="55">
        <f t="shared" si="9"/>
        <v>-815298.57326814625</v>
      </c>
    </row>
    <row r="607" spans="1:27">
      <c r="A607" s="65" t="s">
        <v>22</v>
      </c>
      <c r="B607" s="66" t="s">
        <v>1292</v>
      </c>
      <c r="C607" s="66" t="s">
        <v>1310</v>
      </c>
      <c r="D607" s="65">
        <v>120105</v>
      </c>
      <c r="E607" s="66" t="s">
        <v>1064</v>
      </c>
      <c r="F607" s="66" t="s">
        <v>1059</v>
      </c>
      <c r="G607" s="65" t="s">
        <v>75</v>
      </c>
      <c r="H607" s="65">
        <v>40141000</v>
      </c>
      <c r="I607" s="66" t="s">
        <v>270</v>
      </c>
      <c r="J607" s="66">
        <v>1</v>
      </c>
      <c r="K607" s="66" t="s">
        <v>250</v>
      </c>
      <c r="L607" s="66" t="s">
        <v>271</v>
      </c>
      <c r="M607" s="66" t="s">
        <v>272</v>
      </c>
      <c r="N607" s="66" t="s">
        <v>274</v>
      </c>
      <c r="O607" s="26">
        <v>-310868.04333333333</v>
      </c>
      <c r="P607" s="26">
        <v>-310868.04333333333</v>
      </c>
      <c r="Q607" s="26">
        <v>-310868.04333333333</v>
      </c>
      <c r="R607" s="26">
        <v>-310868.04333333333</v>
      </c>
      <c r="AA607" s="55">
        <f t="shared" si="9"/>
        <v>-1243472.1733333333</v>
      </c>
    </row>
    <row r="608" spans="1:27">
      <c r="A608" s="65" t="s">
        <v>22</v>
      </c>
      <c r="B608" s="66" t="s">
        <v>1292</v>
      </c>
      <c r="C608" s="66" t="s">
        <v>1310</v>
      </c>
      <c r="D608" s="65">
        <v>120105</v>
      </c>
      <c r="E608" s="66" t="s">
        <v>1064</v>
      </c>
      <c r="F608" s="66" t="s">
        <v>1059</v>
      </c>
      <c r="G608" s="65" t="s">
        <v>76</v>
      </c>
      <c r="H608" s="65">
        <v>40145000</v>
      </c>
      <c r="I608" s="66" t="s">
        <v>276</v>
      </c>
      <c r="J608" s="66">
        <v>1</v>
      </c>
      <c r="K608" s="66" t="s">
        <v>250</v>
      </c>
      <c r="L608" s="66" t="s">
        <v>277</v>
      </c>
      <c r="M608" s="66" t="s">
        <v>278</v>
      </c>
      <c r="N608" s="66" t="s">
        <v>280</v>
      </c>
      <c r="O608" s="26">
        <v>-227710.29791666663</v>
      </c>
      <c r="P608" s="26">
        <v>-227710.29791666663</v>
      </c>
      <c r="Q608" s="26">
        <v>-227710.29791666663</v>
      </c>
      <c r="R608" s="26">
        <v>-227710.29791666663</v>
      </c>
      <c r="AA608" s="55">
        <f t="shared" si="9"/>
        <v>-910841.19166666653</v>
      </c>
    </row>
    <row r="609" spans="1:27">
      <c r="A609" s="65" t="s">
        <v>22</v>
      </c>
      <c r="B609" s="66" t="s">
        <v>1292</v>
      </c>
      <c r="C609" s="66" t="s">
        <v>1310</v>
      </c>
      <c r="D609" s="65">
        <v>120105</v>
      </c>
      <c r="E609" s="66" t="s">
        <v>1064</v>
      </c>
      <c r="F609" s="66" t="s">
        <v>1059</v>
      </c>
      <c r="G609" s="65" t="s">
        <v>77</v>
      </c>
      <c r="H609" s="65">
        <v>40151000</v>
      </c>
      <c r="I609" s="66" t="s">
        <v>282</v>
      </c>
      <c r="J609" s="66">
        <v>1</v>
      </c>
      <c r="K609" s="66" t="s">
        <v>250</v>
      </c>
      <c r="L609" s="66" t="s">
        <v>283</v>
      </c>
      <c r="M609" s="66" t="s">
        <v>284</v>
      </c>
      <c r="N609" s="66" t="s">
        <v>286</v>
      </c>
      <c r="O609" s="26">
        <v>-607032.66777238669</v>
      </c>
      <c r="P609" s="26">
        <v>-575454.32305238687</v>
      </c>
      <c r="Q609" s="26">
        <v>-462093.89841238706</v>
      </c>
      <c r="R609" s="26">
        <v>-439375.92287238722</v>
      </c>
      <c r="AA609" s="55">
        <f t="shared" si="9"/>
        <v>-2083956.8121095477</v>
      </c>
    </row>
    <row r="610" spans="1:27">
      <c r="A610" s="65" t="s">
        <v>22</v>
      </c>
      <c r="B610" s="66" t="s">
        <v>1292</v>
      </c>
      <c r="C610" s="66" t="s">
        <v>1310</v>
      </c>
      <c r="D610" s="65">
        <v>120105</v>
      </c>
      <c r="E610" s="66" t="s">
        <v>1064</v>
      </c>
      <c r="F610" s="66" t="s">
        <v>1059</v>
      </c>
      <c r="G610" s="65" t="s">
        <v>78</v>
      </c>
      <c r="H610" s="65">
        <v>40161000</v>
      </c>
      <c r="I610" s="66" t="s">
        <v>288</v>
      </c>
      <c r="J610" s="66">
        <v>1</v>
      </c>
      <c r="K610" s="66" t="s">
        <v>250</v>
      </c>
      <c r="L610" s="66" t="s">
        <v>289</v>
      </c>
      <c r="M610" s="66" t="s">
        <v>290</v>
      </c>
      <c r="N610" s="66" t="s">
        <v>292</v>
      </c>
      <c r="O610" s="26">
        <v>-170468.73353049994</v>
      </c>
      <c r="P610" s="26">
        <v>-165481.94027949998</v>
      </c>
      <c r="Q610" s="26">
        <v>-133580.90147499996</v>
      </c>
      <c r="R610" s="26">
        <v>-118447.93919199998</v>
      </c>
      <c r="AA610" s="55">
        <f t="shared" si="9"/>
        <v>-587979.51447699987</v>
      </c>
    </row>
    <row r="611" spans="1:27">
      <c r="A611" s="65" t="s">
        <v>23</v>
      </c>
      <c r="B611" s="66" t="s">
        <v>1292</v>
      </c>
      <c r="C611" s="66" t="s">
        <v>1310</v>
      </c>
      <c r="D611" s="65">
        <v>120107</v>
      </c>
      <c r="E611" s="66" t="s">
        <v>1065</v>
      </c>
      <c r="F611" s="66" t="s">
        <v>1059</v>
      </c>
      <c r="G611" s="65" t="s">
        <v>72</v>
      </c>
      <c r="H611" s="65">
        <v>40111000</v>
      </c>
      <c r="I611" s="66" t="s">
        <v>249</v>
      </c>
      <c r="J611" s="66">
        <v>1</v>
      </c>
      <c r="K611" s="66" t="s">
        <v>250</v>
      </c>
      <c r="L611" s="66" t="s">
        <v>251</v>
      </c>
      <c r="M611" s="66" t="s">
        <v>252</v>
      </c>
      <c r="N611" s="66" t="s">
        <v>254</v>
      </c>
      <c r="O611" s="26">
        <v>-60648</v>
      </c>
      <c r="P611" s="26">
        <v>-352627</v>
      </c>
      <c r="Q611" s="26">
        <v>-304891</v>
      </c>
      <c r="R611" s="26">
        <v>-305484</v>
      </c>
      <c r="AA611" s="55">
        <f t="shared" si="9"/>
        <v>-1023650</v>
      </c>
    </row>
    <row r="612" spans="1:27">
      <c r="A612" s="65" t="s">
        <v>23</v>
      </c>
      <c r="B612" s="66" t="s">
        <v>1292</v>
      </c>
      <c r="C612" s="66" t="s">
        <v>1310</v>
      </c>
      <c r="D612" s="65">
        <v>120107</v>
      </c>
      <c r="E612" s="66" t="s">
        <v>1065</v>
      </c>
      <c r="F612" s="66" t="s">
        <v>1059</v>
      </c>
      <c r="G612" s="65" t="s">
        <v>73</v>
      </c>
      <c r="H612" s="65">
        <v>40121000</v>
      </c>
      <c r="I612" s="66" t="s">
        <v>258</v>
      </c>
      <c r="J612" s="66">
        <v>1</v>
      </c>
      <c r="K612" s="66" t="s">
        <v>250</v>
      </c>
      <c r="L612" s="66" t="s">
        <v>259</v>
      </c>
      <c r="M612" s="66" t="s">
        <v>260</v>
      </c>
      <c r="N612" s="66" t="s">
        <v>262</v>
      </c>
      <c r="O612" s="26">
        <v>-28572</v>
      </c>
      <c r="P612" s="26">
        <v>-166125</v>
      </c>
      <c r="Q612" s="26">
        <v>-142634</v>
      </c>
      <c r="R612" s="26">
        <v>-138579</v>
      </c>
      <c r="AA612" s="55">
        <f t="shared" si="9"/>
        <v>-475910</v>
      </c>
    </row>
    <row r="613" spans="1:27">
      <c r="A613" s="65" t="s">
        <v>23</v>
      </c>
      <c r="B613" s="66" t="s">
        <v>1292</v>
      </c>
      <c r="C613" s="66" t="s">
        <v>1310</v>
      </c>
      <c r="D613" s="65">
        <v>120107</v>
      </c>
      <c r="E613" s="66" t="s">
        <v>1065</v>
      </c>
      <c r="F613" s="66" t="s">
        <v>1059</v>
      </c>
      <c r="G613" s="65" t="s">
        <v>74</v>
      </c>
      <c r="H613" s="65">
        <v>40131000</v>
      </c>
      <c r="I613" s="66" t="s">
        <v>264</v>
      </c>
      <c r="J613" s="66">
        <v>1</v>
      </c>
      <c r="K613" s="66" t="s">
        <v>250</v>
      </c>
      <c r="L613" s="66" t="s">
        <v>265</v>
      </c>
      <c r="M613" s="66" t="s">
        <v>266</v>
      </c>
      <c r="N613" s="66" t="s">
        <v>268</v>
      </c>
      <c r="O613" s="26">
        <v>-2889</v>
      </c>
      <c r="P613" s="26">
        <v>-16800</v>
      </c>
      <c r="Q613" s="26">
        <v>-14615</v>
      </c>
      <c r="R613" s="26">
        <v>-15162</v>
      </c>
      <c r="AA613" s="55">
        <f t="shared" si="9"/>
        <v>-49466</v>
      </c>
    </row>
    <row r="614" spans="1:27">
      <c r="A614" s="65" t="s">
        <v>23</v>
      </c>
      <c r="B614" s="66" t="s">
        <v>1292</v>
      </c>
      <c r="C614" s="66" t="s">
        <v>1310</v>
      </c>
      <c r="D614" s="65">
        <v>120107</v>
      </c>
      <c r="E614" s="66" t="s">
        <v>1065</v>
      </c>
      <c r="F614" s="66" t="s">
        <v>1059</v>
      </c>
      <c r="G614" s="65" t="s">
        <v>75</v>
      </c>
      <c r="H614" s="65">
        <v>40141000</v>
      </c>
      <c r="I614" s="66" t="s">
        <v>270</v>
      </c>
      <c r="J614" s="66">
        <v>1</v>
      </c>
      <c r="K614" s="66" t="s">
        <v>250</v>
      </c>
      <c r="L614" s="66" t="s">
        <v>271</v>
      </c>
      <c r="M614" s="66" t="s">
        <v>272</v>
      </c>
      <c r="N614" s="66" t="s">
        <v>274</v>
      </c>
      <c r="O614" s="26">
        <v>0</v>
      </c>
      <c r="P614" s="26">
        <v>-18288.672525469225</v>
      </c>
      <c r="Q614" s="26">
        <v>-17112.324374146938</v>
      </c>
      <c r="R614" s="26">
        <v>-18672.996335471151</v>
      </c>
      <c r="AA614" s="55">
        <f t="shared" si="9"/>
        <v>-54073.993235087313</v>
      </c>
    </row>
    <row r="615" spans="1:27">
      <c r="A615" s="65" t="s">
        <v>23</v>
      </c>
      <c r="B615" s="66" t="s">
        <v>1292</v>
      </c>
      <c r="C615" s="66" t="s">
        <v>1310</v>
      </c>
      <c r="D615" s="65">
        <v>120107</v>
      </c>
      <c r="E615" s="66" t="s">
        <v>1065</v>
      </c>
      <c r="F615" s="66" t="s">
        <v>1059</v>
      </c>
      <c r="G615" s="65" t="s">
        <v>76</v>
      </c>
      <c r="H615" s="65">
        <v>40145000</v>
      </c>
      <c r="I615" s="66" t="s">
        <v>276</v>
      </c>
      <c r="J615" s="66">
        <v>1</v>
      </c>
      <c r="K615" s="66" t="s">
        <v>250</v>
      </c>
      <c r="L615" s="66" t="s">
        <v>277</v>
      </c>
      <c r="M615" s="66" t="s">
        <v>278</v>
      </c>
      <c r="N615" s="66" t="s">
        <v>280</v>
      </c>
      <c r="O615" s="26">
        <v>0</v>
      </c>
      <c r="P615" s="26">
        <v>-13396.420631146957</v>
      </c>
      <c r="Q615" s="26">
        <v>-12534.747668178248</v>
      </c>
      <c r="R615" s="26">
        <v>-13677.937149646634</v>
      </c>
      <c r="AA615" s="55">
        <f t="shared" si="9"/>
        <v>-39609.105448971837</v>
      </c>
    </row>
    <row r="616" spans="1:27">
      <c r="A616" s="65" t="s">
        <v>23</v>
      </c>
      <c r="B616" s="66" t="s">
        <v>1292</v>
      </c>
      <c r="C616" s="66" t="s">
        <v>1310</v>
      </c>
      <c r="D616" s="65">
        <v>120107</v>
      </c>
      <c r="E616" s="66" t="s">
        <v>1065</v>
      </c>
      <c r="F616" s="66" t="s">
        <v>1059</v>
      </c>
      <c r="G616" s="65" t="s">
        <v>77</v>
      </c>
      <c r="H616" s="65">
        <v>40151000</v>
      </c>
      <c r="I616" s="66" t="s">
        <v>282</v>
      </c>
      <c r="J616" s="66">
        <v>1</v>
      </c>
      <c r="K616" s="66" t="s">
        <v>250</v>
      </c>
      <c r="L616" s="66" t="s">
        <v>283</v>
      </c>
      <c r="M616" s="66" t="s">
        <v>284</v>
      </c>
      <c r="N616" s="66" t="s">
        <v>286</v>
      </c>
      <c r="O616" s="26">
        <v>-7891</v>
      </c>
      <c r="P616" s="26">
        <v>-45881</v>
      </c>
      <c r="Q616" s="26">
        <v>-40697</v>
      </c>
      <c r="R616" s="26">
        <v>-35660</v>
      </c>
      <c r="AA616" s="55">
        <f t="shared" si="9"/>
        <v>-130129</v>
      </c>
    </row>
    <row r="617" spans="1:27">
      <c r="A617" s="65" t="s">
        <v>23</v>
      </c>
      <c r="B617" s="66" t="s">
        <v>1292</v>
      </c>
      <c r="C617" s="66" t="s">
        <v>1310</v>
      </c>
      <c r="D617" s="65">
        <v>120107</v>
      </c>
      <c r="E617" s="66" t="s">
        <v>1065</v>
      </c>
      <c r="F617" s="66" t="s">
        <v>1059</v>
      </c>
      <c r="G617" s="65" t="s">
        <v>78</v>
      </c>
      <c r="H617" s="65">
        <v>40161000</v>
      </c>
      <c r="I617" s="66" t="s">
        <v>288</v>
      </c>
      <c r="J617" s="66">
        <v>1</v>
      </c>
      <c r="K617" s="66" t="s">
        <v>250</v>
      </c>
      <c r="L617" s="66" t="s">
        <v>289</v>
      </c>
      <c r="M617" s="66" t="s">
        <v>290</v>
      </c>
      <c r="N617" s="66" t="s">
        <v>292</v>
      </c>
      <c r="O617" s="26">
        <v>0</v>
      </c>
      <c r="P617" s="26">
        <v>-10028.843138526918</v>
      </c>
      <c r="Q617" s="26">
        <v>-9109.2690318431723</v>
      </c>
      <c r="R617" s="26">
        <v>-8023.8407813986641</v>
      </c>
      <c r="AA617" s="55">
        <f t="shared" si="9"/>
        <v>-27161.952951768755</v>
      </c>
    </row>
    <row r="618" spans="1:27">
      <c r="A618" s="98" t="s">
        <v>22</v>
      </c>
      <c r="B618" s="66" t="s">
        <v>1292</v>
      </c>
      <c r="C618" s="66" t="s">
        <v>1316</v>
      </c>
      <c r="F618" s="66" t="s">
        <v>1059</v>
      </c>
      <c r="G618" s="65" t="s">
        <v>72</v>
      </c>
      <c r="H618" s="65">
        <v>40111000</v>
      </c>
      <c r="I618" s="66" t="s">
        <v>249</v>
      </c>
      <c r="J618" s="66">
        <v>1</v>
      </c>
      <c r="K618" s="66" t="s">
        <v>250</v>
      </c>
      <c r="L618" s="99" t="s">
        <v>251</v>
      </c>
      <c r="M618" s="99" t="s">
        <v>252</v>
      </c>
      <c r="N618" s="99" t="s">
        <v>254</v>
      </c>
      <c r="O618" s="26">
        <v>-4186345</v>
      </c>
      <c r="P618" s="26">
        <v>-4173204</v>
      </c>
      <c r="Q618" s="26">
        <v>-3849042</v>
      </c>
      <c r="R618" s="26">
        <v>-3787840</v>
      </c>
      <c r="AA618" s="55">
        <f t="shared" si="9"/>
        <v>-15996431</v>
      </c>
    </row>
    <row r="619" spans="1:27">
      <c r="A619" s="98" t="s">
        <v>22</v>
      </c>
      <c r="B619" s="66" t="s">
        <v>1292</v>
      </c>
      <c r="C619" s="66" t="s">
        <v>1316</v>
      </c>
      <c r="F619" s="66" t="s">
        <v>1059</v>
      </c>
      <c r="G619" s="65" t="s">
        <v>73</v>
      </c>
      <c r="H619" s="65">
        <v>40121000</v>
      </c>
      <c r="I619" s="66" t="s">
        <v>258</v>
      </c>
      <c r="J619" s="66">
        <v>1</v>
      </c>
      <c r="K619" s="66" t="s">
        <v>250</v>
      </c>
      <c r="L619" s="66" t="s">
        <v>259</v>
      </c>
      <c r="M619" s="66" t="s">
        <v>260</v>
      </c>
      <c r="N619" s="66" t="s">
        <v>262</v>
      </c>
      <c r="O619" s="26">
        <v>-2071283</v>
      </c>
      <c r="P619" s="26">
        <v>-1982842</v>
      </c>
      <c r="Q619" s="26">
        <v>-1784396</v>
      </c>
      <c r="R619" s="26">
        <v>-1578404</v>
      </c>
      <c r="AA619" s="55">
        <f t="shared" si="9"/>
        <v>-7416925</v>
      </c>
    </row>
    <row r="620" spans="1:27">
      <c r="A620" s="98" t="s">
        <v>22</v>
      </c>
      <c r="B620" s="66" t="s">
        <v>1292</v>
      </c>
      <c r="C620" s="66" t="s">
        <v>1316</v>
      </c>
      <c r="F620" s="66" t="s">
        <v>1059</v>
      </c>
      <c r="G620" s="65" t="s">
        <v>74</v>
      </c>
      <c r="H620" s="65">
        <v>40131000</v>
      </c>
      <c r="I620" s="66" t="s">
        <v>264</v>
      </c>
      <c r="J620" s="66">
        <v>1</v>
      </c>
      <c r="K620" s="66" t="s">
        <v>250</v>
      </c>
      <c r="L620" s="66" t="s">
        <v>265</v>
      </c>
      <c r="M620" s="66" t="s">
        <v>266</v>
      </c>
      <c r="N620" s="66" t="s">
        <v>268</v>
      </c>
      <c r="O620" s="26">
        <v>-222383</v>
      </c>
      <c r="P620" s="26">
        <v>-206768</v>
      </c>
      <c r="Q620" s="26">
        <v>-196580</v>
      </c>
      <c r="R620" s="26">
        <v>-189994</v>
      </c>
      <c r="AA620" s="55">
        <f t="shared" si="9"/>
        <v>-815725</v>
      </c>
    </row>
    <row r="621" spans="1:27">
      <c r="A621" s="98" t="s">
        <v>22</v>
      </c>
      <c r="B621" s="66" t="s">
        <v>1292</v>
      </c>
      <c r="C621" s="66" t="s">
        <v>1316</v>
      </c>
      <c r="F621" s="66" t="s">
        <v>1059</v>
      </c>
      <c r="G621" s="65" t="s">
        <v>77</v>
      </c>
      <c r="H621" s="65">
        <v>40151000</v>
      </c>
      <c r="I621" s="66" t="s">
        <v>282</v>
      </c>
      <c r="J621" s="66">
        <v>1</v>
      </c>
      <c r="K621" s="66" t="s">
        <v>250</v>
      </c>
      <c r="L621" s="66" t="s">
        <v>283</v>
      </c>
      <c r="M621" s="66" t="s">
        <v>284</v>
      </c>
      <c r="N621" s="66" t="s">
        <v>286</v>
      </c>
      <c r="O621" s="26">
        <v>-608355</v>
      </c>
      <c r="P621" s="26">
        <v>-576776</v>
      </c>
      <c r="Q621" s="26">
        <v>-463416</v>
      </c>
      <c r="R621" s="26">
        <v>-440698</v>
      </c>
      <c r="AA621" s="55">
        <f t="shared" si="9"/>
        <v>-2089245</v>
      </c>
    </row>
    <row r="622" spans="1:27">
      <c r="A622" s="98" t="s">
        <v>22</v>
      </c>
      <c r="B622" s="66" t="s">
        <v>1292</v>
      </c>
      <c r="C622" s="66" t="s">
        <v>1316</v>
      </c>
      <c r="F622" s="66" t="s">
        <v>1059</v>
      </c>
      <c r="G622" s="65" t="s">
        <v>78</v>
      </c>
      <c r="H622" s="65">
        <v>40161000</v>
      </c>
      <c r="I622" s="66" t="s">
        <v>288</v>
      </c>
      <c r="J622" s="66">
        <v>1</v>
      </c>
      <c r="K622" s="66" t="s">
        <v>250</v>
      </c>
      <c r="L622" s="66" t="s">
        <v>289</v>
      </c>
      <c r="M622" s="66" t="s">
        <v>290</v>
      </c>
      <c r="N622" s="66" t="s">
        <v>292</v>
      </c>
      <c r="O622" s="26">
        <v>-170469</v>
      </c>
      <c r="P622" s="26">
        <v>-165482</v>
      </c>
      <c r="Q622" s="26">
        <v>-133581</v>
      </c>
      <c r="R622" s="26">
        <v>-118448</v>
      </c>
      <c r="AA622" s="55">
        <f t="shared" si="9"/>
        <v>-587980</v>
      </c>
    </row>
    <row r="623" spans="1:27">
      <c r="A623" s="98" t="s">
        <v>22</v>
      </c>
      <c r="B623" s="66" t="s">
        <v>1292</v>
      </c>
      <c r="C623" s="66" t="s">
        <v>1316</v>
      </c>
      <c r="F623" s="66" t="s">
        <v>1059</v>
      </c>
      <c r="G623" s="65" t="s">
        <v>76</v>
      </c>
      <c r="H623" s="65">
        <v>40145000</v>
      </c>
      <c r="I623" s="66" t="s">
        <v>276</v>
      </c>
      <c r="J623" s="66">
        <v>1</v>
      </c>
      <c r="K623" s="66" t="s">
        <v>250</v>
      </c>
      <c r="L623" s="66" t="s">
        <v>277</v>
      </c>
      <c r="M623" s="66" t="s">
        <v>278</v>
      </c>
      <c r="N623" s="66" t="s">
        <v>280</v>
      </c>
      <c r="O623" s="26">
        <v>-224987</v>
      </c>
      <c r="P623" s="26">
        <v>-224987</v>
      </c>
      <c r="Q623" s="26">
        <v>-224987</v>
      </c>
      <c r="R623" s="26">
        <v>-224987</v>
      </c>
      <c r="AA623" s="55">
        <f t="shared" si="9"/>
        <v>-899948</v>
      </c>
    </row>
    <row r="624" spans="1:27">
      <c r="A624" s="98" t="s">
        <v>22</v>
      </c>
      <c r="B624" s="66" t="s">
        <v>1292</v>
      </c>
      <c r="C624" s="66" t="s">
        <v>1316</v>
      </c>
      <c r="F624" s="66" t="s">
        <v>1059</v>
      </c>
      <c r="G624" s="65" t="s">
        <v>75</v>
      </c>
      <c r="H624" s="65">
        <v>40141000</v>
      </c>
      <c r="I624" s="66" t="s">
        <v>270</v>
      </c>
      <c r="J624" s="66">
        <v>1</v>
      </c>
      <c r="K624" s="66" t="s">
        <v>250</v>
      </c>
      <c r="L624" s="66" t="s">
        <v>271</v>
      </c>
      <c r="M624" s="66" t="s">
        <v>272</v>
      </c>
      <c r="N624" s="66" t="s">
        <v>274</v>
      </c>
      <c r="O624" s="26">
        <v>-311709</v>
      </c>
      <c r="P624" s="26">
        <v>-311709</v>
      </c>
      <c r="Q624" s="26">
        <v>-311709</v>
      </c>
      <c r="R624" s="26">
        <v>-311709</v>
      </c>
      <c r="AA624" s="55">
        <f t="shared" si="9"/>
        <v>-1246836</v>
      </c>
    </row>
    <row r="625" spans="1:27">
      <c r="A625" s="98" t="s">
        <v>22</v>
      </c>
      <c r="B625" s="66" t="s">
        <v>1292</v>
      </c>
      <c r="C625" s="66" t="s">
        <v>1316</v>
      </c>
      <c r="F625" s="66" t="s">
        <v>1059</v>
      </c>
      <c r="G625" s="65" t="s">
        <v>1285</v>
      </c>
      <c r="H625" s="65">
        <v>40171000</v>
      </c>
      <c r="I625" s="66" t="s">
        <v>297</v>
      </c>
      <c r="J625" s="66">
        <v>1</v>
      </c>
      <c r="K625" s="66" t="s">
        <v>250</v>
      </c>
      <c r="L625" s="5" t="s">
        <v>298</v>
      </c>
      <c r="M625" s="5" t="s">
        <v>299</v>
      </c>
      <c r="N625" s="5" t="s">
        <v>301</v>
      </c>
      <c r="O625" s="26">
        <v>-7053.666666666667</v>
      </c>
      <c r="P625" s="26">
        <v>-7053.666666666667</v>
      </c>
      <c r="Q625" s="26">
        <v>-7053.666666666667</v>
      </c>
      <c r="R625" s="26">
        <v>-7053.666666666667</v>
      </c>
      <c r="AA625" s="55">
        <f t="shared" si="9"/>
        <v>-28214.666666666668</v>
      </c>
    </row>
    <row r="626" spans="1:27">
      <c r="A626" s="98" t="s">
        <v>22</v>
      </c>
      <c r="B626" s="66" t="s">
        <v>1293</v>
      </c>
      <c r="C626" s="66" t="s">
        <v>1316</v>
      </c>
      <c r="D626" s="98"/>
      <c r="E626" s="99"/>
      <c r="F626" s="99" t="s">
        <v>1059</v>
      </c>
      <c r="G626" s="98" t="s">
        <v>181</v>
      </c>
      <c r="H626" s="98">
        <v>51010000</v>
      </c>
      <c r="I626" s="99" t="s">
        <v>453</v>
      </c>
      <c r="J626" s="66">
        <v>6</v>
      </c>
      <c r="K626" s="66" t="s">
        <v>454</v>
      </c>
      <c r="L626" s="99" t="s">
        <v>455</v>
      </c>
      <c r="M626" s="99" t="s">
        <v>454</v>
      </c>
      <c r="N626" s="99" t="s">
        <v>457</v>
      </c>
      <c r="O626" s="67">
        <v>4166.666666666667</v>
      </c>
      <c r="P626" s="67">
        <v>4166.666666666667</v>
      </c>
      <c r="Q626" s="67">
        <v>4166.666666666667</v>
      </c>
      <c r="R626" s="67">
        <v>4166.666666666667</v>
      </c>
      <c r="AA626" s="55">
        <f t="shared" si="9"/>
        <v>16666.666666666668</v>
      </c>
    </row>
    <row r="627" spans="1:27">
      <c r="A627" s="98" t="s">
        <v>22</v>
      </c>
      <c r="B627" s="66" t="s">
        <v>1293</v>
      </c>
      <c r="C627" s="66" t="s">
        <v>1316</v>
      </c>
      <c r="D627" s="98"/>
      <c r="E627" s="99"/>
      <c r="F627" s="99" t="s">
        <v>1059</v>
      </c>
      <c r="G627" s="98" t="s">
        <v>183</v>
      </c>
      <c r="H627" s="98">
        <v>51110000</v>
      </c>
      <c r="I627" s="99" t="s">
        <v>459</v>
      </c>
      <c r="J627" s="66">
        <v>9</v>
      </c>
      <c r="K627" s="66" t="s">
        <v>460</v>
      </c>
      <c r="L627" s="99" t="s">
        <v>461</v>
      </c>
      <c r="M627" s="99" t="s">
        <v>460</v>
      </c>
      <c r="N627" s="99" t="s">
        <v>463</v>
      </c>
      <c r="O627" s="67">
        <v>5000</v>
      </c>
      <c r="P627" s="67">
        <v>5000</v>
      </c>
      <c r="Q627" s="67">
        <v>5000</v>
      </c>
      <c r="R627" s="67">
        <v>5000</v>
      </c>
      <c r="AA627" s="55">
        <f t="shared" si="9"/>
        <v>20000</v>
      </c>
    </row>
    <row r="628" spans="1:27">
      <c r="A628" s="65" t="s">
        <v>22</v>
      </c>
      <c r="B628" s="66" t="s">
        <v>1385</v>
      </c>
      <c r="C628" s="66" t="s">
        <v>1310</v>
      </c>
      <c r="D628" s="65">
        <v>120105</v>
      </c>
      <c r="E628" s="66" t="s">
        <v>1064</v>
      </c>
      <c r="F628" s="66" t="s">
        <v>1059</v>
      </c>
      <c r="G628" s="98" t="s">
        <v>233</v>
      </c>
      <c r="H628" s="98">
        <v>55710000</v>
      </c>
      <c r="I628" s="99" t="s">
        <v>780</v>
      </c>
      <c r="J628" s="66">
        <v>28</v>
      </c>
      <c r="K628" s="66" t="s">
        <v>776</v>
      </c>
      <c r="L628" s="66" t="s">
        <v>777</v>
      </c>
      <c r="M628" s="66" t="s">
        <v>776</v>
      </c>
      <c r="N628" s="66" t="s">
        <v>782</v>
      </c>
      <c r="O628" s="185">
        <v>-794</v>
      </c>
      <c r="P628" s="185">
        <v>-794</v>
      </c>
      <c r="Q628" s="185">
        <v>-794</v>
      </c>
      <c r="R628" s="185">
        <v>-794</v>
      </c>
      <c r="AA628" s="55">
        <f t="shared" si="9"/>
        <v>-3176</v>
      </c>
    </row>
    <row r="629" spans="1:27">
      <c r="A629" s="65" t="s">
        <v>21</v>
      </c>
      <c r="B629" s="66" t="s">
        <v>1385</v>
      </c>
      <c r="C629" s="66" t="s">
        <v>1310</v>
      </c>
      <c r="D629" s="65">
        <v>120105</v>
      </c>
      <c r="E629" s="66" t="s">
        <v>1064</v>
      </c>
      <c r="F629" s="66" t="s">
        <v>1059</v>
      </c>
      <c r="G629" s="65" t="s">
        <v>60</v>
      </c>
      <c r="H629" s="65">
        <v>53401500</v>
      </c>
      <c r="I629" s="66" t="s">
        <v>696</v>
      </c>
      <c r="J629" s="66">
        <v>14</v>
      </c>
      <c r="K629" s="66" t="s">
        <v>687</v>
      </c>
      <c r="L629" s="66" t="s">
        <v>688</v>
      </c>
      <c r="M629" s="66" t="s">
        <v>689</v>
      </c>
      <c r="N629" s="66" t="s">
        <v>691</v>
      </c>
      <c r="O629" s="185">
        <v>794</v>
      </c>
      <c r="P629" s="185">
        <v>794</v>
      </c>
      <c r="Q629" s="185">
        <v>794</v>
      </c>
      <c r="R629" s="185">
        <v>794</v>
      </c>
      <c r="AA629" s="55">
        <f t="shared" si="9"/>
        <v>3176</v>
      </c>
    </row>
    <row r="630" spans="1:27">
      <c r="A630" s="65" t="s">
        <v>22</v>
      </c>
      <c r="B630" s="66" t="s">
        <v>1385</v>
      </c>
      <c r="C630" s="66" t="s">
        <v>1310</v>
      </c>
      <c r="D630" s="65">
        <v>120105</v>
      </c>
      <c r="E630" s="66" t="s">
        <v>1064</v>
      </c>
      <c r="F630" s="66" t="s">
        <v>1059</v>
      </c>
      <c r="G630" s="65" t="s">
        <v>123</v>
      </c>
      <c r="H630" s="65">
        <v>55715000</v>
      </c>
      <c r="I630" s="66" t="s">
        <v>1045</v>
      </c>
      <c r="J630" s="66">
        <v>28</v>
      </c>
      <c r="K630" s="66" t="s">
        <v>776</v>
      </c>
      <c r="L630" s="66" t="s">
        <v>777</v>
      </c>
      <c r="M630" s="66" t="s">
        <v>776</v>
      </c>
      <c r="N630" s="66" t="s">
        <v>782</v>
      </c>
      <c r="O630" s="185">
        <v>-32346</v>
      </c>
      <c r="P630" s="185">
        <v>-32346</v>
      </c>
      <c r="Q630" s="185">
        <v>-32346</v>
      </c>
      <c r="R630" s="185">
        <v>-32346</v>
      </c>
      <c r="AA630" s="55">
        <f t="shared" si="9"/>
        <v>-129384</v>
      </c>
    </row>
    <row r="631" spans="1:27">
      <c r="A631" s="65" t="s">
        <v>22</v>
      </c>
      <c r="B631" s="66" t="s">
        <v>1385</v>
      </c>
      <c r="C631" s="66" t="s">
        <v>1310</v>
      </c>
      <c r="D631" s="65">
        <v>120105</v>
      </c>
      <c r="E631" s="66" t="s">
        <v>1064</v>
      </c>
      <c r="F631" s="66" t="s">
        <v>1059</v>
      </c>
      <c r="G631" s="98" t="s">
        <v>1388</v>
      </c>
      <c r="H631" s="98">
        <v>55110000</v>
      </c>
      <c r="I631" s="99" t="s">
        <v>775</v>
      </c>
      <c r="J631" s="66">
        <v>28</v>
      </c>
      <c r="K631" s="66" t="s">
        <v>776</v>
      </c>
      <c r="L631" s="66" t="s">
        <v>777</v>
      </c>
      <c r="M631" s="66" t="s">
        <v>776</v>
      </c>
      <c r="N631" s="66" t="s">
        <v>779</v>
      </c>
      <c r="O631" s="185">
        <v>2891.8458333333333</v>
      </c>
      <c r="P631" s="185">
        <v>2891.8458333333333</v>
      </c>
      <c r="Q631" s="185">
        <v>2891.8458333333333</v>
      </c>
      <c r="R631" s="185">
        <v>2891.8458333333333</v>
      </c>
      <c r="AA631" s="55">
        <f t="shared" si="9"/>
        <v>11567.383333333333</v>
      </c>
    </row>
    <row r="632" spans="1:27">
      <c r="A632" s="65" t="s">
        <v>22</v>
      </c>
      <c r="B632" s="66" t="s">
        <v>1385</v>
      </c>
      <c r="C632" s="66" t="s">
        <v>1310</v>
      </c>
      <c r="D632" s="65">
        <v>120105</v>
      </c>
      <c r="E632" s="66" t="s">
        <v>1064</v>
      </c>
      <c r="F632" s="66" t="s">
        <v>1059</v>
      </c>
      <c r="G632" s="98" t="s">
        <v>233</v>
      </c>
      <c r="H632" s="98">
        <v>55710000</v>
      </c>
      <c r="I632" s="99" t="s">
        <v>780</v>
      </c>
      <c r="J632" s="66">
        <v>28</v>
      </c>
      <c r="K632" s="66" t="s">
        <v>776</v>
      </c>
      <c r="L632" s="66" t="s">
        <v>777</v>
      </c>
      <c r="M632" s="66" t="s">
        <v>776</v>
      </c>
      <c r="N632" s="66" t="s">
        <v>782</v>
      </c>
      <c r="O632" s="185">
        <v>32346</v>
      </c>
      <c r="P632" s="185">
        <v>32346</v>
      </c>
      <c r="Q632" s="185">
        <v>32346</v>
      </c>
      <c r="R632" s="185">
        <v>32346</v>
      </c>
      <c r="AA632" s="55">
        <f t="shared" si="9"/>
        <v>129384</v>
      </c>
    </row>
    <row r="633" spans="1:27">
      <c r="A633" s="65" t="s">
        <v>22</v>
      </c>
      <c r="B633" s="66" t="s">
        <v>1385</v>
      </c>
      <c r="C633" s="66" t="s">
        <v>1310</v>
      </c>
      <c r="D633" s="65">
        <v>120105</v>
      </c>
      <c r="E633" s="66" t="s">
        <v>1064</v>
      </c>
      <c r="F633" s="66" t="s">
        <v>1059</v>
      </c>
      <c r="G633" s="98" t="s">
        <v>123</v>
      </c>
      <c r="H633" s="98">
        <v>55715000</v>
      </c>
      <c r="I633" s="99" t="s">
        <v>1045</v>
      </c>
      <c r="J633" s="66">
        <v>28</v>
      </c>
      <c r="K633" s="66" t="s">
        <v>776</v>
      </c>
      <c r="L633" s="66" t="s">
        <v>777</v>
      </c>
      <c r="M633" s="66" t="s">
        <v>776</v>
      </c>
      <c r="N633" s="99" t="s">
        <v>782</v>
      </c>
      <c r="O633" s="185">
        <v>0</v>
      </c>
      <c r="P633" s="185">
        <v>0</v>
      </c>
      <c r="Q633" s="185">
        <v>0</v>
      </c>
      <c r="R633" s="185">
        <v>0</v>
      </c>
      <c r="AA633" s="55">
        <f t="shared" si="9"/>
        <v>0</v>
      </c>
    </row>
    <row r="634" spans="1:27">
      <c r="A634" s="65" t="s">
        <v>22</v>
      </c>
      <c r="B634" s="66" t="s">
        <v>1385</v>
      </c>
      <c r="C634" s="66" t="s">
        <v>1310</v>
      </c>
      <c r="D634" s="65">
        <v>120105</v>
      </c>
      <c r="E634" s="66" t="s">
        <v>1064</v>
      </c>
      <c r="F634" s="66" t="s">
        <v>1059</v>
      </c>
      <c r="G634" s="98" t="s">
        <v>1386</v>
      </c>
      <c r="H634" s="98">
        <v>55720000</v>
      </c>
      <c r="I634" s="99" t="s">
        <v>783</v>
      </c>
      <c r="J634" s="66">
        <v>28</v>
      </c>
      <c r="K634" s="66" t="s">
        <v>776</v>
      </c>
      <c r="L634" s="66" t="s">
        <v>777</v>
      </c>
      <c r="M634" s="66" t="s">
        <v>776</v>
      </c>
      <c r="N634" s="99" t="s">
        <v>785</v>
      </c>
      <c r="O634" s="185">
        <v>12473.339166666667</v>
      </c>
      <c r="P634" s="185">
        <v>12473.339166666667</v>
      </c>
      <c r="Q634" s="185">
        <v>12473.339166666667</v>
      </c>
      <c r="R634" s="185">
        <v>12473.339166666667</v>
      </c>
      <c r="AA634" s="55">
        <f t="shared" si="9"/>
        <v>49893.356666666667</v>
      </c>
    </row>
    <row r="635" spans="1:27">
      <c r="A635" s="65" t="s">
        <v>22</v>
      </c>
      <c r="B635" s="66" t="s">
        <v>1385</v>
      </c>
      <c r="C635" s="66" t="s">
        <v>1310</v>
      </c>
      <c r="D635" s="65">
        <v>120105</v>
      </c>
      <c r="E635" s="66" t="s">
        <v>1064</v>
      </c>
      <c r="F635" s="66" t="s">
        <v>1059</v>
      </c>
      <c r="G635" s="98" t="s">
        <v>1387</v>
      </c>
      <c r="H635" s="98">
        <v>55730000</v>
      </c>
      <c r="I635" s="99" t="s">
        <v>787</v>
      </c>
      <c r="J635" s="66">
        <v>28</v>
      </c>
      <c r="K635" s="66" t="s">
        <v>776</v>
      </c>
      <c r="L635" s="66" t="s">
        <v>777</v>
      </c>
      <c r="M635" s="66" t="s">
        <v>776</v>
      </c>
      <c r="N635" s="99" t="s">
        <v>789</v>
      </c>
      <c r="O635" s="185">
        <v>20119.095833333333</v>
      </c>
      <c r="P635" s="185">
        <v>20119.095833333333</v>
      </c>
      <c r="Q635" s="185">
        <v>20119.095833333333</v>
      </c>
      <c r="R635" s="185">
        <v>20119.095833333333</v>
      </c>
      <c r="AA635" s="55">
        <f t="shared" si="9"/>
        <v>80476.383333333331</v>
      </c>
    </row>
    <row r="636" spans="1:27">
      <c r="A636" s="65" t="s">
        <v>31</v>
      </c>
      <c r="B636" s="66" t="s">
        <v>1293</v>
      </c>
      <c r="C636" s="66" t="s">
        <v>1311</v>
      </c>
      <c r="D636" s="65">
        <v>120201</v>
      </c>
      <c r="E636" s="66" t="s">
        <v>1077</v>
      </c>
      <c r="F636" s="66" t="s">
        <v>1059</v>
      </c>
      <c r="G636" s="65" t="s">
        <v>182</v>
      </c>
      <c r="H636" s="65">
        <v>51510000</v>
      </c>
      <c r="I636" s="66" t="s">
        <v>465</v>
      </c>
      <c r="J636" s="66">
        <v>7</v>
      </c>
      <c r="K636" s="66" t="s">
        <v>466</v>
      </c>
      <c r="L636" s="66" t="s">
        <v>467</v>
      </c>
      <c r="M636" s="66" t="s">
        <v>468</v>
      </c>
      <c r="N636" s="66" t="s">
        <v>470</v>
      </c>
      <c r="O636" s="26">
        <v>-59237</v>
      </c>
      <c r="P636" s="26">
        <v>-53422</v>
      </c>
      <c r="Q636" s="26">
        <v>-62795</v>
      </c>
      <c r="R636" s="26">
        <v>-57160</v>
      </c>
      <c r="AA636" s="55">
        <f t="shared" si="9"/>
        <v>-232614</v>
      </c>
    </row>
    <row r="637" spans="1:27">
      <c r="A637" s="65" t="s">
        <v>37</v>
      </c>
      <c r="B637" s="66" t="s">
        <v>1293</v>
      </c>
      <c r="C637" s="66" t="s">
        <v>1311</v>
      </c>
      <c r="D637" s="65">
        <v>120250</v>
      </c>
      <c r="E637" s="66" t="s">
        <v>1085</v>
      </c>
      <c r="F637" s="66" t="s">
        <v>1059</v>
      </c>
      <c r="G637" s="65" t="s">
        <v>182</v>
      </c>
      <c r="H637" s="65">
        <v>51510000</v>
      </c>
      <c r="I637" s="66" t="s">
        <v>465</v>
      </c>
      <c r="J637" s="66">
        <v>7</v>
      </c>
      <c r="K637" s="66" t="s">
        <v>466</v>
      </c>
      <c r="L637" s="66" t="s">
        <v>467</v>
      </c>
      <c r="M637" s="66" t="s">
        <v>468</v>
      </c>
      <c r="N637" s="66" t="s">
        <v>470</v>
      </c>
      <c r="O637" s="26">
        <v>-238666</v>
      </c>
      <c r="P637" s="26">
        <v>-162053</v>
      </c>
      <c r="Q637" s="26">
        <v>-145676</v>
      </c>
      <c r="R637" s="26">
        <v>-124838</v>
      </c>
      <c r="AA637" s="55">
        <f t="shared" ref="AA637:AA700" si="10">SUM(O637:Z637)</f>
        <v>-671233</v>
      </c>
    </row>
    <row r="638" spans="1:27">
      <c r="A638" s="65" t="s">
        <v>38</v>
      </c>
      <c r="B638" s="66" t="s">
        <v>1293</v>
      </c>
      <c r="C638" s="66" t="s">
        <v>1311</v>
      </c>
      <c r="D638" s="65">
        <v>120251</v>
      </c>
      <c r="E638" s="66" t="s">
        <v>1086</v>
      </c>
      <c r="F638" s="66" t="s">
        <v>1059</v>
      </c>
      <c r="G638" s="65" t="s">
        <v>182</v>
      </c>
      <c r="H638" s="65">
        <v>51510000</v>
      </c>
      <c r="I638" s="66" t="s">
        <v>465</v>
      </c>
      <c r="J638" s="66">
        <v>7</v>
      </c>
      <c r="K638" s="66" t="s">
        <v>466</v>
      </c>
      <c r="L638" s="66" t="s">
        <v>467</v>
      </c>
      <c r="M638" s="66" t="s">
        <v>468</v>
      </c>
      <c r="N638" s="66" t="s">
        <v>470</v>
      </c>
      <c r="O638" s="26">
        <v>-42292</v>
      </c>
      <c r="P638" s="26">
        <v>-43536</v>
      </c>
      <c r="Q638" s="26">
        <v>-40684</v>
      </c>
      <c r="R638" s="26">
        <v>-29890</v>
      </c>
      <c r="AA638" s="55">
        <f t="shared" si="10"/>
        <v>-156402</v>
      </c>
    </row>
    <row r="639" spans="1:27">
      <c r="A639" s="65" t="s">
        <v>39</v>
      </c>
      <c r="B639" s="66" t="s">
        <v>1293</v>
      </c>
      <c r="C639" s="66" t="s">
        <v>1311</v>
      </c>
      <c r="D639" s="65">
        <v>120252</v>
      </c>
      <c r="E639" s="66" t="s">
        <v>1087</v>
      </c>
      <c r="F639" s="66" t="s">
        <v>1059</v>
      </c>
      <c r="G639" s="65" t="s">
        <v>182</v>
      </c>
      <c r="H639" s="65">
        <v>51510000</v>
      </c>
      <c r="I639" s="66" t="s">
        <v>465</v>
      </c>
      <c r="J639" s="66">
        <v>7</v>
      </c>
      <c r="K639" s="66" t="s">
        <v>466</v>
      </c>
      <c r="L639" s="66" t="s">
        <v>467</v>
      </c>
      <c r="M639" s="66" t="s">
        <v>468</v>
      </c>
      <c r="N639" s="66" t="s">
        <v>470</v>
      </c>
      <c r="O639" s="26">
        <v>-64541</v>
      </c>
      <c r="P639" s="26">
        <v>-48527</v>
      </c>
      <c r="Q639" s="26">
        <v>-45130</v>
      </c>
      <c r="R639" s="26">
        <v>-54731</v>
      </c>
      <c r="AA639" s="55">
        <f t="shared" si="10"/>
        <v>-212929</v>
      </c>
    </row>
    <row r="640" spans="1:27">
      <c r="A640" s="65" t="s">
        <v>45</v>
      </c>
      <c r="B640" s="66" t="s">
        <v>1293</v>
      </c>
      <c r="C640" s="66" t="s">
        <v>1313</v>
      </c>
      <c r="D640" s="65">
        <v>123301</v>
      </c>
      <c r="E640" s="66" t="s">
        <v>1097</v>
      </c>
      <c r="F640" s="66" t="s">
        <v>1099</v>
      </c>
      <c r="G640" s="65" t="s">
        <v>182</v>
      </c>
      <c r="H640" s="65">
        <v>51510000</v>
      </c>
      <c r="I640" s="66" t="s">
        <v>465</v>
      </c>
      <c r="J640" s="66">
        <v>7</v>
      </c>
      <c r="K640" s="66" t="s">
        <v>466</v>
      </c>
      <c r="L640" s="66" t="s">
        <v>467</v>
      </c>
      <c r="M640" s="66" t="s">
        <v>468</v>
      </c>
      <c r="N640" s="66" t="s">
        <v>470</v>
      </c>
      <c r="O640" s="26">
        <v>-4644</v>
      </c>
      <c r="P640" s="26">
        <v>-4644</v>
      </c>
      <c r="Q640" s="26">
        <v>-4644</v>
      </c>
      <c r="R640" s="26">
        <v>-4643</v>
      </c>
      <c r="AA640" s="55">
        <f t="shared" si="10"/>
        <v>-18575</v>
      </c>
    </row>
    <row r="641" spans="1:27">
      <c r="A641" s="65" t="s">
        <v>48</v>
      </c>
      <c r="B641" s="66" t="s">
        <v>1293</v>
      </c>
      <c r="C641" s="66" t="s">
        <v>1314</v>
      </c>
      <c r="D641" s="65">
        <v>125001</v>
      </c>
      <c r="E641" s="66" t="s">
        <v>1103</v>
      </c>
      <c r="F641" s="66" t="s">
        <v>1099</v>
      </c>
      <c r="G641" s="65" t="s">
        <v>182</v>
      </c>
      <c r="H641" s="65">
        <v>51510000</v>
      </c>
      <c r="I641" s="66" t="s">
        <v>465</v>
      </c>
      <c r="J641" s="66">
        <v>7</v>
      </c>
      <c r="K641" s="66" t="s">
        <v>466</v>
      </c>
      <c r="L641" s="66" t="s">
        <v>467</v>
      </c>
      <c r="M641" s="66" t="s">
        <v>468</v>
      </c>
      <c r="N641" s="66" t="s">
        <v>470</v>
      </c>
      <c r="O641" s="26">
        <v>-982</v>
      </c>
      <c r="P641" s="26">
        <v>-655</v>
      </c>
      <c r="Q641" s="26">
        <v>-750</v>
      </c>
      <c r="R641" s="26">
        <v>-1066</v>
      </c>
      <c r="AA641" s="55">
        <f t="shared" si="10"/>
        <v>-3453</v>
      </c>
    </row>
    <row r="642" spans="1:27">
      <c r="A642" s="65" t="s">
        <v>50</v>
      </c>
      <c r="B642" s="66" t="s">
        <v>1293</v>
      </c>
      <c r="C642" s="66" t="s">
        <v>1315</v>
      </c>
      <c r="D642" s="65">
        <v>126001</v>
      </c>
      <c r="E642" s="66" t="s">
        <v>1110</v>
      </c>
      <c r="F642" s="66" t="s">
        <v>1099</v>
      </c>
      <c r="G642" s="65" t="s">
        <v>182</v>
      </c>
      <c r="H642" s="65">
        <v>51510000</v>
      </c>
      <c r="I642" s="66" t="s">
        <v>465</v>
      </c>
      <c r="J642" s="66">
        <v>7</v>
      </c>
      <c r="K642" s="66" t="s">
        <v>466</v>
      </c>
      <c r="L642" s="66" t="s">
        <v>467</v>
      </c>
      <c r="M642" s="66" t="s">
        <v>468</v>
      </c>
      <c r="N642" s="66" t="s">
        <v>470</v>
      </c>
      <c r="O642" s="26">
        <v>-3991</v>
      </c>
      <c r="P642" s="26">
        <v>-2561</v>
      </c>
      <c r="Q642" s="26">
        <v>-2720</v>
      </c>
      <c r="R642" s="26">
        <v>-2955</v>
      </c>
      <c r="AA642" s="55">
        <f t="shared" si="10"/>
        <v>-12227</v>
      </c>
    </row>
    <row r="643" spans="1:27">
      <c r="A643" s="65" t="s">
        <v>31</v>
      </c>
      <c r="B643" s="66" t="s">
        <v>1293</v>
      </c>
      <c r="C643" s="66" t="s">
        <v>1311</v>
      </c>
      <c r="D643" s="65">
        <v>120201</v>
      </c>
      <c r="E643" s="66" t="s">
        <v>1077</v>
      </c>
      <c r="F643" s="99" t="s">
        <v>1059</v>
      </c>
      <c r="G643" s="98" t="s">
        <v>182</v>
      </c>
      <c r="H643" s="98">
        <v>51510000</v>
      </c>
      <c r="I643" s="99" t="s">
        <v>465</v>
      </c>
      <c r="J643" s="66">
        <v>7</v>
      </c>
      <c r="K643" s="66" t="s">
        <v>466</v>
      </c>
      <c r="L643" s="99" t="s">
        <v>467</v>
      </c>
      <c r="M643" s="99" t="s">
        <v>468</v>
      </c>
      <c r="N643" s="99" t="s">
        <v>470</v>
      </c>
      <c r="O643" s="26">
        <v>61404.52154999999</v>
      </c>
      <c r="P643" s="26">
        <v>53567.740050000015</v>
      </c>
      <c r="Q643" s="26">
        <v>66201.026849999995</v>
      </c>
      <c r="R643" s="26">
        <v>58605.383599999994</v>
      </c>
      <c r="AA643" s="55">
        <f t="shared" si="10"/>
        <v>239778.67204999999</v>
      </c>
    </row>
    <row r="644" spans="1:27">
      <c r="A644" s="65" t="s">
        <v>37</v>
      </c>
      <c r="B644" s="66" t="s">
        <v>1293</v>
      </c>
      <c r="C644" s="66" t="s">
        <v>1311</v>
      </c>
      <c r="D644" s="100">
        <v>120250</v>
      </c>
      <c r="E644" s="100" t="s">
        <v>1085</v>
      </c>
      <c r="F644" s="99" t="s">
        <v>1059</v>
      </c>
      <c r="G644" s="98" t="s">
        <v>182</v>
      </c>
      <c r="H644" s="98">
        <v>51510000</v>
      </c>
      <c r="I644" s="99" t="s">
        <v>465</v>
      </c>
      <c r="J644" s="66">
        <v>7</v>
      </c>
      <c r="K644" s="66" t="s">
        <v>466</v>
      </c>
      <c r="L644" s="99" t="s">
        <v>467</v>
      </c>
      <c r="M644" s="99" t="s">
        <v>468</v>
      </c>
      <c r="N644" s="99" t="s">
        <v>470</v>
      </c>
      <c r="O644" s="26">
        <v>223013.07246700802</v>
      </c>
      <c r="P644" s="26">
        <v>162784.83613870977</v>
      </c>
      <c r="Q644" s="26">
        <v>146978.51712831805</v>
      </c>
      <c r="R644" s="26">
        <v>127573.4453577837</v>
      </c>
      <c r="AA644" s="55">
        <f t="shared" si="10"/>
        <v>660349.8710918196</v>
      </c>
    </row>
    <row r="645" spans="1:27">
      <c r="A645" s="65" t="s">
        <v>38</v>
      </c>
      <c r="B645" s="66" t="s">
        <v>1293</v>
      </c>
      <c r="C645" s="66" t="s">
        <v>1311</v>
      </c>
      <c r="D645" s="5">
        <v>120251</v>
      </c>
      <c r="E645" s="5" t="s">
        <v>1086</v>
      </c>
      <c r="F645" s="99" t="s">
        <v>1059</v>
      </c>
      <c r="G645" s="98" t="s">
        <v>182</v>
      </c>
      <c r="H645" s="98">
        <v>51510000</v>
      </c>
      <c r="I645" s="99" t="s">
        <v>465</v>
      </c>
      <c r="J645" s="66">
        <v>7</v>
      </c>
      <c r="K645" s="66" t="s">
        <v>466</v>
      </c>
      <c r="L645" s="99" t="s">
        <v>467</v>
      </c>
      <c r="M645" s="99" t="s">
        <v>468</v>
      </c>
      <c r="N645" s="99" t="s">
        <v>470</v>
      </c>
      <c r="O645" s="26">
        <v>39518.449496790461</v>
      </c>
      <c r="P645" s="26">
        <v>43732.285758523918</v>
      </c>
      <c r="Q645" s="26">
        <v>41047.708022005507</v>
      </c>
      <c r="R645" s="26">
        <v>31253.007968927806</v>
      </c>
      <c r="AA645" s="55">
        <f t="shared" si="10"/>
        <v>155551.45124624769</v>
      </c>
    </row>
    <row r="646" spans="1:27">
      <c r="A646" s="65" t="s">
        <v>39</v>
      </c>
      <c r="B646" s="66" t="s">
        <v>1293</v>
      </c>
      <c r="C646" s="66" t="s">
        <v>1311</v>
      </c>
      <c r="D646" s="5">
        <v>120252</v>
      </c>
      <c r="E646" s="5" t="s">
        <v>1087</v>
      </c>
      <c r="F646" s="99" t="s">
        <v>1059</v>
      </c>
      <c r="G646" s="98" t="s">
        <v>182</v>
      </c>
      <c r="H646" s="98">
        <v>51510000</v>
      </c>
      <c r="I646" s="99" t="s">
        <v>465</v>
      </c>
      <c r="J646" s="66">
        <v>7</v>
      </c>
      <c r="K646" s="66" t="s">
        <v>466</v>
      </c>
      <c r="L646" s="99" t="s">
        <v>467</v>
      </c>
      <c r="M646" s="99" t="s">
        <v>468</v>
      </c>
      <c r="N646" s="99" t="s">
        <v>470</v>
      </c>
      <c r="O646" s="26">
        <v>58219.477687268547</v>
      </c>
      <c r="P646" s="26">
        <v>47057.609139598469</v>
      </c>
      <c r="Q646" s="26">
        <v>43956.82322159184</v>
      </c>
      <c r="R646" s="26">
        <v>53993.671721431521</v>
      </c>
      <c r="AA646" s="55">
        <f t="shared" si="10"/>
        <v>203227.58176989036</v>
      </c>
    </row>
    <row r="647" spans="1:27">
      <c r="A647" s="65" t="s">
        <v>45</v>
      </c>
      <c r="B647" s="66" t="s">
        <v>1293</v>
      </c>
      <c r="C647" s="66" t="s">
        <v>1313</v>
      </c>
      <c r="D647" s="5">
        <v>123301</v>
      </c>
      <c r="E647" s="5" t="s">
        <v>1097</v>
      </c>
      <c r="F647" s="66" t="s">
        <v>1099</v>
      </c>
      <c r="G647" s="98" t="s">
        <v>182</v>
      </c>
      <c r="H647" s="98">
        <v>51510000</v>
      </c>
      <c r="I647" s="99" t="s">
        <v>465</v>
      </c>
      <c r="J647" s="66">
        <v>7</v>
      </c>
      <c r="K647" s="66" t="s">
        <v>466</v>
      </c>
      <c r="L647" s="99" t="s">
        <v>467</v>
      </c>
      <c r="M647" s="99" t="s">
        <v>468</v>
      </c>
      <c r="N647" s="99" t="s">
        <v>470</v>
      </c>
      <c r="O647" s="26">
        <v>4810.0173500000019</v>
      </c>
      <c r="P647" s="26">
        <v>4809.7554</v>
      </c>
      <c r="Q647" s="26">
        <v>4810.01325</v>
      </c>
      <c r="R647" s="26">
        <v>4808.3126000000002</v>
      </c>
      <c r="AA647" s="55">
        <f t="shared" si="10"/>
        <v>19238.098600000001</v>
      </c>
    </row>
    <row r="648" spans="1:27">
      <c r="A648" s="65" t="s">
        <v>48</v>
      </c>
      <c r="B648" s="66" t="s">
        <v>1293</v>
      </c>
      <c r="C648" s="66" t="s">
        <v>1314</v>
      </c>
      <c r="D648" s="5">
        <v>125001</v>
      </c>
      <c r="E648" s="5" t="s">
        <v>1103</v>
      </c>
      <c r="F648" s="66" t="s">
        <v>1099</v>
      </c>
      <c r="G648" s="98" t="s">
        <v>182</v>
      </c>
      <c r="H648" s="98">
        <v>51510000</v>
      </c>
      <c r="I648" s="99" t="s">
        <v>465</v>
      </c>
      <c r="J648" s="66">
        <v>7</v>
      </c>
      <c r="K648" s="66" t="s">
        <v>466</v>
      </c>
      <c r="L648" s="99" t="s">
        <v>467</v>
      </c>
      <c r="M648" s="99" t="s">
        <v>468</v>
      </c>
      <c r="N648" s="99" t="s">
        <v>470</v>
      </c>
      <c r="O648" s="26">
        <v>982.42819999999995</v>
      </c>
      <c r="P648" s="26">
        <v>655.02580000000012</v>
      </c>
      <c r="Q648" s="26">
        <v>749.79079999999999</v>
      </c>
      <c r="R648" s="26">
        <v>1066.0451999999998</v>
      </c>
      <c r="AA648" s="55">
        <f t="shared" si="10"/>
        <v>3453.29</v>
      </c>
    </row>
    <row r="649" spans="1:27">
      <c r="A649" s="65" t="s">
        <v>50</v>
      </c>
      <c r="B649" s="66" t="s">
        <v>1293</v>
      </c>
      <c r="C649" s="66" t="s">
        <v>1315</v>
      </c>
      <c r="D649" s="5">
        <v>126001</v>
      </c>
      <c r="E649" s="5" t="s">
        <v>1110</v>
      </c>
      <c r="F649" s="66" t="s">
        <v>1099</v>
      </c>
      <c r="G649" s="98" t="s">
        <v>182</v>
      </c>
      <c r="H649" s="98">
        <v>51510000</v>
      </c>
      <c r="I649" s="99" t="s">
        <v>465</v>
      </c>
      <c r="J649" s="66">
        <v>7</v>
      </c>
      <c r="K649" s="66" t="s">
        <v>466</v>
      </c>
      <c r="L649" s="99" t="s">
        <v>467</v>
      </c>
      <c r="M649" s="99" t="s">
        <v>468</v>
      </c>
      <c r="N649" s="99" t="s">
        <v>470</v>
      </c>
      <c r="O649" s="26">
        <v>4133.7681000000002</v>
      </c>
      <c r="P649" s="26">
        <v>2652.6307500000003</v>
      </c>
      <c r="Q649" s="26">
        <v>2817.0796499999997</v>
      </c>
      <c r="R649" s="26">
        <v>3060.8308500000007</v>
      </c>
      <c r="AA649" s="55">
        <f t="shared" si="10"/>
        <v>12664.309350000001</v>
      </c>
    </row>
    <row r="650" spans="1:27">
      <c r="A650" s="65" t="s">
        <v>37</v>
      </c>
      <c r="B650" s="66" t="s">
        <v>1293</v>
      </c>
      <c r="C650" s="66" t="s">
        <v>1311</v>
      </c>
      <c r="D650" s="65">
        <v>120250</v>
      </c>
      <c r="E650" s="66" t="s">
        <v>1085</v>
      </c>
      <c r="F650" s="66" t="s">
        <v>1059</v>
      </c>
      <c r="G650" s="65" t="s">
        <v>226</v>
      </c>
      <c r="H650" s="65">
        <v>51800000</v>
      </c>
      <c r="I650" s="66" t="s">
        <v>484</v>
      </c>
      <c r="J650" s="66">
        <v>8</v>
      </c>
      <c r="K650" s="66" t="s">
        <v>484</v>
      </c>
      <c r="L650" s="66" t="s">
        <v>485</v>
      </c>
      <c r="M650" s="66" t="s">
        <v>484</v>
      </c>
      <c r="N650" s="66" t="s">
        <v>487</v>
      </c>
      <c r="O650" s="26">
        <v>-95441.270227811765</v>
      </c>
      <c r="P650" s="26">
        <v>-84724.677690251701</v>
      </c>
      <c r="Q650" s="26">
        <v>-64361.863142900875</v>
      </c>
      <c r="R650" s="26">
        <v>-61690.019732957364</v>
      </c>
      <c r="AA650" s="55">
        <f t="shared" si="10"/>
        <v>-306217.83079392172</v>
      </c>
    </row>
    <row r="651" spans="1:27">
      <c r="A651" s="65" t="s">
        <v>38</v>
      </c>
      <c r="B651" s="66" t="s">
        <v>1293</v>
      </c>
      <c r="C651" s="66" t="s">
        <v>1311</v>
      </c>
      <c r="D651" s="65">
        <v>120251</v>
      </c>
      <c r="E651" s="66" t="s">
        <v>1086</v>
      </c>
      <c r="F651" s="66" t="s">
        <v>1059</v>
      </c>
      <c r="G651" s="65" t="s">
        <v>226</v>
      </c>
      <c r="H651" s="65">
        <v>51800000</v>
      </c>
      <c r="I651" s="66" t="s">
        <v>484</v>
      </c>
      <c r="J651" s="66">
        <v>8</v>
      </c>
      <c r="K651" s="66" t="s">
        <v>484</v>
      </c>
      <c r="L651" s="66" t="s">
        <v>485</v>
      </c>
      <c r="M651" s="66" t="s">
        <v>484</v>
      </c>
      <c r="N651" s="66" t="s">
        <v>487</v>
      </c>
      <c r="O651" s="26">
        <v>-61417.936279672649</v>
      </c>
      <c r="P651" s="26">
        <v>-57941.280081285884</v>
      </c>
      <c r="Q651" s="26">
        <v>-39785.810576603202</v>
      </c>
      <c r="R651" s="26">
        <v>-58408.757433168743</v>
      </c>
      <c r="AA651" s="55">
        <f t="shared" si="10"/>
        <v>-217553.78437073046</v>
      </c>
    </row>
    <row r="652" spans="1:27">
      <c r="A652" s="65" t="s">
        <v>39</v>
      </c>
      <c r="B652" s="66" t="s">
        <v>1293</v>
      </c>
      <c r="C652" s="66" t="s">
        <v>1311</v>
      </c>
      <c r="D652" s="65">
        <v>120252</v>
      </c>
      <c r="E652" s="66" t="s">
        <v>1087</v>
      </c>
      <c r="F652" s="66" t="s">
        <v>1059</v>
      </c>
      <c r="G652" s="65" t="s">
        <v>226</v>
      </c>
      <c r="H652" s="65">
        <v>51800000</v>
      </c>
      <c r="I652" s="66" t="s">
        <v>484</v>
      </c>
      <c r="J652" s="66">
        <v>8</v>
      </c>
      <c r="K652" s="66" t="s">
        <v>484</v>
      </c>
      <c r="L652" s="66" t="s">
        <v>485</v>
      </c>
      <c r="M652" s="66" t="s">
        <v>484</v>
      </c>
      <c r="N652" s="66" t="s">
        <v>487</v>
      </c>
      <c r="O652" s="26">
        <v>-39698.214124919388</v>
      </c>
      <c r="P652" s="26">
        <v>-25862.453888958276</v>
      </c>
      <c r="Q652" s="26">
        <v>-20927.929736018938</v>
      </c>
      <c r="R652" s="26">
        <v>-23632.887427093014</v>
      </c>
      <c r="AA652" s="55">
        <f t="shared" si="10"/>
        <v>-110121.48517698962</v>
      </c>
    </row>
    <row r="653" spans="1:27">
      <c r="A653" s="65" t="s">
        <v>45</v>
      </c>
      <c r="B653" s="66" t="s">
        <v>1293</v>
      </c>
      <c r="C653" s="66" t="s">
        <v>1313</v>
      </c>
      <c r="D653" s="65">
        <v>123301</v>
      </c>
      <c r="E653" s="66" t="s">
        <v>1097</v>
      </c>
      <c r="F653" s="66" t="s">
        <v>1099</v>
      </c>
      <c r="G653" s="65" t="s">
        <v>226</v>
      </c>
      <c r="H653" s="65">
        <v>51800000</v>
      </c>
      <c r="I653" s="66" t="s">
        <v>484</v>
      </c>
      <c r="J653" s="66">
        <v>8</v>
      </c>
      <c r="K653" s="66" t="s">
        <v>484</v>
      </c>
      <c r="L653" s="66" t="s">
        <v>485</v>
      </c>
      <c r="M653" s="66" t="s">
        <v>484</v>
      </c>
      <c r="N653" s="66" t="s">
        <v>487</v>
      </c>
      <c r="O653" s="26">
        <v>-1630.0580776315676</v>
      </c>
      <c r="P653" s="26">
        <v>-398.43136445723405</v>
      </c>
      <c r="Q653" s="26">
        <v>-549.03989316611467</v>
      </c>
      <c r="R653" s="26">
        <v>-804.10470380756021</v>
      </c>
      <c r="AA653" s="55">
        <f t="shared" si="10"/>
        <v>-3381.6340390624769</v>
      </c>
    </row>
    <row r="654" spans="1:27">
      <c r="A654" s="65" t="s">
        <v>48</v>
      </c>
      <c r="B654" s="66" t="s">
        <v>1293</v>
      </c>
      <c r="C654" s="66" t="s">
        <v>1314</v>
      </c>
      <c r="D654" s="65">
        <v>125001</v>
      </c>
      <c r="E654" s="66" t="s">
        <v>1103</v>
      </c>
      <c r="F654" s="66" t="s">
        <v>1099</v>
      </c>
      <c r="G654" s="65" t="s">
        <v>226</v>
      </c>
      <c r="H654" s="65">
        <v>51800000</v>
      </c>
      <c r="I654" s="66" t="s">
        <v>484</v>
      </c>
      <c r="J654" s="66">
        <v>8</v>
      </c>
      <c r="K654" s="66" t="s">
        <v>484</v>
      </c>
      <c r="L654" s="66" t="s">
        <v>485</v>
      </c>
      <c r="M654" s="66" t="s">
        <v>484</v>
      </c>
      <c r="N654" s="66" t="s">
        <v>487</v>
      </c>
      <c r="O654" s="26">
        <v>-744.99206424148406</v>
      </c>
      <c r="P654" s="26">
        <v>-625.38149659442581</v>
      </c>
      <c r="Q654" s="26">
        <v>-483.054592518059</v>
      </c>
      <c r="R654" s="26">
        <v>-374.06070469556153</v>
      </c>
      <c r="AA654" s="55">
        <f t="shared" si="10"/>
        <v>-2227.4888580495303</v>
      </c>
    </row>
    <row r="655" spans="1:27">
      <c r="A655" s="65" t="s">
        <v>50</v>
      </c>
      <c r="B655" s="66" t="s">
        <v>1293</v>
      </c>
      <c r="C655" s="66" t="s">
        <v>1315</v>
      </c>
      <c r="D655" s="65">
        <v>126001</v>
      </c>
      <c r="E655" s="66" t="s">
        <v>1110</v>
      </c>
      <c r="F655" s="66" t="s">
        <v>1099</v>
      </c>
      <c r="G655" s="65" t="s">
        <v>226</v>
      </c>
      <c r="H655" s="65">
        <v>51800000</v>
      </c>
      <c r="I655" s="66" t="s">
        <v>484</v>
      </c>
      <c r="J655" s="66">
        <v>8</v>
      </c>
      <c r="K655" s="66" t="s">
        <v>484</v>
      </c>
      <c r="L655" s="66" t="s">
        <v>485</v>
      </c>
      <c r="M655" s="66" t="s">
        <v>484</v>
      </c>
      <c r="N655" s="66" t="s">
        <v>487</v>
      </c>
      <c r="O655" s="26">
        <v>-151.60609615384516</v>
      </c>
      <c r="P655" s="26">
        <v>-151.60609615384516</v>
      </c>
      <c r="Q655" s="26">
        <v>-151.60609615384516</v>
      </c>
      <c r="R655" s="26">
        <v>-151.60609615384516</v>
      </c>
      <c r="AA655" s="55">
        <f t="shared" si="10"/>
        <v>-606.42438461538063</v>
      </c>
    </row>
    <row r="656" spans="1:27">
      <c r="A656" s="5" t="s">
        <v>37</v>
      </c>
      <c r="B656" s="66" t="s">
        <v>1293</v>
      </c>
      <c r="C656" s="66" t="s">
        <v>1311</v>
      </c>
      <c r="D656" s="5">
        <v>120250</v>
      </c>
      <c r="E656" s="5" t="s">
        <v>1085</v>
      </c>
      <c r="F656" s="99" t="s">
        <v>1059</v>
      </c>
      <c r="G656" s="98" t="s">
        <v>226</v>
      </c>
      <c r="H656" s="98">
        <v>51800000</v>
      </c>
      <c r="I656" s="99" t="s">
        <v>484</v>
      </c>
      <c r="J656" s="66">
        <v>8</v>
      </c>
      <c r="K656" s="66" t="s">
        <v>484</v>
      </c>
      <c r="L656" s="99" t="s">
        <v>485</v>
      </c>
      <c r="M656" s="99" t="s">
        <v>484</v>
      </c>
      <c r="N656" s="99" t="s">
        <v>487</v>
      </c>
      <c r="O656" s="26">
        <v>86093.358154052257</v>
      </c>
      <c r="P656" s="26">
        <v>82159.767666401051</v>
      </c>
      <c r="Q656" s="26">
        <v>62688.345519373615</v>
      </c>
      <c r="R656" s="26">
        <v>60858.463419625645</v>
      </c>
      <c r="AA656" s="55">
        <f t="shared" si="10"/>
        <v>291799.93475945259</v>
      </c>
    </row>
    <row r="657" spans="1:27">
      <c r="A657" s="5" t="s">
        <v>38</v>
      </c>
      <c r="B657" s="66" t="s">
        <v>1293</v>
      </c>
      <c r="C657" s="66" t="s">
        <v>1311</v>
      </c>
      <c r="D657" s="5">
        <v>120251</v>
      </c>
      <c r="E657" s="5" t="s">
        <v>1086</v>
      </c>
      <c r="F657" s="99" t="s">
        <v>1059</v>
      </c>
      <c r="G657" s="98" t="s">
        <v>226</v>
      </c>
      <c r="H657" s="98">
        <v>51800000</v>
      </c>
      <c r="I657" s="99" t="s">
        <v>484</v>
      </c>
      <c r="J657" s="66">
        <v>8</v>
      </c>
      <c r="K657" s="66" t="s">
        <v>484</v>
      </c>
      <c r="L657" s="99" t="s">
        <v>485</v>
      </c>
      <c r="M657" s="99" t="s">
        <v>484</v>
      </c>
      <c r="N657" s="99" t="s">
        <v>487</v>
      </c>
      <c r="O657" s="26">
        <v>55402.410011804095</v>
      </c>
      <c r="P657" s="26">
        <v>56187.196452681783</v>
      </c>
      <c r="Q657" s="26">
        <v>38751.312009984147</v>
      </c>
      <c r="R657" s="26">
        <v>57621.431197779908</v>
      </c>
      <c r="AA657" s="55">
        <f t="shared" si="10"/>
        <v>207962.34967224993</v>
      </c>
    </row>
    <row r="658" spans="1:27">
      <c r="A658" s="5" t="s">
        <v>39</v>
      </c>
      <c r="B658" s="66" t="s">
        <v>1293</v>
      </c>
      <c r="C658" s="66" t="s">
        <v>1311</v>
      </c>
      <c r="D658" s="5">
        <v>120252</v>
      </c>
      <c r="E658" s="5" t="s">
        <v>1087</v>
      </c>
      <c r="F658" s="99" t="s">
        <v>1059</v>
      </c>
      <c r="G658" s="98" t="s">
        <v>226</v>
      </c>
      <c r="H658" s="98">
        <v>51800000</v>
      </c>
      <c r="I658" s="99" t="s">
        <v>484</v>
      </c>
      <c r="J658" s="66">
        <v>8</v>
      </c>
      <c r="K658" s="66" t="s">
        <v>484</v>
      </c>
      <c r="L658" s="99" t="s">
        <v>485</v>
      </c>
      <c r="M658" s="99" t="s">
        <v>484</v>
      </c>
      <c r="N658" s="99" t="s">
        <v>487</v>
      </c>
      <c r="O658" s="26">
        <v>35810.007123490701</v>
      </c>
      <c r="P658" s="26">
        <v>25079.507656177302</v>
      </c>
      <c r="Q658" s="26">
        <v>20383.768061279865</v>
      </c>
      <c r="R658" s="26">
        <v>23314.325740335149</v>
      </c>
      <c r="AA658" s="55">
        <f t="shared" si="10"/>
        <v>104587.60858128301</v>
      </c>
    </row>
    <row r="659" spans="1:27">
      <c r="A659" s="5" t="s">
        <v>45</v>
      </c>
      <c r="B659" s="66" t="s">
        <v>1293</v>
      </c>
      <c r="C659" s="66" t="s">
        <v>1313</v>
      </c>
      <c r="D659" s="5">
        <v>123301</v>
      </c>
      <c r="E659" s="5" t="s">
        <v>1097</v>
      </c>
      <c r="F659" s="66" t="s">
        <v>1099</v>
      </c>
      <c r="G659" s="98" t="s">
        <v>226</v>
      </c>
      <c r="H659" s="98">
        <v>51800000</v>
      </c>
      <c r="I659" s="99" t="s">
        <v>484</v>
      </c>
      <c r="J659" s="66">
        <v>8</v>
      </c>
      <c r="K659" s="66" t="s">
        <v>484</v>
      </c>
      <c r="L659" s="99" t="s">
        <v>485</v>
      </c>
      <c r="M659" s="99" t="s">
        <v>484</v>
      </c>
      <c r="N659" s="99" t="s">
        <v>487</v>
      </c>
      <c r="O659" s="26">
        <v>1630.0580776315676</v>
      </c>
      <c r="P659" s="26">
        <v>398.43136445723405</v>
      </c>
      <c r="Q659" s="26">
        <v>549.03989316611467</v>
      </c>
      <c r="R659" s="26">
        <v>804.10470380756021</v>
      </c>
      <c r="AA659" s="55">
        <f t="shared" si="10"/>
        <v>3381.6340390624769</v>
      </c>
    </row>
    <row r="660" spans="1:27">
      <c r="A660" s="5" t="s">
        <v>48</v>
      </c>
      <c r="B660" s="66" t="s">
        <v>1293</v>
      </c>
      <c r="C660" s="66" t="s">
        <v>1314</v>
      </c>
      <c r="D660" s="5">
        <v>125001</v>
      </c>
      <c r="E660" s="5" t="s">
        <v>1103</v>
      </c>
      <c r="F660" s="66" t="s">
        <v>1099</v>
      </c>
      <c r="G660" s="98" t="s">
        <v>226</v>
      </c>
      <c r="H660" s="98">
        <v>51800000</v>
      </c>
      <c r="I660" s="99" t="s">
        <v>484</v>
      </c>
      <c r="J660" s="66">
        <v>8</v>
      </c>
      <c r="K660" s="66" t="s">
        <v>484</v>
      </c>
      <c r="L660" s="99" t="s">
        <v>485</v>
      </c>
      <c r="M660" s="99" t="s">
        <v>484</v>
      </c>
      <c r="N660" s="99" t="s">
        <v>487</v>
      </c>
      <c r="O660" s="26">
        <v>744.99206424148406</v>
      </c>
      <c r="P660" s="26">
        <v>625.38149659442581</v>
      </c>
      <c r="Q660" s="26">
        <v>483.054592518059</v>
      </c>
      <c r="R660" s="26">
        <v>374.06070469556153</v>
      </c>
      <c r="AA660" s="55">
        <f t="shared" si="10"/>
        <v>2227.4888580495303</v>
      </c>
    </row>
    <row r="661" spans="1:27">
      <c r="A661" s="5" t="s">
        <v>50</v>
      </c>
      <c r="B661" s="66" t="s">
        <v>1293</v>
      </c>
      <c r="C661" s="66" t="s">
        <v>1315</v>
      </c>
      <c r="D661" s="5">
        <v>126001</v>
      </c>
      <c r="E661" s="5" t="s">
        <v>1110</v>
      </c>
      <c r="F661" s="66" t="s">
        <v>1099</v>
      </c>
      <c r="G661" s="98" t="s">
        <v>226</v>
      </c>
      <c r="H661" s="98">
        <v>51800000</v>
      </c>
      <c r="I661" s="99" t="s">
        <v>484</v>
      </c>
      <c r="J661" s="66">
        <v>8</v>
      </c>
      <c r="K661" s="66" t="s">
        <v>484</v>
      </c>
      <c r="L661" s="99" t="s">
        <v>485</v>
      </c>
      <c r="M661" s="99" t="s">
        <v>484</v>
      </c>
      <c r="N661" s="99" t="s">
        <v>487</v>
      </c>
      <c r="O661" s="26">
        <v>151.60609615384516</v>
      </c>
      <c r="P661" s="26">
        <v>151.60609615384516</v>
      </c>
      <c r="Q661" s="26">
        <v>151.60609615384516</v>
      </c>
      <c r="R661" s="26">
        <v>151.60609615384516</v>
      </c>
      <c r="AA661" s="55">
        <f t="shared" si="10"/>
        <v>606.42438461538063</v>
      </c>
    </row>
    <row r="662" spans="1:27">
      <c r="A662" s="65" t="s">
        <v>22</v>
      </c>
      <c r="B662" s="65" t="s">
        <v>1300</v>
      </c>
      <c r="C662" s="66" t="s">
        <v>1310</v>
      </c>
      <c r="D662" s="65">
        <v>120105</v>
      </c>
      <c r="E662" s="66" t="s">
        <v>1064</v>
      </c>
      <c r="F662" s="66" t="s">
        <v>1059</v>
      </c>
      <c r="G662" s="65" t="s">
        <v>137</v>
      </c>
      <c r="H662" s="65">
        <v>69011000</v>
      </c>
      <c r="I662" s="66" t="s">
        <v>907</v>
      </c>
      <c r="J662" s="5">
        <v>45</v>
      </c>
      <c r="K662" s="5" t="s">
        <v>908</v>
      </c>
      <c r="L662" s="66" t="s">
        <v>909</v>
      </c>
      <c r="M662" s="66" t="s">
        <v>910</v>
      </c>
      <c r="N662" s="66" t="s">
        <v>912</v>
      </c>
      <c r="O662" s="26">
        <v>-235738.11934912836</v>
      </c>
      <c r="P662" s="26">
        <v>-299568.35055227275</v>
      </c>
      <c r="Q662" s="26">
        <v>-261250.43880643515</v>
      </c>
      <c r="R662" s="26">
        <v>-223164.05911620564</v>
      </c>
      <c r="AA662" s="55">
        <f t="shared" si="10"/>
        <v>-1019720.9678240418</v>
      </c>
    </row>
    <row r="663" spans="1:27">
      <c r="A663" s="65" t="s">
        <v>22</v>
      </c>
      <c r="B663" s="65" t="s">
        <v>1300</v>
      </c>
      <c r="C663" s="66" t="s">
        <v>1310</v>
      </c>
      <c r="D663" s="65">
        <v>120105</v>
      </c>
      <c r="E663" s="66" t="s">
        <v>1064</v>
      </c>
      <c r="F663" s="66" t="s">
        <v>1059</v>
      </c>
      <c r="G663" s="65" t="s">
        <v>138</v>
      </c>
      <c r="H663" s="65">
        <v>69021000</v>
      </c>
      <c r="I663" s="66" t="s">
        <v>914</v>
      </c>
      <c r="J663" s="5">
        <v>45</v>
      </c>
      <c r="K663" s="5" t="s">
        <v>908</v>
      </c>
      <c r="L663" s="66" t="s">
        <v>915</v>
      </c>
      <c r="M663" s="66" t="s">
        <v>916</v>
      </c>
      <c r="N663" s="66" t="s">
        <v>918</v>
      </c>
      <c r="O663" s="26">
        <v>-41600.844591022651</v>
      </c>
      <c r="P663" s="26">
        <v>-52865.003038636372</v>
      </c>
      <c r="Q663" s="26">
        <v>-46103.01861290032</v>
      </c>
      <c r="R663" s="26">
        <v>-39381.89278521276</v>
      </c>
      <c r="AA663" s="55">
        <f t="shared" si="10"/>
        <v>-179950.75902777209</v>
      </c>
    </row>
    <row r="664" spans="1:27">
      <c r="A664" s="65" t="s">
        <v>22</v>
      </c>
      <c r="B664" s="5" t="s">
        <v>1301</v>
      </c>
      <c r="C664" s="66" t="s">
        <v>1310</v>
      </c>
      <c r="D664" s="100">
        <v>120105</v>
      </c>
      <c r="E664" s="100" t="s">
        <v>1064</v>
      </c>
      <c r="F664" s="100" t="s">
        <v>1059</v>
      </c>
      <c r="G664" s="100" t="s">
        <v>146</v>
      </c>
      <c r="H664" s="100">
        <v>86021500</v>
      </c>
      <c r="I664" s="100" t="s">
        <v>1019</v>
      </c>
      <c r="J664" s="66">
        <v>50</v>
      </c>
      <c r="K664" s="66" t="s">
        <v>1020</v>
      </c>
      <c r="L664" s="100" t="s">
        <v>1021</v>
      </c>
      <c r="M664" s="100" t="s">
        <v>1022</v>
      </c>
      <c r="N664" s="100" t="s">
        <v>1024</v>
      </c>
      <c r="O664" s="26">
        <v>-406151.58353417134</v>
      </c>
      <c r="P664" s="26"/>
      <c r="Q664" s="26"/>
      <c r="R664" s="26">
        <v>-672662.03261197358</v>
      </c>
      <c r="AA664" s="55">
        <f t="shared" si="10"/>
        <v>-1078813.6161461449</v>
      </c>
    </row>
    <row r="665" spans="1:27">
      <c r="A665" s="5" t="s">
        <v>22</v>
      </c>
      <c r="B665" s="5" t="s">
        <v>1291</v>
      </c>
      <c r="F665" s="5" t="s">
        <v>1059</v>
      </c>
      <c r="G665" s="5" t="s">
        <v>72</v>
      </c>
      <c r="H665" s="5">
        <v>40111000</v>
      </c>
      <c r="I665" s="5" t="s">
        <v>249</v>
      </c>
      <c r="J665" s="5">
        <v>1</v>
      </c>
      <c r="K665" s="5" t="s">
        <v>250</v>
      </c>
      <c r="L665" s="5" t="s">
        <v>251</v>
      </c>
      <c r="M665" s="5" t="s">
        <v>252</v>
      </c>
      <c r="N665" s="5" t="s">
        <v>254</v>
      </c>
      <c r="S665" s="26">
        <v>-7504107.8120355196</v>
      </c>
      <c r="T665" s="26">
        <v>-7102221.2300392101</v>
      </c>
      <c r="U665" s="26">
        <v>-6733973.6593438601</v>
      </c>
      <c r="V665" s="26">
        <v>-7117219.22284518</v>
      </c>
      <c r="W665" s="26">
        <v>-7112550.7636734704</v>
      </c>
      <c r="X665" s="26">
        <v>-8128271.2992354799</v>
      </c>
      <c r="Y665" s="26">
        <v>-8720193.5773060396</v>
      </c>
      <c r="Z665" s="26">
        <v>-8510082.3496066406</v>
      </c>
      <c r="AA665" s="55">
        <f t="shared" si="10"/>
        <v>-60928619.914085396</v>
      </c>
    </row>
    <row r="666" spans="1:27">
      <c r="A666" s="5" t="s">
        <v>22</v>
      </c>
      <c r="B666" s="5" t="s">
        <v>1291</v>
      </c>
      <c r="F666" s="13" t="s">
        <v>1099</v>
      </c>
      <c r="G666" s="5" t="s">
        <v>147</v>
      </c>
      <c r="H666" s="5">
        <v>40211000</v>
      </c>
      <c r="I666" s="5" t="s">
        <v>304</v>
      </c>
      <c r="J666" s="5">
        <v>2</v>
      </c>
      <c r="K666" s="5" t="s">
        <v>305</v>
      </c>
      <c r="L666" s="5" t="s">
        <v>306</v>
      </c>
      <c r="M666" s="5" t="s">
        <v>305</v>
      </c>
      <c r="N666" s="5" t="s">
        <v>308</v>
      </c>
      <c r="S666" s="26">
        <v>-34164.409390225803</v>
      </c>
      <c r="T666" s="26">
        <v>-27400.2989638039</v>
      </c>
      <c r="U666" s="26">
        <v>-27815.36146362</v>
      </c>
      <c r="V666" s="26">
        <v>-31222.422992706201</v>
      </c>
      <c r="W666" s="26">
        <v>-29189.916852472899</v>
      </c>
      <c r="X666" s="26">
        <v>-25936.9472372362</v>
      </c>
      <c r="Y666" s="26">
        <v>-26363.050468551999</v>
      </c>
      <c r="Z666" s="26">
        <v>-34468.727768978802</v>
      </c>
      <c r="AA666" s="55">
        <f t="shared" si="10"/>
        <v>-236561.13513759576</v>
      </c>
    </row>
    <row r="667" spans="1:27">
      <c r="A667" s="5" t="s">
        <v>22</v>
      </c>
      <c r="B667" s="5" t="s">
        <v>1291</v>
      </c>
      <c r="F667" s="5" t="s">
        <v>1059</v>
      </c>
      <c r="G667" s="5" t="s">
        <v>230</v>
      </c>
      <c r="H667" s="5">
        <v>40310300</v>
      </c>
      <c r="I667" s="5" t="s">
        <v>334</v>
      </c>
      <c r="J667" s="5">
        <v>3</v>
      </c>
      <c r="K667" s="5" t="s">
        <v>323</v>
      </c>
      <c r="L667" s="5" t="s">
        <v>324</v>
      </c>
      <c r="M667" s="5" t="s">
        <v>325</v>
      </c>
      <c r="N667" s="5" t="s">
        <v>336</v>
      </c>
      <c r="S667" s="26">
        <v>-189117.62082826399</v>
      </c>
      <c r="T667" s="26">
        <v>-179441.74652700601</v>
      </c>
      <c r="U667" s="26">
        <v>-194904.06794094801</v>
      </c>
      <c r="V667" s="26">
        <v>-182305.72244532101</v>
      </c>
      <c r="W667" s="26">
        <v>-188156.91166592701</v>
      </c>
      <c r="X667" s="26">
        <v>-208741.826724126</v>
      </c>
      <c r="Y667" s="26">
        <v>-206167.905058112</v>
      </c>
      <c r="Z667" s="26">
        <v>-221082.808945995</v>
      </c>
      <c r="AA667" s="55">
        <f t="shared" si="10"/>
        <v>-1569918.6101356989</v>
      </c>
    </row>
    <row r="668" spans="1:27">
      <c r="A668" s="5" t="s">
        <v>22</v>
      </c>
      <c r="B668" s="5" t="s">
        <v>1291</v>
      </c>
      <c r="F668" s="5" t="s">
        <v>1059</v>
      </c>
      <c r="G668" s="5" t="s">
        <v>181</v>
      </c>
      <c r="H668" s="5">
        <v>51010000</v>
      </c>
      <c r="I668" s="5" t="s">
        <v>453</v>
      </c>
      <c r="J668" s="5">
        <v>6</v>
      </c>
      <c r="K668" s="5" t="s">
        <v>454</v>
      </c>
      <c r="L668" s="5" t="s">
        <v>455</v>
      </c>
      <c r="M668" s="5" t="s">
        <v>454</v>
      </c>
      <c r="N668" s="5" t="s">
        <v>457</v>
      </c>
      <c r="S668" s="26">
        <v>41968.229300454084</v>
      </c>
      <c r="T668" s="26">
        <v>19759.971396277659</v>
      </c>
      <c r="U668" s="26">
        <v>17178.464945385611</v>
      </c>
      <c r="V668" s="26">
        <v>12576.949432958387</v>
      </c>
      <c r="W668" s="26">
        <v>9946.102262439199</v>
      </c>
      <c r="X668" s="26">
        <v>11981.90035425506</v>
      </c>
      <c r="Y668" s="26">
        <v>10327.012617960732</v>
      </c>
      <c r="Z668" s="26">
        <v>11128.30590470551</v>
      </c>
      <c r="AA668" s="55">
        <f t="shared" si="10"/>
        <v>134866.93621443625</v>
      </c>
    </row>
    <row r="669" spans="1:27">
      <c r="A669" s="5" t="s">
        <v>22</v>
      </c>
      <c r="B669" s="5" t="s">
        <v>1291</v>
      </c>
      <c r="F669" s="5" t="s">
        <v>1059</v>
      </c>
      <c r="G669" s="5" t="s">
        <v>182</v>
      </c>
      <c r="H669" s="5">
        <v>51510000</v>
      </c>
      <c r="I669" s="5" t="s">
        <v>465</v>
      </c>
      <c r="J669" s="5">
        <v>7</v>
      </c>
      <c r="K669" s="5" t="s">
        <v>466</v>
      </c>
      <c r="L669" s="5" t="s">
        <v>467</v>
      </c>
      <c r="M669" s="5" t="s">
        <v>468</v>
      </c>
      <c r="N669" s="5" t="s">
        <v>470</v>
      </c>
      <c r="S669" s="26">
        <v>253576.96576290924</v>
      </c>
      <c r="T669" s="26">
        <v>291664.85483840352</v>
      </c>
      <c r="U669" s="26">
        <v>304240.22174364462</v>
      </c>
      <c r="V669" s="26">
        <v>300659.01258240588</v>
      </c>
      <c r="W669" s="26">
        <v>318188.40201404376</v>
      </c>
      <c r="X669" s="26">
        <v>432696.89588398795</v>
      </c>
      <c r="Y669" s="26">
        <v>422295.23274032905</v>
      </c>
      <c r="Z669" s="26">
        <v>443716.0772417215</v>
      </c>
      <c r="AA669" s="55">
        <f t="shared" si="10"/>
        <v>2767037.6628074455</v>
      </c>
    </row>
    <row r="670" spans="1:27">
      <c r="A670" s="5" t="s">
        <v>22</v>
      </c>
      <c r="B670" s="5" t="s">
        <v>1291</v>
      </c>
      <c r="F670" s="5" t="s">
        <v>1059</v>
      </c>
      <c r="G670" s="5" t="s">
        <v>226</v>
      </c>
      <c r="H670" s="5">
        <v>51800000</v>
      </c>
      <c r="I670" s="5" t="s">
        <v>484</v>
      </c>
      <c r="J670" s="5">
        <v>8</v>
      </c>
      <c r="K670" s="5" t="s">
        <v>484</v>
      </c>
      <c r="L670" s="5" t="s">
        <v>485</v>
      </c>
      <c r="M670" s="5" t="s">
        <v>484</v>
      </c>
      <c r="N670" s="5" t="s">
        <v>487</v>
      </c>
      <c r="S670" s="26">
        <v>133004.02820867934</v>
      </c>
      <c r="T670" s="26">
        <v>132301.86828859444</v>
      </c>
      <c r="U670" s="26">
        <v>113633.63681325641</v>
      </c>
      <c r="V670" s="26">
        <v>124052.61461824687</v>
      </c>
      <c r="W670" s="26">
        <v>124691.54748844446</v>
      </c>
      <c r="X670" s="26">
        <v>161979.3230921106</v>
      </c>
      <c r="Y670" s="26">
        <v>194093.00231429271</v>
      </c>
      <c r="Z670" s="26">
        <v>219853.0665918075</v>
      </c>
      <c r="AA670" s="55">
        <f t="shared" si="10"/>
        <v>1203609.0874154323</v>
      </c>
    </row>
    <row r="671" spans="1:27">
      <c r="A671" s="5" t="s">
        <v>22</v>
      </c>
      <c r="B671" s="5" t="s">
        <v>1291</v>
      </c>
      <c r="F671" s="5" t="s">
        <v>1059</v>
      </c>
      <c r="G671" s="5" t="s">
        <v>183</v>
      </c>
      <c r="H671" s="5">
        <v>51110000</v>
      </c>
      <c r="I671" s="5" t="s">
        <v>459</v>
      </c>
      <c r="J671" s="5">
        <v>9</v>
      </c>
      <c r="K671" s="5" t="s">
        <v>460</v>
      </c>
      <c r="L671" s="5" t="s">
        <v>461</v>
      </c>
      <c r="M671" s="5" t="s">
        <v>460</v>
      </c>
      <c r="N671" s="5" t="s">
        <v>463</v>
      </c>
      <c r="S671" s="26">
        <v>26331.16843622037</v>
      </c>
      <c r="T671" s="26">
        <v>26331.16843622037</v>
      </c>
      <c r="U671" s="26">
        <v>26331.16843622037</v>
      </c>
      <c r="V671" s="26">
        <v>26331.16843622037</v>
      </c>
      <c r="W671" s="26">
        <v>26331.16843622037</v>
      </c>
      <c r="X671" s="26">
        <v>26331.16843622037</v>
      </c>
      <c r="Y671" s="26">
        <v>26331.16843622037</v>
      </c>
      <c r="Z671" s="26">
        <v>26331.16843622037</v>
      </c>
      <c r="AA671" s="55">
        <f t="shared" si="10"/>
        <v>210649.34748976299</v>
      </c>
    </row>
    <row r="672" spans="1:27">
      <c r="A672" s="5" t="s">
        <v>22</v>
      </c>
      <c r="B672" s="5" t="s">
        <v>1291</v>
      </c>
      <c r="F672" s="5" t="s">
        <v>1059</v>
      </c>
      <c r="G672" s="5" t="s">
        <v>52</v>
      </c>
      <c r="H672" s="5">
        <v>50100000</v>
      </c>
      <c r="I672" s="5" t="s">
        <v>346</v>
      </c>
      <c r="J672" s="5">
        <v>10</v>
      </c>
      <c r="K672" s="5" t="s">
        <v>347</v>
      </c>
      <c r="L672" s="5" t="s">
        <v>348</v>
      </c>
      <c r="M672" s="5" t="s">
        <v>349</v>
      </c>
      <c r="N672" s="5" t="s">
        <v>351</v>
      </c>
      <c r="S672" s="26">
        <v>591622.55806422618</v>
      </c>
      <c r="T672" s="26">
        <v>591990.31910680933</v>
      </c>
      <c r="U672" s="26">
        <v>643605.45735509985</v>
      </c>
      <c r="V672" s="26">
        <v>600170.33825984364</v>
      </c>
      <c r="W672" s="26">
        <v>626553.599172469</v>
      </c>
      <c r="X672" s="26">
        <v>626553.599172469</v>
      </c>
      <c r="Y672" s="26">
        <v>600170.33825984364</v>
      </c>
      <c r="Z672" s="26">
        <v>652936.84991940623</v>
      </c>
      <c r="AA672" s="55">
        <f t="shared" si="10"/>
        <v>4933603.059310168</v>
      </c>
    </row>
    <row r="673" spans="1:27">
      <c r="A673" s="5" t="s">
        <v>22</v>
      </c>
      <c r="B673" s="5" t="s">
        <v>1291</v>
      </c>
      <c r="F673" s="5" t="s">
        <v>1059</v>
      </c>
      <c r="G673" s="5" t="s">
        <v>82</v>
      </c>
      <c r="H673" s="5">
        <v>50610000</v>
      </c>
      <c r="I673" s="5" t="s">
        <v>448</v>
      </c>
      <c r="J673" s="5">
        <v>11</v>
      </c>
      <c r="K673" s="5" t="s">
        <v>449</v>
      </c>
      <c r="L673" s="5" t="s">
        <v>450</v>
      </c>
      <c r="M673" s="5" t="s">
        <v>451</v>
      </c>
      <c r="N673" s="5" t="s">
        <v>417</v>
      </c>
      <c r="S673" s="26">
        <v>46366.411705509461</v>
      </c>
      <c r="T673" s="26">
        <v>46366.411705509461</v>
      </c>
      <c r="U673" s="26">
        <v>46366.411705509461</v>
      </c>
      <c r="V673" s="26">
        <v>46366.411705509461</v>
      </c>
      <c r="W673" s="26">
        <v>46366.411705509461</v>
      </c>
      <c r="X673" s="26">
        <v>46366.411705509461</v>
      </c>
      <c r="Y673" s="26">
        <v>46366.411705509461</v>
      </c>
      <c r="Z673" s="26">
        <v>46366.411705509461</v>
      </c>
      <c r="AA673" s="55">
        <f t="shared" si="10"/>
        <v>370931.29364407569</v>
      </c>
    </row>
    <row r="674" spans="1:27">
      <c r="A674" s="5" t="s">
        <v>22</v>
      </c>
      <c r="B674" s="5" t="s">
        <v>1291</v>
      </c>
      <c r="F674" s="5" t="s">
        <v>1059</v>
      </c>
      <c r="G674" s="5" t="s">
        <v>84</v>
      </c>
      <c r="H674" s="5">
        <v>50550000</v>
      </c>
      <c r="I674" s="5" t="s">
        <v>446</v>
      </c>
      <c r="J674" s="5">
        <v>12</v>
      </c>
      <c r="K674" s="5" t="s">
        <v>442</v>
      </c>
      <c r="L674" s="5" t="s">
        <v>443</v>
      </c>
      <c r="M674" s="5" t="s">
        <v>444</v>
      </c>
      <c r="N674" s="5" t="s">
        <v>417</v>
      </c>
      <c r="S674" s="26">
        <v>147974.71848565069</v>
      </c>
      <c r="T674" s="26">
        <v>147974.71848565069</v>
      </c>
      <c r="U674" s="26">
        <v>147974.71848565069</v>
      </c>
      <c r="V674" s="26">
        <v>147974.71848565069</v>
      </c>
      <c r="W674" s="26">
        <v>147974.71848565069</v>
      </c>
      <c r="X674" s="26">
        <v>147974.71848565069</v>
      </c>
      <c r="Y674" s="26">
        <v>147974.71848565069</v>
      </c>
      <c r="Z674" s="26">
        <v>147974.71848565069</v>
      </c>
      <c r="AA674" s="55">
        <f t="shared" si="10"/>
        <v>1183797.7478852056</v>
      </c>
    </row>
    <row r="675" spans="1:27">
      <c r="A675" s="5" t="s">
        <v>22</v>
      </c>
      <c r="B675" s="5" t="s">
        <v>1291</v>
      </c>
      <c r="F675" s="5" t="s">
        <v>1059</v>
      </c>
      <c r="G675" s="5" t="s">
        <v>88</v>
      </c>
      <c r="H675" s="5">
        <v>50450000</v>
      </c>
      <c r="I675" s="5" t="s">
        <v>424</v>
      </c>
      <c r="J675" s="5">
        <v>13</v>
      </c>
      <c r="K675" s="5" t="s">
        <v>414</v>
      </c>
      <c r="L675" s="5" t="s">
        <v>415</v>
      </c>
      <c r="M675" s="5" t="s">
        <v>414</v>
      </c>
      <c r="N675" s="5" t="s">
        <v>417</v>
      </c>
      <c r="S675" s="26">
        <v>35086.974397959675</v>
      </c>
      <c r="T675" s="26">
        <v>36481.349467874301</v>
      </c>
      <c r="U675" s="26">
        <v>32407.100258288665</v>
      </c>
      <c r="V675" s="26">
        <v>32368.345792072989</v>
      </c>
      <c r="W675" s="26">
        <v>33917.284981718505</v>
      </c>
      <c r="X675" s="26">
        <v>30393.884571384959</v>
      </c>
      <c r="Y675" s="26">
        <v>29871.608750253064</v>
      </c>
      <c r="Z675" s="26">
        <v>34615.65655846821</v>
      </c>
      <c r="AA675" s="55">
        <f t="shared" si="10"/>
        <v>265142.20477802039</v>
      </c>
    </row>
    <row r="676" spans="1:27">
      <c r="A676" s="5" t="s">
        <v>22</v>
      </c>
      <c r="B676" s="5" t="s">
        <v>1291</v>
      </c>
      <c r="F676" s="5" t="s">
        <v>1059</v>
      </c>
      <c r="G676" s="5" t="s">
        <v>60</v>
      </c>
      <c r="H676" s="5">
        <v>53401500</v>
      </c>
      <c r="I676" s="5" t="s">
        <v>696</v>
      </c>
      <c r="J676" s="5">
        <v>14</v>
      </c>
      <c r="K676" s="5" t="s">
        <v>687</v>
      </c>
      <c r="L676" s="5" t="s">
        <v>688</v>
      </c>
      <c r="M676" s="5" t="s">
        <v>689</v>
      </c>
      <c r="N676" s="5" t="s">
        <v>691</v>
      </c>
      <c r="S676" s="26">
        <v>675656.53595313209</v>
      </c>
      <c r="T676" s="26">
        <v>683959.11904561706</v>
      </c>
      <c r="U676" s="26">
        <v>691808.56854649493</v>
      </c>
      <c r="V676" s="26">
        <v>663501.66839635745</v>
      </c>
      <c r="W676" s="26">
        <v>670856.7868906951</v>
      </c>
      <c r="X676" s="26">
        <v>676761.85159561853</v>
      </c>
      <c r="Y676" s="26">
        <v>658475.52648930461</v>
      </c>
      <c r="Z676" s="26">
        <v>693317.70115611167</v>
      </c>
      <c r="AA676" s="55">
        <f t="shared" si="10"/>
        <v>5414337.7580733309</v>
      </c>
    </row>
    <row r="677" spans="1:27">
      <c r="A677" s="5" t="s">
        <v>22</v>
      </c>
      <c r="B677" s="5" t="s">
        <v>1291</v>
      </c>
      <c r="F677" s="5" t="s">
        <v>1059</v>
      </c>
      <c r="G677" s="5" t="s">
        <v>92</v>
      </c>
      <c r="H677" s="5">
        <v>53150000</v>
      </c>
      <c r="I677" s="5" t="s">
        <v>658</v>
      </c>
      <c r="J677" s="5">
        <v>15</v>
      </c>
      <c r="K677" s="5" t="s">
        <v>650</v>
      </c>
      <c r="L677" s="5" t="s">
        <v>651</v>
      </c>
      <c r="M677" s="5" t="s">
        <v>650</v>
      </c>
      <c r="N677" s="5" t="s">
        <v>660</v>
      </c>
      <c r="S677" s="26">
        <v>51727.161418621734</v>
      </c>
      <c r="T677" s="26">
        <v>50451.054451643759</v>
      </c>
      <c r="U677" s="26">
        <v>68440.553681558187</v>
      </c>
      <c r="V677" s="26">
        <v>64398.468669404574</v>
      </c>
      <c r="W677" s="26">
        <v>73562.563878964371</v>
      </c>
      <c r="X677" s="26">
        <v>69375.193302042419</v>
      </c>
      <c r="Y677" s="26">
        <v>70357.952982195173</v>
      </c>
      <c r="Z677" s="26">
        <v>66962.712618277656</v>
      </c>
      <c r="AA677" s="55">
        <f t="shared" si="10"/>
        <v>515275.6610027079</v>
      </c>
    </row>
    <row r="678" spans="1:27">
      <c r="A678" s="5" t="s">
        <v>22</v>
      </c>
      <c r="B678" s="5" t="s">
        <v>1291</v>
      </c>
      <c r="F678" s="5" t="s">
        <v>1059</v>
      </c>
      <c r="G678" s="5" t="s">
        <v>188</v>
      </c>
      <c r="H678" s="5">
        <v>52532000</v>
      </c>
      <c r="I678" s="5" t="s">
        <v>552</v>
      </c>
      <c r="J678" s="5">
        <v>16</v>
      </c>
      <c r="K678" s="5" t="s">
        <v>553</v>
      </c>
      <c r="L678" s="5" t="s">
        <v>554</v>
      </c>
      <c r="M678" s="5" t="s">
        <v>555</v>
      </c>
      <c r="N678" s="5" t="s">
        <v>506</v>
      </c>
      <c r="S678" s="26">
        <v>51138.03899263034</v>
      </c>
      <c r="T678" s="26">
        <v>64276.572623833548</v>
      </c>
      <c r="U678" s="26">
        <v>56446.566474859908</v>
      </c>
      <c r="V678" s="26">
        <v>48366.909859359293</v>
      </c>
      <c r="W678" s="26">
        <v>43668.613645814425</v>
      </c>
      <c r="X678" s="26">
        <v>52606.948070559309</v>
      </c>
      <c r="Y678" s="26">
        <v>47318.280391892287</v>
      </c>
      <c r="Z678" s="26">
        <v>48584.800559868432</v>
      </c>
      <c r="AA678" s="55">
        <f t="shared" si="10"/>
        <v>412406.73061881762</v>
      </c>
    </row>
    <row r="679" spans="1:27">
      <c r="A679" s="5" t="s">
        <v>22</v>
      </c>
      <c r="B679" s="5" t="s">
        <v>1291</v>
      </c>
      <c r="F679" s="5" t="s">
        <v>1059</v>
      </c>
      <c r="G679" s="5" t="s">
        <v>97</v>
      </c>
      <c r="H679" s="5">
        <v>52574100</v>
      </c>
      <c r="I679" s="5" t="s">
        <v>623</v>
      </c>
      <c r="J679" s="5">
        <v>17</v>
      </c>
      <c r="K679" s="5" t="s">
        <v>617</v>
      </c>
      <c r="L679" s="5" t="s">
        <v>618</v>
      </c>
      <c r="M679" s="5" t="s">
        <v>617</v>
      </c>
      <c r="N679" s="5" t="s">
        <v>506</v>
      </c>
      <c r="S679" s="26">
        <v>20738.600909887013</v>
      </c>
      <c r="T679" s="26">
        <v>20405.299731322357</v>
      </c>
      <c r="U679" s="26">
        <v>20844.105042307343</v>
      </c>
      <c r="V679" s="26">
        <v>20428.003526590914</v>
      </c>
      <c r="W679" s="26">
        <v>20783.111389972768</v>
      </c>
      <c r="X679" s="26">
        <v>20595.595588929315</v>
      </c>
      <c r="Y679" s="26">
        <v>20607.750942627154</v>
      </c>
      <c r="Z679" s="26">
        <v>23484.738154413128</v>
      </c>
      <c r="AA679" s="55">
        <f t="shared" si="10"/>
        <v>167887.20528604998</v>
      </c>
    </row>
    <row r="680" spans="1:27">
      <c r="A680" s="5" t="s">
        <v>22</v>
      </c>
      <c r="B680" s="5" t="s">
        <v>1291</v>
      </c>
      <c r="F680" s="5" t="s">
        <v>1059</v>
      </c>
      <c r="G680" s="5" t="s">
        <v>155</v>
      </c>
      <c r="H680" s="5">
        <v>52562500</v>
      </c>
      <c r="I680" s="5" t="s">
        <v>595</v>
      </c>
      <c r="J680" s="5">
        <v>18</v>
      </c>
      <c r="K680" s="5" t="s">
        <v>596</v>
      </c>
      <c r="L680" s="5" t="s">
        <v>597</v>
      </c>
      <c r="M680" s="5" t="s">
        <v>598</v>
      </c>
      <c r="N680" s="5" t="s">
        <v>506</v>
      </c>
      <c r="S680" s="26">
        <v>1614.9999999999998</v>
      </c>
      <c r="T680" s="26">
        <v>1515</v>
      </c>
      <c r="U680" s="26">
        <v>1565</v>
      </c>
      <c r="V680" s="26">
        <v>1365</v>
      </c>
      <c r="W680" s="26">
        <v>1515</v>
      </c>
      <c r="X680" s="26">
        <v>1815</v>
      </c>
      <c r="Y680" s="26">
        <v>1365</v>
      </c>
      <c r="Z680" s="26">
        <v>5515</v>
      </c>
      <c r="AA680" s="55">
        <f t="shared" si="10"/>
        <v>16270</v>
      </c>
    </row>
    <row r="681" spans="1:27">
      <c r="A681" s="5" t="s">
        <v>22</v>
      </c>
      <c r="B681" s="5" t="s">
        <v>1291</v>
      </c>
      <c r="F681" s="5" t="s">
        <v>1059</v>
      </c>
      <c r="G681" s="5" t="s">
        <v>99</v>
      </c>
      <c r="H681" s="5">
        <v>52562000</v>
      </c>
      <c r="I681" s="5" t="s">
        <v>590</v>
      </c>
      <c r="J681" s="5">
        <v>19</v>
      </c>
      <c r="K681" s="5" t="s">
        <v>527</v>
      </c>
      <c r="L681" s="5" t="s">
        <v>528</v>
      </c>
      <c r="M681" s="5" t="s">
        <v>529</v>
      </c>
      <c r="N681" s="5" t="s">
        <v>506</v>
      </c>
      <c r="S681" s="26">
        <v>22864.01475148695</v>
      </c>
      <c r="T681" s="26">
        <v>22628.314116547608</v>
      </c>
      <c r="U681" s="26">
        <v>25535.621524634127</v>
      </c>
      <c r="V681" s="26">
        <v>23694.959362798523</v>
      </c>
      <c r="W681" s="26">
        <v>23238.539065479545</v>
      </c>
      <c r="X681" s="26">
        <v>23127.679868537733</v>
      </c>
      <c r="Y681" s="26">
        <v>23363.380503477074</v>
      </c>
      <c r="Z681" s="26">
        <v>23445.276486803457</v>
      </c>
      <c r="AA681" s="55">
        <f t="shared" si="10"/>
        <v>187897.78567976502</v>
      </c>
    </row>
    <row r="682" spans="1:27">
      <c r="A682" s="5" t="s">
        <v>22</v>
      </c>
      <c r="B682" s="5" t="s">
        <v>1291</v>
      </c>
      <c r="F682" s="5" t="s">
        <v>1059</v>
      </c>
      <c r="G682" s="5" t="s">
        <v>164</v>
      </c>
      <c r="H682" s="5">
        <v>52503000</v>
      </c>
      <c r="I682" s="5" t="s">
        <v>521</v>
      </c>
      <c r="J682" s="5">
        <v>20</v>
      </c>
      <c r="K682" s="5" t="s">
        <v>522</v>
      </c>
      <c r="L682" s="5" t="s">
        <v>523</v>
      </c>
      <c r="M682" s="5" t="s">
        <v>522</v>
      </c>
      <c r="N682" s="5" t="s">
        <v>525</v>
      </c>
      <c r="S682" s="26">
        <v>1000</v>
      </c>
      <c r="T682" s="26">
        <v>750</v>
      </c>
      <c r="U682" s="26">
        <v>1000</v>
      </c>
      <c r="V682" s="26">
        <v>1000</v>
      </c>
      <c r="W682" s="26">
        <v>750</v>
      </c>
      <c r="X682" s="26">
        <v>1000</v>
      </c>
      <c r="Y682" s="26">
        <v>1000</v>
      </c>
      <c r="Z682" s="26">
        <v>750</v>
      </c>
      <c r="AA682" s="55">
        <f t="shared" si="10"/>
        <v>7250</v>
      </c>
    </row>
    <row r="683" spans="1:27">
      <c r="A683" s="5" t="s">
        <v>22</v>
      </c>
      <c r="B683" s="5" t="s">
        <v>1291</v>
      </c>
      <c r="F683" s="5" t="s">
        <v>1059</v>
      </c>
      <c r="G683" s="5" t="s">
        <v>103</v>
      </c>
      <c r="H683" s="5">
        <v>52534000</v>
      </c>
      <c r="I683" s="5" t="s">
        <v>560</v>
      </c>
      <c r="J683" s="5">
        <v>21</v>
      </c>
      <c r="K683" s="5" t="s">
        <v>561</v>
      </c>
      <c r="L683" s="5" t="s">
        <v>562</v>
      </c>
      <c r="M683" s="5" t="s">
        <v>563</v>
      </c>
      <c r="N683" s="5" t="s">
        <v>506</v>
      </c>
      <c r="S683" s="26">
        <v>5570.2600000000011</v>
      </c>
      <c r="T683" s="26">
        <v>11845.090000000004</v>
      </c>
      <c r="U683" s="26">
        <v>13318.210000000001</v>
      </c>
      <c r="V683" s="26">
        <v>19919.690000000002</v>
      </c>
      <c r="W683" s="26">
        <v>13673.580000000002</v>
      </c>
      <c r="X683" s="26">
        <v>15786.270000000004</v>
      </c>
      <c r="Y683" s="26">
        <v>22850.670000000006</v>
      </c>
      <c r="Z683" s="26">
        <v>14354.270000000004</v>
      </c>
      <c r="AA683" s="55">
        <f t="shared" si="10"/>
        <v>117318.04000000002</v>
      </c>
    </row>
    <row r="684" spans="1:27">
      <c r="A684" s="5" t="s">
        <v>22</v>
      </c>
      <c r="B684" s="5" t="s">
        <v>1291</v>
      </c>
      <c r="F684" s="5" t="s">
        <v>1059</v>
      </c>
      <c r="G684" s="5" t="s">
        <v>222</v>
      </c>
      <c r="H684" s="5">
        <v>52000000</v>
      </c>
      <c r="I684" s="5" t="s">
        <v>488</v>
      </c>
      <c r="J684" s="5">
        <v>22</v>
      </c>
      <c r="K684" s="5" t="s">
        <v>489</v>
      </c>
      <c r="L684" s="5" t="s">
        <v>490</v>
      </c>
      <c r="M684" s="5" t="s">
        <v>489</v>
      </c>
      <c r="N684" s="5" t="s">
        <v>492</v>
      </c>
      <c r="S684" s="26">
        <v>159955.27219471778</v>
      </c>
      <c r="T684" s="26">
        <v>74776.254592152225</v>
      </c>
      <c r="U684" s="26">
        <v>62953.496118509516</v>
      </c>
      <c r="V684" s="26">
        <v>85093.828429416142</v>
      </c>
      <c r="W684" s="26">
        <v>135787.17171775064</v>
      </c>
      <c r="X684" s="26">
        <v>93281.953295684929</v>
      </c>
      <c r="Y684" s="26">
        <v>67707.538813217383</v>
      </c>
      <c r="Z684" s="26">
        <v>66607.761364360471</v>
      </c>
      <c r="AA684" s="55">
        <f t="shared" si="10"/>
        <v>746163.27652580908</v>
      </c>
    </row>
    <row r="685" spans="1:27">
      <c r="A685" s="5" t="s">
        <v>22</v>
      </c>
      <c r="B685" s="5" t="s">
        <v>1291</v>
      </c>
      <c r="F685" s="5" t="s">
        <v>1059</v>
      </c>
      <c r="G685" s="5" t="s">
        <v>111</v>
      </c>
      <c r="H685" s="5">
        <v>54140000</v>
      </c>
      <c r="I685" s="5" t="s">
        <v>732</v>
      </c>
      <c r="J685" s="5">
        <v>23</v>
      </c>
      <c r="K685" s="5" t="s">
        <v>722</v>
      </c>
      <c r="L685" s="5" t="s">
        <v>723</v>
      </c>
      <c r="M685" s="5" t="s">
        <v>722</v>
      </c>
      <c r="N685" s="5" t="s">
        <v>734</v>
      </c>
      <c r="S685" s="26">
        <v>368.99999999999994</v>
      </c>
      <c r="T685" s="26">
        <v>368.99999999999994</v>
      </c>
      <c r="U685" s="26">
        <v>5368.9999999999991</v>
      </c>
      <c r="V685" s="26">
        <v>1118.9999999999998</v>
      </c>
      <c r="W685" s="26">
        <v>1118.9999999999998</v>
      </c>
      <c r="X685" s="26">
        <v>2368.9999999999995</v>
      </c>
      <c r="Y685" s="26">
        <v>1118.9999999999998</v>
      </c>
      <c r="Z685" s="26">
        <v>1118.9999999999998</v>
      </c>
      <c r="AA685" s="55">
        <f t="shared" si="10"/>
        <v>12951.999999999998</v>
      </c>
    </row>
    <row r="686" spans="1:27">
      <c r="A686" s="5" t="s">
        <v>22</v>
      </c>
      <c r="B686" s="5" t="s">
        <v>1291</v>
      </c>
      <c r="F686" s="5" t="s">
        <v>1059</v>
      </c>
      <c r="G686" s="5" t="s">
        <v>231</v>
      </c>
      <c r="H686" s="5">
        <v>55000000</v>
      </c>
      <c r="I686" s="5" t="s">
        <v>745</v>
      </c>
      <c r="J686" s="5">
        <v>24</v>
      </c>
      <c r="K686" s="5" t="s">
        <v>746</v>
      </c>
      <c r="L686" s="5" t="s">
        <v>747</v>
      </c>
      <c r="M686" s="5" t="s">
        <v>746</v>
      </c>
      <c r="N686" s="5" t="s">
        <v>749</v>
      </c>
      <c r="S686" s="26">
        <v>24586.537500000002</v>
      </c>
      <c r="T686" s="26">
        <v>26320.140000000007</v>
      </c>
      <c r="U686" s="26">
        <v>45908.37</v>
      </c>
      <c r="V686" s="26">
        <v>36930.431250000009</v>
      </c>
      <c r="W686" s="26">
        <v>37548.276671250009</v>
      </c>
      <c r="X686" s="26">
        <v>37780.020000000004</v>
      </c>
      <c r="Y686" s="26">
        <v>37746.607500000006</v>
      </c>
      <c r="Z686" s="26">
        <v>36930.431250000009</v>
      </c>
      <c r="AA686" s="55">
        <f t="shared" si="10"/>
        <v>283750.81417125004</v>
      </c>
    </row>
    <row r="687" spans="1:27">
      <c r="A687" s="5" t="s">
        <v>22</v>
      </c>
      <c r="B687" s="5" t="s">
        <v>1291</v>
      </c>
      <c r="F687" s="5" t="s">
        <v>1059</v>
      </c>
      <c r="G687" s="5" t="s">
        <v>209</v>
      </c>
      <c r="H687" s="5">
        <v>57010000</v>
      </c>
      <c r="I687" s="5" t="s">
        <v>799</v>
      </c>
      <c r="J687" s="5">
        <v>25</v>
      </c>
      <c r="K687" s="5" t="s">
        <v>800</v>
      </c>
      <c r="L687" s="5" t="s">
        <v>801</v>
      </c>
      <c r="M687" s="5" t="s">
        <v>802</v>
      </c>
      <c r="N687" s="5" t="s">
        <v>804</v>
      </c>
      <c r="S687" s="26">
        <v>26079.803086017215</v>
      </c>
      <c r="T687" s="26">
        <v>-12741.247085380826</v>
      </c>
      <c r="U687" s="26">
        <v>28263.729164051769</v>
      </c>
      <c r="V687" s="26">
        <v>18577.993367091782</v>
      </c>
      <c r="W687" s="26">
        <v>90559.415756198607</v>
      </c>
      <c r="X687" s="26">
        <v>72137.194846934712</v>
      </c>
      <c r="Y687" s="26">
        <v>51539.214327842521</v>
      </c>
      <c r="Z687" s="26">
        <v>36309.360130647532</v>
      </c>
      <c r="AA687" s="55">
        <f t="shared" si="10"/>
        <v>310725.46359340334</v>
      </c>
    </row>
    <row r="688" spans="1:27">
      <c r="A688" s="5" t="s">
        <v>22</v>
      </c>
      <c r="B688" s="5" t="s">
        <v>1291</v>
      </c>
      <c r="F688" s="5" t="s">
        <v>1059</v>
      </c>
      <c r="G688" s="5" t="s">
        <v>232</v>
      </c>
      <c r="H688" s="5">
        <v>52501500</v>
      </c>
      <c r="I688" s="5" t="s">
        <v>514</v>
      </c>
      <c r="J688" s="5">
        <v>26</v>
      </c>
      <c r="K688" s="5" t="s">
        <v>515</v>
      </c>
      <c r="L688" s="5" t="s">
        <v>516</v>
      </c>
      <c r="M688" s="5" t="s">
        <v>517</v>
      </c>
      <c r="N688" s="5" t="s">
        <v>519</v>
      </c>
      <c r="S688" s="26">
        <v>97305.22892709529</v>
      </c>
      <c r="T688" s="26">
        <v>92305.22892709529</v>
      </c>
      <c r="U688" s="26">
        <v>97305.22892709529</v>
      </c>
      <c r="V688" s="26">
        <v>92305.22892709529</v>
      </c>
      <c r="W688" s="26">
        <v>97305.22892709529</v>
      </c>
      <c r="X688" s="26">
        <v>92305.22892709529</v>
      </c>
      <c r="Y688" s="26">
        <v>97305.22892709529</v>
      </c>
      <c r="Z688" s="26">
        <v>92305.22892709529</v>
      </c>
      <c r="AA688" s="55">
        <f t="shared" si="10"/>
        <v>758441.83141676232</v>
      </c>
    </row>
    <row r="689" spans="1:27">
      <c r="A689" s="5" t="s">
        <v>22</v>
      </c>
      <c r="B689" s="5" t="s">
        <v>1291</v>
      </c>
      <c r="F689" s="5" t="s">
        <v>1059</v>
      </c>
      <c r="G689" s="5" t="s">
        <v>120</v>
      </c>
      <c r="H689" s="5">
        <v>56610000</v>
      </c>
      <c r="I689" s="5" t="s">
        <v>790</v>
      </c>
      <c r="J689" s="5">
        <v>27</v>
      </c>
      <c r="K689" s="5" t="s">
        <v>791</v>
      </c>
      <c r="L689" s="5" t="s">
        <v>792</v>
      </c>
      <c r="M689" s="5" t="s">
        <v>791</v>
      </c>
      <c r="N689" s="5" t="s">
        <v>794</v>
      </c>
      <c r="S689" s="26">
        <v>19448.000000000004</v>
      </c>
      <c r="T689" s="26">
        <v>19448.000000000004</v>
      </c>
      <c r="U689" s="26">
        <v>19448.000000000004</v>
      </c>
      <c r="V689" s="26">
        <v>20115.000000000004</v>
      </c>
      <c r="W689" s="26">
        <v>20115.000000000004</v>
      </c>
      <c r="X689" s="26">
        <v>20115.000000000004</v>
      </c>
      <c r="Y689" s="26">
        <v>20115.000000000004</v>
      </c>
      <c r="Z689" s="26">
        <v>20115.000000000004</v>
      </c>
      <c r="AA689" s="55">
        <f t="shared" si="10"/>
        <v>158919.00000000003</v>
      </c>
    </row>
    <row r="690" spans="1:27">
      <c r="A690" s="5" t="s">
        <v>22</v>
      </c>
      <c r="B690" s="5" t="s">
        <v>1291</v>
      </c>
      <c r="F690" s="5" t="s">
        <v>1059</v>
      </c>
      <c r="G690" s="5" t="s">
        <v>233</v>
      </c>
      <c r="H690" s="5">
        <v>55710000</v>
      </c>
      <c r="I690" s="5" t="s">
        <v>780</v>
      </c>
      <c r="J690" s="5">
        <v>28</v>
      </c>
      <c r="K690" s="5" t="s">
        <v>776</v>
      </c>
      <c r="L690" s="5" t="s">
        <v>777</v>
      </c>
      <c r="M690" s="5" t="s">
        <v>776</v>
      </c>
      <c r="N690" s="5" t="s">
        <v>782</v>
      </c>
      <c r="S690" s="26">
        <v>69532.637492158407</v>
      </c>
      <c r="T690" s="26">
        <v>69532.637492158407</v>
      </c>
      <c r="U690" s="26">
        <v>69532.637492158407</v>
      </c>
      <c r="V690" s="26">
        <v>69532.637492158407</v>
      </c>
      <c r="W690" s="26">
        <v>69532.637492158407</v>
      </c>
      <c r="X690" s="26">
        <v>69532.637492158407</v>
      </c>
      <c r="Y690" s="26">
        <v>69532.637492158407</v>
      </c>
      <c r="Z690" s="26">
        <v>69532.637492158407</v>
      </c>
      <c r="AA690" s="55">
        <f t="shared" si="10"/>
        <v>556261.09993726725</v>
      </c>
    </row>
    <row r="691" spans="1:27">
      <c r="A691" s="5" t="s">
        <v>22</v>
      </c>
      <c r="B691" s="5" t="s">
        <v>1291</v>
      </c>
      <c r="F691" s="5" t="s">
        <v>1059</v>
      </c>
      <c r="G691" s="5" t="s">
        <v>234</v>
      </c>
      <c r="H691" s="5">
        <v>62002000</v>
      </c>
      <c r="I691" s="5" t="s">
        <v>1117</v>
      </c>
      <c r="J691" s="5">
        <v>29</v>
      </c>
      <c r="K691" s="5" t="s">
        <v>814</v>
      </c>
      <c r="L691" s="5" t="s">
        <v>815</v>
      </c>
      <c r="M691" s="5" t="s">
        <v>816</v>
      </c>
      <c r="N691" s="5" t="s">
        <v>503</v>
      </c>
      <c r="S691" s="26">
        <v>140802.11272788566</v>
      </c>
      <c r="T691" s="26">
        <v>159322.33734036755</v>
      </c>
      <c r="U691" s="26">
        <v>182341.82555927162</v>
      </c>
      <c r="V691" s="26">
        <v>196437.87195053988</v>
      </c>
      <c r="W691" s="26">
        <v>197260.96514201802</v>
      </c>
      <c r="X691" s="26">
        <v>194962.15534124838</v>
      </c>
      <c r="Y691" s="26">
        <v>203766.42946373633</v>
      </c>
      <c r="Z691" s="26">
        <v>200627.40834297671</v>
      </c>
      <c r="AA691" s="55">
        <f t="shared" si="10"/>
        <v>1475521.1058680438</v>
      </c>
    </row>
    <row r="692" spans="1:27">
      <c r="A692" s="5" t="s">
        <v>22</v>
      </c>
      <c r="B692" s="5" t="s">
        <v>1291</v>
      </c>
      <c r="F692" s="5" t="s">
        <v>1059</v>
      </c>
      <c r="G692" s="5" t="s">
        <v>127</v>
      </c>
      <c r="H692" s="5">
        <v>68011000</v>
      </c>
      <c r="I692" s="5" t="s">
        <v>858</v>
      </c>
      <c r="J692" s="5">
        <v>30</v>
      </c>
      <c r="K692" s="5" t="s">
        <v>859</v>
      </c>
      <c r="L692" s="5" t="s">
        <v>860</v>
      </c>
      <c r="M692" s="5" t="s">
        <v>859</v>
      </c>
      <c r="N692" s="5" t="s">
        <v>862</v>
      </c>
      <c r="S692" s="26">
        <v>1073598.619674816</v>
      </c>
      <c r="T692" s="26">
        <v>1073568.9481793712</v>
      </c>
      <c r="U692" s="26">
        <v>1074425.314639915</v>
      </c>
      <c r="V692" s="26">
        <v>1075658.4693549022</v>
      </c>
      <c r="W692" s="26">
        <v>1076860.104205058</v>
      </c>
      <c r="X692" s="26">
        <v>1078036.2023535413</v>
      </c>
      <c r="Y692" s="26">
        <v>1108752.3255230489</v>
      </c>
      <c r="Z692" s="26">
        <v>1110881.363722503</v>
      </c>
      <c r="AA692" s="55">
        <f t="shared" si="10"/>
        <v>8671781.3476531561</v>
      </c>
    </row>
    <row r="693" spans="1:27">
      <c r="A693" s="5" t="s">
        <v>22</v>
      </c>
      <c r="B693" s="5" t="s">
        <v>1291</v>
      </c>
      <c r="F693" s="5" t="s">
        <v>1059</v>
      </c>
      <c r="G693" s="5" t="s">
        <v>235</v>
      </c>
      <c r="H693" s="5">
        <v>68251000</v>
      </c>
      <c r="I693" s="5" t="s">
        <v>1118</v>
      </c>
      <c r="J693" s="5">
        <v>31</v>
      </c>
      <c r="K693" s="5" t="s">
        <v>867</v>
      </c>
      <c r="L693" s="5" t="s">
        <v>868</v>
      </c>
      <c r="M693" s="5" t="s">
        <v>867</v>
      </c>
      <c r="N693" s="5" t="s">
        <v>870</v>
      </c>
      <c r="S693" s="26">
        <v>20215</v>
      </c>
      <c r="T693" s="26">
        <v>20215</v>
      </c>
      <c r="U693" s="26">
        <v>20215</v>
      </c>
      <c r="V693" s="26">
        <v>20215</v>
      </c>
      <c r="W693" s="26">
        <v>20215</v>
      </c>
      <c r="X693" s="26">
        <v>20215</v>
      </c>
      <c r="Y693" s="26">
        <v>20215</v>
      </c>
      <c r="Z693" s="26">
        <v>20215</v>
      </c>
      <c r="AA693" s="55">
        <f t="shared" si="10"/>
        <v>161720</v>
      </c>
    </row>
    <row r="694" spans="1:27">
      <c r="A694" s="5" t="s">
        <v>22</v>
      </c>
      <c r="B694" s="5" t="s">
        <v>1291</v>
      </c>
      <c r="F694" s="5" t="s">
        <v>1059</v>
      </c>
      <c r="G694" s="5" t="s">
        <v>217</v>
      </c>
      <c r="H694" s="5">
        <v>68311000</v>
      </c>
      <c r="I694" s="5" t="s">
        <v>880</v>
      </c>
      <c r="J694" s="5">
        <v>32</v>
      </c>
      <c r="K694" s="5" t="s">
        <v>881</v>
      </c>
      <c r="L694" s="5" t="s">
        <v>882</v>
      </c>
      <c r="M694" s="5" t="s">
        <v>883</v>
      </c>
      <c r="N694" s="5" t="s">
        <v>862</v>
      </c>
      <c r="S694" s="26">
        <v>149638.54030613057</v>
      </c>
      <c r="T694" s="26">
        <v>149618.3245018918</v>
      </c>
      <c r="U694" s="26">
        <v>149728.46156957993</v>
      </c>
      <c r="V694" s="26">
        <v>149889.20720030289</v>
      </c>
      <c r="W694" s="26">
        <v>150037.04580345924</v>
      </c>
      <c r="X694" s="26">
        <v>154273.59175136776</v>
      </c>
      <c r="Y694" s="26">
        <v>154656.63096156856</v>
      </c>
      <c r="Z694" s="26">
        <v>154934.70566880039</v>
      </c>
      <c r="AA694" s="55">
        <f t="shared" si="10"/>
        <v>1212776.5077631013</v>
      </c>
    </row>
    <row r="695" spans="1:27">
      <c r="A695" s="5" t="s">
        <v>22</v>
      </c>
      <c r="B695" s="5" t="s">
        <v>1291</v>
      </c>
      <c r="F695" s="5" t="s">
        <v>1059</v>
      </c>
      <c r="G695" s="5" t="s">
        <v>236</v>
      </c>
      <c r="H695" s="5">
        <v>68543000</v>
      </c>
      <c r="I695" s="5" t="s">
        <v>900</v>
      </c>
      <c r="J695" s="5">
        <v>34</v>
      </c>
      <c r="K695" s="5" t="s">
        <v>887</v>
      </c>
      <c r="L695" s="5" t="s">
        <v>888</v>
      </c>
      <c r="M695" s="5" t="s">
        <v>887</v>
      </c>
      <c r="N695" s="5" t="s">
        <v>902</v>
      </c>
      <c r="S695" s="26">
        <v>529883.38259532792</v>
      </c>
      <c r="T695" s="26">
        <v>526153.04343339335</v>
      </c>
      <c r="U695" s="26">
        <v>523286.41007222235</v>
      </c>
      <c r="V695" s="26">
        <v>519503.29120052519</v>
      </c>
      <c r="W695" s="26">
        <v>521459.28194590914</v>
      </c>
      <c r="X695" s="26">
        <v>521215.76473051531</v>
      </c>
      <c r="Y695" s="26">
        <v>519413.20646478026</v>
      </c>
      <c r="Z695" s="26">
        <v>522484.63395470893</v>
      </c>
      <c r="AA695" s="55">
        <f t="shared" si="10"/>
        <v>4183399.0143973823</v>
      </c>
    </row>
    <row r="696" spans="1:27">
      <c r="A696" s="5" t="s">
        <v>22</v>
      </c>
      <c r="B696" s="5" t="s">
        <v>1291</v>
      </c>
      <c r="F696" s="5" t="s">
        <v>1059</v>
      </c>
      <c r="G696" s="5" t="s">
        <v>237</v>
      </c>
      <c r="H696" s="5">
        <v>81810000</v>
      </c>
      <c r="I696" s="5" t="s">
        <v>1119</v>
      </c>
      <c r="J696" s="5">
        <v>37</v>
      </c>
      <c r="K696" s="5" t="s">
        <v>1119</v>
      </c>
      <c r="L696" s="5" t="s">
        <v>1122</v>
      </c>
      <c r="M696" s="5" t="s">
        <v>1123</v>
      </c>
      <c r="N696" s="5" t="s">
        <v>1121</v>
      </c>
      <c r="S696" s="26">
        <v>-3042.46</v>
      </c>
      <c r="T696" s="26">
        <v>-3042.46</v>
      </c>
      <c r="U696" s="26">
        <v>-3042.46</v>
      </c>
      <c r="V696" s="26">
        <v>-3042.46</v>
      </c>
      <c r="W696" s="26">
        <v>-3042.46</v>
      </c>
      <c r="X696" s="26">
        <v>-3042.46</v>
      </c>
      <c r="Y696" s="26">
        <v>-3042.46</v>
      </c>
      <c r="Z696" s="26">
        <v>-3042.46</v>
      </c>
      <c r="AA696" s="55">
        <f t="shared" si="10"/>
        <v>-24339.679999999997</v>
      </c>
    </row>
    <row r="697" spans="1:27">
      <c r="A697" s="5" t="s">
        <v>22</v>
      </c>
      <c r="B697" s="5" t="s">
        <v>1291</v>
      </c>
      <c r="F697" s="5" t="s">
        <v>1059</v>
      </c>
      <c r="G697" s="5" t="s">
        <v>131</v>
      </c>
      <c r="H697" s="5">
        <v>81015000</v>
      </c>
      <c r="I697" s="5" t="s">
        <v>991</v>
      </c>
      <c r="J697" s="5">
        <v>38</v>
      </c>
      <c r="K697" s="5" t="s">
        <v>987</v>
      </c>
      <c r="L697" s="5" t="s">
        <v>988</v>
      </c>
      <c r="M697" s="5" t="s">
        <v>987</v>
      </c>
      <c r="N697" s="5" t="s">
        <v>990</v>
      </c>
      <c r="S697" s="26">
        <v>1022322.967379392</v>
      </c>
      <c r="T697" s="26">
        <v>1022322.967379392</v>
      </c>
      <c r="U697" s="26">
        <v>1022322.967379392</v>
      </c>
      <c r="V697" s="26">
        <v>1022322.967379392</v>
      </c>
      <c r="W697" s="26">
        <v>1022322.967379392</v>
      </c>
      <c r="X697" s="26">
        <v>1022322.967379392</v>
      </c>
      <c r="Y697" s="26">
        <v>1030873.8059014718</v>
      </c>
      <c r="Z697" s="26">
        <v>1039994.7003250233</v>
      </c>
      <c r="AA697" s="55">
        <f t="shared" si="10"/>
        <v>8204806.3105028467</v>
      </c>
    </row>
    <row r="698" spans="1:27">
      <c r="A698" s="5" t="s">
        <v>22</v>
      </c>
      <c r="B698" s="5" t="s">
        <v>1291</v>
      </c>
      <c r="F698" s="5" t="s">
        <v>1059</v>
      </c>
      <c r="G698" s="5" t="s">
        <v>132</v>
      </c>
      <c r="H698" s="5">
        <v>81315000</v>
      </c>
      <c r="I698" s="5" t="s">
        <v>995</v>
      </c>
      <c r="J698" s="5">
        <v>39</v>
      </c>
      <c r="K698" s="5" t="s">
        <v>996</v>
      </c>
      <c r="L698" s="5" t="s">
        <v>997</v>
      </c>
      <c r="M698" s="5" t="s">
        <v>998</v>
      </c>
      <c r="N698" s="5" t="s">
        <v>1000</v>
      </c>
      <c r="S698" s="26">
        <v>2838.9265479166165</v>
      </c>
      <c r="T698" s="26">
        <v>3156.6690789072763</v>
      </c>
      <c r="U698" s="26">
        <v>3765.5355235041211</v>
      </c>
      <c r="V698" s="26">
        <v>2283.2527916282934</v>
      </c>
      <c r="W698" s="26">
        <v>2282.489953696077</v>
      </c>
      <c r="X698" s="26">
        <v>3044.7415749826755</v>
      </c>
      <c r="Y698" s="26">
        <v>1631.2289068391062</v>
      </c>
      <c r="Z698" s="26">
        <v>877.42617573915209</v>
      </c>
      <c r="AA698" s="55">
        <f t="shared" si="10"/>
        <v>19880.270553213319</v>
      </c>
    </row>
    <row r="699" spans="1:27">
      <c r="A699" s="5" t="s">
        <v>22</v>
      </c>
      <c r="B699" s="5" t="s">
        <v>1291</v>
      </c>
      <c r="F699" s="5" t="s">
        <v>1059</v>
      </c>
      <c r="G699" s="5" t="s">
        <v>133</v>
      </c>
      <c r="H699" s="5">
        <v>70510000</v>
      </c>
      <c r="I699" s="5" t="s">
        <v>954</v>
      </c>
      <c r="J699" s="5">
        <v>41</v>
      </c>
      <c r="K699" s="5" t="s">
        <v>955</v>
      </c>
      <c r="L699" s="5" t="s">
        <v>956</v>
      </c>
      <c r="M699" s="5" t="s">
        <v>957</v>
      </c>
      <c r="N699" s="5" t="s">
        <v>959</v>
      </c>
      <c r="S699" s="26">
        <v>-69202.988384101904</v>
      </c>
      <c r="T699" s="26">
        <v>-72912.582105297406</v>
      </c>
      <c r="U699" s="26">
        <v>-76974.059813980202</v>
      </c>
      <c r="V699" s="26">
        <v>-81329.314844199194</v>
      </c>
      <c r="W699" s="26">
        <v>-84813.224231244094</v>
      </c>
      <c r="X699" s="26">
        <v>-86733.8241839931</v>
      </c>
      <c r="Y699" s="26">
        <v>-24088.473863925399</v>
      </c>
      <c r="Z699" s="26">
        <v>-23854.1697250244</v>
      </c>
      <c r="AA699" s="55">
        <f t="shared" si="10"/>
        <v>-519908.63715176564</v>
      </c>
    </row>
    <row r="700" spans="1:27">
      <c r="A700" s="5" t="s">
        <v>22</v>
      </c>
      <c r="B700" s="5" t="s">
        <v>1291</v>
      </c>
      <c r="F700" s="5" t="s">
        <v>1059</v>
      </c>
      <c r="G700" s="5" t="s">
        <v>134</v>
      </c>
      <c r="H700" s="5">
        <v>85000000</v>
      </c>
      <c r="I700" s="5" t="s">
        <v>1015</v>
      </c>
      <c r="J700" s="5">
        <v>42</v>
      </c>
      <c r="K700" s="5" t="s">
        <v>1016</v>
      </c>
      <c r="L700" s="5" t="s">
        <v>1017</v>
      </c>
      <c r="M700" s="5" t="s">
        <v>1018</v>
      </c>
      <c r="N700" s="5" t="s">
        <v>959</v>
      </c>
      <c r="S700" s="26">
        <v>-31181.707470159501</v>
      </c>
      <c r="T700" s="26">
        <v>-32851.961795797397</v>
      </c>
      <c r="U700" s="26">
        <v>-34680.639643451897</v>
      </c>
      <c r="V700" s="26">
        <v>-36641.605098474502</v>
      </c>
      <c r="W700" s="26">
        <v>-37961.705419476297</v>
      </c>
      <c r="X700" s="26">
        <v>-38571.5374298885</v>
      </c>
      <c r="Y700" s="26">
        <v>-10868.7631149278</v>
      </c>
      <c r="Z700" s="26">
        <v>-10763.2617826768</v>
      </c>
      <c r="AA700" s="55">
        <f t="shared" si="10"/>
        <v>-233521.18175485267</v>
      </c>
    </row>
    <row r="701" spans="1:27">
      <c r="A701" s="5" t="s">
        <v>22</v>
      </c>
      <c r="B701" s="5" t="s">
        <v>1291</v>
      </c>
      <c r="F701" s="5" t="s">
        <v>1059</v>
      </c>
      <c r="G701" s="5" t="s">
        <v>135</v>
      </c>
      <c r="H701" s="5">
        <v>82010000</v>
      </c>
      <c r="I701" s="5" t="s">
        <v>1007</v>
      </c>
      <c r="J701" s="5">
        <v>43</v>
      </c>
      <c r="K701" s="5" t="s">
        <v>1008</v>
      </c>
      <c r="L701" s="5" t="s">
        <v>1009</v>
      </c>
      <c r="M701" s="5" t="s">
        <v>1008</v>
      </c>
      <c r="N701" s="5" t="s">
        <v>1011</v>
      </c>
      <c r="S701" s="26">
        <v>3925.0166402014943</v>
      </c>
      <c r="T701" s="26">
        <v>3925.0166402014943</v>
      </c>
      <c r="U701" s="26">
        <v>3925.0166402014943</v>
      </c>
      <c r="V701" s="26">
        <v>3925.0166402014943</v>
      </c>
      <c r="W701" s="26">
        <v>3925.0166402014943</v>
      </c>
      <c r="X701" s="26">
        <v>3925.0166402014943</v>
      </c>
      <c r="Y701" s="26">
        <v>3960.3010765805252</v>
      </c>
      <c r="Z701" s="26">
        <v>3997.9378087181585</v>
      </c>
      <c r="AA701" s="55">
        <f t="shared" ref="AA701:AA746" si="11">SUM(O701:Z701)</f>
        <v>31508.338726507649</v>
      </c>
    </row>
    <row r="702" spans="1:27">
      <c r="A702" s="5" t="s">
        <v>22</v>
      </c>
      <c r="B702" s="5" t="s">
        <v>1291</v>
      </c>
      <c r="F702" s="5" t="s">
        <v>1059</v>
      </c>
      <c r="G702" s="5" t="s">
        <v>136</v>
      </c>
      <c r="H702" s="5">
        <v>82015000</v>
      </c>
      <c r="I702" s="5" t="s">
        <v>1012</v>
      </c>
      <c r="J702" s="5">
        <v>43</v>
      </c>
      <c r="K702" s="5" t="s">
        <v>1008</v>
      </c>
      <c r="L702" s="5" t="s">
        <v>1009</v>
      </c>
      <c r="M702" s="5" t="s">
        <v>1008</v>
      </c>
      <c r="N702" s="5" t="s">
        <v>1011</v>
      </c>
      <c r="S702" s="26">
        <v>3925.0166402014943</v>
      </c>
      <c r="T702" s="26">
        <v>3925.0166402014943</v>
      </c>
      <c r="U702" s="26">
        <v>3925.0166402014943</v>
      </c>
      <c r="V702" s="26">
        <v>3925.0166402014943</v>
      </c>
      <c r="W702" s="26">
        <v>3925.0166402014943</v>
      </c>
      <c r="X702" s="26">
        <v>3925.0166402014943</v>
      </c>
      <c r="Y702" s="26">
        <v>3960.3010765805252</v>
      </c>
      <c r="Z702" s="26">
        <v>3997.9378087181585</v>
      </c>
      <c r="AA702" s="55">
        <f t="shared" si="11"/>
        <v>31508.338726507649</v>
      </c>
    </row>
    <row r="703" spans="1:27">
      <c r="A703" s="5" t="s">
        <v>22</v>
      </c>
      <c r="B703" s="5" t="s">
        <v>1291</v>
      </c>
      <c r="F703" s="5" t="s">
        <v>1059</v>
      </c>
      <c r="G703" s="5" t="s">
        <v>178</v>
      </c>
      <c r="H703" s="5">
        <v>75820000</v>
      </c>
      <c r="I703" s="5" t="s">
        <v>984</v>
      </c>
      <c r="J703" s="5">
        <v>44</v>
      </c>
      <c r="K703" s="5" t="s">
        <v>961</v>
      </c>
      <c r="L703" s="5" t="s">
        <v>982</v>
      </c>
      <c r="M703" s="5" t="s">
        <v>983</v>
      </c>
      <c r="N703" s="5" t="s">
        <v>812</v>
      </c>
      <c r="S703" s="26">
        <v>5500</v>
      </c>
      <c r="T703" s="26">
        <v>5500</v>
      </c>
      <c r="U703" s="26">
        <v>7000</v>
      </c>
      <c r="V703" s="26">
        <v>9500</v>
      </c>
      <c r="W703" s="26">
        <v>5500</v>
      </c>
      <c r="X703" s="26">
        <v>5500</v>
      </c>
      <c r="Y703" s="26">
        <v>5500</v>
      </c>
      <c r="Z703" s="26">
        <v>5500</v>
      </c>
      <c r="AA703" s="55">
        <f t="shared" si="11"/>
        <v>49500</v>
      </c>
    </row>
    <row r="704" spans="1:27">
      <c r="A704" s="5" t="s">
        <v>22</v>
      </c>
      <c r="B704" s="5" t="s">
        <v>1291</v>
      </c>
      <c r="F704" s="5" t="s">
        <v>1059</v>
      </c>
      <c r="G704" s="5" t="s">
        <v>137</v>
      </c>
      <c r="H704" s="5">
        <v>69011000</v>
      </c>
      <c r="I704" s="5" t="s">
        <v>907</v>
      </c>
      <c r="J704" s="5">
        <v>45</v>
      </c>
      <c r="K704" s="5" t="s">
        <v>908</v>
      </c>
      <c r="L704" s="5" t="s">
        <v>909</v>
      </c>
      <c r="M704" s="5" t="s">
        <v>910</v>
      </c>
      <c r="N704" s="5" t="s">
        <v>912</v>
      </c>
      <c r="S704" s="26">
        <v>960951.53983650147</v>
      </c>
      <c r="T704" s="26">
        <v>438530.04797111137</v>
      </c>
      <c r="U704" s="26">
        <v>672254.19045861519</v>
      </c>
      <c r="V704" s="26">
        <v>960489.60528826609</v>
      </c>
      <c r="W704" s="26">
        <v>-254592.06624862476</v>
      </c>
      <c r="X704" s="26">
        <v>1247517.8774456091</v>
      </c>
      <c r="Y704" s="26">
        <v>1519158.9590950755</v>
      </c>
      <c r="Z704" s="26">
        <v>883930.10932264093</v>
      </c>
      <c r="AA704" s="55">
        <f t="shared" si="11"/>
        <v>6428240.2631691955</v>
      </c>
    </row>
    <row r="705" spans="1:27">
      <c r="A705" s="5" t="s">
        <v>22</v>
      </c>
      <c r="B705" s="5" t="s">
        <v>1291</v>
      </c>
      <c r="F705" s="5" t="s">
        <v>1059</v>
      </c>
      <c r="G705" s="5" t="s">
        <v>146</v>
      </c>
      <c r="H705" s="5">
        <v>86021500</v>
      </c>
      <c r="I705" s="5" t="s">
        <v>1019</v>
      </c>
      <c r="J705" s="5">
        <v>50</v>
      </c>
      <c r="K705" s="5" t="s">
        <v>1020</v>
      </c>
      <c r="L705" s="5" t="s">
        <v>1021</v>
      </c>
      <c r="M705" s="5" t="s">
        <v>1022</v>
      </c>
      <c r="N705" s="5" t="s">
        <v>1024</v>
      </c>
      <c r="S705" s="26">
        <v>0</v>
      </c>
      <c r="T705" s="26">
        <v>0</v>
      </c>
      <c r="U705" s="26">
        <v>3227274.78083434</v>
      </c>
      <c r="V705" s="26">
        <v>0</v>
      </c>
      <c r="W705" s="26">
        <v>0</v>
      </c>
      <c r="X705" s="26">
        <v>2642773.9647342213</v>
      </c>
      <c r="Y705" s="26">
        <v>0</v>
      </c>
      <c r="Z705" s="26">
        <v>0</v>
      </c>
      <c r="AA705" s="55">
        <f t="shared" si="11"/>
        <v>5870048.7455685614</v>
      </c>
    </row>
    <row r="706" spans="1:27">
      <c r="A706" s="5" t="s">
        <v>22</v>
      </c>
      <c r="B706" s="5" t="s">
        <v>1292</v>
      </c>
      <c r="F706" s="5" t="s">
        <v>1059</v>
      </c>
      <c r="G706" s="5" t="s">
        <v>72</v>
      </c>
      <c r="H706" s="5">
        <v>40111000</v>
      </c>
      <c r="I706" s="5" t="s">
        <v>249</v>
      </c>
      <c r="J706" s="5">
        <v>1</v>
      </c>
      <c r="K706" s="5" t="s">
        <v>250</v>
      </c>
      <c r="L706" s="5" t="s">
        <v>251</v>
      </c>
      <c r="M706" s="5" t="s">
        <v>252</v>
      </c>
      <c r="N706" s="5" t="s">
        <v>254</v>
      </c>
      <c r="S706" s="26">
        <v>7504107.8120355196</v>
      </c>
      <c r="T706" s="26">
        <v>7102221.2300392101</v>
      </c>
      <c r="U706" s="26">
        <v>6733973.6593438601</v>
      </c>
      <c r="V706" s="26">
        <v>7117219.22284518</v>
      </c>
      <c r="W706" s="26">
        <v>7112550.7636734704</v>
      </c>
      <c r="X706" s="26">
        <v>8128271.2992354799</v>
      </c>
      <c r="Y706" s="26">
        <v>8720193.5773060396</v>
      </c>
      <c r="Z706" s="26">
        <v>8510082.3496066406</v>
      </c>
      <c r="AA706" s="55">
        <f t="shared" si="11"/>
        <v>60928619.914085396</v>
      </c>
    </row>
    <row r="707" spans="1:27">
      <c r="A707" s="5" t="s">
        <v>22</v>
      </c>
      <c r="B707" s="5" t="s">
        <v>1292</v>
      </c>
      <c r="F707" s="13" t="s">
        <v>1059</v>
      </c>
      <c r="G707" s="1" t="s">
        <v>72</v>
      </c>
      <c r="H707" s="1">
        <v>40111000</v>
      </c>
      <c r="I707" s="13" t="s">
        <v>249</v>
      </c>
      <c r="J707" s="13">
        <v>1</v>
      </c>
      <c r="K707" s="13" t="s">
        <v>250</v>
      </c>
      <c r="L707" s="49" t="s">
        <v>251</v>
      </c>
      <c r="M707" s="49" t="s">
        <v>252</v>
      </c>
      <c r="N707" s="49" t="s">
        <v>254</v>
      </c>
      <c r="S707" s="26">
        <v>-3827608</v>
      </c>
      <c r="T707" s="26">
        <v>-3643417</v>
      </c>
      <c r="U707" s="26">
        <v>-3848663</v>
      </c>
      <c r="V707" s="26">
        <v>-3718674</v>
      </c>
      <c r="W707" s="26">
        <v>-3778534</v>
      </c>
      <c r="X707" s="26">
        <v>-4070051</v>
      </c>
      <c r="Y707" s="26">
        <v>-4697984</v>
      </c>
      <c r="Z707" s="26">
        <v>-4016598</v>
      </c>
      <c r="AA707" s="55">
        <f t="shared" si="11"/>
        <v>-31601529</v>
      </c>
    </row>
    <row r="708" spans="1:27">
      <c r="A708" s="5" t="s">
        <v>22</v>
      </c>
      <c r="B708" s="5" t="s">
        <v>1292</v>
      </c>
      <c r="F708" s="13" t="s">
        <v>1059</v>
      </c>
      <c r="G708" s="1" t="s">
        <v>73</v>
      </c>
      <c r="H708" s="1">
        <v>40121000</v>
      </c>
      <c r="I708" s="13" t="s">
        <v>258</v>
      </c>
      <c r="J708" s="13">
        <v>1</v>
      </c>
      <c r="K708" s="13" t="s">
        <v>250</v>
      </c>
      <c r="L708" s="13" t="s">
        <v>259</v>
      </c>
      <c r="M708" s="13" t="s">
        <v>260</v>
      </c>
      <c r="N708" s="13" t="s">
        <v>262</v>
      </c>
      <c r="S708" s="26">
        <v>-1563210</v>
      </c>
      <c r="T708" s="26">
        <v>-1543924</v>
      </c>
      <c r="U708" s="26">
        <v>-1615557</v>
      </c>
      <c r="V708" s="26">
        <v>-1682354</v>
      </c>
      <c r="W708" s="26">
        <v>-1484004</v>
      </c>
      <c r="X708" s="26">
        <v>-1825500</v>
      </c>
      <c r="Y708" s="26">
        <v>-2079753</v>
      </c>
      <c r="Z708" s="26">
        <v>-1959897</v>
      </c>
      <c r="AA708" s="55">
        <f t="shared" si="11"/>
        <v>-13754199</v>
      </c>
    </row>
    <row r="709" spans="1:27">
      <c r="A709" s="5" t="s">
        <v>22</v>
      </c>
      <c r="B709" s="5" t="s">
        <v>1292</v>
      </c>
      <c r="F709" s="13" t="s">
        <v>1059</v>
      </c>
      <c r="G709" s="1" t="s">
        <v>74</v>
      </c>
      <c r="H709" s="1">
        <v>40131000</v>
      </c>
      <c r="I709" s="13" t="s">
        <v>264</v>
      </c>
      <c r="J709" s="13">
        <v>1</v>
      </c>
      <c r="K709" s="13" t="s">
        <v>250</v>
      </c>
      <c r="L709" s="13" t="s">
        <v>265</v>
      </c>
      <c r="M709" s="13" t="s">
        <v>266</v>
      </c>
      <c r="N709" s="13" t="s">
        <v>268</v>
      </c>
      <c r="S709" s="26">
        <v>-210302</v>
      </c>
      <c r="T709" s="26">
        <v>-200623</v>
      </c>
      <c r="U709" s="26">
        <v>-196449</v>
      </c>
      <c r="V709" s="26">
        <v>-199819</v>
      </c>
      <c r="W709" s="26">
        <v>-201395</v>
      </c>
      <c r="X709" s="26">
        <v>-236553</v>
      </c>
      <c r="Y709" s="26">
        <v>-231679</v>
      </c>
      <c r="Z709" s="26">
        <v>-247937</v>
      </c>
      <c r="AA709" s="55">
        <f t="shared" si="11"/>
        <v>-1724757</v>
      </c>
    </row>
    <row r="710" spans="1:27">
      <c r="A710" s="5" t="s">
        <v>22</v>
      </c>
      <c r="B710" s="5" t="s">
        <v>1292</v>
      </c>
      <c r="F710" s="13" t="s">
        <v>1059</v>
      </c>
      <c r="G710" s="1" t="s">
        <v>77</v>
      </c>
      <c r="H710" s="1">
        <v>40151000</v>
      </c>
      <c r="I710" s="13" t="s">
        <v>282</v>
      </c>
      <c r="J710" s="13">
        <v>1</v>
      </c>
      <c r="K710" s="13" t="s">
        <v>250</v>
      </c>
      <c r="L710" s="13" t="s">
        <v>283</v>
      </c>
      <c r="M710" s="13" t="s">
        <v>284</v>
      </c>
      <c r="N710" s="13" t="s">
        <v>286</v>
      </c>
      <c r="S710" s="26">
        <v>-422232</v>
      </c>
      <c r="T710" s="26">
        <v>-419167</v>
      </c>
      <c r="U710" s="26">
        <v>-390015</v>
      </c>
      <c r="V710" s="26">
        <v>-394668</v>
      </c>
      <c r="W710" s="26">
        <v>-481815</v>
      </c>
      <c r="X710" s="26">
        <v>-539550</v>
      </c>
      <c r="Y710" s="26">
        <v>-552994</v>
      </c>
      <c r="Z710" s="26">
        <v>-615206</v>
      </c>
      <c r="AA710" s="55">
        <f t="shared" si="11"/>
        <v>-3815647</v>
      </c>
    </row>
    <row r="711" spans="1:27">
      <c r="A711" s="5" t="s">
        <v>22</v>
      </c>
      <c r="B711" s="5" t="s">
        <v>1292</v>
      </c>
      <c r="F711" s="13" t="s">
        <v>1059</v>
      </c>
      <c r="G711" s="1" t="s">
        <v>78</v>
      </c>
      <c r="H711" s="1">
        <v>40161000</v>
      </c>
      <c r="I711" s="13" t="s">
        <v>288</v>
      </c>
      <c r="J711" s="13">
        <v>1</v>
      </c>
      <c r="K711" s="13" t="s">
        <v>250</v>
      </c>
      <c r="L711" s="13" t="s">
        <v>289</v>
      </c>
      <c r="M711" s="13" t="s">
        <v>290</v>
      </c>
      <c r="N711" s="13" t="s">
        <v>292</v>
      </c>
      <c r="S711" s="26">
        <v>-133896</v>
      </c>
      <c r="T711" s="26">
        <v>-119861</v>
      </c>
      <c r="U711" s="26">
        <v>-136802</v>
      </c>
      <c r="V711" s="26">
        <v>-132771</v>
      </c>
      <c r="W711" s="26">
        <v>-141485</v>
      </c>
      <c r="X711" s="26">
        <v>-157766</v>
      </c>
      <c r="Y711" s="26">
        <v>-185513</v>
      </c>
      <c r="Z711" s="26">
        <v>-178676</v>
      </c>
      <c r="AA711" s="55">
        <f t="shared" si="11"/>
        <v>-1186770</v>
      </c>
    </row>
    <row r="712" spans="1:27">
      <c r="A712" s="5" t="s">
        <v>22</v>
      </c>
      <c r="B712" s="5" t="s">
        <v>1292</v>
      </c>
      <c r="F712" s="13" t="s">
        <v>1059</v>
      </c>
      <c r="G712" s="1" t="s">
        <v>76</v>
      </c>
      <c r="H712" s="1">
        <v>40145000</v>
      </c>
      <c r="I712" s="13" t="s">
        <v>276</v>
      </c>
      <c r="J712" s="13">
        <v>1</v>
      </c>
      <c r="K712" s="13" t="s">
        <v>250</v>
      </c>
      <c r="L712" s="13" t="s">
        <v>277</v>
      </c>
      <c r="M712" s="13" t="s">
        <v>278</v>
      </c>
      <c r="N712" s="13" t="s">
        <v>280</v>
      </c>
      <c r="S712" s="26">
        <v>-224987</v>
      </c>
      <c r="T712" s="26">
        <v>-224987</v>
      </c>
      <c r="U712" s="26">
        <v>-224987</v>
      </c>
      <c r="V712" s="26">
        <v>-224987</v>
      </c>
      <c r="W712" s="26">
        <v>-224987</v>
      </c>
      <c r="X712" s="26">
        <v>-224987</v>
      </c>
      <c r="Y712" s="26">
        <v>-224987</v>
      </c>
      <c r="Z712" s="26">
        <v>-224987</v>
      </c>
      <c r="AA712" s="55">
        <f t="shared" si="11"/>
        <v>-1799896</v>
      </c>
    </row>
    <row r="713" spans="1:27">
      <c r="A713" s="5" t="s">
        <v>22</v>
      </c>
      <c r="B713" s="5" t="s">
        <v>1292</v>
      </c>
      <c r="F713" s="13" t="s">
        <v>1059</v>
      </c>
      <c r="G713" s="1" t="s">
        <v>75</v>
      </c>
      <c r="H713" s="1">
        <v>40141000</v>
      </c>
      <c r="I713" s="13" t="s">
        <v>270</v>
      </c>
      <c r="J713" s="13">
        <v>1</v>
      </c>
      <c r="K713" s="13" t="s">
        <v>250</v>
      </c>
      <c r="L713" s="13" t="s">
        <v>271</v>
      </c>
      <c r="M713" s="13" t="s">
        <v>272</v>
      </c>
      <c r="N713" s="13" t="s">
        <v>274</v>
      </c>
      <c r="S713" s="26">
        <v>-311709</v>
      </c>
      <c r="T713" s="26">
        <v>-311709</v>
      </c>
      <c r="U713" s="26">
        <v>-311709</v>
      </c>
      <c r="V713" s="26">
        <v>-311709</v>
      </c>
      <c r="W713" s="26">
        <v>-311709</v>
      </c>
      <c r="X713" s="26">
        <v>-311709</v>
      </c>
      <c r="Y713" s="26">
        <v>-311709</v>
      </c>
      <c r="Z713" s="26">
        <v>-311709</v>
      </c>
      <c r="AA713" s="55">
        <f t="shared" si="11"/>
        <v>-2493672</v>
      </c>
    </row>
    <row r="714" spans="1:27">
      <c r="A714" s="5" t="s">
        <v>22</v>
      </c>
      <c r="B714" s="5" t="s">
        <v>1292</v>
      </c>
      <c r="F714" s="13" t="s">
        <v>1059</v>
      </c>
      <c r="G714" s="1" t="s">
        <v>1285</v>
      </c>
      <c r="H714" s="1">
        <v>40171000</v>
      </c>
      <c r="I714" s="13" t="s">
        <v>297</v>
      </c>
      <c r="J714" s="13">
        <v>1</v>
      </c>
      <c r="K714" s="13" t="s">
        <v>250</v>
      </c>
      <c r="L714" s="5" t="s">
        <v>298</v>
      </c>
      <c r="M714" s="5" t="s">
        <v>299</v>
      </c>
      <c r="N714" s="5" t="s">
        <v>301</v>
      </c>
      <c r="S714" s="26">
        <v>-7053.666666666667</v>
      </c>
      <c r="T714" s="26">
        <v>-7053.666666666667</v>
      </c>
      <c r="U714" s="26">
        <v>-7053.666666666667</v>
      </c>
      <c r="V714" s="26">
        <v>-7053.666666666667</v>
      </c>
      <c r="W714" s="26">
        <v>-7053.666666666667</v>
      </c>
      <c r="X714" s="26">
        <v>-7053.666666666667</v>
      </c>
      <c r="Y714" s="26">
        <v>-7053.666666666667</v>
      </c>
      <c r="Z714" s="26">
        <v>-7053.666666666667</v>
      </c>
      <c r="AA714" s="55">
        <f t="shared" si="11"/>
        <v>-56429.333333333328</v>
      </c>
    </row>
    <row r="715" spans="1:27">
      <c r="A715" s="5" t="s">
        <v>22</v>
      </c>
      <c r="B715" s="5" t="s">
        <v>1292</v>
      </c>
      <c r="F715" s="5" t="s">
        <v>1059</v>
      </c>
      <c r="G715" s="5" t="s">
        <v>230</v>
      </c>
      <c r="H715" s="5">
        <v>40310300</v>
      </c>
      <c r="I715" s="5" t="s">
        <v>334</v>
      </c>
      <c r="J715" s="5">
        <v>3</v>
      </c>
      <c r="K715" s="5" t="s">
        <v>323</v>
      </c>
      <c r="L715" s="5" t="s">
        <v>324</v>
      </c>
      <c r="M715" s="5" t="s">
        <v>325</v>
      </c>
      <c r="N715" s="5" t="s">
        <v>336</v>
      </c>
      <c r="S715" s="26">
        <v>189117.62082826399</v>
      </c>
      <c r="T715" s="26">
        <v>179441.74652700601</v>
      </c>
      <c r="U715" s="26">
        <v>194904.06794094801</v>
      </c>
      <c r="V715" s="26">
        <v>182305.72244532101</v>
      </c>
      <c r="W715" s="26">
        <v>188156.91166592701</v>
      </c>
      <c r="X715" s="26">
        <v>208741.826724126</v>
      </c>
      <c r="Y715" s="26">
        <v>206167.905058112</v>
      </c>
      <c r="Z715" s="26">
        <v>221082.808945995</v>
      </c>
      <c r="AA715" s="55">
        <f t="shared" si="11"/>
        <v>1569918.6101356989</v>
      </c>
    </row>
    <row r="716" spans="1:27">
      <c r="A716" s="5" t="s">
        <v>22</v>
      </c>
      <c r="B716" s="5" t="s">
        <v>1292</v>
      </c>
      <c r="F716" s="5" t="s">
        <v>1059</v>
      </c>
      <c r="G716" s="5" t="s">
        <v>148</v>
      </c>
      <c r="H716" s="5">
        <v>40310100</v>
      </c>
      <c r="I716" s="5" t="s">
        <v>322</v>
      </c>
      <c r="J716" s="5">
        <v>3</v>
      </c>
      <c r="K716" s="5" t="s">
        <v>323</v>
      </c>
      <c r="L716" s="5" t="s">
        <v>324</v>
      </c>
      <c r="M716" s="5" t="s">
        <v>325</v>
      </c>
      <c r="N716" s="5" t="s">
        <v>327</v>
      </c>
      <c r="S716" s="26">
        <v>-85698.55</v>
      </c>
      <c r="T716" s="26">
        <v>-74521.899999999994</v>
      </c>
      <c r="U716" s="26">
        <v>-86604.01999999999</v>
      </c>
      <c r="V716" s="26">
        <v>-71986.87</v>
      </c>
      <c r="W716" s="26">
        <v>-66889.33</v>
      </c>
      <c r="X716" s="26">
        <v>-73965.950000000012</v>
      </c>
      <c r="Y716" s="26">
        <v>-65541.2</v>
      </c>
      <c r="Z716" s="26">
        <v>-70578.39</v>
      </c>
      <c r="AA716" s="55">
        <f t="shared" si="11"/>
        <v>-595786.21</v>
      </c>
    </row>
    <row r="717" spans="1:27">
      <c r="A717" s="5" t="s">
        <v>22</v>
      </c>
      <c r="B717" s="5" t="s">
        <v>1292</v>
      </c>
      <c r="F717" s="5" t="s">
        <v>1059</v>
      </c>
      <c r="G717" s="5" t="s">
        <v>196</v>
      </c>
      <c r="H717" s="5">
        <v>40310200</v>
      </c>
      <c r="I717" s="5" t="s">
        <v>328</v>
      </c>
      <c r="J717" s="5">
        <v>3</v>
      </c>
      <c r="K717" s="5" t="s">
        <v>323</v>
      </c>
      <c r="L717" s="5" t="s">
        <v>324</v>
      </c>
      <c r="M717" s="5" t="s">
        <v>325</v>
      </c>
      <c r="N717" s="5" t="s">
        <v>330</v>
      </c>
      <c r="S717" s="26">
        <v>-5693.21</v>
      </c>
      <c r="T717" s="26">
        <v>-5693.21</v>
      </c>
      <c r="U717" s="26">
        <v>-5693.21</v>
      </c>
      <c r="V717" s="26">
        <v>-5693.21</v>
      </c>
      <c r="W717" s="26">
        <v>-5693.21</v>
      </c>
      <c r="X717" s="26">
        <v>-7059</v>
      </c>
      <c r="Y717" s="26">
        <v>-5693.21</v>
      </c>
      <c r="Z717" s="26">
        <v>-5693.21</v>
      </c>
      <c r="AA717" s="55">
        <f t="shared" si="11"/>
        <v>-46911.47</v>
      </c>
    </row>
    <row r="718" spans="1:27">
      <c r="A718" s="5" t="s">
        <v>22</v>
      </c>
      <c r="B718" s="5" t="s">
        <v>1292</v>
      </c>
      <c r="F718" s="5" t="s">
        <v>1059</v>
      </c>
      <c r="G718" s="5" t="s">
        <v>197</v>
      </c>
      <c r="H718" s="5">
        <v>40310250</v>
      </c>
      <c r="I718" s="5" t="s">
        <v>331</v>
      </c>
      <c r="J718" s="5">
        <v>3</v>
      </c>
      <c r="K718" s="5" t="s">
        <v>323</v>
      </c>
      <c r="L718" s="5" t="s">
        <v>324</v>
      </c>
      <c r="M718" s="5" t="s">
        <v>325</v>
      </c>
      <c r="N718" s="5" t="s">
        <v>333</v>
      </c>
      <c r="S718" s="26">
        <v>-5450</v>
      </c>
      <c r="T718" s="26">
        <v>-5450</v>
      </c>
      <c r="U718" s="26">
        <v>-5450</v>
      </c>
      <c r="V718" s="26">
        <v>-5450</v>
      </c>
      <c r="W718" s="26">
        <v>-5450</v>
      </c>
      <c r="X718" s="26">
        <v>-5450</v>
      </c>
      <c r="Y718" s="26">
        <v>-5450</v>
      </c>
      <c r="Z718" s="26">
        <v>-5450</v>
      </c>
      <c r="AA718" s="55">
        <f t="shared" si="11"/>
        <v>-43600</v>
      </c>
    </row>
    <row r="719" spans="1:27">
      <c r="A719" s="5" t="s">
        <v>22</v>
      </c>
      <c r="B719" s="5" t="s">
        <v>1292</v>
      </c>
      <c r="F719" s="5" t="s">
        <v>1059</v>
      </c>
      <c r="G719" s="5" t="s">
        <v>198</v>
      </c>
      <c r="H719" s="5">
        <v>40310400</v>
      </c>
      <c r="I719" s="5" t="s">
        <v>337</v>
      </c>
      <c r="J719" s="5">
        <v>3</v>
      </c>
      <c r="K719" s="5" t="s">
        <v>323</v>
      </c>
      <c r="L719" s="5" t="s">
        <v>324</v>
      </c>
      <c r="M719" s="5" t="s">
        <v>325</v>
      </c>
      <c r="N719" s="5" t="s">
        <v>336</v>
      </c>
      <c r="S719" s="26">
        <v>-3246.666666666667</v>
      </c>
      <c r="T719" s="26">
        <v>-3246.666666666667</v>
      </c>
      <c r="U719" s="26">
        <v>-2651.4444444444439</v>
      </c>
      <c r="V719" s="26">
        <v>-2164.4444444444439</v>
      </c>
      <c r="W719" s="26">
        <v>-2651.4444444444439</v>
      </c>
      <c r="X719" s="26">
        <v>-2651.4444444444439</v>
      </c>
      <c r="Y719" s="26">
        <v>-2759.666666666667</v>
      </c>
      <c r="Z719" s="26">
        <v>-2759.666666666667</v>
      </c>
      <c r="AA719" s="55">
        <f t="shared" si="11"/>
        <v>-22131.444444444445</v>
      </c>
    </row>
    <row r="720" spans="1:27">
      <c r="A720" s="5" t="s">
        <v>22</v>
      </c>
      <c r="B720" s="5" t="s">
        <v>1292</v>
      </c>
      <c r="F720" s="5" t="s">
        <v>1059</v>
      </c>
      <c r="G720" s="5" t="s">
        <v>199</v>
      </c>
      <c r="H720" s="5">
        <v>40310500</v>
      </c>
      <c r="I720" s="5" t="s">
        <v>338</v>
      </c>
      <c r="J720" s="5">
        <v>3</v>
      </c>
      <c r="K720" s="5" t="s">
        <v>323</v>
      </c>
      <c r="L720" s="5" t="s">
        <v>324</v>
      </c>
      <c r="M720" s="5" t="s">
        <v>325</v>
      </c>
      <c r="N720" s="5" t="s">
        <v>336</v>
      </c>
      <c r="S720" s="26">
        <v>-47127.340000000004</v>
      </c>
      <c r="T720" s="26">
        <v>-48592.23</v>
      </c>
      <c r="U720" s="26">
        <v>-52625</v>
      </c>
      <c r="V720" s="26">
        <v>-55084.079999999994</v>
      </c>
      <c r="W720" s="26">
        <v>-65567.510000000009</v>
      </c>
      <c r="X720" s="26">
        <v>-77786.36</v>
      </c>
      <c r="Y720" s="26">
        <v>-84885.21</v>
      </c>
      <c r="Z720" s="26">
        <v>-94818.240000000005</v>
      </c>
      <c r="AA720" s="55">
        <f t="shared" si="11"/>
        <v>-526485.97000000009</v>
      </c>
    </row>
    <row r="721" spans="1:27">
      <c r="A721" s="5" t="s">
        <v>22</v>
      </c>
      <c r="B721" s="5" t="s">
        <v>1292</v>
      </c>
      <c r="F721" s="5" t="s">
        <v>1059</v>
      </c>
      <c r="G721" s="5" t="s">
        <v>200</v>
      </c>
      <c r="H721" s="5">
        <v>40310600</v>
      </c>
      <c r="I721" s="5" t="s">
        <v>339</v>
      </c>
      <c r="J721" s="5">
        <v>3</v>
      </c>
      <c r="K721" s="5" t="s">
        <v>323</v>
      </c>
      <c r="L721" s="5" t="s">
        <v>324</v>
      </c>
      <c r="M721" s="5" t="s">
        <v>325</v>
      </c>
      <c r="N721" s="5" t="s">
        <v>336</v>
      </c>
      <c r="S721" s="26">
        <v>-4386.166666666667</v>
      </c>
      <c r="T721" s="26">
        <v>-4386.166666666667</v>
      </c>
      <c r="U721" s="26">
        <v>-4386.166666666667</v>
      </c>
      <c r="V721" s="26">
        <v>-4386.166666666667</v>
      </c>
      <c r="W721" s="26">
        <v>-4386.166666666667</v>
      </c>
      <c r="X721" s="26">
        <v>-4386.166666666667</v>
      </c>
      <c r="Y721" s="26">
        <v>-4386.166666666667</v>
      </c>
      <c r="Z721" s="26">
        <v>-4386.166666666667</v>
      </c>
      <c r="AA721" s="55">
        <f t="shared" si="11"/>
        <v>-35089.333333333336</v>
      </c>
    </row>
    <row r="722" spans="1:27">
      <c r="A722" s="5" t="s">
        <v>22</v>
      </c>
      <c r="B722" s="5" t="s">
        <v>1292</v>
      </c>
      <c r="F722" s="5" t="s">
        <v>1059</v>
      </c>
      <c r="G722" s="5" t="s">
        <v>201</v>
      </c>
      <c r="H722" s="5">
        <v>40310700</v>
      </c>
      <c r="I722" s="5" t="s">
        <v>340</v>
      </c>
      <c r="J722" s="5">
        <v>3</v>
      </c>
      <c r="K722" s="5" t="s">
        <v>323</v>
      </c>
      <c r="L722" s="5" t="s">
        <v>324</v>
      </c>
      <c r="M722" s="5" t="s">
        <v>325</v>
      </c>
      <c r="N722" s="5" t="s">
        <v>336</v>
      </c>
      <c r="S722" s="26">
        <v>-24967.083333333336</v>
      </c>
      <c r="T722" s="26">
        <v>-24967.083333333336</v>
      </c>
      <c r="U722" s="26">
        <v>-24967.083333333336</v>
      </c>
      <c r="V722" s="26">
        <v>-24967.083333333336</v>
      </c>
      <c r="W722" s="26">
        <v>-24967.083333333336</v>
      </c>
      <c r="X722" s="26">
        <v>-24967.083333333336</v>
      </c>
      <c r="Y722" s="26">
        <v>-24967.083333333336</v>
      </c>
      <c r="Z722" s="26">
        <v>-24967.083333333336</v>
      </c>
      <c r="AA722" s="55">
        <f t="shared" si="11"/>
        <v>-199736.66666666672</v>
      </c>
    </row>
    <row r="723" spans="1:27">
      <c r="A723" s="5" t="s">
        <v>22</v>
      </c>
      <c r="B723" s="5" t="s">
        <v>1292</v>
      </c>
      <c r="F723" s="5" t="s">
        <v>1059</v>
      </c>
      <c r="G723" s="5" t="s">
        <v>202</v>
      </c>
      <c r="H723" s="5">
        <v>40319900</v>
      </c>
      <c r="I723" s="5" t="s">
        <v>342</v>
      </c>
      <c r="J723" s="5">
        <v>3</v>
      </c>
      <c r="K723" s="5" t="s">
        <v>323</v>
      </c>
      <c r="L723" s="5" t="s">
        <v>324</v>
      </c>
      <c r="M723" s="5" t="s">
        <v>325</v>
      </c>
      <c r="N723" s="5" t="s">
        <v>336</v>
      </c>
      <c r="S723" s="26">
        <v>-4916.666666666667</v>
      </c>
      <c r="T723" s="26">
        <v>-4916.666666666667</v>
      </c>
      <c r="U723" s="26">
        <v>-4916.666666666667</v>
      </c>
      <c r="V723" s="26">
        <v>-4916.666666666667</v>
      </c>
      <c r="W723" s="26">
        <v>-4916.666666666667</v>
      </c>
      <c r="X723" s="26">
        <v>-4916.666666666667</v>
      </c>
      <c r="Y723" s="26">
        <v>-4916.666666666667</v>
      </c>
      <c r="Z723" s="26">
        <v>-4916.666666666667</v>
      </c>
      <c r="AA723" s="55">
        <f t="shared" si="11"/>
        <v>-39333.333333333336</v>
      </c>
    </row>
    <row r="724" spans="1:27">
      <c r="A724" s="5" t="s">
        <v>22</v>
      </c>
      <c r="B724" s="5" t="s">
        <v>1292</v>
      </c>
      <c r="F724" s="5" t="s">
        <v>1099</v>
      </c>
      <c r="G724" s="5" t="s">
        <v>149</v>
      </c>
      <c r="H724" s="5">
        <v>40359900</v>
      </c>
      <c r="I724" s="5" t="s">
        <v>343</v>
      </c>
      <c r="J724" s="5">
        <v>3</v>
      </c>
      <c r="K724" s="5" t="s">
        <v>323</v>
      </c>
      <c r="L724" s="5" t="s">
        <v>324</v>
      </c>
      <c r="M724" s="5" t="s">
        <v>325</v>
      </c>
      <c r="N724" s="5" t="s">
        <v>345</v>
      </c>
      <c r="S724" s="26">
        <v>-8333.3333333333339</v>
      </c>
      <c r="T724" s="26">
        <v>-8333.3333333333339</v>
      </c>
      <c r="U724" s="26">
        <v>-8333.3333333333339</v>
      </c>
      <c r="V724" s="26">
        <v>-8333.3333333333339</v>
      </c>
      <c r="W724" s="26">
        <v>-8333.3333333333339</v>
      </c>
      <c r="X724" s="26">
        <v>-8333.3333333333339</v>
      </c>
      <c r="Y724" s="26">
        <v>-8333.3333333333339</v>
      </c>
      <c r="Z724" s="26">
        <v>-8333.3333333333339</v>
      </c>
      <c r="AA724" s="55">
        <f t="shared" si="11"/>
        <v>-66666.666666666672</v>
      </c>
    </row>
    <row r="725" spans="1:27">
      <c r="A725" s="5" t="s">
        <v>22</v>
      </c>
      <c r="B725" s="5" t="s">
        <v>1385</v>
      </c>
      <c r="F725" s="5" t="s">
        <v>1059</v>
      </c>
      <c r="G725" s="5" t="s">
        <v>233</v>
      </c>
      <c r="H725" s="5">
        <v>55710000</v>
      </c>
      <c r="I725" s="5" t="s">
        <v>780</v>
      </c>
      <c r="J725" s="5">
        <v>28</v>
      </c>
      <c r="K725" s="5" t="s">
        <v>776</v>
      </c>
      <c r="L725" s="5" t="s">
        <v>777</v>
      </c>
      <c r="M725" s="5" t="s">
        <v>776</v>
      </c>
      <c r="N725" s="5" t="s">
        <v>782</v>
      </c>
      <c r="S725" s="26">
        <v>-794</v>
      </c>
      <c r="T725" s="26">
        <v>-794</v>
      </c>
      <c r="U725" s="26">
        <v>-794</v>
      </c>
      <c r="V725" s="26">
        <v>-794</v>
      </c>
      <c r="W725" s="26">
        <v>-794</v>
      </c>
      <c r="X725" s="26">
        <v>-794</v>
      </c>
      <c r="Y725" s="26">
        <v>-794</v>
      </c>
      <c r="Z725" s="26">
        <v>-794</v>
      </c>
      <c r="AA725" s="55">
        <f t="shared" si="11"/>
        <v>-6352</v>
      </c>
    </row>
    <row r="726" spans="1:27">
      <c r="A726" s="5" t="s">
        <v>22</v>
      </c>
      <c r="B726" s="5" t="s">
        <v>1385</v>
      </c>
      <c r="F726" s="5" t="s">
        <v>1059</v>
      </c>
      <c r="G726" s="5" t="s">
        <v>60</v>
      </c>
      <c r="H726" s="5">
        <v>53401500</v>
      </c>
      <c r="I726" s="5" t="s">
        <v>696</v>
      </c>
      <c r="J726" s="5">
        <v>14</v>
      </c>
      <c r="K726" s="5" t="s">
        <v>687</v>
      </c>
      <c r="L726" s="5" t="s">
        <v>688</v>
      </c>
      <c r="M726" s="5" t="s">
        <v>689</v>
      </c>
      <c r="N726" s="5" t="s">
        <v>691</v>
      </c>
      <c r="S726" s="26">
        <v>794</v>
      </c>
      <c r="T726" s="26">
        <v>794</v>
      </c>
      <c r="U726" s="26">
        <v>794</v>
      </c>
      <c r="V726" s="26">
        <v>794</v>
      </c>
      <c r="W726" s="26">
        <v>794</v>
      </c>
      <c r="X726" s="26">
        <v>794</v>
      </c>
      <c r="Y726" s="26">
        <v>794</v>
      </c>
      <c r="Z726" s="26">
        <v>794</v>
      </c>
      <c r="AA726" s="55">
        <f t="shared" si="11"/>
        <v>6352</v>
      </c>
    </row>
    <row r="727" spans="1:27">
      <c r="A727" s="5" t="s">
        <v>22</v>
      </c>
      <c r="B727" s="5" t="s">
        <v>1293</v>
      </c>
      <c r="F727" s="5" t="s">
        <v>1059</v>
      </c>
      <c r="G727" s="5" t="s">
        <v>182</v>
      </c>
      <c r="H727" s="5">
        <v>51510000</v>
      </c>
      <c r="I727" s="5" t="s">
        <v>465</v>
      </c>
      <c r="J727" s="5">
        <v>7</v>
      </c>
      <c r="K727" s="5" t="s">
        <v>466</v>
      </c>
      <c r="L727" s="5" t="s">
        <v>467</v>
      </c>
      <c r="M727" s="5" t="s">
        <v>468</v>
      </c>
      <c r="N727" s="5" t="s">
        <v>470</v>
      </c>
      <c r="S727" s="26">
        <v>-253576.96576290924</v>
      </c>
      <c r="T727" s="26">
        <v>-291664.85483840352</v>
      </c>
      <c r="U727" s="26">
        <v>-304240.22174364462</v>
      </c>
      <c r="V727" s="26">
        <v>-300659.01258240588</v>
      </c>
      <c r="W727" s="26">
        <v>-318188.40201404376</v>
      </c>
      <c r="X727" s="26">
        <v>-432696.89588398795</v>
      </c>
      <c r="Y727" s="26">
        <v>-422295.23274032905</v>
      </c>
      <c r="Z727" s="26">
        <v>-443716.0772417215</v>
      </c>
      <c r="AA727" s="55">
        <f t="shared" si="11"/>
        <v>-2767037.6628074455</v>
      </c>
    </row>
    <row r="728" spans="1:27">
      <c r="A728" s="1" t="s">
        <v>31</v>
      </c>
      <c r="B728" s="5" t="s">
        <v>1293</v>
      </c>
      <c r="D728" s="1">
        <v>120201</v>
      </c>
      <c r="E728" s="13" t="s">
        <v>1077</v>
      </c>
      <c r="F728" s="49" t="s">
        <v>1059</v>
      </c>
      <c r="G728" s="47" t="s">
        <v>182</v>
      </c>
      <c r="H728" s="47">
        <v>51510000</v>
      </c>
      <c r="I728" s="49" t="s">
        <v>465</v>
      </c>
      <c r="J728" s="13">
        <v>7</v>
      </c>
      <c r="K728" s="13" t="s">
        <v>466</v>
      </c>
      <c r="L728" s="49" t="s">
        <v>467</v>
      </c>
      <c r="M728" s="49" t="s">
        <v>468</v>
      </c>
      <c r="N728" s="49" t="s">
        <v>470</v>
      </c>
      <c r="S728" s="26">
        <v>42799.233850000004</v>
      </c>
      <c r="T728" s="26">
        <v>52970.690749999994</v>
      </c>
      <c r="U728" s="26">
        <v>63913.580250000014</v>
      </c>
      <c r="V728" s="26">
        <v>59463.362899999993</v>
      </c>
      <c r="W728" s="26">
        <v>41735.653000000028</v>
      </c>
      <c r="X728" s="26">
        <v>77496.474999999977</v>
      </c>
      <c r="Y728" s="26">
        <v>66818.868299999987</v>
      </c>
      <c r="Z728" s="26">
        <v>66874.511149999991</v>
      </c>
      <c r="AA728" s="55">
        <f t="shared" si="11"/>
        <v>472072.37519999995</v>
      </c>
    </row>
    <row r="729" spans="1:27">
      <c r="A729" s="1" t="s">
        <v>37</v>
      </c>
      <c r="B729" s="5" t="s">
        <v>1293</v>
      </c>
      <c r="D729" s="48">
        <v>120250</v>
      </c>
      <c r="E729" s="48" t="s">
        <v>1085</v>
      </c>
      <c r="F729" s="49" t="s">
        <v>1059</v>
      </c>
      <c r="G729" s="47" t="s">
        <v>182</v>
      </c>
      <c r="H729" s="47">
        <v>51510000</v>
      </c>
      <c r="I729" s="49" t="s">
        <v>465</v>
      </c>
      <c r="J729" s="13">
        <v>7</v>
      </c>
      <c r="K729" s="13" t="s">
        <v>466</v>
      </c>
      <c r="L729" s="49" t="s">
        <v>467</v>
      </c>
      <c r="M729" s="49" t="s">
        <v>468</v>
      </c>
      <c r="N729" s="49" t="s">
        <v>470</v>
      </c>
      <c r="S729" s="26">
        <v>119047.19962609993</v>
      </c>
      <c r="T729" s="26">
        <v>139551.03323122926</v>
      </c>
      <c r="U729" s="26">
        <v>148861.5511125534</v>
      </c>
      <c r="V729" s="26">
        <v>140899.7900039707</v>
      </c>
      <c r="W729" s="26">
        <v>203596.34713372649</v>
      </c>
      <c r="X729" s="26">
        <v>230190.52473759724</v>
      </c>
      <c r="Y729" s="26">
        <v>240865.73002139365</v>
      </c>
      <c r="Z729" s="26">
        <v>231828.16431686064</v>
      </c>
      <c r="AA729" s="55">
        <f t="shared" si="11"/>
        <v>1454840.3401834313</v>
      </c>
    </row>
    <row r="730" spans="1:27">
      <c r="A730" s="1" t="s">
        <v>38</v>
      </c>
      <c r="B730" s="5" t="s">
        <v>1293</v>
      </c>
      <c r="D730" s="5">
        <v>120251</v>
      </c>
      <c r="E730" s="5" t="s">
        <v>1086</v>
      </c>
      <c r="F730" s="49" t="s">
        <v>1059</v>
      </c>
      <c r="G730" s="47" t="s">
        <v>182</v>
      </c>
      <c r="H730" s="47">
        <v>51510000</v>
      </c>
      <c r="I730" s="49" t="s">
        <v>465</v>
      </c>
      <c r="J730" s="13">
        <v>7</v>
      </c>
      <c r="K730" s="13" t="s">
        <v>466</v>
      </c>
      <c r="L730" s="49" t="s">
        <v>467</v>
      </c>
      <c r="M730" s="49" t="s">
        <v>468</v>
      </c>
      <c r="N730" s="49" t="s">
        <v>470</v>
      </c>
      <c r="S730" s="26">
        <v>28244.874031725911</v>
      </c>
      <c r="T730" s="26">
        <v>37105.552130186254</v>
      </c>
      <c r="U730" s="26">
        <v>48540.971434291365</v>
      </c>
      <c r="V730" s="26">
        <v>41923.779606849581</v>
      </c>
      <c r="W730" s="26">
        <v>41029.40321797083</v>
      </c>
      <c r="X730" s="26">
        <v>43756.364390110488</v>
      </c>
      <c r="Y730" s="26">
        <v>45719.699148077503</v>
      </c>
      <c r="Z730" s="26">
        <v>43960.251682566028</v>
      </c>
      <c r="AA730" s="55">
        <f t="shared" si="11"/>
        <v>330280.89564177796</v>
      </c>
    </row>
    <row r="731" spans="1:27">
      <c r="A731" s="1" t="s">
        <v>39</v>
      </c>
      <c r="B731" s="5" t="s">
        <v>1293</v>
      </c>
      <c r="D731" s="5">
        <v>120252</v>
      </c>
      <c r="E731" s="5" t="s">
        <v>1087</v>
      </c>
      <c r="F731" s="49" t="s">
        <v>1059</v>
      </c>
      <c r="G731" s="47" t="s">
        <v>182</v>
      </c>
      <c r="H731" s="47">
        <v>51510000</v>
      </c>
      <c r="I731" s="49" t="s">
        <v>465</v>
      </c>
      <c r="J731" s="13">
        <v>7</v>
      </c>
      <c r="K731" s="13" t="s">
        <v>466</v>
      </c>
      <c r="L731" s="49" t="s">
        <v>467</v>
      </c>
      <c r="M731" s="49" t="s">
        <v>468</v>
      </c>
      <c r="N731" s="49" t="s">
        <v>470</v>
      </c>
      <c r="S731" s="26">
        <v>53365.483268076423</v>
      </c>
      <c r="T731" s="26">
        <v>54635.870159293787</v>
      </c>
      <c r="U731" s="26">
        <v>64776.994934923452</v>
      </c>
      <c r="V731" s="26">
        <v>59940.35925953999</v>
      </c>
      <c r="W731" s="26">
        <v>21167.005247747344</v>
      </c>
      <c r="X731" s="26">
        <v>79666.561041312612</v>
      </c>
      <c r="Y731" s="26">
        <v>83053.842627017395</v>
      </c>
      <c r="Z731" s="26">
        <v>78880.11240794936</v>
      </c>
      <c r="AA731" s="55">
        <f t="shared" si="11"/>
        <v>495486.22894586035</v>
      </c>
    </row>
    <row r="732" spans="1:27">
      <c r="A732" s="1" t="s">
        <v>45</v>
      </c>
      <c r="B732" s="5" t="s">
        <v>1293</v>
      </c>
      <c r="D732" s="5">
        <v>123301</v>
      </c>
      <c r="E732" s="5" t="s">
        <v>1097</v>
      </c>
      <c r="F732" s="13" t="s">
        <v>1099</v>
      </c>
      <c r="G732" s="47" t="s">
        <v>182</v>
      </c>
      <c r="H732" s="47">
        <v>51510000</v>
      </c>
      <c r="I732" s="49" t="s">
        <v>465</v>
      </c>
      <c r="J732" s="13">
        <v>7</v>
      </c>
      <c r="K732" s="13" t="s">
        <v>466</v>
      </c>
      <c r="L732" s="49" t="s">
        <v>467</v>
      </c>
      <c r="M732" s="49" t="s">
        <v>468</v>
      </c>
      <c r="N732" s="49" t="s">
        <v>470</v>
      </c>
      <c r="S732" s="26">
        <v>4952.5253000000012</v>
      </c>
      <c r="T732" s="26">
        <v>4885.4132000000009</v>
      </c>
      <c r="U732" s="26">
        <v>5014.8546499999993</v>
      </c>
      <c r="V732" s="26">
        <v>4953.8693500000008</v>
      </c>
      <c r="W732" s="26">
        <v>4954.6260999999995</v>
      </c>
      <c r="X732" s="26">
        <v>4953.2312000000002</v>
      </c>
      <c r="Y732" s="26">
        <v>4953.4187499999998</v>
      </c>
      <c r="Z732" s="26">
        <v>4955.477249999999</v>
      </c>
      <c r="AA732" s="55">
        <f t="shared" si="11"/>
        <v>39623.415799999995</v>
      </c>
    </row>
    <row r="733" spans="1:27">
      <c r="A733" s="1" t="s">
        <v>48</v>
      </c>
      <c r="B733" s="5" t="s">
        <v>1293</v>
      </c>
      <c r="D733" s="5">
        <v>125001</v>
      </c>
      <c r="E733" s="5" t="s">
        <v>1103</v>
      </c>
      <c r="F733" s="13" t="s">
        <v>1099</v>
      </c>
      <c r="G733" s="47" t="s">
        <v>182</v>
      </c>
      <c r="H733" s="47">
        <v>51510000</v>
      </c>
      <c r="I733" s="49" t="s">
        <v>465</v>
      </c>
      <c r="J733" s="13">
        <v>7</v>
      </c>
      <c r="K733" s="13" t="s">
        <v>466</v>
      </c>
      <c r="L733" s="49" t="s">
        <v>467</v>
      </c>
      <c r="M733" s="49" t="s">
        <v>468</v>
      </c>
      <c r="N733" s="49" t="s">
        <v>470</v>
      </c>
      <c r="S733" s="26">
        <v>987.0172</v>
      </c>
      <c r="T733" s="26">
        <v>445.89920000000006</v>
      </c>
      <c r="U733" s="26">
        <v>740.06939999999997</v>
      </c>
      <c r="V733" s="26">
        <v>919.12980000000005</v>
      </c>
      <c r="W733" s="26">
        <v>626.24059999999997</v>
      </c>
      <c r="X733" s="26">
        <v>535.2503999999999</v>
      </c>
      <c r="Y733" s="26">
        <v>909.55179999999984</v>
      </c>
      <c r="Z733" s="26">
        <v>668.52340000000004</v>
      </c>
      <c r="AA733" s="55">
        <f t="shared" si="11"/>
        <v>5831.6818000000003</v>
      </c>
    </row>
    <row r="734" spans="1:27">
      <c r="A734" s="1" t="s">
        <v>50</v>
      </c>
      <c r="B734" s="5" t="s">
        <v>1293</v>
      </c>
      <c r="D734" s="5">
        <v>126001</v>
      </c>
      <c r="E734" s="5" t="s">
        <v>1110</v>
      </c>
      <c r="F734" s="13" t="s">
        <v>1099</v>
      </c>
      <c r="G734" s="47" t="s">
        <v>182</v>
      </c>
      <c r="H734" s="47">
        <v>51510000</v>
      </c>
      <c r="I734" s="49" t="s">
        <v>465</v>
      </c>
      <c r="J734" s="13">
        <v>7</v>
      </c>
      <c r="K734" s="13" t="s">
        <v>466</v>
      </c>
      <c r="L734" s="49" t="s">
        <v>467</v>
      </c>
      <c r="M734" s="49" t="s">
        <v>468</v>
      </c>
      <c r="N734" s="49" t="s">
        <v>470</v>
      </c>
      <c r="S734" s="26">
        <v>3262.0190750000002</v>
      </c>
      <c r="T734" s="26">
        <v>3262.0190750000002</v>
      </c>
      <c r="U734" s="26">
        <v>3262.0190750000002</v>
      </c>
      <c r="V734" s="26">
        <v>3262.0190750000002</v>
      </c>
      <c r="W734" s="26">
        <v>3262.0190750000002</v>
      </c>
      <c r="X734" s="26">
        <v>3262.0190750000002</v>
      </c>
      <c r="Y734" s="26">
        <v>3262.0190750000002</v>
      </c>
      <c r="Z734" s="26">
        <v>3262.0190750000002</v>
      </c>
      <c r="AA734" s="55">
        <f t="shared" si="11"/>
        <v>26096.152600000001</v>
      </c>
    </row>
    <row r="735" spans="1:27">
      <c r="A735" s="5" t="s">
        <v>22</v>
      </c>
      <c r="B735" s="5" t="s">
        <v>1293</v>
      </c>
      <c r="F735" s="5" t="s">
        <v>1059</v>
      </c>
      <c r="G735" s="5" t="s">
        <v>226</v>
      </c>
      <c r="H735" s="5">
        <v>51800000</v>
      </c>
      <c r="I735" s="5" t="s">
        <v>484</v>
      </c>
      <c r="J735" s="5">
        <v>8</v>
      </c>
      <c r="K735" s="5" t="s">
        <v>484</v>
      </c>
      <c r="L735" s="5" t="s">
        <v>485</v>
      </c>
      <c r="M735" s="5" t="s">
        <v>484</v>
      </c>
      <c r="N735" s="5" t="s">
        <v>487</v>
      </c>
      <c r="S735" s="26">
        <v>-133004.02820867934</v>
      </c>
      <c r="T735" s="26">
        <v>-132301.86828859444</v>
      </c>
      <c r="U735" s="26">
        <v>-113633.63681325641</v>
      </c>
      <c r="V735" s="26">
        <v>-124052.61461824687</v>
      </c>
      <c r="W735" s="26">
        <v>-124691.54748844446</v>
      </c>
      <c r="X735" s="26">
        <v>-161979.3230921106</v>
      </c>
      <c r="Y735" s="26">
        <v>-194093.00231429271</v>
      </c>
      <c r="Z735" s="26">
        <v>-219853.0665918075</v>
      </c>
      <c r="AA735" s="55">
        <f t="shared" si="11"/>
        <v>-1203609.0874154323</v>
      </c>
    </row>
    <row r="736" spans="1:27">
      <c r="A736" s="19" t="s">
        <v>37</v>
      </c>
      <c r="B736" s="5" t="s">
        <v>1293</v>
      </c>
      <c r="D736" s="19">
        <v>120250</v>
      </c>
      <c r="E736" s="19" t="s">
        <v>1085</v>
      </c>
      <c r="F736" s="49" t="s">
        <v>1059</v>
      </c>
      <c r="G736" s="47" t="s">
        <v>226</v>
      </c>
      <c r="H736" s="47">
        <v>51800000</v>
      </c>
      <c r="I736" s="49" t="s">
        <v>484</v>
      </c>
      <c r="J736" s="13">
        <v>8</v>
      </c>
      <c r="K736" s="13" t="s">
        <v>484</v>
      </c>
      <c r="L736" s="49" t="s">
        <v>485</v>
      </c>
      <c r="M736" s="49" t="s">
        <v>484</v>
      </c>
      <c r="N736" s="49" t="s">
        <v>487</v>
      </c>
      <c r="S736" s="26">
        <v>64352.326099550672</v>
      </c>
      <c r="T736" s="26">
        <v>60674.930776572728</v>
      </c>
      <c r="U736" s="26">
        <v>59779.987003300521</v>
      </c>
      <c r="V736" s="26">
        <v>59482.639993275712</v>
      </c>
      <c r="W736" s="26">
        <v>59577.518990053497</v>
      </c>
      <c r="X736" s="26">
        <v>88248.11529968321</v>
      </c>
      <c r="Y736" s="26">
        <v>107716.25012979364</v>
      </c>
      <c r="Z736" s="26">
        <v>107588.53846710756</v>
      </c>
      <c r="AA736" s="55">
        <f t="shared" si="11"/>
        <v>607420.30675933755</v>
      </c>
    </row>
    <row r="737" spans="1:27">
      <c r="A737" s="19" t="s">
        <v>38</v>
      </c>
      <c r="B737" s="5" t="s">
        <v>1293</v>
      </c>
      <c r="D737" s="19">
        <v>120251</v>
      </c>
      <c r="E737" s="19" t="s">
        <v>1086</v>
      </c>
      <c r="F737" s="49" t="s">
        <v>1059</v>
      </c>
      <c r="G737" s="47" t="s">
        <v>226</v>
      </c>
      <c r="H737" s="47">
        <v>51800000</v>
      </c>
      <c r="I737" s="49" t="s">
        <v>484</v>
      </c>
      <c r="J737" s="13">
        <v>8</v>
      </c>
      <c r="K737" s="13" t="s">
        <v>484</v>
      </c>
      <c r="L737" s="49" t="s">
        <v>485</v>
      </c>
      <c r="M737" s="49" t="s">
        <v>484</v>
      </c>
      <c r="N737" s="49" t="s">
        <v>487</v>
      </c>
      <c r="S737" s="26">
        <v>36583.124730795309</v>
      </c>
      <c r="T737" s="26">
        <v>39893.533346003678</v>
      </c>
      <c r="U737" s="26">
        <v>38597.233249646219</v>
      </c>
      <c r="V737" s="26">
        <v>43537.255198917643</v>
      </c>
      <c r="W737" s="26">
        <v>40622.479236108353</v>
      </c>
      <c r="X737" s="26">
        <v>46244.069770522321</v>
      </c>
      <c r="Y737" s="26">
        <v>53218.082264877077</v>
      </c>
      <c r="Z737" s="26">
        <v>59587.741997445402</v>
      </c>
      <c r="AA737" s="55">
        <f t="shared" si="11"/>
        <v>358283.51979431603</v>
      </c>
    </row>
    <row r="738" spans="1:27">
      <c r="A738" s="19" t="s">
        <v>39</v>
      </c>
      <c r="B738" s="5" t="s">
        <v>1293</v>
      </c>
      <c r="D738" s="19">
        <v>120252</v>
      </c>
      <c r="E738" s="19" t="s">
        <v>1087</v>
      </c>
      <c r="F738" s="49" t="s">
        <v>1059</v>
      </c>
      <c r="G738" s="47" t="s">
        <v>226</v>
      </c>
      <c r="H738" s="47">
        <v>51800000</v>
      </c>
      <c r="I738" s="49" t="s">
        <v>484</v>
      </c>
      <c r="J738" s="13">
        <v>8</v>
      </c>
      <c r="K738" s="13" t="s">
        <v>484</v>
      </c>
      <c r="L738" s="49" t="s">
        <v>485</v>
      </c>
      <c r="M738" s="49" t="s">
        <v>484</v>
      </c>
      <c r="N738" s="49" t="s">
        <v>487</v>
      </c>
      <c r="S738" s="26">
        <v>27175.520889900505</v>
      </c>
      <c r="T738" s="26">
        <v>25851.999036248857</v>
      </c>
      <c r="U738" s="26">
        <v>21609.388730889721</v>
      </c>
      <c r="V738" s="26">
        <v>18451.623514178638</v>
      </c>
      <c r="W738" s="26">
        <v>18514.816171972085</v>
      </c>
      <c r="X738" s="26">
        <v>19361.416846314842</v>
      </c>
      <c r="Y738" s="26">
        <v>34295.08107246428</v>
      </c>
      <c r="Z738" s="26">
        <v>33065.718980930855</v>
      </c>
      <c r="AA738" s="55">
        <f t="shared" si="11"/>
        <v>198325.56524289979</v>
      </c>
    </row>
    <row r="739" spans="1:27">
      <c r="A739" s="19" t="s">
        <v>45</v>
      </c>
      <c r="B739" s="5" t="s">
        <v>1293</v>
      </c>
      <c r="D739" s="19">
        <v>123301</v>
      </c>
      <c r="E739" s="19" t="s">
        <v>1097</v>
      </c>
      <c r="F739" s="13" t="s">
        <v>1099</v>
      </c>
      <c r="G739" s="47" t="s">
        <v>226</v>
      </c>
      <c r="H739" s="47">
        <v>51800000</v>
      </c>
      <c r="I739" s="49" t="s">
        <v>484</v>
      </c>
      <c r="J739" s="13">
        <v>8</v>
      </c>
      <c r="K739" s="13" t="s">
        <v>484</v>
      </c>
      <c r="L739" s="49" t="s">
        <v>485</v>
      </c>
      <c r="M739" s="49" t="s">
        <v>484</v>
      </c>
      <c r="N739" s="49" t="s">
        <v>487</v>
      </c>
      <c r="S739" s="26">
        <v>566.22424037006181</v>
      </c>
      <c r="T739" s="26">
        <v>101.51039384045983</v>
      </c>
      <c r="U739" s="26">
        <v>349.70146560032651</v>
      </c>
      <c r="V739" s="26">
        <v>1508.2947031578842</v>
      </c>
      <c r="W739" s="26">
        <v>1142.2681077138079</v>
      </c>
      <c r="X739" s="26">
        <v>756.60225832236313</v>
      </c>
      <c r="Y739" s="26">
        <v>729.23004813321859</v>
      </c>
      <c r="Z739" s="26">
        <v>1004.4250940707167</v>
      </c>
      <c r="AA739" s="55">
        <f t="shared" si="11"/>
        <v>6158.2563112088392</v>
      </c>
    </row>
    <row r="740" spans="1:27">
      <c r="A740" s="19" t="s">
        <v>48</v>
      </c>
      <c r="B740" s="5" t="s">
        <v>1293</v>
      </c>
      <c r="D740" s="19">
        <v>125001</v>
      </c>
      <c r="E740" s="19" t="s">
        <v>1103</v>
      </c>
      <c r="F740" s="13" t="s">
        <v>1099</v>
      </c>
      <c r="G740" s="47" t="s">
        <v>226</v>
      </c>
      <c r="H740" s="47">
        <v>51800000</v>
      </c>
      <c r="I740" s="49" t="s">
        <v>484</v>
      </c>
      <c r="J740" s="13">
        <v>8</v>
      </c>
      <c r="K740" s="13" t="s">
        <v>484</v>
      </c>
      <c r="L740" s="49" t="s">
        <v>485</v>
      </c>
      <c r="M740" s="49" t="s">
        <v>484</v>
      </c>
      <c r="N740" s="49" t="s">
        <v>487</v>
      </c>
      <c r="S740" s="26">
        <v>728.44045851393048</v>
      </c>
      <c r="T740" s="26">
        <v>562.29724922600542</v>
      </c>
      <c r="U740" s="26">
        <v>512.97638482972047</v>
      </c>
      <c r="V740" s="26">
        <v>461.70274566563364</v>
      </c>
      <c r="W740" s="26">
        <v>722.86401300309421</v>
      </c>
      <c r="X740" s="26">
        <v>627.75199535603588</v>
      </c>
      <c r="Y740" s="26">
        <v>887.88989551083398</v>
      </c>
      <c r="Z740" s="26">
        <v>507.2120201238381</v>
      </c>
      <c r="AA740" s="55">
        <f t="shared" si="11"/>
        <v>5011.1347622290923</v>
      </c>
    </row>
    <row r="741" spans="1:27">
      <c r="A741" s="19" t="s">
        <v>50</v>
      </c>
      <c r="B741" s="5" t="s">
        <v>1293</v>
      </c>
      <c r="D741" s="19">
        <v>126001</v>
      </c>
      <c r="E741" s="19" t="s">
        <v>1110</v>
      </c>
      <c r="F741" s="13" t="s">
        <v>1099</v>
      </c>
      <c r="G741" s="47" t="s">
        <v>226</v>
      </c>
      <c r="H741" s="47">
        <v>51800000</v>
      </c>
      <c r="I741" s="49" t="s">
        <v>484</v>
      </c>
      <c r="J741" s="13">
        <v>8</v>
      </c>
      <c r="K741" s="13" t="s">
        <v>484</v>
      </c>
      <c r="L741" s="49" t="s">
        <v>485</v>
      </c>
      <c r="M741" s="49" t="s">
        <v>484</v>
      </c>
      <c r="N741" s="49" t="s">
        <v>487</v>
      </c>
      <c r="S741" s="26">
        <v>151.60609615384516</v>
      </c>
      <c r="T741" s="26">
        <v>151.60609615384516</v>
      </c>
      <c r="U741" s="26">
        <v>151.60609615384516</v>
      </c>
      <c r="V741" s="26">
        <v>151.60609615384516</v>
      </c>
      <c r="W741" s="26">
        <v>151.60609615384516</v>
      </c>
      <c r="X741" s="26">
        <v>151.60609615384516</v>
      </c>
      <c r="Y741" s="26">
        <v>151.60609615384516</v>
      </c>
      <c r="Z741" s="26">
        <v>151.60609615384516</v>
      </c>
      <c r="AA741" s="55">
        <f t="shared" si="11"/>
        <v>1212.848769230761</v>
      </c>
    </row>
    <row r="742" spans="1:27">
      <c r="A742" s="5" t="s">
        <v>22</v>
      </c>
      <c r="B742" s="5" t="s">
        <v>1293</v>
      </c>
      <c r="F742" s="49" t="s">
        <v>1059</v>
      </c>
      <c r="G742" s="47" t="s">
        <v>183</v>
      </c>
      <c r="H742" s="47">
        <v>51110000</v>
      </c>
      <c r="I742" s="49" t="s">
        <v>459</v>
      </c>
      <c r="J742" s="13">
        <v>9</v>
      </c>
      <c r="K742" s="13" t="s">
        <v>460</v>
      </c>
      <c r="L742" s="49" t="s">
        <v>461</v>
      </c>
      <c r="M742" s="49" t="s">
        <v>460</v>
      </c>
      <c r="N742" s="49" t="s">
        <v>463</v>
      </c>
      <c r="S742" s="26">
        <v>5000</v>
      </c>
      <c r="T742" s="26">
        <v>5000</v>
      </c>
      <c r="U742" s="26">
        <v>5000</v>
      </c>
      <c r="V742" s="26">
        <v>5000</v>
      </c>
      <c r="W742" s="26">
        <v>5000</v>
      </c>
      <c r="X742" s="26">
        <v>5000</v>
      </c>
      <c r="Y742" s="26">
        <v>5000</v>
      </c>
      <c r="Z742" s="26">
        <v>5000</v>
      </c>
      <c r="AA742" s="55">
        <f t="shared" si="11"/>
        <v>40000</v>
      </c>
    </row>
    <row r="743" spans="1:27">
      <c r="A743" s="5" t="s">
        <v>22</v>
      </c>
      <c r="B743" s="5" t="s">
        <v>1293</v>
      </c>
      <c r="F743" s="5" t="s">
        <v>1059</v>
      </c>
      <c r="G743" s="5" t="s">
        <v>181</v>
      </c>
      <c r="H743" s="5">
        <v>51010000</v>
      </c>
      <c r="I743" s="5" t="s">
        <v>453</v>
      </c>
      <c r="J743" s="5">
        <v>6</v>
      </c>
      <c r="K743" s="5" t="s">
        <v>454</v>
      </c>
      <c r="L743" s="5" t="s">
        <v>455</v>
      </c>
      <c r="M743" s="5" t="s">
        <v>454</v>
      </c>
      <c r="N743" s="5" t="s">
        <v>457</v>
      </c>
      <c r="S743" s="26">
        <v>4166.67</v>
      </c>
      <c r="T743" s="26">
        <v>4166.67</v>
      </c>
      <c r="U743" s="26">
        <v>4166.67</v>
      </c>
      <c r="V743" s="26">
        <v>4166.67</v>
      </c>
      <c r="W743" s="26">
        <v>4166.67</v>
      </c>
      <c r="X743" s="26">
        <v>4166.67</v>
      </c>
      <c r="Y743" s="26">
        <v>4166.67</v>
      </c>
      <c r="Z743" s="26">
        <v>4166.67</v>
      </c>
      <c r="AA743" s="55">
        <f t="shared" si="11"/>
        <v>33333.359999999993</v>
      </c>
    </row>
    <row r="744" spans="1:27">
      <c r="A744" s="5" t="s">
        <v>22</v>
      </c>
      <c r="B744" s="5" t="s">
        <v>1300</v>
      </c>
      <c r="D744" s="1">
        <v>120105</v>
      </c>
      <c r="E744" s="13" t="s">
        <v>1064</v>
      </c>
      <c r="F744" s="13" t="s">
        <v>1059</v>
      </c>
      <c r="G744" s="1" t="s">
        <v>137</v>
      </c>
      <c r="H744" s="1">
        <v>69011000</v>
      </c>
      <c r="I744" s="13" t="s">
        <v>907</v>
      </c>
      <c r="J744" s="5">
        <v>45</v>
      </c>
      <c r="K744" s="5" t="s">
        <v>908</v>
      </c>
      <c r="L744" s="13" t="s">
        <v>909</v>
      </c>
      <c r="M744" s="13" t="s">
        <v>910</v>
      </c>
      <c r="N744" s="13" t="s">
        <v>912</v>
      </c>
      <c r="S744" s="26">
        <v>-270555.88188100385</v>
      </c>
      <c r="T744" s="26">
        <v>113527.35756435126</v>
      </c>
      <c r="U744" s="26">
        <v>-51607.557995914351</v>
      </c>
      <c r="V744" s="26">
        <v>-284140.13402355439</v>
      </c>
      <c r="W744" s="26">
        <v>681191.81751011452</v>
      </c>
      <c r="X744" s="26">
        <v>-367940.88452878408</v>
      </c>
      <c r="Y744" s="26">
        <v>-313029.67639078043</v>
      </c>
      <c r="Z744" s="26">
        <v>-43050.612115594711</v>
      </c>
      <c r="AA744" s="55">
        <f t="shared" si="11"/>
        <v>-535605.57186116604</v>
      </c>
    </row>
    <row r="745" spans="1:27">
      <c r="A745" s="5" t="s">
        <v>22</v>
      </c>
      <c r="B745" s="5" t="s">
        <v>1300</v>
      </c>
      <c r="D745" s="1">
        <v>120105</v>
      </c>
      <c r="E745" s="13" t="s">
        <v>1064</v>
      </c>
      <c r="F745" s="13" t="s">
        <v>1059</v>
      </c>
      <c r="G745" s="1" t="s">
        <v>138</v>
      </c>
      <c r="H745" s="1">
        <v>69021000</v>
      </c>
      <c r="I745" s="13" t="s">
        <v>914</v>
      </c>
      <c r="J745" s="5">
        <v>45</v>
      </c>
      <c r="K745" s="5" t="s">
        <v>908</v>
      </c>
      <c r="L745" s="13" t="s">
        <v>915</v>
      </c>
      <c r="M745" s="13" t="s">
        <v>916</v>
      </c>
      <c r="N745" s="13" t="s">
        <v>918</v>
      </c>
      <c r="S745" s="26">
        <v>-47745.155626059503</v>
      </c>
      <c r="T745" s="26">
        <v>20034.239570179634</v>
      </c>
      <c r="U745" s="26">
        <v>-9107.2161169260617</v>
      </c>
      <c r="V745" s="26">
        <v>-50142.376592391956</v>
      </c>
      <c r="W745" s="26">
        <v>120210.32073707902</v>
      </c>
      <c r="X745" s="26">
        <v>-64930.744328608955</v>
      </c>
      <c r="Y745" s="26">
        <v>-55240.531127784787</v>
      </c>
      <c r="Z745" s="26">
        <v>-7597.1668439284776</v>
      </c>
      <c r="AA745" s="55">
        <f t="shared" si="11"/>
        <v>-94518.630328441097</v>
      </c>
    </row>
    <row r="746" spans="1:27">
      <c r="A746" s="5" t="s">
        <v>22</v>
      </c>
      <c r="B746" s="5" t="s">
        <v>1301</v>
      </c>
      <c r="F746" s="5" t="s">
        <v>1059</v>
      </c>
      <c r="G746" s="5" t="s">
        <v>146</v>
      </c>
      <c r="H746" s="5">
        <v>86021500</v>
      </c>
      <c r="I746" s="5" t="s">
        <v>1019</v>
      </c>
      <c r="J746" s="5">
        <v>50</v>
      </c>
      <c r="K746" s="5" t="s">
        <v>1020</v>
      </c>
      <c r="L746" s="5" t="s">
        <v>1021</v>
      </c>
      <c r="M746" s="5" t="s">
        <v>1022</v>
      </c>
      <c r="N746" s="5" t="s">
        <v>1024</v>
      </c>
      <c r="S746" s="26"/>
      <c r="T746" s="26"/>
      <c r="U746" s="26">
        <v>-848091.18602258386</v>
      </c>
      <c r="V746" s="26"/>
      <c r="W746" s="26"/>
      <c r="X746" s="26">
        <v>-671726.17943415185</v>
      </c>
      <c r="Y746" s="26"/>
      <c r="Z746" s="26"/>
      <c r="AA746" s="55">
        <f t="shared" si="11"/>
        <v>-1519817.3654567357</v>
      </c>
    </row>
  </sheetData>
  <autoFilter ref="A1:AA746"/>
  <pageMargins left="0.7" right="0.7" top="0.75" bottom="0.75" header="0.3" footer="0.3"/>
  <customProperties>
    <customPr name="_pios_id" r:id="rId1"/>
  </customPropertie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/>
  <dimension ref="A1:Z739"/>
  <sheetViews>
    <sheetView zoomScale="80" zoomScaleNormal="80" workbookViewId="0">
      <selection activeCell="E112" sqref="E112"/>
    </sheetView>
  </sheetViews>
  <sheetFormatPr defaultColWidth="8.88671875" defaultRowHeight="14.4"/>
  <cols>
    <col min="1" max="1" width="10.6640625" style="5" bestFit="1" customWidth="1"/>
    <col min="2" max="3" width="10.6640625" style="5" customWidth="1"/>
    <col min="4" max="4" width="23.33203125" style="5" bestFit="1" customWidth="1"/>
    <col min="5" max="5" width="11.33203125" style="5" customWidth="1"/>
    <col min="6" max="7" width="10.44140625" style="5" customWidth="1"/>
    <col min="8" max="8" width="28.33203125" style="5" bestFit="1" customWidth="1"/>
    <col min="9" max="9" width="6.33203125" style="5" customWidth="1"/>
    <col min="10" max="10" width="28.33203125" style="5" customWidth="1"/>
    <col min="11" max="11" width="6" style="5" bestFit="1" customWidth="1"/>
    <col min="12" max="12" width="42.44140625" style="5" bestFit="1" customWidth="1"/>
    <col min="13" max="13" width="7.109375" style="5" bestFit="1" customWidth="1"/>
    <col min="14" max="17" width="14.88671875" style="26" bestFit="1" customWidth="1"/>
    <col min="18" max="25" width="13.5546875" style="26" bestFit="1" customWidth="1"/>
    <col min="26" max="26" width="14.5546875" style="26" bestFit="1" customWidth="1"/>
    <col min="27" max="16384" width="8.88671875" style="5"/>
  </cols>
  <sheetData>
    <row r="1" spans="1:26" ht="28.8">
      <c r="A1" s="64" t="s">
        <v>1042</v>
      </c>
      <c r="B1" s="64" t="s">
        <v>1290</v>
      </c>
      <c r="C1" s="64" t="s">
        <v>239</v>
      </c>
      <c r="D1" s="64" t="s">
        <v>1050</v>
      </c>
      <c r="E1" s="64" t="s">
        <v>1140</v>
      </c>
      <c r="F1" s="64" t="s">
        <v>1041</v>
      </c>
      <c r="G1" s="64" t="s">
        <v>238</v>
      </c>
      <c r="H1" s="64" t="s">
        <v>242</v>
      </c>
      <c r="I1" s="4" t="s">
        <v>243</v>
      </c>
      <c r="J1" s="4" t="s">
        <v>244</v>
      </c>
      <c r="K1" s="4" t="s">
        <v>245</v>
      </c>
      <c r="L1" s="4" t="s">
        <v>246</v>
      </c>
      <c r="M1" s="64" t="s">
        <v>248</v>
      </c>
      <c r="N1" s="101" t="s">
        <v>4</v>
      </c>
      <c r="O1" s="68" t="s">
        <v>5</v>
      </c>
      <c r="P1" s="68" t="s">
        <v>6</v>
      </c>
      <c r="Q1" s="68" t="s">
        <v>7</v>
      </c>
      <c r="R1" s="68" t="s">
        <v>8</v>
      </c>
      <c r="S1" s="68" t="s">
        <v>9</v>
      </c>
      <c r="T1" s="68" t="s">
        <v>10</v>
      </c>
      <c r="U1" s="68" t="s">
        <v>11</v>
      </c>
      <c r="V1" s="68" t="s">
        <v>12</v>
      </c>
      <c r="W1" s="68" t="s">
        <v>13</v>
      </c>
      <c r="X1" s="68" t="s">
        <v>2</v>
      </c>
      <c r="Y1" s="68" t="s">
        <v>3</v>
      </c>
      <c r="Z1" s="96" t="s">
        <v>1307</v>
      </c>
    </row>
    <row r="2" spans="1:26" hidden="1">
      <c r="A2" s="66" t="s">
        <v>21</v>
      </c>
      <c r="B2" s="66" t="s">
        <v>1291</v>
      </c>
      <c r="C2" s="66">
        <v>120100</v>
      </c>
      <c r="D2" s="66" t="s">
        <v>1060</v>
      </c>
      <c r="E2" s="66" t="s">
        <v>1059</v>
      </c>
      <c r="F2" s="66" t="s">
        <v>52</v>
      </c>
      <c r="G2" s="66">
        <v>50100000</v>
      </c>
      <c r="H2" s="66" t="s">
        <v>346</v>
      </c>
      <c r="I2" s="66">
        <v>10</v>
      </c>
      <c r="J2" s="66" t="s">
        <v>347</v>
      </c>
      <c r="K2" s="66" t="s">
        <v>348</v>
      </c>
      <c r="L2" s="66" t="s">
        <v>349</v>
      </c>
      <c r="M2" s="66" t="s">
        <v>351</v>
      </c>
      <c r="N2" s="97">
        <v>2626.9345823999997</v>
      </c>
      <c r="O2" s="97">
        <v>2507.5352831999999</v>
      </c>
      <c r="P2" s="97">
        <v>2626.9345823999997</v>
      </c>
      <c r="Q2" s="97">
        <v>2626.9345823999997</v>
      </c>
      <c r="Z2" s="26">
        <f>SUM(N2:Y2)</f>
        <v>10388.339030399999</v>
      </c>
    </row>
    <row r="3" spans="1:26" hidden="1">
      <c r="A3" s="65" t="s">
        <v>21</v>
      </c>
      <c r="B3" s="66" t="s">
        <v>1291</v>
      </c>
      <c r="C3" s="65">
        <v>120100</v>
      </c>
      <c r="D3" s="66" t="s">
        <v>1060</v>
      </c>
      <c r="E3" s="66" t="s">
        <v>1059</v>
      </c>
      <c r="F3" s="65" t="s">
        <v>53</v>
      </c>
      <c r="G3" s="65">
        <v>50421000</v>
      </c>
      <c r="H3" s="66" t="s">
        <v>413</v>
      </c>
      <c r="I3" s="66">
        <v>13</v>
      </c>
      <c r="J3" s="66" t="s">
        <v>414</v>
      </c>
      <c r="K3" s="66" t="s">
        <v>415</v>
      </c>
      <c r="L3" s="66" t="s">
        <v>414</v>
      </c>
      <c r="M3" s="66" t="s">
        <v>417</v>
      </c>
      <c r="N3" s="67">
        <v>84.061898403918832</v>
      </c>
      <c r="O3" s="67">
        <v>80.2427212037407</v>
      </c>
      <c r="P3" s="67">
        <v>84.061898403918832</v>
      </c>
      <c r="Q3" s="67">
        <v>84.061898403918832</v>
      </c>
      <c r="Z3" s="26">
        <f t="shared" ref="Z3:Z66" si="0">SUM(N3:Y3)</f>
        <v>332.42841641549717</v>
      </c>
    </row>
    <row r="4" spans="1:26" hidden="1">
      <c r="A4" s="65" t="s">
        <v>21</v>
      </c>
      <c r="B4" s="66" t="s">
        <v>1291</v>
      </c>
      <c r="C4" s="65">
        <v>120100</v>
      </c>
      <c r="D4" s="66" t="s">
        <v>1060</v>
      </c>
      <c r="E4" s="66" t="s">
        <v>1059</v>
      </c>
      <c r="F4" s="65" t="s">
        <v>54</v>
      </c>
      <c r="G4" s="65">
        <v>50422000</v>
      </c>
      <c r="H4" s="66" t="s">
        <v>419</v>
      </c>
      <c r="I4" s="66">
        <v>13</v>
      </c>
      <c r="J4" s="66" t="s">
        <v>414</v>
      </c>
      <c r="K4" s="66" t="s">
        <v>415</v>
      </c>
      <c r="L4" s="66" t="s">
        <v>414</v>
      </c>
      <c r="M4" s="66" t="s">
        <v>417</v>
      </c>
      <c r="N4" s="67">
        <v>137.90969000728128</v>
      </c>
      <c r="O4" s="67">
        <v>131.64697682513216</v>
      </c>
      <c r="P4" s="67">
        <v>137.90969000728128</v>
      </c>
      <c r="Q4" s="67">
        <v>137.90969000728128</v>
      </c>
      <c r="Z4" s="26">
        <f t="shared" si="0"/>
        <v>545.37604684697601</v>
      </c>
    </row>
    <row r="5" spans="1:26" hidden="1">
      <c r="A5" s="65" t="s">
        <v>21</v>
      </c>
      <c r="B5" s="66" t="s">
        <v>1291</v>
      </c>
      <c r="C5" s="65">
        <v>120100</v>
      </c>
      <c r="D5" s="66" t="s">
        <v>1060</v>
      </c>
      <c r="E5" s="66" t="s">
        <v>1059</v>
      </c>
      <c r="F5" s="65" t="s">
        <v>55</v>
      </c>
      <c r="G5" s="65">
        <v>53401000</v>
      </c>
      <c r="H5" s="66" t="s">
        <v>686</v>
      </c>
      <c r="I5" s="66">
        <v>14</v>
      </c>
      <c r="J5" s="66" t="s">
        <v>687</v>
      </c>
      <c r="K5" s="66" t="s">
        <v>688</v>
      </c>
      <c r="L5" s="66" t="s">
        <v>689</v>
      </c>
      <c r="M5" s="66" t="s">
        <v>691</v>
      </c>
      <c r="N5" s="67">
        <v>331453.97149019316</v>
      </c>
      <c r="O5" s="67">
        <v>317061.5800868122</v>
      </c>
      <c r="P5" s="67">
        <v>329906.27822490816</v>
      </c>
      <c r="Q5" s="67">
        <v>328346.58974562486</v>
      </c>
      <c r="Z5" s="26">
        <f t="shared" si="0"/>
        <v>1306768.4195475383</v>
      </c>
    </row>
    <row r="6" spans="1:26" hidden="1">
      <c r="A6" s="65" t="s">
        <v>21</v>
      </c>
      <c r="B6" s="66" t="s">
        <v>1291</v>
      </c>
      <c r="C6" s="65">
        <v>120100</v>
      </c>
      <c r="D6" s="66" t="s">
        <v>1060</v>
      </c>
      <c r="E6" s="66" t="s">
        <v>1059</v>
      </c>
      <c r="F6" s="65" t="s">
        <v>56</v>
      </c>
      <c r="G6" s="65">
        <v>53401100</v>
      </c>
      <c r="H6" s="66" t="s">
        <v>692</v>
      </c>
      <c r="I6" s="66">
        <v>14</v>
      </c>
      <c r="J6" s="66" t="s">
        <v>687</v>
      </c>
      <c r="K6" s="66" t="s">
        <v>688</v>
      </c>
      <c r="L6" s="66" t="s">
        <v>689</v>
      </c>
      <c r="M6" s="66" t="s">
        <v>691</v>
      </c>
      <c r="N6" s="67">
        <v>29227.002059909781</v>
      </c>
      <c r="O6" s="67">
        <v>29228.112338496245</v>
      </c>
      <c r="P6" s="67">
        <v>29228.112338496245</v>
      </c>
      <c r="Q6" s="67">
        <v>29228.112338496245</v>
      </c>
      <c r="Z6" s="26">
        <f t="shared" si="0"/>
        <v>116911.33907539851</v>
      </c>
    </row>
    <row r="7" spans="1:26" hidden="1">
      <c r="A7" s="65" t="s">
        <v>21</v>
      </c>
      <c r="B7" s="66" t="s">
        <v>1291</v>
      </c>
      <c r="C7" s="65">
        <v>120100</v>
      </c>
      <c r="D7" s="66" t="s">
        <v>1060</v>
      </c>
      <c r="E7" s="66" t="s">
        <v>1059</v>
      </c>
      <c r="F7" s="65" t="s">
        <v>57</v>
      </c>
      <c r="G7" s="65">
        <v>53401200</v>
      </c>
      <c r="H7" s="66" t="s">
        <v>693</v>
      </c>
      <c r="I7" s="66">
        <v>14</v>
      </c>
      <c r="J7" s="66" t="s">
        <v>687</v>
      </c>
      <c r="K7" s="66" t="s">
        <v>688</v>
      </c>
      <c r="L7" s="66" t="s">
        <v>689</v>
      </c>
      <c r="M7" s="66" t="s">
        <v>691</v>
      </c>
      <c r="N7" s="67">
        <v>42225.431142184927</v>
      </c>
      <c r="O7" s="67">
        <v>41891.172600180391</v>
      </c>
      <c r="P7" s="67">
        <v>42245.048975797486</v>
      </c>
      <c r="Q7" s="67">
        <v>43197.697436060284</v>
      </c>
      <c r="Z7" s="26">
        <f t="shared" si="0"/>
        <v>169559.3501542231</v>
      </c>
    </row>
    <row r="8" spans="1:26" hidden="1">
      <c r="A8" s="65" t="s">
        <v>21</v>
      </c>
      <c r="B8" s="66" t="s">
        <v>1291</v>
      </c>
      <c r="C8" s="65">
        <v>120100</v>
      </c>
      <c r="D8" s="66" t="s">
        <v>1060</v>
      </c>
      <c r="E8" s="66" t="s">
        <v>1059</v>
      </c>
      <c r="F8" s="65" t="s">
        <v>58</v>
      </c>
      <c r="G8" s="65">
        <v>53401300</v>
      </c>
      <c r="H8" s="66" t="s">
        <v>694</v>
      </c>
      <c r="I8" s="66">
        <v>14</v>
      </c>
      <c r="J8" s="66" t="s">
        <v>687</v>
      </c>
      <c r="K8" s="66" t="s">
        <v>688</v>
      </c>
      <c r="L8" s="66" t="s">
        <v>689</v>
      </c>
      <c r="M8" s="66" t="s">
        <v>691</v>
      </c>
      <c r="N8" s="67">
        <v>25918.187838551807</v>
      </c>
      <c r="O8" s="67">
        <v>23199.273824541418</v>
      </c>
      <c r="P8" s="67">
        <v>23802.614091406238</v>
      </c>
      <c r="Q8" s="67">
        <v>23979.844558016917</v>
      </c>
      <c r="Z8" s="26">
        <f t="shared" si="0"/>
        <v>96899.920312516391</v>
      </c>
    </row>
    <row r="9" spans="1:26" hidden="1">
      <c r="A9" s="65" t="s">
        <v>21</v>
      </c>
      <c r="B9" s="66" t="s">
        <v>1291</v>
      </c>
      <c r="C9" s="65">
        <v>120100</v>
      </c>
      <c r="D9" s="66" t="s">
        <v>1060</v>
      </c>
      <c r="E9" s="66" t="s">
        <v>1059</v>
      </c>
      <c r="F9" s="65" t="s">
        <v>59</v>
      </c>
      <c r="G9" s="65">
        <v>53401400</v>
      </c>
      <c r="H9" s="66" t="s">
        <v>695</v>
      </c>
      <c r="I9" s="66">
        <v>14</v>
      </c>
      <c r="J9" s="66" t="s">
        <v>687</v>
      </c>
      <c r="K9" s="66" t="s">
        <v>688</v>
      </c>
      <c r="L9" s="66" t="s">
        <v>689</v>
      </c>
      <c r="M9" s="66" t="s">
        <v>691</v>
      </c>
      <c r="N9" s="67">
        <v>45838.337533447637</v>
      </c>
      <c r="O9" s="67">
        <v>43623.357343593969</v>
      </c>
      <c r="P9" s="67">
        <v>41182.103647708711</v>
      </c>
      <c r="Q9" s="67">
        <v>41320.507377219074</v>
      </c>
      <c r="Z9" s="26">
        <f t="shared" si="0"/>
        <v>171964.30590196938</v>
      </c>
    </row>
    <row r="10" spans="1:26" hidden="1">
      <c r="A10" s="65" t="s">
        <v>21</v>
      </c>
      <c r="B10" s="66" t="s">
        <v>1291</v>
      </c>
      <c r="C10" s="65">
        <v>120100</v>
      </c>
      <c r="D10" s="66" t="s">
        <v>1060</v>
      </c>
      <c r="E10" s="66" t="s">
        <v>1059</v>
      </c>
      <c r="F10" s="65" t="s">
        <v>60</v>
      </c>
      <c r="G10" s="65">
        <v>53401500</v>
      </c>
      <c r="H10" s="66" t="s">
        <v>696</v>
      </c>
      <c r="I10" s="66">
        <v>14</v>
      </c>
      <c r="J10" s="66" t="s">
        <v>687</v>
      </c>
      <c r="K10" s="66" t="s">
        <v>688</v>
      </c>
      <c r="L10" s="66" t="s">
        <v>689</v>
      </c>
      <c r="M10" s="66" t="s">
        <v>691</v>
      </c>
      <c r="N10" s="67">
        <v>49466.114824645738</v>
      </c>
      <c r="O10" s="67">
        <v>45326.359656120476</v>
      </c>
      <c r="P10" s="67">
        <v>45621.582056459003</v>
      </c>
      <c r="Q10" s="67">
        <v>45775.091767697202</v>
      </c>
      <c r="Z10" s="26">
        <f t="shared" si="0"/>
        <v>186189.14830492245</v>
      </c>
    </row>
    <row r="11" spans="1:26" hidden="1">
      <c r="A11" s="65" t="s">
        <v>21</v>
      </c>
      <c r="B11" s="66" t="s">
        <v>1291</v>
      </c>
      <c r="C11" s="65">
        <v>120100</v>
      </c>
      <c r="D11" s="66" t="s">
        <v>1060</v>
      </c>
      <c r="E11" s="66" t="s">
        <v>1059</v>
      </c>
      <c r="F11" s="65" t="s">
        <v>61</v>
      </c>
      <c r="G11" s="65">
        <v>53401600</v>
      </c>
      <c r="H11" s="66" t="s">
        <v>697</v>
      </c>
      <c r="I11" s="66">
        <v>14</v>
      </c>
      <c r="J11" s="66" t="s">
        <v>687</v>
      </c>
      <c r="K11" s="66" t="s">
        <v>688</v>
      </c>
      <c r="L11" s="66" t="s">
        <v>689</v>
      </c>
      <c r="M11" s="66" t="s">
        <v>691</v>
      </c>
      <c r="N11" s="67">
        <v>11936.22567128286</v>
      </c>
      <c r="O11" s="67">
        <v>11917.15269139774</v>
      </c>
      <c r="P11" s="67">
        <v>11923.801364889354</v>
      </c>
      <c r="Q11" s="67">
        <v>11928.096773667632</v>
      </c>
      <c r="Z11" s="26">
        <f t="shared" si="0"/>
        <v>47705.276501237582</v>
      </c>
    </row>
    <row r="12" spans="1:26" hidden="1">
      <c r="A12" s="65" t="s">
        <v>21</v>
      </c>
      <c r="B12" s="66" t="s">
        <v>1291</v>
      </c>
      <c r="C12" s="65">
        <v>120100</v>
      </c>
      <c r="D12" s="66" t="s">
        <v>1060</v>
      </c>
      <c r="E12" s="66" t="s">
        <v>1059</v>
      </c>
      <c r="F12" s="65" t="s">
        <v>62</v>
      </c>
      <c r="G12" s="65">
        <v>53401700</v>
      </c>
      <c r="H12" s="66" t="s">
        <v>698</v>
      </c>
      <c r="I12" s="66">
        <v>14</v>
      </c>
      <c r="J12" s="66" t="s">
        <v>687</v>
      </c>
      <c r="K12" s="66" t="s">
        <v>688</v>
      </c>
      <c r="L12" s="66" t="s">
        <v>689</v>
      </c>
      <c r="M12" s="66" t="s">
        <v>691</v>
      </c>
      <c r="N12" s="67">
        <v>22316.430301320674</v>
      </c>
      <c r="O12" s="67">
        <v>22316.430301320674</v>
      </c>
      <c r="P12" s="67">
        <v>22316.430301320674</v>
      </c>
      <c r="Q12" s="67">
        <v>22316.430301320674</v>
      </c>
      <c r="Z12" s="26">
        <f t="shared" si="0"/>
        <v>89265.721205282694</v>
      </c>
    </row>
    <row r="13" spans="1:26" hidden="1">
      <c r="A13" s="65" t="s">
        <v>21</v>
      </c>
      <c r="B13" s="66" t="s">
        <v>1291</v>
      </c>
      <c r="C13" s="65">
        <v>120100</v>
      </c>
      <c r="D13" s="66" t="s">
        <v>1060</v>
      </c>
      <c r="E13" s="66" t="s">
        <v>1059</v>
      </c>
      <c r="F13" s="65" t="s">
        <v>63</v>
      </c>
      <c r="G13" s="65">
        <v>53401800</v>
      </c>
      <c r="H13" s="66" t="s">
        <v>699</v>
      </c>
      <c r="I13" s="66">
        <v>14</v>
      </c>
      <c r="J13" s="66" t="s">
        <v>687</v>
      </c>
      <c r="K13" s="66" t="s">
        <v>688</v>
      </c>
      <c r="L13" s="66" t="s">
        <v>689</v>
      </c>
      <c r="M13" s="66" t="s">
        <v>691</v>
      </c>
      <c r="N13" s="67">
        <v>-1456.4725815721354</v>
      </c>
      <c r="O13" s="67">
        <v>4930.2408764477232</v>
      </c>
      <c r="P13" s="67">
        <v>821.91235182388721</v>
      </c>
      <c r="Q13" s="67">
        <v>-1317.3729642141207</v>
      </c>
      <c r="Z13" s="26">
        <f t="shared" si="0"/>
        <v>2978.3076824853542</v>
      </c>
    </row>
    <row r="14" spans="1:26" hidden="1">
      <c r="A14" s="65" t="s">
        <v>21</v>
      </c>
      <c r="B14" s="66" t="s">
        <v>1291</v>
      </c>
      <c r="C14" s="65">
        <v>120100</v>
      </c>
      <c r="D14" s="66" t="s">
        <v>1060</v>
      </c>
      <c r="E14" s="66" t="s">
        <v>1059</v>
      </c>
      <c r="F14" s="65" t="s">
        <v>64</v>
      </c>
      <c r="G14" s="65">
        <v>53401900</v>
      </c>
      <c r="H14" s="66" t="s">
        <v>700</v>
      </c>
      <c r="I14" s="66">
        <v>14</v>
      </c>
      <c r="J14" s="66" t="s">
        <v>687</v>
      </c>
      <c r="K14" s="66" t="s">
        <v>688</v>
      </c>
      <c r="L14" s="66" t="s">
        <v>689</v>
      </c>
      <c r="M14" s="66" t="s">
        <v>691</v>
      </c>
      <c r="N14" s="67">
        <v>21300.074245544973</v>
      </c>
      <c r="O14" s="67">
        <v>20575.835391844761</v>
      </c>
      <c r="P14" s="67">
        <v>22319.423270647949</v>
      </c>
      <c r="Q14" s="67">
        <v>21450.557669219073</v>
      </c>
      <c r="Z14" s="26">
        <f t="shared" si="0"/>
        <v>85645.890577256767</v>
      </c>
    </row>
    <row r="15" spans="1:26" hidden="1">
      <c r="A15" s="65" t="s">
        <v>21</v>
      </c>
      <c r="B15" s="66" t="s">
        <v>1291</v>
      </c>
      <c r="C15" s="65">
        <v>120100</v>
      </c>
      <c r="D15" s="66" t="s">
        <v>1060</v>
      </c>
      <c r="E15" s="66" t="s">
        <v>1059</v>
      </c>
      <c r="F15" s="65" t="s">
        <v>65</v>
      </c>
      <c r="G15" s="65">
        <v>53402200</v>
      </c>
      <c r="H15" s="66" t="s">
        <v>702</v>
      </c>
      <c r="I15" s="66">
        <v>14</v>
      </c>
      <c r="J15" s="66" t="s">
        <v>687</v>
      </c>
      <c r="K15" s="66" t="s">
        <v>688</v>
      </c>
      <c r="L15" s="66" t="s">
        <v>689</v>
      </c>
      <c r="M15" s="66" t="s">
        <v>691</v>
      </c>
      <c r="N15" s="67">
        <v>60673.000391146488</v>
      </c>
      <c r="O15" s="67">
        <v>60579.970182666984</v>
      </c>
      <c r="P15" s="67">
        <v>59324.821428090501</v>
      </c>
      <c r="Q15" s="67">
        <v>57402.74229878722</v>
      </c>
      <c r="Z15" s="26">
        <f t="shared" si="0"/>
        <v>237980.53430069122</v>
      </c>
    </row>
    <row r="16" spans="1:26" hidden="1">
      <c r="A16" s="65" t="s">
        <v>21</v>
      </c>
      <c r="B16" s="66" t="s">
        <v>1291</v>
      </c>
      <c r="C16" s="65">
        <v>120100</v>
      </c>
      <c r="D16" s="66" t="s">
        <v>1060</v>
      </c>
      <c r="E16" s="66" t="s">
        <v>1059</v>
      </c>
      <c r="F16" s="65" t="s">
        <v>66</v>
      </c>
      <c r="G16" s="65">
        <v>53402300</v>
      </c>
      <c r="H16" s="66" t="s">
        <v>703</v>
      </c>
      <c r="I16" s="66">
        <v>14</v>
      </c>
      <c r="J16" s="66" t="s">
        <v>687</v>
      </c>
      <c r="K16" s="66" t="s">
        <v>688</v>
      </c>
      <c r="L16" s="66" t="s">
        <v>689</v>
      </c>
      <c r="M16" s="66" t="s">
        <v>691</v>
      </c>
      <c r="N16" s="67">
        <v>22725.780832814879</v>
      </c>
      <c r="O16" s="67">
        <v>20887.568139508963</v>
      </c>
      <c r="P16" s="67">
        <v>20222.382868885808</v>
      </c>
      <c r="Q16" s="67">
        <v>18773.967540415582</v>
      </c>
      <c r="Z16" s="26">
        <f t="shared" si="0"/>
        <v>82609.699381625236</v>
      </c>
    </row>
    <row r="17" spans="1:26" hidden="1">
      <c r="A17" s="65" t="s">
        <v>21</v>
      </c>
      <c r="B17" s="66" t="s">
        <v>1291</v>
      </c>
      <c r="C17" s="65">
        <v>120100</v>
      </c>
      <c r="D17" s="66" t="s">
        <v>1060</v>
      </c>
      <c r="E17" s="66" t="s">
        <v>1059</v>
      </c>
      <c r="F17" s="65" t="s">
        <v>67</v>
      </c>
      <c r="G17" s="65">
        <v>53402400</v>
      </c>
      <c r="H17" s="66" t="s">
        <v>704</v>
      </c>
      <c r="I17" s="66">
        <v>14</v>
      </c>
      <c r="J17" s="66" t="s">
        <v>687</v>
      </c>
      <c r="K17" s="66" t="s">
        <v>688</v>
      </c>
      <c r="L17" s="66" t="s">
        <v>689</v>
      </c>
      <c r="M17" s="66" t="s">
        <v>691</v>
      </c>
      <c r="N17" s="67">
        <v>5724.6590954461699</v>
      </c>
      <c r="O17" s="67">
        <v>5874.1762002797304</v>
      </c>
      <c r="P17" s="67">
        <v>5700.181647069624</v>
      </c>
      <c r="Q17" s="67">
        <v>5525.9087821589392</v>
      </c>
      <c r="Z17" s="26">
        <f t="shared" si="0"/>
        <v>22824.925724954464</v>
      </c>
    </row>
    <row r="18" spans="1:26" hidden="1">
      <c r="A18" s="65" t="s">
        <v>21</v>
      </c>
      <c r="B18" s="66" t="s">
        <v>1291</v>
      </c>
      <c r="C18" s="65">
        <v>120100</v>
      </c>
      <c r="D18" s="66" t="s">
        <v>1060</v>
      </c>
      <c r="E18" s="66" t="s">
        <v>1059</v>
      </c>
      <c r="F18" s="65" t="s">
        <v>68</v>
      </c>
      <c r="G18" s="65">
        <v>53402500</v>
      </c>
      <c r="H18" s="66" t="s">
        <v>705</v>
      </c>
      <c r="I18" s="66">
        <v>14</v>
      </c>
      <c r="J18" s="66" t="s">
        <v>687</v>
      </c>
      <c r="K18" s="66" t="s">
        <v>688</v>
      </c>
      <c r="L18" s="66" t="s">
        <v>689</v>
      </c>
      <c r="M18" s="66" t="s">
        <v>691</v>
      </c>
      <c r="N18" s="67">
        <v>-28.789702444487148</v>
      </c>
      <c r="O18" s="67">
        <v>-28.789702444487148</v>
      </c>
      <c r="P18" s="67">
        <v>-28.789702444487148</v>
      </c>
      <c r="Q18" s="67">
        <v>-28.789702444487148</v>
      </c>
      <c r="Z18" s="26">
        <f t="shared" si="0"/>
        <v>-115.15880977794859</v>
      </c>
    </row>
    <row r="19" spans="1:26" hidden="1">
      <c r="A19" s="65" t="s">
        <v>21</v>
      </c>
      <c r="B19" s="66" t="s">
        <v>1291</v>
      </c>
      <c r="C19" s="65">
        <v>120100</v>
      </c>
      <c r="D19" s="66" t="s">
        <v>1060</v>
      </c>
      <c r="E19" s="66" t="s">
        <v>1059</v>
      </c>
      <c r="F19" s="65" t="s">
        <v>69</v>
      </c>
      <c r="G19" s="65">
        <v>68532000</v>
      </c>
      <c r="H19" s="66" t="s">
        <v>892</v>
      </c>
      <c r="I19" s="66">
        <v>34</v>
      </c>
      <c r="J19" s="66" t="s">
        <v>887</v>
      </c>
      <c r="K19" s="66" t="s">
        <v>888</v>
      </c>
      <c r="L19" s="66" t="s">
        <v>887</v>
      </c>
      <c r="M19" s="66" t="s">
        <v>894</v>
      </c>
      <c r="N19" s="67">
        <v>-5.2215820800000021E-2</v>
      </c>
      <c r="O19" s="67">
        <v>-4.9842374400000014E-2</v>
      </c>
      <c r="P19" s="67">
        <v>-5.2215820800000021E-2</v>
      </c>
      <c r="Q19" s="67">
        <v>-5.2215820800000021E-2</v>
      </c>
      <c r="Z19" s="26">
        <f t="shared" si="0"/>
        <v>-0.2064898368000001</v>
      </c>
    </row>
    <row r="20" spans="1:26" hidden="1">
      <c r="A20" s="65" t="s">
        <v>21</v>
      </c>
      <c r="B20" s="66" t="s">
        <v>1291</v>
      </c>
      <c r="C20" s="65">
        <v>120100</v>
      </c>
      <c r="D20" s="66" t="s">
        <v>1060</v>
      </c>
      <c r="E20" s="66" t="s">
        <v>1059</v>
      </c>
      <c r="F20" s="65" t="s">
        <v>70</v>
      </c>
      <c r="G20" s="65">
        <v>68533000</v>
      </c>
      <c r="H20" s="66" t="s">
        <v>896</v>
      </c>
      <c r="I20" s="66">
        <v>34</v>
      </c>
      <c r="J20" s="66" t="s">
        <v>887</v>
      </c>
      <c r="K20" s="66" t="s">
        <v>888</v>
      </c>
      <c r="L20" s="66" t="s">
        <v>887</v>
      </c>
      <c r="M20" s="66" t="s">
        <v>894</v>
      </c>
      <c r="N20" s="67">
        <v>201.48568407001054</v>
      </c>
      <c r="O20" s="67">
        <v>192.32406206682825</v>
      </c>
      <c r="P20" s="67">
        <v>201.48568407001054</v>
      </c>
      <c r="Q20" s="67">
        <v>201.48568407001054</v>
      </c>
      <c r="Z20" s="26">
        <f t="shared" si="0"/>
        <v>796.78111427685985</v>
      </c>
    </row>
    <row r="21" spans="1:26" hidden="1">
      <c r="A21" s="65" t="s">
        <v>21</v>
      </c>
      <c r="B21" s="66" t="s">
        <v>1291</v>
      </c>
      <c r="C21" s="65">
        <v>120100</v>
      </c>
      <c r="D21" s="66" t="s">
        <v>1060</v>
      </c>
      <c r="E21" s="66" t="s">
        <v>1059</v>
      </c>
      <c r="F21" s="65" t="s">
        <v>71</v>
      </c>
      <c r="G21" s="65">
        <v>68535000</v>
      </c>
      <c r="H21" s="66" t="s">
        <v>898</v>
      </c>
      <c r="I21" s="66">
        <v>34</v>
      </c>
      <c r="J21" s="66" t="s">
        <v>887</v>
      </c>
      <c r="K21" s="66" t="s">
        <v>888</v>
      </c>
      <c r="L21" s="66" t="s">
        <v>887</v>
      </c>
      <c r="M21" s="66" t="s">
        <v>894</v>
      </c>
      <c r="N21" s="67">
        <v>-0.12183691520000001</v>
      </c>
      <c r="O21" s="67">
        <v>-0.11629887359999999</v>
      </c>
      <c r="P21" s="67">
        <v>-0.12183691520000001</v>
      </c>
      <c r="Q21" s="67">
        <v>-0.12183691520000001</v>
      </c>
      <c r="Z21" s="26">
        <f t="shared" si="0"/>
        <v>-0.48180961920000004</v>
      </c>
    </row>
    <row r="22" spans="1:26" hidden="1">
      <c r="A22" s="65" t="s">
        <v>22</v>
      </c>
      <c r="B22" s="66" t="s">
        <v>1291</v>
      </c>
      <c r="C22" s="65">
        <v>120105</v>
      </c>
      <c r="D22" s="66" t="s">
        <v>1064</v>
      </c>
      <c r="E22" s="66" t="s">
        <v>1059</v>
      </c>
      <c r="F22" s="65" t="s">
        <v>72</v>
      </c>
      <c r="G22" s="65">
        <v>40111000</v>
      </c>
      <c r="H22" s="66" t="s">
        <v>249</v>
      </c>
      <c r="I22" s="66">
        <v>1</v>
      </c>
      <c r="J22" s="66" t="s">
        <v>250</v>
      </c>
      <c r="K22" s="66" t="s">
        <v>251</v>
      </c>
      <c r="L22" s="66" t="s">
        <v>252</v>
      </c>
      <c r="M22" s="66" t="s">
        <v>254</v>
      </c>
      <c r="N22" s="67">
        <v>4731696.821428325</v>
      </c>
      <c r="O22" s="67">
        <v>4443731.0246104039</v>
      </c>
      <c r="P22" s="67">
        <v>4091080.8841919419</v>
      </c>
      <c r="Q22" s="67">
        <v>3891982.1300211507</v>
      </c>
      <c r="Z22" s="26">
        <f t="shared" si="0"/>
        <v>17158490.860251822</v>
      </c>
    </row>
    <row r="23" spans="1:26" hidden="1">
      <c r="A23" s="65" t="s">
        <v>22</v>
      </c>
      <c r="B23" s="66" t="s">
        <v>1291</v>
      </c>
      <c r="C23" s="65">
        <v>120105</v>
      </c>
      <c r="D23" s="66" t="s">
        <v>1064</v>
      </c>
      <c r="E23" s="66" t="s">
        <v>1059</v>
      </c>
      <c r="F23" s="65" t="s">
        <v>73</v>
      </c>
      <c r="G23" s="65">
        <v>40121000</v>
      </c>
      <c r="H23" s="66" t="s">
        <v>258</v>
      </c>
      <c r="I23" s="66">
        <v>1</v>
      </c>
      <c r="J23" s="66" t="s">
        <v>250</v>
      </c>
      <c r="K23" s="66" t="s">
        <v>259</v>
      </c>
      <c r="L23" s="66" t="s">
        <v>260</v>
      </c>
      <c r="M23" s="66" t="s">
        <v>262</v>
      </c>
      <c r="N23" s="67">
        <v>2197914.6632440183</v>
      </c>
      <c r="O23" s="67">
        <v>2016839.1533285053</v>
      </c>
      <c r="P23" s="67">
        <v>1795726.8535761551</v>
      </c>
      <c r="Q23" s="67">
        <v>1614288.227351411</v>
      </c>
      <c r="Z23" s="26">
        <f t="shared" si="0"/>
        <v>7624768.8975000903</v>
      </c>
    </row>
    <row r="24" spans="1:26" hidden="1">
      <c r="A24" s="65" t="s">
        <v>22</v>
      </c>
      <c r="B24" s="66" t="s">
        <v>1291</v>
      </c>
      <c r="C24" s="65">
        <v>120105</v>
      </c>
      <c r="D24" s="66" t="s">
        <v>1064</v>
      </c>
      <c r="E24" s="66" t="s">
        <v>1059</v>
      </c>
      <c r="F24" s="65" t="s">
        <v>74</v>
      </c>
      <c r="G24" s="65">
        <v>40131000</v>
      </c>
      <c r="H24" s="66" t="s">
        <v>264</v>
      </c>
      <c r="I24" s="66">
        <v>1</v>
      </c>
      <c r="J24" s="66" t="s">
        <v>250</v>
      </c>
      <c r="K24" s="66" t="s">
        <v>265</v>
      </c>
      <c r="L24" s="66" t="s">
        <v>266</v>
      </c>
      <c r="M24" s="66" t="s">
        <v>268</v>
      </c>
      <c r="N24" s="67">
        <v>222276.07406883937</v>
      </c>
      <c r="O24" s="67">
        <v>206661.37803012089</v>
      </c>
      <c r="P24" s="67">
        <v>196473.61222457889</v>
      </c>
      <c r="Q24" s="67">
        <v>189887.50894460708</v>
      </c>
      <c r="Z24" s="26">
        <f t="shared" si="0"/>
        <v>815298.57326814625</v>
      </c>
    </row>
    <row r="25" spans="1:26" hidden="1">
      <c r="A25" s="65" t="s">
        <v>22</v>
      </c>
      <c r="B25" s="66" t="s">
        <v>1291</v>
      </c>
      <c r="C25" s="65">
        <v>120105</v>
      </c>
      <c r="D25" s="66" t="s">
        <v>1064</v>
      </c>
      <c r="E25" s="66" t="s">
        <v>1059</v>
      </c>
      <c r="F25" s="65" t="s">
        <v>75</v>
      </c>
      <c r="G25" s="65">
        <v>40141000</v>
      </c>
      <c r="H25" s="66" t="s">
        <v>270</v>
      </c>
      <c r="I25" s="66">
        <v>1</v>
      </c>
      <c r="J25" s="66" t="s">
        <v>250</v>
      </c>
      <c r="K25" s="66" t="s">
        <v>271</v>
      </c>
      <c r="L25" s="66" t="s">
        <v>272</v>
      </c>
      <c r="M25" s="66" t="s">
        <v>274</v>
      </c>
      <c r="N25" s="67">
        <v>310868.04333333333</v>
      </c>
      <c r="O25" s="67">
        <v>310868.04333333333</v>
      </c>
      <c r="P25" s="67">
        <v>310868.04333333333</v>
      </c>
      <c r="Q25" s="67">
        <v>310868.04333333333</v>
      </c>
      <c r="Z25" s="26">
        <f t="shared" si="0"/>
        <v>1243472.1733333333</v>
      </c>
    </row>
    <row r="26" spans="1:26" hidden="1">
      <c r="A26" s="65" t="s">
        <v>22</v>
      </c>
      <c r="B26" s="66" t="s">
        <v>1291</v>
      </c>
      <c r="C26" s="65">
        <v>120105</v>
      </c>
      <c r="D26" s="66" t="s">
        <v>1064</v>
      </c>
      <c r="E26" s="66" t="s">
        <v>1059</v>
      </c>
      <c r="F26" s="65" t="s">
        <v>76</v>
      </c>
      <c r="G26" s="65">
        <v>40145000</v>
      </c>
      <c r="H26" s="66" t="s">
        <v>276</v>
      </c>
      <c r="I26" s="66">
        <v>1</v>
      </c>
      <c r="J26" s="66" t="s">
        <v>250</v>
      </c>
      <c r="K26" s="66" t="s">
        <v>277</v>
      </c>
      <c r="L26" s="66" t="s">
        <v>278</v>
      </c>
      <c r="M26" s="66" t="s">
        <v>280</v>
      </c>
      <c r="N26" s="67">
        <v>227710.29791666663</v>
      </c>
      <c r="O26" s="67">
        <v>227710.29791666663</v>
      </c>
      <c r="P26" s="67">
        <v>227710.29791666663</v>
      </c>
      <c r="Q26" s="67">
        <v>227710.29791666663</v>
      </c>
      <c r="Z26" s="26">
        <f t="shared" si="0"/>
        <v>910841.19166666653</v>
      </c>
    </row>
    <row r="27" spans="1:26" hidden="1">
      <c r="A27" s="65" t="s">
        <v>22</v>
      </c>
      <c r="B27" s="66" t="s">
        <v>1291</v>
      </c>
      <c r="C27" s="65">
        <v>120105</v>
      </c>
      <c r="D27" s="66" t="s">
        <v>1064</v>
      </c>
      <c r="E27" s="66" t="s">
        <v>1059</v>
      </c>
      <c r="F27" s="65" t="s">
        <v>77</v>
      </c>
      <c r="G27" s="65">
        <v>40151000</v>
      </c>
      <c r="H27" s="66" t="s">
        <v>282</v>
      </c>
      <c r="I27" s="66">
        <v>1</v>
      </c>
      <c r="J27" s="66" t="s">
        <v>250</v>
      </c>
      <c r="K27" s="66" t="s">
        <v>283</v>
      </c>
      <c r="L27" s="66" t="s">
        <v>284</v>
      </c>
      <c r="M27" s="66" t="s">
        <v>286</v>
      </c>
      <c r="N27" s="67">
        <v>607032.66777238669</v>
      </c>
      <c r="O27" s="67">
        <v>575454.32305238687</v>
      </c>
      <c r="P27" s="67">
        <v>462093.89841238706</v>
      </c>
      <c r="Q27" s="67">
        <v>439375.92287238722</v>
      </c>
      <c r="Z27" s="26">
        <f t="shared" si="0"/>
        <v>2083956.8121095477</v>
      </c>
    </row>
    <row r="28" spans="1:26" hidden="1">
      <c r="A28" s="65" t="s">
        <v>22</v>
      </c>
      <c r="B28" s="66" t="s">
        <v>1291</v>
      </c>
      <c r="C28" s="65">
        <v>120105</v>
      </c>
      <c r="D28" s="66" t="s">
        <v>1064</v>
      </c>
      <c r="E28" s="66" t="s">
        <v>1059</v>
      </c>
      <c r="F28" s="65" t="s">
        <v>78</v>
      </c>
      <c r="G28" s="65">
        <v>40161000</v>
      </c>
      <c r="H28" s="66" t="s">
        <v>288</v>
      </c>
      <c r="I28" s="66">
        <v>1</v>
      </c>
      <c r="J28" s="66" t="s">
        <v>250</v>
      </c>
      <c r="K28" s="66" t="s">
        <v>289</v>
      </c>
      <c r="L28" s="66" t="s">
        <v>290</v>
      </c>
      <c r="M28" s="66" t="s">
        <v>292</v>
      </c>
      <c r="N28" s="67">
        <v>170468.73353049994</v>
      </c>
      <c r="O28" s="67">
        <v>165481.94027949998</v>
      </c>
      <c r="P28" s="67">
        <v>133580.90147499996</v>
      </c>
      <c r="Q28" s="67">
        <v>118447.93919199998</v>
      </c>
      <c r="Z28" s="26">
        <f t="shared" si="0"/>
        <v>587979.51447699987</v>
      </c>
    </row>
    <row r="29" spans="1:26" hidden="1">
      <c r="A29" s="65" t="s">
        <v>22</v>
      </c>
      <c r="B29" s="66" t="s">
        <v>1291</v>
      </c>
      <c r="C29" s="65">
        <v>120105</v>
      </c>
      <c r="D29" s="66" t="s">
        <v>1064</v>
      </c>
      <c r="E29" s="66" t="s">
        <v>1059</v>
      </c>
      <c r="F29" s="65" t="s">
        <v>79</v>
      </c>
      <c r="G29" s="65">
        <v>50171800</v>
      </c>
      <c r="H29" s="66" t="s">
        <v>411</v>
      </c>
      <c r="I29" s="66">
        <v>10</v>
      </c>
      <c r="J29" s="66" t="s">
        <v>347</v>
      </c>
      <c r="K29" s="66" t="s">
        <v>348</v>
      </c>
      <c r="L29" s="66" t="s">
        <v>349</v>
      </c>
      <c r="M29" s="66" t="s">
        <v>351</v>
      </c>
      <c r="N29" s="67">
        <v>6336.4060553480322</v>
      </c>
      <c r="O29" s="67">
        <v>6048.3875982867585</v>
      </c>
      <c r="P29" s="67">
        <v>6336.4060553480322</v>
      </c>
      <c r="Q29" s="67">
        <v>6336.4060553480322</v>
      </c>
      <c r="Z29" s="26">
        <f t="shared" si="0"/>
        <v>25057.605764330852</v>
      </c>
    </row>
    <row r="30" spans="1:26" hidden="1">
      <c r="A30" s="65" t="s">
        <v>22</v>
      </c>
      <c r="B30" s="66" t="s">
        <v>1291</v>
      </c>
      <c r="C30" s="65">
        <v>120105</v>
      </c>
      <c r="D30" s="66" t="s">
        <v>1064</v>
      </c>
      <c r="E30" s="66" t="s">
        <v>1059</v>
      </c>
      <c r="F30" s="65" t="s">
        <v>80</v>
      </c>
      <c r="G30" s="65">
        <v>50109900</v>
      </c>
      <c r="H30" s="66" t="s">
        <v>388</v>
      </c>
      <c r="I30" s="66">
        <v>10</v>
      </c>
      <c r="J30" s="66" t="s">
        <v>347</v>
      </c>
      <c r="K30" s="66" t="s">
        <v>348</v>
      </c>
      <c r="L30" s="66" t="s">
        <v>349</v>
      </c>
      <c r="M30" s="66" t="s">
        <v>351</v>
      </c>
      <c r="N30" s="67">
        <v>-2902.1802519424</v>
      </c>
      <c r="O30" s="67">
        <v>-2770.2629677632003</v>
      </c>
      <c r="P30" s="67">
        <v>-2902.1802519424</v>
      </c>
      <c r="Q30" s="67">
        <v>-2902.1802519424</v>
      </c>
      <c r="Z30" s="26">
        <f t="shared" si="0"/>
        <v>-11476.803723590399</v>
      </c>
    </row>
    <row r="31" spans="1:26" hidden="1">
      <c r="A31" s="65" t="s">
        <v>22</v>
      </c>
      <c r="B31" s="66" t="s">
        <v>1291</v>
      </c>
      <c r="C31" s="65">
        <v>120105</v>
      </c>
      <c r="D31" s="66" t="s">
        <v>1064</v>
      </c>
      <c r="E31" s="66" t="s">
        <v>1059</v>
      </c>
      <c r="F31" s="65" t="s">
        <v>52</v>
      </c>
      <c r="G31" s="65">
        <v>50100000</v>
      </c>
      <c r="H31" s="66" t="s">
        <v>346</v>
      </c>
      <c r="I31" s="66">
        <v>10</v>
      </c>
      <c r="J31" s="66" t="s">
        <v>347</v>
      </c>
      <c r="K31" s="66" t="s">
        <v>348</v>
      </c>
      <c r="L31" s="66" t="s">
        <v>349</v>
      </c>
      <c r="M31" s="66" t="s">
        <v>351</v>
      </c>
      <c r="N31" s="67">
        <v>54801.499638399997</v>
      </c>
      <c r="O31" s="67">
        <v>52310.518291200002</v>
      </c>
      <c r="P31" s="67">
        <v>54801.499638399997</v>
      </c>
      <c r="Q31" s="67">
        <v>54801.499638399997</v>
      </c>
      <c r="Z31" s="26">
        <f t="shared" si="0"/>
        <v>216715.01720639999</v>
      </c>
    </row>
    <row r="32" spans="1:26" hidden="1">
      <c r="A32" s="65" t="s">
        <v>22</v>
      </c>
      <c r="B32" s="66" t="s">
        <v>1291</v>
      </c>
      <c r="C32" s="65">
        <v>120105</v>
      </c>
      <c r="D32" s="66" t="s">
        <v>1064</v>
      </c>
      <c r="E32" s="66" t="s">
        <v>1059</v>
      </c>
      <c r="F32" s="65" t="s">
        <v>81</v>
      </c>
      <c r="G32" s="65">
        <v>50171000</v>
      </c>
      <c r="H32" s="66" t="s">
        <v>409</v>
      </c>
      <c r="I32" s="66">
        <v>10</v>
      </c>
      <c r="J32" s="66" t="s">
        <v>347</v>
      </c>
      <c r="K32" s="66" t="s">
        <v>348</v>
      </c>
      <c r="L32" s="66" t="s">
        <v>349</v>
      </c>
      <c r="M32" s="66" t="s">
        <v>351</v>
      </c>
      <c r="N32" s="67">
        <v>8952.410773004056</v>
      </c>
      <c r="O32" s="67">
        <v>8545.4784651402351</v>
      </c>
      <c r="P32" s="67">
        <v>8952.410773004056</v>
      </c>
      <c r="Q32" s="67">
        <v>8952.410773004056</v>
      </c>
      <c r="Z32" s="26">
        <f t="shared" si="0"/>
        <v>35402.710784152405</v>
      </c>
    </row>
    <row r="33" spans="1:26" hidden="1">
      <c r="A33" s="65" t="s">
        <v>22</v>
      </c>
      <c r="B33" s="66" t="s">
        <v>1291</v>
      </c>
      <c r="C33" s="65">
        <v>120105</v>
      </c>
      <c r="D33" s="66" t="s">
        <v>1064</v>
      </c>
      <c r="E33" s="66" t="s">
        <v>1059</v>
      </c>
      <c r="F33" s="65" t="s">
        <v>82</v>
      </c>
      <c r="G33" s="65">
        <v>50610000</v>
      </c>
      <c r="H33" s="66" t="s">
        <v>448</v>
      </c>
      <c r="I33" s="66">
        <v>11</v>
      </c>
      <c r="J33" s="66" t="s">
        <v>449</v>
      </c>
      <c r="K33" s="66" t="s">
        <v>450</v>
      </c>
      <c r="L33" s="66" t="s">
        <v>451</v>
      </c>
      <c r="M33" s="66" t="s">
        <v>417</v>
      </c>
      <c r="N33" s="67">
        <v>68027</v>
      </c>
      <c r="O33" s="67">
        <v>68027</v>
      </c>
      <c r="P33" s="67">
        <v>68027</v>
      </c>
      <c r="Q33" s="67">
        <v>68027</v>
      </c>
      <c r="Z33" s="26">
        <f t="shared" si="0"/>
        <v>272108</v>
      </c>
    </row>
    <row r="34" spans="1:26" hidden="1">
      <c r="A34" s="65" t="s">
        <v>22</v>
      </c>
      <c r="B34" s="66" t="s">
        <v>1291</v>
      </c>
      <c r="C34" s="65">
        <v>120105</v>
      </c>
      <c r="D34" s="66" t="s">
        <v>1064</v>
      </c>
      <c r="E34" s="66" t="s">
        <v>1059</v>
      </c>
      <c r="F34" s="65" t="s">
        <v>83</v>
      </c>
      <c r="G34" s="65">
        <v>50510000</v>
      </c>
      <c r="H34" s="66" t="s">
        <v>441</v>
      </c>
      <c r="I34" s="66">
        <v>12</v>
      </c>
      <c r="J34" s="66" t="s">
        <v>442</v>
      </c>
      <c r="K34" s="66" t="s">
        <v>443</v>
      </c>
      <c r="L34" s="66" t="s">
        <v>444</v>
      </c>
      <c r="M34" s="66" t="s">
        <v>417</v>
      </c>
      <c r="N34" s="67">
        <v>62540.5</v>
      </c>
      <c r="O34" s="67">
        <v>62540.5</v>
      </c>
      <c r="P34" s="67">
        <v>62540.5</v>
      </c>
      <c r="Q34" s="67">
        <v>62540.5</v>
      </c>
      <c r="Z34" s="26">
        <f t="shared" si="0"/>
        <v>250162</v>
      </c>
    </row>
    <row r="35" spans="1:26" hidden="1">
      <c r="A35" s="65" t="s">
        <v>22</v>
      </c>
      <c r="B35" s="66" t="s">
        <v>1291</v>
      </c>
      <c r="C35" s="65">
        <v>120105</v>
      </c>
      <c r="D35" s="66" t="s">
        <v>1064</v>
      </c>
      <c r="E35" s="66" t="s">
        <v>1059</v>
      </c>
      <c r="F35" s="65" t="s">
        <v>84</v>
      </c>
      <c r="G35" s="65">
        <v>50550000</v>
      </c>
      <c r="H35" s="66" t="s">
        <v>446</v>
      </c>
      <c r="I35" s="66">
        <v>12</v>
      </c>
      <c r="J35" s="66" t="s">
        <v>442</v>
      </c>
      <c r="K35" s="66" t="s">
        <v>443</v>
      </c>
      <c r="L35" s="66" t="s">
        <v>444</v>
      </c>
      <c r="M35" s="66" t="s">
        <v>417</v>
      </c>
      <c r="N35" s="67">
        <v>5468.9600000000009</v>
      </c>
      <c r="O35" s="67">
        <v>5468.9600000000009</v>
      </c>
      <c r="P35" s="67">
        <v>5468.9600000000009</v>
      </c>
      <c r="Q35" s="67">
        <v>5468.9600000000009</v>
      </c>
      <c r="Z35" s="26">
        <f t="shared" si="0"/>
        <v>21875.840000000004</v>
      </c>
    </row>
    <row r="36" spans="1:26" hidden="1">
      <c r="A36" s="65" t="s">
        <v>22</v>
      </c>
      <c r="B36" s="66" t="s">
        <v>1291</v>
      </c>
      <c r="C36" s="65">
        <v>120105</v>
      </c>
      <c r="D36" s="66" t="s">
        <v>1064</v>
      </c>
      <c r="E36" s="66" t="s">
        <v>1059</v>
      </c>
      <c r="F36" s="65" t="s">
        <v>85</v>
      </c>
      <c r="G36" s="65">
        <v>50550100</v>
      </c>
      <c r="H36" s="66" t="s">
        <v>447</v>
      </c>
      <c r="I36" s="66">
        <v>12</v>
      </c>
      <c r="J36" s="66" t="s">
        <v>442</v>
      </c>
      <c r="K36" s="66" t="s">
        <v>443</v>
      </c>
      <c r="L36" s="66" t="s">
        <v>444</v>
      </c>
      <c r="M36" s="66" t="s">
        <v>417</v>
      </c>
      <c r="N36" s="67">
        <v>-308.096</v>
      </c>
      <c r="O36" s="67">
        <v>-308.096</v>
      </c>
      <c r="P36" s="67">
        <v>-308.096</v>
      </c>
      <c r="Q36" s="67">
        <v>-308.096</v>
      </c>
      <c r="Z36" s="26">
        <f t="shared" si="0"/>
        <v>-1232.384</v>
      </c>
    </row>
    <row r="37" spans="1:26" hidden="1">
      <c r="A37" s="65" t="s">
        <v>22</v>
      </c>
      <c r="B37" s="66" t="s">
        <v>1291</v>
      </c>
      <c r="C37" s="65">
        <v>120105</v>
      </c>
      <c r="D37" s="66" t="s">
        <v>1064</v>
      </c>
      <c r="E37" s="66" t="s">
        <v>1059</v>
      </c>
      <c r="F37" s="65" t="s">
        <v>53</v>
      </c>
      <c r="G37" s="65">
        <v>50421000</v>
      </c>
      <c r="H37" s="66" t="s">
        <v>413</v>
      </c>
      <c r="I37" s="66">
        <v>13</v>
      </c>
      <c r="J37" s="66" t="s">
        <v>414</v>
      </c>
      <c r="K37" s="66" t="s">
        <v>415</v>
      </c>
      <c r="L37" s="66" t="s">
        <v>414</v>
      </c>
      <c r="M37" s="66" t="s">
        <v>417</v>
      </c>
      <c r="N37" s="67">
        <v>1035.3414142839583</v>
      </c>
      <c r="O37" s="67">
        <v>988.27816818014207</v>
      </c>
      <c r="P37" s="67">
        <v>1035.3414142839583</v>
      </c>
      <c r="Q37" s="67">
        <v>1035.3414142839583</v>
      </c>
      <c r="Z37" s="26">
        <f t="shared" si="0"/>
        <v>4094.3024110320171</v>
      </c>
    </row>
    <row r="38" spans="1:26" hidden="1">
      <c r="A38" s="65" t="s">
        <v>22</v>
      </c>
      <c r="B38" s="66" t="s">
        <v>1291</v>
      </c>
      <c r="C38" s="65">
        <v>120105</v>
      </c>
      <c r="D38" s="66" t="s">
        <v>1064</v>
      </c>
      <c r="E38" s="66" t="s">
        <v>1059</v>
      </c>
      <c r="F38" s="65" t="s">
        <v>54</v>
      </c>
      <c r="G38" s="65">
        <v>50422000</v>
      </c>
      <c r="H38" s="66" t="s">
        <v>419</v>
      </c>
      <c r="I38" s="66">
        <v>13</v>
      </c>
      <c r="J38" s="66" t="s">
        <v>414</v>
      </c>
      <c r="K38" s="66" t="s">
        <v>415</v>
      </c>
      <c r="L38" s="66" t="s">
        <v>414</v>
      </c>
      <c r="M38" s="66" t="s">
        <v>417</v>
      </c>
      <c r="N38" s="67">
        <v>591.54101026207627</v>
      </c>
      <c r="O38" s="67">
        <v>564.65550979561817</v>
      </c>
      <c r="P38" s="67">
        <v>591.54101026207627</v>
      </c>
      <c r="Q38" s="67">
        <v>591.54101026207627</v>
      </c>
      <c r="Z38" s="26">
        <f t="shared" si="0"/>
        <v>2339.2785405818468</v>
      </c>
    </row>
    <row r="39" spans="1:26" hidden="1">
      <c r="A39" s="65" t="s">
        <v>22</v>
      </c>
      <c r="B39" s="66" t="s">
        <v>1291</v>
      </c>
      <c r="C39" s="65">
        <v>120105</v>
      </c>
      <c r="D39" s="66" t="s">
        <v>1064</v>
      </c>
      <c r="E39" s="66" t="s">
        <v>1059</v>
      </c>
      <c r="F39" s="65" t="s">
        <v>86</v>
      </c>
      <c r="G39" s="65">
        <v>50423000</v>
      </c>
      <c r="H39" s="66" t="s">
        <v>421</v>
      </c>
      <c r="I39" s="66">
        <v>13</v>
      </c>
      <c r="J39" s="66" t="s">
        <v>414</v>
      </c>
      <c r="K39" s="66" t="s">
        <v>415</v>
      </c>
      <c r="L39" s="66" t="s">
        <v>414</v>
      </c>
      <c r="M39" s="66" t="s">
        <v>417</v>
      </c>
      <c r="N39" s="67">
        <v>740</v>
      </c>
      <c r="O39" s="67">
        <v>740</v>
      </c>
      <c r="P39" s="67">
        <v>740</v>
      </c>
      <c r="Q39" s="67">
        <v>740</v>
      </c>
      <c r="Z39" s="26">
        <f t="shared" si="0"/>
        <v>2960</v>
      </c>
    </row>
    <row r="40" spans="1:26" hidden="1">
      <c r="A40" s="65" t="s">
        <v>22</v>
      </c>
      <c r="B40" s="66" t="s">
        <v>1291</v>
      </c>
      <c r="C40" s="65">
        <v>120105</v>
      </c>
      <c r="D40" s="66" t="s">
        <v>1064</v>
      </c>
      <c r="E40" s="66" t="s">
        <v>1059</v>
      </c>
      <c r="F40" s="65" t="s">
        <v>87</v>
      </c>
      <c r="G40" s="65">
        <v>50426000</v>
      </c>
      <c r="H40" s="66" t="s">
        <v>422</v>
      </c>
      <c r="I40" s="66">
        <v>13</v>
      </c>
      <c r="J40" s="66" t="s">
        <v>414</v>
      </c>
      <c r="K40" s="66" t="s">
        <v>415</v>
      </c>
      <c r="L40" s="66" t="s">
        <v>414</v>
      </c>
      <c r="M40" s="66" t="s">
        <v>417</v>
      </c>
      <c r="N40" s="67">
        <v>931</v>
      </c>
      <c r="O40" s="67">
        <v>931</v>
      </c>
      <c r="P40" s="67">
        <v>931</v>
      </c>
      <c r="Q40" s="67">
        <v>931</v>
      </c>
      <c r="Z40" s="26">
        <f t="shared" si="0"/>
        <v>3724</v>
      </c>
    </row>
    <row r="41" spans="1:26" hidden="1">
      <c r="A41" s="65" t="s">
        <v>22</v>
      </c>
      <c r="B41" s="66" t="s">
        <v>1291</v>
      </c>
      <c r="C41" s="65">
        <v>120105</v>
      </c>
      <c r="D41" s="66" t="s">
        <v>1064</v>
      </c>
      <c r="E41" s="66" t="s">
        <v>1059</v>
      </c>
      <c r="F41" s="65" t="s">
        <v>88</v>
      </c>
      <c r="G41" s="65">
        <v>50450000</v>
      </c>
      <c r="H41" s="66" t="s">
        <v>424</v>
      </c>
      <c r="I41" s="66">
        <v>13</v>
      </c>
      <c r="J41" s="66" t="s">
        <v>414</v>
      </c>
      <c r="K41" s="66" t="s">
        <v>415</v>
      </c>
      <c r="L41" s="66" t="s">
        <v>414</v>
      </c>
      <c r="M41" s="66" t="s">
        <v>417</v>
      </c>
      <c r="N41" s="67">
        <v>0</v>
      </c>
      <c r="O41" s="67">
        <v>0</v>
      </c>
      <c r="P41" s="67">
        <v>0</v>
      </c>
      <c r="Q41" s="67">
        <v>11250</v>
      </c>
      <c r="Z41" s="26">
        <f t="shared" si="0"/>
        <v>11250</v>
      </c>
    </row>
    <row r="42" spans="1:26" hidden="1">
      <c r="A42" s="65" t="s">
        <v>22</v>
      </c>
      <c r="B42" s="66" t="s">
        <v>1291</v>
      </c>
      <c r="C42" s="65">
        <v>120105</v>
      </c>
      <c r="D42" s="66" t="s">
        <v>1064</v>
      </c>
      <c r="E42" s="66" t="s">
        <v>1059</v>
      </c>
      <c r="F42" s="65" t="s">
        <v>89</v>
      </c>
      <c r="G42" s="65">
        <v>50457000</v>
      </c>
      <c r="H42" s="66" t="s">
        <v>439</v>
      </c>
      <c r="I42" s="66">
        <v>13</v>
      </c>
      <c r="J42" s="66" t="s">
        <v>414</v>
      </c>
      <c r="K42" s="66" t="s">
        <v>415</v>
      </c>
      <c r="L42" s="66" t="s">
        <v>414</v>
      </c>
      <c r="M42" s="66" t="s">
        <v>417</v>
      </c>
      <c r="N42" s="67">
        <v>0</v>
      </c>
      <c r="O42" s="67">
        <v>0</v>
      </c>
      <c r="P42" s="67">
        <v>2730</v>
      </c>
      <c r="Q42" s="67">
        <v>0</v>
      </c>
      <c r="Z42" s="26">
        <f t="shared" si="0"/>
        <v>2730</v>
      </c>
    </row>
    <row r="43" spans="1:26" hidden="1">
      <c r="A43" s="65" t="s">
        <v>22</v>
      </c>
      <c r="B43" s="66" t="s">
        <v>1291</v>
      </c>
      <c r="C43" s="65">
        <v>120105</v>
      </c>
      <c r="D43" s="66" t="s">
        <v>1064</v>
      </c>
      <c r="E43" s="66" t="s">
        <v>1059</v>
      </c>
      <c r="F43" s="65" t="s">
        <v>90</v>
      </c>
      <c r="G43" s="65">
        <v>50421100</v>
      </c>
      <c r="H43" s="66" t="s">
        <v>418</v>
      </c>
      <c r="I43" s="66">
        <v>13</v>
      </c>
      <c r="J43" s="66" t="s">
        <v>414</v>
      </c>
      <c r="K43" s="66" t="s">
        <v>415</v>
      </c>
      <c r="L43" s="66" t="s">
        <v>414</v>
      </c>
      <c r="M43" s="66" t="s">
        <v>417</v>
      </c>
      <c r="N43" s="67">
        <v>-62.483864360635039</v>
      </c>
      <c r="O43" s="67">
        <v>-59.643688707878901</v>
      </c>
      <c r="P43" s="67">
        <v>-62.483864360635039</v>
      </c>
      <c r="Q43" s="67">
        <v>-62.483864360635039</v>
      </c>
      <c r="Z43" s="26">
        <f t="shared" si="0"/>
        <v>-247.09528178978402</v>
      </c>
    </row>
    <row r="44" spans="1:26" hidden="1">
      <c r="A44" s="65" t="s">
        <v>22</v>
      </c>
      <c r="B44" s="66" t="s">
        <v>1291</v>
      </c>
      <c r="C44" s="65">
        <v>120105</v>
      </c>
      <c r="D44" s="66" t="s">
        <v>1064</v>
      </c>
      <c r="E44" s="66" t="s">
        <v>1059</v>
      </c>
      <c r="F44" s="65" t="s">
        <v>91</v>
      </c>
      <c r="G44" s="65">
        <v>50422100</v>
      </c>
      <c r="H44" s="66" t="s">
        <v>420</v>
      </c>
      <c r="I44" s="66">
        <v>13</v>
      </c>
      <c r="J44" s="66" t="s">
        <v>414</v>
      </c>
      <c r="K44" s="66" t="s">
        <v>415</v>
      </c>
      <c r="L44" s="66" t="s">
        <v>414</v>
      </c>
      <c r="M44" s="66" t="s">
        <v>417</v>
      </c>
      <c r="N44" s="67">
        <v>-55.682066340471764</v>
      </c>
      <c r="O44" s="67">
        <v>-53.151063324995768</v>
      </c>
      <c r="P44" s="67">
        <v>-55.682066340471764</v>
      </c>
      <c r="Q44" s="67">
        <v>-55.682066340471764</v>
      </c>
      <c r="Z44" s="26">
        <f t="shared" si="0"/>
        <v>-220.19726234641104</v>
      </c>
    </row>
    <row r="45" spans="1:26" hidden="1">
      <c r="A45" s="65" t="s">
        <v>22</v>
      </c>
      <c r="B45" s="66" t="s">
        <v>1291</v>
      </c>
      <c r="C45" s="65">
        <v>120105</v>
      </c>
      <c r="D45" s="66" t="s">
        <v>1064</v>
      </c>
      <c r="E45" s="66" t="s">
        <v>1059</v>
      </c>
      <c r="F45" s="65" t="s">
        <v>92</v>
      </c>
      <c r="G45" s="65">
        <v>53150000</v>
      </c>
      <c r="H45" s="66" t="s">
        <v>658</v>
      </c>
      <c r="I45" s="66">
        <v>15</v>
      </c>
      <c r="J45" s="66" t="s">
        <v>650</v>
      </c>
      <c r="K45" s="66" t="s">
        <v>651</v>
      </c>
      <c r="L45" s="66" t="s">
        <v>650</v>
      </c>
      <c r="M45" s="66" t="s">
        <v>660</v>
      </c>
      <c r="N45" s="67">
        <v>7549.7076435833333</v>
      </c>
      <c r="O45" s="67">
        <v>7549.7076435833333</v>
      </c>
      <c r="P45" s="67">
        <v>7549.7076435833333</v>
      </c>
      <c r="Q45" s="67">
        <v>7549.7076435833333</v>
      </c>
      <c r="Z45" s="26">
        <f t="shared" si="0"/>
        <v>30198.830574333333</v>
      </c>
    </row>
    <row r="46" spans="1:26" hidden="1">
      <c r="A46" s="65" t="s">
        <v>22</v>
      </c>
      <c r="B46" s="66" t="s">
        <v>1291</v>
      </c>
      <c r="C46" s="65">
        <v>120105</v>
      </c>
      <c r="D46" s="66" t="s">
        <v>1064</v>
      </c>
      <c r="E46" s="66" t="s">
        <v>1059</v>
      </c>
      <c r="F46" s="65" t="s">
        <v>93</v>
      </c>
      <c r="G46" s="65">
        <v>53154000</v>
      </c>
      <c r="H46" s="66" t="s">
        <v>682</v>
      </c>
      <c r="I46" s="66">
        <v>15</v>
      </c>
      <c r="J46" s="66" t="s">
        <v>650</v>
      </c>
      <c r="K46" s="66" t="s">
        <v>651</v>
      </c>
      <c r="L46" s="66" t="s">
        <v>650</v>
      </c>
      <c r="M46" s="66" t="s">
        <v>681</v>
      </c>
      <c r="N46" s="67">
        <v>7694.2634474999995</v>
      </c>
      <c r="O46" s="67">
        <v>7694.2634474999995</v>
      </c>
      <c r="P46" s="67">
        <v>7694.2634474999995</v>
      </c>
      <c r="Q46" s="67">
        <v>7694.2634474999995</v>
      </c>
      <c r="Z46" s="26">
        <f t="shared" si="0"/>
        <v>30777.053789999998</v>
      </c>
    </row>
    <row r="47" spans="1:26" hidden="1">
      <c r="A47" s="65" t="s">
        <v>22</v>
      </c>
      <c r="B47" s="66" t="s">
        <v>1291</v>
      </c>
      <c r="C47" s="65">
        <v>120105</v>
      </c>
      <c r="D47" s="66" t="s">
        <v>1064</v>
      </c>
      <c r="E47" s="66" t="s">
        <v>1059</v>
      </c>
      <c r="F47" s="65" t="s">
        <v>94</v>
      </c>
      <c r="G47" s="65">
        <v>52550000</v>
      </c>
      <c r="H47" s="66" t="s">
        <v>584</v>
      </c>
      <c r="I47" s="66">
        <v>16</v>
      </c>
      <c r="J47" s="66" t="s">
        <v>553</v>
      </c>
      <c r="K47" s="66" t="s">
        <v>554</v>
      </c>
      <c r="L47" s="66" t="s">
        <v>555</v>
      </c>
      <c r="M47" s="66" t="s">
        <v>506</v>
      </c>
      <c r="N47" s="67">
        <v>5000</v>
      </c>
      <c r="O47" s="67">
        <v>0</v>
      </c>
      <c r="P47" s="67">
        <v>0</v>
      </c>
      <c r="Q47" s="67">
        <v>5000</v>
      </c>
      <c r="Z47" s="26">
        <f t="shared" si="0"/>
        <v>10000</v>
      </c>
    </row>
    <row r="48" spans="1:26" hidden="1">
      <c r="A48" s="65" t="s">
        <v>22</v>
      </c>
      <c r="B48" s="66" t="s">
        <v>1291</v>
      </c>
      <c r="C48" s="65">
        <v>120105</v>
      </c>
      <c r="D48" s="66" t="s">
        <v>1064</v>
      </c>
      <c r="E48" s="66" t="s">
        <v>1059</v>
      </c>
      <c r="F48" s="65" t="s">
        <v>95</v>
      </c>
      <c r="G48" s="65">
        <v>52571000</v>
      </c>
      <c r="H48" s="66" t="s">
        <v>610</v>
      </c>
      <c r="I48" s="66">
        <v>16</v>
      </c>
      <c r="J48" s="66" t="s">
        <v>553</v>
      </c>
      <c r="K48" s="66" t="s">
        <v>554</v>
      </c>
      <c r="L48" s="66" t="s">
        <v>555</v>
      </c>
      <c r="M48" s="66" t="s">
        <v>506</v>
      </c>
      <c r="N48" s="67">
        <v>0</v>
      </c>
      <c r="O48" s="67">
        <v>0</v>
      </c>
      <c r="P48" s="67">
        <v>0</v>
      </c>
      <c r="Q48" s="67">
        <v>0</v>
      </c>
      <c r="Z48" s="26">
        <f t="shared" si="0"/>
        <v>0</v>
      </c>
    </row>
    <row r="49" spans="1:26" hidden="1">
      <c r="A49" s="65" t="s">
        <v>22</v>
      </c>
      <c r="B49" s="66" t="s">
        <v>1291</v>
      </c>
      <c r="C49" s="65">
        <v>120105</v>
      </c>
      <c r="D49" s="66" t="s">
        <v>1064</v>
      </c>
      <c r="E49" s="66" t="s">
        <v>1059</v>
      </c>
      <c r="F49" s="65" t="s">
        <v>96</v>
      </c>
      <c r="G49" s="65">
        <v>52574000</v>
      </c>
      <c r="H49" s="66" t="s">
        <v>616</v>
      </c>
      <c r="I49" s="66">
        <v>17</v>
      </c>
      <c r="J49" s="66" t="s">
        <v>617</v>
      </c>
      <c r="K49" s="66" t="s">
        <v>618</v>
      </c>
      <c r="L49" s="66" t="s">
        <v>617</v>
      </c>
      <c r="M49" s="66" t="s">
        <v>506</v>
      </c>
      <c r="N49" s="67">
        <v>336.90002299999992</v>
      </c>
      <c r="O49" s="67">
        <v>336.90002299999992</v>
      </c>
      <c r="P49" s="67">
        <v>336.90002299999992</v>
      </c>
      <c r="Q49" s="67">
        <v>336.90002299999992</v>
      </c>
      <c r="Z49" s="26">
        <f t="shared" si="0"/>
        <v>1347.6000919999997</v>
      </c>
    </row>
    <row r="50" spans="1:26" hidden="1">
      <c r="A50" s="65" t="s">
        <v>22</v>
      </c>
      <c r="B50" s="66" t="s">
        <v>1291</v>
      </c>
      <c r="C50" s="65">
        <v>120105</v>
      </c>
      <c r="D50" s="66" t="s">
        <v>1064</v>
      </c>
      <c r="E50" s="66" t="s">
        <v>1059</v>
      </c>
      <c r="F50" s="65" t="s">
        <v>97</v>
      </c>
      <c r="G50" s="65">
        <v>52574100</v>
      </c>
      <c r="H50" s="66" t="s">
        <v>623</v>
      </c>
      <c r="I50" s="66">
        <v>17</v>
      </c>
      <c r="J50" s="66" t="s">
        <v>617</v>
      </c>
      <c r="K50" s="66" t="s">
        <v>618</v>
      </c>
      <c r="L50" s="66" t="s">
        <v>617</v>
      </c>
      <c r="M50" s="66" t="s">
        <v>506</v>
      </c>
      <c r="N50" s="67">
        <v>700</v>
      </c>
      <c r="O50" s="67">
        <v>700</v>
      </c>
      <c r="P50" s="67">
        <v>700</v>
      </c>
      <c r="Q50" s="67">
        <v>700</v>
      </c>
      <c r="Z50" s="26">
        <f t="shared" si="0"/>
        <v>2800</v>
      </c>
    </row>
    <row r="51" spans="1:26" hidden="1">
      <c r="A51" s="65" t="s">
        <v>22</v>
      </c>
      <c r="B51" s="66" t="s">
        <v>1291</v>
      </c>
      <c r="C51" s="65">
        <v>120105</v>
      </c>
      <c r="D51" s="66" t="s">
        <v>1064</v>
      </c>
      <c r="E51" s="66" t="s">
        <v>1059</v>
      </c>
      <c r="F51" s="65" t="s">
        <v>98</v>
      </c>
      <c r="G51" s="65">
        <v>52566000</v>
      </c>
      <c r="H51" s="66" t="s">
        <v>604</v>
      </c>
      <c r="I51" s="66">
        <v>18</v>
      </c>
      <c r="J51" s="66" t="s">
        <v>596</v>
      </c>
      <c r="K51" s="66" t="s">
        <v>597</v>
      </c>
      <c r="L51" s="66" t="s">
        <v>598</v>
      </c>
      <c r="M51" s="66" t="s">
        <v>506</v>
      </c>
      <c r="N51" s="67">
        <v>0</v>
      </c>
      <c r="O51" s="67">
        <v>0</v>
      </c>
      <c r="P51" s="67">
        <v>0</v>
      </c>
      <c r="Q51" s="67">
        <v>0</v>
      </c>
      <c r="Z51" s="26">
        <f t="shared" si="0"/>
        <v>0</v>
      </c>
    </row>
    <row r="52" spans="1:26" hidden="1">
      <c r="A52" s="65" t="s">
        <v>22</v>
      </c>
      <c r="B52" s="66" t="s">
        <v>1291</v>
      </c>
      <c r="C52" s="65">
        <v>120105</v>
      </c>
      <c r="D52" s="66" t="s">
        <v>1064</v>
      </c>
      <c r="E52" s="66" t="s">
        <v>1059</v>
      </c>
      <c r="F52" s="65" t="s">
        <v>99</v>
      </c>
      <c r="G52" s="65">
        <v>52562000</v>
      </c>
      <c r="H52" s="66" t="s">
        <v>590</v>
      </c>
      <c r="I52" s="66">
        <v>19</v>
      </c>
      <c r="J52" s="66" t="s">
        <v>527</v>
      </c>
      <c r="K52" s="66" t="s">
        <v>528</v>
      </c>
      <c r="L52" s="66" t="s">
        <v>529</v>
      </c>
      <c r="M52" s="66" t="s">
        <v>506</v>
      </c>
      <c r="N52" s="67">
        <v>500</v>
      </c>
      <c r="O52" s="67">
        <v>500</v>
      </c>
      <c r="P52" s="67">
        <v>500</v>
      </c>
      <c r="Q52" s="67">
        <v>500</v>
      </c>
      <c r="Z52" s="26">
        <f t="shared" si="0"/>
        <v>2000</v>
      </c>
    </row>
    <row r="53" spans="1:26" hidden="1">
      <c r="A53" s="65" t="s">
        <v>22</v>
      </c>
      <c r="B53" s="66" t="s">
        <v>1291</v>
      </c>
      <c r="C53" s="65">
        <v>120105</v>
      </c>
      <c r="D53" s="66" t="s">
        <v>1064</v>
      </c>
      <c r="E53" s="66" t="s">
        <v>1059</v>
      </c>
      <c r="F53" s="65" t="s">
        <v>100</v>
      </c>
      <c r="G53" s="65">
        <v>52526100</v>
      </c>
      <c r="H53" s="66" t="s">
        <v>549</v>
      </c>
      <c r="I53" s="66">
        <v>19</v>
      </c>
      <c r="J53" s="66" t="s">
        <v>527</v>
      </c>
      <c r="K53" s="66" t="s">
        <v>528</v>
      </c>
      <c r="L53" s="66" t="s">
        <v>529</v>
      </c>
      <c r="M53" s="66" t="s">
        <v>506</v>
      </c>
      <c r="N53" s="67">
        <v>8888.9920000000002</v>
      </c>
      <c r="O53" s="67">
        <v>8888.9920000000002</v>
      </c>
      <c r="P53" s="67">
        <v>8888.9920000000002</v>
      </c>
      <c r="Q53" s="67">
        <v>8888.9920000000002</v>
      </c>
      <c r="Z53" s="26">
        <f t="shared" si="0"/>
        <v>35555.968000000001</v>
      </c>
    </row>
    <row r="54" spans="1:26" hidden="1">
      <c r="A54" s="65" t="s">
        <v>22</v>
      </c>
      <c r="B54" s="66" t="s">
        <v>1291</v>
      </c>
      <c r="C54" s="65">
        <v>120105</v>
      </c>
      <c r="D54" s="66" t="s">
        <v>1064</v>
      </c>
      <c r="E54" s="66" t="s">
        <v>1059</v>
      </c>
      <c r="F54" s="65" t="s">
        <v>101</v>
      </c>
      <c r="G54" s="65">
        <v>52571500</v>
      </c>
      <c r="H54" s="66" t="s">
        <v>615</v>
      </c>
      <c r="I54" s="66">
        <v>19</v>
      </c>
      <c r="J54" s="66" t="s">
        <v>527</v>
      </c>
      <c r="K54" s="66" t="s">
        <v>528</v>
      </c>
      <c r="L54" s="66" t="s">
        <v>529</v>
      </c>
      <c r="M54" s="66" t="s">
        <v>506</v>
      </c>
      <c r="N54" s="67">
        <v>6393.0625000000009</v>
      </c>
      <c r="O54" s="67">
        <v>6393.0625000000009</v>
      </c>
      <c r="P54" s="67">
        <v>6393.0625000000009</v>
      </c>
      <c r="Q54" s="67">
        <v>6393.0625000000009</v>
      </c>
      <c r="Z54" s="26">
        <f t="shared" si="0"/>
        <v>25572.250000000004</v>
      </c>
    </row>
    <row r="55" spans="1:26" hidden="1">
      <c r="A55" s="65" t="s">
        <v>22</v>
      </c>
      <c r="B55" s="66" t="s">
        <v>1291</v>
      </c>
      <c r="C55" s="65">
        <v>120105</v>
      </c>
      <c r="D55" s="66" t="s">
        <v>1064</v>
      </c>
      <c r="E55" s="66" t="s">
        <v>1059</v>
      </c>
      <c r="F55" s="65" t="s">
        <v>102</v>
      </c>
      <c r="G55" s="65">
        <v>52534021</v>
      </c>
      <c r="H55" s="66" t="s">
        <v>564</v>
      </c>
      <c r="I55" s="66">
        <v>21</v>
      </c>
      <c r="J55" s="66" t="s">
        <v>561</v>
      </c>
      <c r="K55" s="66" t="s">
        <v>562</v>
      </c>
      <c r="L55" s="66" t="s">
        <v>563</v>
      </c>
      <c r="M55" s="66" t="s">
        <v>506</v>
      </c>
      <c r="N55" s="67">
        <v>615</v>
      </c>
      <c r="O55" s="67">
        <v>615</v>
      </c>
      <c r="P55" s="67">
        <v>590</v>
      </c>
      <c r="Q55" s="67">
        <v>515</v>
      </c>
      <c r="Z55" s="26">
        <f t="shared" si="0"/>
        <v>2335</v>
      </c>
    </row>
    <row r="56" spans="1:26" hidden="1">
      <c r="A56" s="65" t="s">
        <v>22</v>
      </c>
      <c r="B56" s="66" t="s">
        <v>1291</v>
      </c>
      <c r="C56" s="65">
        <v>120105</v>
      </c>
      <c r="D56" s="66" t="s">
        <v>1064</v>
      </c>
      <c r="E56" s="66" t="s">
        <v>1059</v>
      </c>
      <c r="F56" s="65" t="s">
        <v>103</v>
      </c>
      <c r="G56" s="65">
        <v>52534000</v>
      </c>
      <c r="H56" s="66" t="s">
        <v>560</v>
      </c>
      <c r="I56" s="66">
        <v>21</v>
      </c>
      <c r="J56" s="66" t="s">
        <v>561</v>
      </c>
      <c r="K56" s="66" t="s">
        <v>562</v>
      </c>
      <c r="L56" s="66" t="s">
        <v>563</v>
      </c>
      <c r="M56" s="66" t="s">
        <v>506</v>
      </c>
      <c r="N56" s="67">
        <v>3000</v>
      </c>
      <c r="O56" s="67">
        <v>3000</v>
      </c>
      <c r="P56" s="67">
        <v>4000</v>
      </c>
      <c r="Q56" s="67">
        <v>1000</v>
      </c>
      <c r="Z56" s="26">
        <f t="shared" si="0"/>
        <v>11000</v>
      </c>
    </row>
    <row r="57" spans="1:26" hidden="1">
      <c r="A57" s="65" t="s">
        <v>22</v>
      </c>
      <c r="B57" s="66" t="s">
        <v>1291</v>
      </c>
      <c r="C57" s="65">
        <v>120105</v>
      </c>
      <c r="D57" s="66" t="s">
        <v>1064</v>
      </c>
      <c r="E57" s="66" t="s">
        <v>1059</v>
      </c>
      <c r="F57" s="65" t="s">
        <v>104</v>
      </c>
      <c r="G57" s="65">
        <v>52534200</v>
      </c>
      <c r="H57" s="66" t="s">
        <v>565</v>
      </c>
      <c r="I57" s="66">
        <v>21</v>
      </c>
      <c r="J57" s="66" t="s">
        <v>561</v>
      </c>
      <c r="K57" s="66" t="s">
        <v>562</v>
      </c>
      <c r="L57" s="66" t="s">
        <v>563</v>
      </c>
      <c r="M57" s="66" t="s">
        <v>506</v>
      </c>
      <c r="N57" s="67">
        <v>11.3</v>
      </c>
      <c r="O57" s="67">
        <v>1295.3</v>
      </c>
      <c r="P57" s="67">
        <v>11.3</v>
      </c>
      <c r="Q57" s="67">
        <v>190.3</v>
      </c>
      <c r="Z57" s="26">
        <f t="shared" si="0"/>
        <v>1508.1999999999998</v>
      </c>
    </row>
    <row r="58" spans="1:26" hidden="1">
      <c r="A58" s="65" t="s">
        <v>22</v>
      </c>
      <c r="B58" s="66" t="s">
        <v>1291</v>
      </c>
      <c r="C58" s="65">
        <v>120105</v>
      </c>
      <c r="D58" s="66" t="s">
        <v>1064</v>
      </c>
      <c r="E58" s="66" t="s">
        <v>1059</v>
      </c>
      <c r="F58" s="65" t="s">
        <v>105</v>
      </c>
      <c r="G58" s="65">
        <v>52001000</v>
      </c>
      <c r="H58" s="66" t="s">
        <v>488</v>
      </c>
      <c r="I58" s="66">
        <v>22</v>
      </c>
      <c r="J58" s="66" t="s">
        <v>489</v>
      </c>
      <c r="K58" s="66" t="s">
        <v>490</v>
      </c>
      <c r="L58" s="66" t="s">
        <v>489</v>
      </c>
      <c r="M58" s="66" t="s">
        <v>492</v>
      </c>
      <c r="N58" s="67">
        <v>5000</v>
      </c>
      <c r="O58" s="67">
        <v>0</v>
      </c>
      <c r="P58" s="67">
        <v>0</v>
      </c>
      <c r="Q58" s="67">
        <v>5000</v>
      </c>
      <c r="Z58" s="26">
        <f t="shared" si="0"/>
        <v>10000</v>
      </c>
    </row>
    <row r="59" spans="1:26" hidden="1">
      <c r="A59" s="65" t="s">
        <v>22</v>
      </c>
      <c r="B59" s="66" t="s">
        <v>1291</v>
      </c>
      <c r="C59" s="65">
        <v>120105</v>
      </c>
      <c r="D59" s="66" t="s">
        <v>1064</v>
      </c>
      <c r="E59" s="66" t="s">
        <v>1059</v>
      </c>
      <c r="F59" s="65" t="s">
        <v>106</v>
      </c>
      <c r="G59" s="65">
        <v>52527000</v>
      </c>
      <c r="H59" s="66" t="s">
        <v>550</v>
      </c>
      <c r="I59" s="66">
        <v>22</v>
      </c>
      <c r="J59" s="66" t="s">
        <v>489</v>
      </c>
      <c r="K59" s="66" t="s">
        <v>490</v>
      </c>
      <c r="L59" s="66" t="s">
        <v>489</v>
      </c>
      <c r="M59" s="66" t="s">
        <v>506</v>
      </c>
      <c r="N59" s="67">
        <v>0</v>
      </c>
      <c r="O59" s="67">
        <v>0</v>
      </c>
      <c r="P59" s="67">
        <v>7500</v>
      </c>
      <c r="Q59" s="67">
        <v>0</v>
      </c>
      <c r="Z59" s="26">
        <f t="shared" si="0"/>
        <v>7500</v>
      </c>
    </row>
    <row r="60" spans="1:26" hidden="1">
      <c r="A60" s="65" t="s">
        <v>22</v>
      </c>
      <c r="B60" s="66" t="s">
        <v>1291</v>
      </c>
      <c r="C60" s="65">
        <v>120105</v>
      </c>
      <c r="D60" s="66" t="s">
        <v>1064</v>
      </c>
      <c r="E60" s="66" t="s">
        <v>1059</v>
      </c>
      <c r="F60" s="65" t="s">
        <v>107</v>
      </c>
      <c r="G60" s="65">
        <v>52568000</v>
      </c>
      <c r="H60" s="66" t="s">
        <v>609</v>
      </c>
      <c r="I60" s="66">
        <v>22</v>
      </c>
      <c r="J60" s="66" t="s">
        <v>489</v>
      </c>
      <c r="K60" s="66" t="s">
        <v>490</v>
      </c>
      <c r="L60" s="66" t="s">
        <v>489</v>
      </c>
      <c r="M60" s="66" t="s">
        <v>506</v>
      </c>
      <c r="N60" s="67">
        <v>1869.89</v>
      </c>
      <c r="O60" s="67">
        <v>1869.89</v>
      </c>
      <c r="P60" s="67">
        <v>1869.89</v>
      </c>
      <c r="Q60" s="67">
        <v>1869.89</v>
      </c>
      <c r="Z60" s="26">
        <f t="shared" si="0"/>
        <v>7479.56</v>
      </c>
    </row>
    <row r="61" spans="1:26" hidden="1">
      <c r="A61" s="65" t="s">
        <v>22</v>
      </c>
      <c r="B61" s="66" t="s">
        <v>1291</v>
      </c>
      <c r="C61" s="65">
        <v>120105</v>
      </c>
      <c r="D61" s="66" t="s">
        <v>1064</v>
      </c>
      <c r="E61" s="66" t="s">
        <v>1059</v>
      </c>
      <c r="F61" s="65" t="s">
        <v>108</v>
      </c>
      <c r="G61" s="65">
        <v>52579000</v>
      </c>
      <c r="H61" s="66" t="s">
        <v>632</v>
      </c>
      <c r="I61" s="66">
        <v>22</v>
      </c>
      <c r="J61" s="66" t="s">
        <v>489</v>
      </c>
      <c r="K61" s="66" t="s">
        <v>490</v>
      </c>
      <c r="L61" s="66" t="s">
        <v>489</v>
      </c>
      <c r="M61" s="66" t="s">
        <v>506</v>
      </c>
      <c r="N61" s="67">
        <v>0</v>
      </c>
      <c r="O61" s="67">
        <v>3555.75</v>
      </c>
      <c r="P61" s="67">
        <v>0</v>
      </c>
      <c r="Q61" s="67">
        <v>0</v>
      </c>
      <c r="Z61" s="26">
        <f t="shared" si="0"/>
        <v>3555.75</v>
      </c>
    </row>
    <row r="62" spans="1:26" hidden="1">
      <c r="A62" s="65" t="s">
        <v>22</v>
      </c>
      <c r="B62" s="66" t="s">
        <v>1291</v>
      </c>
      <c r="C62" s="65">
        <v>120105</v>
      </c>
      <c r="D62" s="66" t="s">
        <v>1064</v>
      </c>
      <c r="E62" s="66" t="s">
        <v>1059</v>
      </c>
      <c r="F62" s="65" t="s">
        <v>109</v>
      </c>
      <c r="G62" s="65">
        <v>52585000</v>
      </c>
      <c r="H62" s="66" t="s">
        <v>642</v>
      </c>
      <c r="I62" s="66">
        <v>22</v>
      </c>
      <c r="J62" s="66" t="s">
        <v>489</v>
      </c>
      <c r="K62" s="66" t="s">
        <v>490</v>
      </c>
      <c r="L62" s="66" t="s">
        <v>489</v>
      </c>
      <c r="M62" s="66" t="s">
        <v>506</v>
      </c>
      <c r="N62" s="67">
        <v>-2005.26</v>
      </c>
      <c r="O62" s="67">
        <v>-4213.2700000000004</v>
      </c>
      <c r="P62" s="67">
        <v>-3124.81</v>
      </c>
      <c r="Q62" s="67">
        <v>-1545.44</v>
      </c>
      <c r="Z62" s="26">
        <f t="shared" si="0"/>
        <v>-10888.78</v>
      </c>
    </row>
    <row r="63" spans="1:26" hidden="1">
      <c r="A63" s="65" t="s">
        <v>22</v>
      </c>
      <c r="B63" s="66" t="s">
        <v>1291</v>
      </c>
      <c r="C63" s="65">
        <v>120105</v>
      </c>
      <c r="D63" s="66" t="s">
        <v>1064</v>
      </c>
      <c r="E63" s="66" t="s">
        <v>1059</v>
      </c>
      <c r="F63" s="65" t="s">
        <v>110</v>
      </c>
      <c r="G63" s="65">
        <v>52524000</v>
      </c>
      <c r="H63" s="66" t="s">
        <v>548</v>
      </c>
      <c r="I63" s="66">
        <v>22</v>
      </c>
      <c r="J63" s="66" t="s">
        <v>489</v>
      </c>
      <c r="K63" s="66" t="s">
        <v>490</v>
      </c>
      <c r="L63" s="66" t="s">
        <v>489</v>
      </c>
      <c r="M63" s="66" t="s">
        <v>506</v>
      </c>
      <c r="N63" s="67">
        <v>4558</v>
      </c>
      <c r="O63" s="67">
        <v>4558</v>
      </c>
      <c r="P63" s="67">
        <v>4558</v>
      </c>
      <c r="Q63" s="67">
        <v>4558</v>
      </c>
      <c r="Z63" s="26">
        <f t="shared" si="0"/>
        <v>18232</v>
      </c>
    </row>
    <row r="64" spans="1:26" hidden="1">
      <c r="A64" s="65" t="s">
        <v>22</v>
      </c>
      <c r="B64" s="66" t="s">
        <v>1291</v>
      </c>
      <c r="C64" s="65">
        <v>120105</v>
      </c>
      <c r="D64" s="66" t="s">
        <v>1064</v>
      </c>
      <c r="E64" s="66" t="s">
        <v>1059</v>
      </c>
      <c r="F64" s="65" t="s">
        <v>111</v>
      </c>
      <c r="G64" s="65">
        <v>54140000</v>
      </c>
      <c r="H64" s="66" t="s">
        <v>732</v>
      </c>
      <c r="I64" s="66">
        <v>23</v>
      </c>
      <c r="J64" s="66" t="s">
        <v>722</v>
      </c>
      <c r="K64" s="66" t="s">
        <v>723</v>
      </c>
      <c r="L64" s="66" t="s">
        <v>722</v>
      </c>
      <c r="M64" s="66" t="s">
        <v>734</v>
      </c>
      <c r="N64" s="67">
        <v>100</v>
      </c>
      <c r="O64" s="67">
        <v>100</v>
      </c>
      <c r="P64" s="67">
        <v>100</v>
      </c>
      <c r="Q64" s="67">
        <v>100</v>
      </c>
      <c r="Z64" s="26">
        <f t="shared" si="0"/>
        <v>400</v>
      </c>
    </row>
    <row r="65" spans="1:26" hidden="1">
      <c r="A65" s="65" t="s">
        <v>22</v>
      </c>
      <c r="B65" s="66" t="s">
        <v>1291</v>
      </c>
      <c r="C65" s="65">
        <v>120105</v>
      </c>
      <c r="D65" s="66" t="s">
        <v>1064</v>
      </c>
      <c r="E65" s="66" t="s">
        <v>1059</v>
      </c>
      <c r="F65" s="65" t="s">
        <v>112</v>
      </c>
      <c r="G65" s="65">
        <v>55010200</v>
      </c>
      <c r="H65" s="66" t="s">
        <v>771</v>
      </c>
      <c r="I65" s="66">
        <v>24</v>
      </c>
      <c r="J65" s="66" t="s">
        <v>746</v>
      </c>
      <c r="K65" s="66" t="s">
        <v>747</v>
      </c>
      <c r="L65" s="66" t="s">
        <v>746</v>
      </c>
      <c r="M65" s="66" t="s">
        <v>749</v>
      </c>
      <c r="N65" s="67">
        <v>30000</v>
      </c>
      <c r="O65" s="67">
        <v>30000</v>
      </c>
      <c r="P65" s="67">
        <v>30000</v>
      </c>
      <c r="Q65" s="67">
        <v>24000</v>
      </c>
      <c r="Z65" s="26">
        <f t="shared" si="0"/>
        <v>114000</v>
      </c>
    </row>
    <row r="66" spans="1:26" hidden="1">
      <c r="A66" s="65" t="s">
        <v>22</v>
      </c>
      <c r="B66" s="66" t="s">
        <v>1291</v>
      </c>
      <c r="C66" s="65">
        <v>120105</v>
      </c>
      <c r="D66" s="66" t="s">
        <v>1064</v>
      </c>
      <c r="E66" s="66" t="s">
        <v>1059</v>
      </c>
      <c r="F66" s="65" t="s">
        <v>113</v>
      </c>
      <c r="G66" s="65">
        <v>55010300</v>
      </c>
      <c r="H66" s="66" t="s">
        <v>772</v>
      </c>
      <c r="I66" s="66">
        <v>24</v>
      </c>
      <c r="J66" s="66" t="s">
        <v>746</v>
      </c>
      <c r="K66" s="66" t="s">
        <v>747</v>
      </c>
      <c r="L66" s="66" t="s">
        <v>746</v>
      </c>
      <c r="M66" s="66" t="s">
        <v>749</v>
      </c>
      <c r="N66" s="67">
        <v>15000</v>
      </c>
      <c r="O66" s="67">
        <v>20000</v>
      </c>
      <c r="P66" s="67">
        <v>15000</v>
      </c>
      <c r="Q66" s="67">
        <v>15000</v>
      </c>
      <c r="Z66" s="26">
        <f t="shared" si="0"/>
        <v>65000</v>
      </c>
    </row>
    <row r="67" spans="1:26" hidden="1">
      <c r="A67" s="65" t="s">
        <v>22</v>
      </c>
      <c r="B67" s="66" t="s">
        <v>1291</v>
      </c>
      <c r="C67" s="65">
        <v>120105</v>
      </c>
      <c r="D67" s="66" t="s">
        <v>1064</v>
      </c>
      <c r="E67" s="66" t="s">
        <v>1059</v>
      </c>
      <c r="F67" s="65" t="s">
        <v>114</v>
      </c>
      <c r="G67" s="65">
        <v>55010500</v>
      </c>
      <c r="H67" s="66" t="s">
        <v>774</v>
      </c>
      <c r="I67" s="66">
        <v>24</v>
      </c>
      <c r="J67" s="66" t="s">
        <v>746</v>
      </c>
      <c r="K67" s="66" t="s">
        <v>747</v>
      </c>
      <c r="L67" s="66" t="s">
        <v>746</v>
      </c>
      <c r="M67" s="66" t="s">
        <v>749</v>
      </c>
      <c r="N67" s="67">
        <v>200</v>
      </c>
      <c r="O67" s="67">
        <v>200</v>
      </c>
      <c r="P67" s="67">
        <v>200</v>
      </c>
      <c r="Q67" s="67">
        <v>200</v>
      </c>
      <c r="Z67" s="26">
        <f t="shared" ref="Z67:Z130" si="1">SUM(N67:Y67)</f>
        <v>800</v>
      </c>
    </row>
    <row r="68" spans="1:26" hidden="1">
      <c r="A68" s="65" t="s">
        <v>22</v>
      </c>
      <c r="B68" s="66" t="s">
        <v>1291</v>
      </c>
      <c r="C68" s="65">
        <v>120105</v>
      </c>
      <c r="D68" s="66" t="s">
        <v>1064</v>
      </c>
      <c r="E68" s="66" t="s">
        <v>1059</v>
      </c>
      <c r="F68" s="65" t="s">
        <v>115</v>
      </c>
      <c r="G68" s="65">
        <v>55000100</v>
      </c>
      <c r="H68" s="66" t="s">
        <v>769</v>
      </c>
      <c r="I68" s="66">
        <v>24</v>
      </c>
      <c r="J68" s="66" t="s">
        <v>746</v>
      </c>
      <c r="K68" s="66" t="s">
        <v>747</v>
      </c>
      <c r="L68" s="66" t="s">
        <v>746</v>
      </c>
      <c r="M68" s="66" t="s">
        <v>749</v>
      </c>
      <c r="N68" s="67">
        <v>-8725.5</v>
      </c>
      <c r="O68" s="67">
        <v>-9695</v>
      </c>
      <c r="P68" s="67">
        <v>-8725.5</v>
      </c>
      <c r="Q68" s="67">
        <v>-7562.0999999999995</v>
      </c>
      <c r="Z68" s="26">
        <f t="shared" si="1"/>
        <v>-34708.1</v>
      </c>
    </row>
    <row r="69" spans="1:26" hidden="1">
      <c r="A69" s="65" t="s">
        <v>22</v>
      </c>
      <c r="B69" s="66" t="s">
        <v>1291</v>
      </c>
      <c r="C69" s="65">
        <v>120105</v>
      </c>
      <c r="D69" s="66" t="s">
        <v>1064</v>
      </c>
      <c r="E69" s="66" t="s">
        <v>1059</v>
      </c>
      <c r="F69" s="65" t="s">
        <v>116</v>
      </c>
      <c r="G69" s="65">
        <v>52520000</v>
      </c>
      <c r="H69" s="66" t="s">
        <v>546</v>
      </c>
      <c r="I69" s="66">
        <v>26</v>
      </c>
      <c r="J69" s="66" t="s">
        <v>515</v>
      </c>
      <c r="K69" s="66" t="s">
        <v>516</v>
      </c>
      <c r="L69" s="66" t="s">
        <v>517</v>
      </c>
      <c r="M69" s="66" t="s">
        <v>519</v>
      </c>
      <c r="N69" s="67">
        <v>6111.25</v>
      </c>
      <c r="O69" s="67">
        <v>6111.25</v>
      </c>
      <c r="P69" s="67">
        <v>6111.25</v>
      </c>
      <c r="Q69" s="67">
        <v>6111.25</v>
      </c>
      <c r="Z69" s="26">
        <f t="shared" si="1"/>
        <v>24445</v>
      </c>
    </row>
    <row r="70" spans="1:26" hidden="1">
      <c r="A70" s="65" t="s">
        <v>22</v>
      </c>
      <c r="B70" s="66" t="s">
        <v>1291</v>
      </c>
      <c r="C70" s="65">
        <v>120105</v>
      </c>
      <c r="D70" s="66" t="s">
        <v>1064</v>
      </c>
      <c r="E70" s="66" t="s">
        <v>1059</v>
      </c>
      <c r="F70" s="65" t="s">
        <v>117</v>
      </c>
      <c r="G70" s="65">
        <v>52510015</v>
      </c>
      <c r="H70" s="66" t="s">
        <v>530</v>
      </c>
      <c r="I70" s="66">
        <v>26</v>
      </c>
      <c r="J70" s="66" t="s">
        <v>515</v>
      </c>
      <c r="K70" s="66" t="s">
        <v>516</v>
      </c>
      <c r="L70" s="66" t="s">
        <v>517</v>
      </c>
      <c r="M70" s="66" t="s">
        <v>519</v>
      </c>
      <c r="N70" s="67">
        <v>12000</v>
      </c>
      <c r="O70" s="67">
        <v>12000</v>
      </c>
      <c r="P70" s="67">
        <v>12000</v>
      </c>
      <c r="Q70" s="67">
        <v>12000</v>
      </c>
      <c r="Z70" s="26">
        <f t="shared" si="1"/>
        <v>48000</v>
      </c>
    </row>
    <row r="71" spans="1:26" hidden="1">
      <c r="A71" s="65" t="s">
        <v>22</v>
      </c>
      <c r="B71" s="66" t="s">
        <v>1291</v>
      </c>
      <c r="C71" s="65">
        <v>120105</v>
      </c>
      <c r="D71" s="66" t="s">
        <v>1064</v>
      </c>
      <c r="E71" s="66" t="s">
        <v>1059</v>
      </c>
      <c r="F71" s="65" t="s">
        <v>118</v>
      </c>
      <c r="G71" s="65">
        <v>52542015</v>
      </c>
      <c r="H71" s="66" t="s">
        <v>570</v>
      </c>
      <c r="I71" s="66">
        <v>26</v>
      </c>
      <c r="J71" s="66" t="s">
        <v>515</v>
      </c>
      <c r="K71" s="66" t="s">
        <v>516</v>
      </c>
      <c r="L71" s="66" t="s">
        <v>517</v>
      </c>
      <c r="M71" s="66" t="s">
        <v>519</v>
      </c>
      <c r="N71" s="67">
        <v>12276.204877720511</v>
      </c>
      <c r="O71" s="67">
        <v>12276.204877720511</v>
      </c>
      <c r="P71" s="67">
        <v>12276.204877720511</v>
      </c>
      <c r="Q71" s="67">
        <v>12276.204877720511</v>
      </c>
      <c r="Z71" s="26">
        <f t="shared" si="1"/>
        <v>49104.819510882044</v>
      </c>
    </row>
    <row r="72" spans="1:26" hidden="1">
      <c r="A72" s="65" t="s">
        <v>22</v>
      </c>
      <c r="B72" s="66" t="s">
        <v>1291</v>
      </c>
      <c r="C72" s="65">
        <v>120105</v>
      </c>
      <c r="D72" s="66" t="s">
        <v>1064</v>
      </c>
      <c r="E72" s="66" t="s">
        <v>1059</v>
      </c>
      <c r="F72" s="65" t="s">
        <v>119</v>
      </c>
      <c r="G72" s="65">
        <v>52566015</v>
      </c>
      <c r="H72" s="66" t="s">
        <v>605</v>
      </c>
      <c r="I72" s="66">
        <v>26</v>
      </c>
      <c r="J72" s="66" t="s">
        <v>515</v>
      </c>
      <c r="K72" s="66" t="s">
        <v>516</v>
      </c>
      <c r="L72" s="66" t="s">
        <v>517</v>
      </c>
      <c r="M72" s="66" t="s">
        <v>519</v>
      </c>
      <c r="N72" s="67">
        <v>55917.774049374748</v>
      </c>
      <c r="O72" s="67">
        <v>55917.774049374748</v>
      </c>
      <c r="P72" s="67">
        <v>55917.774049374748</v>
      </c>
      <c r="Q72" s="67">
        <v>55917.774049374748</v>
      </c>
      <c r="Z72" s="26">
        <f t="shared" si="1"/>
        <v>223671.09619749899</v>
      </c>
    </row>
    <row r="73" spans="1:26" hidden="1">
      <c r="A73" s="65" t="s">
        <v>22</v>
      </c>
      <c r="B73" s="66" t="s">
        <v>1291</v>
      </c>
      <c r="C73" s="65">
        <v>120105</v>
      </c>
      <c r="D73" s="66" t="s">
        <v>1064</v>
      </c>
      <c r="E73" s="66" t="s">
        <v>1059</v>
      </c>
      <c r="F73" s="65" t="s">
        <v>120</v>
      </c>
      <c r="G73" s="65">
        <v>56610000</v>
      </c>
      <c r="H73" s="66" t="s">
        <v>790</v>
      </c>
      <c r="I73" s="66">
        <v>27</v>
      </c>
      <c r="J73" s="66" t="s">
        <v>791</v>
      </c>
      <c r="K73" s="66" t="s">
        <v>792</v>
      </c>
      <c r="L73" s="66" t="s">
        <v>791</v>
      </c>
      <c r="M73" s="66" t="s">
        <v>794</v>
      </c>
      <c r="N73" s="67">
        <v>25000</v>
      </c>
      <c r="O73" s="67">
        <v>25000</v>
      </c>
      <c r="P73" s="67">
        <v>25000</v>
      </c>
      <c r="Q73" s="67">
        <v>25000</v>
      </c>
      <c r="Z73" s="26">
        <f t="shared" si="1"/>
        <v>100000</v>
      </c>
    </row>
    <row r="74" spans="1:26" hidden="1">
      <c r="A74" s="65" t="s">
        <v>22</v>
      </c>
      <c r="B74" s="66" t="s">
        <v>1291</v>
      </c>
      <c r="C74" s="65">
        <v>120105</v>
      </c>
      <c r="D74" s="66" t="s">
        <v>1064</v>
      </c>
      <c r="E74" s="66" t="s">
        <v>1059</v>
      </c>
      <c r="F74" s="65" t="s">
        <v>121</v>
      </c>
      <c r="G74" s="65">
        <v>56620000</v>
      </c>
      <c r="H74" s="66" t="s">
        <v>796</v>
      </c>
      <c r="I74" s="66">
        <v>27</v>
      </c>
      <c r="J74" s="66" t="s">
        <v>791</v>
      </c>
      <c r="K74" s="66" t="s">
        <v>792</v>
      </c>
      <c r="L74" s="66" t="s">
        <v>791</v>
      </c>
      <c r="M74" s="66" t="s">
        <v>798</v>
      </c>
      <c r="N74" s="67">
        <v>667</v>
      </c>
      <c r="O74" s="67">
        <v>667</v>
      </c>
      <c r="P74" s="67">
        <v>667</v>
      </c>
      <c r="Q74" s="67">
        <v>667</v>
      </c>
      <c r="Z74" s="26">
        <f t="shared" si="1"/>
        <v>2668</v>
      </c>
    </row>
    <row r="75" spans="1:26" hidden="1">
      <c r="A75" s="65" t="s">
        <v>22</v>
      </c>
      <c r="B75" s="66" t="s">
        <v>1291</v>
      </c>
      <c r="C75" s="65">
        <v>120105</v>
      </c>
      <c r="D75" s="66" t="s">
        <v>1064</v>
      </c>
      <c r="E75" s="66" t="s">
        <v>1059</v>
      </c>
      <c r="F75" s="65" t="s">
        <v>122</v>
      </c>
      <c r="G75" s="65">
        <v>55115000</v>
      </c>
      <c r="H75" s="66" t="s">
        <v>1043</v>
      </c>
      <c r="I75" s="66">
        <v>28</v>
      </c>
      <c r="J75" s="66" t="s">
        <v>776</v>
      </c>
      <c r="K75" s="66" t="s">
        <v>777</v>
      </c>
      <c r="L75" s="66" t="s">
        <v>776</v>
      </c>
      <c r="M75" s="66" t="s">
        <v>779</v>
      </c>
      <c r="N75" s="67">
        <v>2891.8458333333333</v>
      </c>
      <c r="O75" s="67">
        <v>2891.8458333333333</v>
      </c>
      <c r="P75" s="67">
        <v>2891.8458333333333</v>
      </c>
      <c r="Q75" s="67">
        <v>2891.8458333333333</v>
      </c>
      <c r="Z75" s="26">
        <f t="shared" si="1"/>
        <v>11567.383333333333</v>
      </c>
    </row>
    <row r="76" spans="1:26" hidden="1">
      <c r="A76" s="65" t="s">
        <v>22</v>
      </c>
      <c r="B76" s="66" t="s">
        <v>1291</v>
      </c>
      <c r="C76" s="65">
        <v>120105</v>
      </c>
      <c r="D76" s="66" t="s">
        <v>1064</v>
      </c>
      <c r="E76" s="66" t="s">
        <v>1059</v>
      </c>
      <c r="F76" s="65" t="s">
        <v>123</v>
      </c>
      <c r="G76" s="65">
        <v>55715000</v>
      </c>
      <c r="H76" s="66" t="s">
        <v>1045</v>
      </c>
      <c r="I76" s="66">
        <v>28</v>
      </c>
      <c r="J76" s="66" t="s">
        <v>776</v>
      </c>
      <c r="K76" s="66" t="s">
        <v>777</v>
      </c>
      <c r="L76" s="66" t="s">
        <v>776</v>
      </c>
      <c r="M76" s="66" t="s">
        <v>782</v>
      </c>
      <c r="N76" s="67">
        <v>32346</v>
      </c>
      <c r="O76" s="67">
        <v>32346</v>
      </c>
      <c r="P76" s="67">
        <v>32346</v>
      </c>
      <c r="Q76" s="67">
        <v>32346</v>
      </c>
      <c r="Z76" s="26">
        <f t="shared" si="1"/>
        <v>129384</v>
      </c>
    </row>
    <row r="77" spans="1:26" hidden="1">
      <c r="A77" s="65" t="s">
        <v>22</v>
      </c>
      <c r="B77" s="66" t="s">
        <v>1291</v>
      </c>
      <c r="C77" s="65">
        <v>120105</v>
      </c>
      <c r="D77" s="66" t="s">
        <v>1064</v>
      </c>
      <c r="E77" s="66" t="s">
        <v>1059</v>
      </c>
      <c r="F77" s="65" t="s">
        <v>124</v>
      </c>
      <c r="G77" s="65">
        <v>55725000</v>
      </c>
      <c r="H77" s="66" t="s">
        <v>1044</v>
      </c>
      <c r="I77" s="66">
        <v>28</v>
      </c>
      <c r="J77" s="66" t="s">
        <v>776</v>
      </c>
      <c r="K77" s="66" t="s">
        <v>777</v>
      </c>
      <c r="L77" s="66" t="s">
        <v>776</v>
      </c>
      <c r="M77" s="66" t="s">
        <v>785</v>
      </c>
      <c r="N77" s="67">
        <v>12473.339166666667</v>
      </c>
      <c r="O77" s="67">
        <v>12473.339166666667</v>
      </c>
      <c r="P77" s="67">
        <v>12473.339166666667</v>
      </c>
      <c r="Q77" s="67">
        <v>12473.339166666667</v>
      </c>
      <c r="Z77" s="26">
        <f t="shared" si="1"/>
        <v>49893.356666666667</v>
      </c>
    </row>
    <row r="78" spans="1:26" hidden="1">
      <c r="A78" s="65" t="s">
        <v>22</v>
      </c>
      <c r="B78" s="66" t="s">
        <v>1291</v>
      </c>
      <c r="C78" s="65">
        <v>120105</v>
      </c>
      <c r="D78" s="66" t="s">
        <v>1064</v>
      </c>
      <c r="E78" s="66" t="s">
        <v>1059</v>
      </c>
      <c r="F78" s="65" t="s">
        <v>125</v>
      </c>
      <c r="G78" s="65">
        <v>55735000</v>
      </c>
      <c r="H78" s="66" t="s">
        <v>1046</v>
      </c>
      <c r="I78" s="66">
        <v>28</v>
      </c>
      <c r="J78" s="66" t="s">
        <v>776</v>
      </c>
      <c r="K78" s="66" t="s">
        <v>777</v>
      </c>
      <c r="L78" s="66" t="s">
        <v>776</v>
      </c>
      <c r="M78" s="66" t="s">
        <v>789</v>
      </c>
      <c r="N78" s="67">
        <v>20119.095833333333</v>
      </c>
      <c r="O78" s="67">
        <v>20119.095833333333</v>
      </c>
      <c r="P78" s="67">
        <v>20119.095833333333</v>
      </c>
      <c r="Q78" s="67">
        <v>20119.095833333333</v>
      </c>
      <c r="Z78" s="26">
        <f t="shared" si="1"/>
        <v>80476.383333333331</v>
      </c>
    </row>
    <row r="79" spans="1:26" hidden="1">
      <c r="A79" s="65" t="s">
        <v>22</v>
      </c>
      <c r="B79" s="66" t="s">
        <v>1291</v>
      </c>
      <c r="C79" s="65">
        <v>120105</v>
      </c>
      <c r="D79" s="66" t="s">
        <v>1064</v>
      </c>
      <c r="E79" s="66" t="s">
        <v>1059</v>
      </c>
      <c r="F79" s="65" t="s">
        <v>126</v>
      </c>
      <c r="G79" s="65">
        <v>62502600</v>
      </c>
      <c r="H79" s="66" t="s">
        <v>838</v>
      </c>
      <c r="I79" s="66">
        <v>29</v>
      </c>
      <c r="J79" s="66" t="s">
        <v>814</v>
      </c>
      <c r="K79" s="66" t="s">
        <v>815</v>
      </c>
      <c r="L79" s="66" t="s">
        <v>816</v>
      </c>
      <c r="M79" s="66" t="s">
        <v>506</v>
      </c>
      <c r="N79" s="67">
        <v>28518.1</v>
      </c>
      <c r="O79" s="67">
        <v>28518.1</v>
      </c>
      <c r="P79" s="67">
        <v>28745.23</v>
      </c>
      <c r="Q79" s="67">
        <v>28745.23</v>
      </c>
      <c r="Z79" s="26">
        <f t="shared" si="1"/>
        <v>114526.65999999999</v>
      </c>
    </row>
    <row r="80" spans="1:26" hidden="1">
      <c r="A80" s="65" t="s">
        <v>22</v>
      </c>
      <c r="B80" s="66" t="s">
        <v>1291</v>
      </c>
      <c r="C80" s="65">
        <v>120105</v>
      </c>
      <c r="D80" s="66" t="s">
        <v>1064</v>
      </c>
      <c r="E80" s="66" t="s">
        <v>1059</v>
      </c>
      <c r="F80" s="65" t="s">
        <v>127</v>
      </c>
      <c r="G80" s="65">
        <v>68011000</v>
      </c>
      <c r="H80" s="66" t="s">
        <v>858</v>
      </c>
      <c r="I80" s="66">
        <v>30</v>
      </c>
      <c r="J80" s="66" t="s">
        <v>859</v>
      </c>
      <c r="K80" s="66" t="s">
        <v>860</v>
      </c>
      <c r="L80" s="66" t="s">
        <v>859</v>
      </c>
      <c r="M80" s="66" t="s">
        <v>862</v>
      </c>
      <c r="N80" s="67">
        <v>133214.55333333334</v>
      </c>
      <c r="O80" s="67">
        <v>133214.55333333334</v>
      </c>
      <c r="P80" s="67">
        <v>133214.55333333334</v>
      </c>
      <c r="Q80" s="67">
        <v>133214.55333333334</v>
      </c>
      <c r="Z80" s="26">
        <f t="shared" si="1"/>
        <v>532858.21333333338</v>
      </c>
    </row>
    <row r="81" spans="1:26" hidden="1">
      <c r="A81" s="65" t="s">
        <v>22</v>
      </c>
      <c r="B81" s="66" t="s">
        <v>1291</v>
      </c>
      <c r="C81" s="65">
        <v>120105</v>
      </c>
      <c r="D81" s="66" t="s">
        <v>1064</v>
      </c>
      <c r="E81" s="66" t="s">
        <v>1059</v>
      </c>
      <c r="F81" s="65" t="s">
        <v>69</v>
      </c>
      <c r="G81" s="65">
        <v>68532000</v>
      </c>
      <c r="H81" s="66" t="s">
        <v>892</v>
      </c>
      <c r="I81" s="66">
        <v>34</v>
      </c>
      <c r="J81" s="66" t="s">
        <v>887</v>
      </c>
      <c r="K81" s="66" t="s">
        <v>888</v>
      </c>
      <c r="L81" s="66" t="s">
        <v>887</v>
      </c>
      <c r="M81" s="66" t="s">
        <v>894</v>
      </c>
      <c r="N81" s="67">
        <v>0</v>
      </c>
      <c r="O81" s="67">
        <v>0</v>
      </c>
      <c r="P81" s="67">
        <v>0</v>
      </c>
      <c r="Q81" s="67">
        <v>0</v>
      </c>
      <c r="Z81" s="26">
        <f t="shared" si="1"/>
        <v>0</v>
      </c>
    </row>
    <row r="82" spans="1:26" hidden="1">
      <c r="A82" s="65" t="s">
        <v>22</v>
      </c>
      <c r="B82" s="66" t="s">
        <v>1291</v>
      </c>
      <c r="C82" s="65">
        <v>120105</v>
      </c>
      <c r="D82" s="66" t="s">
        <v>1064</v>
      </c>
      <c r="E82" s="66" t="s">
        <v>1059</v>
      </c>
      <c r="F82" s="65" t="s">
        <v>70</v>
      </c>
      <c r="G82" s="65">
        <v>68533000</v>
      </c>
      <c r="H82" s="66" t="s">
        <v>896</v>
      </c>
      <c r="I82" s="66">
        <v>34</v>
      </c>
      <c r="J82" s="66" t="s">
        <v>887</v>
      </c>
      <c r="K82" s="66" t="s">
        <v>888</v>
      </c>
      <c r="L82" s="66" t="s">
        <v>887</v>
      </c>
      <c r="M82" s="66" t="s">
        <v>894</v>
      </c>
      <c r="N82" s="67">
        <v>2544.5088879529089</v>
      </c>
      <c r="O82" s="67">
        <v>2428.849847591413</v>
      </c>
      <c r="P82" s="67">
        <v>2544.5088879529089</v>
      </c>
      <c r="Q82" s="67">
        <v>2544.5088879529089</v>
      </c>
      <c r="Z82" s="26">
        <f t="shared" si="1"/>
        <v>10062.376511450138</v>
      </c>
    </row>
    <row r="83" spans="1:26" hidden="1">
      <c r="A83" s="65" t="s">
        <v>22</v>
      </c>
      <c r="B83" s="66" t="s">
        <v>1291</v>
      </c>
      <c r="C83" s="65">
        <v>120105</v>
      </c>
      <c r="D83" s="66" t="s">
        <v>1064</v>
      </c>
      <c r="E83" s="66" t="s">
        <v>1059</v>
      </c>
      <c r="F83" s="65" t="s">
        <v>71</v>
      </c>
      <c r="G83" s="65">
        <v>68535000</v>
      </c>
      <c r="H83" s="66" t="s">
        <v>898</v>
      </c>
      <c r="I83" s="66">
        <v>34</v>
      </c>
      <c r="J83" s="66" t="s">
        <v>887</v>
      </c>
      <c r="K83" s="66" t="s">
        <v>888</v>
      </c>
      <c r="L83" s="66" t="s">
        <v>887</v>
      </c>
      <c r="M83" s="66" t="s">
        <v>894</v>
      </c>
      <c r="N83" s="67">
        <v>0</v>
      </c>
      <c r="O83" s="67">
        <v>0</v>
      </c>
      <c r="P83" s="67">
        <v>0</v>
      </c>
      <c r="Q83" s="67">
        <v>0</v>
      </c>
      <c r="Z83" s="26">
        <f t="shared" si="1"/>
        <v>0</v>
      </c>
    </row>
    <row r="84" spans="1:26" hidden="1">
      <c r="A84" s="65" t="s">
        <v>22</v>
      </c>
      <c r="B84" s="66" t="s">
        <v>1291</v>
      </c>
      <c r="C84" s="65">
        <v>120105</v>
      </c>
      <c r="D84" s="66" t="s">
        <v>1064</v>
      </c>
      <c r="E84" s="66" t="s">
        <v>1059</v>
      </c>
      <c r="F84" s="65" t="s">
        <v>128</v>
      </c>
      <c r="G84" s="65">
        <v>68532100</v>
      </c>
      <c r="H84" s="66" t="s">
        <v>895</v>
      </c>
      <c r="I84" s="66">
        <v>34</v>
      </c>
      <c r="J84" s="66" t="s">
        <v>887</v>
      </c>
      <c r="K84" s="66" t="s">
        <v>888</v>
      </c>
      <c r="L84" s="66" t="s">
        <v>887</v>
      </c>
      <c r="M84" s="66" t="s">
        <v>894</v>
      </c>
      <c r="N84" s="67">
        <v>0</v>
      </c>
      <c r="O84" s="67">
        <v>0</v>
      </c>
      <c r="P84" s="67">
        <v>0</v>
      </c>
      <c r="Q84" s="67">
        <v>0</v>
      </c>
      <c r="Z84" s="26">
        <f t="shared" si="1"/>
        <v>0</v>
      </c>
    </row>
    <row r="85" spans="1:26" hidden="1">
      <c r="A85" s="65" t="s">
        <v>22</v>
      </c>
      <c r="B85" s="66" t="s">
        <v>1291</v>
      </c>
      <c r="C85" s="65">
        <v>120105</v>
      </c>
      <c r="D85" s="66" t="s">
        <v>1064</v>
      </c>
      <c r="E85" s="66" t="s">
        <v>1059</v>
      </c>
      <c r="F85" s="65" t="s">
        <v>129</v>
      </c>
      <c r="G85" s="65">
        <v>68533100</v>
      </c>
      <c r="H85" s="66" t="s">
        <v>897</v>
      </c>
      <c r="I85" s="66">
        <v>34</v>
      </c>
      <c r="J85" s="66" t="s">
        <v>887</v>
      </c>
      <c r="K85" s="66" t="s">
        <v>888</v>
      </c>
      <c r="L85" s="66" t="s">
        <v>887</v>
      </c>
      <c r="M85" s="66" t="s">
        <v>894</v>
      </c>
      <c r="N85" s="67">
        <v>-140.99835155289651</v>
      </c>
      <c r="O85" s="67">
        <v>-134.58933557321942</v>
      </c>
      <c r="P85" s="67">
        <v>-140.99835155289651</v>
      </c>
      <c r="Q85" s="67">
        <v>-140.99835155289651</v>
      </c>
      <c r="Z85" s="26">
        <f t="shared" si="1"/>
        <v>-557.58439023190897</v>
      </c>
    </row>
    <row r="86" spans="1:26" hidden="1">
      <c r="A86" s="65" t="s">
        <v>22</v>
      </c>
      <c r="B86" s="66" t="s">
        <v>1291</v>
      </c>
      <c r="C86" s="65">
        <v>120105</v>
      </c>
      <c r="D86" s="66" t="s">
        <v>1064</v>
      </c>
      <c r="E86" s="66" t="s">
        <v>1059</v>
      </c>
      <c r="F86" s="65" t="s">
        <v>130</v>
      </c>
      <c r="G86" s="65">
        <v>68535100</v>
      </c>
      <c r="H86" s="66" t="s">
        <v>899</v>
      </c>
      <c r="I86" s="66">
        <v>34</v>
      </c>
      <c r="J86" s="66" t="s">
        <v>887</v>
      </c>
      <c r="K86" s="66" t="s">
        <v>888</v>
      </c>
      <c r="L86" s="66" t="s">
        <v>887</v>
      </c>
      <c r="M86" s="66" t="s">
        <v>894</v>
      </c>
      <c r="N86" s="67">
        <v>0</v>
      </c>
      <c r="O86" s="67">
        <v>0</v>
      </c>
      <c r="P86" s="67">
        <v>0</v>
      </c>
      <c r="Q86" s="67">
        <v>0</v>
      </c>
      <c r="Z86" s="26">
        <f t="shared" si="1"/>
        <v>0</v>
      </c>
    </row>
    <row r="87" spans="1:26" hidden="1">
      <c r="A87" s="65" t="s">
        <v>22</v>
      </c>
      <c r="B87" s="66" t="s">
        <v>1291</v>
      </c>
      <c r="C87" s="65">
        <v>120105</v>
      </c>
      <c r="D87" s="66" t="s">
        <v>1064</v>
      </c>
      <c r="E87" s="66" t="s">
        <v>1059</v>
      </c>
      <c r="F87" s="65" t="s">
        <v>131</v>
      </c>
      <c r="G87" s="65">
        <v>81015000</v>
      </c>
      <c r="H87" s="66" t="s">
        <v>991</v>
      </c>
      <c r="I87" s="66">
        <v>38</v>
      </c>
      <c r="J87" s="66" t="s">
        <v>987</v>
      </c>
      <c r="K87" s="66" t="s">
        <v>988</v>
      </c>
      <c r="L87" s="66" t="s">
        <v>987</v>
      </c>
      <c r="M87" s="66" t="s">
        <v>990</v>
      </c>
      <c r="N87" s="67">
        <v>36260.273972602736</v>
      </c>
      <c r="O87" s="67">
        <v>36835.61643835617</v>
      </c>
      <c r="P87" s="67">
        <v>36260.273972602736</v>
      </c>
      <c r="Q87" s="67">
        <v>36835.61643835617</v>
      </c>
      <c r="Z87" s="26">
        <f t="shared" si="1"/>
        <v>146191.78082191781</v>
      </c>
    </row>
    <row r="88" spans="1:26" hidden="1">
      <c r="A88" s="65" t="s">
        <v>22</v>
      </c>
      <c r="B88" s="66" t="s">
        <v>1291</v>
      </c>
      <c r="C88" s="65">
        <v>120105</v>
      </c>
      <c r="D88" s="66" t="s">
        <v>1064</v>
      </c>
      <c r="E88" s="66" t="s">
        <v>1059</v>
      </c>
      <c r="F88" s="65" t="s">
        <v>132</v>
      </c>
      <c r="G88" s="65">
        <v>81315000</v>
      </c>
      <c r="H88" s="66" t="s">
        <v>995</v>
      </c>
      <c r="I88" s="66">
        <v>39</v>
      </c>
      <c r="J88" s="66" t="s">
        <v>996</v>
      </c>
      <c r="K88" s="66" t="s">
        <v>997</v>
      </c>
      <c r="L88" s="66" t="s">
        <v>998</v>
      </c>
      <c r="M88" s="66" t="s">
        <v>1000</v>
      </c>
      <c r="N88" s="67">
        <v>6500.4646513328771</v>
      </c>
      <c r="O88" s="67">
        <v>1570.842547640211</v>
      </c>
      <c r="P88" s="67">
        <v>3961.9362263348812</v>
      </c>
      <c r="Q88" s="67">
        <v>6522.4646654767002</v>
      </c>
      <c r="Z88" s="26">
        <f t="shared" si="1"/>
        <v>18555.708090784668</v>
      </c>
    </row>
    <row r="89" spans="1:26" hidden="1">
      <c r="A89" s="65" t="s">
        <v>22</v>
      </c>
      <c r="B89" s="66" t="s">
        <v>1291</v>
      </c>
      <c r="C89" s="65">
        <v>120105</v>
      </c>
      <c r="D89" s="66" t="s">
        <v>1064</v>
      </c>
      <c r="E89" s="66" t="s">
        <v>1059</v>
      </c>
      <c r="F89" s="65" t="s">
        <v>133</v>
      </c>
      <c r="G89" s="65">
        <v>70510000</v>
      </c>
      <c r="H89" s="66" t="s">
        <v>954</v>
      </c>
      <c r="I89" s="66">
        <v>41</v>
      </c>
      <c r="J89" s="66" t="s">
        <v>955</v>
      </c>
      <c r="K89" s="66" t="s">
        <v>956</v>
      </c>
      <c r="L89" s="66" t="s">
        <v>957</v>
      </c>
      <c r="M89" s="66" t="s">
        <v>959</v>
      </c>
      <c r="N89" s="67">
        <v>-1995.5100933988999</v>
      </c>
      <c r="O89" s="67">
        <v>-1995.5100933988999</v>
      </c>
      <c r="P89" s="67">
        <v>-1995.5100933988999</v>
      </c>
      <c r="Q89" s="67">
        <v>-1995.5100933988999</v>
      </c>
      <c r="Z89" s="26">
        <f t="shared" si="1"/>
        <v>-7982.0403735955997</v>
      </c>
    </row>
    <row r="90" spans="1:26" hidden="1">
      <c r="A90" s="65" t="s">
        <v>22</v>
      </c>
      <c r="B90" s="66" t="s">
        <v>1291</v>
      </c>
      <c r="C90" s="65">
        <v>120105</v>
      </c>
      <c r="D90" s="66" t="s">
        <v>1064</v>
      </c>
      <c r="E90" s="66" t="s">
        <v>1059</v>
      </c>
      <c r="F90" s="65" t="s">
        <v>134</v>
      </c>
      <c r="G90" s="65">
        <v>85000000</v>
      </c>
      <c r="H90" s="66" t="s">
        <v>1015</v>
      </c>
      <c r="I90" s="66">
        <v>42</v>
      </c>
      <c r="J90" s="66" t="s">
        <v>1016</v>
      </c>
      <c r="K90" s="66" t="s">
        <v>1017</v>
      </c>
      <c r="L90" s="66" t="s">
        <v>1018</v>
      </c>
      <c r="M90" s="66" t="s">
        <v>959</v>
      </c>
      <c r="N90" s="67">
        <v>-916.51222863145199</v>
      </c>
      <c r="O90" s="67">
        <v>-916.51222863145199</v>
      </c>
      <c r="P90" s="67">
        <v>-916.51222863145199</v>
      </c>
      <c r="Q90" s="67">
        <v>-916.51222863145199</v>
      </c>
      <c r="Z90" s="26">
        <f t="shared" si="1"/>
        <v>-3666.048914525808</v>
      </c>
    </row>
    <row r="91" spans="1:26" hidden="1">
      <c r="A91" s="65" t="s">
        <v>22</v>
      </c>
      <c r="B91" s="66" t="s">
        <v>1291</v>
      </c>
      <c r="C91" s="65">
        <v>120105</v>
      </c>
      <c r="D91" s="66" t="s">
        <v>1064</v>
      </c>
      <c r="E91" s="66" t="s">
        <v>1059</v>
      </c>
      <c r="F91" s="65" t="s">
        <v>135</v>
      </c>
      <c r="G91" s="65">
        <v>82010000</v>
      </c>
      <c r="H91" s="66" t="s">
        <v>1007</v>
      </c>
      <c r="I91" s="66">
        <v>43</v>
      </c>
      <c r="J91" s="66" t="s">
        <v>1008</v>
      </c>
      <c r="K91" s="66" t="s">
        <v>1009</v>
      </c>
      <c r="L91" s="66" t="s">
        <v>1008</v>
      </c>
      <c r="M91" s="66" t="s">
        <v>1011</v>
      </c>
      <c r="N91" s="67">
        <v>665.1</v>
      </c>
      <c r="O91" s="67">
        <v>665.1</v>
      </c>
      <c r="P91" s="67">
        <v>665.1</v>
      </c>
      <c r="Q91" s="67">
        <v>665.1</v>
      </c>
      <c r="Z91" s="26">
        <f t="shared" si="1"/>
        <v>2660.4</v>
      </c>
    </row>
    <row r="92" spans="1:26" hidden="1">
      <c r="A92" s="65" t="s">
        <v>22</v>
      </c>
      <c r="B92" s="66" t="s">
        <v>1291</v>
      </c>
      <c r="C92" s="65">
        <v>120105</v>
      </c>
      <c r="D92" s="66" t="s">
        <v>1064</v>
      </c>
      <c r="E92" s="66" t="s">
        <v>1059</v>
      </c>
      <c r="F92" s="65" t="s">
        <v>136</v>
      </c>
      <c r="G92" s="65">
        <v>82015000</v>
      </c>
      <c r="H92" s="66" t="s">
        <v>1012</v>
      </c>
      <c r="I92" s="66">
        <v>43</v>
      </c>
      <c r="J92" s="66" t="s">
        <v>1008</v>
      </c>
      <c r="K92" s="66" t="s">
        <v>1009</v>
      </c>
      <c r="L92" s="66" t="s">
        <v>1008</v>
      </c>
      <c r="M92" s="66" t="s">
        <v>1011</v>
      </c>
      <c r="N92" s="67">
        <v>7246.1400273972604</v>
      </c>
      <c r="O92" s="67">
        <v>7250.7975616438353</v>
      </c>
      <c r="P92" s="67">
        <v>7246.1400273972604</v>
      </c>
      <c r="Q92" s="67">
        <v>7250.7975616438353</v>
      </c>
      <c r="Z92" s="26">
        <f t="shared" si="1"/>
        <v>28993.875178082191</v>
      </c>
    </row>
    <row r="93" spans="1:26" hidden="1">
      <c r="A93" s="65" t="s">
        <v>22</v>
      </c>
      <c r="B93" s="66" t="s">
        <v>1291</v>
      </c>
      <c r="C93" s="65">
        <v>120105</v>
      </c>
      <c r="D93" s="66" t="s">
        <v>1064</v>
      </c>
      <c r="E93" s="66" t="s">
        <v>1059</v>
      </c>
      <c r="F93" s="65" t="s">
        <v>137</v>
      </c>
      <c r="G93" s="65">
        <v>69011000</v>
      </c>
      <c r="H93" s="66" t="s">
        <v>907</v>
      </c>
      <c r="I93" s="66">
        <v>45</v>
      </c>
      <c r="J93" s="66" t="s">
        <v>908</v>
      </c>
      <c r="K93" s="66" t="s">
        <v>909</v>
      </c>
      <c r="L93" s="66" t="s">
        <v>910</v>
      </c>
      <c r="M93" s="66" t="s">
        <v>912</v>
      </c>
      <c r="N93" s="67">
        <v>1210531.757455481</v>
      </c>
      <c r="O93" s="67">
        <v>1300482.7864631303</v>
      </c>
      <c r="P93" s="67">
        <v>698891.85587471013</v>
      </c>
      <c r="Q93" s="67">
        <v>729098.51820008841</v>
      </c>
      <c r="Z93" s="26">
        <f t="shared" si="1"/>
        <v>3939004.91799341</v>
      </c>
    </row>
    <row r="94" spans="1:26" hidden="1">
      <c r="A94" s="65" t="s">
        <v>22</v>
      </c>
      <c r="B94" s="66" t="s">
        <v>1291</v>
      </c>
      <c r="C94" s="65">
        <v>120105</v>
      </c>
      <c r="D94" s="66" t="s">
        <v>1064</v>
      </c>
      <c r="E94" s="66" t="s">
        <v>1059</v>
      </c>
      <c r="F94" s="65" t="s">
        <v>138</v>
      </c>
      <c r="G94" s="65">
        <v>69021000</v>
      </c>
      <c r="H94" s="66" t="s">
        <v>914</v>
      </c>
      <c r="I94" s="66">
        <v>45</v>
      </c>
      <c r="J94" s="66" t="s">
        <v>908</v>
      </c>
      <c r="K94" s="66" t="s">
        <v>915</v>
      </c>
      <c r="L94" s="66" t="s">
        <v>916</v>
      </c>
      <c r="M94" s="66" t="s">
        <v>918</v>
      </c>
      <c r="N94" s="67">
        <v>210473.55600694389</v>
      </c>
      <c r="O94" s="67">
        <v>221659.40753094453</v>
      </c>
      <c r="P94" s="67">
        <v>113947.66247101488</v>
      </c>
      <c r="Q94" s="67">
        <v>120465.3010208089</v>
      </c>
      <c r="Z94" s="26">
        <f t="shared" si="1"/>
        <v>666545.92702971213</v>
      </c>
    </row>
    <row r="95" spans="1:26" hidden="1">
      <c r="A95" s="65" t="s">
        <v>22</v>
      </c>
      <c r="B95" s="66" t="s">
        <v>1291</v>
      </c>
      <c r="C95" s="65">
        <v>120105</v>
      </c>
      <c r="D95" s="66" t="s">
        <v>1064</v>
      </c>
      <c r="E95" s="66" t="s">
        <v>1059</v>
      </c>
      <c r="F95" s="65" t="s">
        <v>139</v>
      </c>
      <c r="G95" s="65">
        <v>69061000</v>
      </c>
      <c r="H95" s="66" t="s">
        <v>928</v>
      </c>
      <c r="I95" s="66">
        <v>45</v>
      </c>
      <c r="J95" s="66" t="s">
        <v>908</v>
      </c>
      <c r="K95" s="66" t="s">
        <v>929</v>
      </c>
      <c r="L95" s="66" t="s">
        <v>930</v>
      </c>
      <c r="M95" s="66" t="s">
        <v>932</v>
      </c>
      <c r="N95" s="67">
        <v>-13515.900388390046</v>
      </c>
      <c r="O95" s="67">
        <v>-12901.538288917771</v>
      </c>
      <c r="P95" s="67">
        <v>-13573.324323144529</v>
      </c>
      <c r="Q95" s="67">
        <v>-13573.324323144529</v>
      </c>
      <c r="Z95" s="26">
        <f t="shared" si="1"/>
        <v>-53564.087323596876</v>
      </c>
    </row>
    <row r="96" spans="1:26" hidden="1">
      <c r="A96" s="65" t="s">
        <v>22</v>
      </c>
      <c r="B96" s="66" t="s">
        <v>1291</v>
      </c>
      <c r="C96" s="65">
        <v>120105</v>
      </c>
      <c r="D96" s="66" t="s">
        <v>1064</v>
      </c>
      <c r="E96" s="66" t="s">
        <v>1059</v>
      </c>
      <c r="F96" s="65" t="s">
        <v>140</v>
      </c>
      <c r="G96" s="65">
        <v>69063200</v>
      </c>
      <c r="H96" s="66" t="s">
        <v>935</v>
      </c>
      <c r="I96" s="66">
        <v>45</v>
      </c>
      <c r="J96" s="66" t="s">
        <v>908</v>
      </c>
      <c r="K96" s="66" t="s">
        <v>929</v>
      </c>
      <c r="L96" s="66" t="s">
        <v>930</v>
      </c>
      <c r="M96" s="66" t="s">
        <v>932</v>
      </c>
      <c r="N96" s="67">
        <v>-13986</v>
      </c>
      <c r="O96" s="67">
        <v>-13986</v>
      </c>
      <c r="P96" s="67">
        <v>-13986</v>
      </c>
      <c r="Q96" s="67">
        <v>-13986</v>
      </c>
      <c r="Z96" s="26">
        <f t="shared" si="1"/>
        <v>-55944</v>
      </c>
    </row>
    <row r="97" spans="1:26" hidden="1">
      <c r="A97" s="65" t="s">
        <v>22</v>
      </c>
      <c r="B97" s="66" t="s">
        <v>1291</v>
      </c>
      <c r="C97" s="65">
        <v>120105</v>
      </c>
      <c r="D97" s="66" t="s">
        <v>1064</v>
      </c>
      <c r="E97" s="66" t="s">
        <v>1059</v>
      </c>
      <c r="F97" s="65" t="s">
        <v>141</v>
      </c>
      <c r="G97" s="65">
        <v>69065000</v>
      </c>
      <c r="H97" s="66" t="s">
        <v>936</v>
      </c>
      <c r="I97" s="66">
        <v>45</v>
      </c>
      <c r="J97" s="66" t="s">
        <v>908</v>
      </c>
      <c r="K97" s="66" t="s">
        <v>929</v>
      </c>
      <c r="L97" s="66" t="s">
        <v>930</v>
      </c>
      <c r="M97" s="66" t="s">
        <v>932</v>
      </c>
      <c r="N97" s="67">
        <v>-121322.4802430025</v>
      </c>
      <c r="O97" s="67">
        <v>-131364.82560000155</v>
      </c>
      <c r="P97" s="67">
        <v>182262.29484160367</v>
      </c>
      <c r="Q97" s="67">
        <v>7800.4935047371619</v>
      </c>
      <c r="Z97" s="26">
        <f t="shared" si="1"/>
        <v>-62624.517496663226</v>
      </c>
    </row>
    <row r="98" spans="1:26" hidden="1">
      <c r="A98" s="65" t="s">
        <v>22</v>
      </c>
      <c r="B98" s="66" t="s">
        <v>1291</v>
      </c>
      <c r="C98" s="65">
        <v>120105</v>
      </c>
      <c r="D98" s="66" t="s">
        <v>1064</v>
      </c>
      <c r="E98" s="66" t="s">
        <v>1059</v>
      </c>
      <c r="F98" s="65" t="s">
        <v>142</v>
      </c>
      <c r="G98" s="65">
        <v>69071000</v>
      </c>
      <c r="H98" s="66" t="s">
        <v>937</v>
      </c>
      <c r="I98" s="66">
        <v>45</v>
      </c>
      <c r="J98" s="66" t="s">
        <v>908</v>
      </c>
      <c r="K98" s="66" t="s">
        <v>938</v>
      </c>
      <c r="L98" s="66" t="s">
        <v>939</v>
      </c>
      <c r="M98" s="66" t="s">
        <v>941</v>
      </c>
      <c r="N98" s="67">
        <v>-2464.9058459069993</v>
      </c>
      <c r="O98" s="67">
        <v>-2352.8641256384994</v>
      </c>
      <c r="P98" s="67">
        <v>-2475.3782960141998</v>
      </c>
      <c r="Q98" s="67">
        <v>-2475.3782960141998</v>
      </c>
      <c r="Z98" s="26">
        <f t="shared" si="1"/>
        <v>-9768.5265635738979</v>
      </c>
    </row>
    <row r="99" spans="1:26" hidden="1">
      <c r="A99" s="65" t="s">
        <v>22</v>
      </c>
      <c r="B99" s="66" t="s">
        <v>1291</v>
      </c>
      <c r="C99" s="65">
        <v>120105</v>
      </c>
      <c r="D99" s="66" t="s">
        <v>1064</v>
      </c>
      <c r="E99" s="66" t="s">
        <v>1059</v>
      </c>
      <c r="F99" s="65" t="s">
        <v>143</v>
      </c>
      <c r="G99" s="65">
        <v>69073200</v>
      </c>
      <c r="H99" s="66" t="s">
        <v>944</v>
      </c>
      <c r="I99" s="66">
        <v>45</v>
      </c>
      <c r="J99" s="66" t="s">
        <v>908</v>
      </c>
      <c r="K99" s="66" t="s">
        <v>938</v>
      </c>
      <c r="L99" s="66" t="s">
        <v>939</v>
      </c>
      <c r="M99" s="66" t="s">
        <v>941</v>
      </c>
      <c r="N99" s="67">
        <v>-5556</v>
      </c>
      <c r="O99" s="67">
        <v>-5556</v>
      </c>
      <c r="P99" s="67">
        <v>-5556</v>
      </c>
      <c r="Q99" s="67">
        <v>-5556</v>
      </c>
      <c r="Z99" s="26">
        <f t="shared" si="1"/>
        <v>-22224</v>
      </c>
    </row>
    <row r="100" spans="1:26" hidden="1">
      <c r="A100" s="65" t="s">
        <v>22</v>
      </c>
      <c r="B100" s="66" t="s">
        <v>1291</v>
      </c>
      <c r="C100" s="65">
        <v>120105</v>
      </c>
      <c r="D100" s="66" t="s">
        <v>1064</v>
      </c>
      <c r="E100" s="66" t="s">
        <v>1059</v>
      </c>
      <c r="F100" s="65" t="s">
        <v>144</v>
      </c>
      <c r="G100" s="65">
        <v>69073500</v>
      </c>
      <c r="H100" s="66" t="s">
        <v>945</v>
      </c>
      <c r="I100" s="66">
        <v>45</v>
      </c>
      <c r="J100" s="66" t="s">
        <v>908</v>
      </c>
      <c r="K100" s="66" t="s">
        <v>938</v>
      </c>
      <c r="L100" s="66" t="s">
        <v>939</v>
      </c>
      <c r="M100" s="66" t="s">
        <v>941</v>
      </c>
      <c r="N100" s="67">
        <v>-22125.154451611401</v>
      </c>
      <c r="O100" s="67">
        <v>-23956.585215805753</v>
      </c>
      <c r="P100" s="67">
        <v>33239.850123088814</v>
      </c>
      <c r="Q100" s="67">
        <v>1423.108237945987</v>
      </c>
      <c r="Z100" s="26">
        <f t="shared" si="1"/>
        <v>-11418.781306382352</v>
      </c>
    </row>
    <row r="101" spans="1:26" hidden="1">
      <c r="A101" s="65" t="s">
        <v>22</v>
      </c>
      <c r="B101" s="66" t="s">
        <v>1291</v>
      </c>
      <c r="C101" s="65">
        <v>120105</v>
      </c>
      <c r="D101" s="66" t="s">
        <v>1064</v>
      </c>
      <c r="E101" s="66" t="s">
        <v>1059</v>
      </c>
      <c r="F101" s="65" t="s">
        <v>145</v>
      </c>
      <c r="G101" s="65">
        <v>69520000</v>
      </c>
      <c r="H101" s="66" t="s">
        <v>946</v>
      </c>
      <c r="I101" s="66">
        <v>45</v>
      </c>
      <c r="J101" s="66" t="s">
        <v>908</v>
      </c>
      <c r="K101" s="66" t="s">
        <v>947</v>
      </c>
      <c r="L101" s="66" t="s">
        <v>948</v>
      </c>
      <c r="M101" s="66" t="s">
        <v>950</v>
      </c>
      <c r="N101" s="67">
        <v>-7066</v>
      </c>
      <c r="O101" s="67">
        <v>-7066</v>
      </c>
      <c r="P101" s="67">
        <v>-7066</v>
      </c>
      <c r="Q101" s="67">
        <v>-7066</v>
      </c>
      <c r="Z101" s="26">
        <f t="shared" si="1"/>
        <v>-28264</v>
      </c>
    </row>
    <row r="102" spans="1:26" hidden="1">
      <c r="A102" s="65" t="s">
        <v>22</v>
      </c>
      <c r="B102" s="66" t="s">
        <v>1291</v>
      </c>
      <c r="C102" s="65">
        <v>120105</v>
      </c>
      <c r="D102" s="66" t="s">
        <v>1064</v>
      </c>
      <c r="E102" s="66" t="s">
        <v>1059</v>
      </c>
      <c r="F102" s="65" t="s">
        <v>146</v>
      </c>
      <c r="G102" s="65">
        <v>86021500</v>
      </c>
      <c r="H102" s="66" t="s">
        <v>1019</v>
      </c>
      <c r="I102" s="66">
        <v>50</v>
      </c>
      <c r="J102" s="66" t="s">
        <v>1020</v>
      </c>
      <c r="K102" s="66" t="s">
        <v>1021</v>
      </c>
      <c r="L102" s="66" t="s">
        <v>1022</v>
      </c>
      <c r="M102" s="66" t="s">
        <v>1024</v>
      </c>
      <c r="N102" s="67">
        <v>2731313.5826540324</v>
      </c>
      <c r="O102" s="67">
        <v>0</v>
      </c>
      <c r="P102" s="67">
        <v>0</v>
      </c>
      <c r="Q102" s="67">
        <v>3971833.9920207392</v>
      </c>
      <c r="Z102" s="26">
        <f t="shared" si="1"/>
        <v>6703147.5746747721</v>
      </c>
    </row>
    <row r="103" spans="1:26" hidden="1">
      <c r="A103" s="65" t="s">
        <v>23</v>
      </c>
      <c r="B103" s="66" t="s">
        <v>1291</v>
      </c>
      <c r="C103" s="65">
        <v>120107</v>
      </c>
      <c r="D103" s="66" t="s">
        <v>1065</v>
      </c>
      <c r="E103" s="66" t="s">
        <v>1059</v>
      </c>
      <c r="F103" s="65" t="s">
        <v>72</v>
      </c>
      <c r="G103" s="65">
        <v>40111000</v>
      </c>
      <c r="H103" s="66" t="s">
        <v>249</v>
      </c>
      <c r="I103" s="66">
        <v>1</v>
      </c>
      <c r="J103" s="66" t="s">
        <v>250</v>
      </c>
      <c r="K103" s="66" t="s">
        <v>251</v>
      </c>
      <c r="L103" s="66" t="s">
        <v>252</v>
      </c>
      <c r="M103" s="66" t="s">
        <v>254</v>
      </c>
      <c r="N103" s="67">
        <v>60648</v>
      </c>
      <c r="O103" s="67">
        <v>352627</v>
      </c>
      <c r="P103" s="67">
        <v>304891</v>
      </c>
      <c r="Q103" s="67">
        <v>305484</v>
      </c>
      <c r="Z103" s="26">
        <f t="shared" si="1"/>
        <v>1023650</v>
      </c>
    </row>
    <row r="104" spans="1:26" hidden="1">
      <c r="A104" s="65" t="s">
        <v>23</v>
      </c>
      <c r="B104" s="66" t="s">
        <v>1291</v>
      </c>
      <c r="C104" s="65">
        <v>120107</v>
      </c>
      <c r="D104" s="66" t="s">
        <v>1065</v>
      </c>
      <c r="E104" s="66" t="s">
        <v>1059</v>
      </c>
      <c r="F104" s="65" t="s">
        <v>73</v>
      </c>
      <c r="G104" s="65">
        <v>40121000</v>
      </c>
      <c r="H104" s="66" t="s">
        <v>258</v>
      </c>
      <c r="I104" s="66">
        <v>1</v>
      </c>
      <c r="J104" s="66" t="s">
        <v>250</v>
      </c>
      <c r="K104" s="66" t="s">
        <v>259</v>
      </c>
      <c r="L104" s="66" t="s">
        <v>260</v>
      </c>
      <c r="M104" s="66" t="s">
        <v>262</v>
      </c>
      <c r="N104" s="67">
        <v>28572</v>
      </c>
      <c r="O104" s="67">
        <v>166125</v>
      </c>
      <c r="P104" s="67">
        <v>142634</v>
      </c>
      <c r="Q104" s="67">
        <v>138579</v>
      </c>
      <c r="Z104" s="26">
        <f t="shared" si="1"/>
        <v>475910</v>
      </c>
    </row>
    <row r="105" spans="1:26" hidden="1">
      <c r="A105" s="65" t="s">
        <v>23</v>
      </c>
      <c r="B105" s="66" t="s">
        <v>1291</v>
      </c>
      <c r="C105" s="65">
        <v>120107</v>
      </c>
      <c r="D105" s="66" t="s">
        <v>1065</v>
      </c>
      <c r="E105" s="66" t="s">
        <v>1059</v>
      </c>
      <c r="F105" s="65" t="s">
        <v>74</v>
      </c>
      <c r="G105" s="65">
        <v>40131000</v>
      </c>
      <c r="H105" s="66" t="s">
        <v>264</v>
      </c>
      <c r="I105" s="66">
        <v>1</v>
      </c>
      <c r="J105" s="66" t="s">
        <v>250</v>
      </c>
      <c r="K105" s="66" t="s">
        <v>265</v>
      </c>
      <c r="L105" s="66" t="s">
        <v>266</v>
      </c>
      <c r="M105" s="66" t="s">
        <v>268</v>
      </c>
      <c r="N105" s="67">
        <v>2889</v>
      </c>
      <c r="O105" s="67">
        <v>16800</v>
      </c>
      <c r="P105" s="67">
        <v>14615</v>
      </c>
      <c r="Q105" s="67">
        <v>15162</v>
      </c>
      <c r="Z105" s="26">
        <f t="shared" si="1"/>
        <v>49466</v>
      </c>
    </row>
    <row r="106" spans="1:26" hidden="1">
      <c r="A106" s="65" t="s">
        <v>23</v>
      </c>
      <c r="B106" s="66" t="s">
        <v>1291</v>
      </c>
      <c r="C106" s="65">
        <v>120107</v>
      </c>
      <c r="D106" s="66" t="s">
        <v>1065</v>
      </c>
      <c r="E106" s="66" t="s">
        <v>1059</v>
      </c>
      <c r="F106" s="65" t="s">
        <v>75</v>
      </c>
      <c r="G106" s="65">
        <v>40141000</v>
      </c>
      <c r="H106" s="66" t="s">
        <v>270</v>
      </c>
      <c r="I106" s="66">
        <v>1</v>
      </c>
      <c r="J106" s="66" t="s">
        <v>250</v>
      </c>
      <c r="K106" s="66" t="s">
        <v>271</v>
      </c>
      <c r="L106" s="66" t="s">
        <v>272</v>
      </c>
      <c r="M106" s="66" t="s">
        <v>274</v>
      </c>
      <c r="N106" s="67">
        <v>0</v>
      </c>
      <c r="O106" s="67">
        <v>18288.672525469225</v>
      </c>
      <c r="P106" s="67">
        <v>17112.324374146938</v>
      </c>
      <c r="Q106" s="67">
        <v>18672.996335471151</v>
      </c>
      <c r="Z106" s="26">
        <f t="shared" si="1"/>
        <v>54073.993235087313</v>
      </c>
    </row>
    <row r="107" spans="1:26" hidden="1">
      <c r="A107" s="65" t="s">
        <v>23</v>
      </c>
      <c r="B107" s="66" t="s">
        <v>1291</v>
      </c>
      <c r="C107" s="65">
        <v>120107</v>
      </c>
      <c r="D107" s="66" t="s">
        <v>1065</v>
      </c>
      <c r="E107" s="66" t="s">
        <v>1059</v>
      </c>
      <c r="F107" s="65" t="s">
        <v>76</v>
      </c>
      <c r="G107" s="65">
        <v>40145000</v>
      </c>
      <c r="H107" s="66" t="s">
        <v>276</v>
      </c>
      <c r="I107" s="66">
        <v>1</v>
      </c>
      <c r="J107" s="66" t="s">
        <v>250</v>
      </c>
      <c r="K107" s="66" t="s">
        <v>277</v>
      </c>
      <c r="L107" s="66" t="s">
        <v>278</v>
      </c>
      <c r="M107" s="66" t="s">
        <v>280</v>
      </c>
      <c r="N107" s="67">
        <v>0</v>
      </c>
      <c r="O107" s="67">
        <v>13396.420631146957</v>
      </c>
      <c r="P107" s="67">
        <v>12534.747668178248</v>
      </c>
      <c r="Q107" s="67">
        <v>13677.937149646634</v>
      </c>
      <c r="Z107" s="26">
        <f t="shared" si="1"/>
        <v>39609.105448971837</v>
      </c>
    </row>
    <row r="108" spans="1:26" hidden="1">
      <c r="A108" s="65" t="s">
        <v>23</v>
      </c>
      <c r="B108" s="66" t="s">
        <v>1291</v>
      </c>
      <c r="C108" s="65">
        <v>120107</v>
      </c>
      <c r="D108" s="66" t="s">
        <v>1065</v>
      </c>
      <c r="E108" s="66" t="s">
        <v>1059</v>
      </c>
      <c r="F108" s="65" t="s">
        <v>77</v>
      </c>
      <c r="G108" s="65">
        <v>40151000</v>
      </c>
      <c r="H108" s="66" t="s">
        <v>282</v>
      </c>
      <c r="I108" s="66">
        <v>1</v>
      </c>
      <c r="J108" s="66" t="s">
        <v>250</v>
      </c>
      <c r="K108" s="66" t="s">
        <v>283</v>
      </c>
      <c r="L108" s="66" t="s">
        <v>284</v>
      </c>
      <c r="M108" s="66" t="s">
        <v>286</v>
      </c>
      <c r="N108" s="67">
        <v>7891</v>
      </c>
      <c r="O108" s="67">
        <v>45881</v>
      </c>
      <c r="P108" s="67">
        <v>40697</v>
      </c>
      <c r="Q108" s="67">
        <v>35660</v>
      </c>
      <c r="Z108" s="26">
        <f t="shared" si="1"/>
        <v>130129</v>
      </c>
    </row>
    <row r="109" spans="1:26" hidden="1">
      <c r="A109" s="65" t="s">
        <v>23</v>
      </c>
      <c r="B109" s="66" t="s">
        <v>1291</v>
      </c>
      <c r="C109" s="65">
        <v>120107</v>
      </c>
      <c r="D109" s="66" t="s">
        <v>1065</v>
      </c>
      <c r="E109" s="66" t="s">
        <v>1059</v>
      </c>
      <c r="F109" s="65" t="s">
        <v>78</v>
      </c>
      <c r="G109" s="65">
        <v>40161000</v>
      </c>
      <c r="H109" s="66" t="s">
        <v>288</v>
      </c>
      <c r="I109" s="66">
        <v>1</v>
      </c>
      <c r="J109" s="66" t="s">
        <v>250</v>
      </c>
      <c r="K109" s="66" t="s">
        <v>289</v>
      </c>
      <c r="L109" s="66" t="s">
        <v>290</v>
      </c>
      <c r="M109" s="66" t="s">
        <v>292</v>
      </c>
      <c r="N109" s="67">
        <v>0</v>
      </c>
      <c r="O109" s="67">
        <v>10028.843138526918</v>
      </c>
      <c r="P109" s="67">
        <v>9109.2690318431723</v>
      </c>
      <c r="Q109" s="67">
        <v>8023.8407813986641</v>
      </c>
      <c r="Z109" s="26">
        <f t="shared" si="1"/>
        <v>27161.952951768755</v>
      </c>
    </row>
    <row r="110" spans="1:26" hidden="1">
      <c r="A110" s="65" t="s">
        <v>23</v>
      </c>
      <c r="B110" s="66" t="s">
        <v>1291</v>
      </c>
      <c r="C110" s="65">
        <v>120107</v>
      </c>
      <c r="D110" s="66" t="s">
        <v>1065</v>
      </c>
      <c r="E110" s="66" t="s">
        <v>1099</v>
      </c>
      <c r="F110" s="65" t="s">
        <v>147</v>
      </c>
      <c r="G110" s="65">
        <v>40211000</v>
      </c>
      <c r="H110" s="66" t="s">
        <v>304</v>
      </c>
      <c r="I110" s="66">
        <v>2</v>
      </c>
      <c r="J110" s="66" t="s">
        <v>305</v>
      </c>
      <c r="K110" s="66" t="s">
        <v>306</v>
      </c>
      <c r="L110" s="66" t="s">
        <v>305</v>
      </c>
      <c r="M110" s="66" t="s">
        <v>308</v>
      </c>
      <c r="N110" s="67">
        <v>-6779.2628550893196</v>
      </c>
      <c r="O110" s="67">
        <v>-7077.6720013905342</v>
      </c>
      <c r="P110" s="67">
        <v>-6486.8059007506481</v>
      </c>
      <c r="Q110" s="67">
        <v>-5910.2329575929534</v>
      </c>
      <c r="Z110" s="26">
        <f t="shared" si="1"/>
        <v>-26253.973714823456</v>
      </c>
    </row>
    <row r="111" spans="1:26" hidden="1">
      <c r="A111" s="65" t="s">
        <v>23</v>
      </c>
      <c r="B111" s="66" t="s">
        <v>1291</v>
      </c>
      <c r="C111" s="65">
        <v>120107</v>
      </c>
      <c r="D111" s="66" t="s">
        <v>1065</v>
      </c>
      <c r="E111" s="66" t="s">
        <v>1059</v>
      </c>
      <c r="F111" s="65" t="s">
        <v>148</v>
      </c>
      <c r="G111" s="65">
        <v>40310100</v>
      </c>
      <c r="H111" s="66" t="s">
        <v>322</v>
      </c>
      <c r="I111" s="66">
        <v>3</v>
      </c>
      <c r="J111" s="66" t="s">
        <v>323</v>
      </c>
      <c r="K111" s="66" t="s">
        <v>324</v>
      </c>
      <c r="L111" s="66" t="s">
        <v>325</v>
      </c>
      <c r="M111" s="66" t="s">
        <v>327</v>
      </c>
      <c r="N111" s="67">
        <v>-1590</v>
      </c>
      <c r="O111" s="67">
        <v>-1590</v>
      </c>
      <c r="P111" s="67">
        <v>-1590</v>
      </c>
      <c r="Q111" s="67">
        <v>-25416.839999999997</v>
      </c>
      <c r="Z111" s="26">
        <f t="shared" si="1"/>
        <v>-30186.839999999997</v>
      </c>
    </row>
    <row r="112" spans="1:26">
      <c r="A112" s="65" t="s">
        <v>23</v>
      </c>
      <c r="B112" s="66" t="s">
        <v>1291</v>
      </c>
      <c r="C112" s="65">
        <v>120107</v>
      </c>
      <c r="D112" s="66" t="s">
        <v>1065</v>
      </c>
      <c r="E112" s="66" t="s">
        <v>1099</v>
      </c>
      <c r="F112" s="65" t="s">
        <v>149</v>
      </c>
      <c r="G112" s="65">
        <v>40359900</v>
      </c>
      <c r="H112" s="66" t="s">
        <v>343</v>
      </c>
      <c r="I112" s="66">
        <v>3</v>
      </c>
      <c r="J112" s="66" t="s">
        <v>323</v>
      </c>
      <c r="K112" s="66" t="s">
        <v>324</v>
      </c>
      <c r="L112" s="66" t="s">
        <v>325</v>
      </c>
      <c r="M112" s="66" t="s">
        <v>345</v>
      </c>
      <c r="N112" s="67">
        <v>-8333.3333333333339</v>
      </c>
      <c r="O112" s="67">
        <v>-8333.3333333333339</v>
      </c>
      <c r="P112" s="67">
        <v>-8333.3333333333339</v>
      </c>
      <c r="Q112" s="67">
        <v>-8333.3333333333339</v>
      </c>
      <c r="Z112" s="26">
        <f t="shared" si="1"/>
        <v>-33333.333333333336</v>
      </c>
    </row>
    <row r="113" spans="1:26" hidden="1">
      <c r="A113" s="65" t="s">
        <v>23</v>
      </c>
      <c r="B113" s="66" t="s">
        <v>1291</v>
      </c>
      <c r="C113" s="65">
        <v>120107</v>
      </c>
      <c r="D113" s="66" t="s">
        <v>1065</v>
      </c>
      <c r="E113" s="66" t="s">
        <v>1059</v>
      </c>
      <c r="F113" s="65" t="s">
        <v>120</v>
      </c>
      <c r="G113" s="65">
        <v>56610000</v>
      </c>
      <c r="H113" s="66" t="s">
        <v>790</v>
      </c>
      <c r="I113" s="66">
        <v>27</v>
      </c>
      <c r="J113" s="66" t="s">
        <v>791</v>
      </c>
      <c r="K113" s="66" t="s">
        <v>792</v>
      </c>
      <c r="L113" s="66" t="s">
        <v>791</v>
      </c>
      <c r="M113" s="66" t="s">
        <v>794</v>
      </c>
      <c r="N113" s="67">
        <v>-5552</v>
      </c>
      <c r="O113" s="67">
        <v>0</v>
      </c>
      <c r="P113" s="67">
        <v>0</v>
      </c>
      <c r="Q113" s="67">
        <v>0</v>
      </c>
      <c r="Z113" s="26">
        <f t="shared" si="1"/>
        <v>-5552</v>
      </c>
    </row>
    <row r="114" spans="1:26" hidden="1">
      <c r="A114" s="65" t="s">
        <v>23</v>
      </c>
      <c r="B114" s="66" t="s">
        <v>1291</v>
      </c>
      <c r="C114" s="65">
        <v>120107</v>
      </c>
      <c r="D114" s="66" t="s">
        <v>1065</v>
      </c>
      <c r="E114" s="66" t="s">
        <v>1059</v>
      </c>
      <c r="F114" s="65" t="s">
        <v>127</v>
      </c>
      <c r="G114" s="65">
        <v>68011000</v>
      </c>
      <c r="H114" s="66" t="s">
        <v>858</v>
      </c>
      <c r="I114" s="66">
        <v>30</v>
      </c>
      <c r="J114" s="66" t="s">
        <v>859</v>
      </c>
      <c r="K114" s="66" t="s">
        <v>860</v>
      </c>
      <c r="L114" s="66" t="s">
        <v>859</v>
      </c>
      <c r="M114" s="66" t="s">
        <v>862</v>
      </c>
      <c r="N114" s="67">
        <v>0</v>
      </c>
      <c r="O114" s="67">
        <v>0</v>
      </c>
      <c r="P114" s="67">
        <v>0</v>
      </c>
      <c r="Q114" s="67">
        <v>0</v>
      </c>
      <c r="Z114" s="26">
        <f t="shared" si="1"/>
        <v>0</v>
      </c>
    </row>
    <row r="115" spans="1:26" hidden="1">
      <c r="A115" s="65" t="s">
        <v>23</v>
      </c>
      <c r="B115" s="66" t="s">
        <v>1291</v>
      </c>
      <c r="C115" s="65">
        <v>120107</v>
      </c>
      <c r="D115" s="66" t="s">
        <v>1065</v>
      </c>
      <c r="E115" s="66" t="s">
        <v>1059</v>
      </c>
      <c r="F115" s="65" t="s">
        <v>150</v>
      </c>
      <c r="G115" s="65">
        <v>81010000</v>
      </c>
      <c r="H115" s="66" t="s">
        <v>986</v>
      </c>
      <c r="I115" s="66">
        <v>38</v>
      </c>
      <c r="J115" s="66" t="s">
        <v>987</v>
      </c>
      <c r="K115" s="66" t="s">
        <v>988</v>
      </c>
      <c r="L115" s="66" t="s">
        <v>987</v>
      </c>
      <c r="M115" s="66" t="s">
        <v>990</v>
      </c>
      <c r="N115" s="67">
        <v>137712.5</v>
      </c>
      <c r="O115" s="67">
        <v>137712.5</v>
      </c>
      <c r="P115" s="67">
        <v>137712.5</v>
      </c>
      <c r="Q115" s="67">
        <v>137712.5</v>
      </c>
      <c r="Z115" s="26">
        <f t="shared" si="1"/>
        <v>550850</v>
      </c>
    </row>
    <row r="116" spans="1:26" hidden="1">
      <c r="A116" s="65" t="s">
        <v>23</v>
      </c>
      <c r="B116" s="66" t="s">
        <v>1291</v>
      </c>
      <c r="C116" s="65">
        <v>120107</v>
      </c>
      <c r="D116" s="66" t="s">
        <v>1065</v>
      </c>
      <c r="E116" s="66" t="s">
        <v>1059</v>
      </c>
      <c r="F116" s="65" t="s">
        <v>131</v>
      </c>
      <c r="G116" s="65">
        <v>81015000</v>
      </c>
      <c r="H116" s="66" t="s">
        <v>991</v>
      </c>
      <c r="I116" s="66">
        <v>38</v>
      </c>
      <c r="J116" s="66" t="s">
        <v>987</v>
      </c>
      <c r="K116" s="66" t="s">
        <v>988</v>
      </c>
      <c r="L116" s="66" t="s">
        <v>987</v>
      </c>
      <c r="M116" s="66" t="s">
        <v>990</v>
      </c>
      <c r="N116" s="67">
        <v>843328.74999999988</v>
      </c>
      <c r="O116" s="67">
        <v>843328.74999999988</v>
      </c>
      <c r="P116" s="67">
        <v>843328.74999999988</v>
      </c>
      <c r="Q116" s="67">
        <v>843328.74999999988</v>
      </c>
      <c r="Z116" s="26">
        <f t="shared" si="1"/>
        <v>3373314.9999999995</v>
      </c>
    </row>
    <row r="117" spans="1:26" hidden="1">
      <c r="A117" s="65" t="s">
        <v>23</v>
      </c>
      <c r="B117" s="66" t="s">
        <v>1291</v>
      </c>
      <c r="C117" s="65">
        <v>120107</v>
      </c>
      <c r="D117" s="66" t="s">
        <v>1065</v>
      </c>
      <c r="E117" s="66" t="s">
        <v>1059</v>
      </c>
      <c r="F117" s="65" t="s">
        <v>151</v>
      </c>
      <c r="G117" s="65">
        <v>81020000</v>
      </c>
      <c r="H117" s="66" t="s">
        <v>992</v>
      </c>
      <c r="I117" s="66">
        <v>38</v>
      </c>
      <c r="J117" s="66" t="s">
        <v>987</v>
      </c>
      <c r="K117" s="66" t="s">
        <v>988</v>
      </c>
      <c r="L117" s="66" t="s">
        <v>987</v>
      </c>
      <c r="M117" s="66" t="s">
        <v>994</v>
      </c>
      <c r="N117" s="67">
        <v>31762.500000000004</v>
      </c>
      <c r="O117" s="67">
        <v>31762.500000000004</v>
      </c>
      <c r="P117" s="67">
        <v>31762.500000000004</v>
      </c>
      <c r="Q117" s="67">
        <v>31762.500000000004</v>
      </c>
      <c r="Z117" s="26">
        <f t="shared" si="1"/>
        <v>127050.00000000001</v>
      </c>
    </row>
    <row r="118" spans="1:26" hidden="1">
      <c r="A118" s="65" t="s">
        <v>23</v>
      </c>
      <c r="B118" s="66" t="s">
        <v>1291</v>
      </c>
      <c r="C118" s="65">
        <v>120107</v>
      </c>
      <c r="D118" s="66" t="s">
        <v>1065</v>
      </c>
      <c r="E118" s="66" t="s">
        <v>1059</v>
      </c>
      <c r="F118" s="65" t="s">
        <v>133</v>
      </c>
      <c r="G118" s="65">
        <v>70510000</v>
      </c>
      <c r="H118" s="66" t="s">
        <v>954</v>
      </c>
      <c r="I118" s="66">
        <v>41</v>
      </c>
      <c r="J118" s="66" t="s">
        <v>955</v>
      </c>
      <c r="K118" s="66" t="s">
        <v>956</v>
      </c>
      <c r="L118" s="66" t="s">
        <v>957</v>
      </c>
      <c r="M118" s="66" t="s">
        <v>959</v>
      </c>
      <c r="N118" s="67">
        <v>0</v>
      </c>
      <c r="O118" s="67">
        <v>0</v>
      </c>
      <c r="P118" s="67">
        <v>0</v>
      </c>
      <c r="Q118" s="67">
        <v>0</v>
      </c>
      <c r="Z118" s="26">
        <f t="shared" si="1"/>
        <v>0</v>
      </c>
    </row>
    <row r="119" spans="1:26" hidden="1">
      <c r="A119" s="65" t="s">
        <v>23</v>
      </c>
      <c r="B119" s="66" t="s">
        <v>1291</v>
      </c>
      <c r="C119" s="65">
        <v>120107</v>
      </c>
      <c r="D119" s="66" t="s">
        <v>1065</v>
      </c>
      <c r="E119" s="66" t="s">
        <v>1059</v>
      </c>
      <c r="F119" s="65" t="s">
        <v>134</v>
      </c>
      <c r="G119" s="65">
        <v>85000000</v>
      </c>
      <c r="H119" s="66" t="s">
        <v>1015</v>
      </c>
      <c r="I119" s="66">
        <v>42</v>
      </c>
      <c r="J119" s="66" t="s">
        <v>1016</v>
      </c>
      <c r="K119" s="66" t="s">
        <v>1017</v>
      </c>
      <c r="L119" s="66" t="s">
        <v>1018</v>
      </c>
      <c r="M119" s="66" t="s">
        <v>959</v>
      </c>
      <c r="N119" s="67">
        <v>0</v>
      </c>
      <c r="O119" s="67">
        <v>0</v>
      </c>
      <c r="P119" s="67">
        <v>0</v>
      </c>
      <c r="Q119" s="67">
        <v>0</v>
      </c>
      <c r="Z119" s="26">
        <f t="shared" si="1"/>
        <v>0</v>
      </c>
    </row>
    <row r="120" spans="1:26" hidden="1">
      <c r="A120" s="65" t="s">
        <v>24</v>
      </c>
      <c r="B120" s="66" t="s">
        <v>1291</v>
      </c>
      <c r="C120" s="65">
        <v>120113</v>
      </c>
      <c r="D120" s="66" t="s">
        <v>1067</v>
      </c>
      <c r="E120" s="66" t="s">
        <v>1059</v>
      </c>
      <c r="F120" s="65" t="s">
        <v>96</v>
      </c>
      <c r="G120" s="65">
        <v>52574000</v>
      </c>
      <c r="H120" s="66" t="s">
        <v>616</v>
      </c>
      <c r="I120" s="66">
        <v>17</v>
      </c>
      <c r="J120" s="66" t="s">
        <v>617</v>
      </c>
      <c r="K120" s="66" t="s">
        <v>618</v>
      </c>
      <c r="L120" s="66" t="s">
        <v>617</v>
      </c>
      <c r="M120" s="66" t="s">
        <v>506</v>
      </c>
      <c r="N120" s="67">
        <v>10000</v>
      </c>
      <c r="O120" s="67">
        <v>10000</v>
      </c>
      <c r="P120" s="67">
        <v>10000</v>
      </c>
      <c r="Q120" s="67">
        <v>10000</v>
      </c>
      <c r="Z120" s="26">
        <f t="shared" si="1"/>
        <v>40000</v>
      </c>
    </row>
    <row r="121" spans="1:26" hidden="1">
      <c r="A121" s="65" t="s">
        <v>24</v>
      </c>
      <c r="B121" s="66" t="s">
        <v>1291</v>
      </c>
      <c r="C121" s="65">
        <v>120113</v>
      </c>
      <c r="D121" s="66" t="s">
        <v>1067</v>
      </c>
      <c r="E121" s="66" t="s">
        <v>1059</v>
      </c>
      <c r="F121" s="65" t="s">
        <v>97</v>
      </c>
      <c r="G121" s="65">
        <v>52574100</v>
      </c>
      <c r="H121" s="66" t="s">
        <v>623</v>
      </c>
      <c r="I121" s="66">
        <v>17</v>
      </c>
      <c r="J121" s="66" t="s">
        <v>617</v>
      </c>
      <c r="K121" s="66" t="s">
        <v>618</v>
      </c>
      <c r="L121" s="66" t="s">
        <v>617</v>
      </c>
      <c r="M121" s="66" t="s">
        <v>506</v>
      </c>
      <c r="N121" s="67">
        <v>221</v>
      </c>
      <c r="O121" s="67">
        <v>221</v>
      </c>
      <c r="P121" s="67">
        <v>221</v>
      </c>
      <c r="Q121" s="67">
        <v>221</v>
      </c>
      <c r="Z121" s="26">
        <f t="shared" si="1"/>
        <v>884</v>
      </c>
    </row>
    <row r="122" spans="1:26" hidden="1">
      <c r="A122" s="65" t="s">
        <v>25</v>
      </c>
      <c r="B122" s="66" t="s">
        <v>1291</v>
      </c>
      <c r="C122" s="65">
        <v>120114</v>
      </c>
      <c r="D122" s="66" t="s">
        <v>1068</v>
      </c>
      <c r="E122" s="66" t="s">
        <v>1059</v>
      </c>
      <c r="F122" s="65" t="s">
        <v>80</v>
      </c>
      <c r="G122" s="65">
        <v>50109900</v>
      </c>
      <c r="H122" s="66" t="s">
        <v>388</v>
      </c>
      <c r="I122" s="66">
        <v>10</v>
      </c>
      <c r="J122" s="66" t="s">
        <v>347</v>
      </c>
      <c r="K122" s="66" t="s">
        <v>348</v>
      </c>
      <c r="L122" s="66" t="s">
        <v>349</v>
      </c>
      <c r="M122" s="66" t="s">
        <v>351</v>
      </c>
      <c r="N122" s="67">
        <v>-56118.220646399997</v>
      </c>
      <c r="O122" s="67">
        <v>-53567.392435200003</v>
      </c>
      <c r="P122" s="67">
        <v>-56118.220646399997</v>
      </c>
      <c r="Q122" s="67">
        <v>-56118.220646399997</v>
      </c>
      <c r="Z122" s="26">
        <f t="shared" si="1"/>
        <v>-221922.0543744</v>
      </c>
    </row>
    <row r="123" spans="1:26" hidden="1">
      <c r="A123" s="65" t="s">
        <v>25</v>
      </c>
      <c r="B123" s="66" t="s">
        <v>1291</v>
      </c>
      <c r="C123" s="65">
        <v>120114</v>
      </c>
      <c r="D123" s="66" t="s">
        <v>1068</v>
      </c>
      <c r="E123" s="66" t="s">
        <v>1059</v>
      </c>
      <c r="F123" s="65" t="s">
        <v>152</v>
      </c>
      <c r="G123" s="65">
        <v>50110000</v>
      </c>
      <c r="H123" s="66" t="s">
        <v>389</v>
      </c>
      <c r="I123" s="66">
        <v>10</v>
      </c>
      <c r="J123" s="66" t="s">
        <v>347</v>
      </c>
      <c r="K123" s="66" t="s">
        <v>348</v>
      </c>
      <c r="L123" s="66" t="s">
        <v>349</v>
      </c>
      <c r="M123" s="66" t="s">
        <v>351</v>
      </c>
      <c r="N123" s="67">
        <v>0</v>
      </c>
      <c r="O123" s="67">
        <v>715.6422</v>
      </c>
      <c r="P123" s="67">
        <v>0</v>
      </c>
      <c r="Q123" s="67">
        <v>221.43119999999999</v>
      </c>
      <c r="Z123" s="26">
        <f t="shared" si="1"/>
        <v>937.07339999999999</v>
      </c>
    </row>
    <row r="124" spans="1:26" hidden="1">
      <c r="A124" s="65" t="s">
        <v>25</v>
      </c>
      <c r="B124" s="66" t="s">
        <v>1291</v>
      </c>
      <c r="C124" s="65">
        <v>120114</v>
      </c>
      <c r="D124" s="66" t="s">
        <v>1068</v>
      </c>
      <c r="E124" s="66" t="s">
        <v>1059</v>
      </c>
      <c r="F124" s="65" t="s">
        <v>153</v>
      </c>
      <c r="G124" s="65">
        <v>50119900</v>
      </c>
      <c r="H124" s="66" t="s">
        <v>406</v>
      </c>
      <c r="I124" s="66">
        <v>10</v>
      </c>
      <c r="J124" s="66" t="s">
        <v>347</v>
      </c>
      <c r="K124" s="66" t="s">
        <v>348</v>
      </c>
      <c r="L124" s="66" t="s">
        <v>349</v>
      </c>
      <c r="M124" s="66" t="s">
        <v>351</v>
      </c>
      <c r="N124" s="67">
        <v>0</v>
      </c>
      <c r="O124" s="67">
        <v>-715.6422</v>
      </c>
      <c r="P124" s="67">
        <v>0</v>
      </c>
      <c r="Q124" s="67">
        <v>-221.43119999999999</v>
      </c>
      <c r="Z124" s="26">
        <f t="shared" si="1"/>
        <v>-937.07339999999999</v>
      </c>
    </row>
    <row r="125" spans="1:26" hidden="1">
      <c r="A125" s="65" t="s">
        <v>25</v>
      </c>
      <c r="B125" s="66" t="s">
        <v>1291</v>
      </c>
      <c r="C125" s="65">
        <v>120114</v>
      </c>
      <c r="D125" s="66" t="s">
        <v>1068</v>
      </c>
      <c r="E125" s="66" t="s">
        <v>1059</v>
      </c>
      <c r="F125" s="65" t="s">
        <v>52</v>
      </c>
      <c r="G125" s="65">
        <v>50100000</v>
      </c>
      <c r="H125" s="66" t="s">
        <v>346</v>
      </c>
      <c r="I125" s="66">
        <v>10</v>
      </c>
      <c r="J125" s="66" t="s">
        <v>347</v>
      </c>
      <c r="K125" s="66" t="s">
        <v>348</v>
      </c>
      <c r="L125" s="66" t="s">
        <v>349</v>
      </c>
      <c r="M125" s="66" t="s">
        <v>351</v>
      </c>
      <c r="N125" s="67">
        <v>56118.220646399997</v>
      </c>
      <c r="O125" s="67">
        <v>53567.392435200003</v>
      </c>
      <c r="P125" s="67">
        <v>56118.220646399997</v>
      </c>
      <c r="Q125" s="67">
        <v>56118.220646399997</v>
      </c>
      <c r="Z125" s="26">
        <f t="shared" si="1"/>
        <v>221922.0543744</v>
      </c>
    </row>
    <row r="126" spans="1:26" hidden="1">
      <c r="A126" s="65" t="s">
        <v>25</v>
      </c>
      <c r="B126" s="66" t="s">
        <v>1291</v>
      </c>
      <c r="C126" s="65">
        <v>120114</v>
      </c>
      <c r="D126" s="66" t="s">
        <v>1068</v>
      </c>
      <c r="E126" s="66" t="s">
        <v>1059</v>
      </c>
      <c r="F126" s="65" t="s">
        <v>81</v>
      </c>
      <c r="G126" s="65">
        <v>50171000</v>
      </c>
      <c r="H126" s="66" t="s">
        <v>409</v>
      </c>
      <c r="I126" s="66">
        <v>10</v>
      </c>
      <c r="J126" s="66" t="s">
        <v>347</v>
      </c>
      <c r="K126" s="66" t="s">
        <v>348</v>
      </c>
      <c r="L126" s="66" t="s">
        <v>349</v>
      </c>
      <c r="M126" s="66" t="s">
        <v>351</v>
      </c>
      <c r="N126" s="67">
        <v>2423.8989916510277</v>
      </c>
      <c r="O126" s="67">
        <v>2313.7231283941633</v>
      </c>
      <c r="P126" s="67">
        <v>2423.8989916510277</v>
      </c>
      <c r="Q126" s="67">
        <v>2423.8989916510277</v>
      </c>
      <c r="Z126" s="26">
        <f t="shared" si="1"/>
        <v>9585.4201033472455</v>
      </c>
    </row>
    <row r="127" spans="1:26" hidden="1">
      <c r="A127" s="65" t="s">
        <v>25</v>
      </c>
      <c r="B127" s="66" t="s">
        <v>1291</v>
      </c>
      <c r="C127" s="65">
        <v>120114</v>
      </c>
      <c r="D127" s="66" t="s">
        <v>1068</v>
      </c>
      <c r="E127" s="66" t="s">
        <v>1059</v>
      </c>
      <c r="F127" s="65" t="s">
        <v>84</v>
      </c>
      <c r="G127" s="65">
        <v>50550000</v>
      </c>
      <c r="H127" s="66" t="s">
        <v>446</v>
      </c>
      <c r="I127" s="66">
        <v>12</v>
      </c>
      <c r="J127" s="66" t="s">
        <v>442</v>
      </c>
      <c r="K127" s="66" t="s">
        <v>443</v>
      </c>
      <c r="L127" s="66" t="s">
        <v>444</v>
      </c>
      <c r="M127" s="66" t="s">
        <v>417</v>
      </c>
      <c r="N127" s="67">
        <v>9465.6</v>
      </c>
      <c r="O127" s="67">
        <v>9465.6</v>
      </c>
      <c r="P127" s="67">
        <v>9465.6</v>
      </c>
      <c r="Q127" s="67">
        <v>9465.6</v>
      </c>
      <c r="Z127" s="26">
        <f t="shared" si="1"/>
        <v>37862.400000000001</v>
      </c>
    </row>
    <row r="128" spans="1:26" hidden="1">
      <c r="A128" s="65" t="s">
        <v>25</v>
      </c>
      <c r="B128" s="66" t="s">
        <v>1291</v>
      </c>
      <c r="C128" s="65">
        <v>120114</v>
      </c>
      <c r="D128" s="66" t="s">
        <v>1068</v>
      </c>
      <c r="E128" s="66" t="s">
        <v>1059</v>
      </c>
      <c r="F128" s="65" t="s">
        <v>85</v>
      </c>
      <c r="G128" s="65">
        <v>50550100</v>
      </c>
      <c r="H128" s="66" t="s">
        <v>447</v>
      </c>
      <c r="I128" s="66">
        <v>12</v>
      </c>
      <c r="J128" s="66" t="s">
        <v>442</v>
      </c>
      <c r="K128" s="66" t="s">
        <v>443</v>
      </c>
      <c r="L128" s="66" t="s">
        <v>444</v>
      </c>
      <c r="M128" s="66" t="s">
        <v>417</v>
      </c>
      <c r="N128" s="67">
        <v>-9280</v>
      </c>
      <c r="O128" s="67">
        <v>-9280</v>
      </c>
      <c r="P128" s="67">
        <v>-9280</v>
      </c>
      <c r="Q128" s="67">
        <v>-9280</v>
      </c>
      <c r="Z128" s="26">
        <f t="shared" si="1"/>
        <v>-37120</v>
      </c>
    </row>
    <row r="129" spans="1:26" hidden="1">
      <c r="A129" s="65" t="s">
        <v>25</v>
      </c>
      <c r="B129" s="66" t="s">
        <v>1291</v>
      </c>
      <c r="C129" s="65">
        <v>120114</v>
      </c>
      <c r="D129" s="66" t="s">
        <v>1068</v>
      </c>
      <c r="E129" s="66" t="s">
        <v>1059</v>
      </c>
      <c r="F129" s="65" t="s">
        <v>53</v>
      </c>
      <c r="G129" s="65">
        <v>50421000</v>
      </c>
      <c r="H129" s="66" t="s">
        <v>413</v>
      </c>
      <c r="I129" s="66">
        <v>13</v>
      </c>
      <c r="J129" s="66" t="s">
        <v>414</v>
      </c>
      <c r="K129" s="66" t="s">
        <v>415</v>
      </c>
      <c r="L129" s="66" t="s">
        <v>414</v>
      </c>
      <c r="M129" s="66" t="s">
        <v>417</v>
      </c>
      <c r="N129" s="67">
        <v>1290.6681198899998</v>
      </c>
      <c r="O129" s="67">
        <v>1243.0938395644989</v>
      </c>
      <c r="P129" s="67">
        <v>1290.6681198899998</v>
      </c>
      <c r="Q129" s="67">
        <v>1294.1003029629935</v>
      </c>
      <c r="Z129" s="26">
        <f t="shared" si="1"/>
        <v>5118.5303823074919</v>
      </c>
    </row>
    <row r="130" spans="1:26" hidden="1">
      <c r="A130" s="65" t="s">
        <v>25</v>
      </c>
      <c r="B130" s="66" t="s">
        <v>1291</v>
      </c>
      <c r="C130" s="65">
        <v>120114</v>
      </c>
      <c r="D130" s="66" t="s">
        <v>1068</v>
      </c>
      <c r="E130" s="66" t="s">
        <v>1059</v>
      </c>
      <c r="F130" s="65" t="s">
        <v>54</v>
      </c>
      <c r="G130" s="65">
        <v>50422000</v>
      </c>
      <c r="H130" s="66" t="s">
        <v>419</v>
      </c>
      <c r="I130" s="66">
        <v>13</v>
      </c>
      <c r="J130" s="66" t="s">
        <v>414</v>
      </c>
      <c r="K130" s="66" t="s">
        <v>415</v>
      </c>
      <c r="L130" s="66" t="s">
        <v>414</v>
      </c>
      <c r="M130" s="66" t="s">
        <v>417</v>
      </c>
      <c r="N130" s="67">
        <v>1339.0231545799079</v>
      </c>
      <c r="O130" s="67">
        <v>1278.1584657353669</v>
      </c>
      <c r="P130" s="67">
        <v>1339.0231545799079</v>
      </c>
      <c r="Q130" s="67">
        <v>1339.0231545799079</v>
      </c>
      <c r="Z130" s="26">
        <f t="shared" si="1"/>
        <v>5295.2279294750906</v>
      </c>
    </row>
    <row r="131" spans="1:26" hidden="1">
      <c r="A131" s="65" t="s">
        <v>25</v>
      </c>
      <c r="B131" s="66" t="s">
        <v>1291</v>
      </c>
      <c r="C131" s="65">
        <v>120114</v>
      </c>
      <c r="D131" s="66" t="s">
        <v>1068</v>
      </c>
      <c r="E131" s="66" t="s">
        <v>1059</v>
      </c>
      <c r="F131" s="65" t="s">
        <v>90</v>
      </c>
      <c r="G131" s="65">
        <v>50421100</v>
      </c>
      <c r="H131" s="66" t="s">
        <v>418</v>
      </c>
      <c r="I131" s="66">
        <v>13</v>
      </c>
      <c r="J131" s="66" t="s">
        <v>414</v>
      </c>
      <c r="K131" s="66" t="s">
        <v>415</v>
      </c>
      <c r="L131" s="66" t="s">
        <v>414</v>
      </c>
      <c r="M131" s="66" t="s">
        <v>417</v>
      </c>
      <c r="N131" s="67">
        <v>-1290.6681198899998</v>
      </c>
      <c r="O131" s="67">
        <v>-1243.0938395644989</v>
      </c>
      <c r="P131" s="67">
        <v>-1290.6681198899998</v>
      </c>
      <c r="Q131" s="67">
        <v>-1294.1003029629935</v>
      </c>
      <c r="Z131" s="26">
        <f t="shared" ref="Z131:Z194" si="2">SUM(N131:Y131)</f>
        <v>-5118.5303823074919</v>
      </c>
    </row>
    <row r="132" spans="1:26" hidden="1">
      <c r="A132" s="65" t="s">
        <v>25</v>
      </c>
      <c r="B132" s="66" t="s">
        <v>1291</v>
      </c>
      <c r="C132" s="65">
        <v>120114</v>
      </c>
      <c r="D132" s="66" t="s">
        <v>1068</v>
      </c>
      <c r="E132" s="66" t="s">
        <v>1059</v>
      </c>
      <c r="F132" s="65" t="s">
        <v>91</v>
      </c>
      <c r="G132" s="65">
        <v>50422100</v>
      </c>
      <c r="H132" s="66" t="s">
        <v>420</v>
      </c>
      <c r="I132" s="66">
        <v>13</v>
      </c>
      <c r="J132" s="66" t="s">
        <v>414</v>
      </c>
      <c r="K132" s="66" t="s">
        <v>415</v>
      </c>
      <c r="L132" s="66" t="s">
        <v>414</v>
      </c>
      <c r="M132" s="66" t="s">
        <v>417</v>
      </c>
      <c r="N132" s="67">
        <v>-1339.0231545799079</v>
      </c>
      <c r="O132" s="67">
        <v>-1278.1584657353669</v>
      </c>
      <c r="P132" s="67">
        <v>-1339.0231545799079</v>
      </c>
      <c r="Q132" s="67">
        <v>-1339.0231545799079</v>
      </c>
      <c r="Z132" s="26">
        <f t="shared" si="2"/>
        <v>-5295.2279294750906</v>
      </c>
    </row>
    <row r="133" spans="1:26" hidden="1">
      <c r="A133" s="65" t="s">
        <v>25</v>
      </c>
      <c r="B133" s="66" t="s">
        <v>1291</v>
      </c>
      <c r="C133" s="65">
        <v>120114</v>
      </c>
      <c r="D133" s="66" t="s">
        <v>1068</v>
      </c>
      <c r="E133" s="66" t="s">
        <v>1059</v>
      </c>
      <c r="F133" s="65" t="s">
        <v>154</v>
      </c>
      <c r="G133" s="65">
        <v>53110000</v>
      </c>
      <c r="H133" s="66" t="s">
        <v>649</v>
      </c>
      <c r="I133" s="66">
        <v>15</v>
      </c>
      <c r="J133" s="66" t="s">
        <v>650</v>
      </c>
      <c r="K133" s="66" t="s">
        <v>651</v>
      </c>
      <c r="L133" s="66" t="s">
        <v>650</v>
      </c>
      <c r="M133" s="66" t="s">
        <v>653</v>
      </c>
      <c r="N133" s="67">
        <v>0</v>
      </c>
      <c r="O133" s="67">
        <v>0</v>
      </c>
      <c r="P133" s="67">
        <v>0</v>
      </c>
      <c r="Q133" s="67">
        <v>0</v>
      </c>
      <c r="Z133" s="26">
        <f t="shared" si="2"/>
        <v>0</v>
      </c>
    </row>
    <row r="134" spans="1:26" hidden="1">
      <c r="A134" s="65" t="s">
        <v>25</v>
      </c>
      <c r="B134" s="66" t="s">
        <v>1291</v>
      </c>
      <c r="C134" s="65">
        <v>120114</v>
      </c>
      <c r="D134" s="66" t="s">
        <v>1068</v>
      </c>
      <c r="E134" s="66" t="s">
        <v>1059</v>
      </c>
      <c r="F134" s="65" t="s">
        <v>92</v>
      </c>
      <c r="G134" s="65">
        <v>53150000</v>
      </c>
      <c r="H134" s="66" t="s">
        <v>658</v>
      </c>
      <c r="I134" s="66">
        <v>15</v>
      </c>
      <c r="J134" s="66" t="s">
        <v>650</v>
      </c>
      <c r="K134" s="66" t="s">
        <v>651</v>
      </c>
      <c r="L134" s="66" t="s">
        <v>650</v>
      </c>
      <c r="M134" s="66" t="s">
        <v>660</v>
      </c>
      <c r="N134" s="67">
        <v>0</v>
      </c>
      <c r="O134" s="67">
        <v>0</v>
      </c>
      <c r="P134" s="67">
        <v>0</v>
      </c>
      <c r="Q134" s="67">
        <v>0</v>
      </c>
      <c r="Z134" s="26">
        <f t="shared" si="2"/>
        <v>0</v>
      </c>
    </row>
    <row r="135" spans="1:26" hidden="1">
      <c r="A135" s="65" t="s">
        <v>25</v>
      </c>
      <c r="B135" s="66" t="s">
        <v>1291</v>
      </c>
      <c r="C135" s="65">
        <v>120114</v>
      </c>
      <c r="D135" s="66" t="s">
        <v>1068</v>
      </c>
      <c r="E135" s="66" t="s">
        <v>1059</v>
      </c>
      <c r="F135" s="65" t="s">
        <v>155</v>
      </c>
      <c r="G135" s="65">
        <v>52562500</v>
      </c>
      <c r="H135" s="66" t="s">
        <v>595</v>
      </c>
      <c r="I135" s="66">
        <v>18</v>
      </c>
      <c r="J135" s="66" t="s">
        <v>596</v>
      </c>
      <c r="K135" s="66" t="s">
        <v>597</v>
      </c>
      <c r="L135" s="66" t="s">
        <v>598</v>
      </c>
      <c r="M135" s="66" t="s">
        <v>506</v>
      </c>
      <c r="N135" s="67">
        <v>35</v>
      </c>
      <c r="O135" s="67">
        <v>35</v>
      </c>
      <c r="P135" s="67">
        <v>35</v>
      </c>
      <c r="Q135" s="67">
        <v>35</v>
      </c>
      <c r="Z135" s="26">
        <f t="shared" si="2"/>
        <v>140</v>
      </c>
    </row>
    <row r="136" spans="1:26" hidden="1">
      <c r="A136" s="65" t="s">
        <v>25</v>
      </c>
      <c r="B136" s="66" t="s">
        <v>1291</v>
      </c>
      <c r="C136" s="65">
        <v>120114</v>
      </c>
      <c r="D136" s="66" t="s">
        <v>1068</v>
      </c>
      <c r="E136" s="66" t="s">
        <v>1059</v>
      </c>
      <c r="F136" s="65" t="s">
        <v>156</v>
      </c>
      <c r="G136" s="65">
        <v>52582000</v>
      </c>
      <c r="H136" s="66" t="s">
        <v>633</v>
      </c>
      <c r="I136" s="66">
        <v>19</v>
      </c>
      <c r="J136" s="66" t="s">
        <v>527</v>
      </c>
      <c r="K136" s="66" t="s">
        <v>528</v>
      </c>
      <c r="L136" s="66" t="s">
        <v>529</v>
      </c>
      <c r="M136" s="66" t="s">
        <v>519</v>
      </c>
      <c r="N136" s="67">
        <v>0</v>
      </c>
      <c r="O136" s="67">
        <v>0</v>
      </c>
      <c r="P136" s="67">
        <v>0</v>
      </c>
      <c r="Q136" s="67">
        <v>0</v>
      </c>
      <c r="Z136" s="26">
        <f t="shared" si="2"/>
        <v>0</v>
      </c>
    </row>
    <row r="137" spans="1:26" hidden="1">
      <c r="A137" s="65" t="s">
        <v>25</v>
      </c>
      <c r="B137" s="66" t="s">
        <v>1291</v>
      </c>
      <c r="C137" s="65">
        <v>120114</v>
      </c>
      <c r="D137" s="66" t="s">
        <v>1068</v>
      </c>
      <c r="E137" s="66" t="s">
        <v>1059</v>
      </c>
      <c r="F137" s="65" t="s">
        <v>102</v>
      </c>
      <c r="G137" s="65">
        <v>52534021</v>
      </c>
      <c r="H137" s="66" t="s">
        <v>564</v>
      </c>
      <c r="I137" s="66">
        <v>21</v>
      </c>
      <c r="J137" s="66" t="s">
        <v>561</v>
      </c>
      <c r="K137" s="66" t="s">
        <v>562</v>
      </c>
      <c r="L137" s="66" t="s">
        <v>563</v>
      </c>
      <c r="M137" s="66" t="s">
        <v>506</v>
      </c>
      <c r="N137" s="67">
        <v>200</v>
      </c>
      <c r="O137" s="67">
        <v>150</v>
      </c>
      <c r="P137" s="67">
        <v>150</v>
      </c>
      <c r="Q137" s="67">
        <v>150</v>
      </c>
      <c r="Z137" s="26">
        <f t="shared" si="2"/>
        <v>650</v>
      </c>
    </row>
    <row r="138" spans="1:26" hidden="1">
      <c r="A138" s="65" t="s">
        <v>25</v>
      </c>
      <c r="B138" s="66" t="s">
        <v>1291</v>
      </c>
      <c r="C138" s="65">
        <v>120114</v>
      </c>
      <c r="D138" s="66" t="s">
        <v>1068</v>
      </c>
      <c r="E138" s="66" t="s">
        <v>1059</v>
      </c>
      <c r="F138" s="65" t="s">
        <v>103</v>
      </c>
      <c r="G138" s="65">
        <v>52534000</v>
      </c>
      <c r="H138" s="66" t="s">
        <v>560</v>
      </c>
      <c r="I138" s="66">
        <v>21</v>
      </c>
      <c r="J138" s="66" t="s">
        <v>561</v>
      </c>
      <c r="K138" s="66" t="s">
        <v>562</v>
      </c>
      <c r="L138" s="66" t="s">
        <v>563</v>
      </c>
      <c r="M138" s="66" t="s">
        <v>506</v>
      </c>
      <c r="N138" s="67">
        <v>1000</v>
      </c>
      <c r="O138" s="67">
        <v>1000</v>
      </c>
      <c r="P138" s="67">
        <v>1000</v>
      </c>
      <c r="Q138" s="67">
        <v>600</v>
      </c>
      <c r="Z138" s="26">
        <f t="shared" si="2"/>
        <v>3600</v>
      </c>
    </row>
    <row r="139" spans="1:26" hidden="1">
      <c r="A139" s="65" t="s">
        <v>25</v>
      </c>
      <c r="B139" s="66" t="s">
        <v>1291</v>
      </c>
      <c r="C139" s="65">
        <v>120114</v>
      </c>
      <c r="D139" s="66" t="s">
        <v>1068</v>
      </c>
      <c r="E139" s="66" t="s">
        <v>1059</v>
      </c>
      <c r="F139" s="65" t="s">
        <v>104</v>
      </c>
      <c r="G139" s="65">
        <v>52534200</v>
      </c>
      <c r="H139" s="66" t="s">
        <v>565</v>
      </c>
      <c r="I139" s="66">
        <v>21</v>
      </c>
      <c r="J139" s="66" t="s">
        <v>561</v>
      </c>
      <c r="K139" s="66" t="s">
        <v>562</v>
      </c>
      <c r="L139" s="66" t="s">
        <v>563</v>
      </c>
      <c r="M139" s="66" t="s">
        <v>506</v>
      </c>
      <c r="N139" s="67">
        <v>0</v>
      </c>
      <c r="O139" s="67">
        <v>0</v>
      </c>
      <c r="P139" s="67">
        <v>0</v>
      </c>
      <c r="Q139" s="67">
        <v>0</v>
      </c>
      <c r="Z139" s="26">
        <f t="shared" si="2"/>
        <v>0</v>
      </c>
    </row>
    <row r="140" spans="1:26" hidden="1">
      <c r="A140" s="65" t="s">
        <v>25</v>
      </c>
      <c r="B140" s="66" t="s">
        <v>1291</v>
      </c>
      <c r="C140" s="65">
        <v>120114</v>
      </c>
      <c r="D140" s="66" t="s">
        <v>1068</v>
      </c>
      <c r="E140" s="66" t="s">
        <v>1059</v>
      </c>
      <c r="F140" s="65" t="s">
        <v>105</v>
      </c>
      <c r="G140" s="65">
        <v>52001000</v>
      </c>
      <c r="H140" s="66" t="s">
        <v>488</v>
      </c>
      <c r="I140" s="66">
        <v>22</v>
      </c>
      <c r="J140" s="66" t="s">
        <v>489</v>
      </c>
      <c r="K140" s="66" t="s">
        <v>490</v>
      </c>
      <c r="L140" s="66" t="s">
        <v>489</v>
      </c>
      <c r="M140" s="66" t="s">
        <v>492</v>
      </c>
      <c r="N140" s="67">
        <v>750</v>
      </c>
      <c r="O140" s="67">
        <v>500</v>
      </c>
      <c r="P140" s="67">
        <v>450</v>
      </c>
      <c r="Q140" s="67">
        <v>450</v>
      </c>
      <c r="Z140" s="26">
        <f t="shared" si="2"/>
        <v>2150</v>
      </c>
    </row>
    <row r="141" spans="1:26" hidden="1">
      <c r="A141" s="65" t="s">
        <v>25</v>
      </c>
      <c r="B141" s="66" t="s">
        <v>1291</v>
      </c>
      <c r="C141" s="65">
        <v>120114</v>
      </c>
      <c r="D141" s="66" t="s">
        <v>1068</v>
      </c>
      <c r="E141" s="66" t="s">
        <v>1059</v>
      </c>
      <c r="F141" s="65" t="s">
        <v>157</v>
      </c>
      <c r="G141" s="65">
        <v>52554500</v>
      </c>
      <c r="H141" s="66" t="s">
        <v>588</v>
      </c>
      <c r="I141" s="66">
        <v>22</v>
      </c>
      <c r="J141" s="66" t="s">
        <v>489</v>
      </c>
      <c r="K141" s="66" t="s">
        <v>490</v>
      </c>
      <c r="L141" s="66" t="s">
        <v>489</v>
      </c>
      <c r="M141" s="66" t="s">
        <v>463</v>
      </c>
      <c r="N141" s="67">
        <v>0</v>
      </c>
      <c r="O141" s="67">
        <v>640</v>
      </c>
      <c r="P141" s="67">
        <v>0</v>
      </c>
      <c r="Q141" s="67">
        <v>0</v>
      </c>
      <c r="Z141" s="26">
        <f t="shared" si="2"/>
        <v>640</v>
      </c>
    </row>
    <row r="142" spans="1:26" hidden="1">
      <c r="A142" s="65" t="s">
        <v>25</v>
      </c>
      <c r="B142" s="66" t="s">
        <v>1291</v>
      </c>
      <c r="C142" s="65">
        <v>120114</v>
      </c>
      <c r="D142" s="66" t="s">
        <v>1068</v>
      </c>
      <c r="E142" s="66" t="s">
        <v>1059</v>
      </c>
      <c r="F142" s="65" t="s">
        <v>110</v>
      </c>
      <c r="G142" s="65">
        <v>52524000</v>
      </c>
      <c r="H142" s="66" t="s">
        <v>548</v>
      </c>
      <c r="I142" s="66">
        <v>22</v>
      </c>
      <c r="J142" s="66" t="s">
        <v>489</v>
      </c>
      <c r="K142" s="66" t="s">
        <v>490</v>
      </c>
      <c r="L142" s="66" t="s">
        <v>489</v>
      </c>
      <c r="M142" s="66" t="s">
        <v>506</v>
      </c>
      <c r="N142" s="67">
        <v>0</v>
      </c>
      <c r="O142" s="67">
        <v>0</v>
      </c>
      <c r="P142" s="67">
        <v>300</v>
      </c>
      <c r="Q142" s="67">
        <v>0</v>
      </c>
      <c r="Z142" s="26">
        <f t="shared" si="2"/>
        <v>300</v>
      </c>
    </row>
    <row r="143" spans="1:26" hidden="1">
      <c r="A143" s="65" t="s">
        <v>25</v>
      </c>
      <c r="B143" s="66" t="s">
        <v>1291</v>
      </c>
      <c r="C143" s="65">
        <v>120114</v>
      </c>
      <c r="D143" s="66" t="s">
        <v>1068</v>
      </c>
      <c r="E143" s="66" t="s">
        <v>1059</v>
      </c>
      <c r="F143" s="65" t="s">
        <v>158</v>
      </c>
      <c r="G143" s="65">
        <v>62002600</v>
      </c>
      <c r="H143" s="66" t="s">
        <v>825</v>
      </c>
      <c r="I143" s="66">
        <v>29</v>
      </c>
      <c r="J143" s="66" t="s">
        <v>814</v>
      </c>
      <c r="K143" s="66" t="s">
        <v>815</v>
      </c>
      <c r="L143" s="66" t="s">
        <v>816</v>
      </c>
      <c r="M143" s="66" t="s">
        <v>503</v>
      </c>
      <c r="N143" s="67">
        <v>0</v>
      </c>
      <c r="O143" s="67">
        <v>0</v>
      </c>
      <c r="P143" s="67">
        <v>0</v>
      </c>
      <c r="Q143" s="67">
        <v>350</v>
      </c>
      <c r="Z143" s="26">
        <f t="shared" si="2"/>
        <v>350</v>
      </c>
    </row>
    <row r="144" spans="1:26" hidden="1">
      <c r="A144" s="65" t="s">
        <v>25</v>
      </c>
      <c r="B144" s="66" t="s">
        <v>1291</v>
      </c>
      <c r="C144" s="65">
        <v>120114</v>
      </c>
      <c r="D144" s="66" t="s">
        <v>1068</v>
      </c>
      <c r="E144" s="66" t="s">
        <v>1059</v>
      </c>
      <c r="F144" s="65" t="s">
        <v>69</v>
      </c>
      <c r="G144" s="65">
        <v>68532000</v>
      </c>
      <c r="H144" s="66" t="s">
        <v>892</v>
      </c>
      <c r="I144" s="66">
        <v>34</v>
      </c>
      <c r="J144" s="66" t="s">
        <v>887</v>
      </c>
      <c r="K144" s="66" t="s">
        <v>888</v>
      </c>
      <c r="L144" s="66" t="s">
        <v>887</v>
      </c>
      <c r="M144" s="66" t="s">
        <v>894</v>
      </c>
      <c r="N144" s="67">
        <v>0</v>
      </c>
      <c r="O144" s="67">
        <v>0</v>
      </c>
      <c r="P144" s="67">
        <v>0</v>
      </c>
      <c r="Q144" s="67">
        <v>0</v>
      </c>
      <c r="Z144" s="26">
        <f t="shared" si="2"/>
        <v>0</v>
      </c>
    </row>
    <row r="145" spans="1:26" hidden="1">
      <c r="A145" s="65" t="s">
        <v>25</v>
      </c>
      <c r="B145" s="66" t="s">
        <v>1291</v>
      </c>
      <c r="C145" s="65">
        <v>120114</v>
      </c>
      <c r="D145" s="66" t="s">
        <v>1068</v>
      </c>
      <c r="E145" s="66" t="s">
        <v>1059</v>
      </c>
      <c r="F145" s="65" t="s">
        <v>70</v>
      </c>
      <c r="G145" s="65">
        <v>68533000</v>
      </c>
      <c r="H145" s="66" t="s">
        <v>896</v>
      </c>
      <c r="I145" s="66">
        <v>34</v>
      </c>
      <c r="J145" s="66" t="s">
        <v>887</v>
      </c>
      <c r="K145" s="66" t="s">
        <v>888</v>
      </c>
      <c r="L145" s="66" t="s">
        <v>887</v>
      </c>
      <c r="M145" s="66" t="s">
        <v>894</v>
      </c>
      <c r="N145" s="67">
        <v>4482.2566073109028</v>
      </c>
      <c r="O145" s="67">
        <v>4333.2642989149545</v>
      </c>
      <c r="P145" s="67">
        <v>4482.2566073109028</v>
      </c>
      <c r="Q145" s="67">
        <v>4499.1960941109037</v>
      </c>
      <c r="Z145" s="26">
        <f t="shared" si="2"/>
        <v>17796.973607647666</v>
      </c>
    </row>
    <row r="146" spans="1:26" hidden="1">
      <c r="A146" s="65" t="s">
        <v>25</v>
      </c>
      <c r="B146" s="66" t="s">
        <v>1291</v>
      </c>
      <c r="C146" s="65">
        <v>120114</v>
      </c>
      <c r="D146" s="66" t="s">
        <v>1068</v>
      </c>
      <c r="E146" s="66" t="s">
        <v>1059</v>
      </c>
      <c r="F146" s="65" t="s">
        <v>71</v>
      </c>
      <c r="G146" s="65">
        <v>68535000</v>
      </c>
      <c r="H146" s="66" t="s">
        <v>898</v>
      </c>
      <c r="I146" s="66">
        <v>34</v>
      </c>
      <c r="J146" s="66" t="s">
        <v>887</v>
      </c>
      <c r="K146" s="66" t="s">
        <v>888</v>
      </c>
      <c r="L146" s="66" t="s">
        <v>887</v>
      </c>
      <c r="M146" s="66" t="s">
        <v>894</v>
      </c>
      <c r="N146" s="67">
        <v>0</v>
      </c>
      <c r="O146" s="67">
        <v>0</v>
      </c>
      <c r="P146" s="67">
        <v>0</v>
      </c>
      <c r="Q146" s="67">
        <v>0</v>
      </c>
      <c r="Z146" s="26">
        <f t="shared" si="2"/>
        <v>0</v>
      </c>
    </row>
    <row r="147" spans="1:26" hidden="1">
      <c r="A147" s="65" t="s">
        <v>25</v>
      </c>
      <c r="B147" s="66" t="s">
        <v>1291</v>
      </c>
      <c r="C147" s="65">
        <v>120114</v>
      </c>
      <c r="D147" s="66" t="s">
        <v>1068</v>
      </c>
      <c r="E147" s="66" t="s">
        <v>1059</v>
      </c>
      <c r="F147" s="65" t="s">
        <v>128</v>
      </c>
      <c r="G147" s="65">
        <v>68532100</v>
      </c>
      <c r="H147" s="66" t="s">
        <v>895</v>
      </c>
      <c r="I147" s="66">
        <v>34</v>
      </c>
      <c r="J147" s="66" t="s">
        <v>887</v>
      </c>
      <c r="K147" s="66" t="s">
        <v>888</v>
      </c>
      <c r="L147" s="66" t="s">
        <v>887</v>
      </c>
      <c r="M147" s="66" t="s">
        <v>894</v>
      </c>
      <c r="N147" s="67">
        <v>0</v>
      </c>
      <c r="O147" s="67">
        <v>0</v>
      </c>
      <c r="P147" s="67">
        <v>0</v>
      </c>
      <c r="Q147" s="67">
        <v>0</v>
      </c>
      <c r="Z147" s="26">
        <f t="shared" si="2"/>
        <v>0</v>
      </c>
    </row>
    <row r="148" spans="1:26" hidden="1">
      <c r="A148" s="65" t="s">
        <v>25</v>
      </c>
      <c r="B148" s="66" t="s">
        <v>1291</v>
      </c>
      <c r="C148" s="65">
        <v>120114</v>
      </c>
      <c r="D148" s="66" t="s">
        <v>1068</v>
      </c>
      <c r="E148" s="66" t="s">
        <v>1059</v>
      </c>
      <c r="F148" s="65" t="s">
        <v>129</v>
      </c>
      <c r="G148" s="65">
        <v>68533100</v>
      </c>
      <c r="H148" s="66" t="s">
        <v>897</v>
      </c>
      <c r="I148" s="66">
        <v>34</v>
      </c>
      <c r="J148" s="66" t="s">
        <v>887</v>
      </c>
      <c r="K148" s="66" t="s">
        <v>888</v>
      </c>
      <c r="L148" s="66" t="s">
        <v>887</v>
      </c>
      <c r="M148" s="66" t="s">
        <v>894</v>
      </c>
      <c r="N148" s="67">
        <v>-4482.2566073109028</v>
      </c>
      <c r="O148" s="67">
        <v>-4333.2642989149545</v>
      </c>
      <c r="P148" s="67">
        <v>-4482.2566073109028</v>
      </c>
      <c r="Q148" s="67">
        <v>-4499.1960941109037</v>
      </c>
      <c r="Z148" s="26">
        <f t="shared" si="2"/>
        <v>-17796.973607647666</v>
      </c>
    </row>
    <row r="149" spans="1:26" hidden="1">
      <c r="A149" s="65" t="s">
        <v>25</v>
      </c>
      <c r="B149" s="66" t="s">
        <v>1291</v>
      </c>
      <c r="C149" s="65">
        <v>120114</v>
      </c>
      <c r="D149" s="66" t="s">
        <v>1068</v>
      </c>
      <c r="E149" s="66" t="s">
        <v>1059</v>
      </c>
      <c r="F149" s="65" t="s">
        <v>130</v>
      </c>
      <c r="G149" s="65">
        <v>68535100</v>
      </c>
      <c r="H149" s="66" t="s">
        <v>899</v>
      </c>
      <c r="I149" s="66">
        <v>34</v>
      </c>
      <c r="J149" s="66" t="s">
        <v>887</v>
      </c>
      <c r="K149" s="66" t="s">
        <v>888</v>
      </c>
      <c r="L149" s="66" t="s">
        <v>887</v>
      </c>
      <c r="M149" s="66" t="s">
        <v>894</v>
      </c>
      <c r="N149" s="67">
        <v>0</v>
      </c>
      <c r="O149" s="67">
        <v>0</v>
      </c>
      <c r="P149" s="67">
        <v>0</v>
      </c>
      <c r="Q149" s="67">
        <v>0</v>
      </c>
      <c r="Z149" s="26">
        <f t="shared" si="2"/>
        <v>0</v>
      </c>
    </row>
    <row r="150" spans="1:26" hidden="1">
      <c r="A150" s="65" t="s">
        <v>26</v>
      </c>
      <c r="B150" s="66" t="s">
        <v>1291</v>
      </c>
      <c r="C150" s="65">
        <v>120115</v>
      </c>
      <c r="D150" s="66" t="s">
        <v>1069</v>
      </c>
      <c r="E150" s="66" t="s">
        <v>1059</v>
      </c>
      <c r="F150" s="65" t="s">
        <v>159</v>
      </c>
      <c r="G150" s="65">
        <v>53155000</v>
      </c>
      <c r="H150" s="66" t="s">
        <v>683</v>
      </c>
      <c r="I150" s="66">
        <v>15</v>
      </c>
      <c r="J150" s="66" t="s">
        <v>650</v>
      </c>
      <c r="K150" s="66" t="s">
        <v>651</v>
      </c>
      <c r="L150" s="66" t="s">
        <v>650</v>
      </c>
      <c r="M150" s="66" t="s">
        <v>685</v>
      </c>
      <c r="N150" s="67">
        <v>16500</v>
      </c>
      <c r="O150" s="67">
        <v>16500</v>
      </c>
      <c r="P150" s="67">
        <v>16500</v>
      </c>
      <c r="Q150" s="67">
        <v>16500</v>
      </c>
      <c r="Z150" s="26">
        <f t="shared" si="2"/>
        <v>66000</v>
      </c>
    </row>
    <row r="151" spans="1:26" hidden="1">
      <c r="A151" s="65" t="s">
        <v>27</v>
      </c>
      <c r="B151" s="66" t="s">
        <v>1291</v>
      </c>
      <c r="C151" s="65">
        <v>120118</v>
      </c>
      <c r="D151" s="66" t="s">
        <v>1071</v>
      </c>
      <c r="E151" s="66" t="s">
        <v>1059</v>
      </c>
      <c r="F151" s="65" t="s">
        <v>88</v>
      </c>
      <c r="G151" s="65">
        <v>50450000</v>
      </c>
      <c r="H151" s="66" t="s">
        <v>424</v>
      </c>
      <c r="I151" s="66">
        <v>13</v>
      </c>
      <c r="J151" s="66" t="s">
        <v>414</v>
      </c>
      <c r="K151" s="66" t="s">
        <v>415</v>
      </c>
      <c r="L151" s="66" t="s">
        <v>414</v>
      </c>
      <c r="M151" s="66" t="s">
        <v>417</v>
      </c>
      <c r="N151" s="67">
        <v>0</v>
      </c>
      <c r="O151" s="67">
        <v>0</v>
      </c>
      <c r="P151" s="67">
        <v>0</v>
      </c>
      <c r="Q151" s="67">
        <v>15000</v>
      </c>
      <c r="Z151" s="26">
        <f t="shared" si="2"/>
        <v>15000</v>
      </c>
    </row>
    <row r="152" spans="1:26" hidden="1">
      <c r="A152" s="65" t="s">
        <v>27</v>
      </c>
      <c r="B152" s="66" t="s">
        <v>1291</v>
      </c>
      <c r="C152" s="65">
        <v>120118</v>
      </c>
      <c r="D152" s="66" t="s">
        <v>1071</v>
      </c>
      <c r="E152" s="66" t="s">
        <v>1059</v>
      </c>
      <c r="F152" s="65" t="s">
        <v>160</v>
      </c>
      <c r="G152" s="65">
        <v>50451000</v>
      </c>
      <c r="H152" s="66" t="s">
        <v>435</v>
      </c>
      <c r="I152" s="66">
        <v>13</v>
      </c>
      <c r="J152" s="66" t="s">
        <v>414</v>
      </c>
      <c r="K152" s="66" t="s">
        <v>415</v>
      </c>
      <c r="L152" s="66" t="s">
        <v>414</v>
      </c>
      <c r="M152" s="66" t="s">
        <v>417</v>
      </c>
      <c r="N152" s="67">
        <v>259.35000000000002</v>
      </c>
      <c r="O152" s="67">
        <v>793.54</v>
      </c>
      <c r="P152" s="67">
        <v>899.89</v>
      </c>
      <c r="Q152" s="67">
        <v>116.15</v>
      </c>
      <c r="Z152" s="26">
        <f t="shared" si="2"/>
        <v>2068.9299999999998</v>
      </c>
    </row>
    <row r="153" spans="1:26" hidden="1">
      <c r="A153" s="65" t="s">
        <v>27</v>
      </c>
      <c r="B153" s="66" t="s">
        <v>1291</v>
      </c>
      <c r="C153" s="65">
        <v>120118</v>
      </c>
      <c r="D153" s="66" t="s">
        <v>1071</v>
      </c>
      <c r="E153" s="66" t="s">
        <v>1059</v>
      </c>
      <c r="F153" s="65" t="s">
        <v>161</v>
      </c>
      <c r="G153" s="65">
        <v>50452000</v>
      </c>
      <c r="H153" s="66" t="s">
        <v>436</v>
      </c>
      <c r="I153" s="66">
        <v>13</v>
      </c>
      <c r="J153" s="66" t="s">
        <v>414</v>
      </c>
      <c r="K153" s="66" t="s">
        <v>415</v>
      </c>
      <c r="L153" s="66" t="s">
        <v>414</v>
      </c>
      <c r="M153" s="66" t="s">
        <v>417</v>
      </c>
      <c r="N153" s="67">
        <v>100</v>
      </c>
      <c r="O153" s="67">
        <v>125</v>
      </c>
      <c r="P153" s="67">
        <v>100</v>
      </c>
      <c r="Q153" s="67">
        <v>100</v>
      </c>
      <c r="Z153" s="26">
        <f t="shared" si="2"/>
        <v>425</v>
      </c>
    </row>
    <row r="154" spans="1:26" hidden="1">
      <c r="A154" s="65" t="s">
        <v>27</v>
      </c>
      <c r="B154" s="66" t="s">
        <v>1291</v>
      </c>
      <c r="C154" s="65">
        <v>120118</v>
      </c>
      <c r="D154" s="66" t="s">
        <v>1071</v>
      </c>
      <c r="E154" s="66" t="s">
        <v>1059</v>
      </c>
      <c r="F154" s="65" t="s">
        <v>89</v>
      </c>
      <c r="G154" s="65">
        <v>50457000</v>
      </c>
      <c r="H154" s="66" t="s">
        <v>439</v>
      </c>
      <c r="I154" s="66">
        <v>13</v>
      </c>
      <c r="J154" s="66" t="s">
        <v>414</v>
      </c>
      <c r="K154" s="66" t="s">
        <v>415</v>
      </c>
      <c r="L154" s="66" t="s">
        <v>414</v>
      </c>
      <c r="M154" s="66" t="s">
        <v>417</v>
      </c>
      <c r="N154" s="67">
        <v>1600</v>
      </c>
      <c r="O154" s="67">
        <v>0</v>
      </c>
      <c r="P154" s="67">
        <v>0</v>
      </c>
      <c r="Q154" s="67">
        <v>0</v>
      </c>
      <c r="Z154" s="26">
        <f t="shared" si="2"/>
        <v>1600</v>
      </c>
    </row>
    <row r="155" spans="1:26" hidden="1">
      <c r="A155" s="65" t="s">
        <v>27</v>
      </c>
      <c r="B155" s="66" t="s">
        <v>1291</v>
      </c>
      <c r="C155" s="65">
        <v>120118</v>
      </c>
      <c r="D155" s="66" t="s">
        <v>1071</v>
      </c>
      <c r="E155" s="66" t="s">
        <v>1059</v>
      </c>
      <c r="F155" s="65" t="s">
        <v>104</v>
      </c>
      <c r="G155" s="65">
        <v>52534200</v>
      </c>
      <c r="H155" s="66" t="s">
        <v>565</v>
      </c>
      <c r="I155" s="66">
        <v>21</v>
      </c>
      <c r="J155" s="66" t="s">
        <v>561</v>
      </c>
      <c r="K155" s="66" t="s">
        <v>562</v>
      </c>
      <c r="L155" s="66" t="s">
        <v>563</v>
      </c>
      <c r="M155" s="66" t="s">
        <v>506</v>
      </c>
      <c r="N155" s="67">
        <v>495</v>
      </c>
      <c r="O155" s="67">
        <v>0</v>
      </c>
      <c r="P155" s="67">
        <v>0</v>
      </c>
      <c r="Q155" s="67">
        <v>0</v>
      </c>
      <c r="Z155" s="26">
        <f t="shared" si="2"/>
        <v>495</v>
      </c>
    </row>
    <row r="156" spans="1:26" hidden="1">
      <c r="A156" s="65" t="s">
        <v>27</v>
      </c>
      <c r="B156" s="66" t="s">
        <v>1291</v>
      </c>
      <c r="C156" s="65">
        <v>120118</v>
      </c>
      <c r="D156" s="66" t="s">
        <v>1071</v>
      </c>
      <c r="E156" s="66" t="s">
        <v>1059</v>
      </c>
      <c r="F156" s="65" t="s">
        <v>105</v>
      </c>
      <c r="G156" s="65">
        <v>52001000</v>
      </c>
      <c r="H156" s="66" t="s">
        <v>488</v>
      </c>
      <c r="I156" s="66">
        <v>22</v>
      </c>
      <c r="J156" s="66" t="s">
        <v>489</v>
      </c>
      <c r="K156" s="66" t="s">
        <v>490</v>
      </c>
      <c r="L156" s="66" t="s">
        <v>489</v>
      </c>
      <c r="M156" s="66" t="s">
        <v>492</v>
      </c>
      <c r="N156" s="67">
        <v>50</v>
      </c>
      <c r="O156" s="67">
        <v>50</v>
      </c>
      <c r="P156" s="67">
        <v>50</v>
      </c>
      <c r="Q156" s="67">
        <v>50</v>
      </c>
      <c r="Z156" s="26">
        <f t="shared" si="2"/>
        <v>200</v>
      </c>
    </row>
    <row r="157" spans="1:26" hidden="1">
      <c r="A157" s="65" t="s">
        <v>27</v>
      </c>
      <c r="B157" s="66" t="s">
        <v>1291</v>
      </c>
      <c r="C157" s="65">
        <v>120118</v>
      </c>
      <c r="D157" s="66" t="s">
        <v>1071</v>
      </c>
      <c r="E157" s="66" t="s">
        <v>1059</v>
      </c>
      <c r="F157" s="65" t="s">
        <v>162</v>
      </c>
      <c r="G157" s="65">
        <v>52528000</v>
      </c>
      <c r="H157" s="66" t="s">
        <v>551</v>
      </c>
      <c r="I157" s="66">
        <v>22</v>
      </c>
      <c r="J157" s="66" t="s">
        <v>489</v>
      </c>
      <c r="K157" s="66" t="s">
        <v>490</v>
      </c>
      <c r="L157" s="66" t="s">
        <v>489</v>
      </c>
      <c r="M157" s="66" t="s">
        <v>506</v>
      </c>
      <c r="N157" s="67">
        <v>0</v>
      </c>
      <c r="O157" s="67">
        <v>0</v>
      </c>
      <c r="P157" s="67">
        <v>0</v>
      </c>
      <c r="Q157" s="67">
        <v>0</v>
      </c>
      <c r="Z157" s="26">
        <f t="shared" si="2"/>
        <v>0</v>
      </c>
    </row>
    <row r="158" spans="1:26" hidden="1">
      <c r="A158" s="65" t="s">
        <v>28</v>
      </c>
      <c r="B158" s="66" t="s">
        <v>1291</v>
      </c>
      <c r="C158" s="65">
        <v>120119</v>
      </c>
      <c r="D158" s="66" t="s">
        <v>1072</v>
      </c>
      <c r="E158" s="66" t="s">
        <v>1059</v>
      </c>
      <c r="F158" s="65" t="s">
        <v>161</v>
      </c>
      <c r="G158" s="65">
        <v>50452000</v>
      </c>
      <c r="H158" s="66" t="s">
        <v>436</v>
      </c>
      <c r="I158" s="66">
        <v>13</v>
      </c>
      <c r="J158" s="66" t="s">
        <v>414</v>
      </c>
      <c r="K158" s="66" t="s">
        <v>415</v>
      </c>
      <c r="L158" s="66" t="s">
        <v>414</v>
      </c>
      <c r="M158" s="66" t="s">
        <v>417</v>
      </c>
      <c r="N158" s="67">
        <v>0</v>
      </c>
      <c r="O158" s="67">
        <v>106</v>
      </c>
      <c r="P158" s="67">
        <v>0</v>
      </c>
      <c r="Q158" s="67">
        <v>38</v>
      </c>
      <c r="Z158" s="26">
        <f t="shared" si="2"/>
        <v>144</v>
      </c>
    </row>
    <row r="159" spans="1:26" hidden="1">
      <c r="A159" s="65" t="s">
        <v>28</v>
      </c>
      <c r="B159" s="66" t="s">
        <v>1291</v>
      </c>
      <c r="C159" s="65">
        <v>120119</v>
      </c>
      <c r="D159" s="66" t="s">
        <v>1072</v>
      </c>
      <c r="E159" s="66" t="s">
        <v>1059</v>
      </c>
      <c r="F159" s="65" t="s">
        <v>89</v>
      </c>
      <c r="G159" s="65">
        <v>50457000</v>
      </c>
      <c r="H159" s="66" t="s">
        <v>439</v>
      </c>
      <c r="I159" s="66">
        <v>13</v>
      </c>
      <c r="J159" s="66" t="s">
        <v>414</v>
      </c>
      <c r="K159" s="66" t="s">
        <v>415</v>
      </c>
      <c r="L159" s="66" t="s">
        <v>414</v>
      </c>
      <c r="M159" s="66" t="s">
        <v>417</v>
      </c>
      <c r="N159" s="67">
        <v>0</v>
      </c>
      <c r="O159" s="67">
        <v>3000</v>
      </c>
      <c r="P159" s="67">
        <v>0</v>
      </c>
      <c r="Q159" s="67">
        <v>0</v>
      </c>
      <c r="Z159" s="26">
        <f t="shared" si="2"/>
        <v>3000</v>
      </c>
    </row>
    <row r="160" spans="1:26" hidden="1">
      <c r="A160" s="65" t="s">
        <v>28</v>
      </c>
      <c r="B160" s="66" t="s">
        <v>1291</v>
      </c>
      <c r="C160" s="65">
        <v>120119</v>
      </c>
      <c r="D160" s="66" t="s">
        <v>1072</v>
      </c>
      <c r="E160" s="66" t="s">
        <v>1059</v>
      </c>
      <c r="F160" s="65" t="s">
        <v>92</v>
      </c>
      <c r="G160" s="65">
        <v>53150000</v>
      </c>
      <c r="H160" s="66" t="s">
        <v>658</v>
      </c>
      <c r="I160" s="66">
        <v>15</v>
      </c>
      <c r="J160" s="66" t="s">
        <v>650</v>
      </c>
      <c r="K160" s="66" t="s">
        <v>651</v>
      </c>
      <c r="L160" s="66" t="s">
        <v>650</v>
      </c>
      <c r="M160" s="66" t="s">
        <v>660</v>
      </c>
      <c r="N160" s="67">
        <v>1500</v>
      </c>
      <c r="O160" s="67">
        <v>0</v>
      </c>
      <c r="P160" s="67">
        <v>0</v>
      </c>
      <c r="Q160" s="67">
        <v>1500</v>
      </c>
      <c r="Z160" s="26">
        <f t="shared" si="2"/>
        <v>3000</v>
      </c>
    </row>
    <row r="161" spans="1:26" hidden="1">
      <c r="A161" s="65" t="s">
        <v>28</v>
      </c>
      <c r="B161" s="66" t="s">
        <v>1291</v>
      </c>
      <c r="C161" s="65">
        <v>120119</v>
      </c>
      <c r="D161" s="66" t="s">
        <v>1072</v>
      </c>
      <c r="E161" s="66" t="s">
        <v>1059</v>
      </c>
      <c r="F161" s="65" t="s">
        <v>95</v>
      </c>
      <c r="G161" s="65">
        <v>52571000</v>
      </c>
      <c r="H161" s="66" t="s">
        <v>610</v>
      </c>
      <c r="I161" s="66">
        <v>16</v>
      </c>
      <c r="J161" s="66" t="s">
        <v>553</v>
      </c>
      <c r="K161" s="66" t="s">
        <v>554</v>
      </c>
      <c r="L161" s="66" t="s">
        <v>555</v>
      </c>
      <c r="M161" s="66" t="s">
        <v>506</v>
      </c>
      <c r="N161" s="67">
        <v>1667</v>
      </c>
      <c r="O161" s="67">
        <v>1667</v>
      </c>
      <c r="P161" s="67">
        <v>1667</v>
      </c>
      <c r="Q161" s="67">
        <v>1667</v>
      </c>
      <c r="Z161" s="26">
        <f t="shared" si="2"/>
        <v>6668</v>
      </c>
    </row>
    <row r="162" spans="1:26" hidden="1">
      <c r="A162" s="65" t="s">
        <v>28</v>
      </c>
      <c r="B162" s="66" t="s">
        <v>1291</v>
      </c>
      <c r="C162" s="65">
        <v>120119</v>
      </c>
      <c r="D162" s="66" t="s">
        <v>1072</v>
      </c>
      <c r="E162" s="66" t="s">
        <v>1059</v>
      </c>
      <c r="F162" s="65" t="s">
        <v>97</v>
      </c>
      <c r="G162" s="65">
        <v>52574100</v>
      </c>
      <c r="H162" s="66" t="s">
        <v>623</v>
      </c>
      <c r="I162" s="66">
        <v>17</v>
      </c>
      <c r="J162" s="66" t="s">
        <v>617</v>
      </c>
      <c r="K162" s="66" t="s">
        <v>618</v>
      </c>
      <c r="L162" s="66" t="s">
        <v>617</v>
      </c>
      <c r="M162" s="66" t="s">
        <v>506</v>
      </c>
      <c r="N162" s="67">
        <v>100</v>
      </c>
      <c r="O162" s="67">
        <v>100</v>
      </c>
      <c r="P162" s="67">
        <v>100</v>
      </c>
      <c r="Q162" s="67">
        <v>100</v>
      </c>
      <c r="Z162" s="26">
        <f t="shared" si="2"/>
        <v>400</v>
      </c>
    </row>
    <row r="163" spans="1:26" hidden="1">
      <c r="A163" s="65" t="s">
        <v>28</v>
      </c>
      <c r="B163" s="66" t="s">
        <v>1291</v>
      </c>
      <c r="C163" s="65">
        <v>120119</v>
      </c>
      <c r="D163" s="66" t="s">
        <v>1072</v>
      </c>
      <c r="E163" s="66" t="s">
        <v>1059</v>
      </c>
      <c r="F163" s="65" t="s">
        <v>103</v>
      </c>
      <c r="G163" s="65">
        <v>52534000</v>
      </c>
      <c r="H163" s="66" t="s">
        <v>560</v>
      </c>
      <c r="I163" s="66">
        <v>21</v>
      </c>
      <c r="J163" s="66" t="s">
        <v>561</v>
      </c>
      <c r="K163" s="66" t="s">
        <v>562</v>
      </c>
      <c r="L163" s="66" t="s">
        <v>563</v>
      </c>
      <c r="M163" s="66" t="s">
        <v>506</v>
      </c>
      <c r="N163" s="67">
        <v>1000</v>
      </c>
      <c r="O163" s="67">
        <v>0</v>
      </c>
      <c r="P163" s="67">
        <v>0</v>
      </c>
      <c r="Q163" s="67">
        <v>1000</v>
      </c>
      <c r="Z163" s="26">
        <f t="shared" si="2"/>
        <v>2000</v>
      </c>
    </row>
    <row r="164" spans="1:26" hidden="1">
      <c r="A164" s="65" t="s">
        <v>28</v>
      </c>
      <c r="B164" s="66" t="s">
        <v>1291</v>
      </c>
      <c r="C164" s="65">
        <v>120119</v>
      </c>
      <c r="D164" s="66" t="s">
        <v>1072</v>
      </c>
      <c r="E164" s="66" t="s">
        <v>1059</v>
      </c>
      <c r="F164" s="65" t="s">
        <v>163</v>
      </c>
      <c r="G164" s="65">
        <v>52535000</v>
      </c>
      <c r="H164" s="66" t="s">
        <v>566</v>
      </c>
      <c r="I164" s="66">
        <v>21</v>
      </c>
      <c r="J164" s="66" t="s">
        <v>561</v>
      </c>
      <c r="K164" s="66" t="s">
        <v>562</v>
      </c>
      <c r="L164" s="66" t="s">
        <v>563</v>
      </c>
      <c r="M164" s="66" t="s">
        <v>506</v>
      </c>
      <c r="N164" s="67">
        <v>250</v>
      </c>
      <c r="O164" s="67">
        <v>0</v>
      </c>
      <c r="P164" s="67">
        <v>0</v>
      </c>
      <c r="Q164" s="67">
        <v>250</v>
      </c>
      <c r="Z164" s="26">
        <f t="shared" si="2"/>
        <v>500</v>
      </c>
    </row>
    <row r="165" spans="1:26" hidden="1">
      <c r="A165" s="65" t="s">
        <v>28</v>
      </c>
      <c r="B165" s="66" t="s">
        <v>1291</v>
      </c>
      <c r="C165" s="65">
        <v>120119</v>
      </c>
      <c r="D165" s="66" t="s">
        <v>1072</v>
      </c>
      <c r="E165" s="66" t="s">
        <v>1059</v>
      </c>
      <c r="F165" s="65" t="s">
        <v>105</v>
      </c>
      <c r="G165" s="65">
        <v>52001000</v>
      </c>
      <c r="H165" s="66" t="s">
        <v>488</v>
      </c>
      <c r="I165" s="66">
        <v>22</v>
      </c>
      <c r="J165" s="66" t="s">
        <v>489</v>
      </c>
      <c r="K165" s="66" t="s">
        <v>490</v>
      </c>
      <c r="L165" s="66" t="s">
        <v>489</v>
      </c>
      <c r="M165" s="66" t="s">
        <v>492</v>
      </c>
      <c r="N165" s="67">
        <v>0</v>
      </c>
      <c r="O165" s="67">
        <v>3000</v>
      </c>
      <c r="P165" s="67">
        <v>0</v>
      </c>
      <c r="Q165" s="67">
        <v>0</v>
      </c>
      <c r="Z165" s="26">
        <f t="shared" si="2"/>
        <v>3000</v>
      </c>
    </row>
    <row r="166" spans="1:26" hidden="1">
      <c r="A166" s="65" t="s">
        <v>29</v>
      </c>
      <c r="B166" s="66" t="s">
        <v>1291</v>
      </c>
      <c r="C166" s="65">
        <v>120121</v>
      </c>
      <c r="D166" s="66" t="s">
        <v>1074</v>
      </c>
      <c r="E166" s="66" t="s">
        <v>1059</v>
      </c>
      <c r="F166" s="65" t="s">
        <v>80</v>
      </c>
      <c r="G166" s="65">
        <v>50109900</v>
      </c>
      <c r="H166" s="66" t="s">
        <v>388</v>
      </c>
      <c r="I166" s="66">
        <v>10</v>
      </c>
      <c r="J166" s="66" t="s">
        <v>347</v>
      </c>
      <c r="K166" s="66" t="s">
        <v>348</v>
      </c>
      <c r="L166" s="66" t="s">
        <v>349</v>
      </c>
      <c r="M166" s="66" t="s">
        <v>351</v>
      </c>
      <c r="N166" s="67">
        <v>-1404.1143599999998</v>
      </c>
      <c r="O166" s="67">
        <v>-1340.29098</v>
      </c>
      <c r="P166" s="67">
        <v>-1404.1143599999998</v>
      </c>
      <c r="Q166" s="67">
        <v>-1404.1143599999998</v>
      </c>
      <c r="Z166" s="26">
        <f t="shared" si="2"/>
        <v>-5552.6340599999994</v>
      </c>
    </row>
    <row r="167" spans="1:26" hidden="1">
      <c r="A167" s="65" t="s">
        <v>29</v>
      </c>
      <c r="B167" s="66" t="s">
        <v>1291</v>
      </c>
      <c r="C167" s="65">
        <v>120121</v>
      </c>
      <c r="D167" s="66" t="s">
        <v>1074</v>
      </c>
      <c r="E167" s="66" t="s">
        <v>1059</v>
      </c>
      <c r="F167" s="65" t="s">
        <v>152</v>
      </c>
      <c r="G167" s="65">
        <v>50110000</v>
      </c>
      <c r="H167" s="66" t="s">
        <v>389</v>
      </c>
      <c r="I167" s="66">
        <v>10</v>
      </c>
      <c r="J167" s="66" t="s">
        <v>347</v>
      </c>
      <c r="K167" s="66" t="s">
        <v>348</v>
      </c>
      <c r="L167" s="66" t="s">
        <v>349</v>
      </c>
      <c r="M167" s="66" t="s">
        <v>351</v>
      </c>
      <c r="N167" s="67">
        <v>0</v>
      </c>
      <c r="O167" s="67">
        <v>0</v>
      </c>
      <c r="P167" s="67">
        <v>0</v>
      </c>
      <c r="Q167" s="67">
        <v>0</v>
      </c>
      <c r="Z167" s="26">
        <f t="shared" si="2"/>
        <v>0</v>
      </c>
    </row>
    <row r="168" spans="1:26" hidden="1">
      <c r="A168" s="65" t="s">
        <v>29</v>
      </c>
      <c r="B168" s="66" t="s">
        <v>1291</v>
      </c>
      <c r="C168" s="65">
        <v>120121</v>
      </c>
      <c r="D168" s="66" t="s">
        <v>1074</v>
      </c>
      <c r="E168" s="66" t="s">
        <v>1059</v>
      </c>
      <c r="F168" s="65" t="s">
        <v>52</v>
      </c>
      <c r="G168" s="65">
        <v>50100000</v>
      </c>
      <c r="H168" s="66" t="s">
        <v>346</v>
      </c>
      <c r="I168" s="66">
        <v>10</v>
      </c>
      <c r="J168" s="66" t="s">
        <v>347</v>
      </c>
      <c r="K168" s="66" t="s">
        <v>348</v>
      </c>
      <c r="L168" s="66" t="s">
        <v>349</v>
      </c>
      <c r="M168" s="66" t="s">
        <v>351</v>
      </c>
      <c r="N168" s="67">
        <v>19972.898915199999</v>
      </c>
      <c r="O168" s="67">
        <v>19065.034873599998</v>
      </c>
      <c r="P168" s="67">
        <v>19972.898915199999</v>
      </c>
      <c r="Q168" s="67">
        <v>19972.898915199999</v>
      </c>
      <c r="Z168" s="26">
        <f t="shared" si="2"/>
        <v>78983.7316192</v>
      </c>
    </row>
    <row r="169" spans="1:26" hidden="1">
      <c r="A169" s="65" t="s">
        <v>29</v>
      </c>
      <c r="B169" s="66" t="s">
        <v>1291</v>
      </c>
      <c r="C169" s="65">
        <v>120121</v>
      </c>
      <c r="D169" s="66" t="s">
        <v>1074</v>
      </c>
      <c r="E169" s="66" t="s">
        <v>1059</v>
      </c>
      <c r="F169" s="65" t="s">
        <v>81</v>
      </c>
      <c r="G169" s="65">
        <v>50171000</v>
      </c>
      <c r="H169" s="66" t="s">
        <v>409</v>
      </c>
      <c r="I169" s="66">
        <v>10</v>
      </c>
      <c r="J169" s="66" t="s">
        <v>347</v>
      </c>
      <c r="K169" s="66" t="s">
        <v>348</v>
      </c>
      <c r="L169" s="66" t="s">
        <v>349</v>
      </c>
      <c r="M169" s="66" t="s">
        <v>351</v>
      </c>
      <c r="N169" s="67">
        <v>2016.7991691343693</v>
      </c>
      <c r="O169" s="67">
        <v>1925.1255705373528</v>
      </c>
      <c r="P169" s="67">
        <v>2016.7991691343693</v>
      </c>
      <c r="Q169" s="67">
        <v>2016.7991691343693</v>
      </c>
      <c r="Z169" s="26">
        <f t="shared" si="2"/>
        <v>7975.523077940461</v>
      </c>
    </row>
    <row r="170" spans="1:26" hidden="1">
      <c r="A170" s="65" t="s">
        <v>29</v>
      </c>
      <c r="B170" s="66" t="s">
        <v>1291</v>
      </c>
      <c r="C170" s="65">
        <v>120121</v>
      </c>
      <c r="D170" s="66" t="s">
        <v>1074</v>
      </c>
      <c r="E170" s="66" t="s">
        <v>1059</v>
      </c>
      <c r="F170" s="65" t="s">
        <v>84</v>
      </c>
      <c r="G170" s="65">
        <v>50550000</v>
      </c>
      <c r="H170" s="66" t="s">
        <v>446</v>
      </c>
      <c r="I170" s="66">
        <v>12</v>
      </c>
      <c r="J170" s="66" t="s">
        <v>442</v>
      </c>
      <c r="K170" s="66" t="s">
        <v>443</v>
      </c>
      <c r="L170" s="66" t="s">
        <v>444</v>
      </c>
      <c r="M170" s="66" t="s">
        <v>417</v>
      </c>
      <c r="N170" s="67">
        <v>2733.89</v>
      </c>
      <c r="O170" s="67">
        <v>2733.89</v>
      </c>
      <c r="P170" s="67">
        <v>2733.89</v>
      </c>
      <c r="Q170" s="67">
        <v>2733.89</v>
      </c>
      <c r="Z170" s="26">
        <f t="shared" si="2"/>
        <v>10935.56</v>
      </c>
    </row>
    <row r="171" spans="1:26" hidden="1">
      <c r="A171" s="65" t="s">
        <v>29</v>
      </c>
      <c r="B171" s="66" t="s">
        <v>1291</v>
      </c>
      <c r="C171" s="65">
        <v>120121</v>
      </c>
      <c r="D171" s="66" t="s">
        <v>1074</v>
      </c>
      <c r="E171" s="66" t="s">
        <v>1059</v>
      </c>
      <c r="F171" s="65" t="s">
        <v>85</v>
      </c>
      <c r="G171" s="65">
        <v>50550100</v>
      </c>
      <c r="H171" s="66" t="s">
        <v>447</v>
      </c>
      <c r="I171" s="66">
        <v>12</v>
      </c>
      <c r="J171" s="66" t="s">
        <v>442</v>
      </c>
      <c r="K171" s="66" t="s">
        <v>443</v>
      </c>
      <c r="L171" s="66" t="s">
        <v>444</v>
      </c>
      <c r="M171" s="66" t="s">
        <v>417</v>
      </c>
      <c r="N171" s="67">
        <v>-139.19999999999999</v>
      </c>
      <c r="O171" s="67">
        <v>-139.19999999999999</v>
      </c>
      <c r="P171" s="67">
        <v>-139.19999999999999</v>
      </c>
      <c r="Q171" s="67">
        <v>-139.19999999999999</v>
      </c>
      <c r="Z171" s="26">
        <f t="shared" si="2"/>
        <v>-556.79999999999995</v>
      </c>
    </row>
    <row r="172" spans="1:26" hidden="1">
      <c r="A172" s="65" t="s">
        <v>29</v>
      </c>
      <c r="B172" s="66" t="s">
        <v>1291</v>
      </c>
      <c r="C172" s="65">
        <v>120121</v>
      </c>
      <c r="D172" s="66" t="s">
        <v>1074</v>
      </c>
      <c r="E172" s="66" t="s">
        <v>1059</v>
      </c>
      <c r="F172" s="65" t="s">
        <v>53</v>
      </c>
      <c r="G172" s="65">
        <v>50421000</v>
      </c>
      <c r="H172" s="66" t="s">
        <v>413</v>
      </c>
      <c r="I172" s="66">
        <v>13</v>
      </c>
      <c r="J172" s="66" t="s">
        <v>414</v>
      </c>
      <c r="K172" s="66" t="s">
        <v>415</v>
      </c>
      <c r="L172" s="66" t="s">
        <v>414</v>
      </c>
      <c r="M172" s="66" t="s">
        <v>417</v>
      </c>
      <c r="N172" s="67">
        <v>487.30652999488211</v>
      </c>
      <c r="O172" s="67">
        <v>465.15441499511479</v>
      </c>
      <c r="P172" s="67">
        <v>487.30652999488211</v>
      </c>
      <c r="Q172" s="67">
        <v>487.30652999488211</v>
      </c>
      <c r="Z172" s="26">
        <f t="shared" si="2"/>
        <v>1927.0740049797612</v>
      </c>
    </row>
    <row r="173" spans="1:26" hidden="1">
      <c r="A173" s="65" t="s">
        <v>29</v>
      </c>
      <c r="B173" s="66" t="s">
        <v>1291</v>
      </c>
      <c r="C173" s="65">
        <v>120121</v>
      </c>
      <c r="D173" s="66" t="s">
        <v>1074</v>
      </c>
      <c r="E173" s="66" t="s">
        <v>1059</v>
      </c>
      <c r="F173" s="65" t="s">
        <v>54</v>
      </c>
      <c r="G173" s="65">
        <v>50422000</v>
      </c>
      <c r="H173" s="66" t="s">
        <v>419</v>
      </c>
      <c r="I173" s="66">
        <v>13</v>
      </c>
      <c r="J173" s="66" t="s">
        <v>414</v>
      </c>
      <c r="K173" s="66" t="s">
        <v>415</v>
      </c>
      <c r="L173" s="66" t="s">
        <v>414</v>
      </c>
      <c r="M173" s="66" t="s">
        <v>417</v>
      </c>
      <c r="N173" s="67">
        <v>565.4920397398721</v>
      </c>
      <c r="O173" s="67">
        <v>539.78331066078692</v>
      </c>
      <c r="P173" s="67">
        <v>565.4920397398721</v>
      </c>
      <c r="Q173" s="67">
        <v>565.4920397398721</v>
      </c>
      <c r="Z173" s="26">
        <f t="shared" si="2"/>
        <v>2236.2594298804033</v>
      </c>
    </row>
    <row r="174" spans="1:26" hidden="1">
      <c r="A174" s="65" t="s">
        <v>29</v>
      </c>
      <c r="B174" s="66" t="s">
        <v>1291</v>
      </c>
      <c r="C174" s="65">
        <v>120121</v>
      </c>
      <c r="D174" s="66" t="s">
        <v>1074</v>
      </c>
      <c r="E174" s="66" t="s">
        <v>1059</v>
      </c>
      <c r="F174" s="65" t="s">
        <v>90</v>
      </c>
      <c r="G174" s="65">
        <v>50421100</v>
      </c>
      <c r="H174" s="66" t="s">
        <v>418</v>
      </c>
      <c r="I174" s="66">
        <v>13</v>
      </c>
      <c r="J174" s="66" t="s">
        <v>414</v>
      </c>
      <c r="K174" s="66" t="s">
        <v>415</v>
      </c>
      <c r="L174" s="66" t="s">
        <v>414</v>
      </c>
      <c r="M174" s="66" t="s">
        <v>417</v>
      </c>
      <c r="N174" s="67">
        <v>-21.7637692382078</v>
      </c>
      <c r="O174" s="67">
        <v>-20.774507000107441</v>
      </c>
      <c r="P174" s="67">
        <v>-21.7637692382078</v>
      </c>
      <c r="Q174" s="67">
        <v>-21.7637692382078</v>
      </c>
      <c r="Z174" s="26">
        <f t="shared" si="2"/>
        <v>-86.065814714730834</v>
      </c>
    </row>
    <row r="175" spans="1:26" hidden="1">
      <c r="A175" s="65" t="s">
        <v>29</v>
      </c>
      <c r="B175" s="66" t="s">
        <v>1291</v>
      </c>
      <c r="C175" s="65">
        <v>120121</v>
      </c>
      <c r="D175" s="66" t="s">
        <v>1074</v>
      </c>
      <c r="E175" s="66" t="s">
        <v>1059</v>
      </c>
      <c r="F175" s="65" t="s">
        <v>97</v>
      </c>
      <c r="G175" s="65">
        <v>52574100</v>
      </c>
      <c r="H175" s="66" t="s">
        <v>623</v>
      </c>
      <c r="I175" s="66">
        <v>17</v>
      </c>
      <c r="J175" s="66" t="s">
        <v>617</v>
      </c>
      <c r="K175" s="66" t="s">
        <v>618</v>
      </c>
      <c r="L175" s="66" t="s">
        <v>617</v>
      </c>
      <c r="M175" s="66" t="s">
        <v>506</v>
      </c>
      <c r="N175" s="67">
        <v>80</v>
      </c>
      <c r="O175" s="67">
        <v>80</v>
      </c>
      <c r="P175" s="67">
        <v>80</v>
      </c>
      <c r="Q175" s="67">
        <v>80</v>
      </c>
      <c r="Z175" s="26">
        <f t="shared" si="2"/>
        <v>320</v>
      </c>
    </row>
    <row r="176" spans="1:26" hidden="1">
      <c r="A176" s="65" t="s">
        <v>29</v>
      </c>
      <c r="B176" s="66" t="s">
        <v>1291</v>
      </c>
      <c r="C176" s="65">
        <v>120121</v>
      </c>
      <c r="D176" s="66" t="s">
        <v>1074</v>
      </c>
      <c r="E176" s="66" t="s">
        <v>1059</v>
      </c>
      <c r="F176" s="65" t="s">
        <v>155</v>
      </c>
      <c r="G176" s="65">
        <v>52562500</v>
      </c>
      <c r="H176" s="66" t="s">
        <v>595</v>
      </c>
      <c r="I176" s="66">
        <v>18</v>
      </c>
      <c r="J176" s="66" t="s">
        <v>596</v>
      </c>
      <c r="K176" s="66" t="s">
        <v>597</v>
      </c>
      <c r="L176" s="66" t="s">
        <v>598</v>
      </c>
      <c r="M176" s="66" t="s">
        <v>506</v>
      </c>
      <c r="N176" s="67">
        <v>30</v>
      </c>
      <c r="O176" s="67">
        <v>30</v>
      </c>
      <c r="P176" s="67">
        <v>30</v>
      </c>
      <c r="Q176" s="67">
        <v>30</v>
      </c>
      <c r="Z176" s="26">
        <f t="shared" si="2"/>
        <v>120</v>
      </c>
    </row>
    <row r="177" spans="1:26" hidden="1">
      <c r="A177" s="65" t="s">
        <v>29</v>
      </c>
      <c r="B177" s="66" t="s">
        <v>1291</v>
      </c>
      <c r="C177" s="65">
        <v>120121</v>
      </c>
      <c r="D177" s="66" t="s">
        <v>1074</v>
      </c>
      <c r="E177" s="66" t="s">
        <v>1059</v>
      </c>
      <c r="F177" s="65" t="s">
        <v>98</v>
      </c>
      <c r="G177" s="65">
        <v>52566000</v>
      </c>
      <c r="H177" s="66" t="s">
        <v>604</v>
      </c>
      <c r="I177" s="66">
        <v>18</v>
      </c>
      <c r="J177" s="66" t="s">
        <v>596</v>
      </c>
      <c r="K177" s="66" t="s">
        <v>597</v>
      </c>
      <c r="L177" s="66" t="s">
        <v>598</v>
      </c>
      <c r="M177" s="66" t="s">
        <v>506</v>
      </c>
      <c r="N177" s="67">
        <v>0</v>
      </c>
      <c r="O177" s="67">
        <v>250</v>
      </c>
      <c r="P177" s="67">
        <v>0</v>
      </c>
      <c r="Q177" s="67">
        <v>0</v>
      </c>
      <c r="Z177" s="26">
        <f t="shared" si="2"/>
        <v>250</v>
      </c>
    </row>
    <row r="178" spans="1:26" hidden="1">
      <c r="A178" s="65" t="s">
        <v>29</v>
      </c>
      <c r="B178" s="66" t="s">
        <v>1291</v>
      </c>
      <c r="C178" s="65">
        <v>120121</v>
      </c>
      <c r="D178" s="66" t="s">
        <v>1074</v>
      </c>
      <c r="E178" s="66" t="s">
        <v>1059</v>
      </c>
      <c r="F178" s="65" t="s">
        <v>99</v>
      </c>
      <c r="G178" s="65">
        <v>52562000</v>
      </c>
      <c r="H178" s="66" t="s">
        <v>590</v>
      </c>
      <c r="I178" s="66">
        <v>19</v>
      </c>
      <c r="J178" s="66" t="s">
        <v>527</v>
      </c>
      <c r="K178" s="66" t="s">
        <v>528</v>
      </c>
      <c r="L178" s="66" t="s">
        <v>529</v>
      </c>
      <c r="M178" s="66" t="s">
        <v>506</v>
      </c>
      <c r="N178" s="67">
        <v>100</v>
      </c>
      <c r="O178" s="67">
        <v>100</v>
      </c>
      <c r="P178" s="67">
        <v>100</v>
      </c>
      <c r="Q178" s="67">
        <v>100</v>
      </c>
      <c r="Z178" s="26">
        <f t="shared" si="2"/>
        <v>400</v>
      </c>
    </row>
    <row r="179" spans="1:26" hidden="1">
      <c r="A179" s="65" t="s">
        <v>29</v>
      </c>
      <c r="B179" s="66" t="s">
        <v>1291</v>
      </c>
      <c r="C179" s="65">
        <v>120121</v>
      </c>
      <c r="D179" s="66" t="s">
        <v>1074</v>
      </c>
      <c r="E179" s="66" t="s">
        <v>1059</v>
      </c>
      <c r="F179" s="65" t="s">
        <v>164</v>
      </c>
      <c r="G179" s="65">
        <v>52503000</v>
      </c>
      <c r="H179" s="66" t="s">
        <v>521</v>
      </c>
      <c r="I179" s="66">
        <v>20</v>
      </c>
      <c r="J179" s="66" t="s">
        <v>522</v>
      </c>
      <c r="K179" s="66" t="s">
        <v>523</v>
      </c>
      <c r="L179" s="66" t="s">
        <v>522</v>
      </c>
      <c r="M179" s="66" t="s">
        <v>525</v>
      </c>
      <c r="N179" s="67">
        <v>1000</v>
      </c>
      <c r="O179" s="67">
        <v>1000</v>
      </c>
      <c r="P179" s="67">
        <v>750</v>
      </c>
      <c r="Q179" s="67">
        <v>1000</v>
      </c>
      <c r="Z179" s="26">
        <f t="shared" si="2"/>
        <v>3750</v>
      </c>
    </row>
    <row r="180" spans="1:26" hidden="1">
      <c r="A180" s="65" t="s">
        <v>29</v>
      </c>
      <c r="B180" s="66" t="s">
        <v>1291</v>
      </c>
      <c r="C180" s="65">
        <v>120121</v>
      </c>
      <c r="D180" s="66" t="s">
        <v>1074</v>
      </c>
      <c r="E180" s="66" t="s">
        <v>1059</v>
      </c>
      <c r="F180" s="65" t="s">
        <v>102</v>
      </c>
      <c r="G180" s="65">
        <v>52534021</v>
      </c>
      <c r="H180" s="66" t="s">
        <v>564</v>
      </c>
      <c r="I180" s="66">
        <v>21</v>
      </c>
      <c r="J180" s="66" t="s">
        <v>561</v>
      </c>
      <c r="K180" s="66" t="s">
        <v>562</v>
      </c>
      <c r="L180" s="66" t="s">
        <v>563</v>
      </c>
      <c r="M180" s="66" t="s">
        <v>506</v>
      </c>
      <c r="N180" s="67">
        <v>2188.46</v>
      </c>
      <c r="O180" s="67">
        <v>289.33</v>
      </c>
      <c r="P180" s="67">
        <v>78.850000000000023</v>
      </c>
      <c r="Q180" s="67">
        <v>73.240000000000009</v>
      </c>
      <c r="Z180" s="26">
        <f t="shared" si="2"/>
        <v>2629.88</v>
      </c>
    </row>
    <row r="181" spans="1:26" hidden="1">
      <c r="A181" s="65" t="s">
        <v>29</v>
      </c>
      <c r="B181" s="66" t="s">
        <v>1291</v>
      </c>
      <c r="C181" s="65">
        <v>120121</v>
      </c>
      <c r="D181" s="66" t="s">
        <v>1074</v>
      </c>
      <c r="E181" s="66" t="s">
        <v>1059</v>
      </c>
      <c r="F181" s="65" t="s">
        <v>103</v>
      </c>
      <c r="G181" s="65">
        <v>52534000</v>
      </c>
      <c r="H181" s="66" t="s">
        <v>560</v>
      </c>
      <c r="I181" s="66">
        <v>21</v>
      </c>
      <c r="J181" s="66" t="s">
        <v>561</v>
      </c>
      <c r="K181" s="66" t="s">
        <v>562</v>
      </c>
      <c r="L181" s="66" t="s">
        <v>563</v>
      </c>
      <c r="M181" s="66" t="s">
        <v>506</v>
      </c>
      <c r="N181" s="67">
        <v>0</v>
      </c>
      <c r="O181" s="67">
        <v>585</v>
      </c>
      <c r="P181" s="67">
        <v>0</v>
      </c>
      <c r="Q181" s="67">
        <v>0</v>
      </c>
      <c r="Z181" s="26">
        <f t="shared" si="2"/>
        <v>585</v>
      </c>
    </row>
    <row r="182" spans="1:26" hidden="1">
      <c r="A182" s="65" t="s">
        <v>29</v>
      </c>
      <c r="B182" s="66" t="s">
        <v>1291</v>
      </c>
      <c r="C182" s="65">
        <v>120121</v>
      </c>
      <c r="D182" s="66" t="s">
        <v>1074</v>
      </c>
      <c r="E182" s="66" t="s">
        <v>1059</v>
      </c>
      <c r="F182" s="65" t="s">
        <v>104</v>
      </c>
      <c r="G182" s="65">
        <v>52534200</v>
      </c>
      <c r="H182" s="66" t="s">
        <v>565</v>
      </c>
      <c r="I182" s="66">
        <v>21</v>
      </c>
      <c r="J182" s="66" t="s">
        <v>561</v>
      </c>
      <c r="K182" s="66" t="s">
        <v>562</v>
      </c>
      <c r="L182" s="66" t="s">
        <v>563</v>
      </c>
      <c r="M182" s="66" t="s">
        <v>506</v>
      </c>
      <c r="N182" s="67">
        <v>200</v>
      </c>
      <c r="O182" s="67">
        <v>200</v>
      </c>
      <c r="P182" s="67">
        <v>0</v>
      </c>
      <c r="Q182" s="67">
        <v>0</v>
      </c>
      <c r="Z182" s="26">
        <f t="shared" si="2"/>
        <v>400</v>
      </c>
    </row>
    <row r="183" spans="1:26" hidden="1">
      <c r="A183" s="65" t="s">
        <v>29</v>
      </c>
      <c r="B183" s="66" t="s">
        <v>1291</v>
      </c>
      <c r="C183" s="65">
        <v>120121</v>
      </c>
      <c r="D183" s="66" t="s">
        <v>1074</v>
      </c>
      <c r="E183" s="66" t="s">
        <v>1059</v>
      </c>
      <c r="F183" s="65" t="s">
        <v>105</v>
      </c>
      <c r="G183" s="65">
        <v>52001000</v>
      </c>
      <c r="H183" s="66" t="s">
        <v>488</v>
      </c>
      <c r="I183" s="66">
        <v>22</v>
      </c>
      <c r="J183" s="66" t="s">
        <v>489</v>
      </c>
      <c r="K183" s="66" t="s">
        <v>490</v>
      </c>
      <c r="L183" s="66" t="s">
        <v>489</v>
      </c>
      <c r="M183" s="66" t="s">
        <v>492</v>
      </c>
      <c r="N183" s="67">
        <v>180</v>
      </c>
      <c r="O183" s="67">
        <v>360</v>
      </c>
      <c r="P183" s="67">
        <v>240</v>
      </c>
      <c r="Q183" s="67">
        <v>150</v>
      </c>
      <c r="Z183" s="26">
        <f t="shared" si="2"/>
        <v>930</v>
      </c>
    </row>
    <row r="184" spans="1:26" hidden="1">
      <c r="A184" s="65" t="s">
        <v>29</v>
      </c>
      <c r="B184" s="66" t="s">
        <v>1291</v>
      </c>
      <c r="C184" s="65">
        <v>120121</v>
      </c>
      <c r="D184" s="66" t="s">
        <v>1074</v>
      </c>
      <c r="E184" s="66" t="s">
        <v>1059</v>
      </c>
      <c r="F184" s="65" t="s">
        <v>165</v>
      </c>
      <c r="G184" s="65">
        <v>52514500</v>
      </c>
      <c r="H184" s="66" t="s">
        <v>534</v>
      </c>
      <c r="I184" s="66">
        <v>22</v>
      </c>
      <c r="J184" s="66" t="s">
        <v>489</v>
      </c>
      <c r="K184" s="66" t="s">
        <v>490</v>
      </c>
      <c r="L184" s="66" t="s">
        <v>489</v>
      </c>
      <c r="M184" s="66" t="s">
        <v>506</v>
      </c>
      <c r="N184" s="67">
        <v>2000</v>
      </c>
      <c r="O184" s="67">
        <v>2000</v>
      </c>
      <c r="P184" s="67">
        <v>2000</v>
      </c>
      <c r="Q184" s="67">
        <v>3000</v>
      </c>
      <c r="Z184" s="26">
        <f t="shared" si="2"/>
        <v>9000</v>
      </c>
    </row>
    <row r="185" spans="1:26" hidden="1">
      <c r="A185" s="65" t="s">
        <v>29</v>
      </c>
      <c r="B185" s="66" t="s">
        <v>1291</v>
      </c>
      <c r="C185" s="65">
        <v>120121</v>
      </c>
      <c r="D185" s="66" t="s">
        <v>1074</v>
      </c>
      <c r="E185" s="66" t="s">
        <v>1059</v>
      </c>
      <c r="F185" s="65" t="s">
        <v>166</v>
      </c>
      <c r="G185" s="65">
        <v>52514600</v>
      </c>
      <c r="H185" s="66" t="s">
        <v>535</v>
      </c>
      <c r="I185" s="66">
        <v>22</v>
      </c>
      <c r="J185" s="66" t="s">
        <v>489</v>
      </c>
      <c r="K185" s="66" t="s">
        <v>490</v>
      </c>
      <c r="L185" s="66" t="s">
        <v>489</v>
      </c>
      <c r="M185" s="66" t="s">
        <v>506</v>
      </c>
      <c r="N185" s="67">
        <v>11000</v>
      </c>
      <c r="O185" s="67">
        <v>3500</v>
      </c>
      <c r="P185" s="67">
        <v>12000</v>
      </c>
      <c r="Q185" s="67">
        <v>1000</v>
      </c>
      <c r="Z185" s="26">
        <f t="shared" si="2"/>
        <v>27500</v>
      </c>
    </row>
    <row r="186" spans="1:26" hidden="1">
      <c r="A186" s="65" t="s">
        <v>29</v>
      </c>
      <c r="B186" s="66" t="s">
        <v>1291</v>
      </c>
      <c r="C186" s="65">
        <v>120121</v>
      </c>
      <c r="D186" s="66" t="s">
        <v>1074</v>
      </c>
      <c r="E186" s="66" t="s">
        <v>1059</v>
      </c>
      <c r="F186" s="65" t="s">
        <v>167</v>
      </c>
      <c r="G186" s="65">
        <v>52514700</v>
      </c>
      <c r="H186" s="66" t="s">
        <v>536</v>
      </c>
      <c r="I186" s="66">
        <v>22</v>
      </c>
      <c r="J186" s="66" t="s">
        <v>489</v>
      </c>
      <c r="K186" s="66" t="s">
        <v>490</v>
      </c>
      <c r="L186" s="66" t="s">
        <v>489</v>
      </c>
      <c r="M186" s="66" t="s">
        <v>506</v>
      </c>
      <c r="N186" s="67">
        <v>1000</v>
      </c>
      <c r="O186" s="67">
        <v>2000</v>
      </c>
      <c r="P186" s="67">
        <v>1000</v>
      </c>
      <c r="Q186" s="67">
        <v>8500</v>
      </c>
      <c r="Z186" s="26">
        <f t="shared" si="2"/>
        <v>12500</v>
      </c>
    </row>
    <row r="187" spans="1:26" hidden="1">
      <c r="A187" s="65" t="s">
        <v>29</v>
      </c>
      <c r="B187" s="66" t="s">
        <v>1291</v>
      </c>
      <c r="C187" s="65">
        <v>120121</v>
      </c>
      <c r="D187" s="66" t="s">
        <v>1074</v>
      </c>
      <c r="E187" s="66" t="s">
        <v>1059</v>
      </c>
      <c r="F187" s="65" t="s">
        <v>168</v>
      </c>
      <c r="G187" s="65">
        <v>52514901</v>
      </c>
      <c r="H187" s="66" t="s">
        <v>537</v>
      </c>
      <c r="I187" s="66">
        <v>22</v>
      </c>
      <c r="J187" s="66" t="s">
        <v>489</v>
      </c>
      <c r="K187" s="66" t="s">
        <v>490</v>
      </c>
      <c r="L187" s="66" t="s">
        <v>489</v>
      </c>
      <c r="M187" s="66" t="s">
        <v>506</v>
      </c>
      <c r="N187" s="67">
        <v>0</v>
      </c>
      <c r="O187" s="67">
        <v>0</v>
      </c>
      <c r="P187" s="67">
        <v>0</v>
      </c>
      <c r="Q187" s="67">
        <v>0</v>
      </c>
      <c r="Z187" s="26">
        <f t="shared" si="2"/>
        <v>0</v>
      </c>
    </row>
    <row r="188" spans="1:26" hidden="1">
      <c r="A188" s="65" t="s">
        <v>29</v>
      </c>
      <c r="B188" s="66" t="s">
        <v>1291</v>
      </c>
      <c r="C188" s="65">
        <v>120121</v>
      </c>
      <c r="D188" s="66" t="s">
        <v>1074</v>
      </c>
      <c r="E188" s="66" t="s">
        <v>1059</v>
      </c>
      <c r="F188" s="65" t="s">
        <v>169</v>
      </c>
      <c r="G188" s="65">
        <v>52514903</v>
      </c>
      <c r="H188" s="66" t="s">
        <v>538</v>
      </c>
      <c r="I188" s="66">
        <v>22</v>
      </c>
      <c r="J188" s="66" t="s">
        <v>489</v>
      </c>
      <c r="K188" s="66" t="s">
        <v>490</v>
      </c>
      <c r="L188" s="66" t="s">
        <v>489</v>
      </c>
      <c r="M188" s="66" t="s">
        <v>506</v>
      </c>
      <c r="N188" s="67">
        <v>0</v>
      </c>
      <c r="O188" s="67">
        <v>5000</v>
      </c>
      <c r="P188" s="67">
        <v>0</v>
      </c>
      <c r="Q188" s="67">
        <v>5000</v>
      </c>
      <c r="Z188" s="26">
        <f t="shared" si="2"/>
        <v>10000</v>
      </c>
    </row>
    <row r="189" spans="1:26" hidden="1">
      <c r="A189" s="65" t="s">
        <v>29</v>
      </c>
      <c r="B189" s="66" t="s">
        <v>1291</v>
      </c>
      <c r="C189" s="65">
        <v>120121</v>
      </c>
      <c r="D189" s="66" t="s">
        <v>1074</v>
      </c>
      <c r="E189" s="66" t="s">
        <v>1059</v>
      </c>
      <c r="F189" s="65" t="s">
        <v>170</v>
      </c>
      <c r="G189" s="65">
        <v>52514904</v>
      </c>
      <c r="H189" s="66" t="s">
        <v>539</v>
      </c>
      <c r="I189" s="66">
        <v>22</v>
      </c>
      <c r="J189" s="66" t="s">
        <v>489</v>
      </c>
      <c r="K189" s="66" t="s">
        <v>490</v>
      </c>
      <c r="L189" s="66" t="s">
        <v>489</v>
      </c>
      <c r="M189" s="66" t="s">
        <v>506</v>
      </c>
      <c r="N189" s="67">
        <v>5000</v>
      </c>
      <c r="O189" s="67">
        <v>5000</v>
      </c>
      <c r="P189" s="67">
        <v>5000</v>
      </c>
      <c r="Q189" s="67">
        <v>5000</v>
      </c>
      <c r="Z189" s="26">
        <f t="shared" si="2"/>
        <v>20000</v>
      </c>
    </row>
    <row r="190" spans="1:26" hidden="1">
      <c r="A190" s="65" t="s">
        <v>29</v>
      </c>
      <c r="B190" s="66" t="s">
        <v>1291</v>
      </c>
      <c r="C190" s="65">
        <v>120121</v>
      </c>
      <c r="D190" s="66" t="s">
        <v>1074</v>
      </c>
      <c r="E190" s="66" t="s">
        <v>1059</v>
      </c>
      <c r="F190" s="65" t="s">
        <v>171</v>
      </c>
      <c r="G190" s="65">
        <v>52514905</v>
      </c>
      <c r="H190" s="66" t="s">
        <v>540</v>
      </c>
      <c r="I190" s="66">
        <v>22</v>
      </c>
      <c r="J190" s="66" t="s">
        <v>489</v>
      </c>
      <c r="K190" s="66" t="s">
        <v>490</v>
      </c>
      <c r="L190" s="66" t="s">
        <v>489</v>
      </c>
      <c r="M190" s="66" t="s">
        <v>506</v>
      </c>
      <c r="N190" s="67">
        <v>1000</v>
      </c>
      <c r="O190" s="67">
        <v>3000</v>
      </c>
      <c r="P190" s="67">
        <v>0</v>
      </c>
      <c r="Q190" s="67">
        <v>0</v>
      </c>
      <c r="Z190" s="26">
        <f t="shared" si="2"/>
        <v>4000</v>
      </c>
    </row>
    <row r="191" spans="1:26" hidden="1">
      <c r="A191" s="65" t="s">
        <v>29</v>
      </c>
      <c r="B191" s="66" t="s">
        <v>1291</v>
      </c>
      <c r="C191" s="65">
        <v>120121</v>
      </c>
      <c r="D191" s="66" t="s">
        <v>1074</v>
      </c>
      <c r="E191" s="66" t="s">
        <v>1059</v>
      </c>
      <c r="F191" s="65" t="s">
        <v>172</v>
      </c>
      <c r="G191" s="65">
        <v>52514907</v>
      </c>
      <c r="H191" s="66" t="s">
        <v>542</v>
      </c>
      <c r="I191" s="66">
        <v>22</v>
      </c>
      <c r="J191" s="66" t="s">
        <v>489</v>
      </c>
      <c r="K191" s="66" t="s">
        <v>490</v>
      </c>
      <c r="L191" s="66" t="s">
        <v>489</v>
      </c>
      <c r="M191" s="66" t="s">
        <v>506</v>
      </c>
      <c r="N191" s="67">
        <v>500</v>
      </c>
      <c r="O191" s="67">
        <v>0</v>
      </c>
      <c r="P191" s="67">
        <v>0</v>
      </c>
      <c r="Q191" s="67">
        <v>500</v>
      </c>
      <c r="Z191" s="26">
        <f t="shared" si="2"/>
        <v>1000</v>
      </c>
    </row>
    <row r="192" spans="1:26" hidden="1">
      <c r="A192" s="65" t="s">
        <v>29</v>
      </c>
      <c r="B192" s="66" t="s">
        <v>1291</v>
      </c>
      <c r="C192" s="65">
        <v>120121</v>
      </c>
      <c r="D192" s="66" t="s">
        <v>1074</v>
      </c>
      <c r="E192" s="66" t="s">
        <v>1059</v>
      </c>
      <c r="F192" s="65" t="s">
        <v>173</v>
      </c>
      <c r="G192" s="65">
        <v>52514909</v>
      </c>
      <c r="H192" s="66" t="s">
        <v>543</v>
      </c>
      <c r="I192" s="66">
        <v>22</v>
      </c>
      <c r="J192" s="66" t="s">
        <v>489</v>
      </c>
      <c r="K192" s="66" t="s">
        <v>490</v>
      </c>
      <c r="L192" s="66" t="s">
        <v>489</v>
      </c>
      <c r="M192" s="66" t="s">
        <v>506</v>
      </c>
      <c r="N192" s="67">
        <v>0</v>
      </c>
      <c r="O192" s="67">
        <v>0</v>
      </c>
      <c r="P192" s="67">
        <v>4600</v>
      </c>
      <c r="Q192" s="67">
        <v>0</v>
      </c>
      <c r="Z192" s="26">
        <f t="shared" si="2"/>
        <v>4600</v>
      </c>
    </row>
    <row r="193" spans="1:26" hidden="1">
      <c r="A193" s="65" t="s">
        <v>29</v>
      </c>
      <c r="B193" s="66" t="s">
        <v>1291</v>
      </c>
      <c r="C193" s="65">
        <v>120121</v>
      </c>
      <c r="D193" s="66" t="s">
        <v>1074</v>
      </c>
      <c r="E193" s="66" t="s">
        <v>1059</v>
      </c>
      <c r="F193" s="65" t="s">
        <v>174</v>
      </c>
      <c r="G193" s="65">
        <v>52515000</v>
      </c>
      <c r="H193" s="66" t="s">
        <v>544</v>
      </c>
      <c r="I193" s="66">
        <v>22</v>
      </c>
      <c r="J193" s="66" t="s">
        <v>489</v>
      </c>
      <c r="K193" s="66" t="s">
        <v>490</v>
      </c>
      <c r="L193" s="66" t="s">
        <v>489</v>
      </c>
      <c r="M193" s="66" t="s">
        <v>506</v>
      </c>
      <c r="N193" s="67">
        <v>350</v>
      </c>
      <c r="O193" s="67">
        <v>100</v>
      </c>
      <c r="P193" s="67">
        <v>350</v>
      </c>
      <c r="Q193" s="67">
        <v>100</v>
      </c>
      <c r="Z193" s="26">
        <f t="shared" si="2"/>
        <v>900</v>
      </c>
    </row>
    <row r="194" spans="1:26" hidden="1">
      <c r="A194" s="65" t="s">
        <v>29</v>
      </c>
      <c r="B194" s="66" t="s">
        <v>1291</v>
      </c>
      <c r="C194" s="65">
        <v>120121</v>
      </c>
      <c r="D194" s="66" t="s">
        <v>1074</v>
      </c>
      <c r="E194" s="66" t="s">
        <v>1059</v>
      </c>
      <c r="F194" s="65" t="s">
        <v>175</v>
      </c>
      <c r="G194" s="65">
        <v>52515001</v>
      </c>
      <c r="H194" s="66" t="s">
        <v>545</v>
      </c>
      <c r="I194" s="66">
        <v>22</v>
      </c>
      <c r="J194" s="66" t="s">
        <v>489</v>
      </c>
      <c r="K194" s="66" t="s">
        <v>490</v>
      </c>
      <c r="L194" s="66" t="s">
        <v>489</v>
      </c>
      <c r="M194" s="66" t="s">
        <v>506</v>
      </c>
      <c r="N194" s="67">
        <v>1500</v>
      </c>
      <c r="O194" s="67">
        <v>0</v>
      </c>
      <c r="P194" s="67">
        <v>0</v>
      </c>
      <c r="Q194" s="67">
        <v>0</v>
      </c>
      <c r="Z194" s="26">
        <f t="shared" si="2"/>
        <v>1500</v>
      </c>
    </row>
    <row r="195" spans="1:26" hidden="1">
      <c r="A195" s="65" t="s">
        <v>29</v>
      </c>
      <c r="B195" s="66" t="s">
        <v>1291</v>
      </c>
      <c r="C195" s="65">
        <v>120121</v>
      </c>
      <c r="D195" s="66" t="s">
        <v>1074</v>
      </c>
      <c r="E195" s="66" t="s">
        <v>1059</v>
      </c>
      <c r="F195" s="65" t="s">
        <v>176</v>
      </c>
      <c r="G195" s="65">
        <v>52556500</v>
      </c>
      <c r="H195" s="66" t="s">
        <v>589</v>
      </c>
      <c r="I195" s="66">
        <v>22</v>
      </c>
      <c r="J195" s="66" t="s">
        <v>489</v>
      </c>
      <c r="K195" s="66" t="s">
        <v>490</v>
      </c>
      <c r="L195" s="66" t="s">
        <v>489</v>
      </c>
      <c r="M195" s="66" t="s">
        <v>506</v>
      </c>
      <c r="N195" s="67">
        <v>0</v>
      </c>
      <c r="O195" s="67">
        <v>0</v>
      </c>
      <c r="P195" s="67">
        <v>0</v>
      </c>
      <c r="Q195" s="67">
        <v>0</v>
      </c>
      <c r="Z195" s="26">
        <f t="shared" ref="Z195:Z258" si="3">SUM(N195:Y195)</f>
        <v>0</v>
      </c>
    </row>
    <row r="196" spans="1:26" hidden="1">
      <c r="A196" s="65" t="s">
        <v>29</v>
      </c>
      <c r="B196" s="66" t="s">
        <v>1291</v>
      </c>
      <c r="C196" s="65">
        <v>120121</v>
      </c>
      <c r="D196" s="66" t="s">
        <v>1074</v>
      </c>
      <c r="E196" s="66" t="s">
        <v>1059</v>
      </c>
      <c r="F196" s="65" t="s">
        <v>110</v>
      </c>
      <c r="G196" s="65">
        <v>52524000</v>
      </c>
      <c r="H196" s="66" t="s">
        <v>548</v>
      </c>
      <c r="I196" s="66">
        <v>22</v>
      </c>
      <c r="J196" s="66" t="s">
        <v>489</v>
      </c>
      <c r="K196" s="66" t="s">
        <v>490</v>
      </c>
      <c r="L196" s="66" t="s">
        <v>489</v>
      </c>
      <c r="M196" s="66" t="s">
        <v>506</v>
      </c>
      <c r="N196" s="67">
        <v>1215</v>
      </c>
      <c r="O196" s="67">
        <v>0</v>
      </c>
      <c r="P196" s="67">
        <v>0</v>
      </c>
      <c r="Q196" s="67">
        <v>7000</v>
      </c>
      <c r="Z196" s="26">
        <f t="shared" si="3"/>
        <v>8215</v>
      </c>
    </row>
    <row r="197" spans="1:26" hidden="1">
      <c r="A197" s="65" t="s">
        <v>29</v>
      </c>
      <c r="B197" s="66" t="s">
        <v>1291</v>
      </c>
      <c r="C197" s="65">
        <v>120121</v>
      </c>
      <c r="D197" s="66" t="s">
        <v>1074</v>
      </c>
      <c r="E197" s="66" t="s">
        <v>1059</v>
      </c>
      <c r="F197" s="65" t="s">
        <v>162</v>
      </c>
      <c r="G197" s="65">
        <v>52528000</v>
      </c>
      <c r="H197" s="66" t="s">
        <v>551</v>
      </c>
      <c r="I197" s="66">
        <v>22</v>
      </c>
      <c r="J197" s="66" t="s">
        <v>489</v>
      </c>
      <c r="K197" s="66" t="s">
        <v>490</v>
      </c>
      <c r="L197" s="66" t="s">
        <v>489</v>
      </c>
      <c r="M197" s="66" t="s">
        <v>506</v>
      </c>
      <c r="N197" s="67">
        <v>0</v>
      </c>
      <c r="O197" s="67">
        <v>0</v>
      </c>
      <c r="P197" s="67">
        <v>0</v>
      </c>
      <c r="Q197" s="67">
        <v>0</v>
      </c>
      <c r="Z197" s="26">
        <f t="shared" si="3"/>
        <v>0</v>
      </c>
    </row>
    <row r="198" spans="1:26" hidden="1">
      <c r="A198" s="65" t="s">
        <v>29</v>
      </c>
      <c r="B198" s="66" t="s">
        <v>1291</v>
      </c>
      <c r="C198" s="65">
        <v>120121</v>
      </c>
      <c r="D198" s="66" t="s">
        <v>1074</v>
      </c>
      <c r="E198" s="66" t="s">
        <v>1059</v>
      </c>
      <c r="F198" s="65" t="s">
        <v>177</v>
      </c>
      <c r="G198" s="65">
        <v>52514906</v>
      </c>
      <c r="H198" s="66" t="s">
        <v>541</v>
      </c>
      <c r="I198" s="66">
        <v>26</v>
      </c>
      <c r="J198" s="66" t="s">
        <v>515</v>
      </c>
      <c r="K198" s="66" t="s">
        <v>516</v>
      </c>
      <c r="L198" s="66" t="s">
        <v>517</v>
      </c>
      <c r="M198" s="66" t="s">
        <v>506</v>
      </c>
      <c r="N198" s="67">
        <v>5000</v>
      </c>
      <c r="O198" s="67">
        <v>0</v>
      </c>
      <c r="P198" s="67">
        <v>5000</v>
      </c>
      <c r="Q198" s="67">
        <v>5000</v>
      </c>
      <c r="Z198" s="26">
        <f t="shared" si="3"/>
        <v>15000</v>
      </c>
    </row>
    <row r="199" spans="1:26" hidden="1">
      <c r="A199" s="65" t="s">
        <v>29</v>
      </c>
      <c r="B199" s="66" t="s">
        <v>1291</v>
      </c>
      <c r="C199" s="65">
        <v>120121</v>
      </c>
      <c r="D199" s="66" t="s">
        <v>1074</v>
      </c>
      <c r="E199" s="66" t="s">
        <v>1059</v>
      </c>
      <c r="F199" s="65" t="s">
        <v>69</v>
      </c>
      <c r="G199" s="65">
        <v>68532000</v>
      </c>
      <c r="H199" s="66" t="s">
        <v>892</v>
      </c>
      <c r="I199" s="66">
        <v>34</v>
      </c>
      <c r="J199" s="66" t="s">
        <v>887</v>
      </c>
      <c r="K199" s="66" t="s">
        <v>888</v>
      </c>
      <c r="L199" s="66" t="s">
        <v>887</v>
      </c>
      <c r="M199" s="66" t="s">
        <v>894</v>
      </c>
      <c r="N199" s="67">
        <v>0</v>
      </c>
      <c r="O199" s="67">
        <v>0</v>
      </c>
      <c r="P199" s="67">
        <v>0</v>
      </c>
      <c r="Q199" s="67">
        <v>0</v>
      </c>
      <c r="Z199" s="26">
        <f t="shared" si="3"/>
        <v>0</v>
      </c>
    </row>
    <row r="200" spans="1:26" hidden="1">
      <c r="A200" s="65" t="s">
        <v>29</v>
      </c>
      <c r="B200" s="66" t="s">
        <v>1291</v>
      </c>
      <c r="C200" s="65">
        <v>120121</v>
      </c>
      <c r="D200" s="66" t="s">
        <v>1074</v>
      </c>
      <c r="E200" s="66" t="s">
        <v>1059</v>
      </c>
      <c r="F200" s="65" t="s">
        <v>70</v>
      </c>
      <c r="G200" s="65">
        <v>68533000</v>
      </c>
      <c r="H200" s="66" t="s">
        <v>896</v>
      </c>
      <c r="I200" s="66">
        <v>34</v>
      </c>
      <c r="J200" s="66" t="s">
        <v>887</v>
      </c>
      <c r="K200" s="66" t="s">
        <v>888</v>
      </c>
      <c r="L200" s="66" t="s">
        <v>887</v>
      </c>
      <c r="M200" s="66" t="s">
        <v>894</v>
      </c>
      <c r="N200" s="67">
        <v>1682.530318451579</v>
      </c>
      <c r="O200" s="67">
        <v>1606.0553039765075</v>
      </c>
      <c r="P200" s="67">
        <v>1682.530318451579</v>
      </c>
      <c r="Q200" s="67">
        <v>1265.4042730175529</v>
      </c>
      <c r="Z200" s="26">
        <f t="shared" si="3"/>
        <v>6236.5202138972181</v>
      </c>
    </row>
    <row r="201" spans="1:26" hidden="1">
      <c r="A201" s="65" t="s">
        <v>29</v>
      </c>
      <c r="B201" s="66" t="s">
        <v>1291</v>
      </c>
      <c r="C201" s="65">
        <v>120121</v>
      </c>
      <c r="D201" s="66" t="s">
        <v>1074</v>
      </c>
      <c r="E201" s="66" t="s">
        <v>1059</v>
      </c>
      <c r="F201" s="65" t="s">
        <v>71</v>
      </c>
      <c r="G201" s="65">
        <v>68535000</v>
      </c>
      <c r="H201" s="66" t="s">
        <v>898</v>
      </c>
      <c r="I201" s="66">
        <v>34</v>
      </c>
      <c r="J201" s="66" t="s">
        <v>887</v>
      </c>
      <c r="K201" s="66" t="s">
        <v>888</v>
      </c>
      <c r="L201" s="66" t="s">
        <v>887</v>
      </c>
      <c r="M201" s="66" t="s">
        <v>894</v>
      </c>
      <c r="N201" s="67">
        <v>0</v>
      </c>
      <c r="O201" s="67">
        <v>0</v>
      </c>
      <c r="P201" s="67">
        <v>0</v>
      </c>
      <c r="Q201" s="67">
        <v>0</v>
      </c>
      <c r="Z201" s="26">
        <f t="shared" si="3"/>
        <v>0</v>
      </c>
    </row>
    <row r="202" spans="1:26" hidden="1">
      <c r="A202" s="65" t="s">
        <v>29</v>
      </c>
      <c r="B202" s="66" t="s">
        <v>1291</v>
      </c>
      <c r="C202" s="65">
        <v>120121</v>
      </c>
      <c r="D202" s="66" t="s">
        <v>1074</v>
      </c>
      <c r="E202" s="66" t="s">
        <v>1059</v>
      </c>
      <c r="F202" s="65" t="s">
        <v>128</v>
      </c>
      <c r="G202" s="65">
        <v>68532100</v>
      </c>
      <c r="H202" s="66" t="s">
        <v>895</v>
      </c>
      <c r="I202" s="66">
        <v>34</v>
      </c>
      <c r="J202" s="66" t="s">
        <v>887</v>
      </c>
      <c r="K202" s="66" t="s">
        <v>888</v>
      </c>
      <c r="L202" s="66" t="s">
        <v>887</v>
      </c>
      <c r="M202" s="66" t="s">
        <v>894</v>
      </c>
      <c r="N202" s="67">
        <v>0</v>
      </c>
      <c r="O202" s="67">
        <v>0</v>
      </c>
      <c r="P202" s="67">
        <v>0</v>
      </c>
      <c r="Q202" s="67">
        <v>0</v>
      </c>
      <c r="Z202" s="26">
        <f t="shared" si="3"/>
        <v>0</v>
      </c>
    </row>
    <row r="203" spans="1:26" hidden="1">
      <c r="A203" s="65" t="s">
        <v>29</v>
      </c>
      <c r="B203" s="66" t="s">
        <v>1291</v>
      </c>
      <c r="C203" s="65">
        <v>120121</v>
      </c>
      <c r="D203" s="66" t="s">
        <v>1074</v>
      </c>
      <c r="E203" s="66" t="s">
        <v>1059</v>
      </c>
      <c r="F203" s="65" t="s">
        <v>129</v>
      </c>
      <c r="G203" s="65">
        <v>68533100</v>
      </c>
      <c r="H203" s="66" t="s">
        <v>897</v>
      </c>
      <c r="I203" s="66">
        <v>34</v>
      </c>
      <c r="J203" s="66" t="s">
        <v>887</v>
      </c>
      <c r="K203" s="66" t="s">
        <v>888</v>
      </c>
      <c r="L203" s="66" t="s">
        <v>887</v>
      </c>
      <c r="M203" s="66" t="s">
        <v>894</v>
      </c>
      <c r="N203" s="67">
        <v>-123.52696075655113</v>
      </c>
      <c r="O203" s="67">
        <v>-117.91209890398065</v>
      </c>
      <c r="P203" s="67">
        <v>-123.52696075655113</v>
      </c>
      <c r="Q203" s="67">
        <v>-59.875053941447227</v>
      </c>
      <c r="Z203" s="26">
        <f t="shared" si="3"/>
        <v>-424.84107435853014</v>
      </c>
    </row>
    <row r="204" spans="1:26" hidden="1">
      <c r="A204" s="65" t="s">
        <v>29</v>
      </c>
      <c r="B204" s="66" t="s">
        <v>1291</v>
      </c>
      <c r="C204" s="65">
        <v>120121</v>
      </c>
      <c r="D204" s="66" t="s">
        <v>1074</v>
      </c>
      <c r="E204" s="66" t="s">
        <v>1059</v>
      </c>
      <c r="F204" s="65" t="s">
        <v>130</v>
      </c>
      <c r="G204" s="65">
        <v>68535100</v>
      </c>
      <c r="H204" s="66" t="s">
        <v>899</v>
      </c>
      <c r="I204" s="66">
        <v>34</v>
      </c>
      <c r="J204" s="66" t="s">
        <v>887</v>
      </c>
      <c r="K204" s="66" t="s">
        <v>888</v>
      </c>
      <c r="L204" s="66" t="s">
        <v>887</v>
      </c>
      <c r="M204" s="66" t="s">
        <v>894</v>
      </c>
      <c r="N204" s="67">
        <v>0</v>
      </c>
      <c r="O204" s="67">
        <v>0</v>
      </c>
      <c r="P204" s="67">
        <v>0</v>
      </c>
      <c r="Q204" s="67">
        <v>0</v>
      </c>
      <c r="Z204" s="26">
        <f t="shared" si="3"/>
        <v>0</v>
      </c>
    </row>
    <row r="205" spans="1:26" hidden="1">
      <c r="A205" s="65" t="s">
        <v>29</v>
      </c>
      <c r="B205" s="66" t="s">
        <v>1291</v>
      </c>
      <c r="C205" s="65">
        <v>120121</v>
      </c>
      <c r="D205" s="66" t="s">
        <v>1074</v>
      </c>
      <c r="E205" s="66" t="s">
        <v>1059</v>
      </c>
      <c r="F205" s="65" t="s">
        <v>178</v>
      </c>
      <c r="G205" s="65">
        <v>75820000</v>
      </c>
      <c r="H205" s="66" t="s">
        <v>984</v>
      </c>
      <c r="I205" s="66">
        <v>44</v>
      </c>
      <c r="J205" s="66" t="s">
        <v>961</v>
      </c>
      <c r="K205" s="66" t="s">
        <v>982</v>
      </c>
      <c r="L205" s="66" t="s">
        <v>983</v>
      </c>
      <c r="M205" s="66" t="s">
        <v>812</v>
      </c>
      <c r="N205" s="67">
        <v>0</v>
      </c>
      <c r="O205" s="67">
        <v>0</v>
      </c>
      <c r="P205" s="67">
        <v>0</v>
      </c>
      <c r="Q205" s="67">
        <v>0</v>
      </c>
      <c r="Z205" s="26">
        <f t="shared" si="3"/>
        <v>0</v>
      </c>
    </row>
    <row r="206" spans="1:26" hidden="1">
      <c r="A206" s="65" t="s">
        <v>30</v>
      </c>
      <c r="B206" s="66" t="s">
        <v>1291</v>
      </c>
      <c r="C206" s="65">
        <v>120122</v>
      </c>
      <c r="D206" s="66" t="s">
        <v>1075</v>
      </c>
      <c r="E206" s="66" t="s">
        <v>1059</v>
      </c>
      <c r="F206" s="65" t="s">
        <v>97</v>
      </c>
      <c r="G206" s="65">
        <v>52574100</v>
      </c>
      <c r="H206" s="66" t="s">
        <v>623</v>
      </c>
      <c r="I206" s="66">
        <v>17</v>
      </c>
      <c r="J206" s="66" t="s">
        <v>617</v>
      </c>
      <c r="K206" s="66" t="s">
        <v>618</v>
      </c>
      <c r="L206" s="66" t="s">
        <v>617</v>
      </c>
      <c r="M206" s="66" t="s">
        <v>506</v>
      </c>
      <c r="N206" s="67">
        <v>110</v>
      </c>
      <c r="O206" s="67">
        <v>110</v>
      </c>
      <c r="P206" s="67">
        <v>110</v>
      </c>
      <c r="Q206" s="67">
        <v>110</v>
      </c>
      <c r="Z206" s="26">
        <f t="shared" si="3"/>
        <v>440</v>
      </c>
    </row>
    <row r="207" spans="1:26" hidden="1">
      <c r="A207" s="65" t="s">
        <v>30</v>
      </c>
      <c r="B207" s="66" t="s">
        <v>1291</v>
      </c>
      <c r="C207" s="65">
        <v>120122</v>
      </c>
      <c r="D207" s="66" t="s">
        <v>1075</v>
      </c>
      <c r="E207" s="66" t="s">
        <v>1059</v>
      </c>
      <c r="F207" s="65" t="s">
        <v>102</v>
      </c>
      <c r="G207" s="65">
        <v>52534021</v>
      </c>
      <c r="H207" s="66" t="s">
        <v>564</v>
      </c>
      <c r="I207" s="66">
        <v>21</v>
      </c>
      <c r="J207" s="66" t="s">
        <v>561</v>
      </c>
      <c r="K207" s="66" t="s">
        <v>562</v>
      </c>
      <c r="L207" s="66" t="s">
        <v>563</v>
      </c>
      <c r="M207" s="66" t="s">
        <v>506</v>
      </c>
      <c r="N207" s="67">
        <v>50</v>
      </c>
      <c r="O207" s="67">
        <v>100</v>
      </c>
      <c r="P207" s="67">
        <v>50</v>
      </c>
      <c r="Q207" s="67">
        <v>50</v>
      </c>
      <c r="Z207" s="26">
        <f t="shared" si="3"/>
        <v>250</v>
      </c>
    </row>
    <row r="208" spans="1:26" hidden="1">
      <c r="A208" s="65" t="s">
        <v>30</v>
      </c>
      <c r="B208" s="66" t="s">
        <v>1291</v>
      </c>
      <c r="C208" s="65">
        <v>120122</v>
      </c>
      <c r="D208" s="66" t="s">
        <v>1075</v>
      </c>
      <c r="E208" s="66" t="s">
        <v>1059</v>
      </c>
      <c r="F208" s="65" t="s">
        <v>103</v>
      </c>
      <c r="G208" s="65">
        <v>52534000</v>
      </c>
      <c r="H208" s="66" t="s">
        <v>560</v>
      </c>
      <c r="I208" s="66">
        <v>21</v>
      </c>
      <c r="J208" s="66" t="s">
        <v>561</v>
      </c>
      <c r="K208" s="66" t="s">
        <v>562</v>
      </c>
      <c r="L208" s="66" t="s">
        <v>563</v>
      </c>
      <c r="M208" s="66" t="s">
        <v>506</v>
      </c>
      <c r="N208" s="67">
        <v>0</v>
      </c>
      <c r="O208" s="67">
        <v>585</v>
      </c>
      <c r="P208" s="67">
        <v>585</v>
      </c>
      <c r="Q208" s="67">
        <v>1085</v>
      </c>
      <c r="Z208" s="26">
        <f t="shared" si="3"/>
        <v>2255</v>
      </c>
    </row>
    <row r="209" spans="1:26" hidden="1">
      <c r="A209" s="65" t="s">
        <v>30</v>
      </c>
      <c r="B209" s="66" t="s">
        <v>1291</v>
      </c>
      <c r="C209" s="65">
        <v>120122</v>
      </c>
      <c r="D209" s="66" t="s">
        <v>1075</v>
      </c>
      <c r="E209" s="66" t="s">
        <v>1059</v>
      </c>
      <c r="F209" s="65" t="s">
        <v>104</v>
      </c>
      <c r="G209" s="65">
        <v>52534200</v>
      </c>
      <c r="H209" s="66" t="s">
        <v>565</v>
      </c>
      <c r="I209" s="66">
        <v>21</v>
      </c>
      <c r="J209" s="66" t="s">
        <v>561</v>
      </c>
      <c r="K209" s="66" t="s">
        <v>562</v>
      </c>
      <c r="L209" s="66" t="s">
        <v>563</v>
      </c>
      <c r="M209" s="66" t="s">
        <v>506</v>
      </c>
      <c r="N209" s="67">
        <v>0</v>
      </c>
      <c r="O209" s="67">
        <v>250</v>
      </c>
      <c r="P209" s="67">
        <v>0</v>
      </c>
      <c r="Q209" s="67">
        <v>0</v>
      </c>
      <c r="Z209" s="26">
        <f t="shared" si="3"/>
        <v>250</v>
      </c>
    </row>
    <row r="210" spans="1:26" hidden="1">
      <c r="A210" s="65" t="s">
        <v>30</v>
      </c>
      <c r="B210" s="66" t="s">
        <v>1291</v>
      </c>
      <c r="C210" s="65">
        <v>120122</v>
      </c>
      <c r="D210" s="66" t="s">
        <v>1075</v>
      </c>
      <c r="E210" s="66" t="s">
        <v>1059</v>
      </c>
      <c r="F210" s="65" t="s">
        <v>105</v>
      </c>
      <c r="G210" s="65">
        <v>52001000</v>
      </c>
      <c r="H210" s="66" t="s">
        <v>488</v>
      </c>
      <c r="I210" s="66">
        <v>22</v>
      </c>
      <c r="J210" s="66" t="s">
        <v>489</v>
      </c>
      <c r="K210" s="66" t="s">
        <v>490</v>
      </c>
      <c r="L210" s="66" t="s">
        <v>489</v>
      </c>
      <c r="M210" s="66" t="s">
        <v>492</v>
      </c>
      <c r="N210" s="67">
        <v>50</v>
      </c>
      <c r="O210" s="67">
        <v>0</v>
      </c>
      <c r="P210" s="67">
        <v>50</v>
      </c>
      <c r="Q210" s="67">
        <v>0</v>
      </c>
      <c r="Z210" s="26">
        <f t="shared" si="3"/>
        <v>100</v>
      </c>
    </row>
    <row r="211" spans="1:26" hidden="1">
      <c r="A211" s="65" t="s">
        <v>30</v>
      </c>
      <c r="B211" s="66" t="s">
        <v>1291</v>
      </c>
      <c r="C211" s="65">
        <v>120122</v>
      </c>
      <c r="D211" s="66" t="s">
        <v>1075</v>
      </c>
      <c r="E211" s="66" t="s">
        <v>1059</v>
      </c>
      <c r="F211" s="65" t="s">
        <v>179</v>
      </c>
      <c r="G211" s="65">
        <v>52522000</v>
      </c>
      <c r="H211" s="66" t="s">
        <v>547</v>
      </c>
      <c r="I211" s="66">
        <v>22</v>
      </c>
      <c r="J211" s="66" t="s">
        <v>489</v>
      </c>
      <c r="K211" s="66" t="s">
        <v>490</v>
      </c>
      <c r="L211" s="66" t="s">
        <v>489</v>
      </c>
      <c r="M211" s="66" t="s">
        <v>506</v>
      </c>
      <c r="N211" s="67">
        <v>0</v>
      </c>
      <c r="O211" s="67">
        <v>0</v>
      </c>
      <c r="P211" s="67">
        <v>0</v>
      </c>
      <c r="Q211" s="67">
        <v>0</v>
      </c>
      <c r="Z211" s="26">
        <f t="shared" si="3"/>
        <v>0</v>
      </c>
    </row>
    <row r="212" spans="1:26" hidden="1">
      <c r="A212" s="65" t="s">
        <v>30</v>
      </c>
      <c r="B212" s="66" t="s">
        <v>1291</v>
      </c>
      <c r="C212" s="65">
        <v>120122</v>
      </c>
      <c r="D212" s="66" t="s">
        <v>1075</v>
      </c>
      <c r="E212" s="66" t="s">
        <v>1059</v>
      </c>
      <c r="F212" s="65" t="s">
        <v>180</v>
      </c>
      <c r="G212" s="65">
        <v>75840000</v>
      </c>
      <c r="H212" s="66" t="s">
        <v>985</v>
      </c>
      <c r="I212" s="66">
        <v>44</v>
      </c>
      <c r="J212" s="66" t="s">
        <v>961</v>
      </c>
      <c r="K212" s="66" t="s">
        <v>982</v>
      </c>
      <c r="L212" s="66" t="s">
        <v>983</v>
      </c>
      <c r="M212" s="66" t="s">
        <v>812</v>
      </c>
      <c r="N212" s="67">
        <v>5500</v>
      </c>
      <c r="O212" s="67">
        <v>5500</v>
      </c>
      <c r="P212" s="67">
        <v>5500</v>
      </c>
      <c r="Q212" s="67">
        <v>5500</v>
      </c>
      <c r="Z212" s="26">
        <f t="shared" si="3"/>
        <v>22000</v>
      </c>
    </row>
    <row r="213" spans="1:26" hidden="1">
      <c r="A213" s="65" t="s">
        <v>31</v>
      </c>
      <c r="B213" s="66" t="s">
        <v>1291</v>
      </c>
      <c r="C213" s="65">
        <v>120201</v>
      </c>
      <c r="D213" s="66" t="s">
        <v>1077</v>
      </c>
      <c r="E213" s="66" t="s">
        <v>1059</v>
      </c>
      <c r="F213" s="65" t="s">
        <v>181</v>
      </c>
      <c r="G213" s="65">
        <v>51010000</v>
      </c>
      <c r="H213" s="66" t="s">
        <v>453</v>
      </c>
      <c r="I213" s="66">
        <v>6</v>
      </c>
      <c r="J213" s="66" t="s">
        <v>454</v>
      </c>
      <c r="K213" s="66" t="s">
        <v>455</v>
      </c>
      <c r="L213" s="66" t="s">
        <v>454</v>
      </c>
      <c r="M213" s="66" t="s">
        <v>457</v>
      </c>
      <c r="N213" s="67">
        <v>8570</v>
      </c>
      <c r="O213" s="67">
        <v>9673</v>
      </c>
      <c r="P213" s="67">
        <v>5286</v>
      </c>
      <c r="Q213" s="67">
        <v>6435</v>
      </c>
      <c r="Z213" s="26">
        <f t="shared" si="3"/>
        <v>29964</v>
      </c>
    </row>
    <row r="214" spans="1:26" hidden="1">
      <c r="A214" s="65" t="s">
        <v>31</v>
      </c>
      <c r="B214" s="66" t="s">
        <v>1291</v>
      </c>
      <c r="C214" s="65">
        <v>120201</v>
      </c>
      <c r="D214" s="66" t="s">
        <v>1077</v>
      </c>
      <c r="E214" s="66" t="s">
        <v>1059</v>
      </c>
      <c r="F214" s="65" t="s">
        <v>182</v>
      </c>
      <c r="G214" s="65">
        <v>51510000</v>
      </c>
      <c r="H214" s="66" t="s">
        <v>465</v>
      </c>
      <c r="I214" s="66">
        <v>7</v>
      </c>
      <c r="J214" s="66" t="s">
        <v>466</v>
      </c>
      <c r="K214" s="66" t="s">
        <v>467</v>
      </c>
      <c r="L214" s="66" t="s">
        <v>468</v>
      </c>
      <c r="M214" s="66" t="s">
        <v>470</v>
      </c>
      <c r="N214" s="67">
        <v>59237</v>
      </c>
      <c r="O214" s="67">
        <v>53422</v>
      </c>
      <c r="P214" s="67">
        <v>62795</v>
      </c>
      <c r="Q214" s="67">
        <v>57160</v>
      </c>
      <c r="Z214" s="26">
        <f t="shared" si="3"/>
        <v>232614</v>
      </c>
    </row>
    <row r="215" spans="1:26" hidden="1">
      <c r="A215" s="65" t="s">
        <v>31</v>
      </c>
      <c r="B215" s="66" t="s">
        <v>1291</v>
      </c>
      <c r="C215" s="65">
        <v>120201</v>
      </c>
      <c r="D215" s="66" t="s">
        <v>1077</v>
      </c>
      <c r="E215" s="66" t="s">
        <v>1059</v>
      </c>
      <c r="F215" s="65" t="s">
        <v>183</v>
      </c>
      <c r="G215" s="65">
        <v>51110000</v>
      </c>
      <c r="H215" s="66" t="s">
        <v>459</v>
      </c>
      <c r="I215" s="66">
        <v>9</v>
      </c>
      <c r="J215" s="66" t="s">
        <v>460</v>
      </c>
      <c r="K215" s="66" t="s">
        <v>461</v>
      </c>
      <c r="L215" s="66" t="s">
        <v>460</v>
      </c>
      <c r="M215" s="66" t="s">
        <v>463</v>
      </c>
      <c r="N215" s="67">
        <v>6250</v>
      </c>
      <c r="O215" s="67">
        <v>6250</v>
      </c>
      <c r="P215" s="67">
        <v>6250</v>
      </c>
      <c r="Q215" s="67">
        <v>6250</v>
      </c>
      <c r="Z215" s="26">
        <f t="shared" si="3"/>
        <v>25000</v>
      </c>
    </row>
    <row r="216" spans="1:26" hidden="1">
      <c r="A216" s="65" t="s">
        <v>31</v>
      </c>
      <c r="B216" s="66" t="s">
        <v>1291</v>
      </c>
      <c r="C216" s="65">
        <v>120201</v>
      </c>
      <c r="D216" s="66" t="s">
        <v>1077</v>
      </c>
      <c r="E216" s="66" t="s">
        <v>1059</v>
      </c>
      <c r="F216" s="65" t="s">
        <v>184</v>
      </c>
      <c r="G216" s="65">
        <v>51120000</v>
      </c>
      <c r="H216" s="66" t="s">
        <v>464</v>
      </c>
      <c r="I216" s="66">
        <v>9</v>
      </c>
      <c r="J216" s="66" t="s">
        <v>460</v>
      </c>
      <c r="K216" s="66" t="s">
        <v>461</v>
      </c>
      <c r="L216" s="66" t="s">
        <v>460</v>
      </c>
      <c r="M216" s="66" t="s">
        <v>463</v>
      </c>
      <c r="N216" s="67">
        <v>8333</v>
      </c>
      <c r="O216" s="67">
        <v>8333</v>
      </c>
      <c r="P216" s="67">
        <v>8333</v>
      </c>
      <c r="Q216" s="67">
        <v>8333</v>
      </c>
      <c r="Z216" s="26">
        <f t="shared" si="3"/>
        <v>33332</v>
      </c>
    </row>
    <row r="217" spans="1:26" hidden="1">
      <c r="A217" s="65" t="s">
        <v>31</v>
      </c>
      <c r="B217" s="66" t="s">
        <v>1291</v>
      </c>
      <c r="C217" s="65">
        <v>120201</v>
      </c>
      <c r="D217" s="66" t="s">
        <v>1077</v>
      </c>
      <c r="E217" s="66" t="s">
        <v>1059</v>
      </c>
      <c r="F217" s="65" t="s">
        <v>80</v>
      </c>
      <c r="G217" s="65">
        <v>50109900</v>
      </c>
      <c r="H217" s="66" t="s">
        <v>388</v>
      </c>
      <c r="I217" s="66">
        <v>10</v>
      </c>
      <c r="J217" s="66" t="s">
        <v>347</v>
      </c>
      <c r="K217" s="66" t="s">
        <v>348</v>
      </c>
      <c r="L217" s="66" t="s">
        <v>349</v>
      </c>
      <c r="M217" s="66" t="s">
        <v>351</v>
      </c>
      <c r="N217" s="67">
        <v>-3582.9352768000003</v>
      </c>
      <c r="O217" s="67">
        <v>-3420.0745824000005</v>
      </c>
      <c r="P217" s="67">
        <v>-3582.9352768000003</v>
      </c>
      <c r="Q217" s="67">
        <v>-3582.9352768000003</v>
      </c>
      <c r="Z217" s="26">
        <f t="shared" si="3"/>
        <v>-14168.880412800003</v>
      </c>
    </row>
    <row r="218" spans="1:26" hidden="1">
      <c r="A218" s="65" t="s">
        <v>31</v>
      </c>
      <c r="B218" s="66" t="s">
        <v>1291</v>
      </c>
      <c r="C218" s="65">
        <v>120201</v>
      </c>
      <c r="D218" s="66" t="s">
        <v>1077</v>
      </c>
      <c r="E218" s="66" t="s">
        <v>1059</v>
      </c>
      <c r="F218" s="65" t="s">
        <v>152</v>
      </c>
      <c r="G218" s="65">
        <v>50110000</v>
      </c>
      <c r="H218" s="66" t="s">
        <v>389</v>
      </c>
      <c r="I218" s="66">
        <v>10</v>
      </c>
      <c r="J218" s="66" t="s">
        <v>347</v>
      </c>
      <c r="K218" s="66" t="s">
        <v>348</v>
      </c>
      <c r="L218" s="66" t="s">
        <v>349</v>
      </c>
      <c r="M218" s="66" t="s">
        <v>351</v>
      </c>
      <c r="N218" s="67">
        <v>4184.2669812799995</v>
      </c>
      <c r="O218" s="67">
        <v>4184.2669812799995</v>
      </c>
      <c r="P218" s="67">
        <v>4246.5009812800008</v>
      </c>
      <c r="Q218" s="67">
        <v>4246.5009812800008</v>
      </c>
      <c r="Z218" s="26">
        <f t="shared" si="3"/>
        <v>16861.535925120003</v>
      </c>
    </row>
    <row r="219" spans="1:26" hidden="1">
      <c r="A219" s="65" t="s">
        <v>31</v>
      </c>
      <c r="B219" s="66" t="s">
        <v>1291</v>
      </c>
      <c r="C219" s="65">
        <v>120201</v>
      </c>
      <c r="D219" s="66" t="s">
        <v>1077</v>
      </c>
      <c r="E219" s="66" t="s">
        <v>1059</v>
      </c>
      <c r="F219" s="65" t="s">
        <v>52</v>
      </c>
      <c r="G219" s="65">
        <v>50100000</v>
      </c>
      <c r="H219" s="66" t="s">
        <v>346</v>
      </c>
      <c r="I219" s="66">
        <v>10</v>
      </c>
      <c r="J219" s="66" t="s">
        <v>347</v>
      </c>
      <c r="K219" s="66" t="s">
        <v>348</v>
      </c>
      <c r="L219" s="66" t="s">
        <v>349</v>
      </c>
      <c r="M219" s="66" t="s">
        <v>351</v>
      </c>
      <c r="N219" s="67">
        <v>52250.233968</v>
      </c>
      <c r="O219" s="67">
        <v>49875.227424000012</v>
      </c>
      <c r="P219" s="67">
        <v>52615.340767999987</v>
      </c>
      <c r="Q219" s="67">
        <v>52615.340767999987</v>
      </c>
      <c r="Z219" s="26">
        <f t="shared" si="3"/>
        <v>207356.14292799999</v>
      </c>
    </row>
    <row r="220" spans="1:26" hidden="1">
      <c r="A220" s="65" t="s">
        <v>31</v>
      </c>
      <c r="B220" s="66" t="s">
        <v>1291</v>
      </c>
      <c r="C220" s="65">
        <v>120201</v>
      </c>
      <c r="D220" s="66" t="s">
        <v>1077</v>
      </c>
      <c r="E220" s="66" t="s">
        <v>1059</v>
      </c>
      <c r="F220" s="65" t="s">
        <v>81</v>
      </c>
      <c r="G220" s="65">
        <v>50171000</v>
      </c>
      <c r="H220" s="66" t="s">
        <v>409</v>
      </c>
      <c r="I220" s="66">
        <v>10</v>
      </c>
      <c r="J220" s="66" t="s">
        <v>347</v>
      </c>
      <c r="K220" s="66" t="s">
        <v>348</v>
      </c>
      <c r="L220" s="66" t="s">
        <v>349</v>
      </c>
      <c r="M220" s="66" t="s">
        <v>351</v>
      </c>
      <c r="N220" s="67">
        <v>1848.5990608232735</v>
      </c>
      <c r="O220" s="67">
        <v>1764.5768307858523</v>
      </c>
      <c r="P220" s="67">
        <v>1848.5990608232735</v>
      </c>
      <c r="Q220" s="67">
        <v>1848.5990608232735</v>
      </c>
      <c r="Z220" s="26">
        <f t="shared" si="3"/>
        <v>7310.3740132556723</v>
      </c>
    </row>
    <row r="221" spans="1:26" hidden="1">
      <c r="A221" s="65" t="s">
        <v>31</v>
      </c>
      <c r="B221" s="66" t="s">
        <v>1291</v>
      </c>
      <c r="C221" s="65">
        <v>120201</v>
      </c>
      <c r="D221" s="66" t="s">
        <v>1077</v>
      </c>
      <c r="E221" s="66" t="s">
        <v>1059</v>
      </c>
      <c r="F221" s="65" t="s">
        <v>84</v>
      </c>
      <c r="G221" s="65">
        <v>50550000</v>
      </c>
      <c r="H221" s="66" t="s">
        <v>446</v>
      </c>
      <c r="I221" s="66">
        <v>12</v>
      </c>
      <c r="J221" s="66" t="s">
        <v>442</v>
      </c>
      <c r="K221" s="66" t="s">
        <v>443</v>
      </c>
      <c r="L221" s="66" t="s">
        <v>444</v>
      </c>
      <c r="M221" s="66" t="s">
        <v>417</v>
      </c>
      <c r="N221" s="67">
        <v>9113.89</v>
      </c>
      <c r="O221" s="67">
        <v>9113.89</v>
      </c>
      <c r="P221" s="67">
        <v>9113.89</v>
      </c>
      <c r="Q221" s="67">
        <v>9113.89</v>
      </c>
      <c r="Z221" s="26">
        <f t="shared" si="3"/>
        <v>36455.56</v>
      </c>
    </row>
    <row r="222" spans="1:26" hidden="1">
      <c r="A222" s="65" t="s">
        <v>31</v>
      </c>
      <c r="B222" s="66" t="s">
        <v>1291</v>
      </c>
      <c r="C222" s="65">
        <v>120201</v>
      </c>
      <c r="D222" s="66" t="s">
        <v>1077</v>
      </c>
      <c r="E222" s="66" t="s">
        <v>1059</v>
      </c>
      <c r="F222" s="65" t="s">
        <v>85</v>
      </c>
      <c r="G222" s="65">
        <v>50550100</v>
      </c>
      <c r="H222" s="66" t="s">
        <v>447</v>
      </c>
      <c r="I222" s="66">
        <v>12</v>
      </c>
      <c r="J222" s="66" t="s">
        <v>442</v>
      </c>
      <c r="K222" s="66" t="s">
        <v>443</v>
      </c>
      <c r="L222" s="66" t="s">
        <v>444</v>
      </c>
      <c r="M222" s="66" t="s">
        <v>417</v>
      </c>
      <c r="N222" s="67">
        <v>-487.20000000000005</v>
      </c>
      <c r="O222" s="67">
        <v>-487.20000000000005</v>
      </c>
      <c r="P222" s="67">
        <v>-487.20000000000005</v>
      </c>
      <c r="Q222" s="67">
        <v>-487.20000000000005</v>
      </c>
      <c r="Z222" s="26">
        <f t="shared" si="3"/>
        <v>-1948.8000000000002</v>
      </c>
    </row>
    <row r="223" spans="1:26" hidden="1">
      <c r="A223" s="65" t="s">
        <v>31</v>
      </c>
      <c r="B223" s="66" t="s">
        <v>1291</v>
      </c>
      <c r="C223" s="65">
        <v>120201</v>
      </c>
      <c r="D223" s="66" t="s">
        <v>1077</v>
      </c>
      <c r="E223" s="66" t="s">
        <v>1059</v>
      </c>
      <c r="F223" s="65" t="s">
        <v>53</v>
      </c>
      <c r="G223" s="65">
        <v>50421000</v>
      </c>
      <c r="H223" s="66" t="s">
        <v>413</v>
      </c>
      <c r="I223" s="66">
        <v>13</v>
      </c>
      <c r="J223" s="66" t="s">
        <v>414</v>
      </c>
      <c r="K223" s="66" t="s">
        <v>415</v>
      </c>
      <c r="L223" s="66" t="s">
        <v>414</v>
      </c>
      <c r="M223" s="66" t="s">
        <v>417</v>
      </c>
      <c r="N223" s="67">
        <v>1531.6067152073063</v>
      </c>
      <c r="O223" s="67">
        <v>1466.9930324417296</v>
      </c>
      <c r="P223" s="67">
        <v>1543.5119087536316</v>
      </c>
      <c r="Q223" s="67">
        <v>1543.5119087536316</v>
      </c>
      <c r="Z223" s="26">
        <f t="shared" si="3"/>
        <v>6085.6235651562984</v>
      </c>
    </row>
    <row r="224" spans="1:26" hidden="1">
      <c r="A224" s="65" t="s">
        <v>31</v>
      </c>
      <c r="B224" s="66" t="s">
        <v>1291</v>
      </c>
      <c r="C224" s="65">
        <v>120201</v>
      </c>
      <c r="D224" s="66" t="s">
        <v>1077</v>
      </c>
      <c r="E224" s="66" t="s">
        <v>1059</v>
      </c>
      <c r="F224" s="65" t="s">
        <v>54</v>
      </c>
      <c r="G224" s="65">
        <v>50422000</v>
      </c>
      <c r="H224" s="66" t="s">
        <v>419</v>
      </c>
      <c r="I224" s="66">
        <v>13</v>
      </c>
      <c r="J224" s="66" t="s">
        <v>414</v>
      </c>
      <c r="K224" s="66" t="s">
        <v>415</v>
      </c>
      <c r="L224" s="66" t="s">
        <v>414</v>
      </c>
      <c r="M224" s="66" t="s">
        <v>417</v>
      </c>
      <c r="N224" s="67">
        <v>1945.9984179684475</v>
      </c>
      <c r="O224" s="67">
        <v>1857.551671697154</v>
      </c>
      <c r="P224" s="67">
        <v>1960.3778419097698</v>
      </c>
      <c r="Q224" s="67">
        <v>1960.3778419097698</v>
      </c>
      <c r="Z224" s="26">
        <f t="shared" si="3"/>
        <v>7724.3057734851409</v>
      </c>
    </row>
    <row r="225" spans="1:26" hidden="1">
      <c r="A225" s="65" t="s">
        <v>31</v>
      </c>
      <c r="B225" s="66" t="s">
        <v>1291</v>
      </c>
      <c r="C225" s="65">
        <v>120201</v>
      </c>
      <c r="D225" s="66" t="s">
        <v>1077</v>
      </c>
      <c r="E225" s="66" t="s">
        <v>1059</v>
      </c>
      <c r="F225" s="65" t="s">
        <v>185</v>
      </c>
      <c r="G225" s="65">
        <v>50454000</v>
      </c>
      <c r="H225" s="66" t="s">
        <v>437</v>
      </c>
      <c r="I225" s="66">
        <v>13</v>
      </c>
      <c r="J225" s="66" t="s">
        <v>414</v>
      </c>
      <c r="K225" s="66" t="s">
        <v>415</v>
      </c>
      <c r="L225" s="66" t="s">
        <v>414</v>
      </c>
      <c r="M225" s="66" t="s">
        <v>417</v>
      </c>
      <c r="N225" s="67">
        <v>0</v>
      </c>
      <c r="O225" s="67">
        <v>0</v>
      </c>
      <c r="P225" s="67">
        <v>0</v>
      </c>
      <c r="Q225" s="67">
        <v>500</v>
      </c>
      <c r="Z225" s="26">
        <f t="shared" si="3"/>
        <v>500</v>
      </c>
    </row>
    <row r="226" spans="1:26" hidden="1">
      <c r="A226" s="65" t="s">
        <v>31</v>
      </c>
      <c r="B226" s="66" t="s">
        <v>1291</v>
      </c>
      <c r="C226" s="65">
        <v>120201</v>
      </c>
      <c r="D226" s="66" t="s">
        <v>1077</v>
      </c>
      <c r="E226" s="66" t="s">
        <v>1059</v>
      </c>
      <c r="F226" s="65" t="s">
        <v>186</v>
      </c>
      <c r="G226" s="65">
        <v>50456000</v>
      </c>
      <c r="H226" s="66" t="s">
        <v>438</v>
      </c>
      <c r="I226" s="66">
        <v>13</v>
      </c>
      <c r="J226" s="66" t="s">
        <v>414</v>
      </c>
      <c r="K226" s="66" t="s">
        <v>415</v>
      </c>
      <c r="L226" s="66" t="s">
        <v>414</v>
      </c>
      <c r="M226" s="66" t="s">
        <v>417</v>
      </c>
      <c r="N226" s="67">
        <v>0</v>
      </c>
      <c r="O226" s="67">
        <v>0</v>
      </c>
      <c r="P226" s="67">
        <v>0</v>
      </c>
      <c r="Q226" s="67">
        <v>1980</v>
      </c>
      <c r="Z226" s="26">
        <f t="shared" si="3"/>
        <v>1980</v>
      </c>
    </row>
    <row r="227" spans="1:26" hidden="1">
      <c r="A227" s="65" t="s">
        <v>31</v>
      </c>
      <c r="B227" s="66" t="s">
        <v>1291</v>
      </c>
      <c r="C227" s="65">
        <v>120201</v>
      </c>
      <c r="D227" s="66" t="s">
        <v>1077</v>
      </c>
      <c r="E227" s="66" t="s">
        <v>1059</v>
      </c>
      <c r="F227" s="65" t="s">
        <v>90</v>
      </c>
      <c r="G227" s="65">
        <v>50421100</v>
      </c>
      <c r="H227" s="66" t="s">
        <v>418</v>
      </c>
      <c r="I227" s="66">
        <v>13</v>
      </c>
      <c r="J227" s="66" t="s">
        <v>414</v>
      </c>
      <c r="K227" s="66" t="s">
        <v>415</v>
      </c>
      <c r="L227" s="66" t="s">
        <v>414</v>
      </c>
      <c r="M227" s="66" t="s">
        <v>417</v>
      </c>
      <c r="N227" s="67">
        <v>-84.461249542108732</v>
      </c>
      <c r="O227" s="67">
        <v>-80.657268798502798</v>
      </c>
      <c r="P227" s="67">
        <v>-84.461249542108732</v>
      </c>
      <c r="Q227" s="67">
        <v>-84.461249542108732</v>
      </c>
      <c r="Z227" s="26">
        <f t="shared" si="3"/>
        <v>-334.04101742482896</v>
      </c>
    </row>
    <row r="228" spans="1:26" hidden="1">
      <c r="A228" s="65" t="s">
        <v>31</v>
      </c>
      <c r="B228" s="66" t="s">
        <v>1291</v>
      </c>
      <c r="C228" s="65">
        <v>120201</v>
      </c>
      <c r="D228" s="66" t="s">
        <v>1077</v>
      </c>
      <c r="E228" s="66" t="s">
        <v>1059</v>
      </c>
      <c r="F228" s="65" t="s">
        <v>91</v>
      </c>
      <c r="G228" s="65">
        <v>50422100</v>
      </c>
      <c r="H228" s="66" t="s">
        <v>420</v>
      </c>
      <c r="I228" s="66">
        <v>13</v>
      </c>
      <c r="J228" s="66" t="s">
        <v>414</v>
      </c>
      <c r="K228" s="66" t="s">
        <v>415</v>
      </c>
      <c r="L228" s="66" t="s">
        <v>414</v>
      </c>
      <c r="M228" s="66" t="s">
        <v>417</v>
      </c>
      <c r="N228" s="67">
        <v>-89.574828985700719</v>
      </c>
      <c r="O228" s="67">
        <v>-85.503245849987053</v>
      </c>
      <c r="P228" s="67">
        <v>-89.574828985700719</v>
      </c>
      <c r="Q228" s="67">
        <v>-89.574828985700719</v>
      </c>
      <c r="Z228" s="26">
        <f t="shared" si="3"/>
        <v>-354.22773280708918</v>
      </c>
    </row>
    <row r="229" spans="1:26" hidden="1">
      <c r="A229" s="65" t="s">
        <v>31</v>
      </c>
      <c r="B229" s="66" t="s">
        <v>1291</v>
      </c>
      <c r="C229" s="65">
        <v>120201</v>
      </c>
      <c r="D229" s="66" t="s">
        <v>1077</v>
      </c>
      <c r="E229" s="66" t="s">
        <v>1059</v>
      </c>
      <c r="F229" s="65" t="s">
        <v>92</v>
      </c>
      <c r="G229" s="65">
        <v>53150000</v>
      </c>
      <c r="H229" s="66" t="s">
        <v>658</v>
      </c>
      <c r="I229" s="66">
        <v>15</v>
      </c>
      <c r="J229" s="66" t="s">
        <v>650</v>
      </c>
      <c r="K229" s="66" t="s">
        <v>651</v>
      </c>
      <c r="L229" s="66" t="s">
        <v>650</v>
      </c>
      <c r="M229" s="66" t="s">
        <v>660</v>
      </c>
      <c r="N229" s="67">
        <v>3500</v>
      </c>
      <c r="O229" s="67">
        <v>2500</v>
      </c>
      <c r="P229" s="67">
        <v>1500</v>
      </c>
      <c r="Q229" s="67">
        <v>500</v>
      </c>
      <c r="Z229" s="26">
        <f t="shared" si="3"/>
        <v>8000</v>
      </c>
    </row>
    <row r="230" spans="1:26" hidden="1">
      <c r="A230" s="65" t="s">
        <v>31</v>
      </c>
      <c r="B230" s="66" t="s">
        <v>1291</v>
      </c>
      <c r="C230" s="65">
        <v>120201</v>
      </c>
      <c r="D230" s="66" t="s">
        <v>1077</v>
      </c>
      <c r="E230" s="66" t="s">
        <v>1059</v>
      </c>
      <c r="F230" s="65" t="s">
        <v>187</v>
      </c>
      <c r="G230" s="65">
        <v>53152000</v>
      </c>
      <c r="H230" s="66" t="s">
        <v>676</v>
      </c>
      <c r="I230" s="66">
        <v>15</v>
      </c>
      <c r="J230" s="66" t="s">
        <v>650</v>
      </c>
      <c r="K230" s="66" t="s">
        <v>651</v>
      </c>
      <c r="L230" s="66" t="s">
        <v>650</v>
      </c>
      <c r="M230" s="66" t="s">
        <v>678</v>
      </c>
      <c r="N230" s="67">
        <v>35</v>
      </c>
      <c r="O230" s="67">
        <v>91</v>
      </c>
      <c r="P230" s="67">
        <v>250</v>
      </c>
      <c r="Q230" s="67">
        <v>0</v>
      </c>
      <c r="Z230" s="26">
        <f t="shared" si="3"/>
        <v>376</v>
      </c>
    </row>
    <row r="231" spans="1:26" hidden="1">
      <c r="A231" s="65" t="s">
        <v>31</v>
      </c>
      <c r="B231" s="66" t="s">
        <v>1291</v>
      </c>
      <c r="C231" s="65">
        <v>120201</v>
      </c>
      <c r="D231" s="66" t="s">
        <v>1077</v>
      </c>
      <c r="E231" s="66" t="s">
        <v>1059</v>
      </c>
      <c r="F231" s="65" t="s">
        <v>188</v>
      </c>
      <c r="G231" s="65">
        <v>52532000</v>
      </c>
      <c r="H231" s="66" t="s">
        <v>552</v>
      </c>
      <c r="I231" s="66">
        <v>16</v>
      </c>
      <c r="J231" s="66" t="s">
        <v>553</v>
      </c>
      <c r="K231" s="66" t="s">
        <v>554</v>
      </c>
      <c r="L231" s="66" t="s">
        <v>555</v>
      </c>
      <c r="M231" s="66" t="s">
        <v>506</v>
      </c>
      <c r="N231" s="67">
        <v>393.23</v>
      </c>
      <c r="O231" s="67">
        <v>575.85</v>
      </c>
      <c r="P231" s="67">
        <v>289.68</v>
      </c>
      <c r="Q231" s="67">
        <v>627.90000000000009</v>
      </c>
      <c r="Z231" s="26">
        <f t="shared" si="3"/>
        <v>1886.66</v>
      </c>
    </row>
    <row r="232" spans="1:26" hidden="1">
      <c r="A232" s="65" t="s">
        <v>31</v>
      </c>
      <c r="B232" s="66" t="s">
        <v>1291</v>
      </c>
      <c r="C232" s="65">
        <v>120201</v>
      </c>
      <c r="D232" s="66" t="s">
        <v>1077</v>
      </c>
      <c r="E232" s="66" t="s">
        <v>1059</v>
      </c>
      <c r="F232" s="65" t="s">
        <v>96</v>
      </c>
      <c r="G232" s="65">
        <v>52574000</v>
      </c>
      <c r="H232" s="66" t="s">
        <v>616</v>
      </c>
      <c r="I232" s="66">
        <v>17</v>
      </c>
      <c r="J232" s="66" t="s">
        <v>617</v>
      </c>
      <c r="K232" s="66" t="s">
        <v>618</v>
      </c>
      <c r="L232" s="66" t="s">
        <v>617</v>
      </c>
      <c r="M232" s="66" t="s">
        <v>506</v>
      </c>
      <c r="N232" s="67">
        <v>502.44</v>
      </c>
      <c r="O232" s="67">
        <v>701.4699999999998</v>
      </c>
      <c r="P232" s="67">
        <v>636.93000000000006</v>
      </c>
      <c r="Q232" s="67">
        <v>831.57999999999993</v>
      </c>
      <c r="Z232" s="26">
        <f t="shared" si="3"/>
        <v>2672.42</v>
      </c>
    </row>
    <row r="233" spans="1:26" hidden="1">
      <c r="A233" s="65" t="s">
        <v>31</v>
      </c>
      <c r="B233" s="66" t="s">
        <v>1291</v>
      </c>
      <c r="C233" s="65">
        <v>120201</v>
      </c>
      <c r="D233" s="66" t="s">
        <v>1077</v>
      </c>
      <c r="E233" s="66" t="s">
        <v>1059</v>
      </c>
      <c r="F233" s="65" t="s">
        <v>97</v>
      </c>
      <c r="G233" s="65">
        <v>52574100</v>
      </c>
      <c r="H233" s="66" t="s">
        <v>623</v>
      </c>
      <c r="I233" s="66">
        <v>17</v>
      </c>
      <c r="J233" s="66" t="s">
        <v>617</v>
      </c>
      <c r="K233" s="66" t="s">
        <v>618</v>
      </c>
      <c r="L233" s="66" t="s">
        <v>617</v>
      </c>
      <c r="M233" s="66" t="s">
        <v>506</v>
      </c>
      <c r="N233" s="67">
        <v>583</v>
      </c>
      <c r="O233" s="67">
        <v>583</v>
      </c>
      <c r="P233" s="67">
        <v>583</v>
      </c>
      <c r="Q233" s="67">
        <v>583</v>
      </c>
      <c r="Z233" s="26">
        <f t="shared" si="3"/>
        <v>2332</v>
      </c>
    </row>
    <row r="234" spans="1:26" hidden="1">
      <c r="A234" s="65" t="s">
        <v>31</v>
      </c>
      <c r="B234" s="66" t="s">
        <v>1291</v>
      </c>
      <c r="C234" s="65">
        <v>120201</v>
      </c>
      <c r="D234" s="66" t="s">
        <v>1077</v>
      </c>
      <c r="E234" s="66" t="s">
        <v>1059</v>
      </c>
      <c r="F234" s="65" t="s">
        <v>99</v>
      </c>
      <c r="G234" s="65">
        <v>52562000</v>
      </c>
      <c r="H234" s="66" t="s">
        <v>590</v>
      </c>
      <c r="I234" s="66">
        <v>19</v>
      </c>
      <c r="J234" s="66" t="s">
        <v>527</v>
      </c>
      <c r="K234" s="66" t="s">
        <v>528</v>
      </c>
      <c r="L234" s="66" t="s">
        <v>529</v>
      </c>
      <c r="M234" s="66" t="s">
        <v>506</v>
      </c>
      <c r="N234" s="67">
        <v>200</v>
      </c>
      <c r="O234" s="67">
        <v>200</v>
      </c>
      <c r="P234" s="67">
        <v>200</v>
      </c>
      <c r="Q234" s="67">
        <v>200</v>
      </c>
      <c r="Z234" s="26">
        <f t="shared" si="3"/>
        <v>800</v>
      </c>
    </row>
    <row r="235" spans="1:26" hidden="1">
      <c r="A235" s="65" t="s">
        <v>31</v>
      </c>
      <c r="B235" s="66" t="s">
        <v>1291</v>
      </c>
      <c r="C235" s="65">
        <v>120201</v>
      </c>
      <c r="D235" s="66" t="s">
        <v>1077</v>
      </c>
      <c r="E235" s="66" t="s">
        <v>1059</v>
      </c>
      <c r="F235" s="65" t="s">
        <v>156</v>
      </c>
      <c r="G235" s="65">
        <v>52582000</v>
      </c>
      <c r="H235" s="66" t="s">
        <v>633</v>
      </c>
      <c r="I235" s="66">
        <v>19</v>
      </c>
      <c r="J235" s="66" t="s">
        <v>527</v>
      </c>
      <c r="K235" s="66" t="s">
        <v>528</v>
      </c>
      <c r="L235" s="66" t="s">
        <v>529</v>
      </c>
      <c r="M235" s="66" t="s">
        <v>519</v>
      </c>
      <c r="N235" s="67">
        <v>111</v>
      </c>
      <c r="O235" s="67">
        <v>0</v>
      </c>
      <c r="P235" s="67">
        <v>0</v>
      </c>
      <c r="Q235" s="67">
        <v>0</v>
      </c>
      <c r="Z235" s="26">
        <f t="shared" si="3"/>
        <v>111</v>
      </c>
    </row>
    <row r="236" spans="1:26" hidden="1">
      <c r="A236" s="65" t="s">
        <v>31</v>
      </c>
      <c r="B236" s="66" t="s">
        <v>1291</v>
      </c>
      <c r="C236" s="65">
        <v>120201</v>
      </c>
      <c r="D236" s="66" t="s">
        <v>1077</v>
      </c>
      <c r="E236" s="66" t="s">
        <v>1059</v>
      </c>
      <c r="F236" s="65" t="s">
        <v>102</v>
      </c>
      <c r="G236" s="65">
        <v>52534021</v>
      </c>
      <c r="H236" s="66" t="s">
        <v>564</v>
      </c>
      <c r="I236" s="66">
        <v>21</v>
      </c>
      <c r="J236" s="66" t="s">
        <v>561</v>
      </c>
      <c r="K236" s="66" t="s">
        <v>562</v>
      </c>
      <c r="L236" s="66" t="s">
        <v>563</v>
      </c>
      <c r="M236" s="66" t="s">
        <v>506</v>
      </c>
      <c r="N236" s="67">
        <v>458</v>
      </c>
      <c r="O236" s="67">
        <v>233</v>
      </c>
      <c r="P236" s="67">
        <v>158</v>
      </c>
      <c r="Q236" s="67">
        <v>358</v>
      </c>
      <c r="Z236" s="26">
        <f t="shared" si="3"/>
        <v>1207</v>
      </c>
    </row>
    <row r="237" spans="1:26" hidden="1">
      <c r="A237" s="65" t="s">
        <v>31</v>
      </c>
      <c r="B237" s="66" t="s">
        <v>1291</v>
      </c>
      <c r="C237" s="65">
        <v>120201</v>
      </c>
      <c r="D237" s="66" t="s">
        <v>1077</v>
      </c>
      <c r="E237" s="66" t="s">
        <v>1059</v>
      </c>
      <c r="F237" s="65" t="s">
        <v>103</v>
      </c>
      <c r="G237" s="65">
        <v>52534000</v>
      </c>
      <c r="H237" s="66" t="s">
        <v>560</v>
      </c>
      <c r="I237" s="66">
        <v>21</v>
      </c>
      <c r="J237" s="66" t="s">
        <v>561</v>
      </c>
      <c r="K237" s="66" t="s">
        <v>562</v>
      </c>
      <c r="L237" s="66" t="s">
        <v>563</v>
      </c>
      <c r="M237" s="66" t="s">
        <v>506</v>
      </c>
      <c r="N237" s="67">
        <v>0</v>
      </c>
      <c r="O237" s="67">
        <v>0</v>
      </c>
      <c r="P237" s="67">
        <v>0</v>
      </c>
      <c r="Q237" s="67">
        <v>390</v>
      </c>
      <c r="Z237" s="26">
        <f t="shared" si="3"/>
        <v>390</v>
      </c>
    </row>
    <row r="238" spans="1:26" hidden="1">
      <c r="A238" s="65" t="s">
        <v>31</v>
      </c>
      <c r="B238" s="66" t="s">
        <v>1291</v>
      </c>
      <c r="C238" s="65">
        <v>120201</v>
      </c>
      <c r="D238" s="66" t="s">
        <v>1077</v>
      </c>
      <c r="E238" s="66" t="s">
        <v>1059</v>
      </c>
      <c r="F238" s="65" t="s">
        <v>104</v>
      </c>
      <c r="G238" s="65">
        <v>52534200</v>
      </c>
      <c r="H238" s="66" t="s">
        <v>565</v>
      </c>
      <c r="I238" s="66">
        <v>21</v>
      </c>
      <c r="J238" s="66" t="s">
        <v>561</v>
      </c>
      <c r="K238" s="66" t="s">
        <v>562</v>
      </c>
      <c r="L238" s="66" t="s">
        <v>563</v>
      </c>
      <c r="M238" s="66" t="s">
        <v>506</v>
      </c>
      <c r="N238" s="67">
        <v>0</v>
      </c>
      <c r="O238" s="67">
        <v>0</v>
      </c>
      <c r="P238" s="67">
        <v>0</v>
      </c>
      <c r="Q238" s="67">
        <v>40</v>
      </c>
      <c r="Z238" s="26">
        <f t="shared" si="3"/>
        <v>40</v>
      </c>
    </row>
    <row r="239" spans="1:26" hidden="1">
      <c r="A239" s="65" t="s">
        <v>31</v>
      </c>
      <c r="B239" s="66" t="s">
        <v>1291</v>
      </c>
      <c r="C239" s="65">
        <v>120201</v>
      </c>
      <c r="D239" s="66" t="s">
        <v>1077</v>
      </c>
      <c r="E239" s="66" t="s">
        <v>1059</v>
      </c>
      <c r="F239" s="65" t="s">
        <v>105</v>
      </c>
      <c r="G239" s="65">
        <v>52001000</v>
      </c>
      <c r="H239" s="66" t="s">
        <v>488</v>
      </c>
      <c r="I239" s="66">
        <v>22</v>
      </c>
      <c r="J239" s="66" t="s">
        <v>489</v>
      </c>
      <c r="K239" s="66" t="s">
        <v>490</v>
      </c>
      <c r="L239" s="66" t="s">
        <v>489</v>
      </c>
      <c r="M239" s="66" t="s">
        <v>492</v>
      </c>
      <c r="N239" s="67">
        <v>366.66666666666657</v>
      </c>
      <c r="O239" s="67">
        <v>366.66666666666657</v>
      </c>
      <c r="P239" s="67">
        <v>366.66666666666657</v>
      </c>
      <c r="Q239" s="67">
        <v>366.66666666666657</v>
      </c>
      <c r="Z239" s="26">
        <f t="shared" si="3"/>
        <v>1466.6666666666663</v>
      </c>
    </row>
    <row r="240" spans="1:26" hidden="1">
      <c r="A240" s="65" t="s">
        <v>31</v>
      </c>
      <c r="B240" s="66" t="s">
        <v>1291</v>
      </c>
      <c r="C240" s="65">
        <v>120201</v>
      </c>
      <c r="D240" s="66" t="s">
        <v>1077</v>
      </c>
      <c r="E240" s="66" t="s">
        <v>1059</v>
      </c>
      <c r="F240" s="65" t="s">
        <v>189</v>
      </c>
      <c r="G240" s="65">
        <v>62002300</v>
      </c>
      <c r="H240" s="66" t="s">
        <v>819</v>
      </c>
      <c r="I240" s="66">
        <v>29</v>
      </c>
      <c r="J240" s="66" t="s">
        <v>814</v>
      </c>
      <c r="K240" s="66" t="s">
        <v>815</v>
      </c>
      <c r="L240" s="66" t="s">
        <v>816</v>
      </c>
      <c r="M240" s="66" t="s">
        <v>821</v>
      </c>
      <c r="N240" s="67">
        <v>658.25</v>
      </c>
      <c r="O240" s="67">
        <v>658.25</v>
      </c>
      <c r="P240" s="67">
        <v>3158.25</v>
      </c>
      <c r="Q240" s="67">
        <v>658.25</v>
      </c>
      <c r="Z240" s="26">
        <f t="shared" si="3"/>
        <v>5133</v>
      </c>
    </row>
    <row r="241" spans="1:26" hidden="1">
      <c r="A241" s="65" t="s">
        <v>31</v>
      </c>
      <c r="B241" s="66" t="s">
        <v>1291</v>
      </c>
      <c r="C241" s="65">
        <v>120201</v>
      </c>
      <c r="D241" s="66" t="s">
        <v>1077</v>
      </c>
      <c r="E241" s="66" t="s">
        <v>1059</v>
      </c>
      <c r="F241" s="65" t="s">
        <v>190</v>
      </c>
      <c r="G241" s="65">
        <v>62002400</v>
      </c>
      <c r="H241" s="66" t="s">
        <v>822</v>
      </c>
      <c r="I241" s="66">
        <v>29</v>
      </c>
      <c r="J241" s="66" t="s">
        <v>814</v>
      </c>
      <c r="K241" s="66" t="s">
        <v>815</v>
      </c>
      <c r="L241" s="66" t="s">
        <v>816</v>
      </c>
      <c r="M241" s="66" t="s">
        <v>824</v>
      </c>
      <c r="N241" s="67">
        <v>1316.5</v>
      </c>
      <c r="O241" s="67">
        <v>1316.5</v>
      </c>
      <c r="P241" s="67">
        <v>6316.5</v>
      </c>
      <c r="Q241" s="67">
        <v>1316.5</v>
      </c>
      <c r="Z241" s="26">
        <f t="shared" si="3"/>
        <v>10266</v>
      </c>
    </row>
    <row r="242" spans="1:26" hidden="1">
      <c r="A242" s="65" t="s">
        <v>31</v>
      </c>
      <c r="B242" s="66" t="s">
        <v>1291</v>
      </c>
      <c r="C242" s="65">
        <v>120201</v>
      </c>
      <c r="D242" s="66" t="s">
        <v>1077</v>
      </c>
      <c r="E242" s="66" t="s">
        <v>1059</v>
      </c>
      <c r="F242" s="65" t="s">
        <v>191</v>
      </c>
      <c r="G242" s="65">
        <v>62510000</v>
      </c>
      <c r="H242" s="66" t="s">
        <v>839</v>
      </c>
      <c r="I242" s="66">
        <v>29</v>
      </c>
      <c r="J242" s="66" t="s">
        <v>814</v>
      </c>
      <c r="K242" s="66" t="s">
        <v>815</v>
      </c>
      <c r="L242" s="66" t="s">
        <v>816</v>
      </c>
      <c r="M242" s="66" t="s">
        <v>834</v>
      </c>
      <c r="N242" s="67">
        <v>24030</v>
      </c>
      <c r="O242" s="67">
        <v>28474</v>
      </c>
      <c r="P242" s="67">
        <v>28474</v>
      </c>
      <c r="Q242" s="67">
        <v>28474</v>
      </c>
      <c r="Z242" s="26">
        <f t="shared" si="3"/>
        <v>109452</v>
      </c>
    </row>
    <row r="243" spans="1:26" hidden="1">
      <c r="A243" s="65" t="s">
        <v>31</v>
      </c>
      <c r="B243" s="66" t="s">
        <v>1291</v>
      </c>
      <c r="C243" s="65">
        <v>120201</v>
      </c>
      <c r="D243" s="66" t="s">
        <v>1077</v>
      </c>
      <c r="E243" s="66" t="s">
        <v>1059</v>
      </c>
      <c r="F243" s="65" t="s">
        <v>192</v>
      </c>
      <c r="G243" s="65">
        <v>63110000</v>
      </c>
      <c r="H243" s="66" t="s">
        <v>844</v>
      </c>
      <c r="I243" s="66">
        <v>29</v>
      </c>
      <c r="J243" s="66" t="s">
        <v>814</v>
      </c>
      <c r="K243" s="66" t="s">
        <v>815</v>
      </c>
      <c r="L243" s="66" t="s">
        <v>816</v>
      </c>
      <c r="M243" s="66" t="s">
        <v>846</v>
      </c>
      <c r="N243" s="67">
        <v>4700</v>
      </c>
      <c r="O243" s="67">
        <v>4700</v>
      </c>
      <c r="P243" s="67">
        <v>4700</v>
      </c>
      <c r="Q243" s="67">
        <v>4700</v>
      </c>
      <c r="Z243" s="26">
        <f t="shared" si="3"/>
        <v>18800</v>
      </c>
    </row>
    <row r="244" spans="1:26" hidden="1">
      <c r="A244" s="65" t="s">
        <v>31</v>
      </c>
      <c r="B244" s="66" t="s">
        <v>1291</v>
      </c>
      <c r="C244" s="65">
        <v>120201</v>
      </c>
      <c r="D244" s="66" t="s">
        <v>1077</v>
      </c>
      <c r="E244" s="66" t="s">
        <v>1059</v>
      </c>
      <c r="F244" s="65" t="s">
        <v>69</v>
      </c>
      <c r="G244" s="65">
        <v>68532000</v>
      </c>
      <c r="H244" s="66" t="s">
        <v>892</v>
      </c>
      <c r="I244" s="66">
        <v>34</v>
      </c>
      <c r="J244" s="66" t="s">
        <v>887</v>
      </c>
      <c r="K244" s="66" t="s">
        <v>888</v>
      </c>
      <c r="L244" s="66" t="s">
        <v>887</v>
      </c>
      <c r="M244" s="66" t="s">
        <v>894</v>
      </c>
      <c r="N244" s="67">
        <v>0</v>
      </c>
      <c r="O244" s="67">
        <v>0</v>
      </c>
      <c r="P244" s="67">
        <v>0</v>
      </c>
      <c r="Q244" s="67">
        <v>0</v>
      </c>
      <c r="Z244" s="26">
        <f t="shared" si="3"/>
        <v>0</v>
      </c>
    </row>
    <row r="245" spans="1:26" hidden="1">
      <c r="A245" s="65" t="s">
        <v>31</v>
      </c>
      <c r="B245" s="66" t="s">
        <v>1291</v>
      </c>
      <c r="C245" s="65">
        <v>120201</v>
      </c>
      <c r="D245" s="66" t="s">
        <v>1077</v>
      </c>
      <c r="E245" s="66" t="s">
        <v>1059</v>
      </c>
      <c r="F245" s="65" t="s">
        <v>70</v>
      </c>
      <c r="G245" s="65">
        <v>68533000</v>
      </c>
      <c r="H245" s="66" t="s">
        <v>896</v>
      </c>
      <c r="I245" s="66">
        <v>34</v>
      </c>
      <c r="J245" s="66" t="s">
        <v>887</v>
      </c>
      <c r="K245" s="66" t="s">
        <v>888</v>
      </c>
      <c r="L245" s="66" t="s">
        <v>887</v>
      </c>
      <c r="M245" s="66" t="s">
        <v>894</v>
      </c>
      <c r="N245" s="67">
        <v>4459.3563957729002</v>
      </c>
      <c r="O245" s="67">
        <v>4271.2151395590381</v>
      </c>
      <c r="P245" s="67">
        <v>4492.0450469729003</v>
      </c>
      <c r="Q245" s="67">
        <v>4492.0450469729003</v>
      </c>
      <c r="Z245" s="26">
        <f t="shared" si="3"/>
        <v>17714.66162927774</v>
      </c>
    </row>
    <row r="246" spans="1:26" hidden="1">
      <c r="A246" s="65" t="s">
        <v>31</v>
      </c>
      <c r="B246" s="66" t="s">
        <v>1291</v>
      </c>
      <c r="C246" s="65">
        <v>120201</v>
      </c>
      <c r="D246" s="66" t="s">
        <v>1077</v>
      </c>
      <c r="E246" s="66" t="s">
        <v>1059</v>
      </c>
      <c r="F246" s="65" t="s">
        <v>71</v>
      </c>
      <c r="G246" s="65">
        <v>68535000</v>
      </c>
      <c r="H246" s="66" t="s">
        <v>898</v>
      </c>
      <c r="I246" s="66">
        <v>34</v>
      </c>
      <c r="J246" s="66" t="s">
        <v>887</v>
      </c>
      <c r="K246" s="66" t="s">
        <v>888</v>
      </c>
      <c r="L246" s="66" t="s">
        <v>887</v>
      </c>
      <c r="M246" s="66" t="s">
        <v>894</v>
      </c>
      <c r="N246" s="67">
        <v>0</v>
      </c>
      <c r="O246" s="67">
        <v>0</v>
      </c>
      <c r="P246" s="67">
        <v>0</v>
      </c>
      <c r="Q246" s="67">
        <v>0</v>
      </c>
      <c r="Z246" s="26">
        <f t="shared" si="3"/>
        <v>0</v>
      </c>
    </row>
    <row r="247" spans="1:26" hidden="1">
      <c r="A247" s="65" t="s">
        <v>31</v>
      </c>
      <c r="B247" s="66" t="s">
        <v>1291</v>
      </c>
      <c r="C247" s="65">
        <v>120201</v>
      </c>
      <c r="D247" s="66" t="s">
        <v>1077</v>
      </c>
      <c r="E247" s="66" t="s">
        <v>1059</v>
      </c>
      <c r="F247" s="65" t="s">
        <v>128</v>
      </c>
      <c r="G247" s="65">
        <v>68532100</v>
      </c>
      <c r="H247" s="66" t="s">
        <v>895</v>
      </c>
      <c r="I247" s="66">
        <v>34</v>
      </c>
      <c r="J247" s="66" t="s">
        <v>887</v>
      </c>
      <c r="K247" s="66" t="s">
        <v>888</v>
      </c>
      <c r="L247" s="66" t="s">
        <v>887</v>
      </c>
      <c r="M247" s="66" t="s">
        <v>894</v>
      </c>
      <c r="N247" s="67">
        <v>0</v>
      </c>
      <c r="O247" s="67">
        <v>0</v>
      </c>
      <c r="P247" s="67">
        <v>0</v>
      </c>
      <c r="Q247" s="67">
        <v>0</v>
      </c>
      <c r="Z247" s="26">
        <f t="shared" si="3"/>
        <v>0</v>
      </c>
    </row>
    <row r="248" spans="1:26" hidden="1">
      <c r="A248" s="65" t="s">
        <v>31</v>
      </c>
      <c r="B248" s="66" t="s">
        <v>1291</v>
      </c>
      <c r="C248" s="65">
        <v>120201</v>
      </c>
      <c r="D248" s="66" t="s">
        <v>1077</v>
      </c>
      <c r="E248" s="66" t="s">
        <v>1059</v>
      </c>
      <c r="F248" s="65" t="s">
        <v>129</v>
      </c>
      <c r="G248" s="65">
        <v>68533100</v>
      </c>
      <c r="H248" s="66" t="s">
        <v>897</v>
      </c>
      <c r="I248" s="66">
        <v>34</v>
      </c>
      <c r="J248" s="66" t="s">
        <v>887</v>
      </c>
      <c r="K248" s="66" t="s">
        <v>888</v>
      </c>
      <c r="L248" s="66" t="s">
        <v>887</v>
      </c>
      <c r="M248" s="66" t="s">
        <v>894</v>
      </c>
      <c r="N248" s="67">
        <v>-309.02325326870658</v>
      </c>
      <c r="O248" s="67">
        <v>-295.14357886922494</v>
      </c>
      <c r="P248" s="67">
        <v>-309.02325326870658</v>
      </c>
      <c r="Q248" s="67">
        <v>-309.02325326870658</v>
      </c>
      <c r="Z248" s="26">
        <f t="shared" si="3"/>
        <v>-1222.2133386753449</v>
      </c>
    </row>
    <row r="249" spans="1:26" hidden="1">
      <c r="A249" s="65" t="s">
        <v>31</v>
      </c>
      <c r="B249" s="66" t="s">
        <v>1291</v>
      </c>
      <c r="C249" s="65">
        <v>120201</v>
      </c>
      <c r="D249" s="66" t="s">
        <v>1077</v>
      </c>
      <c r="E249" s="66" t="s">
        <v>1059</v>
      </c>
      <c r="F249" s="65" t="s">
        <v>130</v>
      </c>
      <c r="G249" s="65">
        <v>68535100</v>
      </c>
      <c r="H249" s="66" t="s">
        <v>899</v>
      </c>
      <c r="I249" s="66">
        <v>34</v>
      </c>
      <c r="J249" s="66" t="s">
        <v>887</v>
      </c>
      <c r="K249" s="66" t="s">
        <v>888</v>
      </c>
      <c r="L249" s="66" t="s">
        <v>887</v>
      </c>
      <c r="M249" s="66" t="s">
        <v>894</v>
      </c>
      <c r="N249" s="67">
        <v>0</v>
      </c>
      <c r="O249" s="67">
        <v>0</v>
      </c>
      <c r="P249" s="67">
        <v>0</v>
      </c>
      <c r="Q249" s="67">
        <v>0</v>
      </c>
      <c r="Z249" s="26">
        <f t="shared" si="3"/>
        <v>0</v>
      </c>
    </row>
    <row r="250" spans="1:26" hidden="1">
      <c r="A250" s="65" t="s">
        <v>32</v>
      </c>
      <c r="B250" s="66" t="s">
        <v>1291</v>
      </c>
      <c r="C250" s="65">
        <v>120203</v>
      </c>
      <c r="D250" s="66" t="s">
        <v>1079</v>
      </c>
      <c r="E250" s="66" t="s">
        <v>1059</v>
      </c>
      <c r="F250" s="65" t="s">
        <v>80</v>
      </c>
      <c r="G250" s="65">
        <v>50109900</v>
      </c>
      <c r="H250" s="66" t="s">
        <v>388</v>
      </c>
      <c r="I250" s="66">
        <v>10</v>
      </c>
      <c r="J250" s="66" t="s">
        <v>347</v>
      </c>
      <c r="K250" s="66" t="s">
        <v>348</v>
      </c>
      <c r="L250" s="66" t="s">
        <v>349</v>
      </c>
      <c r="M250" s="66" t="s">
        <v>351</v>
      </c>
      <c r="N250" s="67">
        <v>-4934.2687785600001</v>
      </c>
      <c r="O250" s="67">
        <v>-4709.9838340800006</v>
      </c>
      <c r="P250" s="67">
        <v>-5004.2175145600004</v>
      </c>
      <c r="Q250" s="67">
        <v>-5004.2175145600004</v>
      </c>
      <c r="Z250" s="26">
        <f t="shared" si="3"/>
        <v>-19652.687641760003</v>
      </c>
    </row>
    <row r="251" spans="1:26" hidden="1">
      <c r="A251" s="65" t="s">
        <v>32</v>
      </c>
      <c r="B251" s="66" t="s">
        <v>1291</v>
      </c>
      <c r="C251" s="65">
        <v>120203</v>
      </c>
      <c r="D251" s="66" t="s">
        <v>1079</v>
      </c>
      <c r="E251" s="66" t="s">
        <v>1059</v>
      </c>
      <c r="F251" s="65" t="s">
        <v>152</v>
      </c>
      <c r="G251" s="65">
        <v>50110000</v>
      </c>
      <c r="H251" s="66" t="s">
        <v>389</v>
      </c>
      <c r="I251" s="66">
        <v>10</v>
      </c>
      <c r="J251" s="66" t="s">
        <v>347</v>
      </c>
      <c r="K251" s="66" t="s">
        <v>348</v>
      </c>
      <c r="L251" s="66" t="s">
        <v>349</v>
      </c>
      <c r="M251" s="66" t="s">
        <v>351</v>
      </c>
      <c r="N251" s="67">
        <v>8837.5237898470605</v>
      </c>
      <c r="O251" s="67">
        <v>8837.5237898470605</v>
      </c>
      <c r="P251" s="67">
        <v>9002.8817675457813</v>
      </c>
      <c r="Q251" s="67">
        <v>9002.8817675457813</v>
      </c>
      <c r="Z251" s="26">
        <f t="shared" si="3"/>
        <v>35680.811114785683</v>
      </c>
    </row>
    <row r="252" spans="1:26" hidden="1">
      <c r="A252" s="65" t="s">
        <v>32</v>
      </c>
      <c r="B252" s="66" t="s">
        <v>1291</v>
      </c>
      <c r="C252" s="65">
        <v>120203</v>
      </c>
      <c r="D252" s="66" t="s">
        <v>1079</v>
      </c>
      <c r="E252" s="66" t="s">
        <v>1059</v>
      </c>
      <c r="F252" s="65" t="s">
        <v>153</v>
      </c>
      <c r="G252" s="65">
        <v>50119900</v>
      </c>
      <c r="H252" s="66" t="s">
        <v>406</v>
      </c>
      <c r="I252" s="66">
        <v>10</v>
      </c>
      <c r="J252" s="66" t="s">
        <v>347</v>
      </c>
      <c r="K252" s="66" t="s">
        <v>348</v>
      </c>
      <c r="L252" s="66" t="s">
        <v>349</v>
      </c>
      <c r="M252" s="66" t="s">
        <v>351</v>
      </c>
      <c r="N252" s="67">
        <v>-223.42490028456007</v>
      </c>
      <c r="O252" s="67">
        <v>-223.42490028456007</v>
      </c>
      <c r="P252" s="67">
        <v>-227.79506948328003</v>
      </c>
      <c r="Q252" s="67">
        <v>-227.79506948328003</v>
      </c>
      <c r="Z252" s="26">
        <f t="shared" si="3"/>
        <v>-902.4399395356802</v>
      </c>
    </row>
    <row r="253" spans="1:26" hidden="1">
      <c r="A253" s="65" t="s">
        <v>32</v>
      </c>
      <c r="B253" s="66" t="s">
        <v>1291</v>
      </c>
      <c r="C253" s="65">
        <v>120203</v>
      </c>
      <c r="D253" s="66" t="s">
        <v>1079</v>
      </c>
      <c r="E253" s="66" t="s">
        <v>1059</v>
      </c>
      <c r="F253" s="65" t="s">
        <v>52</v>
      </c>
      <c r="G253" s="65">
        <v>50100000</v>
      </c>
      <c r="H253" s="66" t="s">
        <v>346</v>
      </c>
      <c r="I253" s="66">
        <v>10</v>
      </c>
      <c r="J253" s="66" t="s">
        <v>347</v>
      </c>
      <c r="K253" s="66" t="s">
        <v>348</v>
      </c>
      <c r="L253" s="66" t="s">
        <v>349</v>
      </c>
      <c r="M253" s="66" t="s">
        <v>351</v>
      </c>
      <c r="N253" s="67">
        <v>117122.86843200005</v>
      </c>
      <c r="O253" s="67">
        <v>111799.10077599996</v>
      </c>
      <c r="P253" s="67">
        <v>118800.180032</v>
      </c>
      <c r="Q253" s="67">
        <v>118800.180032</v>
      </c>
      <c r="Z253" s="26">
        <f t="shared" si="3"/>
        <v>466522.329272</v>
      </c>
    </row>
    <row r="254" spans="1:26" hidden="1">
      <c r="A254" s="65" t="s">
        <v>32</v>
      </c>
      <c r="B254" s="66" t="s">
        <v>1291</v>
      </c>
      <c r="C254" s="65">
        <v>120203</v>
      </c>
      <c r="D254" s="66" t="s">
        <v>1079</v>
      </c>
      <c r="E254" s="66" t="s">
        <v>1059</v>
      </c>
      <c r="F254" s="65" t="s">
        <v>81</v>
      </c>
      <c r="G254" s="65">
        <v>50171000</v>
      </c>
      <c r="H254" s="66" t="s">
        <v>409</v>
      </c>
      <c r="I254" s="66">
        <v>10</v>
      </c>
      <c r="J254" s="66" t="s">
        <v>347</v>
      </c>
      <c r="K254" s="66" t="s">
        <v>348</v>
      </c>
      <c r="L254" s="66" t="s">
        <v>349</v>
      </c>
      <c r="M254" s="66" t="s">
        <v>351</v>
      </c>
      <c r="N254" s="67">
        <v>1278.2018018111585</v>
      </c>
      <c r="O254" s="67">
        <v>1220.1058108197421</v>
      </c>
      <c r="P254" s="67">
        <v>1278.2018018111585</v>
      </c>
      <c r="Q254" s="67">
        <v>1278.2018018111585</v>
      </c>
      <c r="Z254" s="26">
        <f t="shared" si="3"/>
        <v>5054.7112162532176</v>
      </c>
    </row>
    <row r="255" spans="1:26" hidden="1">
      <c r="A255" s="65" t="s">
        <v>32</v>
      </c>
      <c r="B255" s="66" t="s">
        <v>1291</v>
      </c>
      <c r="C255" s="65">
        <v>120203</v>
      </c>
      <c r="D255" s="66" t="s">
        <v>1079</v>
      </c>
      <c r="E255" s="66" t="s">
        <v>1059</v>
      </c>
      <c r="F255" s="65" t="s">
        <v>84</v>
      </c>
      <c r="G255" s="65">
        <v>50550000</v>
      </c>
      <c r="H255" s="66" t="s">
        <v>446</v>
      </c>
      <c r="I255" s="66">
        <v>12</v>
      </c>
      <c r="J255" s="66" t="s">
        <v>442</v>
      </c>
      <c r="K255" s="66" t="s">
        <v>443</v>
      </c>
      <c r="L255" s="66" t="s">
        <v>444</v>
      </c>
      <c r="M255" s="66" t="s">
        <v>417</v>
      </c>
      <c r="N255" s="67">
        <v>23684.04</v>
      </c>
      <c r="O255" s="67">
        <v>23684.04</v>
      </c>
      <c r="P255" s="67">
        <v>23684.04</v>
      </c>
      <c r="Q255" s="67">
        <v>23684.04</v>
      </c>
      <c r="Z255" s="26">
        <f t="shared" si="3"/>
        <v>94736.16</v>
      </c>
    </row>
    <row r="256" spans="1:26" hidden="1">
      <c r="A256" s="65" t="s">
        <v>32</v>
      </c>
      <c r="B256" s="66" t="s">
        <v>1291</v>
      </c>
      <c r="C256" s="65">
        <v>120203</v>
      </c>
      <c r="D256" s="66" t="s">
        <v>1079</v>
      </c>
      <c r="E256" s="66" t="s">
        <v>1059</v>
      </c>
      <c r="F256" s="65" t="s">
        <v>85</v>
      </c>
      <c r="G256" s="65">
        <v>50550100</v>
      </c>
      <c r="H256" s="66" t="s">
        <v>447</v>
      </c>
      <c r="I256" s="66">
        <v>12</v>
      </c>
      <c r="J256" s="66" t="s">
        <v>442</v>
      </c>
      <c r="K256" s="66" t="s">
        <v>443</v>
      </c>
      <c r="L256" s="66" t="s">
        <v>444</v>
      </c>
      <c r="M256" s="66" t="s">
        <v>417</v>
      </c>
      <c r="N256" s="67">
        <v>-965.11999999999989</v>
      </c>
      <c r="O256" s="67">
        <v>-965.11999999999989</v>
      </c>
      <c r="P256" s="67">
        <v>-965.11999999999989</v>
      </c>
      <c r="Q256" s="67">
        <v>-965.11999999999989</v>
      </c>
      <c r="Z256" s="26">
        <f t="shared" si="3"/>
        <v>-3860.4799999999996</v>
      </c>
    </row>
    <row r="257" spans="1:26" hidden="1">
      <c r="A257" s="65" t="s">
        <v>32</v>
      </c>
      <c r="B257" s="66" t="s">
        <v>1291</v>
      </c>
      <c r="C257" s="65">
        <v>120203</v>
      </c>
      <c r="D257" s="66" t="s">
        <v>1079</v>
      </c>
      <c r="E257" s="66" t="s">
        <v>1059</v>
      </c>
      <c r="F257" s="65" t="s">
        <v>53</v>
      </c>
      <c r="G257" s="65">
        <v>50421000</v>
      </c>
      <c r="H257" s="66" t="s">
        <v>413</v>
      </c>
      <c r="I257" s="66">
        <v>13</v>
      </c>
      <c r="J257" s="66" t="s">
        <v>414</v>
      </c>
      <c r="K257" s="66" t="s">
        <v>415</v>
      </c>
      <c r="L257" s="66" t="s">
        <v>414</v>
      </c>
      <c r="M257" s="66" t="s">
        <v>417</v>
      </c>
      <c r="N257" s="67">
        <v>2671.8531661272709</v>
      </c>
      <c r="O257" s="67">
        <v>2557.4992681544218</v>
      </c>
      <c r="P257" s="67">
        <v>2706.3163902269193</v>
      </c>
      <c r="Q257" s="67">
        <v>2706.3163902269193</v>
      </c>
      <c r="Z257" s="26">
        <f t="shared" si="3"/>
        <v>10641.98521473553</v>
      </c>
    </row>
    <row r="258" spans="1:26" hidden="1">
      <c r="A258" s="65" t="s">
        <v>32</v>
      </c>
      <c r="B258" s="66" t="s">
        <v>1291</v>
      </c>
      <c r="C258" s="65">
        <v>120203</v>
      </c>
      <c r="D258" s="66" t="s">
        <v>1079</v>
      </c>
      <c r="E258" s="66" t="s">
        <v>1059</v>
      </c>
      <c r="F258" s="65" t="s">
        <v>54</v>
      </c>
      <c r="G258" s="65">
        <v>50422000</v>
      </c>
      <c r="H258" s="66" t="s">
        <v>419</v>
      </c>
      <c r="I258" s="66">
        <v>13</v>
      </c>
      <c r="J258" s="66" t="s">
        <v>414</v>
      </c>
      <c r="K258" s="66" t="s">
        <v>415</v>
      </c>
      <c r="L258" s="66" t="s">
        <v>414</v>
      </c>
      <c r="M258" s="66" t="s">
        <v>417</v>
      </c>
      <c r="N258" s="67">
        <v>2228.5199874225214</v>
      </c>
      <c r="O258" s="67">
        <v>2127.220442539679</v>
      </c>
      <c r="P258" s="67">
        <v>2246.494755349222</v>
      </c>
      <c r="Q258" s="67">
        <v>2246.494755349222</v>
      </c>
      <c r="Z258" s="26">
        <f t="shared" si="3"/>
        <v>8848.7299406606435</v>
      </c>
    </row>
    <row r="259" spans="1:26" hidden="1">
      <c r="A259" s="65" t="s">
        <v>32</v>
      </c>
      <c r="B259" s="66" t="s">
        <v>1291</v>
      </c>
      <c r="C259" s="65">
        <v>120203</v>
      </c>
      <c r="D259" s="66" t="s">
        <v>1079</v>
      </c>
      <c r="E259" s="66" t="s">
        <v>1059</v>
      </c>
      <c r="F259" s="65" t="s">
        <v>90</v>
      </c>
      <c r="G259" s="65">
        <v>50421100</v>
      </c>
      <c r="H259" s="66" t="s">
        <v>418</v>
      </c>
      <c r="I259" s="66">
        <v>13</v>
      </c>
      <c r="J259" s="66" t="s">
        <v>414</v>
      </c>
      <c r="K259" s="66" t="s">
        <v>415</v>
      </c>
      <c r="L259" s="66" t="s">
        <v>414</v>
      </c>
      <c r="M259" s="66" t="s">
        <v>417</v>
      </c>
      <c r="N259" s="67">
        <v>-107.78280392310145</v>
      </c>
      <c r="O259" s="67">
        <v>-103.16444692145727</v>
      </c>
      <c r="P259" s="67">
        <v>-109.24724062170128</v>
      </c>
      <c r="Q259" s="67">
        <v>-109.24724062170128</v>
      </c>
      <c r="Z259" s="26">
        <f t="shared" ref="Z259:Z322" si="4">SUM(N259:Y259)</f>
        <v>-429.44173208796127</v>
      </c>
    </row>
    <row r="260" spans="1:26" hidden="1">
      <c r="A260" s="65" t="s">
        <v>32</v>
      </c>
      <c r="B260" s="66" t="s">
        <v>1291</v>
      </c>
      <c r="C260" s="65">
        <v>120203</v>
      </c>
      <c r="D260" s="66" t="s">
        <v>1079</v>
      </c>
      <c r="E260" s="66" t="s">
        <v>1059</v>
      </c>
      <c r="F260" s="65" t="s">
        <v>91</v>
      </c>
      <c r="G260" s="65">
        <v>50422100</v>
      </c>
      <c r="H260" s="66" t="s">
        <v>420</v>
      </c>
      <c r="I260" s="66">
        <v>13</v>
      </c>
      <c r="J260" s="66" t="s">
        <v>414</v>
      </c>
      <c r="K260" s="66" t="s">
        <v>415</v>
      </c>
      <c r="L260" s="66" t="s">
        <v>414</v>
      </c>
      <c r="M260" s="66" t="s">
        <v>417</v>
      </c>
      <c r="N260" s="67">
        <v>-79.935865597856576</v>
      </c>
      <c r="O260" s="67">
        <v>-76.30241716159037</v>
      </c>
      <c r="P260" s="67">
        <v>-80.776742554493069</v>
      </c>
      <c r="Q260" s="67">
        <v>-80.776742554493069</v>
      </c>
      <c r="Z260" s="26">
        <f t="shared" si="4"/>
        <v>-317.79176786843311</v>
      </c>
    </row>
    <row r="261" spans="1:26" hidden="1">
      <c r="A261" s="65" t="s">
        <v>32</v>
      </c>
      <c r="B261" s="66" t="s">
        <v>1291</v>
      </c>
      <c r="C261" s="65">
        <v>120203</v>
      </c>
      <c r="D261" s="66" t="s">
        <v>1079</v>
      </c>
      <c r="E261" s="66" t="s">
        <v>1059</v>
      </c>
      <c r="F261" s="65" t="s">
        <v>69</v>
      </c>
      <c r="G261" s="65">
        <v>68532000</v>
      </c>
      <c r="H261" s="66" t="s">
        <v>892</v>
      </c>
      <c r="I261" s="66">
        <v>34</v>
      </c>
      <c r="J261" s="66" t="s">
        <v>887</v>
      </c>
      <c r="K261" s="66" t="s">
        <v>888</v>
      </c>
      <c r="L261" s="66" t="s">
        <v>887</v>
      </c>
      <c r="M261" s="66" t="s">
        <v>894</v>
      </c>
      <c r="N261" s="67">
        <v>0</v>
      </c>
      <c r="O261" s="67">
        <v>0</v>
      </c>
      <c r="P261" s="67">
        <v>0</v>
      </c>
      <c r="Q261" s="67">
        <v>0</v>
      </c>
      <c r="Z261" s="26">
        <f t="shared" si="4"/>
        <v>0</v>
      </c>
    </row>
    <row r="262" spans="1:26" hidden="1">
      <c r="A262" s="65" t="s">
        <v>32</v>
      </c>
      <c r="B262" s="66" t="s">
        <v>1291</v>
      </c>
      <c r="C262" s="65">
        <v>120203</v>
      </c>
      <c r="D262" s="66" t="s">
        <v>1079</v>
      </c>
      <c r="E262" s="66" t="s">
        <v>1059</v>
      </c>
      <c r="F262" s="65" t="s">
        <v>70</v>
      </c>
      <c r="G262" s="65">
        <v>68533000</v>
      </c>
      <c r="H262" s="66" t="s">
        <v>896</v>
      </c>
      <c r="I262" s="66">
        <v>34</v>
      </c>
      <c r="J262" s="66" t="s">
        <v>887</v>
      </c>
      <c r="K262" s="66" t="s">
        <v>888</v>
      </c>
      <c r="L262" s="66" t="s">
        <v>887</v>
      </c>
      <c r="M262" s="66" t="s">
        <v>894</v>
      </c>
      <c r="N262" s="67">
        <v>9734.0784620578524</v>
      </c>
      <c r="O262" s="67">
        <v>9322.3535030630119</v>
      </c>
      <c r="P262" s="67">
        <v>9875.0435379278042</v>
      </c>
      <c r="Q262" s="67">
        <v>9875.0435379278042</v>
      </c>
      <c r="Z262" s="26">
        <f t="shared" si="4"/>
        <v>38806.519040976476</v>
      </c>
    </row>
    <row r="263" spans="1:26" hidden="1">
      <c r="A263" s="65" t="s">
        <v>32</v>
      </c>
      <c r="B263" s="66" t="s">
        <v>1291</v>
      </c>
      <c r="C263" s="65">
        <v>120203</v>
      </c>
      <c r="D263" s="66" t="s">
        <v>1079</v>
      </c>
      <c r="E263" s="66" t="s">
        <v>1059</v>
      </c>
      <c r="F263" s="65" t="s">
        <v>71</v>
      </c>
      <c r="G263" s="65">
        <v>68535000</v>
      </c>
      <c r="H263" s="66" t="s">
        <v>898</v>
      </c>
      <c r="I263" s="66">
        <v>34</v>
      </c>
      <c r="J263" s="66" t="s">
        <v>887</v>
      </c>
      <c r="K263" s="66" t="s">
        <v>888</v>
      </c>
      <c r="L263" s="66" t="s">
        <v>887</v>
      </c>
      <c r="M263" s="66" t="s">
        <v>894</v>
      </c>
      <c r="N263" s="67">
        <v>0</v>
      </c>
      <c r="O263" s="67">
        <v>0</v>
      </c>
      <c r="P263" s="67">
        <v>0</v>
      </c>
      <c r="Q263" s="67">
        <v>0</v>
      </c>
      <c r="Z263" s="26">
        <f t="shared" si="4"/>
        <v>0</v>
      </c>
    </row>
    <row r="264" spans="1:26" hidden="1">
      <c r="A264" s="65" t="s">
        <v>32</v>
      </c>
      <c r="B264" s="66" t="s">
        <v>1291</v>
      </c>
      <c r="C264" s="65">
        <v>120203</v>
      </c>
      <c r="D264" s="66" t="s">
        <v>1079</v>
      </c>
      <c r="E264" s="66" t="s">
        <v>1059</v>
      </c>
      <c r="F264" s="65" t="s">
        <v>128</v>
      </c>
      <c r="G264" s="65">
        <v>68532100</v>
      </c>
      <c r="H264" s="66" t="s">
        <v>895</v>
      </c>
      <c r="I264" s="66">
        <v>34</v>
      </c>
      <c r="J264" s="66" t="s">
        <v>887</v>
      </c>
      <c r="K264" s="66" t="s">
        <v>888</v>
      </c>
      <c r="L264" s="66" t="s">
        <v>887</v>
      </c>
      <c r="M264" s="66" t="s">
        <v>894</v>
      </c>
      <c r="N264" s="67">
        <v>0</v>
      </c>
      <c r="O264" s="67">
        <v>0</v>
      </c>
      <c r="P264" s="67">
        <v>0</v>
      </c>
      <c r="Q264" s="67">
        <v>0</v>
      </c>
      <c r="Z264" s="26">
        <f t="shared" si="4"/>
        <v>0</v>
      </c>
    </row>
    <row r="265" spans="1:26" hidden="1">
      <c r="A265" s="65" t="s">
        <v>32</v>
      </c>
      <c r="B265" s="66" t="s">
        <v>1291</v>
      </c>
      <c r="C265" s="65">
        <v>120203</v>
      </c>
      <c r="D265" s="66" t="s">
        <v>1079</v>
      </c>
      <c r="E265" s="66" t="s">
        <v>1059</v>
      </c>
      <c r="F265" s="65" t="s">
        <v>129</v>
      </c>
      <c r="G265" s="65">
        <v>68533100</v>
      </c>
      <c r="H265" s="66" t="s">
        <v>897</v>
      </c>
      <c r="I265" s="66">
        <v>34</v>
      </c>
      <c r="J265" s="66" t="s">
        <v>887</v>
      </c>
      <c r="K265" s="66" t="s">
        <v>888</v>
      </c>
      <c r="L265" s="66" t="s">
        <v>887</v>
      </c>
      <c r="M265" s="66" t="s">
        <v>894</v>
      </c>
      <c r="N265" s="67">
        <v>-410.69762071913794</v>
      </c>
      <c r="O265" s="67">
        <v>-393.19927619768998</v>
      </c>
      <c r="P265" s="67">
        <v>-416.54033119598648</v>
      </c>
      <c r="Q265" s="67">
        <v>-416.54033119598648</v>
      </c>
      <c r="Z265" s="26">
        <f t="shared" si="4"/>
        <v>-1636.9775593088009</v>
      </c>
    </row>
    <row r="266" spans="1:26" hidden="1">
      <c r="A266" s="65" t="s">
        <v>32</v>
      </c>
      <c r="B266" s="66" t="s">
        <v>1291</v>
      </c>
      <c r="C266" s="65">
        <v>120203</v>
      </c>
      <c r="D266" s="66" t="s">
        <v>1079</v>
      </c>
      <c r="E266" s="66" t="s">
        <v>1059</v>
      </c>
      <c r="F266" s="65" t="s">
        <v>130</v>
      </c>
      <c r="G266" s="65">
        <v>68535100</v>
      </c>
      <c r="H266" s="66" t="s">
        <v>899</v>
      </c>
      <c r="I266" s="66">
        <v>34</v>
      </c>
      <c r="J266" s="66" t="s">
        <v>887</v>
      </c>
      <c r="K266" s="66" t="s">
        <v>888</v>
      </c>
      <c r="L266" s="66" t="s">
        <v>887</v>
      </c>
      <c r="M266" s="66" t="s">
        <v>894</v>
      </c>
      <c r="N266" s="67">
        <v>0</v>
      </c>
      <c r="O266" s="67">
        <v>0</v>
      </c>
      <c r="P266" s="67">
        <v>0</v>
      </c>
      <c r="Q266" s="67">
        <v>0</v>
      </c>
      <c r="Z266" s="26">
        <f t="shared" si="4"/>
        <v>0</v>
      </c>
    </row>
    <row r="267" spans="1:26" hidden="1">
      <c r="A267" s="65" t="s">
        <v>33</v>
      </c>
      <c r="B267" s="66" t="s">
        <v>1291</v>
      </c>
      <c r="C267" s="65">
        <v>120205</v>
      </c>
      <c r="D267" s="66" t="s">
        <v>1080</v>
      </c>
      <c r="E267" s="66" t="s">
        <v>1099</v>
      </c>
      <c r="F267" s="65" t="s">
        <v>147</v>
      </c>
      <c r="G267" s="65">
        <v>40211000</v>
      </c>
      <c r="H267" s="66" t="s">
        <v>304</v>
      </c>
      <c r="I267" s="66">
        <v>2</v>
      </c>
      <c r="J267" s="66" t="s">
        <v>305</v>
      </c>
      <c r="K267" s="66" t="s">
        <v>306</v>
      </c>
      <c r="L267" s="66" t="s">
        <v>305</v>
      </c>
      <c r="M267" s="66" t="s">
        <v>308</v>
      </c>
      <c r="N267" s="67">
        <v>-15000.18</v>
      </c>
      <c r="O267" s="67">
        <v>-17708.5</v>
      </c>
      <c r="P267" s="67">
        <v>-15138.34</v>
      </c>
      <c r="Q267" s="67">
        <v>-14691.21</v>
      </c>
      <c r="Z267" s="26">
        <f t="shared" si="4"/>
        <v>-62538.23</v>
      </c>
    </row>
    <row r="268" spans="1:26" hidden="1">
      <c r="A268" s="65" t="s">
        <v>33</v>
      </c>
      <c r="B268" s="66" t="s">
        <v>1291</v>
      </c>
      <c r="C268" s="65">
        <v>120205</v>
      </c>
      <c r="D268" s="66" t="s">
        <v>1080</v>
      </c>
      <c r="E268" s="66" t="s">
        <v>1099</v>
      </c>
      <c r="F268" s="65" t="s">
        <v>193</v>
      </c>
      <c r="G268" s="65">
        <v>40221000</v>
      </c>
      <c r="H268" s="66" t="s">
        <v>310</v>
      </c>
      <c r="I268" s="66">
        <v>2</v>
      </c>
      <c r="J268" s="66" t="s">
        <v>305</v>
      </c>
      <c r="K268" s="66" t="s">
        <v>306</v>
      </c>
      <c r="L268" s="66" t="s">
        <v>305</v>
      </c>
      <c r="M268" s="66" t="s">
        <v>312</v>
      </c>
      <c r="N268" s="67">
        <v>-10080.57</v>
      </c>
      <c r="O268" s="67">
        <v>-8788.09</v>
      </c>
      <c r="P268" s="67">
        <v>-9310.02</v>
      </c>
      <c r="Q268" s="67">
        <v>-7974.6900000000005</v>
      </c>
      <c r="Z268" s="26">
        <f t="shared" si="4"/>
        <v>-36153.370000000003</v>
      </c>
    </row>
    <row r="269" spans="1:26" hidden="1">
      <c r="A269" s="65" t="s">
        <v>33</v>
      </c>
      <c r="B269" s="66" t="s">
        <v>1291</v>
      </c>
      <c r="C269" s="65">
        <v>120205</v>
      </c>
      <c r="D269" s="66" t="s">
        <v>1080</v>
      </c>
      <c r="E269" s="66" t="s">
        <v>1099</v>
      </c>
      <c r="F269" s="65" t="s">
        <v>194</v>
      </c>
      <c r="G269" s="65">
        <v>40231000</v>
      </c>
      <c r="H269" s="66" t="s">
        <v>314</v>
      </c>
      <c r="I269" s="66">
        <v>2</v>
      </c>
      <c r="J269" s="66" t="s">
        <v>305</v>
      </c>
      <c r="K269" s="66" t="s">
        <v>306</v>
      </c>
      <c r="L269" s="66" t="s">
        <v>305</v>
      </c>
      <c r="M269" s="66" t="s">
        <v>316</v>
      </c>
      <c r="N269" s="67">
        <v>-29</v>
      </c>
      <c r="O269" s="67">
        <v>-29</v>
      </c>
      <c r="P269" s="67">
        <v>-37.51</v>
      </c>
      <c r="Q269" s="67">
        <v>-31.039999999999992</v>
      </c>
      <c r="Z269" s="26">
        <f t="shared" si="4"/>
        <v>-126.54999999999998</v>
      </c>
    </row>
    <row r="270" spans="1:26" hidden="1">
      <c r="A270" s="65" t="s">
        <v>33</v>
      </c>
      <c r="B270" s="66" t="s">
        <v>1291</v>
      </c>
      <c r="C270" s="65">
        <v>120205</v>
      </c>
      <c r="D270" s="66" t="s">
        <v>1080</v>
      </c>
      <c r="E270" s="66" t="s">
        <v>1099</v>
      </c>
      <c r="F270" s="65" t="s">
        <v>195</v>
      </c>
      <c r="G270" s="65">
        <v>40251000</v>
      </c>
      <c r="H270" s="66" t="s">
        <v>318</v>
      </c>
      <c r="I270" s="66">
        <v>2</v>
      </c>
      <c r="J270" s="66" t="s">
        <v>305</v>
      </c>
      <c r="K270" s="66" t="s">
        <v>306</v>
      </c>
      <c r="L270" s="66" t="s">
        <v>305</v>
      </c>
      <c r="M270" s="66" t="s">
        <v>320</v>
      </c>
      <c r="N270" s="67">
        <v>-2361.7800000000002</v>
      </c>
      <c r="O270" s="67">
        <v>-2155.1799999999998</v>
      </c>
      <c r="P270" s="67">
        <v>-1800.54</v>
      </c>
      <c r="Q270" s="67">
        <v>-1253.0300000000002</v>
      </c>
      <c r="Z270" s="26">
        <f t="shared" si="4"/>
        <v>-7570.5300000000007</v>
      </c>
    </row>
    <row r="271" spans="1:26" hidden="1">
      <c r="A271" s="65" t="s">
        <v>33</v>
      </c>
      <c r="B271" s="66" t="s">
        <v>1291</v>
      </c>
      <c r="C271" s="65">
        <v>120205</v>
      </c>
      <c r="D271" s="66" t="s">
        <v>1080</v>
      </c>
      <c r="E271" s="66" t="s">
        <v>1059</v>
      </c>
      <c r="F271" s="65" t="s">
        <v>148</v>
      </c>
      <c r="G271" s="65">
        <v>40310100</v>
      </c>
      <c r="H271" s="66" t="s">
        <v>322</v>
      </c>
      <c r="I271" s="66">
        <v>3</v>
      </c>
      <c r="J271" s="66" t="s">
        <v>323</v>
      </c>
      <c r="K271" s="66" t="s">
        <v>324</v>
      </c>
      <c r="L271" s="66" t="s">
        <v>325</v>
      </c>
      <c r="M271" s="66" t="s">
        <v>327</v>
      </c>
      <c r="N271" s="67">
        <v>-62333.333333333336</v>
      </c>
      <c r="O271" s="67">
        <v>-62333.333333333336</v>
      </c>
      <c r="P271" s="67">
        <v>-51000</v>
      </c>
      <c r="Q271" s="67">
        <v>-51000</v>
      </c>
      <c r="Z271" s="26">
        <f t="shared" si="4"/>
        <v>-226666.66666666669</v>
      </c>
    </row>
    <row r="272" spans="1:26" hidden="1">
      <c r="A272" s="65" t="s">
        <v>33</v>
      </c>
      <c r="B272" s="66" t="s">
        <v>1291</v>
      </c>
      <c r="C272" s="65">
        <v>120205</v>
      </c>
      <c r="D272" s="66" t="s">
        <v>1080</v>
      </c>
      <c r="E272" s="66" t="s">
        <v>1059</v>
      </c>
      <c r="F272" s="65" t="s">
        <v>196</v>
      </c>
      <c r="G272" s="65">
        <v>40310200</v>
      </c>
      <c r="H272" s="66" t="s">
        <v>328</v>
      </c>
      <c r="I272" s="66">
        <v>3</v>
      </c>
      <c r="J272" s="66" t="s">
        <v>323</v>
      </c>
      <c r="K272" s="66" t="s">
        <v>324</v>
      </c>
      <c r="L272" s="66" t="s">
        <v>325</v>
      </c>
      <c r="M272" s="66" t="s">
        <v>330</v>
      </c>
      <c r="N272" s="67">
        <v>-5693.21</v>
      </c>
      <c r="O272" s="67">
        <v>-5693.21</v>
      </c>
      <c r="P272" s="67">
        <v>-5693.21</v>
      </c>
      <c r="Q272" s="67">
        <v>-5693.21</v>
      </c>
      <c r="Z272" s="26">
        <f t="shared" si="4"/>
        <v>-22772.84</v>
      </c>
    </row>
    <row r="273" spans="1:26" hidden="1">
      <c r="A273" s="65" t="s">
        <v>33</v>
      </c>
      <c r="B273" s="66" t="s">
        <v>1291</v>
      </c>
      <c r="C273" s="65">
        <v>120205</v>
      </c>
      <c r="D273" s="66" t="s">
        <v>1080</v>
      </c>
      <c r="E273" s="66" t="s">
        <v>1059</v>
      </c>
      <c r="F273" s="65" t="s">
        <v>197</v>
      </c>
      <c r="G273" s="65">
        <v>40310250</v>
      </c>
      <c r="H273" s="66" t="s">
        <v>331</v>
      </c>
      <c r="I273" s="66">
        <v>3</v>
      </c>
      <c r="J273" s="66" t="s">
        <v>323</v>
      </c>
      <c r="K273" s="66" t="s">
        <v>324</v>
      </c>
      <c r="L273" s="66" t="s">
        <v>325</v>
      </c>
      <c r="M273" s="66" t="s">
        <v>333</v>
      </c>
      <c r="N273" s="67">
        <v>-5450</v>
      </c>
      <c r="O273" s="67">
        <v>-5450</v>
      </c>
      <c r="P273" s="67">
        <v>-5450</v>
      </c>
      <c r="Q273" s="67">
        <v>-5450</v>
      </c>
      <c r="Z273" s="26">
        <f t="shared" si="4"/>
        <v>-21800</v>
      </c>
    </row>
    <row r="274" spans="1:26" hidden="1">
      <c r="A274" s="65" t="s">
        <v>33</v>
      </c>
      <c r="B274" s="66" t="s">
        <v>1291</v>
      </c>
      <c r="C274" s="65">
        <v>120205</v>
      </c>
      <c r="D274" s="66" t="s">
        <v>1080</v>
      </c>
      <c r="E274" s="66" t="s">
        <v>1059</v>
      </c>
      <c r="F274" s="65" t="s">
        <v>198</v>
      </c>
      <c r="G274" s="65">
        <v>40310400</v>
      </c>
      <c r="H274" s="66" t="s">
        <v>337</v>
      </c>
      <c r="I274" s="66">
        <v>3</v>
      </c>
      <c r="J274" s="66" t="s">
        <v>323</v>
      </c>
      <c r="K274" s="66" t="s">
        <v>324</v>
      </c>
      <c r="L274" s="66" t="s">
        <v>325</v>
      </c>
      <c r="M274" s="66" t="s">
        <v>336</v>
      </c>
      <c r="N274" s="67">
        <v>-2651.4444444444439</v>
      </c>
      <c r="O274" s="67">
        <v>-2651.4444444444439</v>
      </c>
      <c r="P274" s="67">
        <v>-2056.2222222222222</v>
      </c>
      <c r="Q274" s="67">
        <v>-2651.4444444444439</v>
      </c>
      <c r="Z274" s="26">
        <f t="shared" si="4"/>
        <v>-10010.555555555553</v>
      </c>
    </row>
    <row r="275" spans="1:26" hidden="1">
      <c r="A275" s="65" t="s">
        <v>33</v>
      </c>
      <c r="B275" s="66" t="s">
        <v>1291</v>
      </c>
      <c r="C275" s="65">
        <v>120205</v>
      </c>
      <c r="D275" s="66" t="s">
        <v>1080</v>
      </c>
      <c r="E275" s="66" t="s">
        <v>1059</v>
      </c>
      <c r="F275" s="65" t="s">
        <v>199</v>
      </c>
      <c r="G275" s="65">
        <v>40310500</v>
      </c>
      <c r="H275" s="66" t="s">
        <v>338</v>
      </c>
      <c r="I275" s="66">
        <v>3</v>
      </c>
      <c r="J275" s="66" t="s">
        <v>323</v>
      </c>
      <c r="K275" s="66" t="s">
        <v>324</v>
      </c>
      <c r="L275" s="66" t="s">
        <v>325</v>
      </c>
      <c r="M275" s="66" t="s">
        <v>336</v>
      </c>
      <c r="N275" s="67">
        <v>-58610.47</v>
      </c>
      <c r="O275" s="67">
        <v>-57382.51</v>
      </c>
      <c r="P275" s="67">
        <v>-52316.959999999992</v>
      </c>
      <c r="Q275" s="67">
        <v>-48747.34</v>
      </c>
      <c r="Z275" s="26">
        <f t="shared" si="4"/>
        <v>-217057.28</v>
      </c>
    </row>
    <row r="276" spans="1:26" hidden="1">
      <c r="A276" s="65" t="s">
        <v>33</v>
      </c>
      <c r="B276" s="66" t="s">
        <v>1291</v>
      </c>
      <c r="C276" s="65">
        <v>120205</v>
      </c>
      <c r="D276" s="66" t="s">
        <v>1080</v>
      </c>
      <c r="E276" s="66" t="s">
        <v>1059</v>
      </c>
      <c r="F276" s="65" t="s">
        <v>200</v>
      </c>
      <c r="G276" s="65">
        <v>40310600</v>
      </c>
      <c r="H276" s="66" t="s">
        <v>339</v>
      </c>
      <c r="I276" s="66">
        <v>3</v>
      </c>
      <c r="J276" s="66" t="s">
        <v>323</v>
      </c>
      <c r="K276" s="66" t="s">
        <v>324</v>
      </c>
      <c r="L276" s="66" t="s">
        <v>325</v>
      </c>
      <c r="M276" s="66" t="s">
        <v>336</v>
      </c>
      <c r="N276" s="67">
        <v>-4386.166666666667</v>
      </c>
      <c r="O276" s="67">
        <v>-4386.166666666667</v>
      </c>
      <c r="P276" s="67">
        <v>-4386.166666666667</v>
      </c>
      <c r="Q276" s="67">
        <v>-4386.166666666667</v>
      </c>
      <c r="Z276" s="26">
        <f t="shared" si="4"/>
        <v>-17544.666666666668</v>
      </c>
    </row>
    <row r="277" spans="1:26" hidden="1">
      <c r="A277" s="65" t="s">
        <v>33</v>
      </c>
      <c r="B277" s="66" t="s">
        <v>1291</v>
      </c>
      <c r="C277" s="65">
        <v>120205</v>
      </c>
      <c r="D277" s="66" t="s">
        <v>1080</v>
      </c>
      <c r="E277" s="66" t="s">
        <v>1059</v>
      </c>
      <c r="F277" s="65" t="s">
        <v>201</v>
      </c>
      <c r="G277" s="65">
        <v>40310700</v>
      </c>
      <c r="H277" s="66" t="s">
        <v>340</v>
      </c>
      <c r="I277" s="66">
        <v>3</v>
      </c>
      <c r="J277" s="66" t="s">
        <v>323</v>
      </c>
      <c r="K277" s="66" t="s">
        <v>324</v>
      </c>
      <c r="L277" s="66" t="s">
        <v>325</v>
      </c>
      <c r="M277" s="66" t="s">
        <v>336</v>
      </c>
      <c r="N277" s="67">
        <v>-24266.666666666668</v>
      </c>
      <c r="O277" s="67">
        <v>-24266.666666666668</v>
      </c>
      <c r="P277" s="67">
        <v>-24266.666666666668</v>
      </c>
      <c r="Q277" s="67">
        <v>-24266.666666666668</v>
      </c>
      <c r="Z277" s="26">
        <f t="shared" si="4"/>
        <v>-97066.666666666672</v>
      </c>
    </row>
    <row r="278" spans="1:26" hidden="1">
      <c r="A278" s="65" t="s">
        <v>33</v>
      </c>
      <c r="B278" s="66" t="s">
        <v>1291</v>
      </c>
      <c r="C278" s="65">
        <v>120205</v>
      </c>
      <c r="D278" s="66" t="s">
        <v>1080</v>
      </c>
      <c r="E278" s="66" t="s">
        <v>1059</v>
      </c>
      <c r="F278" s="65" t="s">
        <v>202</v>
      </c>
      <c r="G278" s="65">
        <v>40319900</v>
      </c>
      <c r="H278" s="66" t="s">
        <v>342</v>
      </c>
      <c r="I278" s="66">
        <v>3</v>
      </c>
      <c r="J278" s="66" t="s">
        <v>323</v>
      </c>
      <c r="K278" s="66" t="s">
        <v>324</v>
      </c>
      <c r="L278" s="66" t="s">
        <v>325</v>
      </c>
      <c r="M278" s="66" t="s">
        <v>336</v>
      </c>
      <c r="N278" s="67">
        <v>-4916.666666666667</v>
      </c>
      <c r="O278" s="67">
        <v>-4916.666666666667</v>
      </c>
      <c r="P278" s="67">
        <v>-4916.666666666667</v>
      </c>
      <c r="Q278" s="67">
        <v>-4916.666666666667</v>
      </c>
      <c r="Z278" s="26">
        <f t="shared" si="4"/>
        <v>-19666.666666666668</v>
      </c>
    </row>
    <row r="279" spans="1:26" hidden="1">
      <c r="A279" s="65" t="s">
        <v>33</v>
      </c>
      <c r="B279" s="66" t="s">
        <v>1291</v>
      </c>
      <c r="C279" s="65">
        <v>120205</v>
      </c>
      <c r="D279" s="66" t="s">
        <v>1080</v>
      </c>
      <c r="E279" s="66" t="s">
        <v>1059</v>
      </c>
      <c r="F279" s="65" t="s">
        <v>203</v>
      </c>
      <c r="G279" s="65">
        <v>50610100</v>
      </c>
      <c r="H279" s="66" t="s">
        <v>452</v>
      </c>
      <c r="I279" s="66">
        <v>11</v>
      </c>
      <c r="J279" s="66" t="s">
        <v>449</v>
      </c>
      <c r="K279" s="66" t="s">
        <v>450</v>
      </c>
      <c r="L279" s="66" t="s">
        <v>451</v>
      </c>
      <c r="M279" s="66" t="s">
        <v>417</v>
      </c>
      <c r="N279" s="67">
        <v>-13190.435299999999</v>
      </c>
      <c r="O279" s="67">
        <v>-13190.435299999999</v>
      </c>
      <c r="P279" s="67">
        <v>-13190.435299999999</v>
      </c>
      <c r="Q279" s="67">
        <v>-13190.435299999999</v>
      </c>
      <c r="Z279" s="26">
        <f t="shared" si="4"/>
        <v>-52761.741199999997</v>
      </c>
    </row>
    <row r="280" spans="1:26" hidden="1">
      <c r="A280" s="65" t="s">
        <v>33</v>
      </c>
      <c r="B280" s="66" t="s">
        <v>1291</v>
      </c>
      <c r="C280" s="65">
        <v>120205</v>
      </c>
      <c r="D280" s="66" t="s">
        <v>1080</v>
      </c>
      <c r="E280" s="66" t="s">
        <v>1059</v>
      </c>
      <c r="F280" s="65" t="s">
        <v>204</v>
      </c>
      <c r="G280" s="65">
        <v>50510100</v>
      </c>
      <c r="H280" s="66" t="s">
        <v>445</v>
      </c>
      <c r="I280" s="66">
        <v>12</v>
      </c>
      <c r="J280" s="66" t="s">
        <v>442</v>
      </c>
      <c r="K280" s="66" t="s">
        <v>443</v>
      </c>
      <c r="L280" s="66" t="s">
        <v>444</v>
      </c>
      <c r="M280" s="66" t="s">
        <v>417</v>
      </c>
      <c r="N280" s="67">
        <v>-12126.602949999999</v>
      </c>
      <c r="O280" s="67">
        <v>-12126.602949999999</v>
      </c>
      <c r="P280" s="67">
        <v>-12126.602949999999</v>
      </c>
      <c r="Q280" s="67">
        <v>-12126.602949999999</v>
      </c>
      <c r="Z280" s="26">
        <f t="shared" si="4"/>
        <v>-48506.411799999994</v>
      </c>
    </row>
    <row r="281" spans="1:26" hidden="1">
      <c r="A281" s="65" t="s">
        <v>33</v>
      </c>
      <c r="B281" s="66" t="s">
        <v>1291</v>
      </c>
      <c r="C281" s="65">
        <v>120205</v>
      </c>
      <c r="D281" s="66" t="s">
        <v>1080</v>
      </c>
      <c r="E281" s="66" t="s">
        <v>1059</v>
      </c>
      <c r="F281" s="65" t="s">
        <v>92</v>
      </c>
      <c r="G281" s="65">
        <v>53150000</v>
      </c>
      <c r="H281" s="66" t="s">
        <v>658</v>
      </c>
      <c r="I281" s="66">
        <v>15</v>
      </c>
      <c r="J281" s="66" t="s">
        <v>650</v>
      </c>
      <c r="K281" s="66" t="s">
        <v>651</v>
      </c>
      <c r="L281" s="66" t="s">
        <v>650</v>
      </c>
      <c r="M281" s="66" t="s">
        <v>660</v>
      </c>
      <c r="N281" s="67">
        <v>1388</v>
      </c>
      <c r="O281" s="67">
        <v>1388</v>
      </c>
      <c r="P281" s="67">
        <v>1388</v>
      </c>
      <c r="Q281" s="67">
        <v>1388</v>
      </c>
      <c r="Z281" s="26">
        <f t="shared" si="4"/>
        <v>5552</v>
      </c>
    </row>
    <row r="282" spans="1:26" hidden="1">
      <c r="A282" s="65" t="s">
        <v>33</v>
      </c>
      <c r="B282" s="66" t="s">
        <v>1291</v>
      </c>
      <c r="C282" s="65">
        <v>120205</v>
      </c>
      <c r="D282" s="66" t="s">
        <v>1080</v>
      </c>
      <c r="E282" s="66" t="s">
        <v>1059</v>
      </c>
      <c r="F282" s="65" t="s">
        <v>188</v>
      </c>
      <c r="G282" s="65">
        <v>52532000</v>
      </c>
      <c r="H282" s="66" t="s">
        <v>552</v>
      </c>
      <c r="I282" s="66">
        <v>16</v>
      </c>
      <c r="J282" s="66" t="s">
        <v>553</v>
      </c>
      <c r="K282" s="66" t="s">
        <v>554</v>
      </c>
      <c r="L282" s="66" t="s">
        <v>555</v>
      </c>
      <c r="M282" s="66" t="s">
        <v>506</v>
      </c>
      <c r="N282" s="67">
        <v>8009.95</v>
      </c>
      <c r="O282" s="67">
        <v>5802.33</v>
      </c>
      <c r="P282" s="67">
        <v>3680.83</v>
      </c>
      <c r="Q282" s="67">
        <v>4000</v>
      </c>
      <c r="Z282" s="26">
        <f t="shared" si="4"/>
        <v>21493.11</v>
      </c>
    </row>
    <row r="283" spans="1:26" hidden="1">
      <c r="A283" s="65" t="s">
        <v>33</v>
      </c>
      <c r="B283" s="66" t="s">
        <v>1291</v>
      </c>
      <c r="C283" s="65">
        <v>120205</v>
      </c>
      <c r="D283" s="66" t="s">
        <v>1080</v>
      </c>
      <c r="E283" s="66" t="s">
        <v>1059</v>
      </c>
      <c r="F283" s="65" t="s">
        <v>205</v>
      </c>
      <c r="G283" s="65">
        <v>52546000</v>
      </c>
      <c r="H283" s="66" t="s">
        <v>572</v>
      </c>
      <c r="I283" s="66">
        <v>16</v>
      </c>
      <c r="J283" s="66" t="s">
        <v>553</v>
      </c>
      <c r="K283" s="66" t="s">
        <v>554</v>
      </c>
      <c r="L283" s="66" t="s">
        <v>555</v>
      </c>
      <c r="M283" s="66" t="s">
        <v>506</v>
      </c>
      <c r="N283" s="67">
        <v>7596.3</v>
      </c>
      <c r="O283" s="67">
        <v>9096.2999999999993</v>
      </c>
      <c r="P283" s="67">
        <v>7596.3</v>
      </c>
      <c r="Q283" s="67">
        <v>7596.3</v>
      </c>
      <c r="Z283" s="26">
        <f t="shared" si="4"/>
        <v>31885.199999999997</v>
      </c>
    </row>
    <row r="284" spans="1:26" hidden="1">
      <c r="A284" s="65" t="s">
        <v>33</v>
      </c>
      <c r="B284" s="66" t="s">
        <v>1291</v>
      </c>
      <c r="C284" s="65">
        <v>120205</v>
      </c>
      <c r="D284" s="66" t="s">
        <v>1080</v>
      </c>
      <c r="E284" s="66" t="s">
        <v>1059</v>
      </c>
      <c r="F284" s="65" t="s">
        <v>206</v>
      </c>
      <c r="G284" s="65">
        <v>52548000</v>
      </c>
      <c r="H284" s="66" t="s">
        <v>577</v>
      </c>
      <c r="I284" s="66">
        <v>16</v>
      </c>
      <c r="J284" s="66" t="s">
        <v>553</v>
      </c>
      <c r="K284" s="66" t="s">
        <v>554</v>
      </c>
      <c r="L284" s="66" t="s">
        <v>555</v>
      </c>
      <c r="M284" s="66" t="s">
        <v>506</v>
      </c>
      <c r="N284" s="67">
        <v>2250</v>
      </c>
      <c r="O284" s="67">
        <v>2250</v>
      </c>
      <c r="P284" s="67">
        <v>4250</v>
      </c>
      <c r="Q284" s="67">
        <v>9250</v>
      </c>
      <c r="Z284" s="26">
        <f t="shared" si="4"/>
        <v>18000</v>
      </c>
    </row>
    <row r="285" spans="1:26" hidden="1">
      <c r="A285" s="65" t="s">
        <v>33</v>
      </c>
      <c r="B285" s="66" t="s">
        <v>1291</v>
      </c>
      <c r="C285" s="65">
        <v>120205</v>
      </c>
      <c r="D285" s="66" t="s">
        <v>1080</v>
      </c>
      <c r="E285" s="66" t="s">
        <v>1059</v>
      </c>
      <c r="F285" s="65" t="s">
        <v>94</v>
      </c>
      <c r="G285" s="65">
        <v>52550000</v>
      </c>
      <c r="H285" s="66" t="s">
        <v>584</v>
      </c>
      <c r="I285" s="66">
        <v>16</v>
      </c>
      <c r="J285" s="66" t="s">
        <v>553</v>
      </c>
      <c r="K285" s="66" t="s">
        <v>554</v>
      </c>
      <c r="L285" s="66" t="s">
        <v>555</v>
      </c>
      <c r="M285" s="66" t="s">
        <v>506</v>
      </c>
      <c r="N285" s="67">
        <v>0</v>
      </c>
      <c r="O285" s="67">
        <v>5050</v>
      </c>
      <c r="P285" s="67">
        <v>5050</v>
      </c>
      <c r="Q285" s="67">
        <v>0</v>
      </c>
      <c r="Z285" s="26">
        <f t="shared" si="4"/>
        <v>10100</v>
      </c>
    </row>
    <row r="286" spans="1:26" hidden="1">
      <c r="A286" s="65" t="s">
        <v>33</v>
      </c>
      <c r="B286" s="66" t="s">
        <v>1291</v>
      </c>
      <c r="C286" s="65">
        <v>120205</v>
      </c>
      <c r="D286" s="66" t="s">
        <v>1080</v>
      </c>
      <c r="E286" s="66" t="s">
        <v>1059</v>
      </c>
      <c r="F286" s="65" t="s">
        <v>95</v>
      </c>
      <c r="G286" s="65">
        <v>52571000</v>
      </c>
      <c r="H286" s="66" t="s">
        <v>610</v>
      </c>
      <c r="I286" s="66">
        <v>16</v>
      </c>
      <c r="J286" s="66" t="s">
        <v>553</v>
      </c>
      <c r="K286" s="66" t="s">
        <v>554</v>
      </c>
      <c r="L286" s="66" t="s">
        <v>555</v>
      </c>
      <c r="M286" s="66" t="s">
        <v>506</v>
      </c>
      <c r="N286" s="67">
        <v>4166.666666666667</v>
      </c>
      <c r="O286" s="67">
        <v>4166.666666666667</v>
      </c>
      <c r="P286" s="67">
        <v>4166.666666666667</v>
      </c>
      <c r="Q286" s="67">
        <v>4166.666666666667</v>
      </c>
      <c r="Z286" s="26">
        <f t="shared" si="4"/>
        <v>16666.666666666668</v>
      </c>
    </row>
    <row r="287" spans="1:26" hidden="1">
      <c r="A287" s="65" t="s">
        <v>33</v>
      </c>
      <c r="B287" s="66" t="s">
        <v>1291</v>
      </c>
      <c r="C287" s="65">
        <v>120205</v>
      </c>
      <c r="D287" s="66" t="s">
        <v>1080</v>
      </c>
      <c r="E287" s="66" t="s">
        <v>1059</v>
      </c>
      <c r="F287" s="65" t="s">
        <v>207</v>
      </c>
      <c r="G287" s="65">
        <v>52578000</v>
      </c>
      <c r="H287" s="66" t="s">
        <v>628</v>
      </c>
      <c r="I287" s="66">
        <v>16</v>
      </c>
      <c r="J287" s="66" t="s">
        <v>553</v>
      </c>
      <c r="K287" s="66" t="s">
        <v>554</v>
      </c>
      <c r="L287" s="66" t="s">
        <v>555</v>
      </c>
      <c r="M287" s="66" t="s">
        <v>506</v>
      </c>
      <c r="N287" s="67">
        <v>1725</v>
      </c>
      <c r="O287" s="67">
        <v>1225</v>
      </c>
      <c r="P287" s="67">
        <v>1225</v>
      </c>
      <c r="Q287" s="67">
        <v>1725</v>
      </c>
      <c r="Z287" s="26">
        <f t="shared" si="4"/>
        <v>5900</v>
      </c>
    </row>
    <row r="288" spans="1:26" hidden="1">
      <c r="A288" s="65" t="s">
        <v>33</v>
      </c>
      <c r="B288" s="66" t="s">
        <v>1291</v>
      </c>
      <c r="C288" s="65">
        <v>120205</v>
      </c>
      <c r="D288" s="66" t="s">
        <v>1080</v>
      </c>
      <c r="E288" s="66" t="s">
        <v>1059</v>
      </c>
      <c r="F288" s="65" t="s">
        <v>208</v>
      </c>
      <c r="G288" s="65">
        <v>52583000</v>
      </c>
      <c r="H288" s="66" t="s">
        <v>639</v>
      </c>
      <c r="I288" s="66">
        <v>16</v>
      </c>
      <c r="J288" s="66" t="s">
        <v>553</v>
      </c>
      <c r="K288" s="66" t="s">
        <v>554</v>
      </c>
      <c r="L288" s="66" t="s">
        <v>555</v>
      </c>
      <c r="M288" s="66" t="s">
        <v>506</v>
      </c>
      <c r="N288" s="67">
        <v>2734.1666666666665</v>
      </c>
      <c r="O288" s="67">
        <v>2734.1666666666665</v>
      </c>
      <c r="P288" s="67">
        <v>2734.1666666666665</v>
      </c>
      <c r="Q288" s="67">
        <v>2734.1666666666665</v>
      </c>
      <c r="Z288" s="26">
        <f t="shared" si="4"/>
        <v>10936.666666666666</v>
      </c>
    </row>
    <row r="289" spans="1:26" hidden="1">
      <c r="A289" s="65" t="s">
        <v>33</v>
      </c>
      <c r="B289" s="66" t="s">
        <v>1291</v>
      </c>
      <c r="C289" s="65">
        <v>120205</v>
      </c>
      <c r="D289" s="66" t="s">
        <v>1080</v>
      </c>
      <c r="E289" s="66" t="s">
        <v>1059</v>
      </c>
      <c r="F289" s="65" t="s">
        <v>96</v>
      </c>
      <c r="G289" s="65">
        <v>52574000</v>
      </c>
      <c r="H289" s="66" t="s">
        <v>616</v>
      </c>
      <c r="I289" s="66">
        <v>17</v>
      </c>
      <c r="J289" s="66" t="s">
        <v>617</v>
      </c>
      <c r="K289" s="66" t="s">
        <v>618</v>
      </c>
      <c r="L289" s="66" t="s">
        <v>617</v>
      </c>
      <c r="M289" s="66" t="s">
        <v>506</v>
      </c>
      <c r="N289" s="67">
        <v>58.333333333333343</v>
      </c>
      <c r="O289" s="67">
        <v>58.333333333333343</v>
      </c>
      <c r="P289" s="67">
        <v>58.333333333333343</v>
      </c>
      <c r="Q289" s="67">
        <v>58.333333333333343</v>
      </c>
      <c r="Z289" s="26">
        <f t="shared" si="4"/>
        <v>233.33333333333337</v>
      </c>
    </row>
    <row r="290" spans="1:26" hidden="1">
      <c r="A290" s="65" t="s">
        <v>33</v>
      </c>
      <c r="B290" s="66" t="s">
        <v>1291</v>
      </c>
      <c r="C290" s="65">
        <v>120205</v>
      </c>
      <c r="D290" s="66" t="s">
        <v>1080</v>
      </c>
      <c r="E290" s="66" t="s">
        <v>1059</v>
      </c>
      <c r="F290" s="65" t="s">
        <v>99</v>
      </c>
      <c r="G290" s="65">
        <v>52562000</v>
      </c>
      <c r="H290" s="66" t="s">
        <v>590</v>
      </c>
      <c r="I290" s="66">
        <v>19</v>
      </c>
      <c r="J290" s="66" t="s">
        <v>527</v>
      </c>
      <c r="K290" s="66" t="s">
        <v>528</v>
      </c>
      <c r="L290" s="66" t="s">
        <v>529</v>
      </c>
      <c r="M290" s="66" t="s">
        <v>506</v>
      </c>
      <c r="N290" s="67">
        <v>2000</v>
      </c>
      <c r="O290" s="67">
        <v>2000</v>
      </c>
      <c r="P290" s="67">
        <v>2000</v>
      </c>
      <c r="Q290" s="67">
        <v>2000</v>
      </c>
      <c r="Z290" s="26">
        <f t="shared" si="4"/>
        <v>8000</v>
      </c>
    </row>
    <row r="291" spans="1:26" hidden="1">
      <c r="A291" s="65" t="s">
        <v>33</v>
      </c>
      <c r="B291" s="66" t="s">
        <v>1291</v>
      </c>
      <c r="C291" s="65">
        <v>120205</v>
      </c>
      <c r="D291" s="66" t="s">
        <v>1080</v>
      </c>
      <c r="E291" s="66" t="s">
        <v>1059</v>
      </c>
      <c r="F291" s="65" t="s">
        <v>105</v>
      </c>
      <c r="G291" s="65">
        <v>52001000</v>
      </c>
      <c r="H291" s="66" t="s">
        <v>488</v>
      </c>
      <c r="I291" s="66">
        <v>22</v>
      </c>
      <c r="J291" s="66" t="s">
        <v>489</v>
      </c>
      <c r="K291" s="66" t="s">
        <v>490</v>
      </c>
      <c r="L291" s="66" t="s">
        <v>489</v>
      </c>
      <c r="M291" s="66" t="s">
        <v>492</v>
      </c>
      <c r="N291" s="67">
        <v>1000</v>
      </c>
      <c r="O291" s="67">
        <v>1000</v>
      </c>
      <c r="P291" s="67">
        <v>1000</v>
      </c>
      <c r="Q291" s="67">
        <v>1000</v>
      </c>
      <c r="Z291" s="26">
        <f t="shared" si="4"/>
        <v>4000</v>
      </c>
    </row>
    <row r="292" spans="1:26" hidden="1">
      <c r="A292" s="65" t="s">
        <v>33</v>
      </c>
      <c r="B292" s="66" t="s">
        <v>1291</v>
      </c>
      <c r="C292" s="65">
        <v>120205</v>
      </c>
      <c r="D292" s="66" t="s">
        <v>1080</v>
      </c>
      <c r="E292" s="66" t="s">
        <v>1059</v>
      </c>
      <c r="F292" s="65" t="s">
        <v>209</v>
      </c>
      <c r="G292" s="65">
        <v>57010000</v>
      </c>
      <c r="H292" s="66" t="s">
        <v>799</v>
      </c>
      <c r="I292" s="66">
        <v>25</v>
      </c>
      <c r="J292" s="66" t="s">
        <v>800</v>
      </c>
      <c r="K292" s="66" t="s">
        <v>801</v>
      </c>
      <c r="L292" s="66" t="s">
        <v>802</v>
      </c>
      <c r="M292" s="66" t="s">
        <v>804</v>
      </c>
      <c r="N292" s="67">
        <v>116162.89955307971</v>
      </c>
      <c r="O292" s="67">
        <v>73143.587677877789</v>
      </c>
      <c r="P292" s="67">
        <v>101669.42501001655</v>
      </c>
      <c r="Q292" s="67">
        <v>83524.908534666785</v>
      </c>
      <c r="Z292" s="26">
        <f t="shared" si="4"/>
        <v>374500.82077564078</v>
      </c>
    </row>
    <row r="293" spans="1:26" hidden="1">
      <c r="A293" s="65" t="s">
        <v>33</v>
      </c>
      <c r="B293" s="66" t="s">
        <v>1291</v>
      </c>
      <c r="C293" s="65">
        <v>120205</v>
      </c>
      <c r="D293" s="66" t="s">
        <v>1080</v>
      </c>
      <c r="E293" s="66" t="s">
        <v>1059</v>
      </c>
      <c r="F293" s="65" t="s">
        <v>116</v>
      </c>
      <c r="G293" s="65">
        <v>52520000</v>
      </c>
      <c r="H293" s="66" t="s">
        <v>546</v>
      </c>
      <c r="I293" s="66">
        <v>26</v>
      </c>
      <c r="J293" s="66" t="s">
        <v>515</v>
      </c>
      <c r="K293" s="66" t="s">
        <v>516</v>
      </c>
      <c r="L293" s="66" t="s">
        <v>517</v>
      </c>
      <c r="M293" s="66" t="s">
        <v>519</v>
      </c>
      <c r="N293" s="67">
        <v>6000</v>
      </c>
      <c r="O293" s="67">
        <v>6000</v>
      </c>
      <c r="P293" s="67">
        <v>6000</v>
      </c>
      <c r="Q293" s="67">
        <v>6000</v>
      </c>
      <c r="Z293" s="26">
        <f t="shared" si="4"/>
        <v>24000</v>
      </c>
    </row>
    <row r="294" spans="1:26" hidden="1">
      <c r="A294" s="65" t="s">
        <v>33</v>
      </c>
      <c r="B294" s="66" t="s">
        <v>1291</v>
      </c>
      <c r="C294" s="65">
        <v>120205</v>
      </c>
      <c r="D294" s="66" t="s">
        <v>1080</v>
      </c>
      <c r="E294" s="66" t="s">
        <v>1059</v>
      </c>
      <c r="F294" s="65" t="s">
        <v>210</v>
      </c>
      <c r="G294" s="65">
        <v>55720100</v>
      </c>
      <c r="H294" s="66" t="s">
        <v>786</v>
      </c>
      <c r="I294" s="66">
        <v>28</v>
      </c>
      <c r="J294" s="66" t="s">
        <v>776</v>
      </c>
      <c r="K294" s="66" t="s">
        <v>777</v>
      </c>
      <c r="L294" s="66" t="s">
        <v>776</v>
      </c>
      <c r="M294" s="66" t="s">
        <v>785</v>
      </c>
      <c r="N294" s="67">
        <v>-2418.5804644166665</v>
      </c>
      <c r="O294" s="67">
        <v>-2418.5804644166665</v>
      </c>
      <c r="P294" s="67">
        <v>-2418.5804644166665</v>
      </c>
      <c r="Q294" s="67">
        <v>-2418.5804644166665</v>
      </c>
      <c r="Z294" s="26">
        <f t="shared" si="4"/>
        <v>-9674.3218576666659</v>
      </c>
    </row>
    <row r="295" spans="1:26" hidden="1">
      <c r="A295" s="65" t="s">
        <v>33</v>
      </c>
      <c r="B295" s="66" t="s">
        <v>1291</v>
      </c>
      <c r="C295" s="65">
        <v>120205</v>
      </c>
      <c r="D295" s="66" t="s">
        <v>1080</v>
      </c>
      <c r="E295" s="66" t="s">
        <v>1059</v>
      </c>
      <c r="F295" s="65" t="s">
        <v>191</v>
      </c>
      <c r="G295" s="65">
        <v>62510000</v>
      </c>
      <c r="H295" s="66" t="s">
        <v>839</v>
      </c>
      <c r="I295" s="66">
        <v>29</v>
      </c>
      <c r="J295" s="66" t="s">
        <v>814</v>
      </c>
      <c r="K295" s="66" t="s">
        <v>815</v>
      </c>
      <c r="L295" s="66" t="s">
        <v>816</v>
      </c>
      <c r="M295" s="66" t="s">
        <v>834</v>
      </c>
      <c r="N295" s="67">
        <v>5260</v>
      </c>
      <c r="O295" s="67">
        <v>5260</v>
      </c>
      <c r="P295" s="67">
        <v>5260</v>
      </c>
      <c r="Q295" s="67">
        <v>5260</v>
      </c>
      <c r="Z295" s="26">
        <f t="shared" si="4"/>
        <v>21040</v>
      </c>
    </row>
    <row r="296" spans="1:26" hidden="1">
      <c r="A296" s="65" t="s">
        <v>33</v>
      </c>
      <c r="B296" s="66" t="s">
        <v>1291</v>
      </c>
      <c r="C296" s="65">
        <v>120205</v>
      </c>
      <c r="D296" s="66" t="s">
        <v>1080</v>
      </c>
      <c r="E296" s="66" t="s">
        <v>1059</v>
      </c>
      <c r="F296" s="65" t="s">
        <v>127</v>
      </c>
      <c r="G296" s="65">
        <v>68011000</v>
      </c>
      <c r="H296" s="66" t="s">
        <v>858</v>
      </c>
      <c r="I296" s="66">
        <v>30</v>
      </c>
      <c r="J296" s="66" t="s">
        <v>859</v>
      </c>
      <c r="K296" s="66" t="s">
        <v>860</v>
      </c>
      <c r="L296" s="66" t="s">
        <v>859</v>
      </c>
      <c r="M296" s="66" t="s">
        <v>862</v>
      </c>
      <c r="N296" s="67">
        <v>985756.66871385439</v>
      </c>
      <c r="O296" s="67">
        <v>987549.25721605413</v>
      </c>
      <c r="P296" s="67">
        <v>988930.49329159397</v>
      </c>
      <c r="Q296" s="67">
        <v>989884.31326984183</v>
      </c>
      <c r="Z296" s="26">
        <f t="shared" si="4"/>
        <v>3952120.7324913447</v>
      </c>
    </row>
    <row r="297" spans="1:26" hidden="1">
      <c r="A297" s="65" t="s">
        <v>33</v>
      </c>
      <c r="B297" s="66" t="s">
        <v>1291</v>
      </c>
      <c r="C297" s="65">
        <v>120205</v>
      </c>
      <c r="D297" s="66" t="s">
        <v>1080</v>
      </c>
      <c r="E297" s="66" t="s">
        <v>1059</v>
      </c>
      <c r="F297" s="65" t="s">
        <v>211</v>
      </c>
      <c r="G297" s="65">
        <v>68012000</v>
      </c>
      <c r="H297" s="66" t="s">
        <v>864</v>
      </c>
      <c r="I297" s="66">
        <v>30</v>
      </c>
      <c r="J297" s="66" t="s">
        <v>859</v>
      </c>
      <c r="K297" s="66" t="s">
        <v>860</v>
      </c>
      <c r="L297" s="66" t="s">
        <v>859</v>
      </c>
      <c r="M297" s="66" t="s">
        <v>862</v>
      </c>
      <c r="N297" s="67">
        <v>-17984.027468479599</v>
      </c>
      <c r="O297" s="67">
        <v>-18296.629934762874</v>
      </c>
      <c r="P297" s="67">
        <v>-18559.216006440827</v>
      </c>
      <c r="Q297" s="67">
        <v>-18803.045930141783</v>
      </c>
      <c r="Z297" s="26">
        <f t="shared" si="4"/>
        <v>-73642.919339825079</v>
      </c>
    </row>
    <row r="298" spans="1:26" hidden="1">
      <c r="A298" s="65" t="s">
        <v>33</v>
      </c>
      <c r="B298" s="66" t="s">
        <v>1291</v>
      </c>
      <c r="C298" s="65">
        <v>120205</v>
      </c>
      <c r="D298" s="66" t="s">
        <v>1080</v>
      </c>
      <c r="E298" s="66" t="s">
        <v>1059</v>
      </c>
      <c r="F298" s="65" t="s">
        <v>212</v>
      </c>
      <c r="G298" s="65">
        <v>68012500</v>
      </c>
      <c r="H298" s="66" t="s">
        <v>865</v>
      </c>
      <c r="I298" s="66">
        <v>30</v>
      </c>
      <c r="J298" s="66" t="s">
        <v>859</v>
      </c>
      <c r="K298" s="66" t="s">
        <v>860</v>
      </c>
      <c r="L298" s="66" t="s">
        <v>859</v>
      </c>
      <c r="M298" s="66" t="s">
        <v>862</v>
      </c>
      <c r="N298" s="67">
        <v>-76915.22</v>
      </c>
      <c r="O298" s="67">
        <v>-76915.22</v>
      </c>
      <c r="P298" s="67">
        <v>-76915.22</v>
      </c>
      <c r="Q298" s="67">
        <v>-76915.22</v>
      </c>
      <c r="Z298" s="26">
        <f t="shared" si="4"/>
        <v>-307660.88</v>
      </c>
    </row>
    <row r="299" spans="1:26" hidden="1">
      <c r="A299" s="65" t="s">
        <v>33</v>
      </c>
      <c r="B299" s="66" t="s">
        <v>1291</v>
      </c>
      <c r="C299" s="65">
        <v>120205</v>
      </c>
      <c r="D299" s="66" t="s">
        <v>1080</v>
      </c>
      <c r="E299" s="66" t="s">
        <v>1059</v>
      </c>
      <c r="F299" s="65" t="s">
        <v>213</v>
      </c>
      <c r="G299" s="65">
        <v>68254000</v>
      </c>
      <c r="H299" s="66" t="s">
        <v>866</v>
      </c>
      <c r="I299" s="66">
        <v>31</v>
      </c>
      <c r="J299" s="66" t="s">
        <v>867</v>
      </c>
      <c r="K299" s="66" t="s">
        <v>868</v>
      </c>
      <c r="L299" s="66" t="s">
        <v>867</v>
      </c>
      <c r="M299" s="66" t="s">
        <v>870</v>
      </c>
      <c r="N299" s="67">
        <v>14170</v>
      </c>
      <c r="O299" s="67">
        <v>14170</v>
      </c>
      <c r="P299" s="67">
        <v>14170</v>
      </c>
      <c r="Q299" s="67">
        <v>14170</v>
      </c>
      <c r="Z299" s="26">
        <f t="shared" si="4"/>
        <v>56680</v>
      </c>
    </row>
    <row r="300" spans="1:26" hidden="1">
      <c r="A300" s="65" t="s">
        <v>33</v>
      </c>
      <c r="B300" s="66" t="s">
        <v>1291</v>
      </c>
      <c r="C300" s="65">
        <v>120205</v>
      </c>
      <c r="D300" s="66" t="s">
        <v>1080</v>
      </c>
      <c r="E300" s="66" t="s">
        <v>1059</v>
      </c>
      <c r="F300" s="65" t="s">
        <v>214</v>
      </c>
      <c r="G300" s="65">
        <v>68255000</v>
      </c>
      <c r="H300" s="66" t="s">
        <v>871</v>
      </c>
      <c r="I300" s="66">
        <v>31</v>
      </c>
      <c r="J300" s="66" t="s">
        <v>867</v>
      </c>
      <c r="K300" s="66" t="s">
        <v>868</v>
      </c>
      <c r="L300" s="66" t="s">
        <v>867</v>
      </c>
      <c r="M300" s="66" t="s">
        <v>873</v>
      </c>
      <c r="N300" s="67">
        <v>713</v>
      </c>
      <c r="O300" s="67">
        <v>713</v>
      </c>
      <c r="P300" s="67">
        <v>713</v>
      </c>
      <c r="Q300" s="67">
        <v>713</v>
      </c>
      <c r="Z300" s="26">
        <f t="shared" si="4"/>
        <v>2852</v>
      </c>
    </row>
    <row r="301" spans="1:26" hidden="1">
      <c r="A301" s="65" t="s">
        <v>33</v>
      </c>
      <c r="B301" s="66" t="s">
        <v>1291</v>
      </c>
      <c r="C301" s="65">
        <v>120205</v>
      </c>
      <c r="D301" s="66" t="s">
        <v>1080</v>
      </c>
      <c r="E301" s="66" t="s">
        <v>1059</v>
      </c>
      <c r="F301" s="65" t="s">
        <v>215</v>
      </c>
      <c r="G301" s="65">
        <v>68257000</v>
      </c>
      <c r="H301" s="66" t="s">
        <v>874</v>
      </c>
      <c r="I301" s="66">
        <v>31</v>
      </c>
      <c r="J301" s="66" t="s">
        <v>867</v>
      </c>
      <c r="K301" s="66" t="s">
        <v>868</v>
      </c>
      <c r="L301" s="66" t="s">
        <v>867</v>
      </c>
      <c r="M301" s="66" t="s">
        <v>876</v>
      </c>
      <c r="N301" s="67">
        <v>4757</v>
      </c>
      <c r="O301" s="67">
        <v>4757</v>
      </c>
      <c r="P301" s="67">
        <v>4757</v>
      </c>
      <c r="Q301" s="67">
        <v>4757</v>
      </c>
      <c r="Z301" s="26">
        <f t="shared" si="4"/>
        <v>19028</v>
      </c>
    </row>
    <row r="302" spans="1:26" hidden="1">
      <c r="A302" s="65" t="s">
        <v>33</v>
      </c>
      <c r="B302" s="66" t="s">
        <v>1291</v>
      </c>
      <c r="C302" s="65">
        <v>120205</v>
      </c>
      <c r="D302" s="66" t="s">
        <v>1080</v>
      </c>
      <c r="E302" s="66" t="s">
        <v>1059</v>
      </c>
      <c r="F302" s="65" t="s">
        <v>216</v>
      </c>
      <c r="G302" s="65">
        <v>68258000</v>
      </c>
      <c r="H302" s="66" t="s">
        <v>877</v>
      </c>
      <c r="I302" s="66">
        <v>31</v>
      </c>
      <c r="J302" s="66" t="s">
        <v>867</v>
      </c>
      <c r="K302" s="66" t="s">
        <v>868</v>
      </c>
      <c r="L302" s="66" t="s">
        <v>867</v>
      </c>
      <c r="M302" s="66" t="s">
        <v>879</v>
      </c>
      <c r="N302" s="67">
        <v>575</v>
      </c>
      <c r="O302" s="67">
        <v>575</v>
      </c>
      <c r="P302" s="67">
        <v>575</v>
      </c>
      <c r="Q302" s="67">
        <v>575</v>
      </c>
      <c r="Z302" s="26">
        <f t="shared" si="4"/>
        <v>2300</v>
      </c>
    </row>
    <row r="303" spans="1:26" hidden="1">
      <c r="A303" s="65" t="s">
        <v>33</v>
      </c>
      <c r="B303" s="66" t="s">
        <v>1291</v>
      </c>
      <c r="C303" s="65">
        <v>120205</v>
      </c>
      <c r="D303" s="66" t="s">
        <v>1080</v>
      </c>
      <c r="E303" s="66" t="s">
        <v>1059</v>
      </c>
      <c r="F303" s="65" t="s">
        <v>217</v>
      </c>
      <c r="G303" s="65">
        <v>68311000</v>
      </c>
      <c r="H303" s="66" t="s">
        <v>880</v>
      </c>
      <c r="I303" s="66">
        <v>32</v>
      </c>
      <c r="J303" s="66" t="s">
        <v>881</v>
      </c>
      <c r="K303" s="66" t="s">
        <v>882</v>
      </c>
      <c r="L303" s="66" t="s">
        <v>883</v>
      </c>
      <c r="M303" s="66" t="s">
        <v>862</v>
      </c>
      <c r="N303" s="67">
        <v>183360.89231638762</v>
      </c>
      <c r="O303" s="67">
        <v>183559.88116578912</v>
      </c>
      <c r="P303" s="67">
        <v>183707.27110130741</v>
      </c>
      <c r="Q303" s="67">
        <v>183791.96885215829</v>
      </c>
      <c r="Z303" s="26">
        <f t="shared" si="4"/>
        <v>734420.01343564235</v>
      </c>
    </row>
    <row r="304" spans="1:26" hidden="1">
      <c r="A304" s="65" t="s">
        <v>33</v>
      </c>
      <c r="B304" s="66" t="s">
        <v>1291</v>
      </c>
      <c r="C304" s="65">
        <v>120205</v>
      </c>
      <c r="D304" s="66" t="s">
        <v>1080</v>
      </c>
      <c r="E304" s="66" t="s">
        <v>1059</v>
      </c>
      <c r="F304" s="65" t="s">
        <v>218</v>
      </c>
      <c r="G304" s="65">
        <v>68312000</v>
      </c>
      <c r="H304" s="66" t="s">
        <v>884</v>
      </c>
      <c r="I304" s="66">
        <v>32</v>
      </c>
      <c r="J304" s="66" t="s">
        <v>881</v>
      </c>
      <c r="K304" s="66" t="s">
        <v>882</v>
      </c>
      <c r="L304" s="66" t="s">
        <v>883</v>
      </c>
      <c r="M304" s="66" t="s">
        <v>862</v>
      </c>
      <c r="N304" s="67">
        <v>-10028.66</v>
      </c>
      <c r="O304" s="67">
        <v>-10028.66</v>
      </c>
      <c r="P304" s="67">
        <v>-10028.66</v>
      </c>
      <c r="Q304" s="67">
        <v>-10028.66</v>
      </c>
      <c r="Z304" s="26">
        <f t="shared" si="4"/>
        <v>-40114.639999999999</v>
      </c>
    </row>
    <row r="305" spans="1:26" hidden="1">
      <c r="A305" s="65" t="s">
        <v>33</v>
      </c>
      <c r="B305" s="66" t="s">
        <v>1291</v>
      </c>
      <c r="C305" s="65">
        <v>120205</v>
      </c>
      <c r="D305" s="66" t="s">
        <v>1080</v>
      </c>
      <c r="E305" s="66" t="s">
        <v>1059</v>
      </c>
      <c r="F305" s="65" t="s">
        <v>219</v>
      </c>
      <c r="G305" s="65">
        <v>68312500</v>
      </c>
      <c r="H305" s="66" t="s">
        <v>885</v>
      </c>
      <c r="I305" s="66">
        <v>32</v>
      </c>
      <c r="J305" s="66" t="s">
        <v>881</v>
      </c>
      <c r="K305" s="66" t="s">
        <v>882</v>
      </c>
      <c r="L305" s="66" t="s">
        <v>883</v>
      </c>
      <c r="M305" s="66" t="s">
        <v>862</v>
      </c>
      <c r="N305" s="67">
        <v>-18118.63</v>
      </c>
      <c r="O305" s="67">
        <v>-18118.63</v>
      </c>
      <c r="P305" s="67">
        <v>-18118.63</v>
      </c>
      <c r="Q305" s="67">
        <v>-18118.63</v>
      </c>
      <c r="Z305" s="26">
        <f t="shared" si="4"/>
        <v>-72474.52</v>
      </c>
    </row>
    <row r="306" spans="1:26" hidden="1">
      <c r="A306" s="65" t="s">
        <v>33</v>
      </c>
      <c r="B306" s="66" t="s">
        <v>1291</v>
      </c>
      <c r="C306" s="65">
        <v>120205</v>
      </c>
      <c r="D306" s="66" t="s">
        <v>1080</v>
      </c>
      <c r="E306" s="66" t="s">
        <v>1059</v>
      </c>
      <c r="F306" s="65" t="s">
        <v>220</v>
      </c>
      <c r="G306" s="65">
        <v>68545000</v>
      </c>
      <c r="H306" s="66" t="s">
        <v>904</v>
      </c>
      <c r="I306" s="66">
        <v>34</v>
      </c>
      <c r="J306" s="66" t="s">
        <v>887</v>
      </c>
      <c r="K306" s="66" t="s">
        <v>888</v>
      </c>
      <c r="L306" s="66" t="s">
        <v>887</v>
      </c>
      <c r="M306" s="66" t="s">
        <v>906</v>
      </c>
      <c r="N306" s="67">
        <v>15601</v>
      </c>
      <c r="O306" s="67">
        <v>15601</v>
      </c>
      <c r="P306" s="67">
        <v>15601</v>
      </c>
      <c r="Q306" s="67">
        <v>15601</v>
      </c>
      <c r="Z306" s="26">
        <f t="shared" si="4"/>
        <v>62404</v>
      </c>
    </row>
    <row r="307" spans="1:26" hidden="1">
      <c r="A307" s="65" t="s">
        <v>33</v>
      </c>
      <c r="B307" s="66" t="s">
        <v>1291</v>
      </c>
      <c r="C307" s="65">
        <v>120205</v>
      </c>
      <c r="D307" s="66" t="s">
        <v>1080</v>
      </c>
      <c r="E307" s="66" t="s">
        <v>1059</v>
      </c>
      <c r="F307" s="65" t="s">
        <v>221</v>
      </c>
      <c r="G307" s="65">
        <v>68520000</v>
      </c>
      <c r="H307" s="66" t="s">
        <v>886</v>
      </c>
      <c r="I307" s="66">
        <v>34</v>
      </c>
      <c r="J307" s="66" t="s">
        <v>887</v>
      </c>
      <c r="K307" s="66" t="s">
        <v>888</v>
      </c>
      <c r="L307" s="66" t="s">
        <v>887</v>
      </c>
      <c r="M307" s="66" t="s">
        <v>890</v>
      </c>
      <c r="N307" s="67">
        <v>447076</v>
      </c>
      <c r="O307" s="67">
        <v>447076</v>
      </c>
      <c r="P307" s="67">
        <v>447076</v>
      </c>
      <c r="Q307" s="67">
        <v>447076</v>
      </c>
      <c r="Z307" s="26">
        <f t="shared" si="4"/>
        <v>1788304</v>
      </c>
    </row>
    <row r="308" spans="1:26" hidden="1">
      <c r="A308" s="65" t="s">
        <v>33</v>
      </c>
      <c r="B308" s="66" t="s">
        <v>1291</v>
      </c>
      <c r="C308" s="65">
        <v>120205</v>
      </c>
      <c r="D308" s="66" t="s">
        <v>1080</v>
      </c>
      <c r="E308" s="66" t="s">
        <v>1059</v>
      </c>
      <c r="F308" s="65" t="s">
        <v>133</v>
      </c>
      <c r="G308" s="65">
        <v>70510000</v>
      </c>
      <c r="H308" s="66" t="s">
        <v>954</v>
      </c>
      <c r="I308" s="66">
        <v>41</v>
      </c>
      <c r="J308" s="66" t="s">
        <v>955</v>
      </c>
      <c r="K308" s="66" t="s">
        <v>956</v>
      </c>
      <c r="L308" s="66" t="s">
        <v>957</v>
      </c>
      <c r="M308" s="66" t="s">
        <v>959</v>
      </c>
      <c r="N308" s="67">
        <v>-28048.256952063501</v>
      </c>
      <c r="O308" s="67">
        <v>-31078.394231063499</v>
      </c>
      <c r="P308" s="67">
        <v>-34607.348569063499</v>
      </c>
      <c r="Q308" s="67">
        <v>-30147.881180063501</v>
      </c>
      <c r="Z308" s="26">
        <f t="shared" si="4"/>
        <v>-123881.880932254</v>
      </c>
    </row>
    <row r="309" spans="1:26" hidden="1">
      <c r="A309" s="65" t="s">
        <v>33</v>
      </c>
      <c r="B309" s="66" t="s">
        <v>1291</v>
      </c>
      <c r="C309" s="65">
        <v>120205</v>
      </c>
      <c r="D309" s="66" t="s">
        <v>1080</v>
      </c>
      <c r="E309" s="66" t="s">
        <v>1059</v>
      </c>
      <c r="F309" s="65" t="s">
        <v>134</v>
      </c>
      <c r="G309" s="65">
        <v>85000000</v>
      </c>
      <c r="H309" s="66" t="s">
        <v>1015</v>
      </c>
      <c r="I309" s="66">
        <v>42</v>
      </c>
      <c r="J309" s="66" t="s">
        <v>1016</v>
      </c>
      <c r="K309" s="66" t="s">
        <v>1017</v>
      </c>
      <c r="L309" s="66" t="s">
        <v>1018</v>
      </c>
      <c r="M309" s="66" t="s">
        <v>959</v>
      </c>
      <c r="N309" s="67">
        <v>-12852.004086307899</v>
      </c>
      <c r="O309" s="67">
        <v>-14237.984086307901</v>
      </c>
      <c r="P309" s="67">
        <v>-15852.094086307899</v>
      </c>
      <c r="Q309" s="67">
        <v>-13812.3640863079</v>
      </c>
      <c r="Z309" s="26">
        <f t="shared" si="4"/>
        <v>-56754.446345231598</v>
      </c>
    </row>
    <row r="310" spans="1:26" hidden="1">
      <c r="A310" s="65" t="s">
        <v>34</v>
      </c>
      <c r="B310" s="66" t="s">
        <v>1291</v>
      </c>
      <c r="C310" s="65">
        <v>120206</v>
      </c>
      <c r="D310" s="66" t="s">
        <v>1081</v>
      </c>
      <c r="E310" s="66" t="s">
        <v>1059</v>
      </c>
      <c r="F310" s="65" t="s">
        <v>80</v>
      </c>
      <c r="G310" s="65">
        <v>50109900</v>
      </c>
      <c r="H310" s="66" t="s">
        <v>388</v>
      </c>
      <c r="I310" s="66">
        <v>10</v>
      </c>
      <c r="J310" s="66" t="s">
        <v>347</v>
      </c>
      <c r="K310" s="66" t="s">
        <v>348</v>
      </c>
      <c r="L310" s="66" t="s">
        <v>349</v>
      </c>
      <c r="M310" s="66" t="s">
        <v>351</v>
      </c>
      <c r="N310" s="67">
        <v>-60871.98768400641</v>
      </c>
      <c r="O310" s="67">
        <v>-58105.079152915183</v>
      </c>
      <c r="P310" s="67">
        <v>-61506.747805606406</v>
      </c>
      <c r="Q310" s="67">
        <v>-61506.747805606406</v>
      </c>
      <c r="Z310" s="26">
        <f t="shared" si="4"/>
        <v>-241990.56244813438</v>
      </c>
    </row>
    <row r="311" spans="1:26" hidden="1">
      <c r="A311" s="65" t="s">
        <v>34</v>
      </c>
      <c r="B311" s="66" t="s">
        <v>1291</v>
      </c>
      <c r="C311" s="65">
        <v>120206</v>
      </c>
      <c r="D311" s="66" t="s">
        <v>1081</v>
      </c>
      <c r="E311" s="66" t="s">
        <v>1059</v>
      </c>
      <c r="F311" s="65" t="s">
        <v>152</v>
      </c>
      <c r="G311" s="65">
        <v>50110000</v>
      </c>
      <c r="H311" s="66" t="s">
        <v>389</v>
      </c>
      <c r="I311" s="66">
        <v>10</v>
      </c>
      <c r="J311" s="66" t="s">
        <v>347</v>
      </c>
      <c r="K311" s="66" t="s">
        <v>348</v>
      </c>
      <c r="L311" s="66" t="s">
        <v>349</v>
      </c>
      <c r="M311" s="66" t="s">
        <v>351</v>
      </c>
      <c r="N311" s="67">
        <v>20790.551351875001</v>
      </c>
      <c r="O311" s="67">
        <v>20790.551351875001</v>
      </c>
      <c r="P311" s="67">
        <v>21147.031726875</v>
      </c>
      <c r="Q311" s="67">
        <v>21147.031726875</v>
      </c>
      <c r="Z311" s="26">
        <f t="shared" si="4"/>
        <v>83875.166157500003</v>
      </c>
    </row>
    <row r="312" spans="1:26" hidden="1">
      <c r="A312" s="65" t="s">
        <v>34</v>
      </c>
      <c r="B312" s="66" t="s">
        <v>1291</v>
      </c>
      <c r="C312" s="65">
        <v>120206</v>
      </c>
      <c r="D312" s="66" t="s">
        <v>1081</v>
      </c>
      <c r="E312" s="66" t="s">
        <v>1059</v>
      </c>
      <c r="F312" s="65" t="s">
        <v>153</v>
      </c>
      <c r="G312" s="65">
        <v>50119900</v>
      </c>
      <c r="H312" s="66" t="s">
        <v>406</v>
      </c>
      <c r="I312" s="66">
        <v>10</v>
      </c>
      <c r="J312" s="66" t="s">
        <v>347</v>
      </c>
      <c r="K312" s="66" t="s">
        <v>348</v>
      </c>
      <c r="L312" s="66" t="s">
        <v>349</v>
      </c>
      <c r="M312" s="66" t="s">
        <v>351</v>
      </c>
      <c r="N312" s="67">
        <v>-5946.7981269824995</v>
      </c>
      <c r="O312" s="67">
        <v>-5946.7981269824995</v>
      </c>
      <c r="P312" s="67">
        <v>-6048.6509250825002</v>
      </c>
      <c r="Q312" s="67">
        <v>-6048.6509250825002</v>
      </c>
      <c r="Z312" s="26">
        <f t="shared" si="4"/>
        <v>-23990.898104129999</v>
      </c>
    </row>
    <row r="313" spans="1:26" hidden="1">
      <c r="A313" s="65" t="s">
        <v>34</v>
      </c>
      <c r="B313" s="66" t="s">
        <v>1291</v>
      </c>
      <c r="C313" s="65">
        <v>120206</v>
      </c>
      <c r="D313" s="66" t="s">
        <v>1081</v>
      </c>
      <c r="E313" s="66" t="s">
        <v>1059</v>
      </c>
      <c r="F313" s="65" t="s">
        <v>52</v>
      </c>
      <c r="G313" s="65">
        <v>50100000</v>
      </c>
      <c r="H313" s="66" t="s">
        <v>346</v>
      </c>
      <c r="I313" s="66">
        <v>10</v>
      </c>
      <c r="J313" s="66" t="s">
        <v>347</v>
      </c>
      <c r="K313" s="66" t="s">
        <v>348</v>
      </c>
      <c r="L313" s="66" t="s">
        <v>349</v>
      </c>
      <c r="M313" s="66" t="s">
        <v>351</v>
      </c>
      <c r="N313" s="67">
        <v>179777.07226959986</v>
      </c>
      <c r="O313" s="67">
        <v>171605.38580280001</v>
      </c>
      <c r="P313" s="67">
        <v>182138.5140296001</v>
      </c>
      <c r="Q313" s="67">
        <v>182138.5140296001</v>
      </c>
      <c r="Z313" s="26">
        <f t="shared" si="4"/>
        <v>715659.48613159999</v>
      </c>
    </row>
    <row r="314" spans="1:26" hidden="1">
      <c r="A314" s="65" t="s">
        <v>34</v>
      </c>
      <c r="B314" s="66" t="s">
        <v>1291</v>
      </c>
      <c r="C314" s="65">
        <v>120206</v>
      </c>
      <c r="D314" s="66" t="s">
        <v>1081</v>
      </c>
      <c r="E314" s="66" t="s">
        <v>1059</v>
      </c>
      <c r="F314" s="65" t="s">
        <v>81</v>
      </c>
      <c r="G314" s="65">
        <v>50171000</v>
      </c>
      <c r="H314" s="66" t="s">
        <v>409</v>
      </c>
      <c r="I314" s="66">
        <v>10</v>
      </c>
      <c r="J314" s="66" t="s">
        <v>347</v>
      </c>
      <c r="K314" s="66" t="s">
        <v>348</v>
      </c>
      <c r="L314" s="66" t="s">
        <v>349</v>
      </c>
      <c r="M314" s="66" t="s">
        <v>351</v>
      </c>
      <c r="N314" s="67">
        <v>2448.4203661455763</v>
      </c>
      <c r="O314" s="67">
        <v>2337.127167684414</v>
      </c>
      <c r="P314" s="67">
        <v>2448.4203661455763</v>
      </c>
      <c r="Q314" s="67">
        <v>2448.4203661455763</v>
      </c>
      <c r="Z314" s="26">
        <f t="shared" si="4"/>
        <v>9682.3882661211428</v>
      </c>
    </row>
    <row r="315" spans="1:26" hidden="1">
      <c r="A315" s="65" t="s">
        <v>34</v>
      </c>
      <c r="B315" s="66" t="s">
        <v>1291</v>
      </c>
      <c r="C315" s="65">
        <v>120206</v>
      </c>
      <c r="D315" s="66" t="s">
        <v>1081</v>
      </c>
      <c r="E315" s="66" t="s">
        <v>1059</v>
      </c>
      <c r="F315" s="65" t="s">
        <v>84</v>
      </c>
      <c r="G315" s="65">
        <v>50550000</v>
      </c>
      <c r="H315" s="66" t="s">
        <v>446</v>
      </c>
      <c r="I315" s="66">
        <v>12</v>
      </c>
      <c r="J315" s="66" t="s">
        <v>442</v>
      </c>
      <c r="K315" s="66" t="s">
        <v>443</v>
      </c>
      <c r="L315" s="66" t="s">
        <v>444</v>
      </c>
      <c r="M315" s="66" t="s">
        <v>417</v>
      </c>
      <c r="N315" s="67">
        <v>36869.660000000003</v>
      </c>
      <c r="O315" s="67">
        <v>36869.660000000003</v>
      </c>
      <c r="P315" s="67">
        <v>36869.660000000003</v>
      </c>
      <c r="Q315" s="67">
        <v>36869.660000000003</v>
      </c>
      <c r="Z315" s="26">
        <f t="shared" si="4"/>
        <v>147478.64000000001</v>
      </c>
    </row>
    <row r="316" spans="1:26" hidden="1">
      <c r="A316" s="65" t="s">
        <v>34</v>
      </c>
      <c r="B316" s="66" t="s">
        <v>1291</v>
      </c>
      <c r="C316" s="65">
        <v>120206</v>
      </c>
      <c r="D316" s="66" t="s">
        <v>1081</v>
      </c>
      <c r="E316" s="66" t="s">
        <v>1059</v>
      </c>
      <c r="F316" s="65" t="s">
        <v>85</v>
      </c>
      <c r="G316" s="65">
        <v>50550100</v>
      </c>
      <c r="H316" s="66" t="s">
        <v>447</v>
      </c>
      <c r="I316" s="66">
        <v>12</v>
      </c>
      <c r="J316" s="66" t="s">
        <v>442</v>
      </c>
      <c r="K316" s="66" t="s">
        <v>443</v>
      </c>
      <c r="L316" s="66" t="s">
        <v>444</v>
      </c>
      <c r="M316" s="66" t="s">
        <v>417</v>
      </c>
      <c r="N316" s="67">
        <v>-12301.568000000003</v>
      </c>
      <c r="O316" s="67">
        <v>-12301.568000000003</v>
      </c>
      <c r="P316" s="67">
        <v>-12301.568000000003</v>
      </c>
      <c r="Q316" s="67">
        <v>-12301.568000000003</v>
      </c>
      <c r="Z316" s="26">
        <f t="shared" si="4"/>
        <v>-49206.272000000012</v>
      </c>
    </row>
    <row r="317" spans="1:26" hidden="1">
      <c r="A317" s="65" t="s">
        <v>34</v>
      </c>
      <c r="B317" s="66" t="s">
        <v>1291</v>
      </c>
      <c r="C317" s="65">
        <v>120206</v>
      </c>
      <c r="D317" s="66" t="s">
        <v>1081</v>
      </c>
      <c r="E317" s="66" t="s">
        <v>1059</v>
      </c>
      <c r="F317" s="65" t="s">
        <v>53</v>
      </c>
      <c r="G317" s="65">
        <v>50421000</v>
      </c>
      <c r="H317" s="66" t="s">
        <v>413</v>
      </c>
      <c r="I317" s="66">
        <v>13</v>
      </c>
      <c r="J317" s="66" t="s">
        <v>414</v>
      </c>
      <c r="K317" s="66" t="s">
        <v>415</v>
      </c>
      <c r="L317" s="66" t="s">
        <v>414</v>
      </c>
      <c r="M317" s="66" t="s">
        <v>417</v>
      </c>
      <c r="N317" s="67">
        <v>5580.9567489458605</v>
      </c>
      <c r="O317" s="67">
        <v>5355.3229459519107</v>
      </c>
      <c r="P317" s="67">
        <v>5664.6405446141916</v>
      </c>
      <c r="Q317" s="67">
        <v>5664.6405446141916</v>
      </c>
      <c r="Z317" s="26">
        <f t="shared" si="4"/>
        <v>22265.560784126152</v>
      </c>
    </row>
    <row r="318" spans="1:26" hidden="1">
      <c r="A318" s="65" t="s">
        <v>34</v>
      </c>
      <c r="B318" s="66" t="s">
        <v>1291</v>
      </c>
      <c r="C318" s="65">
        <v>120206</v>
      </c>
      <c r="D318" s="66" t="s">
        <v>1081</v>
      </c>
      <c r="E318" s="66" t="s">
        <v>1059</v>
      </c>
      <c r="F318" s="65" t="s">
        <v>54</v>
      </c>
      <c r="G318" s="65">
        <v>50422000</v>
      </c>
      <c r="H318" s="66" t="s">
        <v>419</v>
      </c>
      <c r="I318" s="66">
        <v>13</v>
      </c>
      <c r="J318" s="66" t="s">
        <v>414</v>
      </c>
      <c r="K318" s="66" t="s">
        <v>415</v>
      </c>
      <c r="L318" s="66" t="s">
        <v>414</v>
      </c>
      <c r="M318" s="66" t="s">
        <v>417</v>
      </c>
      <c r="N318" s="67">
        <v>6928.6225258175527</v>
      </c>
      <c r="O318" s="67">
        <v>6613.6837746440315</v>
      </c>
      <c r="P318" s="67">
        <v>7043.1471977526144</v>
      </c>
      <c r="Q318" s="67">
        <v>7043.1471977526144</v>
      </c>
      <c r="Z318" s="26">
        <f t="shared" si="4"/>
        <v>27628.600695966816</v>
      </c>
    </row>
    <row r="319" spans="1:26" hidden="1">
      <c r="A319" s="65" t="s">
        <v>34</v>
      </c>
      <c r="B319" s="66" t="s">
        <v>1291</v>
      </c>
      <c r="C319" s="65">
        <v>120206</v>
      </c>
      <c r="D319" s="66" t="s">
        <v>1081</v>
      </c>
      <c r="E319" s="66" t="s">
        <v>1059</v>
      </c>
      <c r="F319" s="65" t="s">
        <v>186</v>
      </c>
      <c r="G319" s="65">
        <v>50456000</v>
      </c>
      <c r="H319" s="66" t="s">
        <v>438</v>
      </c>
      <c r="I319" s="66">
        <v>13</v>
      </c>
      <c r="J319" s="66" t="s">
        <v>414</v>
      </c>
      <c r="K319" s="66" t="s">
        <v>415</v>
      </c>
      <c r="L319" s="66" t="s">
        <v>414</v>
      </c>
      <c r="M319" s="66" t="s">
        <v>417</v>
      </c>
      <c r="N319" s="67">
        <v>1321.65</v>
      </c>
      <c r="O319" s="67">
        <v>0</v>
      </c>
      <c r="P319" s="67">
        <v>1321.65</v>
      </c>
      <c r="Q319" s="67">
        <v>0</v>
      </c>
      <c r="Z319" s="26">
        <f t="shared" si="4"/>
        <v>2643.3</v>
      </c>
    </row>
    <row r="320" spans="1:26" hidden="1">
      <c r="A320" s="65" t="s">
        <v>34</v>
      </c>
      <c r="B320" s="66" t="s">
        <v>1291</v>
      </c>
      <c r="C320" s="65">
        <v>120206</v>
      </c>
      <c r="D320" s="66" t="s">
        <v>1081</v>
      </c>
      <c r="E320" s="66" t="s">
        <v>1059</v>
      </c>
      <c r="F320" s="65" t="s">
        <v>89</v>
      </c>
      <c r="G320" s="65">
        <v>50457000</v>
      </c>
      <c r="H320" s="66" t="s">
        <v>439</v>
      </c>
      <c r="I320" s="66">
        <v>13</v>
      </c>
      <c r="J320" s="66" t="s">
        <v>414</v>
      </c>
      <c r="K320" s="66" t="s">
        <v>415</v>
      </c>
      <c r="L320" s="66" t="s">
        <v>414</v>
      </c>
      <c r="M320" s="66" t="s">
        <v>417</v>
      </c>
      <c r="N320" s="67">
        <v>0</v>
      </c>
      <c r="O320" s="67">
        <v>414.21</v>
      </c>
      <c r="P320" s="67">
        <v>445.14</v>
      </c>
      <c r="Q320" s="67">
        <v>0</v>
      </c>
      <c r="Z320" s="26">
        <f t="shared" si="4"/>
        <v>859.34999999999991</v>
      </c>
    </row>
    <row r="321" spans="1:26" hidden="1">
      <c r="A321" s="65" t="s">
        <v>34</v>
      </c>
      <c r="B321" s="66" t="s">
        <v>1291</v>
      </c>
      <c r="C321" s="65">
        <v>120206</v>
      </c>
      <c r="D321" s="66" t="s">
        <v>1081</v>
      </c>
      <c r="E321" s="66" t="s">
        <v>1059</v>
      </c>
      <c r="F321" s="65" t="s">
        <v>90</v>
      </c>
      <c r="G321" s="65">
        <v>50421100</v>
      </c>
      <c r="H321" s="66" t="s">
        <v>418</v>
      </c>
      <c r="I321" s="66">
        <v>13</v>
      </c>
      <c r="J321" s="66" t="s">
        <v>414</v>
      </c>
      <c r="K321" s="66" t="s">
        <v>415</v>
      </c>
      <c r="L321" s="66" t="s">
        <v>414</v>
      </c>
      <c r="M321" s="66" t="s">
        <v>417</v>
      </c>
      <c r="N321" s="67">
        <v>-1792.4516832803879</v>
      </c>
      <c r="O321" s="67">
        <v>-1718.8252194179913</v>
      </c>
      <c r="P321" s="67">
        <v>-1815.0617691671457</v>
      </c>
      <c r="Q321" s="67">
        <v>-1815.0617691671457</v>
      </c>
      <c r="Z321" s="26">
        <f t="shared" si="4"/>
        <v>-7141.4004410326706</v>
      </c>
    </row>
    <row r="322" spans="1:26" hidden="1">
      <c r="A322" s="65" t="s">
        <v>34</v>
      </c>
      <c r="B322" s="66" t="s">
        <v>1291</v>
      </c>
      <c r="C322" s="65">
        <v>120206</v>
      </c>
      <c r="D322" s="66" t="s">
        <v>1081</v>
      </c>
      <c r="E322" s="66" t="s">
        <v>1059</v>
      </c>
      <c r="F322" s="65" t="s">
        <v>91</v>
      </c>
      <c r="G322" s="65">
        <v>50422100</v>
      </c>
      <c r="H322" s="66" t="s">
        <v>420</v>
      </c>
      <c r="I322" s="66">
        <v>13</v>
      </c>
      <c r="J322" s="66" t="s">
        <v>414</v>
      </c>
      <c r="K322" s="66" t="s">
        <v>415</v>
      </c>
      <c r="L322" s="66" t="s">
        <v>414</v>
      </c>
      <c r="M322" s="66" t="s">
        <v>417</v>
      </c>
      <c r="N322" s="67">
        <v>-2151.7572525640276</v>
      </c>
      <c r="O322" s="67">
        <v>-2053.9501047202084</v>
      </c>
      <c r="P322" s="67">
        <v>-2182.4723430011682</v>
      </c>
      <c r="Q322" s="67">
        <v>-2182.4723430011682</v>
      </c>
      <c r="Z322" s="26">
        <f t="shared" si="4"/>
        <v>-8570.6520432865727</v>
      </c>
    </row>
    <row r="323" spans="1:26" hidden="1">
      <c r="A323" s="65" t="s">
        <v>34</v>
      </c>
      <c r="B323" s="66" t="s">
        <v>1291</v>
      </c>
      <c r="C323" s="65">
        <v>120206</v>
      </c>
      <c r="D323" s="66" t="s">
        <v>1081</v>
      </c>
      <c r="E323" s="66" t="s">
        <v>1059</v>
      </c>
      <c r="F323" s="65" t="s">
        <v>92</v>
      </c>
      <c r="G323" s="65">
        <v>53150000</v>
      </c>
      <c r="H323" s="66" t="s">
        <v>658</v>
      </c>
      <c r="I323" s="66">
        <v>15</v>
      </c>
      <c r="J323" s="66" t="s">
        <v>650</v>
      </c>
      <c r="K323" s="66" t="s">
        <v>651</v>
      </c>
      <c r="L323" s="66" t="s">
        <v>650</v>
      </c>
      <c r="M323" s="66" t="s">
        <v>660</v>
      </c>
      <c r="N323" s="67">
        <v>14000</v>
      </c>
      <c r="O323" s="67">
        <v>11000</v>
      </c>
      <c r="P323" s="67">
        <v>11000</v>
      </c>
      <c r="Q323" s="67">
        <v>10000</v>
      </c>
      <c r="Z323" s="26">
        <f t="shared" ref="Z323:Z386" si="5">SUM(N323:Y323)</f>
        <v>46000</v>
      </c>
    </row>
    <row r="324" spans="1:26" hidden="1">
      <c r="A324" s="65" t="s">
        <v>34</v>
      </c>
      <c r="B324" s="66" t="s">
        <v>1291</v>
      </c>
      <c r="C324" s="65">
        <v>120206</v>
      </c>
      <c r="D324" s="66" t="s">
        <v>1081</v>
      </c>
      <c r="E324" s="66" t="s">
        <v>1059</v>
      </c>
      <c r="F324" s="65" t="s">
        <v>188</v>
      </c>
      <c r="G324" s="65">
        <v>52532000</v>
      </c>
      <c r="H324" s="66" t="s">
        <v>552</v>
      </c>
      <c r="I324" s="66">
        <v>16</v>
      </c>
      <c r="J324" s="66" t="s">
        <v>553</v>
      </c>
      <c r="K324" s="66" t="s">
        <v>554</v>
      </c>
      <c r="L324" s="66" t="s">
        <v>555</v>
      </c>
      <c r="M324" s="66" t="s">
        <v>506</v>
      </c>
      <c r="N324" s="67">
        <v>2260</v>
      </c>
      <c r="O324" s="67">
        <v>2500</v>
      </c>
      <c r="P324" s="67">
        <v>2000</v>
      </c>
      <c r="Q324" s="67">
        <v>3030</v>
      </c>
      <c r="Z324" s="26">
        <f t="shared" si="5"/>
        <v>9790</v>
      </c>
    </row>
    <row r="325" spans="1:26" hidden="1">
      <c r="A325" s="65" t="s">
        <v>34</v>
      </c>
      <c r="B325" s="66" t="s">
        <v>1291</v>
      </c>
      <c r="C325" s="65">
        <v>120206</v>
      </c>
      <c r="D325" s="66" t="s">
        <v>1081</v>
      </c>
      <c r="E325" s="66" t="s">
        <v>1059</v>
      </c>
      <c r="F325" s="65" t="s">
        <v>96</v>
      </c>
      <c r="G325" s="65">
        <v>52574000</v>
      </c>
      <c r="H325" s="66" t="s">
        <v>616</v>
      </c>
      <c r="I325" s="66">
        <v>17</v>
      </c>
      <c r="J325" s="66" t="s">
        <v>617</v>
      </c>
      <c r="K325" s="66" t="s">
        <v>618</v>
      </c>
      <c r="L325" s="66" t="s">
        <v>617</v>
      </c>
      <c r="M325" s="66" t="s">
        <v>506</v>
      </c>
      <c r="N325" s="67">
        <v>65.166666666666671</v>
      </c>
      <c r="O325" s="67">
        <v>65.166666666666671</v>
      </c>
      <c r="P325" s="67">
        <v>65.166666666666671</v>
      </c>
      <c r="Q325" s="67">
        <v>65.166666666666671</v>
      </c>
      <c r="Z325" s="26">
        <f t="shared" si="5"/>
        <v>260.66666666666669</v>
      </c>
    </row>
    <row r="326" spans="1:26" hidden="1">
      <c r="A326" s="65" t="s">
        <v>34</v>
      </c>
      <c r="B326" s="66" t="s">
        <v>1291</v>
      </c>
      <c r="C326" s="65">
        <v>120206</v>
      </c>
      <c r="D326" s="66" t="s">
        <v>1081</v>
      </c>
      <c r="E326" s="66" t="s">
        <v>1059</v>
      </c>
      <c r="F326" s="65" t="s">
        <v>97</v>
      </c>
      <c r="G326" s="65">
        <v>52574100</v>
      </c>
      <c r="H326" s="66" t="s">
        <v>623</v>
      </c>
      <c r="I326" s="66">
        <v>17</v>
      </c>
      <c r="J326" s="66" t="s">
        <v>617</v>
      </c>
      <c r="K326" s="66" t="s">
        <v>618</v>
      </c>
      <c r="L326" s="66" t="s">
        <v>617</v>
      </c>
      <c r="M326" s="66" t="s">
        <v>506</v>
      </c>
      <c r="N326" s="67">
        <v>3600</v>
      </c>
      <c r="O326" s="67">
        <v>3600</v>
      </c>
      <c r="P326" s="67">
        <v>3600</v>
      </c>
      <c r="Q326" s="67">
        <v>3600</v>
      </c>
      <c r="Z326" s="26">
        <f t="shared" si="5"/>
        <v>14400</v>
      </c>
    </row>
    <row r="327" spans="1:26" hidden="1">
      <c r="A327" s="65" t="s">
        <v>34</v>
      </c>
      <c r="B327" s="66" t="s">
        <v>1291</v>
      </c>
      <c r="C327" s="65">
        <v>120206</v>
      </c>
      <c r="D327" s="66" t="s">
        <v>1081</v>
      </c>
      <c r="E327" s="66" t="s">
        <v>1059</v>
      </c>
      <c r="F327" s="65" t="s">
        <v>155</v>
      </c>
      <c r="G327" s="65">
        <v>52562500</v>
      </c>
      <c r="H327" s="66" t="s">
        <v>595</v>
      </c>
      <c r="I327" s="66">
        <v>18</v>
      </c>
      <c r="J327" s="66" t="s">
        <v>596</v>
      </c>
      <c r="K327" s="66" t="s">
        <v>597</v>
      </c>
      <c r="L327" s="66" t="s">
        <v>598</v>
      </c>
      <c r="M327" s="66" t="s">
        <v>506</v>
      </c>
      <c r="N327" s="67">
        <v>200</v>
      </c>
      <c r="O327" s="67">
        <v>0</v>
      </c>
      <c r="P327" s="67">
        <v>0</v>
      </c>
      <c r="Q327" s="67">
        <v>200</v>
      </c>
      <c r="Z327" s="26">
        <f t="shared" si="5"/>
        <v>400</v>
      </c>
    </row>
    <row r="328" spans="1:26" hidden="1">
      <c r="A328" s="65" t="s">
        <v>34</v>
      </c>
      <c r="B328" s="66" t="s">
        <v>1291</v>
      </c>
      <c r="C328" s="65">
        <v>120206</v>
      </c>
      <c r="D328" s="66" t="s">
        <v>1081</v>
      </c>
      <c r="E328" s="66" t="s">
        <v>1059</v>
      </c>
      <c r="F328" s="65" t="s">
        <v>99</v>
      </c>
      <c r="G328" s="65">
        <v>52562000</v>
      </c>
      <c r="H328" s="66" t="s">
        <v>590</v>
      </c>
      <c r="I328" s="66">
        <v>19</v>
      </c>
      <c r="J328" s="66" t="s">
        <v>527</v>
      </c>
      <c r="K328" s="66" t="s">
        <v>528</v>
      </c>
      <c r="L328" s="66" t="s">
        <v>529</v>
      </c>
      <c r="M328" s="66" t="s">
        <v>506</v>
      </c>
      <c r="N328" s="67">
        <v>1000</v>
      </c>
      <c r="O328" s="67">
        <v>1000</v>
      </c>
      <c r="P328" s="67">
        <v>500</v>
      </c>
      <c r="Q328" s="67">
        <v>500</v>
      </c>
      <c r="Z328" s="26">
        <f t="shared" si="5"/>
        <v>3000</v>
      </c>
    </row>
    <row r="329" spans="1:26" hidden="1">
      <c r="A329" s="65" t="s">
        <v>34</v>
      </c>
      <c r="B329" s="66" t="s">
        <v>1291</v>
      </c>
      <c r="C329" s="65">
        <v>120206</v>
      </c>
      <c r="D329" s="66" t="s">
        <v>1081</v>
      </c>
      <c r="E329" s="66" t="s">
        <v>1059</v>
      </c>
      <c r="F329" s="65" t="s">
        <v>156</v>
      </c>
      <c r="G329" s="65">
        <v>52582000</v>
      </c>
      <c r="H329" s="66" t="s">
        <v>633</v>
      </c>
      <c r="I329" s="66">
        <v>19</v>
      </c>
      <c r="J329" s="66" t="s">
        <v>527</v>
      </c>
      <c r="K329" s="66" t="s">
        <v>528</v>
      </c>
      <c r="L329" s="66" t="s">
        <v>529</v>
      </c>
      <c r="M329" s="66" t="s">
        <v>519</v>
      </c>
      <c r="N329" s="67">
        <v>1500</v>
      </c>
      <c r="O329" s="67">
        <v>1500</v>
      </c>
      <c r="P329" s="67">
        <v>1500</v>
      </c>
      <c r="Q329" s="67">
        <v>1500</v>
      </c>
      <c r="Z329" s="26">
        <f t="shared" si="5"/>
        <v>6000</v>
      </c>
    </row>
    <row r="330" spans="1:26" hidden="1">
      <c r="A330" s="65" t="s">
        <v>34</v>
      </c>
      <c r="B330" s="66" t="s">
        <v>1291</v>
      </c>
      <c r="C330" s="65">
        <v>120206</v>
      </c>
      <c r="D330" s="66" t="s">
        <v>1081</v>
      </c>
      <c r="E330" s="66" t="s">
        <v>1059</v>
      </c>
      <c r="F330" s="65" t="s">
        <v>103</v>
      </c>
      <c r="G330" s="65">
        <v>52534000</v>
      </c>
      <c r="H330" s="66" t="s">
        <v>560</v>
      </c>
      <c r="I330" s="66">
        <v>21</v>
      </c>
      <c r="J330" s="66" t="s">
        <v>561</v>
      </c>
      <c r="K330" s="66" t="s">
        <v>562</v>
      </c>
      <c r="L330" s="66" t="s">
        <v>563</v>
      </c>
      <c r="M330" s="66" t="s">
        <v>506</v>
      </c>
      <c r="N330" s="67">
        <v>1500</v>
      </c>
      <c r="O330" s="67">
        <v>1000</v>
      </c>
      <c r="P330" s="67">
        <v>1000</v>
      </c>
      <c r="Q330" s="67">
        <v>1000</v>
      </c>
      <c r="Z330" s="26">
        <f t="shared" si="5"/>
        <v>4500</v>
      </c>
    </row>
    <row r="331" spans="1:26" hidden="1">
      <c r="A331" s="65" t="s">
        <v>34</v>
      </c>
      <c r="B331" s="66" t="s">
        <v>1291</v>
      </c>
      <c r="C331" s="65">
        <v>120206</v>
      </c>
      <c r="D331" s="66" t="s">
        <v>1081</v>
      </c>
      <c r="E331" s="66" t="s">
        <v>1059</v>
      </c>
      <c r="F331" s="65" t="s">
        <v>104</v>
      </c>
      <c r="G331" s="65">
        <v>52534200</v>
      </c>
      <c r="H331" s="66" t="s">
        <v>565</v>
      </c>
      <c r="I331" s="66">
        <v>21</v>
      </c>
      <c r="J331" s="66" t="s">
        <v>561</v>
      </c>
      <c r="K331" s="66" t="s">
        <v>562</v>
      </c>
      <c r="L331" s="66" t="s">
        <v>563</v>
      </c>
      <c r="M331" s="66" t="s">
        <v>506</v>
      </c>
      <c r="N331" s="67">
        <v>0</v>
      </c>
      <c r="O331" s="67">
        <v>300</v>
      </c>
      <c r="P331" s="67">
        <v>300</v>
      </c>
      <c r="Q331" s="67">
        <v>0</v>
      </c>
      <c r="Z331" s="26">
        <f t="shared" si="5"/>
        <v>600</v>
      </c>
    </row>
    <row r="332" spans="1:26" hidden="1">
      <c r="A332" s="65" t="s">
        <v>34</v>
      </c>
      <c r="B332" s="66" t="s">
        <v>1291</v>
      </c>
      <c r="C332" s="65">
        <v>120206</v>
      </c>
      <c r="D332" s="66" t="s">
        <v>1081</v>
      </c>
      <c r="E332" s="66" t="s">
        <v>1059</v>
      </c>
      <c r="F332" s="65" t="s">
        <v>163</v>
      </c>
      <c r="G332" s="65">
        <v>52535000</v>
      </c>
      <c r="H332" s="66" t="s">
        <v>566</v>
      </c>
      <c r="I332" s="66">
        <v>21</v>
      </c>
      <c r="J332" s="66" t="s">
        <v>561</v>
      </c>
      <c r="K332" s="66" t="s">
        <v>562</v>
      </c>
      <c r="L332" s="66" t="s">
        <v>563</v>
      </c>
      <c r="M332" s="66" t="s">
        <v>506</v>
      </c>
      <c r="N332" s="67">
        <v>1500</v>
      </c>
      <c r="O332" s="67">
        <v>1500</v>
      </c>
      <c r="P332" s="67">
        <v>1500</v>
      </c>
      <c r="Q332" s="67">
        <v>1500</v>
      </c>
      <c r="Z332" s="26">
        <f t="shared" si="5"/>
        <v>6000</v>
      </c>
    </row>
    <row r="333" spans="1:26" hidden="1">
      <c r="A333" s="65" t="s">
        <v>34</v>
      </c>
      <c r="B333" s="66" t="s">
        <v>1291</v>
      </c>
      <c r="C333" s="65">
        <v>120206</v>
      </c>
      <c r="D333" s="66" t="s">
        <v>1081</v>
      </c>
      <c r="E333" s="66" t="s">
        <v>1059</v>
      </c>
      <c r="F333" s="65" t="s">
        <v>222</v>
      </c>
      <c r="G333" s="65">
        <v>52000000</v>
      </c>
      <c r="H333" s="66" t="s">
        <v>488</v>
      </c>
      <c r="I333" s="66">
        <v>22</v>
      </c>
      <c r="J333" s="66" t="s">
        <v>489</v>
      </c>
      <c r="K333" s="66" t="s">
        <v>490</v>
      </c>
      <c r="L333" s="66" t="s">
        <v>489</v>
      </c>
      <c r="M333" s="66" t="s">
        <v>492</v>
      </c>
      <c r="N333" s="67">
        <v>13000</v>
      </c>
      <c r="O333" s="67">
        <v>13000</v>
      </c>
      <c r="P333" s="67">
        <v>10000</v>
      </c>
      <c r="Q333" s="67">
        <v>11000</v>
      </c>
      <c r="Z333" s="26">
        <f t="shared" si="5"/>
        <v>47000</v>
      </c>
    </row>
    <row r="334" spans="1:26" hidden="1">
      <c r="A334" s="65" t="s">
        <v>34</v>
      </c>
      <c r="B334" s="66" t="s">
        <v>1291</v>
      </c>
      <c r="C334" s="65">
        <v>120206</v>
      </c>
      <c r="D334" s="66" t="s">
        <v>1081</v>
      </c>
      <c r="E334" s="66" t="s">
        <v>1059</v>
      </c>
      <c r="F334" s="65" t="s">
        <v>105</v>
      </c>
      <c r="G334" s="65">
        <v>52001000</v>
      </c>
      <c r="H334" s="66" t="s">
        <v>488</v>
      </c>
      <c r="I334" s="66">
        <v>22</v>
      </c>
      <c r="J334" s="66" t="s">
        <v>489</v>
      </c>
      <c r="K334" s="66" t="s">
        <v>490</v>
      </c>
      <c r="L334" s="66" t="s">
        <v>489</v>
      </c>
      <c r="M334" s="66" t="s">
        <v>492</v>
      </c>
      <c r="N334" s="67">
        <v>500</v>
      </c>
      <c r="O334" s="67">
        <v>0</v>
      </c>
      <c r="P334" s="67">
        <v>500</v>
      </c>
      <c r="Q334" s="67">
        <v>500</v>
      </c>
      <c r="Z334" s="26">
        <f t="shared" si="5"/>
        <v>1500</v>
      </c>
    </row>
    <row r="335" spans="1:26" hidden="1">
      <c r="A335" s="65" t="s">
        <v>34</v>
      </c>
      <c r="B335" s="66" t="s">
        <v>1291</v>
      </c>
      <c r="C335" s="65">
        <v>120206</v>
      </c>
      <c r="D335" s="66" t="s">
        <v>1081</v>
      </c>
      <c r="E335" s="66" t="s">
        <v>1059</v>
      </c>
      <c r="F335" s="65" t="s">
        <v>157</v>
      </c>
      <c r="G335" s="65">
        <v>52554500</v>
      </c>
      <c r="H335" s="66" t="s">
        <v>588</v>
      </c>
      <c r="I335" s="66">
        <v>22</v>
      </c>
      <c r="J335" s="66" t="s">
        <v>489</v>
      </c>
      <c r="K335" s="66" t="s">
        <v>490</v>
      </c>
      <c r="L335" s="66" t="s">
        <v>489</v>
      </c>
      <c r="M335" s="66" t="s">
        <v>463</v>
      </c>
      <c r="N335" s="67">
        <v>350</v>
      </c>
      <c r="O335" s="67">
        <v>0</v>
      </c>
      <c r="P335" s="67">
        <v>400</v>
      </c>
      <c r="Q335" s="67">
        <v>450</v>
      </c>
      <c r="Z335" s="26">
        <f t="shared" si="5"/>
        <v>1200</v>
      </c>
    </row>
    <row r="336" spans="1:26" hidden="1">
      <c r="A336" s="65" t="s">
        <v>34</v>
      </c>
      <c r="B336" s="66" t="s">
        <v>1291</v>
      </c>
      <c r="C336" s="65">
        <v>120206</v>
      </c>
      <c r="D336" s="66" t="s">
        <v>1081</v>
      </c>
      <c r="E336" s="66" t="s">
        <v>1059</v>
      </c>
      <c r="F336" s="65" t="s">
        <v>223</v>
      </c>
      <c r="G336" s="65">
        <v>54110000</v>
      </c>
      <c r="H336" s="66" t="s">
        <v>721</v>
      </c>
      <c r="I336" s="66">
        <v>23</v>
      </c>
      <c r="J336" s="66" t="s">
        <v>722</v>
      </c>
      <c r="K336" s="66" t="s">
        <v>723</v>
      </c>
      <c r="L336" s="66" t="s">
        <v>722</v>
      </c>
      <c r="M336" s="66" t="s">
        <v>725</v>
      </c>
      <c r="N336" s="67">
        <v>269</v>
      </c>
      <c r="O336" s="67">
        <v>269</v>
      </c>
      <c r="P336" s="67">
        <v>269</v>
      </c>
      <c r="Q336" s="67">
        <v>869</v>
      </c>
      <c r="Z336" s="26">
        <f t="shared" si="5"/>
        <v>1676</v>
      </c>
    </row>
    <row r="337" spans="1:26" hidden="1">
      <c r="A337" s="65" t="s">
        <v>34</v>
      </c>
      <c r="B337" s="66" t="s">
        <v>1291</v>
      </c>
      <c r="C337" s="65">
        <v>120206</v>
      </c>
      <c r="D337" s="66" t="s">
        <v>1081</v>
      </c>
      <c r="E337" s="66" t="s">
        <v>1059</v>
      </c>
      <c r="F337" s="65" t="s">
        <v>111</v>
      </c>
      <c r="G337" s="65">
        <v>54140000</v>
      </c>
      <c r="H337" s="66" t="s">
        <v>732</v>
      </c>
      <c r="I337" s="66">
        <v>23</v>
      </c>
      <c r="J337" s="66" t="s">
        <v>722</v>
      </c>
      <c r="K337" s="66" t="s">
        <v>723</v>
      </c>
      <c r="L337" s="66" t="s">
        <v>722</v>
      </c>
      <c r="M337" s="66" t="s">
        <v>734</v>
      </c>
      <c r="N337" s="67">
        <v>1000</v>
      </c>
      <c r="O337" s="67">
        <v>750</v>
      </c>
      <c r="P337" s="67">
        <v>750</v>
      </c>
      <c r="Q337" s="67">
        <v>1000</v>
      </c>
      <c r="Z337" s="26">
        <f t="shared" si="5"/>
        <v>3500</v>
      </c>
    </row>
    <row r="338" spans="1:26" hidden="1">
      <c r="A338" s="65" t="s">
        <v>34</v>
      </c>
      <c r="B338" s="66" t="s">
        <v>1291</v>
      </c>
      <c r="C338" s="65">
        <v>120206</v>
      </c>
      <c r="D338" s="66" t="s">
        <v>1081</v>
      </c>
      <c r="E338" s="66" t="s">
        <v>1059</v>
      </c>
      <c r="F338" s="65" t="s">
        <v>190</v>
      </c>
      <c r="G338" s="65">
        <v>62002400</v>
      </c>
      <c r="H338" s="66" t="s">
        <v>822</v>
      </c>
      <c r="I338" s="66">
        <v>29</v>
      </c>
      <c r="J338" s="66" t="s">
        <v>814</v>
      </c>
      <c r="K338" s="66" t="s">
        <v>815</v>
      </c>
      <c r="L338" s="66" t="s">
        <v>816</v>
      </c>
      <c r="M338" s="66" t="s">
        <v>824</v>
      </c>
      <c r="N338" s="67">
        <v>20000</v>
      </c>
      <c r="O338" s="67">
        <v>15000</v>
      </c>
      <c r="P338" s="67">
        <v>15000</v>
      </c>
      <c r="Q338" s="67">
        <v>15000</v>
      </c>
      <c r="Z338" s="26">
        <f t="shared" si="5"/>
        <v>65000</v>
      </c>
    </row>
    <row r="339" spans="1:26" hidden="1">
      <c r="A339" s="65" t="s">
        <v>34</v>
      </c>
      <c r="B339" s="66" t="s">
        <v>1291</v>
      </c>
      <c r="C339" s="65">
        <v>120206</v>
      </c>
      <c r="D339" s="66" t="s">
        <v>1081</v>
      </c>
      <c r="E339" s="66" t="s">
        <v>1059</v>
      </c>
      <c r="F339" s="65" t="s">
        <v>224</v>
      </c>
      <c r="G339" s="65">
        <v>62502400</v>
      </c>
      <c r="H339" s="66" t="s">
        <v>832</v>
      </c>
      <c r="I339" s="66">
        <v>29</v>
      </c>
      <c r="J339" s="66" t="s">
        <v>814</v>
      </c>
      <c r="K339" s="66" t="s">
        <v>815</v>
      </c>
      <c r="L339" s="66" t="s">
        <v>816</v>
      </c>
      <c r="M339" s="66" t="s">
        <v>834</v>
      </c>
      <c r="N339" s="67">
        <v>2300</v>
      </c>
      <c r="O339" s="67">
        <v>2300</v>
      </c>
      <c r="P339" s="67">
        <v>2300</v>
      </c>
      <c r="Q339" s="67">
        <v>2300</v>
      </c>
      <c r="Z339" s="26">
        <f t="shared" si="5"/>
        <v>9200</v>
      </c>
    </row>
    <row r="340" spans="1:26" hidden="1">
      <c r="A340" s="65" t="s">
        <v>34</v>
      </c>
      <c r="B340" s="66" t="s">
        <v>1291</v>
      </c>
      <c r="C340" s="65">
        <v>120206</v>
      </c>
      <c r="D340" s="66" t="s">
        <v>1081</v>
      </c>
      <c r="E340" s="66" t="s">
        <v>1059</v>
      </c>
      <c r="F340" s="65" t="s">
        <v>191</v>
      </c>
      <c r="G340" s="65">
        <v>62510000</v>
      </c>
      <c r="H340" s="66" t="s">
        <v>839</v>
      </c>
      <c r="I340" s="66">
        <v>29</v>
      </c>
      <c r="J340" s="66" t="s">
        <v>814</v>
      </c>
      <c r="K340" s="66" t="s">
        <v>815</v>
      </c>
      <c r="L340" s="66" t="s">
        <v>816</v>
      </c>
      <c r="M340" s="66" t="s">
        <v>834</v>
      </c>
      <c r="N340" s="67">
        <v>26080</v>
      </c>
      <c r="O340" s="67">
        <v>26080</v>
      </c>
      <c r="P340" s="67">
        <v>26080</v>
      </c>
      <c r="Q340" s="67">
        <v>27300</v>
      </c>
      <c r="Z340" s="26">
        <f t="shared" si="5"/>
        <v>105540</v>
      </c>
    </row>
    <row r="341" spans="1:26" hidden="1">
      <c r="A341" s="65" t="s">
        <v>34</v>
      </c>
      <c r="B341" s="66" t="s">
        <v>1291</v>
      </c>
      <c r="C341" s="65">
        <v>120206</v>
      </c>
      <c r="D341" s="66" t="s">
        <v>1081</v>
      </c>
      <c r="E341" s="66" t="s">
        <v>1059</v>
      </c>
      <c r="F341" s="65" t="s">
        <v>225</v>
      </c>
      <c r="G341" s="65">
        <v>62520700</v>
      </c>
      <c r="H341" s="66" t="s">
        <v>842</v>
      </c>
      <c r="I341" s="66">
        <v>29</v>
      </c>
      <c r="J341" s="66" t="s">
        <v>814</v>
      </c>
      <c r="K341" s="66" t="s">
        <v>815</v>
      </c>
      <c r="L341" s="66" t="s">
        <v>816</v>
      </c>
      <c r="M341" s="66" t="s">
        <v>834</v>
      </c>
      <c r="N341" s="67">
        <v>16000</v>
      </c>
      <c r="O341" s="67">
        <v>16000</v>
      </c>
      <c r="P341" s="67">
        <v>16000</v>
      </c>
      <c r="Q341" s="67">
        <v>16000</v>
      </c>
      <c r="Z341" s="26">
        <f t="shared" si="5"/>
        <v>64000</v>
      </c>
    </row>
    <row r="342" spans="1:26" hidden="1">
      <c r="A342" s="65" t="s">
        <v>34</v>
      </c>
      <c r="B342" s="66" t="s">
        <v>1291</v>
      </c>
      <c r="C342" s="65">
        <v>120206</v>
      </c>
      <c r="D342" s="66" t="s">
        <v>1081</v>
      </c>
      <c r="E342" s="66" t="s">
        <v>1059</v>
      </c>
      <c r="F342" s="65" t="s">
        <v>192</v>
      </c>
      <c r="G342" s="65">
        <v>63110000</v>
      </c>
      <c r="H342" s="66" t="s">
        <v>844</v>
      </c>
      <c r="I342" s="66">
        <v>29</v>
      </c>
      <c r="J342" s="66" t="s">
        <v>814</v>
      </c>
      <c r="K342" s="66" t="s">
        <v>815</v>
      </c>
      <c r="L342" s="66" t="s">
        <v>816</v>
      </c>
      <c r="M342" s="66" t="s">
        <v>846</v>
      </c>
      <c r="N342" s="67">
        <v>4500</v>
      </c>
      <c r="O342" s="67">
        <v>4500</v>
      </c>
      <c r="P342" s="67">
        <v>4500</v>
      </c>
      <c r="Q342" s="67">
        <v>4500</v>
      </c>
      <c r="Z342" s="26">
        <f t="shared" si="5"/>
        <v>18000</v>
      </c>
    </row>
    <row r="343" spans="1:26" hidden="1">
      <c r="A343" s="65" t="s">
        <v>34</v>
      </c>
      <c r="B343" s="66" t="s">
        <v>1291</v>
      </c>
      <c r="C343" s="65">
        <v>120206</v>
      </c>
      <c r="D343" s="66" t="s">
        <v>1081</v>
      </c>
      <c r="E343" s="66" t="s">
        <v>1059</v>
      </c>
      <c r="F343" s="65" t="s">
        <v>69</v>
      </c>
      <c r="G343" s="65">
        <v>68532000</v>
      </c>
      <c r="H343" s="66" t="s">
        <v>892</v>
      </c>
      <c r="I343" s="66">
        <v>34</v>
      </c>
      <c r="J343" s="66" t="s">
        <v>887</v>
      </c>
      <c r="K343" s="66" t="s">
        <v>888</v>
      </c>
      <c r="L343" s="66" t="s">
        <v>887</v>
      </c>
      <c r="M343" s="66" t="s">
        <v>894</v>
      </c>
      <c r="N343" s="67">
        <v>0</v>
      </c>
      <c r="O343" s="67">
        <v>0</v>
      </c>
      <c r="P343" s="67">
        <v>0</v>
      </c>
      <c r="Q343" s="67">
        <v>0</v>
      </c>
      <c r="Z343" s="26">
        <f t="shared" si="5"/>
        <v>0</v>
      </c>
    </row>
    <row r="344" spans="1:26" hidden="1">
      <c r="A344" s="65" t="s">
        <v>34</v>
      </c>
      <c r="B344" s="66" t="s">
        <v>1291</v>
      </c>
      <c r="C344" s="65">
        <v>120206</v>
      </c>
      <c r="D344" s="66" t="s">
        <v>1081</v>
      </c>
      <c r="E344" s="66" t="s">
        <v>1059</v>
      </c>
      <c r="F344" s="65" t="s">
        <v>70</v>
      </c>
      <c r="G344" s="65">
        <v>68533000</v>
      </c>
      <c r="H344" s="66" t="s">
        <v>896</v>
      </c>
      <c r="I344" s="66">
        <v>34</v>
      </c>
      <c r="J344" s="66" t="s">
        <v>887</v>
      </c>
      <c r="K344" s="66" t="s">
        <v>888</v>
      </c>
      <c r="L344" s="66" t="s">
        <v>887</v>
      </c>
      <c r="M344" s="66" t="s">
        <v>894</v>
      </c>
      <c r="N344" s="67">
        <v>15532.361410052972</v>
      </c>
      <c r="O344" s="67">
        <v>14898.631860660495</v>
      </c>
      <c r="P344" s="67">
        <v>15740.27611338048</v>
      </c>
      <c r="Q344" s="67">
        <v>15740.27611338048</v>
      </c>
      <c r="Z344" s="26">
        <f t="shared" si="5"/>
        <v>61911.545497474428</v>
      </c>
    </row>
    <row r="345" spans="1:26" hidden="1">
      <c r="A345" s="65" t="s">
        <v>34</v>
      </c>
      <c r="B345" s="66" t="s">
        <v>1291</v>
      </c>
      <c r="C345" s="65">
        <v>120206</v>
      </c>
      <c r="D345" s="66" t="s">
        <v>1081</v>
      </c>
      <c r="E345" s="66" t="s">
        <v>1059</v>
      </c>
      <c r="F345" s="65" t="s">
        <v>71</v>
      </c>
      <c r="G345" s="65">
        <v>68535000</v>
      </c>
      <c r="H345" s="66" t="s">
        <v>898</v>
      </c>
      <c r="I345" s="66">
        <v>34</v>
      </c>
      <c r="J345" s="66" t="s">
        <v>887</v>
      </c>
      <c r="K345" s="66" t="s">
        <v>888</v>
      </c>
      <c r="L345" s="66" t="s">
        <v>887</v>
      </c>
      <c r="M345" s="66" t="s">
        <v>894</v>
      </c>
      <c r="N345" s="67">
        <v>0</v>
      </c>
      <c r="O345" s="67">
        <v>0</v>
      </c>
      <c r="P345" s="67">
        <v>0</v>
      </c>
      <c r="Q345" s="67">
        <v>0</v>
      </c>
      <c r="Z345" s="26">
        <f t="shared" si="5"/>
        <v>0</v>
      </c>
    </row>
    <row r="346" spans="1:26" hidden="1">
      <c r="A346" s="65" t="s">
        <v>34</v>
      </c>
      <c r="B346" s="66" t="s">
        <v>1291</v>
      </c>
      <c r="C346" s="65">
        <v>120206</v>
      </c>
      <c r="D346" s="66" t="s">
        <v>1081</v>
      </c>
      <c r="E346" s="66" t="s">
        <v>1059</v>
      </c>
      <c r="F346" s="65" t="s">
        <v>128</v>
      </c>
      <c r="G346" s="65">
        <v>68532100</v>
      </c>
      <c r="H346" s="66" t="s">
        <v>895</v>
      </c>
      <c r="I346" s="66">
        <v>34</v>
      </c>
      <c r="J346" s="66" t="s">
        <v>887</v>
      </c>
      <c r="K346" s="66" t="s">
        <v>888</v>
      </c>
      <c r="L346" s="66" t="s">
        <v>887</v>
      </c>
      <c r="M346" s="66" t="s">
        <v>894</v>
      </c>
      <c r="N346" s="67">
        <v>0</v>
      </c>
      <c r="O346" s="67">
        <v>0</v>
      </c>
      <c r="P346" s="67">
        <v>0</v>
      </c>
      <c r="Q346" s="67">
        <v>0</v>
      </c>
      <c r="Z346" s="26">
        <f t="shared" si="5"/>
        <v>0</v>
      </c>
    </row>
    <row r="347" spans="1:26" hidden="1">
      <c r="A347" s="65" t="s">
        <v>34</v>
      </c>
      <c r="B347" s="66" t="s">
        <v>1291</v>
      </c>
      <c r="C347" s="65">
        <v>120206</v>
      </c>
      <c r="D347" s="66" t="s">
        <v>1081</v>
      </c>
      <c r="E347" s="66" t="s">
        <v>1059</v>
      </c>
      <c r="F347" s="65" t="s">
        <v>129</v>
      </c>
      <c r="G347" s="65">
        <v>68533100</v>
      </c>
      <c r="H347" s="66" t="s">
        <v>897</v>
      </c>
      <c r="I347" s="66">
        <v>34</v>
      </c>
      <c r="J347" s="66" t="s">
        <v>887</v>
      </c>
      <c r="K347" s="66" t="s">
        <v>888</v>
      </c>
      <c r="L347" s="66" t="s">
        <v>887</v>
      </c>
      <c r="M347" s="66" t="s">
        <v>894</v>
      </c>
      <c r="N347" s="67">
        <v>-5193.1894184749654</v>
      </c>
      <c r="O347" s="67">
        <v>-4977.8139929403833</v>
      </c>
      <c r="P347" s="67">
        <v>-5249.5403068320156</v>
      </c>
      <c r="Q347" s="67">
        <v>-5249.5403068320156</v>
      </c>
      <c r="Z347" s="26">
        <f t="shared" si="5"/>
        <v>-20670.084025079381</v>
      </c>
    </row>
    <row r="348" spans="1:26" hidden="1">
      <c r="A348" s="65" t="s">
        <v>34</v>
      </c>
      <c r="B348" s="66" t="s">
        <v>1291</v>
      </c>
      <c r="C348" s="65">
        <v>120206</v>
      </c>
      <c r="D348" s="66" t="s">
        <v>1081</v>
      </c>
      <c r="E348" s="66" t="s">
        <v>1059</v>
      </c>
      <c r="F348" s="65" t="s">
        <v>130</v>
      </c>
      <c r="G348" s="65">
        <v>68535100</v>
      </c>
      <c r="H348" s="66" t="s">
        <v>899</v>
      </c>
      <c r="I348" s="66">
        <v>34</v>
      </c>
      <c r="J348" s="66" t="s">
        <v>887</v>
      </c>
      <c r="K348" s="66" t="s">
        <v>888</v>
      </c>
      <c r="L348" s="66" t="s">
        <v>887</v>
      </c>
      <c r="M348" s="66" t="s">
        <v>894</v>
      </c>
      <c r="N348" s="67">
        <v>0</v>
      </c>
      <c r="O348" s="67">
        <v>0</v>
      </c>
      <c r="P348" s="67">
        <v>0</v>
      </c>
      <c r="Q348" s="67">
        <v>0</v>
      </c>
      <c r="Z348" s="26">
        <f t="shared" si="5"/>
        <v>0</v>
      </c>
    </row>
    <row r="349" spans="1:26" hidden="1">
      <c r="A349" s="65" t="s">
        <v>35</v>
      </c>
      <c r="B349" s="66" t="s">
        <v>1291</v>
      </c>
      <c r="C349" s="65">
        <v>120214</v>
      </c>
      <c r="D349" s="66" t="s">
        <v>1082</v>
      </c>
      <c r="E349" s="66" t="s">
        <v>1059</v>
      </c>
      <c r="F349" s="65" t="s">
        <v>96</v>
      </c>
      <c r="G349" s="65">
        <v>52574000</v>
      </c>
      <c r="H349" s="66" t="s">
        <v>616</v>
      </c>
      <c r="I349" s="66">
        <v>17</v>
      </c>
      <c r="J349" s="66" t="s">
        <v>617</v>
      </c>
      <c r="K349" s="66" t="s">
        <v>618</v>
      </c>
      <c r="L349" s="66" t="s">
        <v>617</v>
      </c>
      <c r="M349" s="66" t="s">
        <v>506</v>
      </c>
      <c r="N349" s="67">
        <v>55</v>
      </c>
      <c r="O349" s="67">
        <v>45</v>
      </c>
      <c r="P349" s="67">
        <v>45</v>
      </c>
      <c r="Q349" s="67">
        <v>45</v>
      </c>
      <c r="Z349" s="26">
        <f t="shared" si="5"/>
        <v>190</v>
      </c>
    </row>
    <row r="350" spans="1:26" hidden="1">
      <c r="A350" s="65" t="s">
        <v>36</v>
      </c>
      <c r="B350" s="66" t="s">
        <v>1291</v>
      </c>
      <c r="C350" s="65">
        <v>120217</v>
      </c>
      <c r="D350" s="66" t="s">
        <v>1084</v>
      </c>
      <c r="E350" s="66" t="s">
        <v>1059</v>
      </c>
      <c r="F350" s="65" t="s">
        <v>80</v>
      </c>
      <c r="G350" s="65">
        <v>50109900</v>
      </c>
      <c r="H350" s="66" t="s">
        <v>388</v>
      </c>
      <c r="I350" s="66">
        <v>10</v>
      </c>
      <c r="J350" s="66" t="s">
        <v>347</v>
      </c>
      <c r="K350" s="66" t="s">
        <v>348</v>
      </c>
      <c r="L350" s="66" t="s">
        <v>349</v>
      </c>
      <c r="M350" s="66" t="s">
        <v>351</v>
      </c>
      <c r="N350" s="67">
        <v>-649.07956185600005</v>
      </c>
      <c r="O350" s="67">
        <v>-619.57594540800005</v>
      </c>
      <c r="P350" s="67">
        <v>-649.07956185600005</v>
      </c>
      <c r="Q350" s="67">
        <v>-649.07956185600005</v>
      </c>
      <c r="Z350" s="26">
        <f t="shared" si="5"/>
        <v>-2566.8146309760004</v>
      </c>
    </row>
    <row r="351" spans="1:26" hidden="1">
      <c r="A351" s="65" t="s">
        <v>36</v>
      </c>
      <c r="B351" s="66" t="s">
        <v>1291</v>
      </c>
      <c r="C351" s="65">
        <v>120217</v>
      </c>
      <c r="D351" s="66" t="s">
        <v>1084</v>
      </c>
      <c r="E351" s="66" t="s">
        <v>1059</v>
      </c>
      <c r="F351" s="65" t="s">
        <v>152</v>
      </c>
      <c r="G351" s="65">
        <v>50110000</v>
      </c>
      <c r="H351" s="66" t="s">
        <v>389</v>
      </c>
      <c r="I351" s="66">
        <v>10</v>
      </c>
      <c r="J351" s="66" t="s">
        <v>347</v>
      </c>
      <c r="K351" s="66" t="s">
        <v>348</v>
      </c>
      <c r="L351" s="66" t="s">
        <v>349</v>
      </c>
      <c r="M351" s="66" t="s">
        <v>351</v>
      </c>
      <c r="N351" s="67">
        <v>649.06984</v>
      </c>
      <c r="O351" s="67">
        <v>649.06984</v>
      </c>
      <c r="P351" s="67">
        <v>649.06984</v>
      </c>
      <c r="Q351" s="67">
        <v>649.06984</v>
      </c>
      <c r="Z351" s="26">
        <f t="shared" si="5"/>
        <v>2596.27936</v>
      </c>
    </row>
    <row r="352" spans="1:26" hidden="1">
      <c r="A352" s="65" t="s">
        <v>36</v>
      </c>
      <c r="B352" s="66" t="s">
        <v>1291</v>
      </c>
      <c r="C352" s="65">
        <v>120217</v>
      </c>
      <c r="D352" s="66" t="s">
        <v>1084</v>
      </c>
      <c r="E352" s="66" t="s">
        <v>1059</v>
      </c>
      <c r="F352" s="65" t="s">
        <v>153</v>
      </c>
      <c r="G352" s="65">
        <v>50119900</v>
      </c>
      <c r="H352" s="66" t="s">
        <v>406</v>
      </c>
      <c r="I352" s="66">
        <v>10</v>
      </c>
      <c r="J352" s="66" t="s">
        <v>347</v>
      </c>
      <c r="K352" s="66" t="s">
        <v>348</v>
      </c>
      <c r="L352" s="66" t="s">
        <v>349</v>
      </c>
      <c r="M352" s="66" t="s">
        <v>351</v>
      </c>
      <c r="N352" s="67">
        <v>0</v>
      </c>
      <c r="O352" s="67">
        <v>0</v>
      </c>
      <c r="P352" s="67">
        <v>0</v>
      </c>
      <c r="Q352" s="67">
        <v>0</v>
      </c>
      <c r="Z352" s="26">
        <f t="shared" si="5"/>
        <v>0</v>
      </c>
    </row>
    <row r="353" spans="1:26" hidden="1">
      <c r="A353" s="65" t="s">
        <v>36</v>
      </c>
      <c r="B353" s="66" t="s">
        <v>1291</v>
      </c>
      <c r="C353" s="65">
        <v>120217</v>
      </c>
      <c r="D353" s="66" t="s">
        <v>1084</v>
      </c>
      <c r="E353" s="66" t="s">
        <v>1059</v>
      </c>
      <c r="F353" s="65" t="s">
        <v>52</v>
      </c>
      <c r="G353" s="65">
        <v>50100000</v>
      </c>
      <c r="H353" s="66" t="s">
        <v>346</v>
      </c>
      <c r="I353" s="66">
        <v>10</v>
      </c>
      <c r="J353" s="66" t="s">
        <v>347</v>
      </c>
      <c r="K353" s="66" t="s">
        <v>348</v>
      </c>
      <c r="L353" s="66" t="s">
        <v>349</v>
      </c>
      <c r="M353" s="66" t="s">
        <v>351</v>
      </c>
      <c r="N353" s="67">
        <v>25909.701926400001</v>
      </c>
      <c r="O353" s="67">
        <v>24731.985475199999</v>
      </c>
      <c r="P353" s="67">
        <v>25909.701926400001</v>
      </c>
      <c r="Q353" s="67">
        <v>25909.701926400001</v>
      </c>
      <c r="Z353" s="26">
        <f t="shared" si="5"/>
        <v>102461.0912544</v>
      </c>
    </row>
    <row r="354" spans="1:26" hidden="1">
      <c r="A354" s="65" t="s">
        <v>36</v>
      </c>
      <c r="B354" s="66" t="s">
        <v>1291</v>
      </c>
      <c r="C354" s="65">
        <v>120217</v>
      </c>
      <c r="D354" s="66" t="s">
        <v>1084</v>
      </c>
      <c r="E354" s="66" t="s">
        <v>1059</v>
      </c>
      <c r="F354" s="65" t="s">
        <v>81</v>
      </c>
      <c r="G354" s="65">
        <v>50171000</v>
      </c>
      <c r="H354" s="66" t="s">
        <v>409</v>
      </c>
      <c r="I354" s="66">
        <v>10</v>
      </c>
      <c r="J354" s="66" t="s">
        <v>347</v>
      </c>
      <c r="K354" s="66" t="s">
        <v>348</v>
      </c>
      <c r="L354" s="66" t="s">
        <v>349</v>
      </c>
      <c r="M354" s="66" t="s">
        <v>351</v>
      </c>
      <c r="N354" s="67">
        <v>1229.2196007426389</v>
      </c>
      <c r="O354" s="67">
        <v>1173.3455279816098</v>
      </c>
      <c r="P354" s="67">
        <v>1229.2196007426389</v>
      </c>
      <c r="Q354" s="67">
        <v>1229.2196007426389</v>
      </c>
      <c r="Z354" s="26">
        <f t="shared" si="5"/>
        <v>4861.0043302095273</v>
      </c>
    </row>
    <row r="355" spans="1:26" hidden="1">
      <c r="A355" s="65" t="s">
        <v>36</v>
      </c>
      <c r="B355" s="66" t="s">
        <v>1291</v>
      </c>
      <c r="C355" s="65">
        <v>120217</v>
      </c>
      <c r="D355" s="66" t="s">
        <v>1084</v>
      </c>
      <c r="E355" s="66" t="s">
        <v>1059</v>
      </c>
      <c r="F355" s="65" t="s">
        <v>84</v>
      </c>
      <c r="G355" s="65">
        <v>50550000</v>
      </c>
      <c r="H355" s="66" t="s">
        <v>446</v>
      </c>
      <c r="I355" s="66">
        <v>12</v>
      </c>
      <c r="J355" s="66" t="s">
        <v>442</v>
      </c>
      <c r="K355" s="66" t="s">
        <v>443</v>
      </c>
      <c r="L355" s="66" t="s">
        <v>444</v>
      </c>
      <c r="M355" s="66" t="s">
        <v>417</v>
      </c>
      <c r="N355" s="67">
        <v>4551.28</v>
      </c>
      <c r="O355" s="67">
        <v>4551.28</v>
      </c>
      <c r="P355" s="67">
        <v>4551.28</v>
      </c>
      <c r="Q355" s="67">
        <v>4551.28</v>
      </c>
      <c r="Z355" s="26">
        <f t="shared" si="5"/>
        <v>18205.12</v>
      </c>
    </row>
    <row r="356" spans="1:26" hidden="1">
      <c r="A356" s="65" t="s">
        <v>36</v>
      </c>
      <c r="B356" s="66" t="s">
        <v>1291</v>
      </c>
      <c r="C356" s="65">
        <v>120217</v>
      </c>
      <c r="D356" s="66" t="s">
        <v>1084</v>
      </c>
      <c r="E356" s="66" t="s">
        <v>1059</v>
      </c>
      <c r="F356" s="65" t="s">
        <v>85</v>
      </c>
      <c r="G356" s="65">
        <v>50550100</v>
      </c>
      <c r="H356" s="66" t="s">
        <v>447</v>
      </c>
      <c r="I356" s="66">
        <v>12</v>
      </c>
      <c r="J356" s="66" t="s">
        <v>442</v>
      </c>
      <c r="K356" s="66" t="s">
        <v>443</v>
      </c>
      <c r="L356" s="66" t="s">
        <v>444</v>
      </c>
      <c r="M356" s="66" t="s">
        <v>417</v>
      </c>
      <c r="N356" s="67">
        <v>-102.08000000000001</v>
      </c>
      <c r="O356" s="67">
        <v>-102.08000000000001</v>
      </c>
      <c r="P356" s="67">
        <v>-102.08000000000001</v>
      </c>
      <c r="Q356" s="67">
        <v>-102.08000000000001</v>
      </c>
      <c r="Z356" s="26">
        <f t="shared" si="5"/>
        <v>-408.32000000000005</v>
      </c>
    </row>
    <row r="357" spans="1:26" hidden="1">
      <c r="A357" s="65" t="s">
        <v>36</v>
      </c>
      <c r="B357" s="66" t="s">
        <v>1291</v>
      </c>
      <c r="C357" s="65">
        <v>120217</v>
      </c>
      <c r="D357" s="66" t="s">
        <v>1084</v>
      </c>
      <c r="E357" s="66" t="s">
        <v>1059</v>
      </c>
      <c r="F357" s="65" t="s">
        <v>53</v>
      </c>
      <c r="G357" s="65">
        <v>50421000</v>
      </c>
      <c r="H357" s="66" t="s">
        <v>413</v>
      </c>
      <c r="I357" s="66">
        <v>13</v>
      </c>
      <c r="J357" s="66" t="s">
        <v>414</v>
      </c>
      <c r="K357" s="66" t="s">
        <v>415</v>
      </c>
      <c r="L357" s="66" t="s">
        <v>414</v>
      </c>
      <c r="M357" s="66" t="s">
        <v>417</v>
      </c>
      <c r="N357" s="67">
        <v>541.34354703698148</v>
      </c>
      <c r="O357" s="67">
        <v>517.28064143831557</v>
      </c>
      <c r="P357" s="67">
        <v>541.34354703698148</v>
      </c>
      <c r="Q357" s="67">
        <v>541.34354703698148</v>
      </c>
      <c r="Z357" s="26">
        <f t="shared" si="5"/>
        <v>2141.3112825492599</v>
      </c>
    </row>
    <row r="358" spans="1:26" hidden="1">
      <c r="A358" s="65" t="s">
        <v>36</v>
      </c>
      <c r="B358" s="66" t="s">
        <v>1291</v>
      </c>
      <c r="C358" s="65">
        <v>120217</v>
      </c>
      <c r="D358" s="66" t="s">
        <v>1084</v>
      </c>
      <c r="E358" s="66" t="s">
        <v>1059</v>
      </c>
      <c r="F358" s="65" t="s">
        <v>54</v>
      </c>
      <c r="G358" s="65">
        <v>50422000</v>
      </c>
      <c r="H358" s="66" t="s">
        <v>419</v>
      </c>
      <c r="I358" s="66">
        <v>13</v>
      </c>
      <c r="J358" s="66" t="s">
        <v>414</v>
      </c>
      <c r="K358" s="66" t="s">
        <v>415</v>
      </c>
      <c r="L358" s="66" t="s">
        <v>414</v>
      </c>
      <c r="M358" s="66" t="s">
        <v>417</v>
      </c>
      <c r="N358" s="67">
        <v>406.57970739696134</v>
      </c>
      <c r="O358" s="67">
        <v>388.10699342437221</v>
      </c>
      <c r="P358" s="67">
        <v>406.57970739696134</v>
      </c>
      <c r="Q358" s="67">
        <v>406.57970739696134</v>
      </c>
      <c r="Z358" s="26">
        <f t="shared" si="5"/>
        <v>1607.8461156152562</v>
      </c>
    </row>
    <row r="359" spans="1:26" hidden="1">
      <c r="A359" s="65" t="s">
        <v>36</v>
      </c>
      <c r="B359" s="66" t="s">
        <v>1291</v>
      </c>
      <c r="C359" s="65">
        <v>120217</v>
      </c>
      <c r="D359" s="66" t="s">
        <v>1084</v>
      </c>
      <c r="E359" s="66" t="s">
        <v>1059</v>
      </c>
      <c r="F359" s="65" t="s">
        <v>185</v>
      </c>
      <c r="G359" s="65">
        <v>50454000</v>
      </c>
      <c r="H359" s="66" t="s">
        <v>437</v>
      </c>
      <c r="I359" s="66">
        <v>13</v>
      </c>
      <c r="J359" s="66" t="s">
        <v>414</v>
      </c>
      <c r="K359" s="66" t="s">
        <v>415</v>
      </c>
      <c r="L359" s="66" t="s">
        <v>414</v>
      </c>
      <c r="M359" s="66" t="s">
        <v>417</v>
      </c>
      <c r="N359" s="67">
        <v>0</v>
      </c>
      <c r="O359" s="67">
        <v>0</v>
      </c>
      <c r="P359" s="67">
        <v>0</v>
      </c>
      <c r="Q359" s="67">
        <v>500</v>
      </c>
      <c r="Z359" s="26">
        <f t="shared" si="5"/>
        <v>500</v>
      </c>
    </row>
    <row r="360" spans="1:26" hidden="1">
      <c r="A360" s="65" t="s">
        <v>36</v>
      </c>
      <c r="B360" s="66" t="s">
        <v>1291</v>
      </c>
      <c r="C360" s="65">
        <v>120217</v>
      </c>
      <c r="D360" s="66" t="s">
        <v>1084</v>
      </c>
      <c r="E360" s="66" t="s">
        <v>1059</v>
      </c>
      <c r="F360" s="65" t="s">
        <v>90</v>
      </c>
      <c r="G360" s="65">
        <v>50421100</v>
      </c>
      <c r="H360" s="66" t="s">
        <v>418</v>
      </c>
      <c r="I360" s="66">
        <v>13</v>
      </c>
      <c r="J360" s="66" t="s">
        <v>414</v>
      </c>
      <c r="K360" s="66" t="s">
        <v>415</v>
      </c>
      <c r="L360" s="66" t="s">
        <v>414</v>
      </c>
      <c r="M360" s="66" t="s">
        <v>417</v>
      </c>
      <c r="N360" s="67">
        <v>-12.175463860631684</v>
      </c>
      <c r="O360" s="67">
        <v>-11.633124252299636</v>
      </c>
      <c r="P360" s="67">
        <v>-12.175463860631684</v>
      </c>
      <c r="Q360" s="67">
        <v>-12.175463860631684</v>
      </c>
      <c r="Z360" s="26">
        <f t="shared" si="5"/>
        <v>-48.159515834194679</v>
      </c>
    </row>
    <row r="361" spans="1:26" hidden="1">
      <c r="A361" s="65" t="s">
        <v>36</v>
      </c>
      <c r="B361" s="66" t="s">
        <v>1291</v>
      </c>
      <c r="C361" s="65">
        <v>120217</v>
      </c>
      <c r="D361" s="66" t="s">
        <v>1084</v>
      </c>
      <c r="E361" s="66" t="s">
        <v>1059</v>
      </c>
      <c r="F361" s="65" t="s">
        <v>91</v>
      </c>
      <c r="G361" s="65">
        <v>50422100</v>
      </c>
      <c r="H361" s="66" t="s">
        <v>420</v>
      </c>
      <c r="I361" s="66">
        <v>13</v>
      </c>
      <c r="J361" s="66" t="s">
        <v>414</v>
      </c>
      <c r="K361" s="66" t="s">
        <v>415</v>
      </c>
      <c r="L361" s="66" t="s">
        <v>414</v>
      </c>
      <c r="M361" s="66" t="s">
        <v>417</v>
      </c>
      <c r="N361" s="67">
        <v>-5.9523538667505873</v>
      </c>
      <c r="O361" s="67">
        <v>-5.6817923273528326</v>
      </c>
      <c r="P361" s="67">
        <v>-5.9523538667505873</v>
      </c>
      <c r="Q361" s="67">
        <v>-5.9523538667505873</v>
      </c>
      <c r="Z361" s="26">
        <f t="shared" si="5"/>
        <v>-23.538853927604595</v>
      </c>
    </row>
    <row r="362" spans="1:26" hidden="1">
      <c r="A362" s="65" t="s">
        <v>36</v>
      </c>
      <c r="B362" s="66" t="s">
        <v>1291</v>
      </c>
      <c r="C362" s="65">
        <v>120217</v>
      </c>
      <c r="D362" s="66" t="s">
        <v>1084</v>
      </c>
      <c r="E362" s="66" t="s">
        <v>1059</v>
      </c>
      <c r="F362" s="65" t="s">
        <v>92</v>
      </c>
      <c r="G362" s="65">
        <v>53150000</v>
      </c>
      <c r="H362" s="66" t="s">
        <v>658</v>
      </c>
      <c r="I362" s="66">
        <v>15</v>
      </c>
      <c r="J362" s="66" t="s">
        <v>650</v>
      </c>
      <c r="K362" s="66" t="s">
        <v>651</v>
      </c>
      <c r="L362" s="66" t="s">
        <v>650</v>
      </c>
      <c r="M362" s="66" t="s">
        <v>660</v>
      </c>
      <c r="N362" s="67">
        <v>3000</v>
      </c>
      <c r="O362" s="67">
        <v>3000</v>
      </c>
      <c r="P362" s="67">
        <v>3000</v>
      </c>
      <c r="Q362" s="67">
        <v>3000</v>
      </c>
      <c r="Z362" s="26">
        <f t="shared" si="5"/>
        <v>12000</v>
      </c>
    </row>
    <row r="363" spans="1:26" hidden="1">
      <c r="A363" s="65" t="s">
        <v>36</v>
      </c>
      <c r="B363" s="66" t="s">
        <v>1291</v>
      </c>
      <c r="C363" s="65">
        <v>120217</v>
      </c>
      <c r="D363" s="66" t="s">
        <v>1084</v>
      </c>
      <c r="E363" s="66" t="s">
        <v>1059</v>
      </c>
      <c r="F363" s="65" t="s">
        <v>187</v>
      </c>
      <c r="G363" s="65">
        <v>53152000</v>
      </c>
      <c r="H363" s="66" t="s">
        <v>676</v>
      </c>
      <c r="I363" s="66">
        <v>15</v>
      </c>
      <c r="J363" s="66" t="s">
        <v>650</v>
      </c>
      <c r="K363" s="66" t="s">
        <v>651</v>
      </c>
      <c r="L363" s="66" t="s">
        <v>650</v>
      </c>
      <c r="M363" s="66" t="s">
        <v>678</v>
      </c>
      <c r="N363" s="67">
        <v>2000</v>
      </c>
      <c r="O363" s="67">
        <v>2000</v>
      </c>
      <c r="P363" s="67">
        <v>2000</v>
      </c>
      <c r="Q363" s="67">
        <v>2000</v>
      </c>
      <c r="Z363" s="26">
        <f t="shared" si="5"/>
        <v>8000</v>
      </c>
    </row>
    <row r="364" spans="1:26" hidden="1">
      <c r="A364" s="65" t="s">
        <v>36</v>
      </c>
      <c r="B364" s="66" t="s">
        <v>1291</v>
      </c>
      <c r="C364" s="65">
        <v>120217</v>
      </c>
      <c r="D364" s="66" t="s">
        <v>1084</v>
      </c>
      <c r="E364" s="66" t="s">
        <v>1059</v>
      </c>
      <c r="F364" s="65" t="s">
        <v>97</v>
      </c>
      <c r="G364" s="65">
        <v>52574100</v>
      </c>
      <c r="H364" s="66" t="s">
        <v>623</v>
      </c>
      <c r="I364" s="66">
        <v>17</v>
      </c>
      <c r="J364" s="66" t="s">
        <v>617</v>
      </c>
      <c r="K364" s="66" t="s">
        <v>618</v>
      </c>
      <c r="L364" s="66" t="s">
        <v>617</v>
      </c>
      <c r="M364" s="66" t="s">
        <v>506</v>
      </c>
      <c r="N364" s="67">
        <v>500</v>
      </c>
      <c r="O364" s="67">
        <v>500</v>
      </c>
      <c r="P364" s="67">
        <v>500</v>
      </c>
      <c r="Q364" s="67">
        <v>500</v>
      </c>
      <c r="Z364" s="26">
        <f t="shared" si="5"/>
        <v>2000</v>
      </c>
    </row>
    <row r="365" spans="1:26" hidden="1">
      <c r="A365" s="65" t="s">
        <v>36</v>
      </c>
      <c r="B365" s="66" t="s">
        <v>1291</v>
      </c>
      <c r="C365" s="65">
        <v>120217</v>
      </c>
      <c r="D365" s="66" t="s">
        <v>1084</v>
      </c>
      <c r="E365" s="66" t="s">
        <v>1059</v>
      </c>
      <c r="F365" s="65" t="s">
        <v>155</v>
      </c>
      <c r="G365" s="65">
        <v>52562500</v>
      </c>
      <c r="H365" s="66" t="s">
        <v>595</v>
      </c>
      <c r="I365" s="66">
        <v>18</v>
      </c>
      <c r="J365" s="66" t="s">
        <v>596</v>
      </c>
      <c r="K365" s="66" t="s">
        <v>597</v>
      </c>
      <c r="L365" s="66" t="s">
        <v>598</v>
      </c>
      <c r="M365" s="66" t="s">
        <v>506</v>
      </c>
      <c r="N365" s="67">
        <v>1300</v>
      </c>
      <c r="O365" s="67">
        <v>1300</v>
      </c>
      <c r="P365" s="67">
        <v>1300</v>
      </c>
      <c r="Q365" s="67">
        <v>1300</v>
      </c>
      <c r="Z365" s="26">
        <f t="shared" si="5"/>
        <v>5200</v>
      </c>
    </row>
    <row r="366" spans="1:26" hidden="1">
      <c r="A366" s="65" t="s">
        <v>36</v>
      </c>
      <c r="B366" s="66" t="s">
        <v>1291</v>
      </c>
      <c r="C366" s="65">
        <v>120217</v>
      </c>
      <c r="D366" s="66" t="s">
        <v>1084</v>
      </c>
      <c r="E366" s="66" t="s">
        <v>1059</v>
      </c>
      <c r="F366" s="65" t="s">
        <v>156</v>
      </c>
      <c r="G366" s="65">
        <v>52582000</v>
      </c>
      <c r="H366" s="66" t="s">
        <v>633</v>
      </c>
      <c r="I366" s="66">
        <v>19</v>
      </c>
      <c r="J366" s="66" t="s">
        <v>527</v>
      </c>
      <c r="K366" s="66" t="s">
        <v>528</v>
      </c>
      <c r="L366" s="66" t="s">
        <v>529</v>
      </c>
      <c r="M366" s="66" t="s">
        <v>519</v>
      </c>
      <c r="N366" s="67">
        <v>750</v>
      </c>
      <c r="O366" s="67">
        <v>0</v>
      </c>
      <c r="P366" s="67">
        <v>0</v>
      </c>
      <c r="Q366" s="67">
        <v>0</v>
      </c>
      <c r="Z366" s="26">
        <f t="shared" si="5"/>
        <v>750</v>
      </c>
    </row>
    <row r="367" spans="1:26" hidden="1">
      <c r="A367" s="65" t="s">
        <v>36</v>
      </c>
      <c r="B367" s="66" t="s">
        <v>1291</v>
      </c>
      <c r="C367" s="65">
        <v>120217</v>
      </c>
      <c r="D367" s="66" t="s">
        <v>1084</v>
      </c>
      <c r="E367" s="66" t="s">
        <v>1059</v>
      </c>
      <c r="F367" s="65" t="s">
        <v>102</v>
      </c>
      <c r="G367" s="65">
        <v>52534021</v>
      </c>
      <c r="H367" s="66" t="s">
        <v>564</v>
      </c>
      <c r="I367" s="66">
        <v>21</v>
      </c>
      <c r="J367" s="66" t="s">
        <v>561</v>
      </c>
      <c r="K367" s="66" t="s">
        <v>562</v>
      </c>
      <c r="L367" s="66" t="s">
        <v>563</v>
      </c>
      <c r="M367" s="66" t="s">
        <v>506</v>
      </c>
      <c r="N367" s="67">
        <v>162.5</v>
      </c>
      <c r="O367" s="67">
        <v>312.5</v>
      </c>
      <c r="P367" s="67">
        <v>50</v>
      </c>
      <c r="Q367" s="67">
        <v>50</v>
      </c>
      <c r="Z367" s="26">
        <f t="shared" si="5"/>
        <v>575</v>
      </c>
    </row>
    <row r="368" spans="1:26" hidden="1">
      <c r="A368" s="65" t="s">
        <v>36</v>
      </c>
      <c r="B368" s="66" t="s">
        <v>1291</v>
      </c>
      <c r="C368" s="65">
        <v>120217</v>
      </c>
      <c r="D368" s="66" t="s">
        <v>1084</v>
      </c>
      <c r="E368" s="66" t="s">
        <v>1059</v>
      </c>
      <c r="F368" s="65" t="s">
        <v>103</v>
      </c>
      <c r="G368" s="65">
        <v>52534000</v>
      </c>
      <c r="H368" s="66" t="s">
        <v>560</v>
      </c>
      <c r="I368" s="66">
        <v>21</v>
      </c>
      <c r="J368" s="66" t="s">
        <v>561</v>
      </c>
      <c r="K368" s="66" t="s">
        <v>562</v>
      </c>
      <c r="L368" s="66" t="s">
        <v>563</v>
      </c>
      <c r="M368" s="66" t="s">
        <v>506</v>
      </c>
      <c r="N368" s="67">
        <v>0</v>
      </c>
      <c r="O368" s="67">
        <v>2170</v>
      </c>
      <c r="P368" s="67">
        <v>0</v>
      </c>
      <c r="Q368" s="67">
        <v>0</v>
      </c>
      <c r="Z368" s="26">
        <f t="shared" si="5"/>
        <v>2170</v>
      </c>
    </row>
    <row r="369" spans="1:26" hidden="1">
      <c r="A369" s="65" t="s">
        <v>36</v>
      </c>
      <c r="B369" s="66" t="s">
        <v>1291</v>
      </c>
      <c r="C369" s="65">
        <v>120217</v>
      </c>
      <c r="D369" s="66" t="s">
        <v>1084</v>
      </c>
      <c r="E369" s="66" t="s">
        <v>1059</v>
      </c>
      <c r="F369" s="65" t="s">
        <v>104</v>
      </c>
      <c r="G369" s="65">
        <v>52534200</v>
      </c>
      <c r="H369" s="66" t="s">
        <v>565</v>
      </c>
      <c r="I369" s="66">
        <v>21</v>
      </c>
      <c r="J369" s="66" t="s">
        <v>561</v>
      </c>
      <c r="K369" s="66" t="s">
        <v>562</v>
      </c>
      <c r="L369" s="66" t="s">
        <v>563</v>
      </c>
      <c r="M369" s="66" t="s">
        <v>506</v>
      </c>
      <c r="N369" s="67">
        <v>200</v>
      </c>
      <c r="O369" s="67">
        <v>0</v>
      </c>
      <c r="P369" s="67">
        <v>0</v>
      </c>
      <c r="Q369" s="67">
        <v>0</v>
      </c>
      <c r="Z369" s="26">
        <f t="shared" si="5"/>
        <v>200</v>
      </c>
    </row>
    <row r="370" spans="1:26" hidden="1">
      <c r="A370" s="65" t="s">
        <v>36</v>
      </c>
      <c r="B370" s="66" t="s">
        <v>1291</v>
      </c>
      <c r="C370" s="65">
        <v>120217</v>
      </c>
      <c r="D370" s="66" t="s">
        <v>1084</v>
      </c>
      <c r="E370" s="66" t="s">
        <v>1059</v>
      </c>
      <c r="F370" s="65" t="s">
        <v>222</v>
      </c>
      <c r="G370" s="65">
        <v>52000000</v>
      </c>
      <c r="H370" s="66" t="s">
        <v>488</v>
      </c>
      <c r="I370" s="66">
        <v>22</v>
      </c>
      <c r="J370" s="66" t="s">
        <v>489</v>
      </c>
      <c r="K370" s="66" t="s">
        <v>490</v>
      </c>
      <c r="L370" s="66" t="s">
        <v>489</v>
      </c>
      <c r="M370" s="66" t="s">
        <v>492</v>
      </c>
      <c r="N370" s="67">
        <v>1450</v>
      </c>
      <c r="O370" s="67">
        <v>1450</v>
      </c>
      <c r="P370" s="67">
        <v>1450</v>
      </c>
      <c r="Q370" s="67">
        <v>2150</v>
      </c>
      <c r="Z370" s="26">
        <f t="shared" si="5"/>
        <v>6500</v>
      </c>
    </row>
    <row r="371" spans="1:26" hidden="1">
      <c r="A371" s="65" t="s">
        <v>36</v>
      </c>
      <c r="B371" s="66" t="s">
        <v>1291</v>
      </c>
      <c r="C371" s="65">
        <v>120217</v>
      </c>
      <c r="D371" s="66" t="s">
        <v>1084</v>
      </c>
      <c r="E371" s="66" t="s">
        <v>1059</v>
      </c>
      <c r="F371" s="65" t="s">
        <v>157</v>
      </c>
      <c r="G371" s="65">
        <v>52554500</v>
      </c>
      <c r="H371" s="66" t="s">
        <v>588</v>
      </c>
      <c r="I371" s="66">
        <v>22</v>
      </c>
      <c r="J371" s="66" t="s">
        <v>489</v>
      </c>
      <c r="K371" s="66" t="s">
        <v>490</v>
      </c>
      <c r="L371" s="66" t="s">
        <v>489</v>
      </c>
      <c r="M371" s="66" t="s">
        <v>463</v>
      </c>
      <c r="N371" s="67">
        <v>6500</v>
      </c>
      <c r="O371" s="67">
        <v>6500</v>
      </c>
      <c r="P371" s="67">
        <v>6500</v>
      </c>
      <c r="Q371" s="67">
        <v>6500</v>
      </c>
      <c r="Z371" s="26">
        <f t="shared" si="5"/>
        <v>26000</v>
      </c>
    </row>
    <row r="372" spans="1:26" hidden="1">
      <c r="A372" s="65" t="s">
        <v>36</v>
      </c>
      <c r="B372" s="66" t="s">
        <v>1291</v>
      </c>
      <c r="C372" s="65">
        <v>120217</v>
      </c>
      <c r="D372" s="66" t="s">
        <v>1084</v>
      </c>
      <c r="E372" s="66" t="s">
        <v>1059</v>
      </c>
      <c r="F372" s="65" t="s">
        <v>189</v>
      </c>
      <c r="G372" s="65">
        <v>62002300</v>
      </c>
      <c r="H372" s="66" t="s">
        <v>819</v>
      </c>
      <c r="I372" s="66">
        <v>29</v>
      </c>
      <c r="J372" s="66" t="s">
        <v>814</v>
      </c>
      <c r="K372" s="66" t="s">
        <v>815</v>
      </c>
      <c r="L372" s="66" t="s">
        <v>816</v>
      </c>
      <c r="M372" s="66" t="s">
        <v>821</v>
      </c>
      <c r="N372" s="67">
        <v>1300</v>
      </c>
      <c r="O372" s="67">
        <v>1300</v>
      </c>
      <c r="P372" s="67">
        <v>1300</v>
      </c>
      <c r="Q372" s="67">
        <v>1300</v>
      </c>
      <c r="Z372" s="26">
        <f t="shared" si="5"/>
        <v>5200</v>
      </c>
    </row>
    <row r="373" spans="1:26" hidden="1">
      <c r="A373" s="65" t="s">
        <v>36</v>
      </c>
      <c r="B373" s="66" t="s">
        <v>1291</v>
      </c>
      <c r="C373" s="65">
        <v>120217</v>
      </c>
      <c r="D373" s="66" t="s">
        <v>1084</v>
      </c>
      <c r="E373" s="66" t="s">
        <v>1059</v>
      </c>
      <c r="F373" s="65" t="s">
        <v>192</v>
      </c>
      <c r="G373" s="65">
        <v>63110000</v>
      </c>
      <c r="H373" s="66" t="s">
        <v>844</v>
      </c>
      <c r="I373" s="66">
        <v>29</v>
      </c>
      <c r="J373" s="66" t="s">
        <v>814</v>
      </c>
      <c r="K373" s="66" t="s">
        <v>815</v>
      </c>
      <c r="L373" s="66" t="s">
        <v>816</v>
      </c>
      <c r="M373" s="66" t="s">
        <v>846</v>
      </c>
      <c r="N373" s="67">
        <v>150</v>
      </c>
      <c r="O373" s="67">
        <v>150</v>
      </c>
      <c r="P373" s="67">
        <v>150</v>
      </c>
      <c r="Q373" s="67">
        <v>150</v>
      </c>
      <c r="Z373" s="26">
        <f t="shared" si="5"/>
        <v>600</v>
      </c>
    </row>
    <row r="374" spans="1:26" hidden="1">
      <c r="A374" s="65" t="s">
        <v>36</v>
      </c>
      <c r="B374" s="66" t="s">
        <v>1291</v>
      </c>
      <c r="C374" s="65">
        <v>120217</v>
      </c>
      <c r="D374" s="66" t="s">
        <v>1084</v>
      </c>
      <c r="E374" s="66" t="s">
        <v>1059</v>
      </c>
      <c r="F374" s="65" t="s">
        <v>69</v>
      </c>
      <c r="G374" s="65">
        <v>68532000</v>
      </c>
      <c r="H374" s="66" t="s">
        <v>892</v>
      </c>
      <c r="I374" s="66">
        <v>34</v>
      </c>
      <c r="J374" s="66" t="s">
        <v>887</v>
      </c>
      <c r="K374" s="66" t="s">
        <v>888</v>
      </c>
      <c r="L374" s="66" t="s">
        <v>887</v>
      </c>
      <c r="M374" s="66" t="s">
        <v>894</v>
      </c>
      <c r="N374" s="67">
        <v>0</v>
      </c>
      <c r="O374" s="67">
        <v>0</v>
      </c>
      <c r="P374" s="67">
        <v>0</v>
      </c>
      <c r="Q374" s="67">
        <v>0</v>
      </c>
      <c r="Z374" s="26">
        <f t="shared" si="5"/>
        <v>0</v>
      </c>
    </row>
    <row r="375" spans="1:26" hidden="1">
      <c r="A375" s="65" t="s">
        <v>36</v>
      </c>
      <c r="B375" s="66" t="s">
        <v>1291</v>
      </c>
      <c r="C375" s="65">
        <v>120217</v>
      </c>
      <c r="D375" s="66" t="s">
        <v>1084</v>
      </c>
      <c r="E375" s="66" t="s">
        <v>1059</v>
      </c>
      <c r="F375" s="65" t="s">
        <v>70</v>
      </c>
      <c r="G375" s="65">
        <v>68533000</v>
      </c>
      <c r="H375" s="66" t="s">
        <v>896</v>
      </c>
      <c r="I375" s="66">
        <v>34</v>
      </c>
      <c r="J375" s="66" t="s">
        <v>887</v>
      </c>
      <c r="K375" s="66" t="s">
        <v>888</v>
      </c>
      <c r="L375" s="66" t="s">
        <v>887</v>
      </c>
      <c r="M375" s="66" t="s">
        <v>894</v>
      </c>
      <c r="N375" s="67">
        <v>2125.8616295864117</v>
      </c>
      <c r="O375" s="67">
        <v>2031.4923495033929</v>
      </c>
      <c r="P375" s="67">
        <v>2125.8616295864117</v>
      </c>
      <c r="Q375" s="67">
        <v>2125.8616295864117</v>
      </c>
      <c r="Z375" s="26">
        <f t="shared" si="5"/>
        <v>8409.0772382626292</v>
      </c>
    </row>
    <row r="376" spans="1:26" hidden="1">
      <c r="A376" s="65" t="s">
        <v>36</v>
      </c>
      <c r="B376" s="66" t="s">
        <v>1291</v>
      </c>
      <c r="C376" s="65">
        <v>120217</v>
      </c>
      <c r="D376" s="66" t="s">
        <v>1084</v>
      </c>
      <c r="E376" s="66" t="s">
        <v>1059</v>
      </c>
      <c r="F376" s="65" t="s">
        <v>71</v>
      </c>
      <c r="G376" s="65">
        <v>68535000</v>
      </c>
      <c r="H376" s="66" t="s">
        <v>898</v>
      </c>
      <c r="I376" s="66">
        <v>34</v>
      </c>
      <c r="J376" s="66" t="s">
        <v>887</v>
      </c>
      <c r="K376" s="66" t="s">
        <v>888</v>
      </c>
      <c r="L376" s="66" t="s">
        <v>887</v>
      </c>
      <c r="M376" s="66" t="s">
        <v>894</v>
      </c>
      <c r="N376" s="67">
        <v>0</v>
      </c>
      <c r="O376" s="67">
        <v>0</v>
      </c>
      <c r="P376" s="67">
        <v>0</v>
      </c>
      <c r="Q376" s="67">
        <v>0</v>
      </c>
      <c r="Z376" s="26">
        <f t="shared" si="5"/>
        <v>0</v>
      </c>
    </row>
    <row r="377" spans="1:26" hidden="1">
      <c r="A377" s="65" t="s">
        <v>36</v>
      </c>
      <c r="B377" s="66" t="s">
        <v>1291</v>
      </c>
      <c r="C377" s="65">
        <v>120217</v>
      </c>
      <c r="D377" s="66" t="s">
        <v>1084</v>
      </c>
      <c r="E377" s="66" t="s">
        <v>1059</v>
      </c>
      <c r="F377" s="65" t="s">
        <v>128</v>
      </c>
      <c r="G377" s="65">
        <v>68532100</v>
      </c>
      <c r="H377" s="66" t="s">
        <v>895</v>
      </c>
      <c r="I377" s="66">
        <v>34</v>
      </c>
      <c r="J377" s="66" t="s">
        <v>887</v>
      </c>
      <c r="K377" s="66" t="s">
        <v>888</v>
      </c>
      <c r="L377" s="66" t="s">
        <v>887</v>
      </c>
      <c r="M377" s="66" t="s">
        <v>894</v>
      </c>
      <c r="N377" s="67">
        <v>0</v>
      </c>
      <c r="O377" s="67">
        <v>0</v>
      </c>
      <c r="P377" s="67">
        <v>0</v>
      </c>
      <c r="Q377" s="67">
        <v>0</v>
      </c>
      <c r="Z377" s="26">
        <f t="shared" si="5"/>
        <v>0</v>
      </c>
    </row>
    <row r="378" spans="1:26" hidden="1">
      <c r="A378" s="65" t="s">
        <v>36</v>
      </c>
      <c r="B378" s="66" t="s">
        <v>1291</v>
      </c>
      <c r="C378" s="65">
        <v>120217</v>
      </c>
      <c r="D378" s="66" t="s">
        <v>1084</v>
      </c>
      <c r="E378" s="66" t="s">
        <v>1059</v>
      </c>
      <c r="F378" s="65" t="s">
        <v>129</v>
      </c>
      <c r="G378" s="65">
        <v>68533100</v>
      </c>
      <c r="H378" s="66" t="s">
        <v>897</v>
      </c>
      <c r="I378" s="66">
        <v>34</v>
      </c>
      <c r="J378" s="66" t="s">
        <v>887</v>
      </c>
      <c r="K378" s="66" t="s">
        <v>888</v>
      </c>
      <c r="L378" s="66" t="s">
        <v>887</v>
      </c>
      <c r="M378" s="66" t="s">
        <v>894</v>
      </c>
      <c r="N378" s="67">
        <v>-53.900677280240352</v>
      </c>
      <c r="O378" s="67">
        <v>-51.496707829102156</v>
      </c>
      <c r="P378" s="67">
        <v>-53.900677280240352</v>
      </c>
      <c r="Q378" s="67">
        <v>-53.900677280240352</v>
      </c>
      <c r="Z378" s="26">
        <f t="shared" si="5"/>
        <v>-213.19873966982323</v>
      </c>
    </row>
    <row r="379" spans="1:26" hidden="1">
      <c r="A379" s="65" t="s">
        <v>36</v>
      </c>
      <c r="B379" s="66" t="s">
        <v>1291</v>
      </c>
      <c r="C379" s="65">
        <v>120217</v>
      </c>
      <c r="D379" s="66" t="s">
        <v>1084</v>
      </c>
      <c r="E379" s="66" t="s">
        <v>1059</v>
      </c>
      <c r="F379" s="65" t="s">
        <v>130</v>
      </c>
      <c r="G379" s="65">
        <v>68535100</v>
      </c>
      <c r="H379" s="66" t="s">
        <v>899</v>
      </c>
      <c r="I379" s="66">
        <v>34</v>
      </c>
      <c r="J379" s="66" t="s">
        <v>887</v>
      </c>
      <c r="K379" s="66" t="s">
        <v>888</v>
      </c>
      <c r="L379" s="66" t="s">
        <v>887</v>
      </c>
      <c r="M379" s="66" t="s">
        <v>894</v>
      </c>
      <c r="N379" s="67">
        <v>0</v>
      </c>
      <c r="O379" s="67">
        <v>0</v>
      </c>
      <c r="P379" s="67">
        <v>0</v>
      </c>
      <c r="Q379" s="67">
        <v>0</v>
      </c>
      <c r="Z379" s="26">
        <f t="shared" si="5"/>
        <v>0</v>
      </c>
    </row>
    <row r="380" spans="1:26" hidden="1">
      <c r="A380" s="65" t="s">
        <v>37</v>
      </c>
      <c r="B380" s="66" t="s">
        <v>1291</v>
      </c>
      <c r="C380" s="65">
        <v>120250</v>
      </c>
      <c r="D380" s="66" t="s">
        <v>1085</v>
      </c>
      <c r="E380" s="66" t="s">
        <v>1059</v>
      </c>
      <c r="F380" s="65" t="s">
        <v>182</v>
      </c>
      <c r="G380" s="65">
        <v>51510000</v>
      </c>
      <c r="H380" s="66" t="s">
        <v>465</v>
      </c>
      <c r="I380" s="66">
        <v>7</v>
      </c>
      <c r="J380" s="66" t="s">
        <v>466</v>
      </c>
      <c r="K380" s="66" t="s">
        <v>467</v>
      </c>
      <c r="L380" s="66" t="s">
        <v>468</v>
      </c>
      <c r="M380" s="66" t="s">
        <v>470</v>
      </c>
      <c r="N380" s="67">
        <v>238666</v>
      </c>
      <c r="O380" s="67">
        <v>162053</v>
      </c>
      <c r="P380" s="67">
        <v>145676</v>
      </c>
      <c r="Q380" s="67">
        <v>124838</v>
      </c>
      <c r="Z380" s="26">
        <f t="shared" si="5"/>
        <v>671233</v>
      </c>
    </row>
    <row r="381" spans="1:26" hidden="1">
      <c r="A381" s="65" t="s">
        <v>37</v>
      </c>
      <c r="B381" s="66" t="s">
        <v>1291</v>
      </c>
      <c r="C381" s="65">
        <v>120250</v>
      </c>
      <c r="D381" s="66" t="s">
        <v>1085</v>
      </c>
      <c r="E381" s="66" t="s">
        <v>1059</v>
      </c>
      <c r="F381" s="65" t="s">
        <v>226</v>
      </c>
      <c r="G381" s="65">
        <v>51800000</v>
      </c>
      <c r="H381" s="66" t="s">
        <v>484</v>
      </c>
      <c r="I381" s="66">
        <v>8</v>
      </c>
      <c r="J381" s="66" t="s">
        <v>484</v>
      </c>
      <c r="K381" s="66" t="s">
        <v>485</v>
      </c>
      <c r="L381" s="66" t="s">
        <v>484</v>
      </c>
      <c r="M381" s="66" t="s">
        <v>487</v>
      </c>
      <c r="N381" s="67">
        <v>95441.270227811765</v>
      </c>
      <c r="O381" s="67">
        <v>84724.677690251701</v>
      </c>
      <c r="P381" s="67">
        <v>64361.863142900875</v>
      </c>
      <c r="Q381" s="67">
        <v>61690.019732957364</v>
      </c>
      <c r="Z381" s="26">
        <f t="shared" si="5"/>
        <v>306217.83079392172</v>
      </c>
    </row>
    <row r="382" spans="1:26" hidden="1">
      <c r="A382" s="65" t="s">
        <v>37</v>
      </c>
      <c r="B382" s="66" t="s">
        <v>1291</v>
      </c>
      <c r="C382" s="65">
        <v>120250</v>
      </c>
      <c r="D382" s="66" t="s">
        <v>1085</v>
      </c>
      <c r="E382" s="66" t="s">
        <v>1059</v>
      </c>
      <c r="F382" s="65" t="s">
        <v>183</v>
      </c>
      <c r="G382" s="65">
        <v>51110000</v>
      </c>
      <c r="H382" s="66" t="s">
        <v>459</v>
      </c>
      <c r="I382" s="66">
        <v>9</v>
      </c>
      <c r="J382" s="66" t="s">
        <v>460</v>
      </c>
      <c r="K382" s="66" t="s">
        <v>461</v>
      </c>
      <c r="L382" s="66" t="s">
        <v>460</v>
      </c>
      <c r="M382" s="66" t="s">
        <v>463</v>
      </c>
      <c r="N382" s="67">
        <v>5000</v>
      </c>
      <c r="O382" s="67">
        <v>5000</v>
      </c>
      <c r="P382" s="67">
        <v>5000</v>
      </c>
      <c r="Q382" s="67">
        <v>5000</v>
      </c>
      <c r="Z382" s="26">
        <f t="shared" si="5"/>
        <v>20000</v>
      </c>
    </row>
    <row r="383" spans="1:26" hidden="1">
      <c r="A383" s="65" t="s">
        <v>37</v>
      </c>
      <c r="B383" s="66" t="s">
        <v>1291</v>
      </c>
      <c r="C383" s="65">
        <v>120250</v>
      </c>
      <c r="D383" s="66" t="s">
        <v>1085</v>
      </c>
      <c r="E383" s="66" t="s">
        <v>1059</v>
      </c>
      <c r="F383" s="65" t="s">
        <v>80</v>
      </c>
      <c r="G383" s="65">
        <v>50109900</v>
      </c>
      <c r="H383" s="66" t="s">
        <v>388</v>
      </c>
      <c r="I383" s="66">
        <v>10</v>
      </c>
      <c r="J383" s="66" t="s">
        <v>347</v>
      </c>
      <c r="K383" s="66" t="s">
        <v>348</v>
      </c>
      <c r="L383" s="66" t="s">
        <v>349</v>
      </c>
      <c r="M383" s="66" t="s">
        <v>351</v>
      </c>
      <c r="N383" s="67">
        <v>-1382.9014566400001</v>
      </c>
      <c r="O383" s="67">
        <v>-1320.0422995200004</v>
      </c>
      <c r="P383" s="67">
        <v>-1382.9014566400001</v>
      </c>
      <c r="Q383" s="67">
        <v>-1382.9014566400001</v>
      </c>
      <c r="Z383" s="26">
        <f t="shared" si="5"/>
        <v>-5468.7466694400009</v>
      </c>
    </row>
    <row r="384" spans="1:26" hidden="1">
      <c r="A384" s="65" t="s">
        <v>37</v>
      </c>
      <c r="B384" s="66" t="s">
        <v>1291</v>
      </c>
      <c r="C384" s="65">
        <v>120250</v>
      </c>
      <c r="D384" s="66" t="s">
        <v>1085</v>
      </c>
      <c r="E384" s="66" t="s">
        <v>1059</v>
      </c>
      <c r="F384" s="65" t="s">
        <v>152</v>
      </c>
      <c r="G384" s="65">
        <v>50110000</v>
      </c>
      <c r="H384" s="66" t="s">
        <v>389</v>
      </c>
      <c r="I384" s="66">
        <v>10</v>
      </c>
      <c r="J384" s="66" t="s">
        <v>347</v>
      </c>
      <c r="K384" s="66" t="s">
        <v>348</v>
      </c>
      <c r="L384" s="66" t="s">
        <v>349</v>
      </c>
      <c r="M384" s="66" t="s">
        <v>351</v>
      </c>
      <c r="N384" s="67">
        <v>5149.332762779999</v>
      </c>
      <c r="O384" s="67">
        <v>5149.332762779999</v>
      </c>
      <c r="P384" s="67">
        <v>5250.0587581399996</v>
      </c>
      <c r="Q384" s="67">
        <v>5250.0587581399996</v>
      </c>
      <c r="Z384" s="26">
        <f t="shared" si="5"/>
        <v>20798.783041839997</v>
      </c>
    </row>
    <row r="385" spans="1:26" hidden="1">
      <c r="A385" s="65" t="s">
        <v>37</v>
      </c>
      <c r="B385" s="66" t="s">
        <v>1291</v>
      </c>
      <c r="C385" s="65">
        <v>120250</v>
      </c>
      <c r="D385" s="66" t="s">
        <v>1085</v>
      </c>
      <c r="E385" s="66" t="s">
        <v>1059</v>
      </c>
      <c r="F385" s="65" t="s">
        <v>52</v>
      </c>
      <c r="G385" s="65">
        <v>50100000</v>
      </c>
      <c r="H385" s="66" t="s">
        <v>346</v>
      </c>
      <c r="I385" s="66">
        <v>10</v>
      </c>
      <c r="J385" s="66" t="s">
        <v>347</v>
      </c>
      <c r="K385" s="66" t="s">
        <v>348</v>
      </c>
      <c r="L385" s="66" t="s">
        <v>349</v>
      </c>
      <c r="M385" s="66" t="s">
        <v>351</v>
      </c>
      <c r="N385" s="67">
        <v>44377.78722720001</v>
      </c>
      <c r="O385" s="67">
        <v>42360.6209896</v>
      </c>
      <c r="P385" s="67">
        <v>45112.728155200013</v>
      </c>
      <c r="Q385" s="67">
        <v>45112.728155200013</v>
      </c>
      <c r="Z385" s="26">
        <f t="shared" si="5"/>
        <v>176963.86452720006</v>
      </c>
    </row>
    <row r="386" spans="1:26" hidden="1">
      <c r="A386" s="65" t="s">
        <v>37</v>
      </c>
      <c r="B386" s="66" t="s">
        <v>1291</v>
      </c>
      <c r="C386" s="65">
        <v>120250</v>
      </c>
      <c r="D386" s="66" t="s">
        <v>1085</v>
      </c>
      <c r="E386" s="66" t="s">
        <v>1059</v>
      </c>
      <c r="F386" s="65" t="s">
        <v>81</v>
      </c>
      <c r="G386" s="65">
        <v>50171000</v>
      </c>
      <c r="H386" s="66" t="s">
        <v>409</v>
      </c>
      <c r="I386" s="66">
        <v>10</v>
      </c>
      <c r="J386" s="66" t="s">
        <v>347</v>
      </c>
      <c r="K386" s="66" t="s">
        <v>348</v>
      </c>
      <c r="L386" s="66" t="s">
        <v>349</v>
      </c>
      <c r="M386" s="66" t="s">
        <v>351</v>
      </c>
      <c r="N386" s="67">
        <v>677.62069789616805</v>
      </c>
      <c r="O386" s="67">
        <v>646.82112071906954</v>
      </c>
      <c r="P386" s="67">
        <v>677.62069789616805</v>
      </c>
      <c r="Q386" s="67">
        <v>677.62069789616805</v>
      </c>
      <c r="Z386" s="26">
        <f t="shared" si="5"/>
        <v>2679.6832144075738</v>
      </c>
    </row>
    <row r="387" spans="1:26" hidden="1">
      <c r="A387" s="65" t="s">
        <v>37</v>
      </c>
      <c r="B387" s="66" t="s">
        <v>1291</v>
      </c>
      <c r="C387" s="65">
        <v>120250</v>
      </c>
      <c r="D387" s="66" t="s">
        <v>1085</v>
      </c>
      <c r="E387" s="66" t="s">
        <v>1059</v>
      </c>
      <c r="F387" s="65" t="s">
        <v>84</v>
      </c>
      <c r="G387" s="65">
        <v>50550000</v>
      </c>
      <c r="H387" s="66" t="s">
        <v>446</v>
      </c>
      <c r="I387" s="66">
        <v>12</v>
      </c>
      <c r="J387" s="66" t="s">
        <v>442</v>
      </c>
      <c r="K387" s="66" t="s">
        <v>443</v>
      </c>
      <c r="L387" s="66" t="s">
        <v>444</v>
      </c>
      <c r="M387" s="66" t="s">
        <v>417</v>
      </c>
      <c r="N387" s="67">
        <v>8192.3799999999992</v>
      </c>
      <c r="O387" s="67">
        <v>8192.3799999999992</v>
      </c>
      <c r="P387" s="67">
        <v>8192.3799999999992</v>
      </c>
      <c r="Q387" s="67">
        <v>8192.3799999999992</v>
      </c>
      <c r="Z387" s="26">
        <f t="shared" ref="Z387:Z450" si="6">SUM(N387:Y387)</f>
        <v>32769.519999999997</v>
      </c>
    </row>
    <row r="388" spans="1:26" hidden="1">
      <c r="A388" s="65" t="s">
        <v>37</v>
      </c>
      <c r="B388" s="66" t="s">
        <v>1291</v>
      </c>
      <c r="C388" s="65">
        <v>120250</v>
      </c>
      <c r="D388" s="66" t="s">
        <v>1085</v>
      </c>
      <c r="E388" s="66" t="s">
        <v>1059</v>
      </c>
      <c r="F388" s="65" t="s">
        <v>85</v>
      </c>
      <c r="G388" s="65">
        <v>50550100</v>
      </c>
      <c r="H388" s="66" t="s">
        <v>447</v>
      </c>
      <c r="I388" s="66">
        <v>12</v>
      </c>
      <c r="J388" s="66" t="s">
        <v>442</v>
      </c>
      <c r="K388" s="66" t="s">
        <v>443</v>
      </c>
      <c r="L388" s="66" t="s">
        <v>444</v>
      </c>
      <c r="M388" s="66" t="s">
        <v>417</v>
      </c>
      <c r="N388" s="67">
        <v>-185.60000000000002</v>
      </c>
      <c r="O388" s="67">
        <v>-185.60000000000002</v>
      </c>
      <c r="P388" s="67">
        <v>-185.60000000000002</v>
      </c>
      <c r="Q388" s="67">
        <v>-185.60000000000002</v>
      </c>
      <c r="Z388" s="26">
        <f t="shared" si="6"/>
        <v>-742.40000000000009</v>
      </c>
    </row>
    <row r="389" spans="1:26" hidden="1">
      <c r="A389" s="65" t="s">
        <v>37</v>
      </c>
      <c r="B389" s="66" t="s">
        <v>1291</v>
      </c>
      <c r="C389" s="65">
        <v>120250</v>
      </c>
      <c r="D389" s="66" t="s">
        <v>1085</v>
      </c>
      <c r="E389" s="66" t="s">
        <v>1059</v>
      </c>
      <c r="F389" s="65" t="s">
        <v>53</v>
      </c>
      <c r="G389" s="65">
        <v>50421000</v>
      </c>
      <c r="H389" s="66" t="s">
        <v>413</v>
      </c>
      <c r="I389" s="66">
        <v>13</v>
      </c>
      <c r="J389" s="66" t="s">
        <v>414</v>
      </c>
      <c r="K389" s="66" t="s">
        <v>415</v>
      </c>
      <c r="L389" s="66" t="s">
        <v>414</v>
      </c>
      <c r="M389" s="66" t="s">
        <v>417</v>
      </c>
      <c r="N389" s="67">
        <v>1034.5546307256673</v>
      </c>
      <c r="O389" s="67">
        <v>992.62339521613592</v>
      </c>
      <c r="P389" s="67">
        <v>1052.728587386647</v>
      </c>
      <c r="Q389" s="67">
        <v>1052.728587386647</v>
      </c>
      <c r="Z389" s="26">
        <f t="shared" si="6"/>
        <v>4132.6352007150972</v>
      </c>
    </row>
    <row r="390" spans="1:26" hidden="1">
      <c r="A390" s="65" t="s">
        <v>37</v>
      </c>
      <c r="B390" s="66" t="s">
        <v>1291</v>
      </c>
      <c r="C390" s="65">
        <v>120250</v>
      </c>
      <c r="D390" s="66" t="s">
        <v>1085</v>
      </c>
      <c r="E390" s="66" t="s">
        <v>1059</v>
      </c>
      <c r="F390" s="65" t="s">
        <v>54</v>
      </c>
      <c r="G390" s="65">
        <v>50422000</v>
      </c>
      <c r="H390" s="66" t="s">
        <v>419</v>
      </c>
      <c r="I390" s="66">
        <v>13</v>
      </c>
      <c r="J390" s="66" t="s">
        <v>414</v>
      </c>
      <c r="K390" s="66" t="s">
        <v>415</v>
      </c>
      <c r="L390" s="66" t="s">
        <v>414</v>
      </c>
      <c r="M390" s="66" t="s">
        <v>417</v>
      </c>
      <c r="N390" s="67">
        <v>746.84083801167708</v>
      </c>
      <c r="O390" s="67">
        <v>712.8907999202371</v>
      </c>
      <c r="P390" s="67">
        <v>761.44706467205208</v>
      </c>
      <c r="Q390" s="67">
        <v>761.44706467205208</v>
      </c>
      <c r="Z390" s="26">
        <f t="shared" si="6"/>
        <v>2982.625767276018</v>
      </c>
    </row>
    <row r="391" spans="1:26" hidden="1">
      <c r="A391" s="65" t="s">
        <v>37</v>
      </c>
      <c r="B391" s="66" t="s">
        <v>1291</v>
      </c>
      <c r="C391" s="65">
        <v>120250</v>
      </c>
      <c r="D391" s="66" t="s">
        <v>1085</v>
      </c>
      <c r="E391" s="66" t="s">
        <v>1059</v>
      </c>
      <c r="F391" s="65" t="s">
        <v>185</v>
      </c>
      <c r="G391" s="65">
        <v>50454000</v>
      </c>
      <c r="H391" s="66" t="s">
        <v>437</v>
      </c>
      <c r="I391" s="66">
        <v>13</v>
      </c>
      <c r="J391" s="66" t="s">
        <v>414</v>
      </c>
      <c r="K391" s="66" t="s">
        <v>415</v>
      </c>
      <c r="L391" s="66" t="s">
        <v>414</v>
      </c>
      <c r="M391" s="66" t="s">
        <v>417</v>
      </c>
      <c r="N391" s="67">
        <v>0</v>
      </c>
      <c r="O391" s="67">
        <v>0</v>
      </c>
      <c r="P391" s="67">
        <v>0</v>
      </c>
      <c r="Q391" s="67">
        <v>500</v>
      </c>
      <c r="Z391" s="26">
        <f t="shared" si="6"/>
        <v>500</v>
      </c>
    </row>
    <row r="392" spans="1:26" hidden="1">
      <c r="A392" s="65" t="s">
        <v>37</v>
      </c>
      <c r="B392" s="66" t="s">
        <v>1291</v>
      </c>
      <c r="C392" s="65">
        <v>120250</v>
      </c>
      <c r="D392" s="66" t="s">
        <v>1085</v>
      </c>
      <c r="E392" s="66" t="s">
        <v>1059</v>
      </c>
      <c r="F392" s="65" t="s">
        <v>90</v>
      </c>
      <c r="G392" s="65">
        <v>50421100</v>
      </c>
      <c r="H392" s="66" t="s">
        <v>418</v>
      </c>
      <c r="I392" s="66">
        <v>13</v>
      </c>
      <c r="J392" s="66" t="s">
        <v>414</v>
      </c>
      <c r="K392" s="66" t="s">
        <v>415</v>
      </c>
      <c r="L392" s="66" t="s">
        <v>414</v>
      </c>
      <c r="M392" s="66" t="s">
        <v>417</v>
      </c>
      <c r="N392" s="67">
        <v>-21.434969286614518</v>
      </c>
      <c r="O392" s="67">
        <v>-20.460652500859311</v>
      </c>
      <c r="P392" s="67">
        <v>-21.434969286614518</v>
      </c>
      <c r="Q392" s="67">
        <v>-21.434969286614518</v>
      </c>
      <c r="Z392" s="26">
        <f t="shared" si="6"/>
        <v>-84.765560360702864</v>
      </c>
    </row>
    <row r="393" spans="1:26" hidden="1">
      <c r="A393" s="65" t="s">
        <v>37</v>
      </c>
      <c r="B393" s="66" t="s">
        <v>1291</v>
      </c>
      <c r="C393" s="65">
        <v>120250</v>
      </c>
      <c r="D393" s="66" t="s">
        <v>1085</v>
      </c>
      <c r="E393" s="66" t="s">
        <v>1059</v>
      </c>
      <c r="F393" s="65" t="s">
        <v>92</v>
      </c>
      <c r="G393" s="65">
        <v>53150000</v>
      </c>
      <c r="H393" s="66" t="s">
        <v>658</v>
      </c>
      <c r="I393" s="66">
        <v>15</v>
      </c>
      <c r="J393" s="66" t="s">
        <v>650</v>
      </c>
      <c r="K393" s="66" t="s">
        <v>651</v>
      </c>
      <c r="L393" s="66" t="s">
        <v>650</v>
      </c>
      <c r="M393" s="66" t="s">
        <v>660</v>
      </c>
      <c r="N393" s="67">
        <v>500</v>
      </c>
      <c r="O393" s="67">
        <v>7695</v>
      </c>
      <c r="P393" s="67">
        <v>500</v>
      </c>
      <c r="Q393" s="67">
        <v>500</v>
      </c>
      <c r="Z393" s="26">
        <f t="shared" si="6"/>
        <v>9195</v>
      </c>
    </row>
    <row r="394" spans="1:26" hidden="1">
      <c r="A394" s="65" t="s">
        <v>37</v>
      </c>
      <c r="B394" s="66" t="s">
        <v>1291</v>
      </c>
      <c r="C394" s="65">
        <v>120250</v>
      </c>
      <c r="D394" s="66" t="s">
        <v>1085</v>
      </c>
      <c r="E394" s="66" t="s">
        <v>1059</v>
      </c>
      <c r="F394" s="65" t="s">
        <v>188</v>
      </c>
      <c r="G394" s="65">
        <v>52532000</v>
      </c>
      <c r="H394" s="66" t="s">
        <v>552</v>
      </c>
      <c r="I394" s="66">
        <v>16</v>
      </c>
      <c r="J394" s="66" t="s">
        <v>553</v>
      </c>
      <c r="K394" s="66" t="s">
        <v>554</v>
      </c>
      <c r="L394" s="66" t="s">
        <v>555</v>
      </c>
      <c r="M394" s="66" t="s">
        <v>506</v>
      </c>
      <c r="N394" s="67">
        <v>90</v>
      </c>
      <c r="O394" s="67">
        <v>90</v>
      </c>
      <c r="P394" s="67">
        <v>90</v>
      </c>
      <c r="Q394" s="67">
        <v>90</v>
      </c>
      <c r="Z394" s="26">
        <f t="shared" si="6"/>
        <v>360</v>
      </c>
    </row>
    <row r="395" spans="1:26" hidden="1">
      <c r="A395" s="65" t="s">
        <v>37</v>
      </c>
      <c r="B395" s="66" t="s">
        <v>1291</v>
      </c>
      <c r="C395" s="65">
        <v>120250</v>
      </c>
      <c r="D395" s="66" t="s">
        <v>1085</v>
      </c>
      <c r="E395" s="66" t="s">
        <v>1059</v>
      </c>
      <c r="F395" s="65" t="s">
        <v>207</v>
      </c>
      <c r="G395" s="65">
        <v>52578000</v>
      </c>
      <c r="H395" s="66" t="s">
        <v>628</v>
      </c>
      <c r="I395" s="66">
        <v>16</v>
      </c>
      <c r="J395" s="66" t="s">
        <v>553</v>
      </c>
      <c r="K395" s="66" t="s">
        <v>554</v>
      </c>
      <c r="L395" s="66" t="s">
        <v>555</v>
      </c>
      <c r="M395" s="66" t="s">
        <v>506</v>
      </c>
      <c r="N395" s="67">
        <v>575</v>
      </c>
      <c r="O395" s="67">
        <v>575</v>
      </c>
      <c r="P395" s="67">
        <v>575</v>
      </c>
      <c r="Q395" s="67">
        <v>575</v>
      </c>
      <c r="Z395" s="26">
        <f t="shared" si="6"/>
        <v>2300</v>
      </c>
    </row>
    <row r="396" spans="1:26" hidden="1">
      <c r="A396" s="65" t="s">
        <v>37</v>
      </c>
      <c r="B396" s="66" t="s">
        <v>1291</v>
      </c>
      <c r="C396" s="65">
        <v>120250</v>
      </c>
      <c r="D396" s="66" t="s">
        <v>1085</v>
      </c>
      <c r="E396" s="66" t="s">
        <v>1059</v>
      </c>
      <c r="F396" s="65" t="s">
        <v>97</v>
      </c>
      <c r="G396" s="65">
        <v>52574100</v>
      </c>
      <c r="H396" s="66" t="s">
        <v>623</v>
      </c>
      <c r="I396" s="66">
        <v>17</v>
      </c>
      <c r="J396" s="66" t="s">
        <v>617</v>
      </c>
      <c r="K396" s="66" t="s">
        <v>618</v>
      </c>
      <c r="L396" s="66" t="s">
        <v>617</v>
      </c>
      <c r="M396" s="66" t="s">
        <v>506</v>
      </c>
      <c r="N396" s="67">
        <v>230</v>
      </c>
      <c r="O396" s="67">
        <v>230</v>
      </c>
      <c r="P396" s="67">
        <v>230</v>
      </c>
      <c r="Q396" s="67">
        <v>230</v>
      </c>
      <c r="Z396" s="26">
        <f t="shared" si="6"/>
        <v>920</v>
      </c>
    </row>
    <row r="397" spans="1:26" hidden="1">
      <c r="A397" s="65" t="s">
        <v>37</v>
      </c>
      <c r="B397" s="66" t="s">
        <v>1291</v>
      </c>
      <c r="C397" s="65">
        <v>120250</v>
      </c>
      <c r="D397" s="66" t="s">
        <v>1085</v>
      </c>
      <c r="E397" s="66" t="s">
        <v>1059</v>
      </c>
      <c r="F397" s="65" t="s">
        <v>99</v>
      </c>
      <c r="G397" s="65">
        <v>52562000</v>
      </c>
      <c r="H397" s="66" t="s">
        <v>590</v>
      </c>
      <c r="I397" s="66">
        <v>19</v>
      </c>
      <c r="J397" s="66" t="s">
        <v>527</v>
      </c>
      <c r="K397" s="66" t="s">
        <v>528</v>
      </c>
      <c r="L397" s="66" t="s">
        <v>529</v>
      </c>
      <c r="M397" s="66" t="s">
        <v>506</v>
      </c>
      <c r="N397" s="67">
        <v>500</v>
      </c>
      <c r="O397" s="67">
        <v>500</v>
      </c>
      <c r="P397" s="67">
        <v>500</v>
      </c>
      <c r="Q397" s="67">
        <v>500</v>
      </c>
      <c r="Z397" s="26">
        <f t="shared" si="6"/>
        <v>2000</v>
      </c>
    </row>
    <row r="398" spans="1:26" hidden="1">
      <c r="A398" s="65" t="s">
        <v>37</v>
      </c>
      <c r="B398" s="66" t="s">
        <v>1291</v>
      </c>
      <c r="C398" s="65">
        <v>120250</v>
      </c>
      <c r="D398" s="66" t="s">
        <v>1085</v>
      </c>
      <c r="E398" s="66" t="s">
        <v>1059</v>
      </c>
      <c r="F398" s="65" t="s">
        <v>156</v>
      </c>
      <c r="G398" s="65">
        <v>52582000</v>
      </c>
      <c r="H398" s="66" t="s">
        <v>633</v>
      </c>
      <c r="I398" s="66">
        <v>19</v>
      </c>
      <c r="J398" s="66" t="s">
        <v>527</v>
      </c>
      <c r="K398" s="66" t="s">
        <v>528</v>
      </c>
      <c r="L398" s="66" t="s">
        <v>529</v>
      </c>
      <c r="M398" s="66" t="s">
        <v>519</v>
      </c>
      <c r="N398" s="67">
        <v>445</v>
      </c>
      <c r="O398" s="67">
        <v>745</v>
      </c>
      <c r="P398" s="67">
        <v>620</v>
      </c>
      <c r="Q398" s="67">
        <v>620</v>
      </c>
      <c r="Z398" s="26">
        <f t="shared" si="6"/>
        <v>2430</v>
      </c>
    </row>
    <row r="399" spans="1:26" hidden="1">
      <c r="A399" s="65" t="s">
        <v>37</v>
      </c>
      <c r="B399" s="66" t="s">
        <v>1291</v>
      </c>
      <c r="C399" s="65">
        <v>120250</v>
      </c>
      <c r="D399" s="66" t="s">
        <v>1085</v>
      </c>
      <c r="E399" s="66" t="s">
        <v>1059</v>
      </c>
      <c r="F399" s="65" t="s">
        <v>105</v>
      </c>
      <c r="G399" s="65">
        <v>52001000</v>
      </c>
      <c r="H399" s="66" t="s">
        <v>488</v>
      </c>
      <c r="I399" s="66">
        <v>22</v>
      </c>
      <c r="J399" s="66" t="s">
        <v>489</v>
      </c>
      <c r="K399" s="66" t="s">
        <v>490</v>
      </c>
      <c r="L399" s="66" t="s">
        <v>489</v>
      </c>
      <c r="M399" s="66" t="s">
        <v>492</v>
      </c>
      <c r="N399" s="67">
        <v>1189.8800000000001</v>
      </c>
      <c r="O399" s="67">
        <v>883.36</v>
      </c>
      <c r="P399" s="67">
        <v>2017.55</v>
      </c>
      <c r="Q399" s="67">
        <v>1871.16</v>
      </c>
      <c r="Z399" s="26">
        <f t="shared" si="6"/>
        <v>5961.95</v>
      </c>
    </row>
    <row r="400" spans="1:26" hidden="1">
      <c r="A400" s="65" t="s">
        <v>37</v>
      </c>
      <c r="B400" s="66" t="s">
        <v>1291</v>
      </c>
      <c r="C400" s="65">
        <v>120250</v>
      </c>
      <c r="D400" s="66" t="s">
        <v>1085</v>
      </c>
      <c r="E400" s="66" t="s">
        <v>1059</v>
      </c>
      <c r="F400" s="65" t="s">
        <v>227</v>
      </c>
      <c r="G400" s="65">
        <v>62002100</v>
      </c>
      <c r="H400" s="66" t="s">
        <v>813</v>
      </c>
      <c r="I400" s="66">
        <v>29</v>
      </c>
      <c r="J400" s="66" t="s">
        <v>814</v>
      </c>
      <c r="K400" s="66" t="s">
        <v>815</v>
      </c>
      <c r="L400" s="66" t="s">
        <v>816</v>
      </c>
      <c r="M400" s="66" t="s">
        <v>818</v>
      </c>
      <c r="N400" s="67">
        <v>3000</v>
      </c>
      <c r="O400" s="67">
        <v>3000</v>
      </c>
      <c r="P400" s="67">
        <v>3000</v>
      </c>
      <c r="Q400" s="67">
        <v>3000</v>
      </c>
      <c r="Z400" s="26">
        <f t="shared" si="6"/>
        <v>12000</v>
      </c>
    </row>
    <row r="401" spans="1:26" hidden="1">
      <c r="A401" s="65" t="s">
        <v>37</v>
      </c>
      <c r="B401" s="66" t="s">
        <v>1291</v>
      </c>
      <c r="C401" s="65">
        <v>120250</v>
      </c>
      <c r="D401" s="66" t="s">
        <v>1085</v>
      </c>
      <c r="E401" s="66" t="s">
        <v>1059</v>
      </c>
      <c r="F401" s="65" t="s">
        <v>189</v>
      </c>
      <c r="G401" s="65">
        <v>62002300</v>
      </c>
      <c r="H401" s="66" t="s">
        <v>819</v>
      </c>
      <c r="I401" s="66">
        <v>29</v>
      </c>
      <c r="J401" s="66" t="s">
        <v>814</v>
      </c>
      <c r="K401" s="66" t="s">
        <v>815</v>
      </c>
      <c r="L401" s="66" t="s">
        <v>816</v>
      </c>
      <c r="M401" s="66" t="s">
        <v>821</v>
      </c>
      <c r="N401" s="67">
        <v>3238</v>
      </c>
      <c r="O401" s="67">
        <v>5738</v>
      </c>
      <c r="P401" s="67">
        <v>4438</v>
      </c>
      <c r="Q401" s="67">
        <v>5238</v>
      </c>
      <c r="Z401" s="26">
        <f t="shared" si="6"/>
        <v>18652</v>
      </c>
    </row>
    <row r="402" spans="1:26" hidden="1">
      <c r="A402" s="65" t="s">
        <v>37</v>
      </c>
      <c r="B402" s="66" t="s">
        <v>1291</v>
      </c>
      <c r="C402" s="65">
        <v>120250</v>
      </c>
      <c r="D402" s="66" t="s">
        <v>1085</v>
      </c>
      <c r="E402" s="66" t="s">
        <v>1059</v>
      </c>
      <c r="F402" s="65" t="s">
        <v>192</v>
      </c>
      <c r="G402" s="65">
        <v>63110000</v>
      </c>
      <c r="H402" s="66" t="s">
        <v>844</v>
      </c>
      <c r="I402" s="66">
        <v>29</v>
      </c>
      <c r="J402" s="66" t="s">
        <v>814</v>
      </c>
      <c r="K402" s="66" t="s">
        <v>815</v>
      </c>
      <c r="L402" s="66" t="s">
        <v>816</v>
      </c>
      <c r="M402" s="66" t="s">
        <v>846</v>
      </c>
      <c r="N402" s="67">
        <v>6200</v>
      </c>
      <c r="O402" s="67">
        <v>6200</v>
      </c>
      <c r="P402" s="67">
        <v>6200</v>
      </c>
      <c r="Q402" s="67">
        <v>6200</v>
      </c>
      <c r="Z402" s="26">
        <f t="shared" si="6"/>
        <v>24800</v>
      </c>
    </row>
    <row r="403" spans="1:26" hidden="1">
      <c r="A403" s="65" t="s">
        <v>37</v>
      </c>
      <c r="B403" s="66" t="s">
        <v>1291</v>
      </c>
      <c r="C403" s="65">
        <v>120250</v>
      </c>
      <c r="D403" s="66" t="s">
        <v>1085</v>
      </c>
      <c r="E403" s="66" t="s">
        <v>1059</v>
      </c>
      <c r="F403" s="65" t="s">
        <v>69</v>
      </c>
      <c r="G403" s="65">
        <v>68532000</v>
      </c>
      <c r="H403" s="66" t="s">
        <v>892</v>
      </c>
      <c r="I403" s="66">
        <v>34</v>
      </c>
      <c r="J403" s="66" t="s">
        <v>887</v>
      </c>
      <c r="K403" s="66" t="s">
        <v>888</v>
      </c>
      <c r="L403" s="66" t="s">
        <v>887</v>
      </c>
      <c r="M403" s="66" t="s">
        <v>894</v>
      </c>
      <c r="N403" s="67">
        <v>0</v>
      </c>
      <c r="O403" s="67">
        <v>0</v>
      </c>
      <c r="P403" s="67">
        <v>0</v>
      </c>
      <c r="Q403" s="67">
        <v>0</v>
      </c>
      <c r="Z403" s="26">
        <f t="shared" si="6"/>
        <v>0</v>
      </c>
    </row>
    <row r="404" spans="1:26" hidden="1">
      <c r="A404" s="65" t="s">
        <v>37</v>
      </c>
      <c r="B404" s="66" t="s">
        <v>1291</v>
      </c>
      <c r="C404" s="65">
        <v>120250</v>
      </c>
      <c r="D404" s="66" t="s">
        <v>1085</v>
      </c>
      <c r="E404" s="66" t="s">
        <v>1059</v>
      </c>
      <c r="F404" s="65" t="s">
        <v>70</v>
      </c>
      <c r="G404" s="65">
        <v>68533000</v>
      </c>
      <c r="H404" s="66" t="s">
        <v>896</v>
      </c>
      <c r="I404" s="66">
        <v>34</v>
      </c>
      <c r="J404" s="66" t="s">
        <v>887</v>
      </c>
      <c r="K404" s="66" t="s">
        <v>888</v>
      </c>
      <c r="L404" s="66" t="s">
        <v>887</v>
      </c>
      <c r="M404" s="66" t="s">
        <v>894</v>
      </c>
      <c r="N404" s="67">
        <v>3840.8749676225266</v>
      </c>
      <c r="O404" s="67">
        <v>3684.1958027920782</v>
      </c>
      <c r="P404" s="67">
        <v>3904.8078122595675</v>
      </c>
      <c r="Q404" s="67">
        <v>3904.8078122595675</v>
      </c>
      <c r="Z404" s="26">
        <f t="shared" si="6"/>
        <v>15334.686394933738</v>
      </c>
    </row>
    <row r="405" spans="1:26" hidden="1">
      <c r="A405" s="65" t="s">
        <v>37</v>
      </c>
      <c r="B405" s="66" t="s">
        <v>1291</v>
      </c>
      <c r="C405" s="65">
        <v>120250</v>
      </c>
      <c r="D405" s="66" t="s">
        <v>1085</v>
      </c>
      <c r="E405" s="66" t="s">
        <v>1059</v>
      </c>
      <c r="F405" s="65" t="s">
        <v>71</v>
      </c>
      <c r="G405" s="65">
        <v>68535000</v>
      </c>
      <c r="H405" s="66" t="s">
        <v>898</v>
      </c>
      <c r="I405" s="66">
        <v>34</v>
      </c>
      <c r="J405" s="66" t="s">
        <v>887</v>
      </c>
      <c r="K405" s="66" t="s">
        <v>888</v>
      </c>
      <c r="L405" s="66" t="s">
        <v>887</v>
      </c>
      <c r="M405" s="66" t="s">
        <v>894</v>
      </c>
      <c r="N405" s="67">
        <v>0</v>
      </c>
      <c r="O405" s="67">
        <v>0</v>
      </c>
      <c r="P405" s="67">
        <v>0</v>
      </c>
      <c r="Q405" s="67">
        <v>0</v>
      </c>
      <c r="Z405" s="26">
        <f t="shared" si="6"/>
        <v>0</v>
      </c>
    </row>
    <row r="406" spans="1:26" hidden="1">
      <c r="A406" s="65" t="s">
        <v>37</v>
      </c>
      <c r="B406" s="66" t="s">
        <v>1291</v>
      </c>
      <c r="C406" s="65">
        <v>120250</v>
      </c>
      <c r="D406" s="66" t="s">
        <v>1085</v>
      </c>
      <c r="E406" s="66" t="s">
        <v>1059</v>
      </c>
      <c r="F406" s="65" t="s">
        <v>128</v>
      </c>
      <c r="G406" s="65">
        <v>68532100</v>
      </c>
      <c r="H406" s="66" t="s">
        <v>895</v>
      </c>
      <c r="I406" s="66">
        <v>34</v>
      </c>
      <c r="J406" s="66" t="s">
        <v>887</v>
      </c>
      <c r="K406" s="66" t="s">
        <v>888</v>
      </c>
      <c r="L406" s="66" t="s">
        <v>887</v>
      </c>
      <c r="M406" s="66" t="s">
        <v>894</v>
      </c>
      <c r="N406" s="67">
        <v>0</v>
      </c>
      <c r="O406" s="67">
        <v>0</v>
      </c>
      <c r="P406" s="67">
        <v>0</v>
      </c>
      <c r="Q406" s="67">
        <v>0</v>
      </c>
      <c r="Z406" s="26">
        <f t="shared" si="6"/>
        <v>0</v>
      </c>
    </row>
    <row r="407" spans="1:26" hidden="1">
      <c r="A407" s="65" t="s">
        <v>37</v>
      </c>
      <c r="B407" s="66" t="s">
        <v>1291</v>
      </c>
      <c r="C407" s="65">
        <v>120250</v>
      </c>
      <c r="D407" s="66" t="s">
        <v>1085</v>
      </c>
      <c r="E407" s="66" t="s">
        <v>1059</v>
      </c>
      <c r="F407" s="65" t="s">
        <v>129</v>
      </c>
      <c r="G407" s="65">
        <v>68533100</v>
      </c>
      <c r="H407" s="66" t="s">
        <v>897</v>
      </c>
      <c r="I407" s="66">
        <v>34</v>
      </c>
      <c r="J407" s="66" t="s">
        <v>887</v>
      </c>
      <c r="K407" s="66" t="s">
        <v>888</v>
      </c>
      <c r="L407" s="66" t="s">
        <v>887</v>
      </c>
      <c r="M407" s="66" t="s">
        <v>894</v>
      </c>
      <c r="N407" s="67">
        <v>-116.37115711077138</v>
      </c>
      <c r="O407" s="67">
        <v>-111.08155906028179</v>
      </c>
      <c r="P407" s="67">
        <v>-116.37115711077138</v>
      </c>
      <c r="Q407" s="67">
        <v>-116.37115711077138</v>
      </c>
      <c r="Z407" s="26">
        <f t="shared" si="6"/>
        <v>-460.19503039259592</v>
      </c>
    </row>
    <row r="408" spans="1:26" hidden="1">
      <c r="A408" s="65" t="s">
        <v>37</v>
      </c>
      <c r="B408" s="66" t="s">
        <v>1291</v>
      </c>
      <c r="C408" s="65">
        <v>120250</v>
      </c>
      <c r="D408" s="66" t="s">
        <v>1085</v>
      </c>
      <c r="E408" s="66" t="s">
        <v>1059</v>
      </c>
      <c r="F408" s="65" t="s">
        <v>130</v>
      </c>
      <c r="G408" s="65">
        <v>68535100</v>
      </c>
      <c r="H408" s="66" t="s">
        <v>899</v>
      </c>
      <c r="I408" s="66">
        <v>34</v>
      </c>
      <c r="J408" s="66" t="s">
        <v>887</v>
      </c>
      <c r="K408" s="66" t="s">
        <v>888</v>
      </c>
      <c r="L408" s="66" t="s">
        <v>887</v>
      </c>
      <c r="M408" s="66" t="s">
        <v>894</v>
      </c>
      <c r="N408" s="67">
        <v>0</v>
      </c>
      <c r="O408" s="67">
        <v>0</v>
      </c>
      <c r="P408" s="67">
        <v>0</v>
      </c>
      <c r="Q408" s="67">
        <v>0</v>
      </c>
      <c r="Z408" s="26">
        <f t="shared" si="6"/>
        <v>0</v>
      </c>
    </row>
    <row r="409" spans="1:26" hidden="1">
      <c r="A409" s="65" t="s">
        <v>38</v>
      </c>
      <c r="B409" s="66" t="s">
        <v>1291</v>
      </c>
      <c r="C409" s="65">
        <v>120251</v>
      </c>
      <c r="D409" s="66" t="s">
        <v>1086</v>
      </c>
      <c r="E409" s="66" t="s">
        <v>1059</v>
      </c>
      <c r="F409" s="65" t="s">
        <v>182</v>
      </c>
      <c r="G409" s="65">
        <v>51510000</v>
      </c>
      <c r="H409" s="66" t="s">
        <v>465</v>
      </c>
      <c r="I409" s="66">
        <v>7</v>
      </c>
      <c r="J409" s="66" t="s">
        <v>466</v>
      </c>
      <c r="K409" s="66" t="s">
        <v>467</v>
      </c>
      <c r="L409" s="66" t="s">
        <v>468</v>
      </c>
      <c r="M409" s="66" t="s">
        <v>470</v>
      </c>
      <c r="N409" s="67">
        <v>42292</v>
      </c>
      <c r="O409" s="67">
        <v>43536</v>
      </c>
      <c r="P409" s="67">
        <v>40684</v>
      </c>
      <c r="Q409" s="67">
        <v>29890</v>
      </c>
      <c r="Z409" s="26">
        <f t="shared" si="6"/>
        <v>156402</v>
      </c>
    </row>
    <row r="410" spans="1:26" hidden="1">
      <c r="A410" s="65" t="s">
        <v>38</v>
      </c>
      <c r="B410" s="66" t="s">
        <v>1291</v>
      </c>
      <c r="C410" s="65">
        <v>120251</v>
      </c>
      <c r="D410" s="66" t="s">
        <v>1086</v>
      </c>
      <c r="E410" s="66" t="s">
        <v>1059</v>
      </c>
      <c r="F410" s="65" t="s">
        <v>226</v>
      </c>
      <c r="G410" s="65">
        <v>51800000</v>
      </c>
      <c r="H410" s="66" t="s">
        <v>484</v>
      </c>
      <c r="I410" s="66">
        <v>8</v>
      </c>
      <c r="J410" s="66" t="s">
        <v>484</v>
      </c>
      <c r="K410" s="66" t="s">
        <v>485</v>
      </c>
      <c r="L410" s="66" t="s">
        <v>484</v>
      </c>
      <c r="M410" s="66" t="s">
        <v>487</v>
      </c>
      <c r="N410" s="67">
        <v>61417.936279672649</v>
      </c>
      <c r="O410" s="67">
        <v>57941.280081285884</v>
      </c>
      <c r="P410" s="67">
        <v>39785.810576603202</v>
      </c>
      <c r="Q410" s="67">
        <v>58408.757433168743</v>
      </c>
      <c r="Z410" s="26">
        <f t="shared" si="6"/>
        <v>217553.78437073046</v>
      </c>
    </row>
    <row r="411" spans="1:26" hidden="1">
      <c r="A411" s="65" t="s">
        <v>38</v>
      </c>
      <c r="B411" s="66" t="s">
        <v>1291</v>
      </c>
      <c r="C411" s="65">
        <v>120251</v>
      </c>
      <c r="D411" s="66" t="s">
        <v>1086</v>
      </c>
      <c r="E411" s="66" t="s">
        <v>1059</v>
      </c>
      <c r="F411" s="65" t="s">
        <v>183</v>
      </c>
      <c r="G411" s="65">
        <v>51110000</v>
      </c>
      <c r="H411" s="66" t="s">
        <v>459</v>
      </c>
      <c r="I411" s="66">
        <v>9</v>
      </c>
      <c r="J411" s="66" t="s">
        <v>460</v>
      </c>
      <c r="K411" s="66" t="s">
        <v>461</v>
      </c>
      <c r="L411" s="66" t="s">
        <v>460</v>
      </c>
      <c r="M411" s="66" t="s">
        <v>463</v>
      </c>
      <c r="N411" s="67">
        <v>4850</v>
      </c>
      <c r="O411" s="67">
        <v>4850</v>
      </c>
      <c r="P411" s="67">
        <v>4850</v>
      </c>
      <c r="Q411" s="67">
        <v>4850</v>
      </c>
      <c r="Z411" s="26">
        <f t="shared" si="6"/>
        <v>19400</v>
      </c>
    </row>
    <row r="412" spans="1:26" hidden="1">
      <c r="A412" s="65" t="s">
        <v>38</v>
      </c>
      <c r="B412" s="66" t="s">
        <v>1291</v>
      </c>
      <c r="C412" s="65">
        <v>120251</v>
      </c>
      <c r="D412" s="66" t="s">
        <v>1086</v>
      </c>
      <c r="E412" s="66" t="s">
        <v>1059</v>
      </c>
      <c r="F412" s="65" t="s">
        <v>80</v>
      </c>
      <c r="G412" s="65">
        <v>50109900</v>
      </c>
      <c r="H412" s="66" t="s">
        <v>388</v>
      </c>
      <c r="I412" s="66">
        <v>10</v>
      </c>
      <c r="J412" s="66" t="s">
        <v>347</v>
      </c>
      <c r="K412" s="66" t="s">
        <v>348</v>
      </c>
      <c r="L412" s="66" t="s">
        <v>349</v>
      </c>
      <c r="M412" s="66" t="s">
        <v>351</v>
      </c>
      <c r="N412" s="67">
        <v>-1143.5554239999999</v>
      </c>
      <c r="O412" s="67">
        <v>-1091.575632</v>
      </c>
      <c r="P412" s="67">
        <v>-1143.5554239999999</v>
      </c>
      <c r="Q412" s="67">
        <v>-1143.5554239999999</v>
      </c>
      <c r="Z412" s="26">
        <f t="shared" si="6"/>
        <v>-4522.2419040000004</v>
      </c>
    </row>
    <row r="413" spans="1:26" hidden="1">
      <c r="A413" s="65" t="s">
        <v>38</v>
      </c>
      <c r="B413" s="66" t="s">
        <v>1291</v>
      </c>
      <c r="C413" s="65">
        <v>120251</v>
      </c>
      <c r="D413" s="66" t="s">
        <v>1086</v>
      </c>
      <c r="E413" s="66" t="s">
        <v>1059</v>
      </c>
      <c r="F413" s="65" t="s">
        <v>152</v>
      </c>
      <c r="G413" s="65">
        <v>50110000</v>
      </c>
      <c r="H413" s="66" t="s">
        <v>389</v>
      </c>
      <c r="I413" s="66">
        <v>10</v>
      </c>
      <c r="J413" s="66" t="s">
        <v>347</v>
      </c>
      <c r="K413" s="66" t="s">
        <v>348</v>
      </c>
      <c r="L413" s="66" t="s">
        <v>349</v>
      </c>
      <c r="M413" s="66" t="s">
        <v>351</v>
      </c>
      <c r="N413" s="67">
        <v>4247.4316949900003</v>
      </c>
      <c r="O413" s="67">
        <v>4247.4316949900003</v>
      </c>
      <c r="P413" s="67">
        <v>4330.5064958700004</v>
      </c>
      <c r="Q413" s="67">
        <v>4330.5064958700004</v>
      </c>
      <c r="Z413" s="26">
        <f t="shared" si="6"/>
        <v>17155.876381720002</v>
      </c>
    </row>
    <row r="414" spans="1:26" hidden="1">
      <c r="A414" s="65" t="s">
        <v>38</v>
      </c>
      <c r="B414" s="66" t="s">
        <v>1291</v>
      </c>
      <c r="C414" s="65">
        <v>120251</v>
      </c>
      <c r="D414" s="66" t="s">
        <v>1086</v>
      </c>
      <c r="E414" s="66" t="s">
        <v>1059</v>
      </c>
      <c r="F414" s="65" t="s">
        <v>52</v>
      </c>
      <c r="G414" s="65">
        <v>50100000</v>
      </c>
      <c r="H414" s="66" t="s">
        <v>346</v>
      </c>
      <c r="I414" s="66">
        <v>10</v>
      </c>
      <c r="J414" s="66" t="s">
        <v>347</v>
      </c>
      <c r="K414" s="66" t="s">
        <v>348</v>
      </c>
      <c r="L414" s="66" t="s">
        <v>349</v>
      </c>
      <c r="M414" s="66" t="s">
        <v>351</v>
      </c>
      <c r="N414" s="67">
        <v>38586.945388</v>
      </c>
      <c r="O414" s="67">
        <v>36832.989234000008</v>
      </c>
      <c r="P414" s="67">
        <v>39231.649804000001</v>
      </c>
      <c r="Q414" s="67">
        <v>39231.649804000001</v>
      </c>
      <c r="Z414" s="26">
        <f t="shared" si="6"/>
        <v>153883.23423</v>
      </c>
    </row>
    <row r="415" spans="1:26" hidden="1">
      <c r="A415" s="65" t="s">
        <v>38</v>
      </c>
      <c r="B415" s="66" t="s">
        <v>1291</v>
      </c>
      <c r="C415" s="65">
        <v>120251</v>
      </c>
      <c r="D415" s="66" t="s">
        <v>1086</v>
      </c>
      <c r="E415" s="66" t="s">
        <v>1059</v>
      </c>
      <c r="F415" s="65" t="s">
        <v>81</v>
      </c>
      <c r="G415" s="65">
        <v>50171000</v>
      </c>
      <c r="H415" s="66" t="s">
        <v>409</v>
      </c>
      <c r="I415" s="66">
        <v>10</v>
      </c>
      <c r="J415" s="66" t="s">
        <v>347</v>
      </c>
      <c r="K415" s="66" t="s">
        <v>348</v>
      </c>
      <c r="L415" s="66" t="s">
        <v>349</v>
      </c>
      <c r="M415" s="66" t="s">
        <v>351</v>
      </c>
      <c r="N415" s="67">
        <v>560.33768684178062</v>
      </c>
      <c r="O415" s="67">
        <v>534.86779198533623</v>
      </c>
      <c r="P415" s="67">
        <v>560.33768684178062</v>
      </c>
      <c r="Q415" s="67">
        <v>560.33768684178062</v>
      </c>
      <c r="Z415" s="26">
        <f t="shared" si="6"/>
        <v>2215.8808525106779</v>
      </c>
    </row>
    <row r="416" spans="1:26" hidden="1">
      <c r="A416" s="65" t="s">
        <v>38</v>
      </c>
      <c r="B416" s="66" t="s">
        <v>1291</v>
      </c>
      <c r="C416" s="65">
        <v>120251</v>
      </c>
      <c r="D416" s="66" t="s">
        <v>1086</v>
      </c>
      <c r="E416" s="66" t="s">
        <v>1059</v>
      </c>
      <c r="F416" s="65" t="s">
        <v>84</v>
      </c>
      <c r="G416" s="65">
        <v>50550000</v>
      </c>
      <c r="H416" s="66" t="s">
        <v>446</v>
      </c>
      <c r="I416" s="66">
        <v>12</v>
      </c>
      <c r="J416" s="66" t="s">
        <v>442</v>
      </c>
      <c r="K416" s="66" t="s">
        <v>443</v>
      </c>
      <c r="L416" s="66" t="s">
        <v>444</v>
      </c>
      <c r="M416" s="66" t="s">
        <v>417</v>
      </c>
      <c r="N416" s="67">
        <v>7282.94</v>
      </c>
      <c r="O416" s="67">
        <v>7282.94</v>
      </c>
      <c r="P416" s="67">
        <v>7282.94</v>
      </c>
      <c r="Q416" s="67">
        <v>7282.94</v>
      </c>
      <c r="Z416" s="26">
        <f t="shared" si="6"/>
        <v>29131.759999999998</v>
      </c>
    </row>
    <row r="417" spans="1:26" hidden="1">
      <c r="A417" s="65" t="s">
        <v>38</v>
      </c>
      <c r="B417" s="66" t="s">
        <v>1291</v>
      </c>
      <c r="C417" s="65">
        <v>120251</v>
      </c>
      <c r="D417" s="66" t="s">
        <v>1086</v>
      </c>
      <c r="E417" s="66" t="s">
        <v>1059</v>
      </c>
      <c r="F417" s="65" t="s">
        <v>85</v>
      </c>
      <c r="G417" s="65">
        <v>50550100</v>
      </c>
      <c r="H417" s="66" t="s">
        <v>447</v>
      </c>
      <c r="I417" s="66">
        <v>12</v>
      </c>
      <c r="J417" s="66" t="s">
        <v>442</v>
      </c>
      <c r="K417" s="66" t="s">
        <v>443</v>
      </c>
      <c r="L417" s="66" t="s">
        <v>444</v>
      </c>
      <c r="M417" s="66" t="s">
        <v>417</v>
      </c>
      <c r="N417" s="67">
        <v>-185.60000000000002</v>
      </c>
      <c r="O417" s="67">
        <v>-185.60000000000002</v>
      </c>
      <c r="P417" s="67">
        <v>-185.60000000000002</v>
      </c>
      <c r="Q417" s="67">
        <v>-185.60000000000002</v>
      </c>
      <c r="Z417" s="26">
        <f t="shared" si="6"/>
        <v>-742.40000000000009</v>
      </c>
    </row>
    <row r="418" spans="1:26" hidden="1">
      <c r="A418" s="65" t="s">
        <v>38</v>
      </c>
      <c r="B418" s="66" t="s">
        <v>1291</v>
      </c>
      <c r="C418" s="65">
        <v>120251</v>
      </c>
      <c r="D418" s="66" t="s">
        <v>1086</v>
      </c>
      <c r="E418" s="66" t="s">
        <v>1059</v>
      </c>
      <c r="F418" s="65" t="s">
        <v>53</v>
      </c>
      <c r="G418" s="65">
        <v>50421000</v>
      </c>
      <c r="H418" s="66" t="s">
        <v>413</v>
      </c>
      <c r="I418" s="66">
        <v>13</v>
      </c>
      <c r="J418" s="66" t="s">
        <v>414</v>
      </c>
      <c r="K418" s="66" t="s">
        <v>415</v>
      </c>
      <c r="L418" s="66" t="s">
        <v>414</v>
      </c>
      <c r="M418" s="66" t="s">
        <v>417</v>
      </c>
      <c r="N418" s="67">
        <v>1013.1260602479329</v>
      </c>
      <c r="O418" s="67">
        <v>971.87411869189827</v>
      </c>
      <c r="P418" s="67">
        <v>1031.2364617833116</v>
      </c>
      <c r="Q418" s="67">
        <v>1031.2364617833116</v>
      </c>
      <c r="Z418" s="26">
        <f t="shared" si="6"/>
        <v>4047.4731025064548</v>
      </c>
    </row>
    <row r="419" spans="1:26" hidden="1">
      <c r="A419" s="65" t="s">
        <v>38</v>
      </c>
      <c r="B419" s="66" t="s">
        <v>1291</v>
      </c>
      <c r="C419" s="65">
        <v>120251</v>
      </c>
      <c r="D419" s="66" t="s">
        <v>1086</v>
      </c>
      <c r="E419" s="66" t="s">
        <v>1059</v>
      </c>
      <c r="F419" s="65" t="s">
        <v>54</v>
      </c>
      <c r="G419" s="65">
        <v>50422000</v>
      </c>
      <c r="H419" s="66" t="s">
        <v>419</v>
      </c>
      <c r="I419" s="66">
        <v>13</v>
      </c>
      <c r="J419" s="66" t="s">
        <v>414</v>
      </c>
      <c r="K419" s="66" t="s">
        <v>415</v>
      </c>
      <c r="L419" s="66" t="s">
        <v>414</v>
      </c>
      <c r="M419" s="66" t="s">
        <v>417</v>
      </c>
      <c r="N419" s="67">
        <v>984.22176598275337</v>
      </c>
      <c r="O419" s="67">
        <v>939.49123116535554</v>
      </c>
      <c r="P419" s="67">
        <v>1003.4760059041764</v>
      </c>
      <c r="Q419" s="67">
        <v>1003.4760059041764</v>
      </c>
      <c r="Z419" s="26">
        <f t="shared" si="6"/>
        <v>3930.6650089564619</v>
      </c>
    </row>
    <row r="420" spans="1:26" hidden="1">
      <c r="A420" s="65" t="s">
        <v>38</v>
      </c>
      <c r="B420" s="66" t="s">
        <v>1291</v>
      </c>
      <c r="C420" s="65">
        <v>120251</v>
      </c>
      <c r="D420" s="66" t="s">
        <v>1086</v>
      </c>
      <c r="E420" s="66" t="s">
        <v>1059</v>
      </c>
      <c r="F420" s="65" t="s">
        <v>185</v>
      </c>
      <c r="G420" s="65">
        <v>50454000</v>
      </c>
      <c r="H420" s="66" t="s">
        <v>437</v>
      </c>
      <c r="I420" s="66">
        <v>13</v>
      </c>
      <c r="J420" s="66" t="s">
        <v>414</v>
      </c>
      <c r="K420" s="66" t="s">
        <v>415</v>
      </c>
      <c r="L420" s="66" t="s">
        <v>414</v>
      </c>
      <c r="M420" s="66" t="s">
        <v>417</v>
      </c>
      <c r="N420" s="67">
        <v>0</v>
      </c>
      <c r="O420" s="67">
        <v>0</v>
      </c>
      <c r="P420" s="67">
        <v>0</v>
      </c>
      <c r="Q420" s="67">
        <v>500</v>
      </c>
      <c r="Z420" s="26">
        <f t="shared" si="6"/>
        <v>500</v>
      </c>
    </row>
    <row r="421" spans="1:26" hidden="1">
      <c r="A421" s="65" t="s">
        <v>38</v>
      </c>
      <c r="B421" s="66" t="s">
        <v>1291</v>
      </c>
      <c r="C421" s="65">
        <v>120251</v>
      </c>
      <c r="D421" s="66" t="s">
        <v>1086</v>
      </c>
      <c r="E421" s="66" t="s">
        <v>1059</v>
      </c>
      <c r="F421" s="65" t="s">
        <v>90</v>
      </c>
      <c r="G421" s="65">
        <v>50421100</v>
      </c>
      <c r="H421" s="66" t="s">
        <v>418</v>
      </c>
      <c r="I421" s="66">
        <v>13</v>
      </c>
      <c r="J421" s="66" t="s">
        <v>414</v>
      </c>
      <c r="K421" s="66" t="s">
        <v>415</v>
      </c>
      <c r="L421" s="66" t="s">
        <v>414</v>
      </c>
      <c r="M421" s="66" t="s">
        <v>417</v>
      </c>
      <c r="N421" s="67">
        <v>-17.72510635033807</v>
      </c>
      <c r="O421" s="67">
        <v>-16.919419698049978</v>
      </c>
      <c r="P421" s="67">
        <v>-17.72510635033807</v>
      </c>
      <c r="Q421" s="67">
        <v>-17.72510635033807</v>
      </c>
      <c r="Z421" s="26">
        <f t="shared" si="6"/>
        <v>-70.094738749064177</v>
      </c>
    </row>
    <row r="422" spans="1:26" hidden="1">
      <c r="A422" s="65" t="s">
        <v>38</v>
      </c>
      <c r="B422" s="66" t="s">
        <v>1291</v>
      </c>
      <c r="C422" s="65">
        <v>120251</v>
      </c>
      <c r="D422" s="66" t="s">
        <v>1086</v>
      </c>
      <c r="E422" s="66" t="s">
        <v>1059</v>
      </c>
      <c r="F422" s="65" t="s">
        <v>92</v>
      </c>
      <c r="G422" s="65">
        <v>53150000</v>
      </c>
      <c r="H422" s="66" t="s">
        <v>658</v>
      </c>
      <c r="I422" s="66">
        <v>15</v>
      </c>
      <c r="J422" s="66" t="s">
        <v>650</v>
      </c>
      <c r="K422" s="66" t="s">
        <v>651</v>
      </c>
      <c r="L422" s="66" t="s">
        <v>650</v>
      </c>
      <c r="M422" s="66" t="s">
        <v>660</v>
      </c>
      <c r="N422" s="67">
        <v>2000</v>
      </c>
      <c r="O422" s="67">
        <v>3100</v>
      </c>
      <c r="P422" s="67">
        <v>2000</v>
      </c>
      <c r="Q422" s="67">
        <v>2000</v>
      </c>
      <c r="Z422" s="26">
        <f t="shared" si="6"/>
        <v>9100</v>
      </c>
    </row>
    <row r="423" spans="1:26" hidden="1">
      <c r="A423" s="65" t="s">
        <v>38</v>
      </c>
      <c r="B423" s="66" t="s">
        <v>1291</v>
      </c>
      <c r="C423" s="65">
        <v>120251</v>
      </c>
      <c r="D423" s="66" t="s">
        <v>1086</v>
      </c>
      <c r="E423" s="66" t="s">
        <v>1059</v>
      </c>
      <c r="F423" s="65" t="s">
        <v>188</v>
      </c>
      <c r="G423" s="65">
        <v>52532000</v>
      </c>
      <c r="H423" s="66" t="s">
        <v>552</v>
      </c>
      <c r="I423" s="66">
        <v>16</v>
      </c>
      <c r="J423" s="66" t="s">
        <v>553</v>
      </c>
      <c r="K423" s="66" t="s">
        <v>554</v>
      </c>
      <c r="L423" s="66" t="s">
        <v>555</v>
      </c>
      <c r="M423" s="66" t="s">
        <v>506</v>
      </c>
      <c r="N423" s="67">
        <v>2750</v>
      </c>
      <c r="O423" s="67">
        <v>2750</v>
      </c>
      <c r="P423" s="67">
        <v>2750</v>
      </c>
      <c r="Q423" s="67">
        <v>2750</v>
      </c>
      <c r="Z423" s="26">
        <f t="shared" si="6"/>
        <v>11000</v>
      </c>
    </row>
    <row r="424" spans="1:26" hidden="1">
      <c r="A424" s="65" t="s">
        <v>38</v>
      </c>
      <c r="B424" s="66" t="s">
        <v>1291</v>
      </c>
      <c r="C424" s="65">
        <v>120251</v>
      </c>
      <c r="D424" s="66" t="s">
        <v>1086</v>
      </c>
      <c r="E424" s="66" t="s">
        <v>1059</v>
      </c>
      <c r="F424" s="65" t="s">
        <v>208</v>
      </c>
      <c r="G424" s="65">
        <v>52583000</v>
      </c>
      <c r="H424" s="66" t="s">
        <v>639</v>
      </c>
      <c r="I424" s="66">
        <v>16</v>
      </c>
      <c r="J424" s="66" t="s">
        <v>553</v>
      </c>
      <c r="K424" s="66" t="s">
        <v>554</v>
      </c>
      <c r="L424" s="66" t="s">
        <v>555</v>
      </c>
      <c r="M424" s="66" t="s">
        <v>506</v>
      </c>
      <c r="N424" s="67">
        <v>4416.666666666667</v>
      </c>
      <c r="O424" s="67">
        <v>4416.666666666667</v>
      </c>
      <c r="P424" s="67">
        <v>4416.666666666667</v>
      </c>
      <c r="Q424" s="67">
        <v>4416.666666666667</v>
      </c>
      <c r="Z424" s="26">
        <f t="shared" si="6"/>
        <v>17666.666666666668</v>
      </c>
    </row>
    <row r="425" spans="1:26" hidden="1">
      <c r="A425" s="65" t="s">
        <v>38</v>
      </c>
      <c r="B425" s="66" t="s">
        <v>1291</v>
      </c>
      <c r="C425" s="65">
        <v>120251</v>
      </c>
      <c r="D425" s="66" t="s">
        <v>1086</v>
      </c>
      <c r="E425" s="66" t="s">
        <v>1059</v>
      </c>
      <c r="F425" s="65" t="s">
        <v>97</v>
      </c>
      <c r="G425" s="65">
        <v>52574100</v>
      </c>
      <c r="H425" s="66" t="s">
        <v>623</v>
      </c>
      <c r="I425" s="66">
        <v>17</v>
      </c>
      <c r="J425" s="66" t="s">
        <v>617</v>
      </c>
      <c r="K425" s="66" t="s">
        <v>618</v>
      </c>
      <c r="L425" s="66" t="s">
        <v>617</v>
      </c>
      <c r="M425" s="66" t="s">
        <v>506</v>
      </c>
      <c r="N425" s="67">
        <v>275</v>
      </c>
      <c r="O425" s="67">
        <v>275</v>
      </c>
      <c r="P425" s="67">
        <v>275</v>
      </c>
      <c r="Q425" s="67">
        <v>275</v>
      </c>
      <c r="Z425" s="26">
        <f t="shared" si="6"/>
        <v>1100</v>
      </c>
    </row>
    <row r="426" spans="1:26" hidden="1">
      <c r="A426" s="65" t="s">
        <v>38</v>
      </c>
      <c r="B426" s="66" t="s">
        <v>1291</v>
      </c>
      <c r="C426" s="65">
        <v>120251</v>
      </c>
      <c r="D426" s="66" t="s">
        <v>1086</v>
      </c>
      <c r="E426" s="66" t="s">
        <v>1059</v>
      </c>
      <c r="F426" s="65" t="s">
        <v>228</v>
      </c>
      <c r="G426" s="65">
        <v>52542016</v>
      </c>
      <c r="H426" s="66" t="s">
        <v>571</v>
      </c>
      <c r="I426" s="66">
        <v>19</v>
      </c>
      <c r="J426" s="66" t="s">
        <v>527</v>
      </c>
      <c r="K426" s="66" t="s">
        <v>528</v>
      </c>
      <c r="L426" s="66" t="s">
        <v>529</v>
      </c>
      <c r="M426" s="66" t="s">
        <v>506</v>
      </c>
      <c r="N426" s="67">
        <v>0</v>
      </c>
      <c r="O426" s="67">
        <v>0</v>
      </c>
      <c r="P426" s="67">
        <v>0</v>
      </c>
      <c r="Q426" s="67">
        <v>0</v>
      </c>
      <c r="Z426" s="26">
        <f t="shared" si="6"/>
        <v>0</v>
      </c>
    </row>
    <row r="427" spans="1:26" hidden="1">
      <c r="A427" s="65" t="s">
        <v>38</v>
      </c>
      <c r="B427" s="66" t="s">
        <v>1291</v>
      </c>
      <c r="C427" s="65">
        <v>120251</v>
      </c>
      <c r="D427" s="66" t="s">
        <v>1086</v>
      </c>
      <c r="E427" s="66" t="s">
        <v>1059</v>
      </c>
      <c r="F427" s="65" t="s">
        <v>99</v>
      </c>
      <c r="G427" s="65">
        <v>52562000</v>
      </c>
      <c r="H427" s="66" t="s">
        <v>590</v>
      </c>
      <c r="I427" s="66">
        <v>19</v>
      </c>
      <c r="J427" s="66" t="s">
        <v>527</v>
      </c>
      <c r="K427" s="66" t="s">
        <v>528</v>
      </c>
      <c r="L427" s="66" t="s">
        <v>529</v>
      </c>
      <c r="M427" s="66" t="s">
        <v>506</v>
      </c>
      <c r="N427" s="67">
        <v>100</v>
      </c>
      <c r="O427" s="67">
        <v>100</v>
      </c>
      <c r="P427" s="67">
        <v>100</v>
      </c>
      <c r="Q427" s="67">
        <v>100</v>
      </c>
      <c r="Z427" s="26">
        <f t="shared" si="6"/>
        <v>400</v>
      </c>
    </row>
    <row r="428" spans="1:26" hidden="1">
      <c r="A428" s="65" t="s">
        <v>38</v>
      </c>
      <c r="B428" s="66" t="s">
        <v>1291</v>
      </c>
      <c r="C428" s="65">
        <v>120251</v>
      </c>
      <c r="D428" s="66" t="s">
        <v>1086</v>
      </c>
      <c r="E428" s="66" t="s">
        <v>1059</v>
      </c>
      <c r="F428" s="65" t="s">
        <v>156</v>
      </c>
      <c r="G428" s="65">
        <v>52582000</v>
      </c>
      <c r="H428" s="66" t="s">
        <v>633</v>
      </c>
      <c r="I428" s="66">
        <v>19</v>
      </c>
      <c r="J428" s="66" t="s">
        <v>527</v>
      </c>
      <c r="K428" s="66" t="s">
        <v>528</v>
      </c>
      <c r="L428" s="66" t="s">
        <v>529</v>
      </c>
      <c r="M428" s="66" t="s">
        <v>519</v>
      </c>
      <c r="N428" s="67">
        <v>475</v>
      </c>
      <c r="O428" s="67">
        <v>650</v>
      </c>
      <c r="P428" s="67">
        <v>650</v>
      </c>
      <c r="Q428" s="67">
        <v>650</v>
      </c>
      <c r="Z428" s="26">
        <f t="shared" si="6"/>
        <v>2425</v>
      </c>
    </row>
    <row r="429" spans="1:26" hidden="1">
      <c r="A429" s="65" t="s">
        <v>38</v>
      </c>
      <c r="B429" s="66" t="s">
        <v>1291</v>
      </c>
      <c r="C429" s="65">
        <v>120251</v>
      </c>
      <c r="D429" s="66" t="s">
        <v>1086</v>
      </c>
      <c r="E429" s="66" t="s">
        <v>1059</v>
      </c>
      <c r="F429" s="65" t="s">
        <v>105</v>
      </c>
      <c r="G429" s="65">
        <v>52001000</v>
      </c>
      <c r="H429" s="66" t="s">
        <v>488</v>
      </c>
      <c r="I429" s="66">
        <v>22</v>
      </c>
      <c r="J429" s="66" t="s">
        <v>489</v>
      </c>
      <c r="K429" s="66" t="s">
        <v>490</v>
      </c>
      <c r="L429" s="66" t="s">
        <v>489</v>
      </c>
      <c r="M429" s="66" t="s">
        <v>492</v>
      </c>
      <c r="N429" s="67">
        <v>2288.0700000000002</v>
      </c>
      <c r="O429" s="67">
        <v>1832.11</v>
      </c>
      <c r="P429" s="67">
        <v>1800</v>
      </c>
      <c r="Q429" s="67">
        <v>2283.94</v>
      </c>
      <c r="Z429" s="26">
        <f t="shared" si="6"/>
        <v>8204.1200000000008</v>
      </c>
    </row>
    <row r="430" spans="1:26" hidden="1">
      <c r="A430" s="65" t="s">
        <v>38</v>
      </c>
      <c r="B430" s="66" t="s">
        <v>1291</v>
      </c>
      <c r="C430" s="65">
        <v>120251</v>
      </c>
      <c r="D430" s="66" t="s">
        <v>1086</v>
      </c>
      <c r="E430" s="66" t="s">
        <v>1059</v>
      </c>
      <c r="F430" s="65" t="s">
        <v>227</v>
      </c>
      <c r="G430" s="65">
        <v>62002100</v>
      </c>
      <c r="H430" s="66" t="s">
        <v>813</v>
      </c>
      <c r="I430" s="66">
        <v>29</v>
      </c>
      <c r="J430" s="66" t="s">
        <v>814</v>
      </c>
      <c r="K430" s="66" t="s">
        <v>815</v>
      </c>
      <c r="L430" s="66" t="s">
        <v>816</v>
      </c>
      <c r="M430" s="66" t="s">
        <v>818</v>
      </c>
      <c r="N430" s="67">
        <v>1000</v>
      </c>
      <c r="O430" s="67">
        <v>1000</v>
      </c>
      <c r="P430" s="67">
        <v>1000</v>
      </c>
      <c r="Q430" s="67">
        <v>1000</v>
      </c>
      <c r="Z430" s="26">
        <f t="shared" si="6"/>
        <v>4000</v>
      </c>
    </row>
    <row r="431" spans="1:26" hidden="1">
      <c r="A431" s="65" t="s">
        <v>38</v>
      </c>
      <c r="B431" s="66" t="s">
        <v>1291</v>
      </c>
      <c r="C431" s="65">
        <v>120251</v>
      </c>
      <c r="D431" s="66" t="s">
        <v>1086</v>
      </c>
      <c r="E431" s="66" t="s">
        <v>1059</v>
      </c>
      <c r="F431" s="65" t="s">
        <v>189</v>
      </c>
      <c r="G431" s="65">
        <v>62002300</v>
      </c>
      <c r="H431" s="66" t="s">
        <v>819</v>
      </c>
      <c r="I431" s="66">
        <v>29</v>
      </c>
      <c r="J431" s="66" t="s">
        <v>814</v>
      </c>
      <c r="K431" s="66" t="s">
        <v>815</v>
      </c>
      <c r="L431" s="66" t="s">
        <v>816</v>
      </c>
      <c r="M431" s="66" t="s">
        <v>821</v>
      </c>
      <c r="N431" s="67">
        <v>8453</v>
      </c>
      <c r="O431" s="67">
        <v>8453</v>
      </c>
      <c r="P431" s="67">
        <v>18453</v>
      </c>
      <c r="Q431" s="67">
        <v>8453</v>
      </c>
      <c r="Z431" s="26">
        <f t="shared" si="6"/>
        <v>43812</v>
      </c>
    </row>
    <row r="432" spans="1:26" hidden="1">
      <c r="A432" s="65" t="s">
        <v>38</v>
      </c>
      <c r="B432" s="66" t="s">
        <v>1291</v>
      </c>
      <c r="C432" s="65">
        <v>120251</v>
      </c>
      <c r="D432" s="66" t="s">
        <v>1086</v>
      </c>
      <c r="E432" s="66" t="s">
        <v>1059</v>
      </c>
      <c r="F432" s="65" t="s">
        <v>192</v>
      </c>
      <c r="G432" s="65">
        <v>63110000</v>
      </c>
      <c r="H432" s="66" t="s">
        <v>844</v>
      </c>
      <c r="I432" s="66">
        <v>29</v>
      </c>
      <c r="J432" s="66" t="s">
        <v>814</v>
      </c>
      <c r="K432" s="66" t="s">
        <v>815</v>
      </c>
      <c r="L432" s="66" t="s">
        <v>816</v>
      </c>
      <c r="M432" s="66" t="s">
        <v>846</v>
      </c>
      <c r="N432" s="67">
        <v>3200</v>
      </c>
      <c r="O432" s="67">
        <v>3200</v>
      </c>
      <c r="P432" s="67">
        <v>3200</v>
      </c>
      <c r="Q432" s="67">
        <v>3200</v>
      </c>
      <c r="Z432" s="26">
        <f t="shared" si="6"/>
        <v>12800</v>
      </c>
    </row>
    <row r="433" spans="1:26" hidden="1">
      <c r="A433" s="65" t="s">
        <v>38</v>
      </c>
      <c r="B433" s="66" t="s">
        <v>1291</v>
      </c>
      <c r="C433" s="65">
        <v>120251</v>
      </c>
      <c r="D433" s="66" t="s">
        <v>1086</v>
      </c>
      <c r="E433" s="66" t="s">
        <v>1059</v>
      </c>
      <c r="F433" s="65" t="s">
        <v>69</v>
      </c>
      <c r="G433" s="65">
        <v>68532000</v>
      </c>
      <c r="H433" s="66" t="s">
        <v>892</v>
      </c>
      <c r="I433" s="66">
        <v>34</v>
      </c>
      <c r="J433" s="66" t="s">
        <v>887</v>
      </c>
      <c r="K433" s="66" t="s">
        <v>888</v>
      </c>
      <c r="L433" s="66" t="s">
        <v>887</v>
      </c>
      <c r="M433" s="66" t="s">
        <v>894</v>
      </c>
      <c r="N433" s="67">
        <v>0</v>
      </c>
      <c r="O433" s="67">
        <v>0</v>
      </c>
      <c r="P433" s="67">
        <v>0</v>
      </c>
      <c r="Q433" s="67">
        <v>0</v>
      </c>
      <c r="Z433" s="26">
        <f t="shared" si="6"/>
        <v>0</v>
      </c>
    </row>
    <row r="434" spans="1:26" hidden="1">
      <c r="A434" s="65" t="s">
        <v>38</v>
      </c>
      <c r="B434" s="66" t="s">
        <v>1291</v>
      </c>
      <c r="C434" s="65">
        <v>120251</v>
      </c>
      <c r="D434" s="66" t="s">
        <v>1086</v>
      </c>
      <c r="E434" s="66" t="s">
        <v>1059</v>
      </c>
      <c r="F434" s="65" t="s">
        <v>70</v>
      </c>
      <c r="G434" s="65">
        <v>68533000</v>
      </c>
      <c r="H434" s="66" t="s">
        <v>896</v>
      </c>
      <c r="I434" s="66">
        <v>34</v>
      </c>
      <c r="J434" s="66" t="s">
        <v>887</v>
      </c>
      <c r="K434" s="66" t="s">
        <v>888</v>
      </c>
      <c r="L434" s="66" t="s">
        <v>887</v>
      </c>
      <c r="M434" s="66" t="s">
        <v>894</v>
      </c>
      <c r="N434" s="67">
        <v>3319.8693348921315</v>
      </c>
      <c r="O434" s="67">
        <v>3183.7366171546128</v>
      </c>
      <c r="P434" s="67">
        <v>3375.5512349834507</v>
      </c>
      <c r="Q434" s="67">
        <v>3375.5512349834507</v>
      </c>
      <c r="Z434" s="26">
        <f t="shared" si="6"/>
        <v>13254.708422013646</v>
      </c>
    </row>
    <row r="435" spans="1:26" hidden="1">
      <c r="A435" s="65" t="s">
        <v>38</v>
      </c>
      <c r="B435" s="66" t="s">
        <v>1291</v>
      </c>
      <c r="C435" s="65">
        <v>120251</v>
      </c>
      <c r="D435" s="66" t="s">
        <v>1086</v>
      </c>
      <c r="E435" s="66" t="s">
        <v>1059</v>
      </c>
      <c r="F435" s="65" t="s">
        <v>71</v>
      </c>
      <c r="G435" s="65">
        <v>68535000</v>
      </c>
      <c r="H435" s="66" t="s">
        <v>898</v>
      </c>
      <c r="I435" s="66">
        <v>34</v>
      </c>
      <c r="J435" s="66" t="s">
        <v>887</v>
      </c>
      <c r="K435" s="66" t="s">
        <v>888</v>
      </c>
      <c r="L435" s="66" t="s">
        <v>887</v>
      </c>
      <c r="M435" s="66" t="s">
        <v>894</v>
      </c>
      <c r="N435" s="67">
        <v>0</v>
      </c>
      <c r="O435" s="67">
        <v>0</v>
      </c>
      <c r="P435" s="67">
        <v>0</v>
      </c>
      <c r="Q435" s="67">
        <v>0</v>
      </c>
      <c r="Z435" s="26">
        <f t="shared" si="6"/>
        <v>0</v>
      </c>
    </row>
    <row r="436" spans="1:26" hidden="1">
      <c r="A436" s="65" t="s">
        <v>38</v>
      </c>
      <c r="B436" s="66" t="s">
        <v>1291</v>
      </c>
      <c r="C436" s="65">
        <v>120251</v>
      </c>
      <c r="D436" s="66" t="s">
        <v>1086</v>
      </c>
      <c r="E436" s="66" t="s">
        <v>1059</v>
      </c>
      <c r="F436" s="65" t="s">
        <v>128</v>
      </c>
      <c r="G436" s="65">
        <v>68532100</v>
      </c>
      <c r="H436" s="66" t="s">
        <v>895</v>
      </c>
      <c r="I436" s="66">
        <v>34</v>
      </c>
      <c r="J436" s="66" t="s">
        <v>887</v>
      </c>
      <c r="K436" s="66" t="s">
        <v>888</v>
      </c>
      <c r="L436" s="66" t="s">
        <v>887</v>
      </c>
      <c r="M436" s="66" t="s">
        <v>894</v>
      </c>
      <c r="N436" s="67">
        <v>0</v>
      </c>
      <c r="O436" s="67">
        <v>0</v>
      </c>
      <c r="P436" s="67">
        <v>0</v>
      </c>
      <c r="Q436" s="67">
        <v>0</v>
      </c>
      <c r="Z436" s="26">
        <f t="shared" si="6"/>
        <v>0</v>
      </c>
    </row>
    <row r="437" spans="1:26" hidden="1">
      <c r="A437" s="65" t="s">
        <v>38</v>
      </c>
      <c r="B437" s="66" t="s">
        <v>1291</v>
      </c>
      <c r="C437" s="65">
        <v>120251</v>
      </c>
      <c r="D437" s="66" t="s">
        <v>1086</v>
      </c>
      <c r="E437" s="66" t="s">
        <v>1059</v>
      </c>
      <c r="F437" s="65" t="s">
        <v>129</v>
      </c>
      <c r="G437" s="65">
        <v>68533100</v>
      </c>
      <c r="H437" s="66" t="s">
        <v>897</v>
      </c>
      <c r="I437" s="66">
        <v>34</v>
      </c>
      <c r="J437" s="66" t="s">
        <v>887</v>
      </c>
      <c r="K437" s="66" t="s">
        <v>888</v>
      </c>
      <c r="L437" s="66" t="s">
        <v>887</v>
      </c>
      <c r="M437" s="66" t="s">
        <v>894</v>
      </c>
      <c r="N437" s="67">
        <v>-96.230188544679237</v>
      </c>
      <c r="O437" s="67">
        <v>-91.856089065375656</v>
      </c>
      <c r="P437" s="67">
        <v>-96.230188544679237</v>
      </c>
      <c r="Q437" s="67">
        <v>-96.230188544679237</v>
      </c>
      <c r="Z437" s="26">
        <f t="shared" si="6"/>
        <v>-380.54665469941335</v>
      </c>
    </row>
    <row r="438" spans="1:26" hidden="1">
      <c r="A438" s="65" t="s">
        <v>38</v>
      </c>
      <c r="B438" s="66" t="s">
        <v>1291</v>
      </c>
      <c r="C438" s="65">
        <v>120251</v>
      </c>
      <c r="D438" s="66" t="s">
        <v>1086</v>
      </c>
      <c r="E438" s="66" t="s">
        <v>1059</v>
      </c>
      <c r="F438" s="65" t="s">
        <v>130</v>
      </c>
      <c r="G438" s="65">
        <v>68535100</v>
      </c>
      <c r="H438" s="66" t="s">
        <v>899</v>
      </c>
      <c r="I438" s="66">
        <v>34</v>
      </c>
      <c r="J438" s="66" t="s">
        <v>887</v>
      </c>
      <c r="K438" s="66" t="s">
        <v>888</v>
      </c>
      <c r="L438" s="66" t="s">
        <v>887</v>
      </c>
      <c r="M438" s="66" t="s">
        <v>894</v>
      </c>
      <c r="N438" s="67">
        <v>0</v>
      </c>
      <c r="O438" s="67">
        <v>0</v>
      </c>
      <c r="P438" s="67">
        <v>0</v>
      </c>
      <c r="Q438" s="67">
        <v>0</v>
      </c>
      <c r="Z438" s="26">
        <f t="shared" si="6"/>
        <v>0</v>
      </c>
    </row>
    <row r="439" spans="1:26" hidden="1">
      <c r="A439" s="65" t="s">
        <v>39</v>
      </c>
      <c r="B439" s="66" t="s">
        <v>1291</v>
      </c>
      <c r="C439" s="65">
        <v>120252</v>
      </c>
      <c r="D439" s="66" t="s">
        <v>1087</v>
      </c>
      <c r="E439" s="66" t="s">
        <v>1059</v>
      </c>
      <c r="F439" s="65" t="s">
        <v>182</v>
      </c>
      <c r="G439" s="65">
        <v>51510000</v>
      </c>
      <c r="H439" s="66" t="s">
        <v>465</v>
      </c>
      <c r="I439" s="66">
        <v>7</v>
      </c>
      <c r="J439" s="66" t="s">
        <v>466</v>
      </c>
      <c r="K439" s="66" t="s">
        <v>467</v>
      </c>
      <c r="L439" s="66" t="s">
        <v>468</v>
      </c>
      <c r="M439" s="66" t="s">
        <v>470</v>
      </c>
      <c r="N439" s="67">
        <v>64541</v>
      </c>
      <c r="O439" s="67">
        <v>48527</v>
      </c>
      <c r="P439" s="67">
        <v>45130</v>
      </c>
      <c r="Q439" s="67">
        <v>54731</v>
      </c>
      <c r="Z439" s="26">
        <f t="shared" si="6"/>
        <v>212929</v>
      </c>
    </row>
    <row r="440" spans="1:26" hidden="1">
      <c r="A440" s="65" t="s">
        <v>39</v>
      </c>
      <c r="B440" s="66" t="s">
        <v>1291</v>
      </c>
      <c r="C440" s="65">
        <v>120252</v>
      </c>
      <c r="D440" s="66" t="s">
        <v>1087</v>
      </c>
      <c r="E440" s="66" t="s">
        <v>1059</v>
      </c>
      <c r="F440" s="65" t="s">
        <v>226</v>
      </c>
      <c r="G440" s="65">
        <v>51800000</v>
      </c>
      <c r="H440" s="66" t="s">
        <v>484</v>
      </c>
      <c r="I440" s="66">
        <v>8</v>
      </c>
      <c r="J440" s="66" t="s">
        <v>484</v>
      </c>
      <c r="K440" s="66" t="s">
        <v>485</v>
      </c>
      <c r="L440" s="66" t="s">
        <v>484</v>
      </c>
      <c r="M440" s="66" t="s">
        <v>487</v>
      </c>
      <c r="N440" s="67">
        <v>39698.214124919388</v>
      </c>
      <c r="O440" s="67">
        <v>25862.453888958276</v>
      </c>
      <c r="P440" s="67">
        <v>20927.929736018938</v>
      </c>
      <c r="Q440" s="67">
        <v>23632.887427093014</v>
      </c>
      <c r="Z440" s="26">
        <f t="shared" si="6"/>
        <v>110121.48517698962</v>
      </c>
    </row>
    <row r="441" spans="1:26" hidden="1">
      <c r="A441" s="65" t="s">
        <v>39</v>
      </c>
      <c r="B441" s="66" t="s">
        <v>1291</v>
      </c>
      <c r="C441" s="65">
        <v>120252</v>
      </c>
      <c r="D441" s="66" t="s">
        <v>1087</v>
      </c>
      <c r="E441" s="66" t="s">
        <v>1059</v>
      </c>
      <c r="F441" s="65" t="s">
        <v>183</v>
      </c>
      <c r="G441" s="65">
        <v>51110000</v>
      </c>
      <c r="H441" s="66" t="s">
        <v>459</v>
      </c>
      <c r="I441" s="66">
        <v>9</v>
      </c>
      <c r="J441" s="66" t="s">
        <v>460</v>
      </c>
      <c r="K441" s="66" t="s">
        <v>461</v>
      </c>
      <c r="L441" s="66" t="s">
        <v>460</v>
      </c>
      <c r="M441" s="66" t="s">
        <v>463</v>
      </c>
      <c r="N441" s="67">
        <v>2250</v>
      </c>
      <c r="O441" s="67">
        <v>2250</v>
      </c>
      <c r="P441" s="67">
        <v>2250</v>
      </c>
      <c r="Q441" s="67">
        <v>2250</v>
      </c>
      <c r="Z441" s="26">
        <f t="shared" si="6"/>
        <v>9000</v>
      </c>
    </row>
    <row r="442" spans="1:26" hidden="1">
      <c r="A442" s="65" t="s">
        <v>39</v>
      </c>
      <c r="B442" s="66" t="s">
        <v>1291</v>
      </c>
      <c r="C442" s="65">
        <v>120252</v>
      </c>
      <c r="D442" s="66" t="s">
        <v>1087</v>
      </c>
      <c r="E442" s="66" t="s">
        <v>1059</v>
      </c>
      <c r="F442" s="65" t="s">
        <v>80</v>
      </c>
      <c r="G442" s="65">
        <v>50109900</v>
      </c>
      <c r="H442" s="66" t="s">
        <v>388</v>
      </c>
      <c r="I442" s="66">
        <v>10</v>
      </c>
      <c r="J442" s="66" t="s">
        <v>347</v>
      </c>
      <c r="K442" s="66" t="s">
        <v>348</v>
      </c>
      <c r="L442" s="66" t="s">
        <v>349</v>
      </c>
      <c r="M442" s="66" t="s">
        <v>351</v>
      </c>
      <c r="N442" s="67">
        <v>-547.48812800000007</v>
      </c>
      <c r="O442" s="67">
        <v>-522.602304</v>
      </c>
      <c r="P442" s="67">
        <v>-547.48812800000007</v>
      </c>
      <c r="Q442" s="67">
        <v>-547.48812800000007</v>
      </c>
      <c r="Z442" s="26">
        <f t="shared" si="6"/>
        <v>-2165.0666879999999</v>
      </c>
    </row>
    <row r="443" spans="1:26" hidden="1">
      <c r="A443" s="65" t="s">
        <v>39</v>
      </c>
      <c r="B443" s="66" t="s">
        <v>1291</v>
      </c>
      <c r="C443" s="65">
        <v>120252</v>
      </c>
      <c r="D443" s="66" t="s">
        <v>1087</v>
      </c>
      <c r="E443" s="66" t="s">
        <v>1059</v>
      </c>
      <c r="F443" s="65" t="s">
        <v>152</v>
      </c>
      <c r="G443" s="65">
        <v>50110000</v>
      </c>
      <c r="H443" s="66" t="s">
        <v>389</v>
      </c>
      <c r="I443" s="66">
        <v>10</v>
      </c>
      <c r="J443" s="66" t="s">
        <v>347</v>
      </c>
      <c r="K443" s="66" t="s">
        <v>348</v>
      </c>
      <c r="L443" s="66" t="s">
        <v>349</v>
      </c>
      <c r="M443" s="66" t="s">
        <v>351</v>
      </c>
      <c r="N443" s="67">
        <v>3880.7866845000003</v>
      </c>
      <c r="O443" s="67">
        <v>3880.7866845000008</v>
      </c>
      <c r="P443" s="67">
        <v>3880.7866845000003</v>
      </c>
      <c r="Q443" s="67">
        <v>3880.7866845000003</v>
      </c>
      <c r="Z443" s="26">
        <f t="shared" si="6"/>
        <v>15523.146738000003</v>
      </c>
    </row>
    <row r="444" spans="1:26" hidden="1">
      <c r="A444" s="65" t="s">
        <v>39</v>
      </c>
      <c r="B444" s="66" t="s">
        <v>1291</v>
      </c>
      <c r="C444" s="65">
        <v>120252</v>
      </c>
      <c r="D444" s="66" t="s">
        <v>1087</v>
      </c>
      <c r="E444" s="66" t="s">
        <v>1059</v>
      </c>
      <c r="F444" s="65" t="s">
        <v>52</v>
      </c>
      <c r="G444" s="65">
        <v>50100000</v>
      </c>
      <c r="H444" s="66" t="s">
        <v>346</v>
      </c>
      <c r="I444" s="66">
        <v>10</v>
      </c>
      <c r="J444" s="66" t="s">
        <v>347</v>
      </c>
      <c r="K444" s="66" t="s">
        <v>348</v>
      </c>
      <c r="L444" s="66" t="s">
        <v>349</v>
      </c>
      <c r="M444" s="66" t="s">
        <v>351</v>
      </c>
      <c r="N444" s="67">
        <v>43595.381679999999</v>
      </c>
      <c r="O444" s="67">
        <v>41613.770240000005</v>
      </c>
      <c r="P444" s="67">
        <v>43595.381679999999</v>
      </c>
      <c r="Q444" s="67">
        <v>43595.381679999999</v>
      </c>
      <c r="Z444" s="26">
        <f t="shared" si="6"/>
        <v>172399.91527999999</v>
      </c>
    </row>
    <row r="445" spans="1:26" hidden="1">
      <c r="A445" s="65" t="s">
        <v>39</v>
      </c>
      <c r="B445" s="66" t="s">
        <v>1291</v>
      </c>
      <c r="C445" s="65">
        <v>120252</v>
      </c>
      <c r="D445" s="66" t="s">
        <v>1087</v>
      </c>
      <c r="E445" s="66" t="s">
        <v>1059</v>
      </c>
      <c r="F445" s="65" t="s">
        <v>84</v>
      </c>
      <c r="G445" s="65">
        <v>50550000</v>
      </c>
      <c r="H445" s="66" t="s">
        <v>446</v>
      </c>
      <c r="I445" s="66">
        <v>12</v>
      </c>
      <c r="J445" s="66" t="s">
        <v>442</v>
      </c>
      <c r="K445" s="66" t="s">
        <v>443</v>
      </c>
      <c r="L445" s="66" t="s">
        <v>444</v>
      </c>
      <c r="M445" s="66" t="s">
        <v>417</v>
      </c>
      <c r="N445" s="67">
        <v>8188.670000000001</v>
      </c>
      <c r="O445" s="67">
        <v>8188.670000000001</v>
      </c>
      <c r="P445" s="67">
        <v>8188.670000000001</v>
      </c>
      <c r="Q445" s="67">
        <v>8188.670000000001</v>
      </c>
      <c r="Z445" s="26">
        <f t="shared" si="6"/>
        <v>32754.680000000004</v>
      </c>
    </row>
    <row r="446" spans="1:26" hidden="1">
      <c r="A446" s="65" t="s">
        <v>39</v>
      </c>
      <c r="B446" s="66" t="s">
        <v>1291</v>
      </c>
      <c r="C446" s="65">
        <v>120252</v>
      </c>
      <c r="D446" s="66" t="s">
        <v>1087</v>
      </c>
      <c r="E446" s="66" t="s">
        <v>1059</v>
      </c>
      <c r="F446" s="65" t="s">
        <v>85</v>
      </c>
      <c r="G446" s="65">
        <v>50550100</v>
      </c>
      <c r="H446" s="66" t="s">
        <v>447</v>
      </c>
      <c r="I446" s="66">
        <v>12</v>
      </c>
      <c r="J446" s="66" t="s">
        <v>442</v>
      </c>
      <c r="K446" s="66" t="s">
        <v>443</v>
      </c>
      <c r="L446" s="66" t="s">
        <v>444</v>
      </c>
      <c r="M446" s="66" t="s">
        <v>417</v>
      </c>
      <c r="N446" s="67">
        <v>-92.800000000000011</v>
      </c>
      <c r="O446" s="67">
        <v>-92.800000000000011</v>
      </c>
      <c r="P446" s="67">
        <v>-92.800000000000011</v>
      </c>
      <c r="Q446" s="67">
        <v>-92.800000000000011</v>
      </c>
      <c r="Z446" s="26">
        <f t="shared" si="6"/>
        <v>-371.20000000000005</v>
      </c>
    </row>
    <row r="447" spans="1:26" hidden="1">
      <c r="A447" s="65" t="s">
        <v>39</v>
      </c>
      <c r="B447" s="66" t="s">
        <v>1291</v>
      </c>
      <c r="C447" s="65">
        <v>120252</v>
      </c>
      <c r="D447" s="66" t="s">
        <v>1087</v>
      </c>
      <c r="E447" s="66" t="s">
        <v>1059</v>
      </c>
      <c r="F447" s="65" t="s">
        <v>53</v>
      </c>
      <c r="G447" s="65">
        <v>50421000</v>
      </c>
      <c r="H447" s="66" t="s">
        <v>413</v>
      </c>
      <c r="I447" s="66">
        <v>13</v>
      </c>
      <c r="J447" s="66" t="s">
        <v>414</v>
      </c>
      <c r="K447" s="66" t="s">
        <v>415</v>
      </c>
      <c r="L447" s="66" t="s">
        <v>414</v>
      </c>
      <c r="M447" s="66" t="s">
        <v>417</v>
      </c>
      <c r="N447" s="67">
        <v>1270.2073637384383</v>
      </c>
      <c r="O447" s="67">
        <v>1217.2803868958306</v>
      </c>
      <c r="P447" s="67">
        <v>1270.2073637384383</v>
      </c>
      <c r="Q447" s="67">
        <v>1270.2073637384383</v>
      </c>
      <c r="Z447" s="26">
        <f t="shared" si="6"/>
        <v>5027.9024781111457</v>
      </c>
    </row>
    <row r="448" spans="1:26" hidden="1">
      <c r="A448" s="65" t="s">
        <v>39</v>
      </c>
      <c r="B448" s="66" t="s">
        <v>1291</v>
      </c>
      <c r="C448" s="65">
        <v>120252</v>
      </c>
      <c r="D448" s="66" t="s">
        <v>1087</v>
      </c>
      <c r="E448" s="66" t="s">
        <v>1059</v>
      </c>
      <c r="F448" s="65" t="s">
        <v>54</v>
      </c>
      <c r="G448" s="65">
        <v>50422000</v>
      </c>
      <c r="H448" s="66" t="s">
        <v>419</v>
      </c>
      <c r="I448" s="66">
        <v>13</v>
      </c>
      <c r="J448" s="66" t="s">
        <v>414</v>
      </c>
      <c r="K448" s="66" t="s">
        <v>415</v>
      </c>
      <c r="L448" s="66" t="s">
        <v>414</v>
      </c>
      <c r="M448" s="66" t="s">
        <v>417</v>
      </c>
      <c r="N448" s="67">
        <v>1554.5763104571354</v>
      </c>
      <c r="O448" s="67">
        <v>1483.9182963454475</v>
      </c>
      <c r="P448" s="67">
        <v>1554.5763104571354</v>
      </c>
      <c r="Q448" s="67">
        <v>1554.5763104571354</v>
      </c>
      <c r="Z448" s="26">
        <f t="shared" si="6"/>
        <v>6147.6472277168532</v>
      </c>
    </row>
    <row r="449" spans="1:26" hidden="1">
      <c r="A449" s="65" t="s">
        <v>39</v>
      </c>
      <c r="B449" s="66" t="s">
        <v>1291</v>
      </c>
      <c r="C449" s="65">
        <v>120252</v>
      </c>
      <c r="D449" s="66" t="s">
        <v>1087</v>
      </c>
      <c r="E449" s="66" t="s">
        <v>1059</v>
      </c>
      <c r="F449" s="65" t="s">
        <v>185</v>
      </c>
      <c r="G449" s="65">
        <v>50454000</v>
      </c>
      <c r="H449" s="66" t="s">
        <v>437</v>
      </c>
      <c r="I449" s="66">
        <v>13</v>
      </c>
      <c r="J449" s="66" t="s">
        <v>414</v>
      </c>
      <c r="K449" s="66" t="s">
        <v>415</v>
      </c>
      <c r="L449" s="66" t="s">
        <v>414</v>
      </c>
      <c r="M449" s="66" t="s">
        <v>417</v>
      </c>
      <c r="N449" s="67">
        <v>0</v>
      </c>
      <c r="O449" s="67">
        <v>0</v>
      </c>
      <c r="P449" s="67">
        <v>0</v>
      </c>
      <c r="Q449" s="67">
        <v>500</v>
      </c>
      <c r="Z449" s="26">
        <f t="shared" si="6"/>
        <v>500</v>
      </c>
    </row>
    <row r="450" spans="1:26" hidden="1">
      <c r="A450" s="65" t="s">
        <v>39</v>
      </c>
      <c r="B450" s="66" t="s">
        <v>1291</v>
      </c>
      <c r="C450" s="65">
        <v>120252</v>
      </c>
      <c r="D450" s="66" t="s">
        <v>1087</v>
      </c>
      <c r="E450" s="66" t="s">
        <v>1059</v>
      </c>
      <c r="F450" s="65" t="s">
        <v>90</v>
      </c>
      <c r="G450" s="65">
        <v>50421100</v>
      </c>
      <c r="H450" s="66" t="s">
        <v>418</v>
      </c>
      <c r="I450" s="66">
        <v>13</v>
      </c>
      <c r="J450" s="66" t="s">
        <v>414</v>
      </c>
      <c r="K450" s="66" t="s">
        <v>415</v>
      </c>
      <c r="L450" s="66" t="s">
        <v>414</v>
      </c>
      <c r="M450" s="66" t="s">
        <v>417</v>
      </c>
      <c r="N450" s="67">
        <v>-19.212849735739098</v>
      </c>
      <c r="O450" s="67">
        <v>-18.416503443392003</v>
      </c>
      <c r="P450" s="67">
        <v>-19.212849735739098</v>
      </c>
      <c r="Q450" s="67">
        <v>-19.212849735739098</v>
      </c>
      <c r="Z450" s="26">
        <f t="shared" si="6"/>
        <v>-76.055052650609298</v>
      </c>
    </row>
    <row r="451" spans="1:26" hidden="1">
      <c r="A451" s="65" t="s">
        <v>39</v>
      </c>
      <c r="B451" s="66" t="s">
        <v>1291</v>
      </c>
      <c r="C451" s="65">
        <v>120252</v>
      </c>
      <c r="D451" s="66" t="s">
        <v>1087</v>
      </c>
      <c r="E451" s="66" t="s">
        <v>1059</v>
      </c>
      <c r="F451" s="65" t="s">
        <v>91</v>
      </c>
      <c r="G451" s="65">
        <v>50422100</v>
      </c>
      <c r="H451" s="66" t="s">
        <v>420</v>
      </c>
      <c r="I451" s="66">
        <v>13</v>
      </c>
      <c r="J451" s="66" t="s">
        <v>414</v>
      </c>
      <c r="K451" s="66" t="s">
        <v>415</v>
      </c>
      <c r="L451" s="66" t="s">
        <v>414</v>
      </c>
      <c r="M451" s="66" t="s">
        <v>417</v>
      </c>
      <c r="N451" s="67">
        <v>-28.743126605027513</v>
      </c>
      <c r="O451" s="67">
        <v>-27.436620850253533</v>
      </c>
      <c r="P451" s="67">
        <v>-28.743126605027513</v>
      </c>
      <c r="Q451" s="67">
        <v>-28.743126605027513</v>
      </c>
      <c r="Z451" s="26">
        <f t="shared" ref="Z451:Z514" si="7">SUM(N451:Y451)</f>
        <v>-113.66600066533607</v>
      </c>
    </row>
    <row r="452" spans="1:26" hidden="1">
      <c r="A452" s="65" t="s">
        <v>39</v>
      </c>
      <c r="B452" s="66" t="s">
        <v>1291</v>
      </c>
      <c r="C452" s="65">
        <v>120252</v>
      </c>
      <c r="D452" s="66" t="s">
        <v>1087</v>
      </c>
      <c r="E452" s="66" t="s">
        <v>1059</v>
      </c>
      <c r="F452" s="65" t="s">
        <v>92</v>
      </c>
      <c r="G452" s="65">
        <v>53150000</v>
      </c>
      <c r="H452" s="66" t="s">
        <v>658</v>
      </c>
      <c r="I452" s="66">
        <v>15</v>
      </c>
      <c r="J452" s="66" t="s">
        <v>650</v>
      </c>
      <c r="K452" s="66" t="s">
        <v>651</v>
      </c>
      <c r="L452" s="66" t="s">
        <v>650</v>
      </c>
      <c r="M452" s="66" t="s">
        <v>660</v>
      </c>
      <c r="N452" s="67">
        <v>2150</v>
      </c>
      <c r="O452" s="67">
        <v>2150</v>
      </c>
      <c r="P452" s="67">
        <v>2150</v>
      </c>
      <c r="Q452" s="67">
        <v>2150</v>
      </c>
      <c r="Z452" s="26">
        <f t="shared" si="7"/>
        <v>8600</v>
      </c>
    </row>
    <row r="453" spans="1:26" hidden="1">
      <c r="A453" s="65" t="s">
        <v>39</v>
      </c>
      <c r="B453" s="66" t="s">
        <v>1291</v>
      </c>
      <c r="C453" s="65">
        <v>120252</v>
      </c>
      <c r="D453" s="66" t="s">
        <v>1087</v>
      </c>
      <c r="E453" s="66" t="s">
        <v>1059</v>
      </c>
      <c r="F453" s="65" t="s">
        <v>187</v>
      </c>
      <c r="G453" s="65">
        <v>53152000</v>
      </c>
      <c r="H453" s="66" t="s">
        <v>676</v>
      </c>
      <c r="I453" s="66">
        <v>15</v>
      </c>
      <c r="J453" s="66" t="s">
        <v>650</v>
      </c>
      <c r="K453" s="66" t="s">
        <v>651</v>
      </c>
      <c r="L453" s="66" t="s">
        <v>650</v>
      </c>
      <c r="M453" s="66" t="s">
        <v>678</v>
      </c>
      <c r="N453" s="67">
        <v>600</v>
      </c>
      <c r="O453" s="67">
        <v>600</v>
      </c>
      <c r="P453" s="67">
        <v>600</v>
      </c>
      <c r="Q453" s="67">
        <v>600</v>
      </c>
      <c r="Z453" s="26">
        <f t="shared" si="7"/>
        <v>2400</v>
      </c>
    </row>
    <row r="454" spans="1:26" hidden="1">
      <c r="A454" s="65" t="s">
        <v>39</v>
      </c>
      <c r="B454" s="66" t="s">
        <v>1291</v>
      </c>
      <c r="C454" s="65">
        <v>120252</v>
      </c>
      <c r="D454" s="66" t="s">
        <v>1087</v>
      </c>
      <c r="E454" s="66" t="s">
        <v>1059</v>
      </c>
      <c r="F454" s="65" t="s">
        <v>207</v>
      </c>
      <c r="G454" s="65">
        <v>52578000</v>
      </c>
      <c r="H454" s="66" t="s">
        <v>628</v>
      </c>
      <c r="I454" s="66">
        <v>16</v>
      </c>
      <c r="J454" s="66" t="s">
        <v>553</v>
      </c>
      <c r="K454" s="66" t="s">
        <v>554</v>
      </c>
      <c r="L454" s="66" t="s">
        <v>555</v>
      </c>
      <c r="M454" s="66" t="s">
        <v>506</v>
      </c>
      <c r="N454" s="67">
        <v>110</v>
      </c>
      <c r="O454" s="67">
        <v>110</v>
      </c>
      <c r="P454" s="67">
        <v>110</v>
      </c>
      <c r="Q454" s="67">
        <v>110</v>
      </c>
      <c r="Z454" s="26">
        <f t="shared" si="7"/>
        <v>440</v>
      </c>
    </row>
    <row r="455" spans="1:26" hidden="1">
      <c r="A455" s="65" t="s">
        <v>39</v>
      </c>
      <c r="B455" s="66" t="s">
        <v>1291</v>
      </c>
      <c r="C455" s="65">
        <v>120252</v>
      </c>
      <c r="D455" s="66" t="s">
        <v>1087</v>
      </c>
      <c r="E455" s="66" t="s">
        <v>1059</v>
      </c>
      <c r="F455" s="65" t="s">
        <v>97</v>
      </c>
      <c r="G455" s="65">
        <v>52574100</v>
      </c>
      <c r="H455" s="66" t="s">
        <v>623</v>
      </c>
      <c r="I455" s="66">
        <v>17</v>
      </c>
      <c r="J455" s="66" t="s">
        <v>617</v>
      </c>
      <c r="K455" s="66" t="s">
        <v>618</v>
      </c>
      <c r="L455" s="66" t="s">
        <v>617</v>
      </c>
      <c r="M455" s="66" t="s">
        <v>506</v>
      </c>
      <c r="N455" s="67">
        <v>140</v>
      </c>
      <c r="O455" s="67">
        <v>140</v>
      </c>
      <c r="P455" s="67">
        <v>140</v>
      </c>
      <c r="Q455" s="67">
        <v>140</v>
      </c>
      <c r="Z455" s="26">
        <f t="shared" si="7"/>
        <v>560</v>
      </c>
    </row>
    <row r="456" spans="1:26" hidden="1">
      <c r="A456" s="65" t="s">
        <v>39</v>
      </c>
      <c r="B456" s="66" t="s">
        <v>1291</v>
      </c>
      <c r="C456" s="65">
        <v>120252</v>
      </c>
      <c r="D456" s="66" t="s">
        <v>1087</v>
      </c>
      <c r="E456" s="66" t="s">
        <v>1059</v>
      </c>
      <c r="F456" s="65" t="s">
        <v>99</v>
      </c>
      <c r="G456" s="65">
        <v>52562000</v>
      </c>
      <c r="H456" s="66" t="s">
        <v>590</v>
      </c>
      <c r="I456" s="66">
        <v>19</v>
      </c>
      <c r="J456" s="66" t="s">
        <v>527</v>
      </c>
      <c r="K456" s="66" t="s">
        <v>528</v>
      </c>
      <c r="L456" s="66" t="s">
        <v>529</v>
      </c>
      <c r="M456" s="66" t="s">
        <v>506</v>
      </c>
      <c r="N456" s="67">
        <v>500</v>
      </c>
      <c r="O456" s="67">
        <v>500</v>
      </c>
      <c r="P456" s="67">
        <v>500</v>
      </c>
      <c r="Q456" s="67">
        <v>500</v>
      </c>
      <c r="Z456" s="26">
        <f t="shared" si="7"/>
        <v>2000</v>
      </c>
    </row>
    <row r="457" spans="1:26" hidden="1">
      <c r="A457" s="65" t="s">
        <v>39</v>
      </c>
      <c r="B457" s="66" t="s">
        <v>1291</v>
      </c>
      <c r="C457" s="65">
        <v>120252</v>
      </c>
      <c r="D457" s="66" t="s">
        <v>1087</v>
      </c>
      <c r="E457" s="66" t="s">
        <v>1059</v>
      </c>
      <c r="F457" s="65" t="s">
        <v>156</v>
      </c>
      <c r="G457" s="65">
        <v>52582000</v>
      </c>
      <c r="H457" s="66" t="s">
        <v>633</v>
      </c>
      <c r="I457" s="66">
        <v>19</v>
      </c>
      <c r="J457" s="66" t="s">
        <v>527</v>
      </c>
      <c r="K457" s="66" t="s">
        <v>528</v>
      </c>
      <c r="L457" s="66" t="s">
        <v>529</v>
      </c>
      <c r="M457" s="66" t="s">
        <v>519</v>
      </c>
      <c r="N457" s="67">
        <v>250</v>
      </c>
      <c r="O457" s="67">
        <v>1250</v>
      </c>
      <c r="P457" s="67">
        <v>250</v>
      </c>
      <c r="Q457" s="67">
        <v>250</v>
      </c>
      <c r="Z457" s="26">
        <f t="shared" si="7"/>
        <v>2000</v>
      </c>
    </row>
    <row r="458" spans="1:26" hidden="1">
      <c r="A458" s="65" t="s">
        <v>39</v>
      </c>
      <c r="B458" s="66" t="s">
        <v>1291</v>
      </c>
      <c r="C458" s="65">
        <v>120252</v>
      </c>
      <c r="D458" s="66" t="s">
        <v>1087</v>
      </c>
      <c r="E458" s="66" t="s">
        <v>1059</v>
      </c>
      <c r="F458" s="65" t="s">
        <v>103</v>
      </c>
      <c r="G458" s="65">
        <v>52534000</v>
      </c>
      <c r="H458" s="66" t="s">
        <v>560</v>
      </c>
      <c r="I458" s="66">
        <v>21</v>
      </c>
      <c r="J458" s="66" t="s">
        <v>561</v>
      </c>
      <c r="K458" s="66" t="s">
        <v>562</v>
      </c>
      <c r="L458" s="66" t="s">
        <v>563</v>
      </c>
      <c r="M458" s="66" t="s">
        <v>506</v>
      </c>
      <c r="N458" s="67">
        <v>0</v>
      </c>
      <c r="O458" s="67">
        <v>0</v>
      </c>
      <c r="P458" s="67">
        <v>0</v>
      </c>
      <c r="Q458" s="67">
        <v>0</v>
      </c>
      <c r="Z458" s="26">
        <f t="shared" si="7"/>
        <v>0</v>
      </c>
    </row>
    <row r="459" spans="1:26" hidden="1">
      <c r="A459" s="65" t="s">
        <v>39</v>
      </c>
      <c r="B459" s="66" t="s">
        <v>1291</v>
      </c>
      <c r="C459" s="65">
        <v>120252</v>
      </c>
      <c r="D459" s="66" t="s">
        <v>1087</v>
      </c>
      <c r="E459" s="66" t="s">
        <v>1059</v>
      </c>
      <c r="F459" s="65" t="s">
        <v>104</v>
      </c>
      <c r="G459" s="65">
        <v>52534200</v>
      </c>
      <c r="H459" s="66" t="s">
        <v>565</v>
      </c>
      <c r="I459" s="66">
        <v>21</v>
      </c>
      <c r="J459" s="66" t="s">
        <v>561</v>
      </c>
      <c r="K459" s="66" t="s">
        <v>562</v>
      </c>
      <c r="L459" s="66" t="s">
        <v>563</v>
      </c>
      <c r="M459" s="66" t="s">
        <v>506</v>
      </c>
      <c r="N459" s="67">
        <v>0</v>
      </c>
      <c r="O459" s="67">
        <v>0</v>
      </c>
      <c r="P459" s="67">
        <v>0</v>
      </c>
      <c r="Q459" s="67">
        <v>0</v>
      </c>
      <c r="Z459" s="26">
        <f t="shared" si="7"/>
        <v>0</v>
      </c>
    </row>
    <row r="460" spans="1:26" hidden="1">
      <c r="A460" s="65" t="s">
        <v>39</v>
      </c>
      <c r="B460" s="66" t="s">
        <v>1291</v>
      </c>
      <c r="C460" s="65">
        <v>120252</v>
      </c>
      <c r="D460" s="66" t="s">
        <v>1087</v>
      </c>
      <c r="E460" s="66" t="s">
        <v>1059</v>
      </c>
      <c r="F460" s="65" t="s">
        <v>222</v>
      </c>
      <c r="G460" s="65">
        <v>52000000</v>
      </c>
      <c r="H460" s="66" t="s">
        <v>488</v>
      </c>
      <c r="I460" s="66">
        <v>22</v>
      </c>
      <c r="J460" s="66" t="s">
        <v>489</v>
      </c>
      <c r="K460" s="66" t="s">
        <v>490</v>
      </c>
      <c r="L460" s="66" t="s">
        <v>489</v>
      </c>
      <c r="M460" s="66" t="s">
        <v>492</v>
      </c>
      <c r="N460" s="67">
        <v>4675</v>
      </c>
      <c r="O460" s="67">
        <v>1628.63</v>
      </c>
      <c r="P460" s="67">
        <v>1876.92</v>
      </c>
      <c r="Q460" s="67">
        <v>525</v>
      </c>
      <c r="Z460" s="26">
        <f t="shared" si="7"/>
        <v>8705.5499999999993</v>
      </c>
    </row>
    <row r="461" spans="1:26" hidden="1">
      <c r="A461" s="65" t="s">
        <v>39</v>
      </c>
      <c r="B461" s="66" t="s">
        <v>1291</v>
      </c>
      <c r="C461" s="65">
        <v>120252</v>
      </c>
      <c r="D461" s="66" t="s">
        <v>1087</v>
      </c>
      <c r="E461" s="66" t="s">
        <v>1059</v>
      </c>
      <c r="F461" s="65" t="s">
        <v>157</v>
      </c>
      <c r="G461" s="65">
        <v>52554500</v>
      </c>
      <c r="H461" s="66" t="s">
        <v>588</v>
      </c>
      <c r="I461" s="66">
        <v>22</v>
      </c>
      <c r="J461" s="66" t="s">
        <v>489</v>
      </c>
      <c r="K461" s="66" t="s">
        <v>490</v>
      </c>
      <c r="L461" s="66" t="s">
        <v>489</v>
      </c>
      <c r="M461" s="66" t="s">
        <v>463</v>
      </c>
      <c r="N461" s="67">
        <v>565</v>
      </c>
      <c r="O461" s="67">
        <v>565</v>
      </c>
      <c r="P461" s="67">
        <v>565</v>
      </c>
      <c r="Q461" s="67">
        <v>565</v>
      </c>
      <c r="Z461" s="26">
        <f t="shared" si="7"/>
        <v>2260</v>
      </c>
    </row>
    <row r="462" spans="1:26" hidden="1">
      <c r="A462" s="65" t="s">
        <v>39</v>
      </c>
      <c r="B462" s="66" t="s">
        <v>1291</v>
      </c>
      <c r="C462" s="65">
        <v>120252</v>
      </c>
      <c r="D462" s="66" t="s">
        <v>1087</v>
      </c>
      <c r="E462" s="66" t="s">
        <v>1059</v>
      </c>
      <c r="F462" s="65" t="s">
        <v>189</v>
      </c>
      <c r="G462" s="65">
        <v>62002300</v>
      </c>
      <c r="H462" s="66" t="s">
        <v>819</v>
      </c>
      <c r="I462" s="66">
        <v>29</v>
      </c>
      <c r="J462" s="66" t="s">
        <v>814</v>
      </c>
      <c r="K462" s="66" t="s">
        <v>815</v>
      </c>
      <c r="L462" s="66" t="s">
        <v>816</v>
      </c>
      <c r="M462" s="66" t="s">
        <v>821</v>
      </c>
      <c r="N462" s="67">
        <v>5000</v>
      </c>
      <c r="O462" s="67">
        <v>725</v>
      </c>
      <c r="P462" s="67">
        <v>725</v>
      </c>
      <c r="Q462" s="67">
        <v>10000</v>
      </c>
      <c r="Z462" s="26">
        <f t="shared" si="7"/>
        <v>16450</v>
      </c>
    </row>
    <row r="463" spans="1:26" hidden="1">
      <c r="A463" s="65" t="s">
        <v>39</v>
      </c>
      <c r="B463" s="66" t="s">
        <v>1291</v>
      </c>
      <c r="C463" s="65">
        <v>120252</v>
      </c>
      <c r="D463" s="66" t="s">
        <v>1087</v>
      </c>
      <c r="E463" s="66" t="s">
        <v>1059</v>
      </c>
      <c r="F463" s="65" t="s">
        <v>192</v>
      </c>
      <c r="G463" s="65">
        <v>63110000</v>
      </c>
      <c r="H463" s="66" t="s">
        <v>844</v>
      </c>
      <c r="I463" s="66">
        <v>29</v>
      </c>
      <c r="J463" s="66" t="s">
        <v>814</v>
      </c>
      <c r="K463" s="66" t="s">
        <v>815</v>
      </c>
      <c r="L463" s="66" t="s">
        <v>816</v>
      </c>
      <c r="M463" s="66" t="s">
        <v>846</v>
      </c>
      <c r="N463" s="67">
        <v>860</v>
      </c>
      <c r="O463" s="67">
        <v>860</v>
      </c>
      <c r="P463" s="67">
        <v>860</v>
      </c>
      <c r="Q463" s="67">
        <v>860</v>
      </c>
      <c r="Z463" s="26">
        <f t="shared" si="7"/>
        <v>3440</v>
      </c>
    </row>
    <row r="464" spans="1:26" hidden="1">
      <c r="A464" s="65" t="s">
        <v>39</v>
      </c>
      <c r="B464" s="66" t="s">
        <v>1291</v>
      </c>
      <c r="C464" s="65">
        <v>120252</v>
      </c>
      <c r="D464" s="66" t="s">
        <v>1087</v>
      </c>
      <c r="E464" s="66" t="s">
        <v>1059</v>
      </c>
      <c r="F464" s="65" t="s">
        <v>69</v>
      </c>
      <c r="G464" s="65">
        <v>68532000</v>
      </c>
      <c r="H464" s="66" t="s">
        <v>892</v>
      </c>
      <c r="I464" s="66">
        <v>34</v>
      </c>
      <c r="J464" s="66" t="s">
        <v>887</v>
      </c>
      <c r="K464" s="66" t="s">
        <v>888</v>
      </c>
      <c r="L464" s="66" t="s">
        <v>887</v>
      </c>
      <c r="M464" s="66" t="s">
        <v>894</v>
      </c>
      <c r="N464" s="67">
        <v>0</v>
      </c>
      <c r="O464" s="67">
        <v>0</v>
      </c>
      <c r="P464" s="67">
        <v>0</v>
      </c>
      <c r="Q464" s="67">
        <v>0</v>
      </c>
      <c r="Z464" s="26">
        <f t="shared" si="7"/>
        <v>0</v>
      </c>
    </row>
    <row r="465" spans="1:26" hidden="1">
      <c r="A465" s="65" t="s">
        <v>39</v>
      </c>
      <c r="B465" s="66" t="s">
        <v>1291</v>
      </c>
      <c r="C465" s="65">
        <v>120252</v>
      </c>
      <c r="D465" s="66" t="s">
        <v>1087</v>
      </c>
      <c r="E465" s="66" t="s">
        <v>1059</v>
      </c>
      <c r="F465" s="65" t="s">
        <v>70</v>
      </c>
      <c r="G465" s="65">
        <v>68533000</v>
      </c>
      <c r="H465" s="66" t="s">
        <v>896</v>
      </c>
      <c r="I465" s="66">
        <v>34</v>
      </c>
      <c r="J465" s="66" t="s">
        <v>887</v>
      </c>
      <c r="K465" s="66" t="s">
        <v>888</v>
      </c>
      <c r="L465" s="66" t="s">
        <v>887</v>
      </c>
      <c r="M465" s="66" t="s">
        <v>894</v>
      </c>
      <c r="N465" s="67">
        <v>3632.0032248842499</v>
      </c>
      <c r="O465" s="67">
        <v>3480.4153047242494</v>
      </c>
      <c r="P465" s="67">
        <v>3632.0032248842499</v>
      </c>
      <c r="Q465" s="67">
        <v>3632.0032248842499</v>
      </c>
      <c r="Z465" s="26">
        <f t="shared" si="7"/>
        <v>14376.424979377</v>
      </c>
    </row>
    <row r="466" spans="1:26" hidden="1">
      <c r="A466" s="65" t="s">
        <v>39</v>
      </c>
      <c r="B466" s="66" t="s">
        <v>1291</v>
      </c>
      <c r="C466" s="65">
        <v>120252</v>
      </c>
      <c r="D466" s="66" t="s">
        <v>1087</v>
      </c>
      <c r="E466" s="66" t="s">
        <v>1059</v>
      </c>
      <c r="F466" s="65" t="s">
        <v>71</v>
      </c>
      <c r="G466" s="65">
        <v>68535000</v>
      </c>
      <c r="H466" s="66" t="s">
        <v>898</v>
      </c>
      <c r="I466" s="66">
        <v>34</v>
      </c>
      <c r="J466" s="66" t="s">
        <v>887</v>
      </c>
      <c r="K466" s="66" t="s">
        <v>888</v>
      </c>
      <c r="L466" s="66" t="s">
        <v>887</v>
      </c>
      <c r="M466" s="66" t="s">
        <v>894</v>
      </c>
      <c r="N466" s="67">
        <v>0</v>
      </c>
      <c r="O466" s="67">
        <v>0</v>
      </c>
      <c r="P466" s="67">
        <v>0</v>
      </c>
      <c r="Q466" s="67">
        <v>0</v>
      </c>
      <c r="Z466" s="26">
        <f t="shared" si="7"/>
        <v>0</v>
      </c>
    </row>
    <row r="467" spans="1:26" hidden="1">
      <c r="A467" s="65" t="s">
        <v>39</v>
      </c>
      <c r="B467" s="66" t="s">
        <v>1291</v>
      </c>
      <c r="C467" s="65">
        <v>120252</v>
      </c>
      <c r="D467" s="66" t="s">
        <v>1087</v>
      </c>
      <c r="E467" s="66" t="s">
        <v>1059</v>
      </c>
      <c r="F467" s="65" t="s">
        <v>128</v>
      </c>
      <c r="G467" s="65">
        <v>68532100</v>
      </c>
      <c r="H467" s="66" t="s">
        <v>895</v>
      </c>
      <c r="I467" s="66">
        <v>34</v>
      </c>
      <c r="J467" s="66" t="s">
        <v>887</v>
      </c>
      <c r="K467" s="66" t="s">
        <v>888</v>
      </c>
      <c r="L467" s="66" t="s">
        <v>887</v>
      </c>
      <c r="M467" s="66" t="s">
        <v>894</v>
      </c>
      <c r="N467" s="67">
        <v>0</v>
      </c>
      <c r="O467" s="67">
        <v>0</v>
      </c>
      <c r="P467" s="67">
        <v>0</v>
      </c>
      <c r="Q467" s="67">
        <v>0</v>
      </c>
      <c r="Z467" s="26">
        <f t="shared" si="7"/>
        <v>0</v>
      </c>
    </row>
    <row r="468" spans="1:26" hidden="1">
      <c r="A468" s="65" t="s">
        <v>39</v>
      </c>
      <c r="B468" s="66" t="s">
        <v>1291</v>
      </c>
      <c r="C468" s="65">
        <v>120252</v>
      </c>
      <c r="D468" s="66" t="s">
        <v>1087</v>
      </c>
      <c r="E468" s="66" t="s">
        <v>1059</v>
      </c>
      <c r="F468" s="65" t="s">
        <v>129</v>
      </c>
      <c r="G468" s="65">
        <v>68533100</v>
      </c>
      <c r="H468" s="66" t="s">
        <v>897</v>
      </c>
      <c r="I468" s="66">
        <v>34</v>
      </c>
      <c r="J468" s="66" t="s">
        <v>887</v>
      </c>
      <c r="K468" s="66" t="s">
        <v>888</v>
      </c>
      <c r="L468" s="66" t="s">
        <v>887</v>
      </c>
      <c r="M468" s="66" t="s">
        <v>894</v>
      </c>
      <c r="N468" s="67">
        <v>-45.930723262920004</v>
      </c>
      <c r="O468" s="67">
        <v>-44.026957726920003</v>
      </c>
      <c r="P468" s="67">
        <v>-45.930723262920004</v>
      </c>
      <c r="Q468" s="67">
        <v>-45.930723262920004</v>
      </c>
      <c r="Z468" s="26">
        <f t="shared" si="7"/>
        <v>-181.81912751568001</v>
      </c>
    </row>
    <row r="469" spans="1:26" hidden="1">
      <c r="A469" s="65" t="s">
        <v>39</v>
      </c>
      <c r="B469" s="66" t="s">
        <v>1291</v>
      </c>
      <c r="C469" s="65">
        <v>120252</v>
      </c>
      <c r="D469" s="66" t="s">
        <v>1087</v>
      </c>
      <c r="E469" s="66" t="s">
        <v>1059</v>
      </c>
      <c r="F469" s="65" t="s">
        <v>130</v>
      </c>
      <c r="G469" s="65">
        <v>68535100</v>
      </c>
      <c r="H469" s="66" t="s">
        <v>899</v>
      </c>
      <c r="I469" s="66">
        <v>34</v>
      </c>
      <c r="J469" s="66" t="s">
        <v>887</v>
      </c>
      <c r="K469" s="66" t="s">
        <v>888</v>
      </c>
      <c r="L469" s="66" t="s">
        <v>887</v>
      </c>
      <c r="M469" s="66" t="s">
        <v>894</v>
      </c>
      <c r="N469" s="67">
        <v>0</v>
      </c>
      <c r="O469" s="67">
        <v>0</v>
      </c>
      <c r="P469" s="67">
        <v>0</v>
      </c>
      <c r="Q469" s="67">
        <v>0</v>
      </c>
      <c r="Z469" s="26">
        <f t="shared" si="7"/>
        <v>0</v>
      </c>
    </row>
    <row r="470" spans="1:26" hidden="1">
      <c r="A470" s="65" t="s">
        <v>40</v>
      </c>
      <c r="B470" s="66" t="s">
        <v>1291</v>
      </c>
      <c r="C470" s="65">
        <v>120261</v>
      </c>
      <c r="D470" s="66" t="s">
        <v>1088</v>
      </c>
      <c r="E470" s="66" t="s">
        <v>1059</v>
      </c>
      <c r="F470" s="65" t="s">
        <v>185</v>
      </c>
      <c r="G470" s="65">
        <v>50454000</v>
      </c>
      <c r="H470" s="66" t="s">
        <v>437</v>
      </c>
      <c r="I470" s="66">
        <v>13</v>
      </c>
      <c r="J470" s="66" t="s">
        <v>414</v>
      </c>
      <c r="K470" s="66" t="s">
        <v>415</v>
      </c>
      <c r="L470" s="66" t="s">
        <v>414</v>
      </c>
      <c r="M470" s="66" t="s">
        <v>417</v>
      </c>
      <c r="N470" s="67">
        <v>0</v>
      </c>
      <c r="O470" s="67">
        <v>0</v>
      </c>
      <c r="P470" s="67">
        <v>0</v>
      </c>
      <c r="Q470" s="67">
        <v>200</v>
      </c>
      <c r="Z470" s="26">
        <f t="shared" si="7"/>
        <v>200</v>
      </c>
    </row>
    <row r="471" spans="1:26" hidden="1">
      <c r="A471" s="65" t="s">
        <v>40</v>
      </c>
      <c r="B471" s="66" t="s">
        <v>1291</v>
      </c>
      <c r="C471" s="65">
        <v>120261</v>
      </c>
      <c r="D471" s="66" t="s">
        <v>1088</v>
      </c>
      <c r="E471" s="66" t="s">
        <v>1059</v>
      </c>
      <c r="F471" s="65" t="s">
        <v>92</v>
      </c>
      <c r="G471" s="65">
        <v>53150000</v>
      </c>
      <c r="H471" s="66" t="s">
        <v>658</v>
      </c>
      <c r="I471" s="66">
        <v>15</v>
      </c>
      <c r="J471" s="66" t="s">
        <v>650</v>
      </c>
      <c r="K471" s="66" t="s">
        <v>651</v>
      </c>
      <c r="L471" s="66" t="s">
        <v>650</v>
      </c>
      <c r="M471" s="66" t="s">
        <v>660</v>
      </c>
      <c r="N471" s="67">
        <v>308.97276640055168</v>
      </c>
      <c r="O471" s="67">
        <v>308.97276640055168</v>
      </c>
      <c r="P471" s="67">
        <v>308.97276640055168</v>
      </c>
      <c r="Q471" s="67">
        <v>308.97276640055168</v>
      </c>
      <c r="Z471" s="26">
        <f t="shared" si="7"/>
        <v>1235.8910656022067</v>
      </c>
    </row>
    <row r="472" spans="1:26" hidden="1">
      <c r="A472" s="65" t="s">
        <v>40</v>
      </c>
      <c r="B472" s="66" t="s">
        <v>1291</v>
      </c>
      <c r="C472" s="65">
        <v>120261</v>
      </c>
      <c r="D472" s="66" t="s">
        <v>1088</v>
      </c>
      <c r="E472" s="66" t="s">
        <v>1059</v>
      </c>
      <c r="F472" s="65" t="s">
        <v>155</v>
      </c>
      <c r="G472" s="65">
        <v>52562500</v>
      </c>
      <c r="H472" s="66" t="s">
        <v>595</v>
      </c>
      <c r="I472" s="66">
        <v>18</v>
      </c>
      <c r="J472" s="66" t="s">
        <v>596</v>
      </c>
      <c r="K472" s="66" t="s">
        <v>597</v>
      </c>
      <c r="L472" s="66" t="s">
        <v>598</v>
      </c>
      <c r="M472" s="66" t="s">
        <v>506</v>
      </c>
      <c r="N472" s="67">
        <v>0</v>
      </c>
      <c r="O472" s="67">
        <v>150</v>
      </c>
      <c r="P472" s="67">
        <v>0</v>
      </c>
      <c r="Q472" s="67">
        <v>0</v>
      </c>
      <c r="Z472" s="26">
        <f t="shared" si="7"/>
        <v>150</v>
      </c>
    </row>
    <row r="473" spans="1:26" hidden="1">
      <c r="A473" s="65" t="s">
        <v>40</v>
      </c>
      <c r="B473" s="66" t="s">
        <v>1291</v>
      </c>
      <c r="C473" s="65">
        <v>120261</v>
      </c>
      <c r="D473" s="66" t="s">
        <v>1088</v>
      </c>
      <c r="E473" s="66" t="s">
        <v>1059</v>
      </c>
      <c r="F473" s="65" t="s">
        <v>222</v>
      </c>
      <c r="G473" s="65">
        <v>52000000</v>
      </c>
      <c r="H473" s="66" t="s">
        <v>488</v>
      </c>
      <c r="I473" s="66">
        <v>22</v>
      </c>
      <c r="J473" s="66" t="s">
        <v>489</v>
      </c>
      <c r="K473" s="66" t="s">
        <v>490</v>
      </c>
      <c r="L473" s="66" t="s">
        <v>489</v>
      </c>
      <c r="M473" s="66" t="s">
        <v>492</v>
      </c>
      <c r="N473" s="67">
        <v>0</v>
      </c>
      <c r="O473" s="67">
        <v>0</v>
      </c>
      <c r="P473" s="67">
        <v>0</v>
      </c>
      <c r="Q473" s="67">
        <v>0</v>
      </c>
      <c r="Z473" s="26">
        <f t="shared" si="7"/>
        <v>0</v>
      </c>
    </row>
    <row r="474" spans="1:26" hidden="1">
      <c r="A474" s="65" t="s">
        <v>40</v>
      </c>
      <c r="B474" s="66" t="s">
        <v>1291</v>
      </c>
      <c r="C474" s="65">
        <v>120261</v>
      </c>
      <c r="D474" s="66" t="s">
        <v>1088</v>
      </c>
      <c r="E474" s="66" t="s">
        <v>1059</v>
      </c>
      <c r="F474" s="65" t="s">
        <v>157</v>
      </c>
      <c r="G474" s="65">
        <v>52554500</v>
      </c>
      <c r="H474" s="66" t="s">
        <v>588</v>
      </c>
      <c r="I474" s="66">
        <v>22</v>
      </c>
      <c r="J474" s="66" t="s">
        <v>489</v>
      </c>
      <c r="K474" s="66" t="s">
        <v>490</v>
      </c>
      <c r="L474" s="66" t="s">
        <v>489</v>
      </c>
      <c r="M474" s="66" t="s">
        <v>463</v>
      </c>
      <c r="N474" s="67">
        <v>0</v>
      </c>
      <c r="O474" s="67">
        <v>250</v>
      </c>
      <c r="P474" s="67">
        <v>0</v>
      </c>
      <c r="Q474" s="67">
        <v>0</v>
      </c>
      <c r="Z474" s="26">
        <f t="shared" si="7"/>
        <v>250</v>
      </c>
    </row>
    <row r="475" spans="1:26" hidden="1">
      <c r="A475" s="65" t="s">
        <v>40</v>
      </c>
      <c r="B475" s="66" t="s">
        <v>1291</v>
      </c>
      <c r="C475" s="65">
        <v>120261</v>
      </c>
      <c r="D475" s="66" t="s">
        <v>1088</v>
      </c>
      <c r="E475" s="66" t="s">
        <v>1059</v>
      </c>
      <c r="F475" s="65" t="s">
        <v>189</v>
      </c>
      <c r="G475" s="65">
        <v>62002300</v>
      </c>
      <c r="H475" s="66" t="s">
        <v>819</v>
      </c>
      <c r="I475" s="66">
        <v>29</v>
      </c>
      <c r="J475" s="66" t="s">
        <v>814</v>
      </c>
      <c r="K475" s="66" t="s">
        <v>815</v>
      </c>
      <c r="L475" s="66" t="s">
        <v>816</v>
      </c>
      <c r="M475" s="66" t="s">
        <v>821</v>
      </c>
      <c r="N475" s="67">
        <v>200</v>
      </c>
      <c r="O475" s="67">
        <v>200</v>
      </c>
      <c r="P475" s="67">
        <v>200</v>
      </c>
      <c r="Q475" s="67">
        <v>200</v>
      </c>
      <c r="Z475" s="26">
        <f t="shared" si="7"/>
        <v>800</v>
      </c>
    </row>
    <row r="476" spans="1:26" hidden="1">
      <c r="A476" s="65" t="s">
        <v>40</v>
      </c>
      <c r="B476" s="66" t="s">
        <v>1291</v>
      </c>
      <c r="C476" s="65">
        <v>120261</v>
      </c>
      <c r="D476" s="66" t="s">
        <v>1088</v>
      </c>
      <c r="E476" s="66" t="s">
        <v>1059</v>
      </c>
      <c r="F476" s="65" t="s">
        <v>158</v>
      </c>
      <c r="G476" s="65">
        <v>62002600</v>
      </c>
      <c r="H476" s="66" t="s">
        <v>825</v>
      </c>
      <c r="I476" s="66">
        <v>29</v>
      </c>
      <c r="J476" s="66" t="s">
        <v>814</v>
      </c>
      <c r="K476" s="66" t="s">
        <v>815</v>
      </c>
      <c r="L476" s="66" t="s">
        <v>816</v>
      </c>
      <c r="M476" s="66" t="s">
        <v>503</v>
      </c>
      <c r="N476" s="67">
        <v>1038.971880211524</v>
      </c>
      <c r="O476" s="67">
        <v>1038.971880211524</v>
      </c>
      <c r="P476" s="67">
        <v>1038.971880211524</v>
      </c>
      <c r="Q476" s="67">
        <v>1038.971880211524</v>
      </c>
      <c r="Z476" s="26">
        <f t="shared" si="7"/>
        <v>4155.8875208460959</v>
      </c>
    </row>
    <row r="477" spans="1:26" hidden="1">
      <c r="A477" s="65" t="s">
        <v>41</v>
      </c>
      <c r="B477" s="66" t="s">
        <v>1291</v>
      </c>
      <c r="C477" s="65">
        <v>123001</v>
      </c>
      <c r="D477" s="66" t="s">
        <v>1090</v>
      </c>
      <c r="E477" s="66" t="s">
        <v>1059</v>
      </c>
      <c r="F477" s="65" t="s">
        <v>181</v>
      </c>
      <c r="G477" s="65">
        <v>51010000</v>
      </c>
      <c r="H477" s="66" t="s">
        <v>453</v>
      </c>
      <c r="I477" s="66">
        <v>6</v>
      </c>
      <c r="J477" s="66" t="s">
        <v>454</v>
      </c>
      <c r="K477" s="66" t="s">
        <v>455</v>
      </c>
      <c r="L477" s="66" t="s">
        <v>454</v>
      </c>
      <c r="M477" s="66" t="s">
        <v>457</v>
      </c>
      <c r="N477" s="67">
        <v>3360</v>
      </c>
      <c r="O477" s="67">
        <v>4297</v>
      </c>
      <c r="P477" s="67">
        <v>3294</v>
      </c>
      <c r="Q477" s="67">
        <v>4470</v>
      </c>
      <c r="Z477" s="26">
        <f t="shared" si="7"/>
        <v>15421</v>
      </c>
    </row>
    <row r="478" spans="1:26" hidden="1">
      <c r="A478" s="65" t="s">
        <v>41</v>
      </c>
      <c r="B478" s="66" t="s">
        <v>1291</v>
      </c>
      <c r="C478" s="65">
        <v>123001</v>
      </c>
      <c r="D478" s="66" t="s">
        <v>1090</v>
      </c>
      <c r="E478" s="66" t="s">
        <v>1059</v>
      </c>
      <c r="F478" s="65" t="s">
        <v>152</v>
      </c>
      <c r="G478" s="65">
        <v>50110000</v>
      </c>
      <c r="H478" s="66" t="s">
        <v>389</v>
      </c>
      <c r="I478" s="66">
        <v>10</v>
      </c>
      <c r="J478" s="66" t="s">
        <v>347</v>
      </c>
      <c r="K478" s="66" t="s">
        <v>348</v>
      </c>
      <c r="L478" s="66" t="s">
        <v>349</v>
      </c>
      <c r="M478" s="66" t="s">
        <v>351</v>
      </c>
      <c r="N478" s="67">
        <v>371.54537200000004</v>
      </c>
      <c r="O478" s="67">
        <v>371.54537199999999</v>
      </c>
      <c r="P478" s="67">
        <v>371.54537200000004</v>
      </c>
      <c r="Q478" s="67">
        <v>371.54537200000004</v>
      </c>
      <c r="Z478" s="26">
        <f t="shared" si="7"/>
        <v>1486.1814880000002</v>
      </c>
    </row>
    <row r="479" spans="1:26" hidden="1">
      <c r="A479" s="65" t="s">
        <v>41</v>
      </c>
      <c r="B479" s="66" t="s">
        <v>1291</v>
      </c>
      <c r="C479" s="65">
        <v>123001</v>
      </c>
      <c r="D479" s="66" t="s">
        <v>1090</v>
      </c>
      <c r="E479" s="66" t="s">
        <v>1059</v>
      </c>
      <c r="F479" s="65" t="s">
        <v>52</v>
      </c>
      <c r="G479" s="65">
        <v>50100000</v>
      </c>
      <c r="H479" s="66" t="s">
        <v>346</v>
      </c>
      <c r="I479" s="66">
        <v>10</v>
      </c>
      <c r="J479" s="66" t="s">
        <v>347</v>
      </c>
      <c r="K479" s="66" t="s">
        <v>348</v>
      </c>
      <c r="L479" s="66" t="s">
        <v>349</v>
      </c>
      <c r="M479" s="66" t="s">
        <v>351</v>
      </c>
      <c r="N479" s="67">
        <v>4769.6232</v>
      </c>
      <c r="O479" s="67">
        <v>4552.8275999999996</v>
      </c>
      <c r="P479" s="67">
        <v>4769.6232</v>
      </c>
      <c r="Q479" s="67">
        <v>4769.6232</v>
      </c>
      <c r="Z479" s="26">
        <f t="shared" si="7"/>
        <v>18861.697199999999</v>
      </c>
    </row>
    <row r="480" spans="1:26" hidden="1">
      <c r="A480" s="65" t="s">
        <v>41</v>
      </c>
      <c r="B480" s="66" t="s">
        <v>1291</v>
      </c>
      <c r="C480" s="65">
        <v>123001</v>
      </c>
      <c r="D480" s="66" t="s">
        <v>1090</v>
      </c>
      <c r="E480" s="66" t="s">
        <v>1059</v>
      </c>
      <c r="F480" s="65" t="s">
        <v>84</v>
      </c>
      <c r="G480" s="65">
        <v>50550000</v>
      </c>
      <c r="H480" s="66" t="s">
        <v>446</v>
      </c>
      <c r="I480" s="66">
        <v>12</v>
      </c>
      <c r="J480" s="66" t="s">
        <v>442</v>
      </c>
      <c r="K480" s="66" t="s">
        <v>443</v>
      </c>
      <c r="L480" s="66" t="s">
        <v>444</v>
      </c>
      <c r="M480" s="66" t="s">
        <v>417</v>
      </c>
      <c r="N480" s="67">
        <v>909.44</v>
      </c>
      <c r="O480" s="67">
        <v>909.44</v>
      </c>
      <c r="P480" s="67">
        <v>909.44</v>
      </c>
      <c r="Q480" s="67">
        <v>909.44</v>
      </c>
      <c r="Z480" s="26">
        <f t="shared" si="7"/>
        <v>3637.76</v>
      </c>
    </row>
    <row r="481" spans="1:26" hidden="1">
      <c r="A481" s="65" t="s">
        <v>41</v>
      </c>
      <c r="B481" s="66" t="s">
        <v>1291</v>
      </c>
      <c r="C481" s="65">
        <v>123001</v>
      </c>
      <c r="D481" s="66" t="s">
        <v>1090</v>
      </c>
      <c r="E481" s="66" t="s">
        <v>1059</v>
      </c>
      <c r="F481" s="65" t="s">
        <v>53</v>
      </c>
      <c r="G481" s="65">
        <v>50421000</v>
      </c>
      <c r="H481" s="66" t="s">
        <v>413</v>
      </c>
      <c r="I481" s="66">
        <v>13</v>
      </c>
      <c r="J481" s="66" t="s">
        <v>414</v>
      </c>
      <c r="K481" s="66" t="s">
        <v>415</v>
      </c>
      <c r="L481" s="66" t="s">
        <v>414</v>
      </c>
      <c r="M481" s="66" t="s">
        <v>417</v>
      </c>
      <c r="N481" s="67">
        <v>164.5148183558907</v>
      </c>
      <c r="O481" s="67">
        <v>157.57559982841647</v>
      </c>
      <c r="P481" s="67">
        <v>164.5148183558907</v>
      </c>
      <c r="Q481" s="67">
        <v>164.5148183558907</v>
      </c>
      <c r="Z481" s="26">
        <f t="shared" si="7"/>
        <v>651.12005489608862</v>
      </c>
    </row>
    <row r="482" spans="1:26" hidden="1">
      <c r="A482" s="65" t="s">
        <v>41</v>
      </c>
      <c r="B482" s="66" t="s">
        <v>1291</v>
      </c>
      <c r="C482" s="65">
        <v>123001</v>
      </c>
      <c r="D482" s="66" t="s">
        <v>1090</v>
      </c>
      <c r="E482" s="66" t="s">
        <v>1059</v>
      </c>
      <c r="F482" s="65" t="s">
        <v>54</v>
      </c>
      <c r="G482" s="65">
        <v>50422000</v>
      </c>
      <c r="H482" s="66" t="s">
        <v>419</v>
      </c>
      <c r="I482" s="66">
        <v>13</v>
      </c>
      <c r="J482" s="66" t="s">
        <v>414</v>
      </c>
      <c r="K482" s="66" t="s">
        <v>415</v>
      </c>
      <c r="L482" s="66" t="s">
        <v>414</v>
      </c>
      <c r="M482" s="66" t="s">
        <v>417</v>
      </c>
      <c r="N482" s="67">
        <v>250.40556697793784</v>
      </c>
      <c r="O482" s="67">
        <v>239.0212230243952</v>
      </c>
      <c r="P482" s="67">
        <v>250.40556697793784</v>
      </c>
      <c r="Q482" s="67">
        <v>250.40556697793784</v>
      </c>
      <c r="Z482" s="26">
        <f t="shared" si="7"/>
        <v>990.23792395820874</v>
      </c>
    </row>
    <row r="483" spans="1:26" hidden="1">
      <c r="A483" s="65" t="s">
        <v>41</v>
      </c>
      <c r="B483" s="66" t="s">
        <v>1291</v>
      </c>
      <c r="C483" s="65">
        <v>123001</v>
      </c>
      <c r="D483" s="66" t="s">
        <v>1090</v>
      </c>
      <c r="E483" s="66" t="s">
        <v>1059</v>
      </c>
      <c r="F483" s="65" t="s">
        <v>205</v>
      </c>
      <c r="G483" s="65">
        <v>52546000</v>
      </c>
      <c r="H483" s="66" t="s">
        <v>572</v>
      </c>
      <c r="I483" s="66">
        <v>16</v>
      </c>
      <c r="J483" s="66" t="s">
        <v>553</v>
      </c>
      <c r="K483" s="66" t="s">
        <v>554</v>
      </c>
      <c r="L483" s="66" t="s">
        <v>555</v>
      </c>
      <c r="M483" s="66" t="s">
        <v>506</v>
      </c>
      <c r="N483" s="67">
        <v>500</v>
      </c>
      <c r="O483" s="67">
        <v>500</v>
      </c>
      <c r="P483" s="67">
        <v>0</v>
      </c>
      <c r="Q483" s="67">
        <v>0</v>
      </c>
      <c r="Z483" s="26">
        <f t="shared" si="7"/>
        <v>1000</v>
      </c>
    </row>
    <row r="484" spans="1:26" hidden="1">
      <c r="A484" s="65" t="s">
        <v>41</v>
      </c>
      <c r="B484" s="66" t="s">
        <v>1291</v>
      </c>
      <c r="C484" s="65">
        <v>123001</v>
      </c>
      <c r="D484" s="66" t="s">
        <v>1090</v>
      </c>
      <c r="E484" s="66" t="s">
        <v>1059</v>
      </c>
      <c r="F484" s="65" t="s">
        <v>97</v>
      </c>
      <c r="G484" s="65">
        <v>52574100</v>
      </c>
      <c r="H484" s="66" t="s">
        <v>623</v>
      </c>
      <c r="I484" s="66">
        <v>17</v>
      </c>
      <c r="J484" s="66" t="s">
        <v>617</v>
      </c>
      <c r="K484" s="66" t="s">
        <v>618</v>
      </c>
      <c r="L484" s="66" t="s">
        <v>617</v>
      </c>
      <c r="M484" s="66" t="s">
        <v>506</v>
      </c>
      <c r="N484" s="67">
        <v>100</v>
      </c>
      <c r="O484" s="67">
        <v>100</v>
      </c>
      <c r="P484" s="67">
        <v>100</v>
      </c>
      <c r="Q484" s="67">
        <v>100</v>
      </c>
      <c r="Z484" s="26">
        <f t="shared" si="7"/>
        <v>400</v>
      </c>
    </row>
    <row r="485" spans="1:26" hidden="1">
      <c r="A485" s="65" t="s">
        <v>41</v>
      </c>
      <c r="B485" s="66" t="s">
        <v>1291</v>
      </c>
      <c r="C485" s="65">
        <v>123001</v>
      </c>
      <c r="D485" s="66" t="s">
        <v>1090</v>
      </c>
      <c r="E485" s="66" t="s">
        <v>1059</v>
      </c>
      <c r="F485" s="65" t="s">
        <v>192</v>
      </c>
      <c r="G485" s="65">
        <v>63110000</v>
      </c>
      <c r="H485" s="66" t="s">
        <v>844</v>
      </c>
      <c r="I485" s="66">
        <v>29</v>
      </c>
      <c r="J485" s="66" t="s">
        <v>814</v>
      </c>
      <c r="K485" s="66" t="s">
        <v>815</v>
      </c>
      <c r="L485" s="66" t="s">
        <v>816</v>
      </c>
      <c r="M485" s="66" t="s">
        <v>846</v>
      </c>
      <c r="N485" s="67">
        <v>500</v>
      </c>
      <c r="O485" s="67">
        <v>500</v>
      </c>
      <c r="P485" s="67">
        <v>500</v>
      </c>
      <c r="Q485" s="67">
        <v>500</v>
      </c>
      <c r="Z485" s="26">
        <f t="shared" si="7"/>
        <v>2000</v>
      </c>
    </row>
    <row r="486" spans="1:26" hidden="1">
      <c r="A486" s="65" t="s">
        <v>41</v>
      </c>
      <c r="B486" s="66" t="s">
        <v>1291</v>
      </c>
      <c r="C486" s="65">
        <v>123001</v>
      </c>
      <c r="D486" s="66" t="s">
        <v>1090</v>
      </c>
      <c r="E486" s="66" t="s">
        <v>1059</v>
      </c>
      <c r="F486" s="65" t="s">
        <v>69</v>
      </c>
      <c r="G486" s="65">
        <v>68532000</v>
      </c>
      <c r="H486" s="66" t="s">
        <v>892</v>
      </c>
      <c r="I486" s="66">
        <v>34</v>
      </c>
      <c r="J486" s="66" t="s">
        <v>887</v>
      </c>
      <c r="K486" s="66" t="s">
        <v>888</v>
      </c>
      <c r="L486" s="66" t="s">
        <v>887</v>
      </c>
      <c r="M486" s="66" t="s">
        <v>894</v>
      </c>
      <c r="N486" s="67">
        <v>0</v>
      </c>
      <c r="O486" s="67">
        <v>0</v>
      </c>
      <c r="P486" s="67">
        <v>0</v>
      </c>
      <c r="Q486" s="67">
        <v>0</v>
      </c>
      <c r="Z486" s="26">
        <f t="shared" si="7"/>
        <v>0</v>
      </c>
    </row>
    <row r="487" spans="1:26" hidden="1">
      <c r="A487" s="65" t="s">
        <v>41</v>
      </c>
      <c r="B487" s="66" t="s">
        <v>1291</v>
      </c>
      <c r="C487" s="65">
        <v>123001</v>
      </c>
      <c r="D487" s="66" t="s">
        <v>1090</v>
      </c>
      <c r="E487" s="66" t="s">
        <v>1059</v>
      </c>
      <c r="F487" s="65" t="s">
        <v>70</v>
      </c>
      <c r="G487" s="65">
        <v>68533000</v>
      </c>
      <c r="H487" s="66" t="s">
        <v>896</v>
      </c>
      <c r="I487" s="66">
        <v>34</v>
      </c>
      <c r="J487" s="66" t="s">
        <v>887</v>
      </c>
      <c r="K487" s="66" t="s">
        <v>888</v>
      </c>
      <c r="L487" s="66" t="s">
        <v>887</v>
      </c>
      <c r="M487" s="66" t="s">
        <v>894</v>
      </c>
      <c r="N487" s="67">
        <v>393.29577575800005</v>
      </c>
      <c r="O487" s="67">
        <v>376.71201735799991</v>
      </c>
      <c r="P487" s="67">
        <v>393.29577575800005</v>
      </c>
      <c r="Q487" s="67">
        <v>393.29577575800005</v>
      </c>
      <c r="Z487" s="26">
        <f t="shared" si="7"/>
        <v>1556.5993446319999</v>
      </c>
    </row>
    <row r="488" spans="1:26" hidden="1">
      <c r="A488" s="65" t="s">
        <v>41</v>
      </c>
      <c r="B488" s="66" t="s">
        <v>1291</v>
      </c>
      <c r="C488" s="65">
        <v>123001</v>
      </c>
      <c r="D488" s="66" t="s">
        <v>1090</v>
      </c>
      <c r="E488" s="66" t="s">
        <v>1059</v>
      </c>
      <c r="F488" s="65" t="s">
        <v>71</v>
      </c>
      <c r="G488" s="65">
        <v>68535000</v>
      </c>
      <c r="H488" s="66" t="s">
        <v>898</v>
      </c>
      <c r="I488" s="66">
        <v>34</v>
      </c>
      <c r="J488" s="66" t="s">
        <v>887</v>
      </c>
      <c r="K488" s="66" t="s">
        <v>888</v>
      </c>
      <c r="L488" s="66" t="s">
        <v>887</v>
      </c>
      <c r="M488" s="66" t="s">
        <v>894</v>
      </c>
      <c r="N488" s="67">
        <v>0</v>
      </c>
      <c r="O488" s="67">
        <v>0</v>
      </c>
      <c r="P488" s="67">
        <v>0</v>
      </c>
      <c r="Q488" s="67">
        <v>0</v>
      </c>
      <c r="Z488" s="26">
        <f t="shared" si="7"/>
        <v>0</v>
      </c>
    </row>
    <row r="489" spans="1:26" hidden="1">
      <c r="A489" s="65" t="s">
        <v>42</v>
      </c>
      <c r="B489" s="66" t="s">
        <v>1291</v>
      </c>
      <c r="C489" s="65">
        <v>123005</v>
      </c>
      <c r="D489" s="66" t="s">
        <v>1093</v>
      </c>
      <c r="E489" s="66" t="s">
        <v>1059</v>
      </c>
      <c r="F489" s="65" t="s">
        <v>80</v>
      </c>
      <c r="G489" s="65">
        <v>50109900</v>
      </c>
      <c r="H489" s="66" t="s">
        <v>388</v>
      </c>
      <c r="I489" s="66">
        <v>10</v>
      </c>
      <c r="J489" s="66" t="s">
        <v>347</v>
      </c>
      <c r="K489" s="66" t="s">
        <v>348</v>
      </c>
      <c r="L489" s="66" t="s">
        <v>349</v>
      </c>
      <c r="M489" s="66" t="s">
        <v>351</v>
      </c>
      <c r="N489" s="67">
        <v>-1431.4770060800001</v>
      </c>
      <c r="O489" s="67">
        <v>-1366.4098694400002</v>
      </c>
      <c r="P489" s="67">
        <v>-1431.4770060800001</v>
      </c>
      <c r="Q489" s="67">
        <v>-1431.4770060800001</v>
      </c>
      <c r="Z489" s="26">
        <f t="shared" si="7"/>
        <v>-5660.8408876800004</v>
      </c>
    </row>
    <row r="490" spans="1:26" hidden="1">
      <c r="A490" s="65" t="s">
        <v>42</v>
      </c>
      <c r="B490" s="66" t="s">
        <v>1291</v>
      </c>
      <c r="C490" s="65">
        <v>123005</v>
      </c>
      <c r="D490" s="66" t="s">
        <v>1093</v>
      </c>
      <c r="E490" s="66" t="s">
        <v>1059</v>
      </c>
      <c r="F490" s="65" t="s">
        <v>152</v>
      </c>
      <c r="G490" s="65">
        <v>50110000</v>
      </c>
      <c r="H490" s="66" t="s">
        <v>389</v>
      </c>
      <c r="I490" s="66">
        <v>10</v>
      </c>
      <c r="J490" s="66" t="s">
        <v>347</v>
      </c>
      <c r="K490" s="66" t="s">
        <v>348</v>
      </c>
      <c r="L490" s="66" t="s">
        <v>349</v>
      </c>
      <c r="M490" s="66" t="s">
        <v>351</v>
      </c>
      <c r="N490" s="67">
        <v>453.71008</v>
      </c>
      <c r="O490" s="67">
        <v>453.71008</v>
      </c>
      <c r="P490" s="67">
        <v>453.71008</v>
      </c>
      <c r="Q490" s="67">
        <v>453.71008</v>
      </c>
      <c r="Z490" s="26">
        <f t="shared" si="7"/>
        <v>1814.84032</v>
      </c>
    </row>
    <row r="491" spans="1:26" hidden="1">
      <c r="A491" s="65" t="s">
        <v>42</v>
      </c>
      <c r="B491" s="66" t="s">
        <v>1291</v>
      </c>
      <c r="C491" s="65">
        <v>123005</v>
      </c>
      <c r="D491" s="66" t="s">
        <v>1093</v>
      </c>
      <c r="E491" s="66" t="s">
        <v>1059</v>
      </c>
      <c r="F491" s="65" t="s">
        <v>52</v>
      </c>
      <c r="G491" s="65">
        <v>50100000</v>
      </c>
      <c r="H491" s="66" t="s">
        <v>346</v>
      </c>
      <c r="I491" s="66">
        <v>10</v>
      </c>
      <c r="J491" s="66" t="s">
        <v>347</v>
      </c>
      <c r="K491" s="66" t="s">
        <v>348</v>
      </c>
      <c r="L491" s="66" t="s">
        <v>349</v>
      </c>
      <c r="M491" s="66" t="s">
        <v>351</v>
      </c>
      <c r="N491" s="67">
        <v>13697.292870400001</v>
      </c>
      <c r="O491" s="67">
        <v>13074.6904672</v>
      </c>
      <c r="P491" s="67">
        <v>13697.292870400001</v>
      </c>
      <c r="Q491" s="67">
        <v>13697.292870400001</v>
      </c>
      <c r="Z491" s="26">
        <f t="shared" si="7"/>
        <v>54166.569078400003</v>
      </c>
    </row>
    <row r="492" spans="1:26" hidden="1">
      <c r="A492" s="65" t="s">
        <v>42</v>
      </c>
      <c r="B492" s="66" t="s">
        <v>1291</v>
      </c>
      <c r="C492" s="65">
        <v>123005</v>
      </c>
      <c r="D492" s="66" t="s">
        <v>1093</v>
      </c>
      <c r="E492" s="66" t="s">
        <v>1059</v>
      </c>
      <c r="F492" s="65" t="s">
        <v>81</v>
      </c>
      <c r="G492" s="65">
        <v>50171000</v>
      </c>
      <c r="H492" s="66" t="s">
        <v>409</v>
      </c>
      <c r="I492" s="66">
        <v>10</v>
      </c>
      <c r="J492" s="66" t="s">
        <v>347</v>
      </c>
      <c r="K492" s="66" t="s">
        <v>348</v>
      </c>
      <c r="L492" s="66" t="s">
        <v>349</v>
      </c>
      <c r="M492" s="66" t="s">
        <v>351</v>
      </c>
      <c r="N492" s="67">
        <v>701.42847154750609</v>
      </c>
      <c r="O492" s="67">
        <v>669.544904658983</v>
      </c>
      <c r="P492" s="67">
        <v>701.42847154750609</v>
      </c>
      <c r="Q492" s="67">
        <v>701.42847154750609</v>
      </c>
      <c r="Z492" s="26">
        <f t="shared" si="7"/>
        <v>2773.8303193015013</v>
      </c>
    </row>
    <row r="493" spans="1:26" hidden="1">
      <c r="A493" s="65" t="s">
        <v>42</v>
      </c>
      <c r="B493" s="66" t="s">
        <v>1291</v>
      </c>
      <c r="C493" s="65">
        <v>123005</v>
      </c>
      <c r="D493" s="66" t="s">
        <v>1093</v>
      </c>
      <c r="E493" s="66" t="s">
        <v>1059</v>
      </c>
      <c r="F493" s="65" t="s">
        <v>84</v>
      </c>
      <c r="G493" s="65">
        <v>50550000</v>
      </c>
      <c r="H493" s="66" t="s">
        <v>446</v>
      </c>
      <c r="I493" s="66">
        <v>12</v>
      </c>
      <c r="J493" s="66" t="s">
        <v>442</v>
      </c>
      <c r="K493" s="66" t="s">
        <v>443</v>
      </c>
      <c r="L493" s="66" t="s">
        <v>444</v>
      </c>
      <c r="M493" s="66" t="s">
        <v>417</v>
      </c>
      <c r="N493" s="67">
        <v>2735.74</v>
      </c>
      <c r="O493" s="67">
        <v>2735.74</v>
      </c>
      <c r="P493" s="67">
        <v>2735.74</v>
      </c>
      <c r="Q493" s="67">
        <v>2735.74</v>
      </c>
      <c r="Z493" s="26">
        <f t="shared" si="7"/>
        <v>10942.96</v>
      </c>
    </row>
    <row r="494" spans="1:26" hidden="1">
      <c r="A494" s="65" t="s">
        <v>42</v>
      </c>
      <c r="B494" s="66" t="s">
        <v>1291</v>
      </c>
      <c r="C494" s="65">
        <v>123005</v>
      </c>
      <c r="D494" s="66" t="s">
        <v>1093</v>
      </c>
      <c r="E494" s="66" t="s">
        <v>1059</v>
      </c>
      <c r="F494" s="65" t="s">
        <v>85</v>
      </c>
      <c r="G494" s="65">
        <v>50550100</v>
      </c>
      <c r="H494" s="66" t="s">
        <v>447</v>
      </c>
      <c r="I494" s="66">
        <v>12</v>
      </c>
      <c r="J494" s="66" t="s">
        <v>442</v>
      </c>
      <c r="K494" s="66" t="s">
        <v>443</v>
      </c>
      <c r="L494" s="66" t="s">
        <v>444</v>
      </c>
      <c r="M494" s="66" t="s">
        <v>417</v>
      </c>
      <c r="N494" s="67">
        <v>-185.60000000000002</v>
      </c>
      <c r="O494" s="67">
        <v>-185.60000000000002</v>
      </c>
      <c r="P494" s="67">
        <v>-185.60000000000002</v>
      </c>
      <c r="Q494" s="67">
        <v>-185.60000000000002</v>
      </c>
      <c r="Z494" s="26">
        <f t="shared" si="7"/>
        <v>-742.40000000000009</v>
      </c>
    </row>
    <row r="495" spans="1:26" hidden="1">
      <c r="A495" s="65" t="s">
        <v>42</v>
      </c>
      <c r="B495" s="66" t="s">
        <v>1291</v>
      </c>
      <c r="C495" s="65">
        <v>123005</v>
      </c>
      <c r="D495" s="66" t="s">
        <v>1093</v>
      </c>
      <c r="E495" s="66" t="s">
        <v>1059</v>
      </c>
      <c r="F495" s="65" t="s">
        <v>53</v>
      </c>
      <c r="G495" s="65">
        <v>50421000</v>
      </c>
      <c r="H495" s="66" t="s">
        <v>413</v>
      </c>
      <c r="I495" s="66">
        <v>13</v>
      </c>
      <c r="J495" s="66" t="s">
        <v>414</v>
      </c>
      <c r="K495" s="66" t="s">
        <v>415</v>
      </c>
      <c r="L495" s="66" t="s">
        <v>414</v>
      </c>
      <c r="M495" s="66" t="s">
        <v>417</v>
      </c>
      <c r="N495" s="67">
        <v>335.55084971173824</v>
      </c>
      <c r="O495" s="67">
        <v>320.61608541293799</v>
      </c>
      <c r="P495" s="67">
        <v>335.55084971173824</v>
      </c>
      <c r="Q495" s="67">
        <v>335.55084971173824</v>
      </c>
      <c r="Z495" s="26">
        <f t="shared" si="7"/>
        <v>1327.2686345481527</v>
      </c>
    </row>
    <row r="496" spans="1:26" hidden="1">
      <c r="A496" s="65" t="s">
        <v>42</v>
      </c>
      <c r="B496" s="66" t="s">
        <v>1291</v>
      </c>
      <c r="C496" s="65">
        <v>123005</v>
      </c>
      <c r="D496" s="66" t="s">
        <v>1093</v>
      </c>
      <c r="E496" s="66" t="s">
        <v>1059</v>
      </c>
      <c r="F496" s="65" t="s">
        <v>54</v>
      </c>
      <c r="G496" s="65">
        <v>50422000</v>
      </c>
      <c r="H496" s="66" t="s">
        <v>419</v>
      </c>
      <c r="I496" s="66">
        <v>13</v>
      </c>
      <c r="J496" s="66" t="s">
        <v>414</v>
      </c>
      <c r="K496" s="66" t="s">
        <v>415</v>
      </c>
      <c r="L496" s="66" t="s">
        <v>414</v>
      </c>
      <c r="M496" s="66" t="s">
        <v>417</v>
      </c>
      <c r="N496" s="67">
        <v>369.75271259294936</v>
      </c>
      <c r="O496" s="67">
        <v>352.94258929326986</v>
      </c>
      <c r="P496" s="67">
        <v>369.75271259294936</v>
      </c>
      <c r="Q496" s="67">
        <v>369.75271259294936</v>
      </c>
      <c r="Z496" s="26">
        <f t="shared" si="7"/>
        <v>1462.2007270721181</v>
      </c>
    </row>
    <row r="497" spans="1:26" hidden="1">
      <c r="A497" s="65" t="s">
        <v>42</v>
      </c>
      <c r="B497" s="66" t="s">
        <v>1291</v>
      </c>
      <c r="C497" s="65">
        <v>123005</v>
      </c>
      <c r="D497" s="66" t="s">
        <v>1093</v>
      </c>
      <c r="E497" s="66" t="s">
        <v>1059</v>
      </c>
      <c r="F497" s="65" t="s">
        <v>186</v>
      </c>
      <c r="G497" s="65">
        <v>50456000</v>
      </c>
      <c r="H497" s="66" t="s">
        <v>438</v>
      </c>
      <c r="I497" s="66">
        <v>13</v>
      </c>
      <c r="J497" s="66" t="s">
        <v>414</v>
      </c>
      <c r="K497" s="66" t="s">
        <v>415</v>
      </c>
      <c r="L497" s="66" t="s">
        <v>414</v>
      </c>
      <c r="M497" s="66" t="s">
        <v>417</v>
      </c>
      <c r="N497" s="67">
        <v>0</v>
      </c>
      <c r="O497" s="67">
        <v>0</v>
      </c>
      <c r="P497" s="67">
        <v>2500</v>
      </c>
      <c r="Q497" s="67">
        <v>2500</v>
      </c>
      <c r="Z497" s="26">
        <f t="shared" si="7"/>
        <v>5000</v>
      </c>
    </row>
    <row r="498" spans="1:26" hidden="1">
      <c r="A498" s="65" t="s">
        <v>42</v>
      </c>
      <c r="B498" s="66" t="s">
        <v>1291</v>
      </c>
      <c r="C498" s="65">
        <v>123005</v>
      </c>
      <c r="D498" s="66" t="s">
        <v>1093</v>
      </c>
      <c r="E498" s="66" t="s">
        <v>1059</v>
      </c>
      <c r="F498" s="65" t="s">
        <v>90</v>
      </c>
      <c r="G498" s="65">
        <v>50421100</v>
      </c>
      <c r="H498" s="66" t="s">
        <v>418</v>
      </c>
      <c r="I498" s="66">
        <v>13</v>
      </c>
      <c r="J498" s="66" t="s">
        <v>414</v>
      </c>
      <c r="K498" s="66" t="s">
        <v>415</v>
      </c>
      <c r="L498" s="66" t="s">
        <v>414</v>
      </c>
      <c r="M498" s="66" t="s">
        <v>417</v>
      </c>
      <c r="N498" s="67">
        <v>-45.807259842869883</v>
      </c>
      <c r="O498" s="67">
        <v>-43.725111668193989</v>
      </c>
      <c r="P498" s="67">
        <v>-45.807259842869883</v>
      </c>
      <c r="Q498" s="67">
        <v>-45.807259842869883</v>
      </c>
      <c r="Z498" s="26">
        <f t="shared" si="7"/>
        <v>-181.14689119680364</v>
      </c>
    </row>
    <row r="499" spans="1:26" hidden="1">
      <c r="A499" s="65" t="s">
        <v>42</v>
      </c>
      <c r="B499" s="66" t="s">
        <v>1291</v>
      </c>
      <c r="C499" s="65">
        <v>123005</v>
      </c>
      <c r="D499" s="66" t="s">
        <v>1093</v>
      </c>
      <c r="E499" s="66" t="s">
        <v>1059</v>
      </c>
      <c r="F499" s="65" t="s">
        <v>91</v>
      </c>
      <c r="G499" s="65">
        <v>50422100</v>
      </c>
      <c r="H499" s="66" t="s">
        <v>420</v>
      </c>
      <c r="I499" s="66">
        <v>13</v>
      </c>
      <c r="J499" s="66" t="s">
        <v>414</v>
      </c>
      <c r="K499" s="66" t="s">
        <v>415</v>
      </c>
      <c r="L499" s="66" t="s">
        <v>414</v>
      </c>
      <c r="M499" s="66" t="s">
        <v>417</v>
      </c>
      <c r="N499" s="67">
        <v>-75.152542518589868</v>
      </c>
      <c r="O499" s="67">
        <v>-71.736517858653968</v>
      </c>
      <c r="P499" s="67">
        <v>-75.152542518589868</v>
      </c>
      <c r="Q499" s="67">
        <v>-75.152542518589868</v>
      </c>
      <c r="Z499" s="26">
        <f t="shared" si="7"/>
        <v>-297.19414541442359</v>
      </c>
    </row>
    <row r="500" spans="1:26" hidden="1">
      <c r="A500" s="65" t="s">
        <v>42</v>
      </c>
      <c r="B500" s="66" t="s">
        <v>1291</v>
      </c>
      <c r="C500" s="65">
        <v>123005</v>
      </c>
      <c r="D500" s="66" t="s">
        <v>1093</v>
      </c>
      <c r="E500" s="66" t="s">
        <v>1059</v>
      </c>
      <c r="F500" s="65" t="s">
        <v>92</v>
      </c>
      <c r="G500" s="65">
        <v>53150000</v>
      </c>
      <c r="H500" s="66" t="s">
        <v>658</v>
      </c>
      <c r="I500" s="66">
        <v>15</v>
      </c>
      <c r="J500" s="66" t="s">
        <v>650</v>
      </c>
      <c r="K500" s="66" t="s">
        <v>651</v>
      </c>
      <c r="L500" s="66" t="s">
        <v>650</v>
      </c>
      <c r="M500" s="66" t="s">
        <v>660</v>
      </c>
      <c r="N500" s="67">
        <v>100</v>
      </c>
      <c r="O500" s="67">
        <v>100</v>
      </c>
      <c r="P500" s="67">
        <v>100</v>
      </c>
      <c r="Q500" s="67">
        <v>100</v>
      </c>
      <c r="Z500" s="26">
        <f t="shared" si="7"/>
        <v>400</v>
      </c>
    </row>
    <row r="501" spans="1:26" hidden="1">
      <c r="A501" s="65" t="s">
        <v>42</v>
      </c>
      <c r="B501" s="66" t="s">
        <v>1291</v>
      </c>
      <c r="C501" s="65">
        <v>123005</v>
      </c>
      <c r="D501" s="66" t="s">
        <v>1093</v>
      </c>
      <c r="E501" s="66" t="s">
        <v>1059</v>
      </c>
      <c r="F501" s="65" t="s">
        <v>188</v>
      </c>
      <c r="G501" s="65">
        <v>52532000</v>
      </c>
      <c r="H501" s="66" t="s">
        <v>552</v>
      </c>
      <c r="I501" s="66">
        <v>16</v>
      </c>
      <c r="J501" s="66" t="s">
        <v>553</v>
      </c>
      <c r="K501" s="66" t="s">
        <v>554</v>
      </c>
      <c r="L501" s="66" t="s">
        <v>555</v>
      </c>
      <c r="M501" s="66" t="s">
        <v>506</v>
      </c>
      <c r="N501" s="67">
        <v>350</v>
      </c>
      <c r="O501" s="67">
        <v>350</v>
      </c>
      <c r="P501" s="67">
        <v>350</v>
      </c>
      <c r="Q501" s="67">
        <v>350</v>
      </c>
      <c r="Z501" s="26">
        <f t="shared" si="7"/>
        <v>1400</v>
      </c>
    </row>
    <row r="502" spans="1:26" hidden="1">
      <c r="A502" s="65" t="s">
        <v>42</v>
      </c>
      <c r="B502" s="66" t="s">
        <v>1291</v>
      </c>
      <c r="C502" s="65">
        <v>123005</v>
      </c>
      <c r="D502" s="66" t="s">
        <v>1093</v>
      </c>
      <c r="E502" s="66" t="s">
        <v>1059</v>
      </c>
      <c r="F502" s="65" t="s">
        <v>205</v>
      </c>
      <c r="G502" s="65">
        <v>52546000</v>
      </c>
      <c r="H502" s="66" t="s">
        <v>572</v>
      </c>
      <c r="I502" s="66">
        <v>16</v>
      </c>
      <c r="J502" s="66" t="s">
        <v>553</v>
      </c>
      <c r="K502" s="66" t="s">
        <v>554</v>
      </c>
      <c r="L502" s="66" t="s">
        <v>555</v>
      </c>
      <c r="M502" s="66" t="s">
        <v>506</v>
      </c>
      <c r="N502" s="67">
        <v>100</v>
      </c>
      <c r="O502" s="67">
        <v>100</v>
      </c>
      <c r="P502" s="67">
        <v>100</v>
      </c>
      <c r="Q502" s="67">
        <v>100</v>
      </c>
      <c r="Z502" s="26">
        <f t="shared" si="7"/>
        <v>400</v>
      </c>
    </row>
    <row r="503" spans="1:26" hidden="1">
      <c r="A503" s="65" t="s">
        <v>42</v>
      </c>
      <c r="B503" s="66" t="s">
        <v>1291</v>
      </c>
      <c r="C503" s="65">
        <v>123005</v>
      </c>
      <c r="D503" s="66" t="s">
        <v>1093</v>
      </c>
      <c r="E503" s="66" t="s">
        <v>1059</v>
      </c>
      <c r="F503" s="65" t="s">
        <v>94</v>
      </c>
      <c r="G503" s="65">
        <v>52550000</v>
      </c>
      <c r="H503" s="66" t="s">
        <v>584</v>
      </c>
      <c r="I503" s="66">
        <v>16</v>
      </c>
      <c r="J503" s="66" t="s">
        <v>553</v>
      </c>
      <c r="K503" s="66" t="s">
        <v>554</v>
      </c>
      <c r="L503" s="66" t="s">
        <v>555</v>
      </c>
      <c r="M503" s="66" t="s">
        <v>506</v>
      </c>
      <c r="N503" s="67">
        <v>100</v>
      </c>
      <c r="O503" s="67">
        <v>100</v>
      </c>
      <c r="P503" s="67">
        <v>100</v>
      </c>
      <c r="Q503" s="67">
        <v>100</v>
      </c>
      <c r="Z503" s="26">
        <f t="shared" si="7"/>
        <v>400</v>
      </c>
    </row>
    <row r="504" spans="1:26" hidden="1">
      <c r="A504" s="65" t="s">
        <v>42</v>
      </c>
      <c r="B504" s="66" t="s">
        <v>1291</v>
      </c>
      <c r="C504" s="65">
        <v>123005</v>
      </c>
      <c r="D504" s="66" t="s">
        <v>1093</v>
      </c>
      <c r="E504" s="66" t="s">
        <v>1059</v>
      </c>
      <c r="F504" s="65" t="s">
        <v>96</v>
      </c>
      <c r="G504" s="65">
        <v>52574000</v>
      </c>
      <c r="H504" s="66" t="s">
        <v>616</v>
      </c>
      <c r="I504" s="66">
        <v>17</v>
      </c>
      <c r="J504" s="66" t="s">
        <v>617</v>
      </c>
      <c r="K504" s="66" t="s">
        <v>618</v>
      </c>
      <c r="L504" s="66" t="s">
        <v>617</v>
      </c>
      <c r="M504" s="66" t="s">
        <v>506</v>
      </c>
      <c r="N504" s="67">
        <v>2400</v>
      </c>
      <c r="O504" s="67">
        <v>2400</v>
      </c>
      <c r="P504" s="67">
        <v>2400</v>
      </c>
      <c r="Q504" s="67">
        <v>2400</v>
      </c>
      <c r="Z504" s="26">
        <f t="shared" si="7"/>
        <v>9600</v>
      </c>
    </row>
    <row r="505" spans="1:26" hidden="1">
      <c r="A505" s="65" t="s">
        <v>42</v>
      </c>
      <c r="B505" s="66" t="s">
        <v>1291</v>
      </c>
      <c r="C505" s="65">
        <v>123005</v>
      </c>
      <c r="D505" s="66" t="s">
        <v>1093</v>
      </c>
      <c r="E505" s="66" t="s">
        <v>1059</v>
      </c>
      <c r="F505" s="65" t="s">
        <v>97</v>
      </c>
      <c r="G505" s="65">
        <v>52574100</v>
      </c>
      <c r="H505" s="66" t="s">
        <v>623</v>
      </c>
      <c r="I505" s="66">
        <v>17</v>
      </c>
      <c r="J505" s="66" t="s">
        <v>617</v>
      </c>
      <c r="K505" s="66" t="s">
        <v>618</v>
      </c>
      <c r="L505" s="66" t="s">
        <v>617</v>
      </c>
      <c r="M505" s="66" t="s">
        <v>506</v>
      </c>
      <c r="N505" s="67">
        <v>150</v>
      </c>
      <c r="O505" s="67">
        <v>150</v>
      </c>
      <c r="P505" s="67">
        <v>150</v>
      </c>
      <c r="Q505" s="67">
        <v>150</v>
      </c>
      <c r="Z505" s="26">
        <f t="shared" si="7"/>
        <v>600</v>
      </c>
    </row>
    <row r="506" spans="1:26" hidden="1">
      <c r="A506" s="65" t="s">
        <v>42</v>
      </c>
      <c r="B506" s="66" t="s">
        <v>1291</v>
      </c>
      <c r="C506" s="65">
        <v>123005</v>
      </c>
      <c r="D506" s="66" t="s">
        <v>1093</v>
      </c>
      <c r="E506" s="66" t="s">
        <v>1059</v>
      </c>
      <c r="F506" s="65" t="s">
        <v>99</v>
      </c>
      <c r="G506" s="65">
        <v>52562000</v>
      </c>
      <c r="H506" s="66" t="s">
        <v>590</v>
      </c>
      <c r="I506" s="66">
        <v>19</v>
      </c>
      <c r="J506" s="66" t="s">
        <v>527</v>
      </c>
      <c r="K506" s="66" t="s">
        <v>528</v>
      </c>
      <c r="L506" s="66" t="s">
        <v>529</v>
      </c>
      <c r="M506" s="66" t="s">
        <v>506</v>
      </c>
      <c r="N506" s="67">
        <v>300</v>
      </c>
      <c r="O506" s="67">
        <v>300</v>
      </c>
      <c r="P506" s="67">
        <v>300</v>
      </c>
      <c r="Q506" s="67">
        <v>300</v>
      </c>
      <c r="Z506" s="26">
        <f t="shared" si="7"/>
        <v>1200</v>
      </c>
    </row>
    <row r="507" spans="1:26" hidden="1">
      <c r="A507" s="65" t="s">
        <v>42</v>
      </c>
      <c r="B507" s="66" t="s">
        <v>1291</v>
      </c>
      <c r="C507" s="65">
        <v>123005</v>
      </c>
      <c r="D507" s="66" t="s">
        <v>1093</v>
      </c>
      <c r="E507" s="66" t="s">
        <v>1059</v>
      </c>
      <c r="F507" s="65" t="s">
        <v>102</v>
      </c>
      <c r="G507" s="65">
        <v>52534021</v>
      </c>
      <c r="H507" s="66" t="s">
        <v>564</v>
      </c>
      <c r="I507" s="66">
        <v>21</v>
      </c>
      <c r="J507" s="66" t="s">
        <v>561</v>
      </c>
      <c r="K507" s="66" t="s">
        <v>562</v>
      </c>
      <c r="L507" s="66" t="s">
        <v>563</v>
      </c>
      <c r="M507" s="66" t="s">
        <v>506</v>
      </c>
      <c r="N507" s="67">
        <v>100</v>
      </c>
      <c r="O507" s="67">
        <v>100</v>
      </c>
      <c r="P507" s="67">
        <v>100</v>
      </c>
      <c r="Q507" s="67">
        <v>100</v>
      </c>
      <c r="Z507" s="26">
        <f t="shared" si="7"/>
        <v>400</v>
      </c>
    </row>
    <row r="508" spans="1:26" hidden="1">
      <c r="A508" s="65" t="s">
        <v>42</v>
      </c>
      <c r="B508" s="66" t="s">
        <v>1291</v>
      </c>
      <c r="C508" s="65">
        <v>123005</v>
      </c>
      <c r="D508" s="66" t="s">
        <v>1093</v>
      </c>
      <c r="E508" s="66" t="s">
        <v>1059</v>
      </c>
      <c r="F508" s="65" t="s">
        <v>106</v>
      </c>
      <c r="G508" s="65">
        <v>52527000</v>
      </c>
      <c r="H508" s="66" t="s">
        <v>550</v>
      </c>
      <c r="I508" s="66">
        <v>22</v>
      </c>
      <c r="J508" s="66" t="s">
        <v>489</v>
      </c>
      <c r="K508" s="66" t="s">
        <v>490</v>
      </c>
      <c r="L508" s="66" t="s">
        <v>489</v>
      </c>
      <c r="M508" s="66" t="s">
        <v>506</v>
      </c>
      <c r="N508" s="67">
        <v>200</v>
      </c>
      <c r="O508" s="67">
        <v>200</v>
      </c>
      <c r="P508" s="67">
        <v>200</v>
      </c>
      <c r="Q508" s="67">
        <v>200</v>
      </c>
      <c r="Z508" s="26">
        <f t="shared" si="7"/>
        <v>800</v>
      </c>
    </row>
    <row r="509" spans="1:26" hidden="1">
      <c r="A509" s="65" t="s">
        <v>42</v>
      </c>
      <c r="B509" s="66" t="s">
        <v>1291</v>
      </c>
      <c r="C509" s="65">
        <v>123005</v>
      </c>
      <c r="D509" s="66" t="s">
        <v>1093</v>
      </c>
      <c r="E509" s="66" t="s">
        <v>1059</v>
      </c>
      <c r="F509" s="65" t="s">
        <v>229</v>
      </c>
      <c r="G509" s="65">
        <v>52540000</v>
      </c>
      <c r="H509" s="66" t="s">
        <v>568</v>
      </c>
      <c r="I509" s="66">
        <v>22</v>
      </c>
      <c r="J509" s="66" t="s">
        <v>489</v>
      </c>
      <c r="K509" s="66" t="s">
        <v>490</v>
      </c>
      <c r="L509" s="66" t="s">
        <v>489</v>
      </c>
      <c r="M509" s="66" t="s">
        <v>506</v>
      </c>
      <c r="N509" s="67">
        <v>0</v>
      </c>
      <c r="O509" s="67">
        <v>600</v>
      </c>
      <c r="P509" s="67">
        <v>0</v>
      </c>
      <c r="Q509" s="67">
        <v>0</v>
      </c>
      <c r="Z509" s="26">
        <f t="shared" si="7"/>
        <v>600</v>
      </c>
    </row>
    <row r="510" spans="1:26" hidden="1">
      <c r="A510" s="65" t="s">
        <v>42</v>
      </c>
      <c r="B510" s="66" t="s">
        <v>1291</v>
      </c>
      <c r="C510" s="65">
        <v>123005</v>
      </c>
      <c r="D510" s="66" t="s">
        <v>1093</v>
      </c>
      <c r="E510" s="66" t="s">
        <v>1059</v>
      </c>
      <c r="F510" s="65" t="s">
        <v>127</v>
      </c>
      <c r="G510" s="65">
        <v>68011000</v>
      </c>
      <c r="H510" s="66" t="s">
        <v>858</v>
      </c>
      <c r="I510" s="66">
        <v>30</v>
      </c>
      <c r="J510" s="66" t="s">
        <v>859</v>
      </c>
      <c r="K510" s="66" t="s">
        <v>860</v>
      </c>
      <c r="L510" s="66" t="s">
        <v>859</v>
      </c>
      <c r="M510" s="66" t="s">
        <v>862</v>
      </c>
      <c r="N510" s="67">
        <v>46687.173940099616</v>
      </c>
      <c r="O510" s="67">
        <v>46685.861166261122</v>
      </c>
      <c r="P510" s="67">
        <v>46684.548392422636</v>
      </c>
      <c r="Q510" s="67">
        <v>46683.235618584142</v>
      </c>
      <c r="Z510" s="26">
        <f t="shared" si="7"/>
        <v>186740.81911736753</v>
      </c>
    </row>
    <row r="511" spans="1:26" hidden="1">
      <c r="A511" s="65" t="s">
        <v>42</v>
      </c>
      <c r="B511" s="66" t="s">
        <v>1291</v>
      </c>
      <c r="C511" s="65">
        <v>123005</v>
      </c>
      <c r="D511" s="66" t="s">
        <v>1093</v>
      </c>
      <c r="E511" s="66" t="s">
        <v>1059</v>
      </c>
      <c r="F511" s="65" t="s">
        <v>211</v>
      </c>
      <c r="G511" s="65">
        <v>68012000</v>
      </c>
      <c r="H511" s="66" t="s">
        <v>864</v>
      </c>
      <c r="I511" s="66">
        <v>30</v>
      </c>
      <c r="J511" s="66" t="s">
        <v>859</v>
      </c>
      <c r="K511" s="66" t="s">
        <v>860</v>
      </c>
      <c r="L511" s="66" t="s">
        <v>859</v>
      </c>
      <c r="M511" s="66" t="s">
        <v>862</v>
      </c>
      <c r="N511" s="67">
        <v>-75.06</v>
      </c>
      <c r="O511" s="67">
        <v>-75.06</v>
      </c>
      <c r="P511" s="67">
        <v>-75.06</v>
      </c>
      <c r="Q511" s="67">
        <v>-75.06</v>
      </c>
      <c r="Z511" s="26">
        <f t="shared" si="7"/>
        <v>-300.24</v>
      </c>
    </row>
    <row r="512" spans="1:26" hidden="1">
      <c r="A512" s="65" t="s">
        <v>42</v>
      </c>
      <c r="B512" s="66" t="s">
        <v>1291</v>
      </c>
      <c r="C512" s="65">
        <v>123005</v>
      </c>
      <c r="D512" s="66" t="s">
        <v>1093</v>
      </c>
      <c r="E512" s="66" t="s">
        <v>1059</v>
      </c>
      <c r="F512" s="65" t="s">
        <v>212</v>
      </c>
      <c r="G512" s="65">
        <v>68012500</v>
      </c>
      <c r="H512" s="66" t="s">
        <v>865</v>
      </c>
      <c r="I512" s="66">
        <v>30</v>
      </c>
      <c r="J512" s="66" t="s">
        <v>859</v>
      </c>
      <c r="K512" s="66" t="s">
        <v>860</v>
      </c>
      <c r="L512" s="66" t="s">
        <v>859</v>
      </c>
      <c r="M512" s="66" t="s">
        <v>862</v>
      </c>
      <c r="N512" s="67">
        <v>-9585.5499999999993</v>
      </c>
      <c r="O512" s="67">
        <v>-9585.5499999999993</v>
      </c>
      <c r="P512" s="67">
        <v>-9585.5499999999993</v>
      </c>
      <c r="Q512" s="67">
        <v>-9585.5499999999993</v>
      </c>
      <c r="Z512" s="26">
        <f t="shared" si="7"/>
        <v>-38342.199999999997</v>
      </c>
    </row>
    <row r="513" spans="1:26" hidden="1">
      <c r="A513" s="65" t="s">
        <v>42</v>
      </c>
      <c r="B513" s="66" t="s">
        <v>1291</v>
      </c>
      <c r="C513" s="65">
        <v>123005</v>
      </c>
      <c r="D513" s="66" t="s">
        <v>1093</v>
      </c>
      <c r="E513" s="66" t="s">
        <v>1059</v>
      </c>
      <c r="F513" s="65" t="s">
        <v>217</v>
      </c>
      <c r="G513" s="65">
        <v>68311000</v>
      </c>
      <c r="H513" s="66" t="s">
        <v>880</v>
      </c>
      <c r="I513" s="66">
        <v>32</v>
      </c>
      <c r="J513" s="66" t="s">
        <v>881</v>
      </c>
      <c r="K513" s="66" t="s">
        <v>882</v>
      </c>
      <c r="L513" s="66" t="s">
        <v>883</v>
      </c>
      <c r="M513" s="66" t="s">
        <v>862</v>
      </c>
      <c r="N513" s="67">
        <v>7810.4020993251279</v>
      </c>
      <c r="O513" s="67">
        <v>7810.1937992732146</v>
      </c>
      <c r="P513" s="67">
        <v>7809.9854992213013</v>
      </c>
      <c r="Q513" s="67">
        <v>7809.777199169388</v>
      </c>
      <c r="Z513" s="26">
        <f t="shared" si="7"/>
        <v>31240.35859698903</v>
      </c>
    </row>
    <row r="514" spans="1:26" hidden="1">
      <c r="A514" s="65" t="s">
        <v>42</v>
      </c>
      <c r="B514" s="66" t="s">
        <v>1291</v>
      </c>
      <c r="C514" s="65">
        <v>123005</v>
      </c>
      <c r="D514" s="66" t="s">
        <v>1093</v>
      </c>
      <c r="E514" s="66" t="s">
        <v>1059</v>
      </c>
      <c r="F514" s="65" t="s">
        <v>218</v>
      </c>
      <c r="G514" s="65">
        <v>68312000</v>
      </c>
      <c r="H514" s="66" t="s">
        <v>884</v>
      </c>
      <c r="I514" s="66">
        <v>32</v>
      </c>
      <c r="J514" s="66" t="s">
        <v>881</v>
      </c>
      <c r="K514" s="66" t="s">
        <v>882</v>
      </c>
      <c r="L514" s="66" t="s">
        <v>883</v>
      </c>
      <c r="M514" s="66" t="s">
        <v>862</v>
      </c>
      <c r="N514" s="67">
        <v>-29.94</v>
      </c>
      <c r="O514" s="67">
        <v>-29.94</v>
      </c>
      <c r="P514" s="67">
        <v>-29.94</v>
      </c>
      <c r="Q514" s="67">
        <v>-29.94</v>
      </c>
      <c r="Z514" s="26">
        <f t="shared" si="7"/>
        <v>-119.76</v>
      </c>
    </row>
    <row r="515" spans="1:26" hidden="1">
      <c r="A515" s="65" t="s">
        <v>42</v>
      </c>
      <c r="B515" s="66" t="s">
        <v>1291</v>
      </c>
      <c r="C515" s="65">
        <v>123005</v>
      </c>
      <c r="D515" s="66" t="s">
        <v>1093</v>
      </c>
      <c r="E515" s="66" t="s">
        <v>1059</v>
      </c>
      <c r="F515" s="65" t="s">
        <v>219</v>
      </c>
      <c r="G515" s="65">
        <v>68312500</v>
      </c>
      <c r="H515" s="66" t="s">
        <v>885</v>
      </c>
      <c r="I515" s="66">
        <v>32</v>
      </c>
      <c r="J515" s="66" t="s">
        <v>881</v>
      </c>
      <c r="K515" s="66" t="s">
        <v>882</v>
      </c>
      <c r="L515" s="66" t="s">
        <v>883</v>
      </c>
      <c r="M515" s="66" t="s">
        <v>862</v>
      </c>
      <c r="N515" s="67">
        <v>-1366.65</v>
      </c>
      <c r="O515" s="67">
        <v>-1366.65</v>
      </c>
      <c r="P515" s="67">
        <v>-1366.65</v>
      </c>
      <c r="Q515" s="67">
        <v>-1366.65</v>
      </c>
      <c r="Z515" s="26">
        <f t="shared" ref="Z515:Z578" si="8">SUM(N515:Y515)</f>
        <v>-5466.6</v>
      </c>
    </row>
    <row r="516" spans="1:26" hidden="1">
      <c r="A516" s="65" t="s">
        <v>42</v>
      </c>
      <c r="B516" s="66" t="s">
        <v>1291</v>
      </c>
      <c r="C516" s="65">
        <v>123005</v>
      </c>
      <c r="D516" s="66" t="s">
        <v>1093</v>
      </c>
      <c r="E516" s="66" t="s">
        <v>1059</v>
      </c>
      <c r="F516" s="65" t="s">
        <v>69</v>
      </c>
      <c r="G516" s="65">
        <v>68532000</v>
      </c>
      <c r="H516" s="66" t="s">
        <v>892</v>
      </c>
      <c r="I516" s="66">
        <v>34</v>
      </c>
      <c r="J516" s="66" t="s">
        <v>887</v>
      </c>
      <c r="K516" s="66" t="s">
        <v>888</v>
      </c>
      <c r="L516" s="66" t="s">
        <v>887</v>
      </c>
      <c r="M516" s="66" t="s">
        <v>894</v>
      </c>
      <c r="N516" s="67">
        <v>0</v>
      </c>
      <c r="O516" s="67">
        <v>0</v>
      </c>
      <c r="P516" s="67">
        <v>0</v>
      </c>
      <c r="Q516" s="67">
        <v>0</v>
      </c>
      <c r="Z516" s="26">
        <f t="shared" si="8"/>
        <v>0</v>
      </c>
    </row>
    <row r="517" spans="1:26" hidden="1">
      <c r="A517" s="65" t="s">
        <v>42</v>
      </c>
      <c r="B517" s="66" t="s">
        <v>1291</v>
      </c>
      <c r="C517" s="65">
        <v>123005</v>
      </c>
      <c r="D517" s="66" t="s">
        <v>1093</v>
      </c>
      <c r="E517" s="66" t="s">
        <v>1059</v>
      </c>
      <c r="F517" s="65" t="s">
        <v>70</v>
      </c>
      <c r="G517" s="65">
        <v>68533000</v>
      </c>
      <c r="H517" s="66" t="s">
        <v>896</v>
      </c>
      <c r="I517" s="66">
        <v>34</v>
      </c>
      <c r="J517" s="66" t="s">
        <v>887</v>
      </c>
      <c r="K517" s="66" t="s">
        <v>888</v>
      </c>
      <c r="L517" s="66" t="s">
        <v>887</v>
      </c>
      <c r="M517" s="66" t="s">
        <v>894</v>
      </c>
      <c r="N517" s="67">
        <v>1136.4335887789844</v>
      </c>
      <c r="O517" s="67">
        <v>1086.3551170672122</v>
      </c>
      <c r="P517" s="67">
        <v>1136.4335887789844</v>
      </c>
      <c r="Q517" s="67">
        <v>1136.4335887789844</v>
      </c>
      <c r="Z517" s="26">
        <f t="shared" si="8"/>
        <v>4495.6558834041653</v>
      </c>
    </row>
    <row r="518" spans="1:26" hidden="1">
      <c r="A518" s="65" t="s">
        <v>42</v>
      </c>
      <c r="B518" s="66" t="s">
        <v>1291</v>
      </c>
      <c r="C518" s="65">
        <v>123005</v>
      </c>
      <c r="D518" s="66" t="s">
        <v>1093</v>
      </c>
      <c r="E518" s="66" t="s">
        <v>1059</v>
      </c>
      <c r="F518" s="65" t="s">
        <v>71</v>
      </c>
      <c r="G518" s="65">
        <v>68535000</v>
      </c>
      <c r="H518" s="66" t="s">
        <v>898</v>
      </c>
      <c r="I518" s="66">
        <v>34</v>
      </c>
      <c r="J518" s="66" t="s">
        <v>887</v>
      </c>
      <c r="K518" s="66" t="s">
        <v>888</v>
      </c>
      <c r="L518" s="66" t="s">
        <v>887</v>
      </c>
      <c r="M518" s="66" t="s">
        <v>894</v>
      </c>
      <c r="N518" s="67">
        <v>0</v>
      </c>
      <c r="O518" s="67">
        <v>0</v>
      </c>
      <c r="P518" s="67">
        <v>0</v>
      </c>
      <c r="Q518" s="67">
        <v>0</v>
      </c>
      <c r="Z518" s="26">
        <f t="shared" si="8"/>
        <v>0</v>
      </c>
    </row>
    <row r="519" spans="1:26" hidden="1">
      <c r="A519" s="65" t="s">
        <v>42</v>
      </c>
      <c r="B519" s="66" t="s">
        <v>1291</v>
      </c>
      <c r="C519" s="65">
        <v>123005</v>
      </c>
      <c r="D519" s="66" t="s">
        <v>1093</v>
      </c>
      <c r="E519" s="66" t="s">
        <v>1059</v>
      </c>
      <c r="F519" s="65" t="s">
        <v>128</v>
      </c>
      <c r="G519" s="65">
        <v>68532100</v>
      </c>
      <c r="H519" s="66" t="s">
        <v>895</v>
      </c>
      <c r="I519" s="66">
        <v>34</v>
      </c>
      <c r="J519" s="66" t="s">
        <v>887</v>
      </c>
      <c r="K519" s="66" t="s">
        <v>888</v>
      </c>
      <c r="L519" s="66" t="s">
        <v>887</v>
      </c>
      <c r="M519" s="66" t="s">
        <v>894</v>
      </c>
      <c r="N519" s="67">
        <v>0</v>
      </c>
      <c r="O519" s="67">
        <v>0</v>
      </c>
      <c r="P519" s="67">
        <v>0</v>
      </c>
      <c r="Q519" s="67">
        <v>0</v>
      </c>
      <c r="Z519" s="26">
        <f t="shared" si="8"/>
        <v>0</v>
      </c>
    </row>
    <row r="520" spans="1:26" hidden="1">
      <c r="A520" s="65" t="s">
        <v>42</v>
      </c>
      <c r="B520" s="66" t="s">
        <v>1291</v>
      </c>
      <c r="C520" s="65">
        <v>123005</v>
      </c>
      <c r="D520" s="66" t="s">
        <v>1093</v>
      </c>
      <c r="E520" s="66" t="s">
        <v>1059</v>
      </c>
      <c r="F520" s="65" t="s">
        <v>129</v>
      </c>
      <c r="G520" s="65">
        <v>68533100</v>
      </c>
      <c r="H520" s="66" t="s">
        <v>897</v>
      </c>
      <c r="I520" s="66">
        <v>34</v>
      </c>
      <c r="J520" s="66" t="s">
        <v>887</v>
      </c>
      <c r="K520" s="66" t="s">
        <v>888</v>
      </c>
      <c r="L520" s="66" t="s">
        <v>887</v>
      </c>
      <c r="M520" s="66" t="s">
        <v>894</v>
      </c>
      <c r="N520" s="67">
        <v>-120.45878957979686</v>
      </c>
      <c r="O520" s="67">
        <v>-114.98339005344246</v>
      </c>
      <c r="P520" s="67">
        <v>-120.45878957979686</v>
      </c>
      <c r="Q520" s="67">
        <v>-120.45878957979686</v>
      </c>
      <c r="Z520" s="26">
        <f t="shared" si="8"/>
        <v>-476.35975879283308</v>
      </c>
    </row>
    <row r="521" spans="1:26" hidden="1">
      <c r="A521" s="65" t="s">
        <v>42</v>
      </c>
      <c r="B521" s="66" t="s">
        <v>1291</v>
      </c>
      <c r="C521" s="65">
        <v>123005</v>
      </c>
      <c r="D521" s="66" t="s">
        <v>1093</v>
      </c>
      <c r="E521" s="66" t="s">
        <v>1059</v>
      </c>
      <c r="F521" s="65" t="s">
        <v>130</v>
      </c>
      <c r="G521" s="65">
        <v>68535100</v>
      </c>
      <c r="H521" s="66" t="s">
        <v>899</v>
      </c>
      <c r="I521" s="66">
        <v>34</v>
      </c>
      <c r="J521" s="66" t="s">
        <v>887</v>
      </c>
      <c r="K521" s="66" t="s">
        <v>888</v>
      </c>
      <c r="L521" s="66" t="s">
        <v>887</v>
      </c>
      <c r="M521" s="66" t="s">
        <v>894</v>
      </c>
      <c r="N521" s="67">
        <v>0</v>
      </c>
      <c r="O521" s="67">
        <v>0</v>
      </c>
      <c r="P521" s="67">
        <v>0</v>
      </c>
      <c r="Q521" s="67">
        <v>0</v>
      </c>
      <c r="Z521" s="26">
        <f t="shared" si="8"/>
        <v>0</v>
      </c>
    </row>
    <row r="522" spans="1:26" hidden="1">
      <c r="A522" s="65" t="s">
        <v>42</v>
      </c>
      <c r="B522" s="66" t="s">
        <v>1291</v>
      </c>
      <c r="C522" s="65">
        <v>123005</v>
      </c>
      <c r="D522" s="66" t="s">
        <v>1093</v>
      </c>
      <c r="E522" s="66" t="s">
        <v>1059</v>
      </c>
      <c r="F522" s="65" t="s">
        <v>133</v>
      </c>
      <c r="G522" s="65">
        <v>70510000</v>
      </c>
      <c r="H522" s="66" t="s">
        <v>954</v>
      </c>
      <c r="I522" s="66">
        <v>41</v>
      </c>
      <c r="J522" s="66" t="s">
        <v>955</v>
      </c>
      <c r="K522" s="66" t="s">
        <v>956</v>
      </c>
      <c r="L522" s="66" t="s">
        <v>957</v>
      </c>
      <c r="M522" s="66" t="s">
        <v>959</v>
      </c>
      <c r="N522" s="67">
        <v>-2050.0561600210299</v>
      </c>
      <c r="O522" s="67">
        <v>-2050.0561600210299</v>
      </c>
      <c r="P522" s="67">
        <v>-2050.0561600210299</v>
      </c>
      <c r="Q522" s="67">
        <v>-2050.0561600210299</v>
      </c>
      <c r="Z522" s="26">
        <f t="shared" si="8"/>
        <v>-8200.2246400841195</v>
      </c>
    </row>
    <row r="523" spans="1:26" hidden="1">
      <c r="A523" s="65" t="s">
        <v>42</v>
      </c>
      <c r="B523" s="66" t="s">
        <v>1291</v>
      </c>
      <c r="C523" s="65">
        <v>123005</v>
      </c>
      <c r="D523" s="66" t="s">
        <v>1093</v>
      </c>
      <c r="E523" s="66" t="s">
        <v>1059</v>
      </c>
      <c r="F523" s="65" t="s">
        <v>134</v>
      </c>
      <c r="G523" s="65">
        <v>85000000</v>
      </c>
      <c r="H523" s="66" t="s">
        <v>1015</v>
      </c>
      <c r="I523" s="66">
        <v>42</v>
      </c>
      <c r="J523" s="66" t="s">
        <v>1016</v>
      </c>
      <c r="K523" s="66" t="s">
        <v>1017</v>
      </c>
      <c r="L523" s="66" t="s">
        <v>1018</v>
      </c>
      <c r="M523" s="66" t="s">
        <v>959</v>
      </c>
      <c r="N523" s="67">
        <v>-941.564538438505</v>
      </c>
      <c r="O523" s="67">
        <v>-941.564538438505</v>
      </c>
      <c r="P523" s="67">
        <v>-941.564538438505</v>
      </c>
      <c r="Q523" s="67">
        <v>-941.564538438505</v>
      </c>
      <c r="Z523" s="26">
        <f t="shared" si="8"/>
        <v>-3766.25815375402</v>
      </c>
    </row>
    <row r="524" spans="1:26" hidden="1">
      <c r="A524" s="65" t="s">
        <v>43</v>
      </c>
      <c r="B524" s="66" t="s">
        <v>1291</v>
      </c>
      <c r="C524" s="65">
        <v>123006</v>
      </c>
      <c r="D524" s="66" t="s">
        <v>1094</v>
      </c>
      <c r="E524" s="66" t="s">
        <v>1059</v>
      </c>
      <c r="F524" s="65" t="s">
        <v>80</v>
      </c>
      <c r="G524" s="65">
        <v>50109900</v>
      </c>
      <c r="H524" s="66" t="s">
        <v>388</v>
      </c>
      <c r="I524" s="66">
        <v>10</v>
      </c>
      <c r="J524" s="66" t="s">
        <v>347</v>
      </c>
      <c r="K524" s="66" t="s">
        <v>348</v>
      </c>
      <c r="L524" s="66" t="s">
        <v>349</v>
      </c>
      <c r="M524" s="66" t="s">
        <v>351</v>
      </c>
      <c r="N524" s="67">
        <v>-3122.7268160000003</v>
      </c>
      <c r="O524" s="67">
        <v>-2980.7846879999997</v>
      </c>
      <c r="P524" s="67">
        <v>-3122.7268160000003</v>
      </c>
      <c r="Q524" s="67">
        <v>-3122.7268160000003</v>
      </c>
      <c r="Z524" s="26">
        <f t="shared" si="8"/>
        <v>-12348.965136000001</v>
      </c>
    </row>
    <row r="525" spans="1:26" hidden="1">
      <c r="A525" s="65" t="s">
        <v>43</v>
      </c>
      <c r="B525" s="66" t="s">
        <v>1291</v>
      </c>
      <c r="C525" s="65">
        <v>123006</v>
      </c>
      <c r="D525" s="66" t="s">
        <v>1094</v>
      </c>
      <c r="E525" s="66" t="s">
        <v>1059</v>
      </c>
      <c r="F525" s="65" t="s">
        <v>152</v>
      </c>
      <c r="G525" s="65">
        <v>50110000</v>
      </c>
      <c r="H525" s="66" t="s">
        <v>389</v>
      </c>
      <c r="I525" s="66">
        <v>10</v>
      </c>
      <c r="J525" s="66" t="s">
        <v>347</v>
      </c>
      <c r="K525" s="66" t="s">
        <v>348</v>
      </c>
      <c r="L525" s="66" t="s">
        <v>349</v>
      </c>
      <c r="M525" s="66" t="s">
        <v>351</v>
      </c>
      <c r="N525" s="67">
        <v>3370.8896303319998</v>
      </c>
      <c r="O525" s="67">
        <v>3370.8896303319998</v>
      </c>
      <c r="P525" s="67">
        <v>3370.8896303319998</v>
      </c>
      <c r="Q525" s="67">
        <v>3370.8896303319998</v>
      </c>
      <c r="Z525" s="26">
        <f t="shared" si="8"/>
        <v>13483.558521327999</v>
      </c>
    </row>
    <row r="526" spans="1:26" hidden="1">
      <c r="A526" s="65" t="s">
        <v>43</v>
      </c>
      <c r="B526" s="66" t="s">
        <v>1291</v>
      </c>
      <c r="C526" s="65">
        <v>123006</v>
      </c>
      <c r="D526" s="66" t="s">
        <v>1094</v>
      </c>
      <c r="E526" s="66" t="s">
        <v>1059</v>
      </c>
      <c r="F526" s="65" t="s">
        <v>153</v>
      </c>
      <c r="G526" s="65">
        <v>50119900</v>
      </c>
      <c r="H526" s="66" t="s">
        <v>406</v>
      </c>
      <c r="I526" s="66">
        <v>10</v>
      </c>
      <c r="J526" s="66" t="s">
        <v>347</v>
      </c>
      <c r="K526" s="66" t="s">
        <v>348</v>
      </c>
      <c r="L526" s="66" t="s">
        <v>349</v>
      </c>
      <c r="M526" s="66" t="s">
        <v>351</v>
      </c>
      <c r="N526" s="67">
        <v>-394.83437672399998</v>
      </c>
      <c r="O526" s="67">
        <v>-394.83437672399998</v>
      </c>
      <c r="P526" s="67">
        <v>-394.83437672399998</v>
      </c>
      <c r="Q526" s="67">
        <v>-394.83437672399998</v>
      </c>
      <c r="Z526" s="26">
        <f t="shared" si="8"/>
        <v>-1579.3375068959999</v>
      </c>
    </row>
    <row r="527" spans="1:26" hidden="1">
      <c r="A527" s="65" t="s">
        <v>43</v>
      </c>
      <c r="B527" s="66" t="s">
        <v>1291</v>
      </c>
      <c r="C527" s="65">
        <v>123006</v>
      </c>
      <c r="D527" s="66" t="s">
        <v>1094</v>
      </c>
      <c r="E527" s="66" t="s">
        <v>1059</v>
      </c>
      <c r="F527" s="65" t="s">
        <v>52</v>
      </c>
      <c r="G527" s="65">
        <v>50100000</v>
      </c>
      <c r="H527" s="66" t="s">
        <v>346</v>
      </c>
      <c r="I527" s="66">
        <v>10</v>
      </c>
      <c r="J527" s="66" t="s">
        <v>347</v>
      </c>
      <c r="K527" s="66" t="s">
        <v>348</v>
      </c>
      <c r="L527" s="66" t="s">
        <v>349</v>
      </c>
      <c r="M527" s="66" t="s">
        <v>351</v>
      </c>
      <c r="N527" s="67">
        <v>21716.723856000004</v>
      </c>
      <c r="O527" s="67">
        <v>20729.601407999999</v>
      </c>
      <c r="P527" s="67">
        <v>21716.723856000004</v>
      </c>
      <c r="Q527" s="67">
        <v>21716.723856000004</v>
      </c>
      <c r="Z527" s="26">
        <f t="shared" si="8"/>
        <v>85879.772976000007</v>
      </c>
    </row>
    <row r="528" spans="1:26" hidden="1">
      <c r="A528" s="65" t="s">
        <v>43</v>
      </c>
      <c r="B528" s="66" t="s">
        <v>1291</v>
      </c>
      <c r="C528" s="65">
        <v>123006</v>
      </c>
      <c r="D528" s="66" t="s">
        <v>1094</v>
      </c>
      <c r="E528" s="66" t="s">
        <v>1059</v>
      </c>
      <c r="F528" s="65" t="s">
        <v>81</v>
      </c>
      <c r="G528" s="65">
        <v>50171000</v>
      </c>
      <c r="H528" s="66" t="s">
        <v>409</v>
      </c>
      <c r="I528" s="66">
        <v>10</v>
      </c>
      <c r="J528" s="66" t="s">
        <v>347</v>
      </c>
      <c r="K528" s="66" t="s">
        <v>348</v>
      </c>
      <c r="L528" s="66" t="s">
        <v>349</v>
      </c>
      <c r="M528" s="66" t="s">
        <v>351</v>
      </c>
      <c r="N528" s="67">
        <v>577.4481916739586</v>
      </c>
      <c r="O528" s="67">
        <v>551.19509205241502</v>
      </c>
      <c r="P528" s="67">
        <v>577.4481916739586</v>
      </c>
      <c r="Q528" s="67">
        <v>577.4481916739586</v>
      </c>
      <c r="Z528" s="26">
        <f t="shared" si="8"/>
        <v>2283.5396670742912</v>
      </c>
    </row>
    <row r="529" spans="1:26" hidden="1">
      <c r="A529" s="65" t="s">
        <v>43</v>
      </c>
      <c r="B529" s="66" t="s">
        <v>1291</v>
      </c>
      <c r="C529" s="65">
        <v>123006</v>
      </c>
      <c r="D529" s="66" t="s">
        <v>1094</v>
      </c>
      <c r="E529" s="66" t="s">
        <v>1059</v>
      </c>
      <c r="F529" s="65" t="s">
        <v>84</v>
      </c>
      <c r="G529" s="65">
        <v>50550000</v>
      </c>
      <c r="H529" s="66" t="s">
        <v>446</v>
      </c>
      <c r="I529" s="66">
        <v>12</v>
      </c>
      <c r="J529" s="66" t="s">
        <v>442</v>
      </c>
      <c r="K529" s="66" t="s">
        <v>443</v>
      </c>
      <c r="L529" s="66" t="s">
        <v>444</v>
      </c>
      <c r="M529" s="66" t="s">
        <v>417</v>
      </c>
      <c r="N529" s="67">
        <v>4572.37</v>
      </c>
      <c r="O529" s="67">
        <v>4572.37</v>
      </c>
      <c r="P529" s="67">
        <v>4572.37</v>
      </c>
      <c r="Q529" s="67">
        <v>4572.37</v>
      </c>
      <c r="Z529" s="26">
        <f t="shared" si="8"/>
        <v>18289.48</v>
      </c>
    </row>
    <row r="530" spans="1:26" hidden="1">
      <c r="A530" s="65" t="s">
        <v>43</v>
      </c>
      <c r="B530" s="66" t="s">
        <v>1291</v>
      </c>
      <c r="C530" s="65">
        <v>123006</v>
      </c>
      <c r="D530" s="66" t="s">
        <v>1094</v>
      </c>
      <c r="E530" s="66" t="s">
        <v>1059</v>
      </c>
      <c r="F530" s="65" t="s">
        <v>85</v>
      </c>
      <c r="G530" s="65">
        <v>50550100</v>
      </c>
      <c r="H530" s="66" t="s">
        <v>447</v>
      </c>
      <c r="I530" s="66">
        <v>12</v>
      </c>
      <c r="J530" s="66" t="s">
        <v>442</v>
      </c>
      <c r="K530" s="66" t="s">
        <v>443</v>
      </c>
      <c r="L530" s="66" t="s">
        <v>444</v>
      </c>
      <c r="M530" s="66" t="s">
        <v>417</v>
      </c>
      <c r="N530" s="67">
        <v>-629.18399999999997</v>
      </c>
      <c r="O530" s="67">
        <v>-629.18399999999997</v>
      </c>
      <c r="P530" s="67">
        <v>-629.18399999999997</v>
      </c>
      <c r="Q530" s="67">
        <v>-629.18399999999997</v>
      </c>
      <c r="Z530" s="26">
        <f t="shared" si="8"/>
        <v>-2516.7359999999999</v>
      </c>
    </row>
    <row r="531" spans="1:26" hidden="1">
      <c r="A531" s="65" t="s">
        <v>43</v>
      </c>
      <c r="B531" s="66" t="s">
        <v>1291</v>
      </c>
      <c r="C531" s="65">
        <v>123006</v>
      </c>
      <c r="D531" s="66" t="s">
        <v>1094</v>
      </c>
      <c r="E531" s="66" t="s">
        <v>1059</v>
      </c>
      <c r="F531" s="65" t="s">
        <v>53</v>
      </c>
      <c r="G531" s="65">
        <v>50421000</v>
      </c>
      <c r="H531" s="66" t="s">
        <v>413</v>
      </c>
      <c r="I531" s="66">
        <v>13</v>
      </c>
      <c r="J531" s="66" t="s">
        <v>414</v>
      </c>
      <c r="K531" s="66" t="s">
        <v>415</v>
      </c>
      <c r="L531" s="66" t="s">
        <v>414</v>
      </c>
      <c r="M531" s="66" t="s">
        <v>417</v>
      </c>
      <c r="N531" s="67">
        <v>638.97855776736321</v>
      </c>
      <c r="O531" s="67">
        <v>613.53422783443193</v>
      </c>
      <c r="P531" s="67">
        <v>638.97855776736321</v>
      </c>
      <c r="Q531" s="67">
        <v>638.97855776736321</v>
      </c>
      <c r="Z531" s="26">
        <f t="shared" si="8"/>
        <v>2530.4699011365219</v>
      </c>
    </row>
    <row r="532" spans="1:26" hidden="1">
      <c r="A532" s="65" t="s">
        <v>43</v>
      </c>
      <c r="B532" s="66" t="s">
        <v>1291</v>
      </c>
      <c r="C532" s="65">
        <v>123006</v>
      </c>
      <c r="D532" s="66" t="s">
        <v>1094</v>
      </c>
      <c r="E532" s="66" t="s">
        <v>1059</v>
      </c>
      <c r="F532" s="65" t="s">
        <v>54</v>
      </c>
      <c r="G532" s="65">
        <v>50422000</v>
      </c>
      <c r="H532" s="66" t="s">
        <v>419</v>
      </c>
      <c r="I532" s="66">
        <v>13</v>
      </c>
      <c r="J532" s="66" t="s">
        <v>414</v>
      </c>
      <c r="K532" s="66" t="s">
        <v>415</v>
      </c>
      <c r="L532" s="66" t="s">
        <v>414</v>
      </c>
      <c r="M532" s="66" t="s">
        <v>417</v>
      </c>
      <c r="N532" s="67">
        <v>709.93918255136361</v>
      </c>
      <c r="O532" s="67">
        <v>677.67376516266529</v>
      </c>
      <c r="P532" s="67">
        <v>709.93918255136361</v>
      </c>
      <c r="Q532" s="67">
        <v>709.93918255136361</v>
      </c>
      <c r="Z532" s="26">
        <f t="shared" si="8"/>
        <v>2807.4913128167559</v>
      </c>
    </row>
    <row r="533" spans="1:26" hidden="1">
      <c r="A533" s="65" t="s">
        <v>43</v>
      </c>
      <c r="B533" s="66" t="s">
        <v>1291</v>
      </c>
      <c r="C533" s="65">
        <v>123006</v>
      </c>
      <c r="D533" s="66" t="s">
        <v>1094</v>
      </c>
      <c r="E533" s="66" t="s">
        <v>1059</v>
      </c>
      <c r="F533" s="65" t="s">
        <v>90</v>
      </c>
      <c r="G533" s="65">
        <v>50421100</v>
      </c>
      <c r="H533" s="66" t="s">
        <v>418</v>
      </c>
      <c r="I533" s="66">
        <v>13</v>
      </c>
      <c r="J533" s="66" t="s">
        <v>414</v>
      </c>
      <c r="K533" s="66" t="s">
        <v>415</v>
      </c>
      <c r="L533" s="66" t="s">
        <v>414</v>
      </c>
      <c r="M533" s="66" t="s">
        <v>417</v>
      </c>
      <c r="N533" s="67">
        <v>-93.138135672334926</v>
      </c>
      <c r="O533" s="67">
        <v>-89.347241742588864</v>
      </c>
      <c r="P533" s="67">
        <v>-93.138135672334926</v>
      </c>
      <c r="Q533" s="67">
        <v>-93.138135672334926</v>
      </c>
      <c r="Z533" s="26">
        <f t="shared" si="8"/>
        <v>-368.76164875959364</v>
      </c>
    </row>
    <row r="534" spans="1:26" hidden="1">
      <c r="A534" s="65" t="s">
        <v>43</v>
      </c>
      <c r="B534" s="66" t="s">
        <v>1291</v>
      </c>
      <c r="C534" s="65">
        <v>123006</v>
      </c>
      <c r="D534" s="66" t="s">
        <v>1094</v>
      </c>
      <c r="E534" s="66" t="s">
        <v>1059</v>
      </c>
      <c r="F534" s="65" t="s">
        <v>91</v>
      </c>
      <c r="G534" s="65">
        <v>50422100</v>
      </c>
      <c r="H534" s="66" t="s">
        <v>420</v>
      </c>
      <c r="I534" s="66">
        <v>13</v>
      </c>
      <c r="J534" s="66" t="s">
        <v>414</v>
      </c>
      <c r="K534" s="66" t="s">
        <v>415</v>
      </c>
      <c r="L534" s="66" t="s">
        <v>414</v>
      </c>
      <c r="M534" s="66" t="s">
        <v>417</v>
      </c>
      <c r="N534" s="67">
        <v>-111.35539385857848</v>
      </c>
      <c r="O534" s="67">
        <v>-106.29378504682492</v>
      </c>
      <c r="P534" s="67">
        <v>-111.35539385857848</v>
      </c>
      <c r="Q534" s="67">
        <v>-111.35539385857848</v>
      </c>
      <c r="Z534" s="26">
        <f t="shared" si="8"/>
        <v>-440.35996662256036</v>
      </c>
    </row>
    <row r="535" spans="1:26" hidden="1">
      <c r="A535" s="65" t="s">
        <v>43</v>
      </c>
      <c r="B535" s="66" t="s">
        <v>1291</v>
      </c>
      <c r="C535" s="65">
        <v>123006</v>
      </c>
      <c r="D535" s="66" t="s">
        <v>1094</v>
      </c>
      <c r="E535" s="66" t="s">
        <v>1059</v>
      </c>
      <c r="F535" s="65" t="s">
        <v>92</v>
      </c>
      <c r="G535" s="65">
        <v>53150000</v>
      </c>
      <c r="H535" s="66" t="s">
        <v>658</v>
      </c>
      <c r="I535" s="66">
        <v>15</v>
      </c>
      <c r="J535" s="66" t="s">
        <v>650</v>
      </c>
      <c r="K535" s="66" t="s">
        <v>651</v>
      </c>
      <c r="L535" s="66" t="s">
        <v>650</v>
      </c>
      <c r="M535" s="66" t="s">
        <v>660</v>
      </c>
      <c r="N535" s="67">
        <v>640</v>
      </c>
      <c r="O535" s="67">
        <v>640</v>
      </c>
      <c r="P535" s="67">
        <v>640</v>
      </c>
      <c r="Q535" s="67">
        <v>640</v>
      </c>
      <c r="Z535" s="26">
        <f t="shared" si="8"/>
        <v>2560</v>
      </c>
    </row>
    <row r="536" spans="1:26" hidden="1">
      <c r="A536" s="65" t="s">
        <v>43</v>
      </c>
      <c r="B536" s="66" t="s">
        <v>1291</v>
      </c>
      <c r="C536" s="65">
        <v>123006</v>
      </c>
      <c r="D536" s="66" t="s">
        <v>1094</v>
      </c>
      <c r="E536" s="66" t="s">
        <v>1059</v>
      </c>
      <c r="F536" s="65" t="s">
        <v>188</v>
      </c>
      <c r="G536" s="65">
        <v>52532000</v>
      </c>
      <c r="H536" s="66" t="s">
        <v>552</v>
      </c>
      <c r="I536" s="66">
        <v>16</v>
      </c>
      <c r="J536" s="66" t="s">
        <v>553</v>
      </c>
      <c r="K536" s="66" t="s">
        <v>554</v>
      </c>
      <c r="L536" s="66" t="s">
        <v>555</v>
      </c>
      <c r="M536" s="66" t="s">
        <v>506</v>
      </c>
      <c r="N536" s="67">
        <v>1000</v>
      </c>
      <c r="O536" s="67">
        <v>1000</v>
      </c>
      <c r="P536" s="67">
        <v>1000</v>
      </c>
      <c r="Q536" s="67">
        <v>1000</v>
      </c>
      <c r="Z536" s="26">
        <f t="shared" si="8"/>
        <v>4000</v>
      </c>
    </row>
    <row r="537" spans="1:26" hidden="1">
      <c r="A537" s="65" t="s">
        <v>43</v>
      </c>
      <c r="B537" s="66" t="s">
        <v>1291</v>
      </c>
      <c r="C537" s="65">
        <v>123006</v>
      </c>
      <c r="D537" s="66" t="s">
        <v>1094</v>
      </c>
      <c r="E537" s="66" t="s">
        <v>1059</v>
      </c>
      <c r="F537" s="65" t="s">
        <v>205</v>
      </c>
      <c r="G537" s="65">
        <v>52546000</v>
      </c>
      <c r="H537" s="66" t="s">
        <v>572</v>
      </c>
      <c r="I537" s="66">
        <v>16</v>
      </c>
      <c r="J537" s="66" t="s">
        <v>553</v>
      </c>
      <c r="K537" s="66" t="s">
        <v>554</v>
      </c>
      <c r="L537" s="66" t="s">
        <v>555</v>
      </c>
      <c r="M537" s="66" t="s">
        <v>506</v>
      </c>
      <c r="N537" s="67">
        <v>500</v>
      </c>
      <c r="O537" s="67">
        <v>500</v>
      </c>
      <c r="P537" s="67">
        <v>0</v>
      </c>
      <c r="Q537" s="67">
        <v>0</v>
      </c>
      <c r="Z537" s="26">
        <f t="shared" si="8"/>
        <v>1000</v>
      </c>
    </row>
    <row r="538" spans="1:26" hidden="1">
      <c r="A538" s="65" t="s">
        <v>43</v>
      </c>
      <c r="B538" s="66" t="s">
        <v>1291</v>
      </c>
      <c r="C538" s="65">
        <v>123006</v>
      </c>
      <c r="D538" s="66" t="s">
        <v>1094</v>
      </c>
      <c r="E538" s="66" t="s">
        <v>1059</v>
      </c>
      <c r="F538" s="65" t="s">
        <v>97</v>
      </c>
      <c r="G538" s="65">
        <v>52574100</v>
      </c>
      <c r="H538" s="66" t="s">
        <v>623</v>
      </c>
      <c r="I538" s="66">
        <v>17</v>
      </c>
      <c r="J538" s="66" t="s">
        <v>617</v>
      </c>
      <c r="K538" s="66" t="s">
        <v>618</v>
      </c>
      <c r="L538" s="66" t="s">
        <v>617</v>
      </c>
      <c r="M538" s="66" t="s">
        <v>506</v>
      </c>
      <c r="N538" s="67">
        <v>300</v>
      </c>
      <c r="O538" s="67">
        <v>300</v>
      </c>
      <c r="P538" s="67">
        <v>300</v>
      </c>
      <c r="Q538" s="67">
        <v>300</v>
      </c>
      <c r="Z538" s="26">
        <f t="shared" si="8"/>
        <v>1200</v>
      </c>
    </row>
    <row r="539" spans="1:26" hidden="1">
      <c r="A539" s="65" t="s">
        <v>43</v>
      </c>
      <c r="B539" s="66" t="s">
        <v>1291</v>
      </c>
      <c r="C539" s="65">
        <v>123006</v>
      </c>
      <c r="D539" s="66" t="s">
        <v>1094</v>
      </c>
      <c r="E539" s="66" t="s">
        <v>1059</v>
      </c>
      <c r="F539" s="65" t="s">
        <v>156</v>
      </c>
      <c r="G539" s="65">
        <v>52582000</v>
      </c>
      <c r="H539" s="66" t="s">
        <v>633</v>
      </c>
      <c r="I539" s="66">
        <v>19</v>
      </c>
      <c r="J539" s="66" t="s">
        <v>527</v>
      </c>
      <c r="K539" s="66" t="s">
        <v>528</v>
      </c>
      <c r="L539" s="66" t="s">
        <v>529</v>
      </c>
      <c r="M539" s="66" t="s">
        <v>519</v>
      </c>
      <c r="N539" s="67">
        <v>225</v>
      </c>
      <c r="O539" s="67">
        <v>225</v>
      </c>
      <c r="P539" s="67">
        <v>225</v>
      </c>
      <c r="Q539" s="67">
        <v>225</v>
      </c>
      <c r="Z539" s="26">
        <f t="shared" si="8"/>
        <v>900</v>
      </c>
    </row>
    <row r="540" spans="1:26" hidden="1">
      <c r="A540" s="65" t="s">
        <v>43</v>
      </c>
      <c r="B540" s="66" t="s">
        <v>1291</v>
      </c>
      <c r="C540" s="65">
        <v>123006</v>
      </c>
      <c r="D540" s="66" t="s">
        <v>1094</v>
      </c>
      <c r="E540" s="66" t="s">
        <v>1059</v>
      </c>
      <c r="F540" s="65" t="s">
        <v>102</v>
      </c>
      <c r="G540" s="65">
        <v>52534021</v>
      </c>
      <c r="H540" s="66" t="s">
        <v>564</v>
      </c>
      <c r="I540" s="66">
        <v>21</v>
      </c>
      <c r="J540" s="66" t="s">
        <v>561</v>
      </c>
      <c r="K540" s="66" t="s">
        <v>562</v>
      </c>
      <c r="L540" s="66" t="s">
        <v>563</v>
      </c>
      <c r="M540" s="66" t="s">
        <v>506</v>
      </c>
      <c r="N540" s="67">
        <v>100</v>
      </c>
      <c r="O540" s="67">
        <v>100</v>
      </c>
      <c r="P540" s="67">
        <v>100</v>
      </c>
      <c r="Q540" s="67">
        <v>100</v>
      </c>
      <c r="Z540" s="26">
        <f t="shared" si="8"/>
        <v>400</v>
      </c>
    </row>
    <row r="541" spans="1:26" hidden="1">
      <c r="A541" s="65" t="s">
        <v>43</v>
      </c>
      <c r="B541" s="66" t="s">
        <v>1291</v>
      </c>
      <c r="C541" s="65">
        <v>123006</v>
      </c>
      <c r="D541" s="66" t="s">
        <v>1094</v>
      </c>
      <c r="E541" s="66" t="s">
        <v>1059</v>
      </c>
      <c r="F541" s="65" t="s">
        <v>222</v>
      </c>
      <c r="G541" s="65">
        <v>52000000</v>
      </c>
      <c r="H541" s="66" t="s">
        <v>488</v>
      </c>
      <c r="I541" s="66">
        <v>22</v>
      </c>
      <c r="J541" s="66" t="s">
        <v>489</v>
      </c>
      <c r="K541" s="66" t="s">
        <v>490</v>
      </c>
      <c r="L541" s="66" t="s">
        <v>489</v>
      </c>
      <c r="M541" s="66" t="s">
        <v>492</v>
      </c>
      <c r="N541" s="67">
        <v>1000</v>
      </c>
      <c r="O541" s="67">
        <v>1000</v>
      </c>
      <c r="P541" s="67">
        <v>1000</v>
      </c>
      <c r="Q541" s="67">
        <v>1000</v>
      </c>
      <c r="Z541" s="26">
        <f t="shared" si="8"/>
        <v>4000</v>
      </c>
    </row>
    <row r="542" spans="1:26" hidden="1">
      <c r="A542" s="65" t="s">
        <v>43</v>
      </c>
      <c r="B542" s="66" t="s">
        <v>1291</v>
      </c>
      <c r="C542" s="65">
        <v>123006</v>
      </c>
      <c r="D542" s="66" t="s">
        <v>1094</v>
      </c>
      <c r="E542" s="66" t="s">
        <v>1059</v>
      </c>
      <c r="F542" s="65" t="s">
        <v>223</v>
      </c>
      <c r="G542" s="65">
        <v>54110000</v>
      </c>
      <c r="H542" s="66" t="s">
        <v>721</v>
      </c>
      <c r="I542" s="66">
        <v>23</v>
      </c>
      <c r="J542" s="66" t="s">
        <v>722</v>
      </c>
      <c r="K542" s="66" t="s">
        <v>723</v>
      </c>
      <c r="L542" s="66" t="s">
        <v>722</v>
      </c>
      <c r="M542" s="66" t="s">
        <v>725</v>
      </c>
      <c r="N542" s="67">
        <v>0</v>
      </c>
      <c r="O542" s="67">
        <v>0</v>
      </c>
      <c r="P542" s="67">
        <v>0</v>
      </c>
      <c r="Q542" s="67">
        <v>0</v>
      </c>
      <c r="Z542" s="26">
        <f t="shared" si="8"/>
        <v>0</v>
      </c>
    </row>
    <row r="543" spans="1:26" hidden="1">
      <c r="A543" s="65" t="s">
        <v>43</v>
      </c>
      <c r="B543" s="66" t="s">
        <v>1291</v>
      </c>
      <c r="C543" s="65">
        <v>123006</v>
      </c>
      <c r="D543" s="66" t="s">
        <v>1094</v>
      </c>
      <c r="E543" s="66" t="s">
        <v>1059</v>
      </c>
      <c r="F543" s="65" t="s">
        <v>111</v>
      </c>
      <c r="G543" s="65">
        <v>54140000</v>
      </c>
      <c r="H543" s="66" t="s">
        <v>732</v>
      </c>
      <c r="I543" s="66">
        <v>23</v>
      </c>
      <c r="J543" s="66" t="s">
        <v>722</v>
      </c>
      <c r="K543" s="66" t="s">
        <v>723</v>
      </c>
      <c r="L543" s="66" t="s">
        <v>722</v>
      </c>
      <c r="M543" s="66" t="s">
        <v>734</v>
      </c>
      <c r="N543" s="67">
        <v>1000</v>
      </c>
      <c r="O543" s="67">
        <v>0</v>
      </c>
      <c r="P543" s="67">
        <v>0</v>
      </c>
      <c r="Q543" s="67">
        <v>1000</v>
      </c>
      <c r="Z543" s="26">
        <f t="shared" si="8"/>
        <v>2000</v>
      </c>
    </row>
    <row r="544" spans="1:26" hidden="1">
      <c r="A544" s="65" t="s">
        <v>43</v>
      </c>
      <c r="B544" s="66" t="s">
        <v>1291</v>
      </c>
      <c r="C544" s="65">
        <v>123006</v>
      </c>
      <c r="D544" s="66" t="s">
        <v>1094</v>
      </c>
      <c r="E544" s="66" t="s">
        <v>1059</v>
      </c>
      <c r="F544" s="65" t="s">
        <v>190</v>
      </c>
      <c r="G544" s="65">
        <v>62002400</v>
      </c>
      <c r="H544" s="66" t="s">
        <v>822</v>
      </c>
      <c r="I544" s="66">
        <v>29</v>
      </c>
      <c r="J544" s="66" t="s">
        <v>814</v>
      </c>
      <c r="K544" s="66" t="s">
        <v>815</v>
      </c>
      <c r="L544" s="66" t="s">
        <v>816</v>
      </c>
      <c r="M544" s="66" t="s">
        <v>824</v>
      </c>
      <c r="N544" s="67">
        <v>4473</v>
      </c>
      <c r="O544" s="67">
        <v>4473</v>
      </c>
      <c r="P544" s="67">
        <v>4473</v>
      </c>
      <c r="Q544" s="67">
        <v>4473</v>
      </c>
      <c r="Z544" s="26">
        <f t="shared" si="8"/>
        <v>17892</v>
      </c>
    </row>
    <row r="545" spans="1:26" hidden="1">
      <c r="A545" s="65" t="s">
        <v>43</v>
      </c>
      <c r="B545" s="66" t="s">
        <v>1291</v>
      </c>
      <c r="C545" s="65">
        <v>123006</v>
      </c>
      <c r="D545" s="66" t="s">
        <v>1094</v>
      </c>
      <c r="E545" s="66" t="s">
        <v>1059</v>
      </c>
      <c r="F545" s="65" t="s">
        <v>224</v>
      </c>
      <c r="G545" s="65">
        <v>62502400</v>
      </c>
      <c r="H545" s="66" t="s">
        <v>832</v>
      </c>
      <c r="I545" s="66">
        <v>29</v>
      </c>
      <c r="J545" s="66" t="s">
        <v>814</v>
      </c>
      <c r="K545" s="66" t="s">
        <v>815</v>
      </c>
      <c r="L545" s="66" t="s">
        <v>816</v>
      </c>
      <c r="M545" s="66" t="s">
        <v>834</v>
      </c>
      <c r="N545" s="67">
        <v>0</v>
      </c>
      <c r="O545" s="67">
        <v>0</v>
      </c>
      <c r="P545" s="67">
        <v>0</v>
      </c>
      <c r="Q545" s="67">
        <v>2000</v>
      </c>
      <c r="Z545" s="26">
        <f t="shared" si="8"/>
        <v>2000</v>
      </c>
    </row>
    <row r="546" spans="1:26" hidden="1">
      <c r="A546" s="65" t="s">
        <v>43</v>
      </c>
      <c r="B546" s="66" t="s">
        <v>1291</v>
      </c>
      <c r="C546" s="65">
        <v>123006</v>
      </c>
      <c r="D546" s="66" t="s">
        <v>1094</v>
      </c>
      <c r="E546" s="66" t="s">
        <v>1059</v>
      </c>
      <c r="F546" s="65" t="s">
        <v>191</v>
      </c>
      <c r="G546" s="65">
        <v>62510000</v>
      </c>
      <c r="H546" s="66" t="s">
        <v>839</v>
      </c>
      <c r="I546" s="66">
        <v>29</v>
      </c>
      <c r="J546" s="66" t="s">
        <v>814</v>
      </c>
      <c r="K546" s="66" t="s">
        <v>815</v>
      </c>
      <c r="L546" s="66" t="s">
        <v>816</v>
      </c>
      <c r="M546" s="66" t="s">
        <v>834</v>
      </c>
      <c r="N546" s="67">
        <v>3102</v>
      </c>
      <c r="O546" s="67">
        <v>3102</v>
      </c>
      <c r="P546" s="67">
        <v>3102</v>
      </c>
      <c r="Q546" s="67">
        <v>3102</v>
      </c>
      <c r="Z546" s="26">
        <f t="shared" si="8"/>
        <v>12408</v>
      </c>
    </row>
    <row r="547" spans="1:26" hidden="1">
      <c r="A547" s="65" t="s">
        <v>43</v>
      </c>
      <c r="B547" s="66" t="s">
        <v>1291</v>
      </c>
      <c r="C547" s="65">
        <v>123006</v>
      </c>
      <c r="D547" s="66" t="s">
        <v>1094</v>
      </c>
      <c r="E547" s="66" t="s">
        <v>1059</v>
      </c>
      <c r="F547" s="65" t="s">
        <v>225</v>
      </c>
      <c r="G547" s="65">
        <v>62520700</v>
      </c>
      <c r="H547" s="66" t="s">
        <v>842</v>
      </c>
      <c r="I547" s="66">
        <v>29</v>
      </c>
      <c r="J547" s="66" t="s">
        <v>814</v>
      </c>
      <c r="K547" s="66" t="s">
        <v>815</v>
      </c>
      <c r="L547" s="66" t="s">
        <v>816</v>
      </c>
      <c r="M547" s="66" t="s">
        <v>834</v>
      </c>
      <c r="N547" s="67">
        <v>2438</v>
      </c>
      <c r="O547" s="67">
        <v>2438</v>
      </c>
      <c r="P547" s="67">
        <v>2438</v>
      </c>
      <c r="Q547" s="67">
        <v>2438</v>
      </c>
      <c r="Z547" s="26">
        <f t="shared" si="8"/>
        <v>9752</v>
      </c>
    </row>
    <row r="548" spans="1:26" hidden="1">
      <c r="A548" s="65" t="s">
        <v>43</v>
      </c>
      <c r="B548" s="66" t="s">
        <v>1291</v>
      </c>
      <c r="C548" s="65">
        <v>123006</v>
      </c>
      <c r="D548" s="66" t="s">
        <v>1094</v>
      </c>
      <c r="E548" s="66" t="s">
        <v>1059</v>
      </c>
      <c r="F548" s="65" t="s">
        <v>192</v>
      </c>
      <c r="G548" s="65">
        <v>63110000</v>
      </c>
      <c r="H548" s="66" t="s">
        <v>844</v>
      </c>
      <c r="I548" s="66">
        <v>29</v>
      </c>
      <c r="J548" s="66" t="s">
        <v>814</v>
      </c>
      <c r="K548" s="66" t="s">
        <v>815</v>
      </c>
      <c r="L548" s="66" t="s">
        <v>816</v>
      </c>
      <c r="M548" s="66" t="s">
        <v>846</v>
      </c>
      <c r="N548" s="67">
        <v>2000</v>
      </c>
      <c r="O548" s="67">
        <v>2000</v>
      </c>
      <c r="P548" s="67">
        <v>2000</v>
      </c>
      <c r="Q548" s="67">
        <v>2000</v>
      </c>
      <c r="Z548" s="26">
        <f t="shared" si="8"/>
        <v>8000</v>
      </c>
    </row>
    <row r="549" spans="1:26" hidden="1">
      <c r="A549" s="65" t="s">
        <v>43</v>
      </c>
      <c r="B549" s="66" t="s">
        <v>1291</v>
      </c>
      <c r="C549" s="65">
        <v>123006</v>
      </c>
      <c r="D549" s="66" t="s">
        <v>1094</v>
      </c>
      <c r="E549" s="66" t="s">
        <v>1059</v>
      </c>
      <c r="F549" s="65" t="s">
        <v>69</v>
      </c>
      <c r="G549" s="65">
        <v>68532000</v>
      </c>
      <c r="H549" s="66" t="s">
        <v>892</v>
      </c>
      <c r="I549" s="66">
        <v>34</v>
      </c>
      <c r="J549" s="66" t="s">
        <v>887</v>
      </c>
      <c r="K549" s="66" t="s">
        <v>888</v>
      </c>
      <c r="L549" s="66" t="s">
        <v>887</v>
      </c>
      <c r="M549" s="66" t="s">
        <v>894</v>
      </c>
      <c r="N549" s="67">
        <v>0</v>
      </c>
      <c r="O549" s="67">
        <v>0</v>
      </c>
      <c r="P549" s="67">
        <v>0</v>
      </c>
      <c r="Q549" s="67">
        <v>0</v>
      </c>
      <c r="Z549" s="26">
        <f t="shared" si="8"/>
        <v>0</v>
      </c>
    </row>
    <row r="550" spans="1:26" hidden="1">
      <c r="A550" s="65" t="s">
        <v>43</v>
      </c>
      <c r="B550" s="66" t="s">
        <v>1291</v>
      </c>
      <c r="C550" s="65">
        <v>123006</v>
      </c>
      <c r="D550" s="66" t="s">
        <v>1094</v>
      </c>
      <c r="E550" s="66" t="s">
        <v>1059</v>
      </c>
      <c r="F550" s="65" t="s">
        <v>70</v>
      </c>
      <c r="G550" s="65">
        <v>68533000</v>
      </c>
      <c r="H550" s="66" t="s">
        <v>896</v>
      </c>
      <c r="I550" s="66">
        <v>34</v>
      </c>
      <c r="J550" s="66" t="s">
        <v>887</v>
      </c>
      <c r="K550" s="66" t="s">
        <v>888</v>
      </c>
      <c r="L550" s="66" t="s">
        <v>887</v>
      </c>
      <c r="M550" s="66" t="s">
        <v>894</v>
      </c>
      <c r="N550" s="67">
        <v>1963.5844533674563</v>
      </c>
      <c r="O550" s="67">
        <v>1886.0610539744077</v>
      </c>
      <c r="P550" s="67">
        <v>1963.5844533674563</v>
      </c>
      <c r="Q550" s="67">
        <v>1963.5844533674563</v>
      </c>
      <c r="Z550" s="26">
        <f t="shared" si="8"/>
        <v>7776.8144140767763</v>
      </c>
    </row>
    <row r="551" spans="1:26" hidden="1">
      <c r="A551" s="65" t="s">
        <v>43</v>
      </c>
      <c r="B551" s="66" t="s">
        <v>1291</v>
      </c>
      <c r="C551" s="65">
        <v>123006</v>
      </c>
      <c r="D551" s="66" t="s">
        <v>1094</v>
      </c>
      <c r="E551" s="66" t="s">
        <v>1059</v>
      </c>
      <c r="F551" s="65" t="s">
        <v>71</v>
      </c>
      <c r="G551" s="65">
        <v>68535000</v>
      </c>
      <c r="H551" s="66" t="s">
        <v>898</v>
      </c>
      <c r="I551" s="66">
        <v>34</v>
      </c>
      <c r="J551" s="66" t="s">
        <v>887</v>
      </c>
      <c r="K551" s="66" t="s">
        <v>888</v>
      </c>
      <c r="L551" s="66" t="s">
        <v>887</v>
      </c>
      <c r="M551" s="66" t="s">
        <v>894</v>
      </c>
      <c r="N551" s="67">
        <v>0</v>
      </c>
      <c r="O551" s="67">
        <v>0</v>
      </c>
      <c r="P551" s="67">
        <v>0</v>
      </c>
      <c r="Q551" s="67">
        <v>0</v>
      </c>
      <c r="Z551" s="26">
        <f t="shared" si="8"/>
        <v>0</v>
      </c>
    </row>
    <row r="552" spans="1:26" hidden="1">
      <c r="A552" s="65" t="s">
        <v>43</v>
      </c>
      <c r="B552" s="66" t="s">
        <v>1291</v>
      </c>
      <c r="C552" s="65">
        <v>123006</v>
      </c>
      <c r="D552" s="66" t="s">
        <v>1094</v>
      </c>
      <c r="E552" s="66" t="s">
        <v>1059</v>
      </c>
      <c r="F552" s="65" t="s">
        <v>128</v>
      </c>
      <c r="G552" s="65">
        <v>68532100</v>
      </c>
      <c r="H552" s="66" t="s">
        <v>895</v>
      </c>
      <c r="I552" s="66">
        <v>34</v>
      </c>
      <c r="J552" s="66" t="s">
        <v>887</v>
      </c>
      <c r="K552" s="66" t="s">
        <v>888</v>
      </c>
      <c r="L552" s="66" t="s">
        <v>887</v>
      </c>
      <c r="M552" s="66" t="s">
        <v>894</v>
      </c>
      <c r="N552" s="67">
        <v>0</v>
      </c>
      <c r="O552" s="67">
        <v>0</v>
      </c>
      <c r="P552" s="67">
        <v>0</v>
      </c>
      <c r="Q552" s="67">
        <v>0</v>
      </c>
      <c r="Z552" s="26">
        <f t="shared" si="8"/>
        <v>0</v>
      </c>
    </row>
    <row r="553" spans="1:26" hidden="1">
      <c r="A553" s="65" t="s">
        <v>43</v>
      </c>
      <c r="B553" s="66" t="s">
        <v>1291</v>
      </c>
      <c r="C553" s="65">
        <v>123006</v>
      </c>
      <c r="D553" s="66" t="s">
        <v>1094</v>
      </c>
      <c r="E553" s="66" t="s">
        <v>1059</v>
      </c>
      <c r="F553" s="65" t="s">
        <v>129</v>
      </c>
      <c r="G553" s="65">
        <v>68533100</v>
      </c>
      <c r="H553" s="66" t="s">
        <v>897</v>
      </c>
      <c r="I553" s="66">
        <v>34</v>
      </c>
      <c r="J553" s="66" t="s">
        <v>887</v>
      </c>
      <c r="K553" s="66" t="s">
        <v>888</v>
      </c>
      <c r="L553" s="66" t="s">
        <v>887</v>
      </c>
      <c r="M553" s="66" t="s">
        <v>894</v>
      </c>
      <c r="N553" s="67">
        <v>-279.60754538759346</v>
      </c>
      <c r="O553" s="67">
        <v>-268.3391911713839</v>
      </c>
      <c r="P553" s="67">
        <v>-279.60754538759346</v>
      </c>
      <c r="Q553" s="67">
        <v>-279.60754538759346</v>
      </c>
      <c r="Z553" s="26">
        <f t="shared" si="8"/>
        <v>-1107.1618273341644</v>
      </c>
    </row>
    <row r="554" spans="1:26" hidden="1">
      <c r="A554" s="65" t="s">
        <v>43</v>
      </c>
      <c r="B554" s="66" t="s">
        <v>1291</v>
      </c>
      <c r="C554" s="65">
        <v>123006</v>
      </c>
      <c r="D554" s="66" t="s">
        <v>1094</v>
      </c>
      <c r="E554" s="66" t="s">
        <v>1059</v>
      </c>
      <c r="F554" s="65" t="s">
        <v>130</v>
      </c>
      <c r="G554" s="65">
        <v>68535100</v>
      </c>
      <c r="H554" s="66" t="s">
        <v>899</v>
      </c>
      <c r="I554" s="66">
        <v>34</v>
      </c>
      <c r="J554" s="66" t="s">
        <v>887</v>
      </c>
      <c r="K554" s="66" t="s">
        <v>888</v>
      </c>
      <c r="L554" s="66" t="s">
        <v>887</v>
      </c>
      <c r="M554" s="66" t="s">
        <v>894</v>
      </c>
      <c r="N554" s="67">
        <v>0</v>
      </c>
      <c r="O554" s="67">
        <v>0</v>
      </c>
      <c r="P554" s="67">
        <v>0</v>
      </c>
      <c r="Q554" s="67">
        <v>0</v>
      </c>
      <c r="Z554" s="26">
        <f t="shared" si="8"/>
        <v>0</v>
      </c>
    </row>
    <row r="555" spans="1:26" hidden="1">
      <c r="A555" s="65" t="s">
        <v>44</v>
      </c>
      <c r="B555" s="66" t="s">
        <v>1291</v>
      </c>
      <c r="C555" s="5">
        <v>123005</v>
      </c>
      <c r="D555" s="66" t="s">
        <v>1093</v>
      </c>
      <c r="E555" s="66" t="s">
        <v>1059</v>
      </c>
      <c r="F555" s="65" t="s">
        <v>127</v>
      </c>
      <c r="G555" s="65">
        <v>68011000</v>
      </c>
      <c r="H555" s="66" t="s">
        <v>858</v>
      </c>
      <c r="I555" s="66">
        <v>30</v>
      </c>
      <c r="J555" s="66" t="s">
        <v>859</v>
      </c>
      <c r="K555" s="66" t="s">
        <v>860</v>
      </c>
      <c r="L555" s="66" t="s">
        <v>859</v>
      </c>
      <c r="M555" s="66" t="s">
        <v>862</v>
      </c>
      <c r="N555" s="67">
        <v>-9.9690215329213885</v>
      </c>
      <c r="O555" s="67">
        <v>-10.735869343146113</v>
      </c>
      <c r="P555" s="67">
        <v>-11.502717153370835</v>
      </c>
      <c r="Q555" s="67">
        <v>-12.26956496359556</v>
      </c>
      <c r="Z555" s="26">
        <f t="shared" si="8"/>
        <v>-44.477172993033889</v>
      </c>
    </row>
    <row r="556" spans="1:26" hidden="1">
      <c r="A556" s="65" t="s">
        <v>44</v>
      </c>
      <c r="B556" s="66" t="s">
        <v>1291</v>
      </c>
      <c r="C556" s="5">
        <v>123005</v>
      </c>
      <c r="D556" s="66" t="s">
        <v>1093</v>
      </c>
      <c r="E556" s="66" t="s">
        <v>1059</v>
      </c>
      <c r="F556" s="65" t="s">
        <v>217</v>
      </c>
      <c r="G556" s="65">
        <v>68311000</v>
      </c>
      <c r="H556" s="66" t="s">
        <v>880</v>
      </c>
      <c r="I556" s="66">
        <v>32</v>
      </c>
      <c r="J556" s="66" t="s">
        <v>881</v>
      </c>
      <c r="K556" s="66" t="s">
        <v>882</v>
      </c>
      <c r="L556" s="66" t="s">
        <v>883</v>
      </c>
      <c r="M556" s="66" t="s">
        <v>862</v>
      </c>
      <c r="N556" s="67">
        <v>-1.5818015578515119</v>
      </c>
      <c r="O556" s="67">
        <v>-1.7034786007631668</v>
      </c>
      <c r="P556" s="67">
        <v>-1.8251556436748217</v>
      </c>
      <c r="Q556" s="67">
        <v>-1.946832686586476</v>
      </c>
      <c r="Z556" s="26">
        <f t="shared" si="8"/>
        <v>-7.0572684888759767</v>
      </c>
    </row>
    <row r="557" spans="1:26" hidden="1">
      <c r="A557" s="65" t="s">
        <v>45</v>
      </c>
      <c r="B557" s="66" t="s">
        <v>1291</v>
      </c>
      <c r="C557" s="65">
        <v>123301</v>
      </c>
      <c r="D557" s="66" t="s">
        <v>1097</v>
      </c>
      <c r="E557" s="66" t="s">
        <v>1099</v>
      </c>
      <c r="F557" s="65" t="s">
        <v>182</v>
      </c>
      <c r="G557" s="65">
        <v>51510000</v>
      </c>
      <c r="H557" s="66" t="s">
        <v>465</v>
      </c>
      <c r="I557" s="66">
        <v>7</v>
      </c>
      <c r="J557" s="66" t="s">
        <v>466</v>
      </c>
      <c r="K557" s="66" t="s">
        <v>467</v>
      </c>
      <c r="L557" s="66" t="s">
        <v>468</v>
      </c>
      <c r="M557" s="66" t="s">
        <v>470</v>
      </c>
      <c r="N557" s="67">
        <v>4644</v>
      </c>
      <c r="O557" s="67">
        <v>4644</v>
      </c>
      <c r="P557" s="67">
        <v>4644</v>
      </c>
      <c r="Q557" s="67">
        <v>4643</v>
      </c>
      <c r="Z557" s="26">
        <f t="shared" si="8"/>
        <v>18575</v>
      </c>
    </row>
    <row r="558" spans="1:26" hidden="1">
      <c r="A558" s="65" t="s">
        <v>45</v>
      </c>
      <c r="B558" s="66" t="s">
        <v>1291</v>
      </c>
      <c r="C558" s="65">
        <v>123301</v>
      </c>
      <c r="D558" s="66" t="s">
        <v>1097</v>
      </c>
      <c r="E558" s="66" t="s">
        <v>1099</v>
      </c>
      <c r="F558" s="65" t="s">
        <v>226</v>
      </c>
      <c r="G558" s="65">
        <v>51800000</v>
      </c>
      <c r="H558" s="66" t="s">
        <v>484</v>
      </c>
      <c r="I558" s="66">
        <v>8</v>
      </c>
      <c r="J558" s="66" t="s">
        <v>484</v>
      </c>
      <c r="K558" s="66" t="s">
        <v>485</v>
      </c>
      <c r="L558" s="66" t="s">
        <v>484</v>
      </c>
      <c r="M558" s="66" t="s">
        <v>487</v>
      </c>
      <c r="N558" s="67">
        <v>1630.0580776315676</v>
      </c>
      <c r="O558" s="67">
        <v>398.43136445723405</v>
      </c>
      <c r="P558" s="67">
        <v>549.03989316611467</v>
      </c>
      <c r="Q558" s="67">
        <v>804.10470380756021</v>
      </c>
      <c r="Z558" s="26">
        <f t="shared" si="8"/>
        <v>3381.6340390624769</v>
      </c>
    </row>
    <row r="559" spans="1:26" hidden="1">
      <c r="A559" s="65" t="s">
        <v>45</v>
      </c>
      <c r="B559" s="66" t="s">
        <v>1291</v>
      </c>
      <c r="C559" s="65">
        <v>123301</v>
      </c>
      <c r="D559" s="66" t="s">
        <v>1097</v>
      </c>
      <c r="E559" s="66" t="s">
        <v>1099</v>
      </c>
      <c r="F559" s="65" t="s">
        <v>92</v>
      </c>
      <c r="G559" s="65">
        <v>53150000</v>
      </c>
      <c r="H559" s="66" t="s">
        <v>658</v>
      </c>
      <c r="I559" s="66">
        <v>15</v>
      </c>
      <c r="J559" s="66" t="s">
        <v>650</v>
      </c>
      <c r="K559" s="66" t="s">
        <v>651</v>
      </c>
      <c r="L559" s="66" t="s">
        <v>650</v>
      </c>
      <c r="M559" s="66" t="s">
        <v>660</v>
      </c>
      <c r="N559" s="67">
        <v>533</v>
      </c>
      <c r="O559" s="67">
        <v>533</v>
      </c>
      <c r="P559" s="67">
        <v>533</v>
      </c>
      <c r="Q559" s="67">
        <v>533</v>
      </c>
      <c r="Z559" s="26">
        <f t="shared" si="8"/>
        <v>2132</v>
      </c>
    </row>
    <row r="560" spans="1:26" hidden="1">
      <c r="A560" s="65" t="s">
        <v>45</v>
      </c>
      <c r="B560" s="66" t="s">
        <v>1291</v>
      </c>
      <c r="C560" s="65">
        <v>123301</v>
      </c>
      <c r="D560" s="66" t="s">
        <v>1097</v>
      </c>
      <c r="E560" s="66" t="s">
        <v>1099</v>
      </c>
      <c r="F560" s="65" t="s">
        <v>187</v>
      </c>
      <c r="G560" s="65">
        <v>53152000</v>
      </c>
      <c r="H560" s="66" t="s">
        <v>676</v>
      </c>
      <c r="I560" s="66">
        <v>15</v>
      </c>
      <c r="J560" s="66" t="s">
        <v>650</v>
      </c>
      <c r="K560" s="66" t="s">
        <v>651</v>
      </c>
      <c r="L560" s="66" t="s">
        <v>650</v>
      </c>
      <c r="M560" s="66" t="s">
        <v>678</v>
      </c>
      <c r="N560" s="67">
        <v>2000</v>
      </c>
      <c r="O560" s="67">
        <v>3000</v>
      </c>
      <c r="P560" s="67">
        <v>3000</v>
      </c>
      <c r="Q560" s="67">
        <v>2000</v>
      </c>
      <c r="Z560" s="26">
        <f t="shared" si="8"/>
        <v>10000</v>
      </c>
    </row>
    <row r="561" spans="1:26" hidden="1">
      <c r="A561" s="65" t="s">
        <v>45</v>
      </c>
      <c r="B561" s="66" t="s">
        <v>1291</v>
      </c>
      <c r="C561" s="65">
        <v>123301</v>
      </c>
      <c r="D561" s="66" t="s">
        <v>1097</v>
      </c>
      <c r="E561" s="66" t="s">
        <v>1099</v>
      </c>
      <c r="F561" s="65" t="s">
        <v>205</v>
      </c>
      <c r="G561" s="65">
        <v>52546000</v>
      </c>
      <c r="H561" s="66" t="s">
        <v>572</v>
      </c>
      <c r="I561" s="66">
        <v>16</v>
      </c>
      <c r="J561" s="66" t="s">
        <v>553</v>
      </c>
      <c r="K561" s="66" t="s">
        <v>554</v>
      </c>
      <c r="L561" s="66" t="s">
        <v>555</v>
      </c>
      <c r="M561" s="66" t="s">
        <v>506</v>
      </c>
      <c r="N561" s="67">
        <v>1000</v>
      </c>
      <c r="O561" s="67">
        <v>1000</v>
      </c>
      <c r="P561" s="67">
        <v>1000</v>
      </c>
      <c r="Q561" s="67">
        <v>1000</v>
      </c>
      <c r="Z561" s="26">
        <f t="shared" si="8"/>
        <v>4000</v>
      </c>
    </row>
    <row r="562" spans="1:26" hidden="1">
      <c r="A562" s="65" t="s">
        <v>45</v>
      </c>
      <c r="B562" s="66" t="s">
        <v>1291</v>
      </c>
      <c r="C562" s="65">
        <v>123301</v>
      </c>
      <c r="D562" s="66" t="s">
        <v>1097</v>
      </c>
      <c r="E562" s="66" t="s">
        <v>1099</v>
      </c>
      <c r="F562" s="65" t="s">
        <v>207</v>
      </c>
      <c r="G562" s="65">
        <v>52578000</v>
      </c>
      <c r="H562" s="66" t="s">
        <v>628</v>
      </c>
      <c r="I562" s="66">
        <v>16</v>
      </c>
      <c r="J562" s="66" t="s">
        <v>553</v>
      </c>
      <c r="K562" s="66" t="s">
        <v>554</v>
      </c>
      <c r="L562" s="66" t="s">
        <v>555</v>
      </c>
      <c r="M562" s="66" t="s">
        <v>506</v>
      </c>
      <c r="N562" s="67">
        <v>147</v>
      </c>
      <c r="O562" s="67">
        <v>147</v>
      </c>
      <c r="P562" s="67">
        <v>147</v>
      </c>
      <c r="Q562" s="67">
        <v>147</v>
      </c>
      <c r="Z562" s="26">
        <f t="shared" si="8"/>
        <v>588</v>
      </c>
    </row>
    <row r="563" spans="1:26" hidden="1">
      <c r="A563" s="65" t="s">
        <v>45</v>
      </c>
      <c r="B563" s="66" t="s">
        <v>1291</v>
      </c>
      <c r="C563" s="65">
        <v>123301</v>
      </c>
      <c r="D563" s="66" t="s">
        <v>1097</v>
      </c>
      <c r="E563" s="66" t="s">
        <v>1099</v>
      </c>
      <c r="F563" s="65" t="s">
        <v>96</v>
      </c>
      <c r="G563" s="65">
        <v>52574000</v>
      </c>
      <c r="H563" s="66" t="s">
        <v>616</v>
      </c>
      <c r="I563" s="66">
        <v>17</v>
      </c>
      <c r="J563" s="66" t="s">
        <v>617</v>
      </c>
      <c r="K563" s="66" t="s">
        <v>618</v>
      </c>
      <c r="L563" s="66" t="s">
        <v>617</v>
      </c>
      <c r="M563" s="66" t="s">
        <v>506</v>
      </c>
      <c r="N563" s="67">
        <v>250</v>
      </c>
      <c r="O563" s="67">
        <v>250</v>
      </c>
      <c r="P563" s="67">
        <v>250</v>
      </c>
      <c r="Q563" s="67">
        <v>250</v>
      </c>
      <c r="Z563" s="26">
        <f t="shared" si="8"/>
        <v>1000</v>
      </c>
    </row>
    <row r="564" spans="1:26" hidden="1">
      <c r="A564" s="65" t="s">
        <v>45</v>
      </c>
      <c r="B564" s="66" t="s">
        <v>1291</v>
      </c>
      <c r="C564" s="65">
        <v>123301</v>
      </c>
      <c r="D564" s="66" t="s">
        <v>1097</v>
      </c>
      <c r="E564" s="66" t="s">
        <v>1099</v>
      </c>
      <c r="F564" s="65" t="s">
        <v>97</v>
      </c>
      <c r="G564" s="65">
        <v>52574100</v>
      </c>
      <c r="H564" s="66" t="s">
        <v>623</v>
      </c>
      <c r="I564" s="66">
        <v>17</v>
      </c>
      <c r="J564" s="66" t="s">
        <v>617</v>
      </c>
      <c r="K564" s="66" t="s">
        <v>618</v>
      </c>
      <c r="L564" s="66" t="s">
        <v>617</v>
      </c>
      <c r="M564" s="66" t="s">
        <v>506</v>
      </c>
      <c r="N564" s="67">
        <v>50</v>
      </c>
      <c r="O564" s="67">
        <v>50</v>
      </c>
      <c r="P564" s="67">
        <v>50</v>
      </c>
      <c r="Q564" s="67">
        <v>50</v>
      </c>
      <c r="Z564" s="26">
        <f t="shared" si="8"/>
        <v>200</v>
      </c>
    </row>
    <row r="565" spans="1:26" hidden="1">
      <c r="A565" s="65" t="s">
        <v>45</v>
      </c>
      <c r="B565" s="66" t="s">
        <v>1291</v>
      </c>
      <c r="C565" s="65">
        <v>123301</v>
      </c>
      <c r="D565" s="66" t="s">
        <v>1097</v>
      </c>
      <c r="E565" s="66" t="s">
        <v>1099</v>
      </c>
      <c r="F565" s="65" t="s">
        <v>156</v>
      </c>
      <c r="G565" s="65">
        <v>52582000</v>
      </c>
      <c r="H565" s="66" t="s">
        <v>633</v>
      </c>
      <c r="I565" s="66">
        <v>19</v>
      </c>
      <c r="J565" s="66" t="s">
        <v>527</v>
      </c>
      <c r="K565" s="66" t="s">
        <v>528</v>
      </c>
      <c r="L565" s="66" t="s">
        <v>529</v>
      </c>
      <c r="M565" s="66" t="s">
        <v>519</v>
      </c>
      <c r="N565" s="67">
        <v>30</v>
      </c>
      <c r="O565" s="67">
        <v>30</v>
      </c>
      <c r="P565" s="67">
        <v>30</v>
      </c>
      <c r="Q565" s="67">
        <v>30</v>
      </c>
      <c r="Z565" s="26">
        <f t="shared" si="8"/>
        <v>120</v>
      </c>
    </row>
    <row r="566" spans="1:26" hidden="1">
      <c r="A566" s="65" t="s">
        <v>45</v>
      </c>
      <c r="B566" s="66" t="s">
        <v>1291</v>
      </c>
      <c r="C566" s="65">
        <v>123301</v>
      </c>
      <c r="D566" s="66" t="s">
        <v>1097</v>
      </c>
      <c r="E566" s="66" t="s">
        <v>1099</v>
      </c>
      <c r="F566" s="65" t="s">
        <v>105</v>
      </c>
      <c r="G566" s="65">
        <v>52001000</v>
      </c>
      <c r="H566" s="66" t="s">
        <v>488</v>
      </c>
      <c r="I566" s="66">
        <v>22</v>
      </c>
      <c r="J566" s="66" t="s">
        <v>489</v>
      </c>
      <c r="K566" s="66" t="s">
        <v>490</v>
      </c>
      <c r="L566" s="66" t="s">
        <v>489</v>
      </c>
      <c r="M566" s="66" t="s">
        <v>492</v>
      </c>
      <c r="N566" s="67">
        <v>200</v>
      </c>
      <c r="O566" s="67">
        <v>200</v>
      </c>
      <c r="P566" s="67">
        <v>200</v>
      </c>
      <c r="Q566" s="67">
        <v>200</v>
      </c>
      <c r="Z566" s="26">
        <f t="shared" si="8"/>
        <v>800</v>
      </c>
    </row>
    <row r="567" spans="1:26" hidden="1">
      <c r="A567" s="65" t="s">
        <v>45</v>
      </c>
      <c r="B567" s="66" t="s">
        <v>1291</v>
      </c>
      <c r="C567" s="65">
        <v>123301</v>
      </c>
      <c r="D567" s="66" t="s">
        <v>1097</v>
      </c>
      <c r="E567" s="66" t="s">
        <v>1099</v>
      </c>
      <c r="F567" s="65" t="s">
        <v>157</v>
      </c>
      <c r="G567" s="65">
        <v>52554500</v>
      </c>
      <c r="H567" s="66" t="s">
        <v>588</v>
      </c>
      <c r="I567" s="66">
        <v>22</v>
      </c>
      <c r="J567" s="66" t="s">
        <v>489</v>
      </c>
      <c r="K567" s="66" t="s">
        <v>490</v>
      </c>
      <c r="L567" s="66" t="s">
        <v>489</v>
      </c>
      <c r="M567" s="66" t="s">
        <v>463</v>
      </c>
      <c r="N567" s="67">
        <v>325</v>
      </c>
      <c r="O567" s="67">
        <v>325</v>
      </c>
      <c r="P567" s="67">
        <v>325</v>
      </c>
      <c r="Q567" s="67">
        <v>325</v>
      </c>
      <c r="Z567" s="26">
        <f t="shared" si="8"/>
        <v>1300</v>
      </c>
    </row>
    <row r="568" spans="1:26" hidden="1">
      <c r="A568" s="65" t="s">
        <v>45</v>
      </c>
      <c r="B568" s="66" t="s">
        <v>1291</v>
      </c>
      <c r="C568" s="65">
        <v>123301</v>
      </c>
      <c r="D568" s="66" t="s">
        <v>1097</v>
      </c>
      <c r="E568" s="66" t="s">
        <v>1099</v>
      </c>
      <c r="F568" s="65" t="s">
        <v>190</v>
      </c>
      <c r="G568" s="65">
        <v>62002400</v>
      </c>
      <c r="H568" s="66" t="s">
        <v>822</v>
      </c>
      <c r="I568" s="66">
        <v>29</v>
      </c>
      <c r="J568" s="66" t="s">
        <v>814</v>
      </c>
      <c r="K568" s="66" t="s">
        <v>815</v>
      </c>
      <c r="L568" s="66" t="s">
        <v>816</v>
      </c>
      <c r="M568" s="66" t="s">
        <v>824</v>
      </c>
      <c r="N568" s="67">
        <v>792</v>
      </c>
      <c r="O568" s="67">
        <v>792</v>
      </c>
      <c r="P568" s="67">
        <v>792</v>
      </c>
      <c r="Q568" s="67">
        <v>792</v>
      </c>
      <c r="Z568" s="26">
        <f t="shared" si="8"/>
        <v>3168</v>
      </c>
    </row>
    <row r="569" spans="1:26" hidden="1">
      <c r="A569" s="65" t="s">
        <v>45</v>
      </c>
      <c r="B569" s="66" t="s">
        <v>1291</v>
      </c>
      <c r="C569" s="65">
        <v>123301</v>
      </c>
      <c r="D569" s="66" t="s">
        <v>1097</v>
      </c>
      <c r="E569" s="66" t="s">
        <v>1099</v>
      </c>
      <c r="F569" s="65" t="s">
        <v>192</v>
      </c>
      <c r="G569" s="65">
        <v>63110000</v>
      </c>
      <c r="H569" s="66" t="s">
        <v>844</v>
      </c>
      <c r="I569" s="66">
        <v>29</v>
      </c>
      <c r="J569" s="66" t="s">
        <v>814</v>
      </c>
      <c r="K569" s="66" t="s">
        <v>815</v>
      </c>
      <c r="L569" s="66" t="s">
        <v>816</v>
      </c>
      <c r="M569" s="66" t="s">
        <v>846</v>
      </c>
      <c r="N569" s="67">
        <v>900</v>
      </c>
      <c r="O569" s="67">
        <v>900</v>
      </c>
      <c r="P569" s="67">
        <v>900</v>
      </c>
      <c r="Q569" s="67">
        <v>900</v>
      </c>
      <c r="Z569" s="26">
        <f t="shared" si="8"/>
        <v>3600</v>
      </c>
    </row>
    <row r="570" spans="1:26" hidden="1">
      <c r="A570" s="65" t="s">
        <v>46</v>
      </c>
      <c r="B570" s="66" t="s">
        <v>1291</v>
      </c>
      <c r="C570" s="65">
        <v>123305</v>
      </c>
      <c r="D570" s="66" t="s">
        <v>1101</v>
      </c>
      <c r="E570" s="66" t="s">
        <v>1099</v>
      </c>
      <c r="F570" s="65" t="s">
        <v>127</v>
      </c>
      <c r="G570" s="65">
        <v>68011000</v>
      </c>
      <c r="H570" s="66" t="s">
        <v>858</v>
      </c>
      <c r="I570" s="66">
        <v>30</v>
      </c>
      <c r="J570" s="66" t="s">
        <v>859</v>
      </c>
      <c r="K570" s="66" t="s">
        <v>860</v>
      </c>
      <c r="L570" s="66" t="s">
        <v>859</v>
      </c>
      <c r="M570" s="66" t="s">
        <v>862</v>
      </c>
      <c r="N570" s="67">
        <v>8156.8731257289783</v>
      </c>
      <c r="O570" s="67">
        <v>8155.673366169669</v>
      </c>
      <c r="P570" s="67">
        <v>8154.4736066103596</v>
      </c>
      <c r="Q570" s="67">
        <v>8153.2738470510503</v>
      </c>
      <c r="Z570" s="26">
        <f t="shared" si="8"/>
        <v>32620.293945560057</v>
      </c>
    </row>
    <row r="571" spans="1:26" hidden="1">
      <c r="A571" s="65" t="s">
        <v>46</v>
      </c>
      <c r="B571" s="66" t="s">
        <v>1291</v>
      </c>
      <c r="C571" s="65">
        <v>123305</v>
      </c>
      <c r="D571" s="66" t="s">
        <v>1101</v>
      </c>
      <c r="E571" s="66" t="s">
        <v>1099</v>
      </c>
      <c r="F571" s="65" t="s">
        <v>212</v>
      </c>
      <c r="G571" s="65">
        <v>68012500</v>
      </c>
      <c r="H571" s="66" t="s">
        <v>865</v>
      </c>
      <c r="I571" s="66">
        <v>30</v>
      </c>
      <c r="J571" s="66" t="s">
        <v>859</v>
      </c>
      <c r="K571" s="66" t="s">
        <v>860</v>
      </c>
      <c r="L571" s="66" t="s">
        <v>859</v>
      </c>
      <c r="M571" s="66" t="s">
        <v>862</v>
      </c>
      <c r="N571" s="67">
        <v>-2153.11</v>
      </c>
      <c r="O571" s="67">
        <v>-2153.11</v>
      </c>
      <c r="P571" s="67">
        <v>-2153.11</v>
      </c>
      <c r="Q571" s="67">
        <v>-2153.11</v>
      </c>
      <c r="Z571" s="26">
        <f t="shared" si="8"/>
        <v>-8612.44</v>
      </c>
    </row>
    <row r="572" spans="1:26" hidden="1">
      <c r="A572" s="65" t="s">
        <v>46</v>
      </c>
      <c r="B572" s="66" t="s">
        <v>1291</v>
      </c>
      <c r="C572" s="65">
        <v>123305</v>
      </c>
      <c r="D572" s="66" t="s">
        <v>1101</v>
      </c>
      <c r="E572" s="66" t="s">
        <v>1099</v>
      </c>
      <c r="F572" s="65" t="s">
        <v>217</v>
      </c>
      <c r="G572" s="65">
        <v>68311000</v>
      </c>
      <c r="H572" s="66" t="s">
        <v>880</v>
      </c>
      <c r="I572" s="66">
        <v>32</v>
      </c>
      <c r="J572" s="66" t="s">
        <v>881</v>
      </c>
      <c r="K572" s="66" t="s">
        <v>882</v>
      </c>
      <c r="L572" s="66" t="s">
        <v>883</v>
      </c>
      <c r="M572" s="66" t="s">
        <v>862</v>
      </c>
      <c r="N572" s="67">
        <v>-2.4747824987681057</v>
      </c>
      <c r="O572" s="67">
        <v>-2.6651503832887293</v>
      </c>
      <c r="P572" s="67">
        <v>-2.8555182678093534</v>
      </c>
      <c r="Q572" s="67">
        <v>-3.0458861523299769</v>
      </c>
      <c r="Z572" s="26">
        <f t="shared" si="8"/>
        <v>-11.041337302196165</v>
      </c>
    </row>
    <row r="573" spans="1:26" hidden="1">
      <c r="A573" s="65" t="s">
        <v>46</v>
      </c>
      <c r="B573" s="66" t="s">
        <v>1291</v>
      </c>
      <c r="C573" s="65">
        <v>123305</v>
      </c>
      <c r="D573" s="66" t="s">
        <v>1101</v>
      </c>
      <c r="E573" s="66" t="s">
        <v>1099</v>
      </c>
      <c r="F573" s="65" t="s">
        <v>133</v>
      </c>
      <c r="G573" s="65">
        <v>70510000</v>
      </c>
      <c r="H573" s="66" t="s">
        <v>954</v>
      </c>
      <c r="I573" s="66">
        <v>41</v>
      </c>
      <c r="J573" s="66" t="s">
        <v>955</v>
      </c>
      <c r="K573" s="66" t="s">
        <v>956</v>
      </c>
      <c r="L573" s="66" t="s">
        <v>957</v>
      </c>
      <c r="M573" s="66" t="s">
        <v>959</v>
      </c>
      <c r="N573" s="67">
        <v>-776.73349712233903</v>
      </c>
      <c r="O573" s="67">
        <v>-776.73349712233903</v>
      </c>
      <c r="P573" s="67">
        <v>-776.73349712233903</v>
      </c>
      <c r="Q573" s="67">
        <v>-776.73349712233903</v>
      </c>
      <c r="Z573" s="26">
        <f t="shared" si="8"/>
        <v>-3106.9339884893561</v>
      </c>
    </row>
    <row r="574" spans="1:26" hidden="1">
      <c r="A574" s="65" t="s">
        <v>46</v>
      </c>
      <c r="B574" s="66" t="s">
        <v>1291</v>
      </c>
      <c r="C574" s="65">
        <v>123305</v>
      </c>
      <c r="D574" s="66" t="s">
        <v>1101</v>
      </c>
      <c r="E574" s="66" t="s">
        <v>1099</v>
      </c>
      <c r="F574" s="65" t="s">
        <v>134</v>
      </c>
      <c r="G574" s="65">
        <v>85000000</v>
      </c>
      <c r="H574" s="66" t="s">
        <v>1015</v>
      </c>
      <c r="I574" s="66">
        <v>42</v>
      </c>
      <c r="J574" s="66" t="s">
        <v>1016</v>
      </c>
      <c r="K574" s="66" t="s">
        <v>1017</v>
      </c>
      <c r="L574" s="66" t="s">
        <v>1018</v>
      </c>
      <c r="M574" s="66" t="s">
        <v>959</v>
      </c>
      <c r="N574" s="67">
        <v>-356.74374730310598</v>
      </c>
      <c r="O574" s="67">
        <v>-356.74374730310598</v>
      </c>
      <c r="P574" s="67">
        <v>-356.74374730310598</v>
      </c>
      <c r="Q574" s="67">
        <v>-356.74374730310598</v>
      </c>
      <c r="Z574" s="26">
        <f t="shared" si="8"/>
        <v>-1426.9749892124239</v>
      </c>
    </row>
    <row r="575" spans="1:26" hidden="1">
      <c r="A575" s="65" t="s">
        <v>47</v>
      </c>
      <c r="B575" s="66" t="s">
        <v>1291</v>
      </c>
      <c r="C575" s="65">
        <v>123306</v>
      </c>
      <c r="D575" s="66" t="s">
        <v>1102</v>
      </c>
      <c r="E575" s="66" t="s">
        <v>1099</v>
      </c>
      <c r="F575" s="65" t="s">
        <v>205</v>
      </c>
      <c r="G575" s="65">
        <v>52546000</v>
      </c>
      <c r="H575" s="66" t="s">
        <v>572</v>
      </c>
      <c r="I575" s="66">
        <v>16</v>
      </c>
      <c r="J575" s="66" t="s">
        <v>553</v>
      </c>
      <c r="K575" s="66" t="s">
        <v>554</v>
      </c>
      <c r="L575" s="66" t="s">
        <v>555</v>
      </c>
      <c r="M575" s="66" t="s">
        <v>506</v>
      </c>
      <c r="N575" s="67">
        <v>55</v>
      </c>
      <c r="O575" s="67">
        <v>55</v>
      </c>
      <c r="P575" s="67">
        <v>55</v>
      </c>
      <c r="Q575" s="67">
        <v>55</v>
      </c>
      <c r="Z575" s="26">
        <f t="shared" si="8"/>
        <v>220</v>
      </c>
    </row>
    <row r="576" spans="1:26" hidden="1">
      <c r="A576" s="65" t="s">
        <v>47</v>
      </c>
      <c r="B576" s="66" t="s">
        <v>1291</v>
      </c>
      <c r="C576" s="65">
        <v>123306</v>
      </c>
      <c r="D576" s="66" t="s">
        <v>1102</v>
      </c>
      <c r="E576" s="66" t="s">
        <v>1099</v>
      </c>
      <c r="F576" s="65" t="s">
        <v>192</v>
      </c>
      <c r="G576" s="65">
        <v>63110000</v>
      </c>
      <c r="H576" s="66" t="s">
        <v>844</v>
      </c>
      <c r="I576" s="66">
        <v>29</v>
      </c>
      <c r="J576" s="66" t="s">
        <v>814</v>
      </c>
      <c r="K576" s="66" t="s">
        <v>815</v>
      </c>
      <c r="L576" s="66" t="s">
        <v>816</v>
      </c>
      <c r="M576" s="66" t="s">
        <v>846</v>
      </c>
      <c r="N576" s="67">
        <v>500</v>
      </c>
      <c r="O576" s="67">
        <v>500</v>
      </c>
      <c r="P576" s="67">
        <v>500</v>
      </c>
      <c r="Q576" s="67">
        <v>500</v>
      </c>
      <c r="Z576" s="26">
        <f t="shared" si="8"/>
        <v>2000</v>
      </c>
    </row>
    <row r="577" spans="1:26" hidden="1">
      <c r="A577" s="65" t="s">
        <v>48</v>
      </c>
      <c r="B577" s="66" t="s">
        <v>1291</v>
      </c>
      <c r="C577" s="65">
        <v>125001</v>
      </c>
      <c r="D577" s="66" t="s">
        <v>1103</v>
      </c>
      <c r="E577" s="66" t="s">
        <v>1099</v>
      </c>
      <c r="F577" s="65" t="s">
        <v>182</v>
      </c>
      <c r="G577" s="65">
        <v>51510000</v>
      </c>
      <c r="H577" s="66" t="s">
        <v>465</v>
      </c>
      <c r="I577" s="66">
        <v>7</v>
      </c>
      <c r="J577" s="66" t="s">
        <v>466</v>
      </c>
      <c r="K577" s="66" t="s">
        <v>467</v>
      </c>
      <c r="L577" s="66" t="s">
        <v>468</v>
      </c>
      <c r="M577" s="66" t="s">
        <v>470</v>
      </c>
      <c r="N577" s="67">
        <v>982</v>
      </c>
      <c r="O577" s="67">
        <v>655</v>
      </c>
      <c r="P577" s="67">
        <v>750</v>
      </c>
      <c r="Q577" s="67">
        <v>1066</v>
      </c>
      <c r="Z577" s="26">
        <f t="shared" si="8"/>
        <v>3453</v>
      </c>
    </row>
    <row r="578" spans="1:26" hidden="1">
      <c r="A578" s="65" t="s">
        <v>48</v>
      </c>
      <c r="B578" s="66" t="s">
        <v>1291</v>
      </c>
      <c r="C578" s="65">
        <v>125001</v>
      </c>
      <c r="D578" s="66" t="s">
        <v>1103</v>
      </c>
      <c r="E578" s="66" t="s">
        <v>1099</v>
      </c>
      <c r="F578" s="65" t="s">
        <v>226</v>
      </c>
      <c r="G578" s="65">
        <v>51800000</v>
      </c>
      <c r="H578" s="66" t="s">
        <v>484</v>
      </c>
      <c r="I578" s="66">
        <v>8</v>
      </c>
      <c r="J578" s="66" t="s">
        <v>484</v>
      </c>
      <c r="K578" s="66" t="s">
        <v>485</v>
      </c>
      <c r="L578" s="66" t="s">
        <v>484</v>
      </c>
      <c r="M578" s="66" t="s">
        <v>487</v>
      </c>
      <c r="N578" s="67">
        <v>744.99206424148406</v>
      </c>
      <c r="O578" s="67">
        <v>625.38149659442581</v>
      </c>
      <c r="P578" s="67">
        <v>483.054592518059</v>
      </c>
      <c r="Q578" s="67">
        <v>374.06070469556153</v>
      </c>
      <c r="Z578" s="26">
        <f t="shared" si="8"/>
        <v>2227.4888580495303</v>
      </c>
    </row>
    <row r="579" spans="1:26" hidden="1">
      <c r="A579" s="65" t="s">
        <v>48</v>
      </c>
      <c r="B579" s="66" t="s">
        <v>1291</v>
      </c>
      <c r="C579" s="65">
        <v>125001</v>
      </c>
      <c r="D579" s="66" t="s">
        <v>1103</v>
      </c>
      <c r="E579" s="66" t="s">
        <v>1099</v>
      </c>
      <c r="F579" s="65" t="s">
        <v>92</v>
      </c>
      <c r="G579" s="65">
        <v>53150000</v>
      </c>
      <c r="H579" s="66" t="s">
        <v>658</v>
      </c>
      <c r="I579" s="66">
        <v>15</v>
      </c>
      <c r="J579" s="66" t="s">
        <v>650</v>
      </c>
      <c r="K579" s="66" t="s">
        <v>651</v>
      </c>
      <c r="L579" s="66" t="s">
        <v>650</v>
      </c>
      <c r="M579" s="66" t="s">
        <v>660</v>
      </c>
      <c r="N579" s="67">
        <v>2005</v>
      </c>
      <c r="O579" s="67">
        <v>1005</v>
      </c>
      <c r="P579" s="67">
        <v>1005</v>
      </c>
      <c r="Q579" s="67">
        <v>1005</v>
      </c>
      <c r="Z579" s="26">
        <f t="shared" ref="Z579:Z642" si="9">SUM(N579:Y579)</f>
        <v>5020</v>
      </c>
    </row>
    <row r="580" spans="1:26" hidden="1">
      <c r="A580" s="65" t="s">
        <v>48</v>
      </c>
      <c r="B580" s="66" t="s">
        <v>1291</v>
      </c>
      <c r="C580" s="65">
        <v>125001</v>
      </c>
      <c r="D580" s="66" t="s">
        <v>1103</v>
      </c>
      <c r="E580" s="66" t="s">
        <v>1099</v>
      </c>
      <c r="F580" s="65" t="s">
        <v>187</v>
      </c>
      <c r="G580" s="65">
        <v>53152000</v>
      </c>
      <c r="H580" s="66" t="s">
        <v>676</v>
      </c>
      <c r="I580" s="66">
        <v>15</v>
      </c>
      <c r="J580" s="66" t="s">
        <v>650</v>
      </c>
      <c r="K580" s="66" t="s">
        <v>651</v>
      </c>
      <c r="L580" s="66" t="s">
        <v>650</v>
      </c>
      <c r="M580" s="66" t="s">
        <v>678</v>
      </c>
      <c r="N580" s="67">
        <v>100</v>
      </c>
      <c r="O580" s="67">
        <v>100</v>
      </c>
      <c r="P580" s="67">
        <v>100</v>
      </c>
      <c r="Q580" s="67">
        <v>100</v>
      </c>
      <c r="Z580" s="26">
        <f t="shared" si="9"/>
        <v>400</v>
      </c>
    </row>
    <row r="581" spans="1:26" hidden="1">
      <c r="A581" s="65" t="s">
        <v>48</v>
      </c>
      <c r="B581" s="66" t="s">
        <v>1291</v>
      </c>
      <c r="C581" s="65">
        <v>125001</v>
      </c>
      <c r="D581" s="66" t="s">
        <v>1103</v>
      </c>
      <c r="E581" s="66" t="s">
        <v>1099</v>
      </c>
      <c r="F581" s="65" t="s">
        <v>188</v>
      </c>
      <c r="G581" s="65">
        <v>52532000</v>
      </c>
      <c r="H581" s="66" t="s">
        <v>552</v>
      </c>
      <c r="I581" s="66">
        <v>16</v>
      </c>
      <c r="J581" s="66" t="s">
        <v>553</v>
      </c>
      <c r="K581" s="66" t="s">
        <v>554</v>
      </c>
      <c r="L581" s="66" t="s">
        <v>555</v>
      </c>
      <c r="M581" s="66" t="s">
        <v>506</v>
      </c>
      <c r="N581" s="67">
        <v>30</v>
      </c>
      <c r="O581" s="67">
        <v>30</v>
      </c>
      <c r="P581" s="67">
        <v>30</v>
      </c>
      <c r="Q581" s="67">
        <v>30</v>
      </c>
      <c r="Z581" s="26">
        <f t="shared" si="9"/>
        <v>120</v>
      </c>
    </row>
    <row r="582" spans="1:26" hidden="1">
      <c r="A582" s="65" t="s">
        <v>48</v>
      </c>
      <c r="B582" s="66" t="s">
        <v>1291</v>
      </c>
      <c r="C582" s="65">
        <v>125001</v>
      </c>
      <c r="D582" s="66" t="s">
        <v>1103</v>
      </c>
      <c r="E582" s="66" t="s">
        <v>1099</v>
      </c>
      <c r="F582" s="65" t="s">
        <v>222</v>
      </c>
      <c r="G582" s="65">
        <v>52000000</v>
      </c>
      <c r="H582" s="66" t="s">
        <v>488</v>
      </c>
      <c r="I582" s="66">
        <v>22</v>
      </c>
      <c r="J582" s="66" t="s">
        <v>489</v>
      </c>
      <c r="K582" s="66" t="s">
        <v>490</v>
      </c>
      <c r="L582" s="66" t="s">
        <v>489</v>
      </c>
      <c r="M582" s="66" t="s">
        <v>492</v>
      </c>
      <c r="N582" s="67">
        <v>0</v>
      </c>
      <c r="O582" s="67">
        <v>0</v>
      </c>
      <c r="P582" s="67">
        <v>0</v>
      </c>
      <c r="Q582" s="67">
        <v>400</v>
      </c>
      <c r="Z582" s="26">
        <f t="shared" si="9"/>
        <v>400</v>
      </c>
    </row>
    <row r="583" spans="1:26" hidden="1">
      <c r="A583" s="65" t="s">
        <v>48</v>
      </c>
      <c r="B583" s="66" t="s">
        <v>1291</v>
      </c>
      <c r="C583" s="65">
        <v>125001</v>
      </c>
      <c r="D583" s="66" t="s">
        <v>1103</v>
      </c>
      <c r="E583" s="66" t="s">
        <v>1099</v>
      </c>
      <c r="F583" s="65" t="s">
        <v>157</v>
      </c>
      <c r="G583" s="65">
        <v>52554500</v>
      </c>
      <c r="H583" s="66" t="s">
        <v>588</v>
      </c>
      <c r="I583" s="66">
        <v>22</v>
      </c>
      <c r="J583" s="66" t="s">
        <v>489</v>
      </c>
      <c r="K583" s="66" t="s">
        <v>490</v>
      </c>
      <c r="L583" s="66" t="s">
        <v>489</v>
      </c>
      <c r="M583" s="66" t="s">
        <v>463</v>
      </c>
      <c r="N583" s="67">
        <v>100</v>
      </c>
      <c r="O583" s="67">
        <v>0</v>
      </c>
      <c r="P583" s="67">
        <v>0</v>
      </c>
      <c r="Q583" s="67">
        <v>100</v>
      </c>
      <c r="Z583" s="26">
        <f t="shared" si="9"/>
        <v>200</v>
      </c>
    </row>
    <row r="584" spans="1:26" hidden="1">
      <c r="A584" s="65" t="s">
        <v>48</v>
      </c>
      <c r="B584" s="66" t="s">
        <v>1291</v>
      </c>
      <c r="C584" s="65">
        <v>125001</v>
      </c>
      <c r="D584" s="66" t="s">
        <v>1103</v>
      </c>
      <c r="E584" s="66" t="s">
        <v>1099</v>
      </c>
      <c r="F584" s="65" t="s">
        <v>192</v>
      </c>
      <c r="G584" s="65">
        <v>63110000</v>
      </c>
      <c r="H584" s="66" t="s">
        <v>844</v>
      </c>
      <c r="I584" s="66">
        <v>29</v>
      </c>
      <c r="J584" s="66" t="s">
        <v>814</v>
      </c>
      <c r="K584" s="66" t="s">
        <v>815</v>
      </c>
      <c r="L584" s="66" t="s">
        <v>816</v>
      </c>
      <c r="M584" s="66" t="s">
        <v>846</v>
      </c>
      <c r="N584" s="67">
        <v>400</v>
      </c>
      <c r="O584" s="67">
        <v>400</v>
      </c>
      <c r="P584" s="67">
        <v>400</v>
      </c>
      <c r="Q584" s="67">
        <v>400</v>
      </c>
      <c r="Z584" s="26">
        <f t="shared" si="9"/>
        <v>1600</v>
      </c>
    </row>
    <row r="585" spans="1:26" hidden="1">
      <c r="A585" s="65" t="s">
        <v>49</v>
      </c>
      <c r="B585" s="66" t="s">
        <v>1291</v>
      </c>
      <c r="C585" s="65">
        <v>125005</v>
      </c>
      <c r="D585" s="66" t="s">
        <v>1106</v>
      </c>
      <c r="E585" s="66" t="s">
        <v>1099</v>
      </c>
      <c r="F585" s="65" t="s">
        <v>127</v>
      </c>
      <c r="G585" s="65">
        <v>68011000</v>
      </c>
      <c r="H585" s="66" t="s">
        <v>858</v>
      </c>
      <c r="I585" s="66">
        <v>30</v>
      </c>
      <c r="J585" s="66" t="s">
        <v>859</v>
      </c>
      <c r="K585" s="66" t="s">
        <v>860</v>
      </c>
      <c r="L585" s="66" t="s">
        <v>859</v>
      </c>
      <c r="M585" s="66" t="s">
        <v>862</v>
      </c>
      <c r="N585" s="67">
        <v>717.3665809600451</v>
      </c>
      <c r="O585" s="67">
        <v>717.1547794954331</v>
      </c>
      <c r="P585" s="67">
        <v>716.94297803082122</v>
      </c>
      <c r="Q585" s="67">
        <v>716.73117656620934</v>
      </c>
      <c r="Z585" s="26">
        <f t="shared" si="9"/>
        <v>2868.1955150525087</v>
      </c>
    </row>
    <row r="586" spans="1:26" hidden="1">
      <c r="A586" s="65" t="s">
        <v>49</v>
      </c>
      <c r="B586" s="66" t="s">
        <v>1291</v>
      </c>
      <c r="C586" s="65">
        <v>125005</v>
      </c>
      <c r="D586" s="66" t="s">
        <v>1106</v>
      </c>
      <c r="E586" s="66" t="s">
        <v>1099</v>
      </c>
      <c r="F586" s="65" t="s">
        <v>217</v>
      </c>
      <c r="G586" s="65">
        <v>68311000</v>
      </c>
      <c r="H586" s="66" t="s">
        <v>880</v>
      </c>
      <c r="I586" s="66">
        <v>32</v>
      </c>
      <c r="J586" s="66" t="s">
        <v>881</v>
      </c>
      <c r="K586" s="66" t="s">
        <v>882</v>
      </c>
      <c r="L586" s="66" t="s">
        <v>883</v>
      </c>
      <c r="M586" s="66" t="s">
        <v>862</v>
      </c>
      <c r="N586" s="67">
        <v>-0.43688966990749523</v>
      </c>
      <c r="O586" s="67">
        <v>-0.47049656759268715</v>
      </c>
      <c r="P586" s="67">
        <v>-0.50410346527787908</v>
      </c>
      <c r="Q586" s="67">
        <v>-0.53771036296307106</v>
      </c>
      <c r="Z586" s="26">
        <f t="shared" si="9"/>
        <v>-1.9492000657411326</v>
      </c>
    </row>
    <row r="587" spans="1:26" hidden="1">
      <c r="A587" s="65" t="s">
        <v>50</v>
      </c>
      <c r="B587" s="66" t="s">
        <v>1291</v>
      </c>
      <c r="C587" s="65">
        <v>126001</v>
      </c>
      <c r="D587" s="66" t="s">
        <v>1110</v>
      </c>
      <c r="E587" s="66" t="s">
        <v>1099</v>
      </c>
      <c r="F587" s="65" t="s">
        <v>182</v>
      </c>
      <c r="G587" s="65">
        <v>51510000</v>
      </c>
      <c r="H587" s="66" t="s">
        <v>465</v>
      </c>
      <c r="I587" s="66">
        <v>7</v>
      </c>
      <c r="J587" s="66" t="s">
        <v>466</v>
      </c>
      <c r="K587" s="66" t="s">
        <v>467</v>
      </c>
      <c r="L587" s="66" t="s">
        <v>468</v>
      </c>
      <c r="M587" s="66" t="s">
        <v>470</v>
      </c>
      <c r="N587" s="67">
        <v>3991</v>
      </c>
      <c r="O587" s="67">
        <v>2561</v>
      </c>
      <c r="P587" s="67">
        <v>2720</v>
      </c>
      <c r="Q587" s="67">
        <v>2955</v>
      </c>
      <c r="Z587" s="26">
        <f t="shared" si="9"/>
        <v>12227</v>
      </c>
    </row>
    <row r="588" spans="1:26" hidden="1">
      <c r="A588" s="65" t="s">
        <v>50</v>
      </c>
      <c r="B588" s="66" t="s">
        <v>1291</v>
      </c>
      <c r="C588" s="65">
        <v>126001</v>
      </c>
      <c r="D588" s="66" t="s">
        <v>1110</v>
      </c>
      <c r="E588" s="66" t="s">
        <v>1099</v>
      </c>
      <c r="F588" s="65" t="s">
        <v>226</v>
      </c>
      <c r="G588" s="65">
        <v>51800000</v>
      </c>
      <c r="H588" s="66" t="s">
        <v>484</v>
      </c>
      <c r="I588" s="66">
        <v>8</v>
      </c>
      <c r="J588" s="66" t="s">
        <v>484</v>
      </c>
      <c r="K588" s="66" t="s">
        <v>485</v>
      </c>
      <c r="L588" s="66" t="s">
        <v>484</v>
      </c>
      <c r="M588" s="66" t="s">
        <v>487</v>
      </c>
      <c r="N588" s="67">
        <v>151.60609615384516</v>
      </c>
      <c r="O588" s="67">
        <v>151.60609615384516</v>
      </c>
      <c r="P588" s="67">
        <v>151.60609615384516</v>
      </c>
      <c r="Q588" s="67">
        <v>151.60609615384516</v>
      </c>
      <c r="Z588" s="26">
        <f t="shared" si="9"/>
        <v>606.42438461538063</v>
      </c>
    </row>
    <row r="589" spans="1:26" hidden="1">
      <c r="A589" s="65" t="s">
        <v>50</v>
      </c>
      <c r="B589" s="66" t="s">
        <v>1291</v>
      </c>
      <c r="C589" s="65">
        <v>126001</v>
      </c>
      <c r="D589" s="66" t="s">
        <v>1110</v>
      </c>
      <c r="E589" s="66" t="s">
        <v>1099</v>
      </c>
      <c r="F589" s="65" t="s">
        <v>52</v>
      </c>
      <c r="G589" s="65">
        <v>50100000</v>
      </c>
      <c r="H589" s="66" t="s">
        <v>346</v>
      </c>
      <c r="I589" s="66">
        <v>10</v>
      </c>
      <c r="J589" s="66" t="s">
        <v>347</v>
      </c>
      <c r="K589" s="66" t="s">
        <v>348</v>
      </c>
      <c r="L589" s="66" t="s">
        <v>349</v>
      </c>
      <c r="M589" s="66" t="s">
        <v>351</v>
      </c>
      <c r="N589" s="67">
        <v>4688.4724544000001</v>
      </c>
      <c r="O589" s="67">
        <v>4475.3609791999997</v>
      </c>
      <c r="P589" s="67">
        <v>4688.4724544000001</v>
      </c>
      <c r="Q589" s="67">
        <v>4688.4724544000001</v>
      </c>
      <c r="Z589" s="26">
        <f t="shared" si="9"/>
        <v>18540.778342400001</v>
      </c>
    </row>
    <row r="590" spans="1:26" hidden="1">
      <c r="A590" s="65" t="s">
        <v>50</v>
      </c>
      <c r="B590" s="66" t="s">
        <v>1291</v>
      </c>
      <c r="C590" s="65">
        <v>126001</v>
      </c>
      <c r="D590" s="66" t="s">
        <v>1110</v>
      </c>
      <c r="E590" s="66" t="s">
        <v>1099</v>
      </c>
      <c r="F590" s="65" t="s">
        <v>84</v>
      </c>
      <c r="G590" s="65">
        <v>50550000</v>
      </c>
      <c r="H590" s="66" t="s">
        <v>446</v>
      </c>
      <c r="I590" s="66">
        <v>12</v>
      </c>
      <c r="J590" s="66" t="s">
        <v>442</v>
      </c>
      <c r="K590" s="66" t="s">
        <v>443</v>
      </c>
      <c r="L590" s="66" t="s">
        <v>444</v>
      </c>
      <c r="M590" s="66" t="s">
        <v>417</v>
      </c>
      <c r="N590" s="67">
        <v>909.44</v>
      </c>
      <c r="O590" s="67">
        <v>909.44</v>
      </c>
      <c r="P590" s="67">
        <v>909.44</v>
      </c>
      <c r="Q590" s="67">
        <v>909.44</v>
      </c>
      <c r="Z590" s="26">
        <f t="shared" si="9"/>
        <v>3637.76</v>
      </c>
    </row>
    <row r="591" spans="1:26" hidden="1">
      <c r="A591" s="65" t="s">
        <v>50</v>
      </c>
      <c r="B591" s="66" t="s">
        <v>1291</v>
      </c>
      <c r="C591" s="65">
        <v>126001</v>
      </c>
      <c r="D591" s="66" t="s">
        <v>1110</v>
      </c>
      <c r="E591" s="66" t="s">
        <v>1099</v>
      </c>
      <c r="F591" s="65" t="s">
        <v>53</v>
      </c>
      <c r="G591" s="65">
        <v>50421000</v>
      </c>
      <c r="H591" s="66" t="s">
        <v>413</v>
      </c>
      <c r="I591" s="66">
        <v>13</v>
      </c>
      <c r="J591" s="66" t="s">
        <v>414</v>
      </c>
      <c r="K591" s="66" t="s">
        <v>415</v>
      </c>
      <c r="L591" s="66" t="s">
        <v>414</v>
      </c>
      <c r="M591" s="66" t="s">
        <v>417</v>
      </c>
      <c r="N591" s="67">
        <v>150.03286399697649</v>
      </c>
      <c r="O591" s="67">
        <v>143.21409745165937</v>
      </c>
      <c r="P591" s="67">
        <v>150.03286399697649</v>
      </c>
      <c r="Q591" s="67">
        <v>150.03286399697649</v>
      </c>
      <c r="Z591" s="26">
        <f t="shared" si="9"/>
        <v>593.31268944258886</v>
      </c>
    </row>
    <row r="592" spans="1:26" hidden="1">
      <c r="A592" s="65" t="s">
        <v>50</v>
      </c>
      <c r="B592" s="66" t="s">
        <v>1291</v>
      </c>
      <c r="C592" s="65">
        <v>126001</v>
      </c>
      <c r="D592" s="66" t="s">
        <v>1110</v>
      </c>
      <c r="E592" s="66" t="s">
        <v>1099</v>
      </c>
      <c r="F592" s="65" t="s">
        <v>54</v>
      </c>
      <c r="G592" s="65">
        <v>50422000</v>
      </c>
      <c r="H592" s="66" t="s">
        <v>419</v>
      </c>
      <c r="I592" s="66">
        <v>13</v>
      </c>
      <c r="J592" s="66" t="s">
        <v>414</v>
      </c>
      <c r="K592" s="66" t="s">
        <v>415</v>
      </c>
      <c r="L592" s="66" t="s">
        <v>414</v>
      </c>
      <c r="M592" s="66" t="s">
        <v>417</v>
      </c>
      <c r="N592" s="67">
        <v>246.1480028513281</v>
      </c>
      <c r="O592" s="67">
        <v>234.95127544899498</v>
      </c>
      <c r="P592" s="67">
        <v>246.1480028513281</v>
      </c>
      <c r="Q592" s="67">
        <v>246.1480028513281</v>
      </c>
      <c r="Z592" s="26">
        <f t="shared" si="9"/>
        <v>973.39528400297922</v>
      </c>
    </row>
    <row r="593" spans="1:26" hidden="1">
      <c r="A593" s="65" t="s">
        <v>50</v>
      </c>
      <c r="B593" s="66" t="s">
        <v>1291</v>
      </c>
      <c r="C593" s="65">
        <v>126001</v>
      </c>
      <c r="D593" s="66" t="s">
        <v>1110</v>
      </c>
      <c r="E593" s="66" t="s">
        <v>1099</v>
      </c>
      <c r="F593" s="65" t="s">
        <v>185</v>
      </c>
      <c r="G593" s="65">
        <v>50454000</v>
      </c>
      <c r="H593" s="66" t="s">
        <v>437</v>
      </c>
      <c r="I593" s="66">
        <v>13</v>
      </c>
      <c r="J593" s="66" t="s">
        <v>414</v>
      </c>
      <c r="K593" s="66" t="s">
        <v>415</v>
      </c>
      <c r="L593" s="66" t="s">
        <v>414</v>
      </c>
      <c r="M593" s="66" t="s">
        <v>417</v>
      </c>
      <c r="N593" s="67">
        <v>0</v>
      </c>
      <c r="O593" s="67">
        <v>0</v>
      </c>
      <c r="P593" s="67">
        <v>0</v>
      </c>
      <c r="Q593" s="67">
        <v>100</v>
      </c>
      <c r="Z593" s="26">
        <f t="shared" si="9"/>
        <v>100</v>
      </c>
    </row>
    <row r="594" spans="1:26" hidden="1">
      <c r="A594" s="65" t="s">
        <v>50</v>
      </c>
      <c r="B594" s="66" t="s">
        <v>1291</v>
      </c>
      <c r="C594" s="65">
        <v>126001</v>
      </c>
      <c r="D594" s="66" t="s">
        <v>1110</v>
      </c>
      <c r="E594" s="66" t="s">
        <v>1099</v>
      </c>
      <c r="F594" s="65" t="s">
        <v>92</v>
      </c>
      <c r="G594" s="65">
        <v>53150000</v>
      </c>
      <c r="H594" s="66" t="s">
        <v>658</v>
      </c>
      <c r="I594" s="66">
        <v>15</v>
      </c>
      <c r="J594" s="66" t="s">
        <v>650</v>
      </c>
      <c r="K594" s="66" t="s">
        <v>651</v>
      </c>
      <c r="L594" s="66" t="s">
        <v>650</v>
      </c>
      <c r="M594" s="66" t="s">
        <v>660</v>
      </c>
      <c r="N594" s="67">
        <v>650</v>
      </c>
      <c r="O594" s="67">
        <v>650</v>
      </c>
      <c r="P594" s="67">
        <v>650</v>
      </c>
      <c r="Q594" s="67">
        <v>650</v>
      </c>
      <c r="Z594" s="26">
        <f t="shared" si="9"/>
        <v>2600</v>
      </c>
    </row>
    <row r="595" spans="1:26" hidden="1">
      <c r="A595" s="65" t="s">
        <v>50</v>
      </c>
      <c r="B595" s="66" t="s">
        <v>1291</v>
      </c>
      <c r="C595" s="65">
        <v>126001</v>
      </c>
      <c r="D595" s="66" t="s">
        <v>1110</v>
      </c>
      <c r="E595" s="66" t="s">
        <v>1099</v>
      </c>
      <c r="F595" s="65" t="s">
        <v>187</v>
      </c>
      <c r="G595" s="65">
        <v>53152000</v>
      </c>
      <c r="H595" s="66" t="s">
        <v>676</v>
      </c>
      <c r="I595" s="66">
        <v>15</v>
      </c>
      <c r="J595" s="66" t="s">
        <v>650</v>
      </c>
      <c r="K595" s="66" t="s">
        <v>651</v>
      </c>
      <c r="L595" s="66" t="s">
        <v>650</v>
      </c>
      <c r="M595" s="66" t="s">
        <v>678</v>
      </c>
      <c r="N595" s="67">
        <v>0</v>
      </c>
      <c r="O595" s="67">
        <v>300</v>
      </c>
      <c r="P595" s="67">
        <v>0</v>
      </c>
      <c r="Q595" s="67">
        <v>300</v>
      </c>
      <c r="Z595" s="26">
        <f t="shared" si="9"/>
        <v>600</v>
      </c>
    </row>
    <row r="596" spans="1:26" hidden="1">
      <c r="A596" s="65" t="s">
        <v>50</v>
      </c>
      <c r="B596" s="66" t="s">
        <v>1291</v>
      </c>
      <c r="C596" s="65">
        <v>126001</v>
      </c>
      <c r="D596" s="66" t="s">
        <v>1110</v>
      </c>
      <c r="E596" s="66" t="s">
        <v>1099</v>
      </c>
      <c r="F596" s="65" t="s">
        <v>222</v>
      </c>
      <c r="G596" s="65">
        <v>52000000</v>
      </c>
      <c r="H596" s="66" t="s">
        <v>488</v>
      </c>
      <c r="I596" s="66">
        <v>22</v>
      </c>
      <c r="J596" s="66" t="s">
        <v>489</v>
      </c>
      <c r="K596" s="66" t="s">
        <v>490</v>
      </c>
      <c r="L596" s="66" t="s">
        <v>489</v>
      </c>
      <c r="M596" s="66" t="s">
        <v>492</v>
      </c>
      <c r="N596" s="67">
        <v>250</v>
      </c>
      <c r="O596" s="67">
        <v>250</v>
      </c>
      <c r="P596" s="67">
        <v>250</v>
      </c>
      <c r="Q596" s="67">
        <v>250</v>
      </c>
      <c r="Z596" s="26">
        <f t="shared" si="9"/>
        <v>1000</v>
      </c>
    </row>
    <row r="597" spans="1:26" hidden="1">
      <c r="A597" s="65" t="s">
        <v>50</v>
      </c>
      <c r="B597" s="66" t="s">
        <v>1291</v>
      </c>
      <c r="C597" s="65">
        <v>126001</v>
      </c>
      <c r="D597" s="66" t="s">
        <v>1110</v>
      </c>
      <c r="E597" s="66" t="s">
        <v>1099</v>
      </c>
      <c r="F597" s="65" t="s">
        <v>157</v>
      </c>
      <c r="G597" s="65">
        <v>52554500</v>
      </c>
      <c r="H597" s="66" t="s">
        <v>588</v>
      </c>
      <c r="I597" s="66">
        <v>22</v>
      </c>
      <c r="J597" s="66" t="s">
        <v>489</v>
      </c>
      <c r="K597" s="66" t="s">
        <v>490</v>
      </c>
      <c r="L597" s="66" t="s">
        <v>489</v>
      </c>
      <c r="M597" s="66" t="s">
        <v>463</v>
      </c>
      <c r="N597" s="67">
        <v>50</v>
      </c>
      <c r="O597" s="67">
        <v>50</v>
      </c>
      <c r="P597" s="67">
        <v>50</v>
      </c>
      <c r="Q597" s="67">
        <v>50</v>
      </c>
      <c r="Z597" s="26">
        <f t="shared" si="9"/>
        <v>200</v>
      </c>
    </row>
    <row r="598" spans="1:26" hidden="1">
      <c r="A598" s="65" t="s">
        <v>50</v>
      </c>
      <c r="B598" s="66" t="s">
        <v>1291</v>
      </c>
      <c r="C598" s="65">
        <v>126001</v>
      </c>
      <c r="D598" s="66" t="s">
        <v>1110</v>
      </c>
      <c r="E598" s="66" t="s">
        <v>1099</v>
      </c>
      <c r="F598" s="65" t="s">
        <v>192</v>
      </c>
      <c r="G598" s="65">
        <v>63110000</v>
      </c>
      <c r="H598" s="66" t="s">
        <v>844</v>
      </c>
      <c r="I598" s="66">
        <v>29</v>
      </c>
      <c r="J598" s="66" t="s">
        <v>814</v>
      </c>
      <c r="K598" s="66" t="s">
        <v>815</v>
      </c>
      <c r="L598" s="66" t="s">
        <v>816</v>
      </c>
      <c r="M598" s="66" t="s">
        <v>846</v>
      </c>
      <c r="N598" s="67">
        <v>1500</v>
      </c>
      <c r="O598" s="67">
        <v>1500</v>
      </c>
      <c r="P598" s="67">
        <v>1500</v>
      </c>
      <c r="Q598" s="67">
        <v>1500</v>
      </c>
      <c r="Z598" s="26">
        <f t="shared" si="9"/>
        <v>6000</v>
      </c>
    </row>
    <row r="599" spans="1:26" hidden="1">
      <c r="A599" s="65" t="s">
        <v>50</v>
      </c>
      <c r="B599" s="66" t="s">
        <v>1291</v>
      </c>
      <c r="C599" s="65">
        <v>126001</v>
      </c>
      <c r="D599" s="66" t="s">
        <v>1110</v>
      </c>
      <c r="E599" s="66" t="s">
        <v>1099</v>
      </c>
      <c r="F599" s="65" t="s">
        <v>69</v>
      </c>
      <c r="G599" s="65">
        <v>68532000</v>
      </c>
      <c r="H599" s="66" t="s">
        <v>892</v>
      </c>
      <c r="I599" s="66">
        <v>34</v>
      </c>
      <c r="J599" s="66" t="s">
        <v>887</v>
      </c>
      <c r="K599" s="66" t="s">
        <v>888</v>
      </c>
      <c r="L599" s="66" t="s">
        <v>887</v>
      </c>
      <c r="M599" s="66" t="s">
        <v>894</v>
      </c>
      <c r="N599" s="67">
        <v>0</v>
      </c>
      <c r="O599" s="67">
        <v>0</v>
      </c>
      <c r="P599" s="67">
        <v>0</v>
      </c>
      <c r="Q599" s="67">
        <v>0</v>
      </c>
      <c r="Z599" s="26">
        <f t="shared" si="9"/>
        <v>0</v>
      </c>
    </row>
    <row r="600" spans="1:26" hidden="1">
      <c r="A600" s="65" t="s">
        <v>50</v>
      </c>
      <c r="B600" s="66" t="s">
        <v>1291</v>
      </c>
      <c r="C600" s="65">
        <v>126001</v>
      </c>
      <c r="D600" s="66" t="s">
        <v>1110</v>
      </c>
      <c r="E600" s="66" t="s">
        <v>1099</v>
      </c>
      <c r="F600" s="65" t="s">
        <v>70</v>
      </c>
      <c r="G600" s="65">
        <v>68533000</v>
      </c>
      <c r="H600" s="66" t="s">
        <v>896</v>
      </c>
      <c r="I600" s="66">
        <v>34</v>
      </c>
      <c r="J600" s="66" t="s">
        <v>887</v>
      </c>
      <c r="K600" s="66" t="s">
        <v>888</v>
      </c>
      <c r="L600" s="66" t="s">
        <v>887</v>
      </c>
      <c r="M600" s="66" t="s">
        <v>894</v>
      </c>
      <c r="N600" s="67">
        <v>358.66766276160007</v>
      </c>
      <c r="O600" s="67">
        <v>342.3618599088</v>
      </c>
      <c r="P600" s="67">
        <v>358.66766276160007</v>
      </c>
      <c r="Q600" s="67">
        <v>358.66766276160007</v>
      </c>
      <c r="Z600" s="26">
        <f t="shared" si="9"/>
        <v>1418.3648481936002</v>
      </c>
    </row>
    <row r="601" spans="1:26" hidden="1">
      <c r="A601" s="65" t="s">
        <v>50</v>
      </c>
      <c r="B601" s="66" t="s">
        <v>1291</v>
      </c>
      <c r="C601" s="65">
        <v>126001</v>
      </c>
      <c r="D601" s="66" t="s">
        <v>1110</v>
      </c>
      <c r="E601" s="66" t="s">
        <v>1099</v>
      </c>
      <c r="F601" s="65" t="s">
        <v>71</v>
      </c>
      <c r="G601" s="65">
        <v>68535000</v>
      </c>
      <c r="H601" s="66" t="s">
        <v>898</v>
      </c>
      <c r="I601" s="66">
        <v>34</v>
      </c>
      <c r="J601" s="66" t="s">
        <v>887</v>
      </c>
      <c r="K601" s="66" t="s">
        <v>888</v>
      </c>
      <c r="L601" s="66" t="s">
        <v>887</v>
      </c>
      <c r="M601" s="66" t="s">
        <v>894</v>
      </c>
      <c r="N601" s="67">
        <v>-0.12183691520000001</v>
      </c>
      <c r="O601" s="67">
        <v>-0.11629887359999999</v>
      </c>
      <c r="P601" s="67">
        <v>-0.12183691520000001</v>
      </c>
      <c r="Q601" s="67">
        <v>-0.12183691520000001</v>
      </c>
      <c r="Z601" s="26">
        <f t="shared" si="9"/>
        <v>-0.48180961920000004</v>
      </c>
    </row>
    <row r="602" spans="1:26" hidden="1">
      <c r="A602" s="65" t="s">
        <v>51</v>
      </c>
      <c r="B602" s="66" t="s">
        <v>1291</v>
      </c>
      <c r="C602" s="65">
        <v>126005</v>
      </c>
      <c r="D602" s="66" t="s">
        <v>1113</v>
      </c>
      <c r="E602" s="66" t="s">
        <v>1099</v>
      </c>
      <c r="F602" s="65" t="s">
        <v>147</v>
      </c>
      <c r="G602" s="65">
        <v>40211000</v>
      </c>
      <c r="H602" s="66" t="s">
        <v>304</v>
      </c>
      <c r="I602" s="66">
        <v>2</v>
      </c>
      <c r="J602" s="66" t="s">
        <v>305</v>
      </c>
      <c r="K602" s="66" t="s">
        <v>306</v>
      </c>
      <c r="L602" s="66" t="s">
        <v>305</v>
      </c>
      <c r="M602" s="66" t="s">
        <v>308</v>
      </c>
      <c r="N602" s="67">
        <v>-12697.646875</v>
      </c>
      <c r="O602" s="67">
        <v>-12697.646875</v>
      </c>
      <c r="P602" s="67">
        <v>-12697.646875</v>
      </c>
      <c r="Q602" s="67">
        <v>-12697.646875</v>
      </c>
      <c r="Z602" s="26">
        <f t="shared" si="9"/>
        <v>-50790.587500000001</v>
      </c>
    </row>
    <row r="603" spans="1:26" hidden="1">
      <c r="A603" s="65" t="s">
        <v>51</v>
      </c>
      <c r="B603" s="66" t="s">
        <v>1291</v>
      </c>
      <c r="C603" s="65">
        <v>126005</v>
      </c>
      <c r="D603" s="66" t="s">
        <v>1113</v>
      </c>
      <c r="E603" s="66" t="s">
        <v>1099</v>
      </c>
      <c r="F603" s="65" t="s">
        <v>193</v>
      </c>
      <c r="G603" s="65">
        <v>40221000</v>
      </c>
      <c r="H603" s="66" t="s">
        <v>310</v>
      </c>
      <c r="I603" s="66">
        <v>2</v>
      </c>
      <c r="J603" s="66" t="s">
        <v>305</v>
      </c>
      <c r="K603" s="66" t="s">
        <v>306</v>
      </c>
      <c r="L603" s="66" t="s">
        <v>305</v>
      </c>
      <c r="M603" s="66" t="s">
        <v>312</v>
      </c>
      <c r="N603" s="67">
        <v>-452.01979166666666</v>
      </c>
      <c r="O603" s="67">
        <v>-452.01979166666666</v>
      </c>
      <c r="P603" s="67">
        <v>-452.01979166666666</v>
      </c>
      <c r="Q603" s="67">
        <v>-452.01979166666666</v>
      </c>
      <c r="Z603" s="26">
        <f t="shared" si="9"/>
        <v>-1808.0791666666667</v>
      </c>
    </row>
    <row r="604" spans="1:26" hidden="1">
      <c r="A604" s="65" t="s">
        <v>51</v>
      </c>
      <c r="B604" s="66" t="s">
        <v>1291</v>
      </c>
      <c r="C604" s="65">
        <v>126005</v>
      </c>
      <c r="D604" s="66" t="s">
        <v>1113</v>
      </c>
      <c r="E604" s="66" t="s">
        <v>1099</v>
      </c>
      <c r="F604" s="65" t="s">
        <v>201</v>
      </c>
      <c r="G604" s="65">
        <v>40310700</v>
      </c>
      <c r="H604" s="66" t="s">
        <v>340</v>
      </c>
      <c r="I604" s="66">
        <v>3</v>
      </c>
      <c r="J604" s="66" t="s">
        <v>323</v>
      </c>
      <c r="K604" s="66" t="s">
        <v>324</v>
      </c>
      <c r="L604" s="66" t="s">
        <v>325</v>
      </c>
      <c r="M604" s="66" t="s">
        <v>336</v>
      </c>
      <c r="N604" s="67">
        <v>-700.41666666666663</v>
      </c>
      <c r="O604" s="67">
        <v>-700.41666666666663</v>
      </c>
      <c r="P604" s="67">
        <v>-700.41666666666663</v>
      </c>
      <c r="Q604" s="67">
        <v>-700.41666666666663</v>
      </c>
      <c r="Z604" s="26">
        <f t="shared" si="9"/>
        <v>-2801.6666666666665</v>
      </c>
    </row>
    <row r="605" spans="1:26" hidden="1">
      <c r="A605" s="65" t="s">
        <v>51</v>
      </c>
      <c r="B605" s="66" t="s">
        <v>1291</v>
      </c>
      <c r="C605" s="65">
        <v>126005</v>
      </c>
      <c r="D605" s="66" t="s">
        <v>1113</v>
      </c>
      <c r="E605" s="66" t="s">
        <v>1099</v>
      </c>
      <c r="F605" s="65" t="s">
        <v>127</v>
      </c>
      <c r="G605" s="65">
        <v>68011000</v>
      </c>
      <c r="H605" s="66" t="s">
        <v>858</v>
      </c>
      <c r="I605" s="66">
        <v>30</v>
      </c>
      <c r="J605" s="66" t="s">
        <v>859</v>
      </c>
      <c r="K605" s="66" t="s">
        <v>860</v>
      </c>
      <c r="L605" s="66" t="s">
        <v>859</v>
      </c>
      <c r="M605" s="66" t="s">
        <v>862</v>
      </c>
      <c r="N605" s="67">
        <v>8091</v>
      </c>
      <c r="O605" s="67">
        <v>8091</v>
      </c>
      <c r="P605" s="67">
        <v>8091</v>
      </c>
      <c r="Q605" s="67">
        <v>8091</v>
      </c>
      <c r="Z605" s="26">
        <f t="shared" si="9"/>
        <v>32364</v>
      </c>
    </row>
    <row r="606" spans="1:26" hidden="1">
      <c r="A606" s="65" t="s">
        <v>51</v>
      </c>
      <c r="B606" s="66" t="s">
        <v>1291</v>
      </c>
      <c r="C606" s="65">
        <v>126005</v>
      </c>
      <c r="D606" s="66" t="s">
        <v>1113</v>
      </c>
      <c r="E606" s="66" t="s">
        <v>1099</v>
      </c>
      <c r="F606" s="65" t="s">
        <v>212</v>
      </c>
      <c r="G606" s="65">
        <v>68012500</v>
      </c>
      <c r="H606" s="66" t="s">
        <v>865</v>
      </c>
      <c r="I606" s="66">
        <v>30</v>
      </c>
      <c r="J606" s="66" t="s">
        <v>859</v>
      </c>
      <c r="K606" s="66" t="s">
        <v>860</v>
      </c>
      <c r="L606" s="66" t="s">
        <v>859</v>
      </c>
      <c r="M606" s="66" t="s">
        <v>862</v>
      </c>
      <c r="N606" s="67">
        <v>-1381.45</v>
      </c>
      <c r="O606" s="67">
        <v>-1381.45</v>
      </c>
      <c r="P606" s="67">
        <v>-1381.45</v>
      </c>
      <c r="Q606" s="67">
        <v>-1381.45</v>
      </c>
      <c r="Z606" s="26">
        <f t="shared" si="9"/>
        <v>-5525.8</v>
      </c>
    </row>
    <row r="607" spans="1:26" hidden="1">
      <c r="A607" s="65" t="s">
        <v>22</v>
      </c>
      <c r="B607" s="66" t="s">
        <v>1292</v>
      </c>
      <c r="C607" s="65">
        <v>120105</v>
      </c>
      <c r="D607" s="66" t="s">
        <v>1064</v>
      </c>
      <c r="E607" s="66" t="s">
        <v>1059</v>
      </c>
      <c r="F607" s="65" t="s">
        <v>72</v>
      </c>
      <c r="G607" s="65">
        <v>40111000</v>
      </c>
      <c r="H607" s="66" t="s">
        <v>249</v>
      </c>
      <c r="I607" s="66">
        <v>1</v>
      </c>
      <c r="J607" s="66" t="s">
        <v>250</v>
      </c>
      <c r="K607" s="66" t="s">
        <v>251</v>
      </c>
      <c r="L607" s="66" t="s">
        <v>252</v>
      </c>
      <c r="M607" s="66" t="s">
        <v>254</v>
      </c>
      <c r="N607" s="26">
        <v>-4731696.821428325</v>
      </c>
      <c r="O607" s="26">
        <v>-4443731.0246104039</v>
      </c>
      <c r="P607" s="26">
        <v>-4091080.8841919419</v>
      </c>
      <c r="Q607" s="26">
        <v>-3891982.1300211507</v>
      </c>
      <c r="Z607" s="26">
        <f t="shared" si="9"/>
        <v>-17158490.860251822</v>
      </c>
    </row>
    <row r="608" spans="1:26" hidden="1">
      <c r="A608" s="65" t="s">
        <v>22</v>
      </c>
      <c r="B608" s="66" t="s">
        <v>1292</v>
      </c>
      <c r="C608" s="65">
        <v>120105</v>
      </c>
      <c r="D608" s="66" t="s">
        <v>1064</v>
      </c>
      <c r="E608" s="66" t="s">
        <v>1059</v>
      </c>
      <c r="F608" s="65" t="s">
        <v>73</v>
      </c>
      <c r="G608" s="65">
        <v>40121000</v>
      </c>
      <c r="H608" s="66" t="s">
        <v>258</v>
      </c>
      <c r="I608" s="66">
        <v>1</v>
      </c>
      <c r="J608" s="66" t="s">
        <v>250</v>
      </c>
      <c r="K608" s="66" t="s">
        <v>259</v>
      </c>
      <c r="L608" s="66" t="s">
        <v>260</v>
      </c>
      <c r="M608" s="66" t="s">
        <v>262</v>
      </c>
      <c r="N608" s="26">
        <v>-2197914.6632440183</v>
      </c>
      <c r="O608" s="26">
        <v>-2016839.1533285053</v>
      </c>
      <c r="P608" s="26">
        <v>-1795726.8535761551</v>
      </c>
      <c r="Q608" s="26">
        <v>-1614288.227351411</v>
      </c>
      <c r="Z608" s="26">
        <f t="shared" si="9"/>
        <v>-7624768.8975000903</v>
      </c>
    </row>
    <row r="609" spans="1:26" hidden="1">
      <c r="A609" s="65" t="s">
        <v>22</v>
      </c>
      <c r="B609" s="66" t="s">
        <v>1292</v>
      </c>
      <c r="C609" s="65">
        <v>120105</v>
      </c>
      <c r="D609" s="66" t="s">
        <v>1064</v>
      </c>
      <c r="E609" s="66" t="s">
        <v>1059</v>
      </c>
      <c r="F609" s="65" t="s">
        <v>74</v>
      </c>
      <c r="G609" s="65">
        <v>40131000</v>
      </c>
      <c r="H609" s="66" t="s">
        <v>264</v>
      </c>
      <c r="I609" s="66">
        <v>1</v>
      </c>
      <c r="J609" s="66" t="s">
        <v>250</v>
      </c>
      <c r="K609" s="66" t="s">
        <v>265</v>
      </c>
      <c r="L609" s="66" t="s">
        <v>266</v>
      </c>
      <c r="M609" s="66" t="s">
        <v>268</v>
      </c>
      <c r="N609" s="26">
        <v>-222276.07406883937</v>
      </c>
      <c r="O609" s="26">
        <v>-206661.37803012089</v>
      </c>
      <c r="P609" s="26">
        <v>-196473.61222457889</v>
      </c>
      <c r="Q609" s="26">
        <v>-189887.50894460708</v>
      </c>
      <c r="Z609" s="26">
        <f t="shared" si="9"/>
        <v>-815298.57326814625</v>
      </c>
    </row>
    <row r="610" spans="1:26" hidden="1">
      <c r="A610" s="65" t="s">
        <v>22</v>
      </c>
      <c r="B610" s="66" t="s">
        <v>1292</v>
      </c>
      <c r="C610" s="65">
        <v>120105</v>
      </c>
      <c r="D610" s="66" t="s">
        <v>1064</v>
      </c>
      <c r="E610" s="66" t="s">
        <v>1059</v>
      </c>
      <c r="F610" s="65" t="s">
        <v>75</v>
      </c>
      <c r="G610" s="65">
        <v>40141000</v>
      </c>
      <c r="H610" s="66" t="s">
        <v>270</v>
      </c>
      <c r="I610" s="66">
        <v>1</v>
      </c>
      <c r="J610" s="66" t="s">
        <v>250</v>
      </c>
      <c r="K610" s="66" t="s">
        <v>271</v>
      </c>
      <c r="L610" s="66" t="s">
        <v>272</v>
      </c>
      <c r="M610" s="66" t="s">
        <v>274</v>
      </c>
      <c r="N610" s="26">
        <v>-310868.04333333333</v>
      </c>
      <c r="O610" s="26">
        <v>-310868.04333333333</v>
      </c>
      <c r="P610" s="26">
        <v>-310868.04333333333</v>
      </c>
      <c r="Q610" s="26">
        <v>-310868.04333333333</v>
      </c>
      <c r="Z610" s="26">
        <f t="shared" si="9"/>
        <v>-1243472.1733333333</v>
      </c>
    </row>
    <row r="611" spans="1:26" hidden="1">
      <c r="A611" s="65" t="s">
        <v>22</v>
      </c>
      <c r="B611" s="66" t="s">
        <v>1292</v>
      </c>
      <c r="C611" s="65">
        <v>120105</v>
      </c>
      <c r="D611" s="66" t="s">
        <v>1064</v>
      </c>
      <c r="E611" s="66" t="s">
        <v>1059</v>
      </c>
      <c r="F611" s="65" t="s">
        <v>76</v>
      </c>
      <c r="G611" s="65">
        <v>40145000</v>
      </c>
      <c r="H611" s="66" t="s">
        <v>276</v>
      </c>
      <c r="I611" s="66">
        <v>1</v>
      </c>
      <c r="J611" s="66" t="s">
        <v>250</v>
      </c>
      <c r="K611" s="66" t="s">
        <v>277</v>
      </c>
      <c r="L611" s="66" t="s">
        <v>278</v>
      </c>
      <c r="M611" s="66" t="s">
        <v>280</v>
      </c>
      <c r="N611" s="26">
        <v>-227710.29791666663</v>
      </c>
      <c r="O611" s="26">
        <v>-227710.29791666663</v>
      </c>
      <c r="P611" s="26">
        <v>-227710.29791666663</v>
      </c>
      <c r="Q611" s="26">
        <v>-227710.29791666663</v>
      </c>
      <c r="Z611" s="26">
        <f t="shared" si="9"/>
        <v>-910841.19166666653</v>
      </c>
    </row>
    <row r="612" spans="1:26" hidden="1">
      <c r="A612" s="65" t="s">
        <v>22</v>
      </c>
      <c r="B612" s="66" t="s">
        <v>1292</v>
      </c>
      <c r="C612" s="65">
        <v>120105</v>
      </c>
      <c r="D612" s="66" t="s">
        <v>1064</v>
      </c>
      <c r="E612" s="66" t="s">
        <v>1059</v>
      </c>
      <c r="F612" s="65" t="s">
        <v>77</v>
      </c>
      <c r="G612" s="65">
        <v>40151000</v>
      </c>
      <c r="H612" s="66" t="s">
        <v>282</v>
      </c>
      <c r="I612" s="66">
        <v>1</v>
      </c>
      <c r="J612" s="66" t="s">
        <v>250</v>
      </c>
      <c r="K612" s="66" t="s">
        <v>283</v>
      </c>
      <c r="L612" s="66" t="s">
        <v>284</v>
      </c>
      <c r="M612" s="66" t="s">
        <v>286</v>
      </c>
      <c r="N612" s="26">
        <v>-607032.66777238669</v>
      </c>
      <c r="O612" s="26">
        <v>-575454.32305238687</v>
      </c>
      <c r="P612" s="26">
        <v>-462093.89841238706</v>
      </c>
      <c r="Q612" s="26">
        <v>-439375.92287238722</v>
      </c>
      <c r="Z612" s="26">
        <f t="shared" si="9"/>
        <v>-2083956.8121095477</v>
      </c>
    </row>
    <row r="613" spans="1:26" hidden="1">
      <c r="A613" s="65" t="s">
        <v>22</v>
      </c>
      <c r="B613" s="66" t="s">
        <v>1292</v>
      </c>
      <c r="C613" s="65">
        <v>120105</v>
      </c>
      <c r="D613" s="66" t="s">
        <v>1064</v>
      </c>
      <c r="E613" s="66" t="s">
        <v>1059</v>
      </c>
      <c r="F613" s="65" t="s">
        <v>78</v>
      </c>
      <c r="G613" s="65">
        <v>40161000</v>
      </c>
      <c r="H613" s="66" t="s">
        <v>288</v>
      </c>
      <c r="I613" s="66">
        <v>1</v>
      </c>
      <c r="J613" s="66" t="s">
        <v>250</v>
      </c>
      <c r="K613" s="66" t="s">
        <v>289</v>
      </c>
      <c r="L613" s="66" t="s">
        <v>290</v>
      </c>
      <c r="M613" s="66" t="s">
        <v>292</v>
      </c>
      <c r="N613" s="26">
        <v>-170468.73353049994</v>
      </c>
      <c r="O613" s="26">
        <v>-165481.94027949998</v>
      </c>
      <c r="P613" s="26">
        <v>-133580.90147499996</v>
      </c>
      <c r="Q613" s="26">
        <v>-118447.93919199998</v>
      </c>
      <c r="Z613" s="26">
        <f t="shared" si="9"/>
        <v>-587979.51447699987</v>
      </c>
    </row>
    <row r="614" spans="1:26" hidden="1">
      <c r="A614" s="65" t="s">
        <v>23</v>
      </c>
      <c r="B614" s="66" t="s">
        <v>1292</v>
      </c>
      <c r="C614" s="65">
        <v>120107</v>
      </c>
      <c r="D614" s="66" t="s">
        <v>1065</v>
      </c>
      <c r="E614" s="66" t="s">
        <v>1059</v>
      </c>
      <c r="F614" s="65" t="s">
        <v>72</v>
      </c>
      <c r="G614" s="65">
        <v>40111000</v>
      </c>
      <c r="H614" s="66" t="s">
        <v>249</v>
      </c>
      <c r="I614" s="66">
        <v>1</v>
      </c>
      <c r="J614" s="66" t="s">
        <v>250</v>
      </c>
      <c r="K614" s="66" t="s">
        <v>251</v>
      </c>
      <c r="L614" s="66" t="s">
        <v>252</v>
      </c>
      <c r="M614" s="66" t="s">
        <v>254</v>
      </c>
      <c r="N614" s="26">
        <v>-60648</v>
      </c>
      <c r="O614" s="26">
        <v>-352627</v>
      </c>
      <c r="P614" s="26">
        <v>-304891</v>
      </c>
      <c r="Q614" s="26">
        <v>-305484</v>
      </c>
      <c r="Z614" s="26">
        <f t="shared" si="9"/>
        <v>-1023650</v>
      </c>
    </row>
    <row r="615" spans="1:26" hidden="1">
      <c r="A615" s="65" t="s">
        <v>23</v>
      </c>
      <c r="B615" s="66" t="s">
        <v>1292</v>
      </c>
      <c r="C615" s="65">
        <v>120107</v>
      </c>
      <c r="D615" s="66" t="s">
        <v>1065</v>
      </c>
      <c r="E615" s="66" t="s">
        <v>1059</v>
      </c>
      <c r="F615" s="65" t="s">
        <v>73</v>
      </c>
      <c r="G615" s="65">
        <v>40121000</v>
      </c>
      <c r="H615" s="66" t="s">
        <v>258</v>
      </c>
      <c r="I615" s="66">
        <v>1</v>
      </c>
      <c r="J615" s="66" t="s">
        <v>250</v>
      </c>
      <c r="K615" s="66" t="s">
        <v>259</v>
      </c>
      <c r="L615" s="66" t="s">
        <v>260</v>
      </c>
      <c r="M615" s="66" t="s">
        <v>262</v>
      </c>
      <c r="N615" s="26">
        <v>-28572</v>
      </c>
      <c r="O615" s="26">
        <v>-166125</v>
      </c>
      <c r="P615" s="26">
        <v>-142634</v>
      </c>
      <c r="Q615" s="26">
        <v>-138579</v>
      </c>
      <c r="Z615" s="26">
        <f t="shared" si="9"/>
        <v>-475910</v>
      </c>
    </row>
    <row r="616" spans="1:26" hidden="1">
      <c r="A616" s="65" t="s">
        <v>23</v>
      </c>
      <c r="B616" s="66" t="s">
        <v>1292</v>
      </c>
      <c r="C616" s="65">
        <v>120107</v>
      </c>
      <c r="D616" s="66" t="s">
        <v>1065</v>
      </c>
      <c r="E616" s="66" t="s">
        <v>1059</v>
      </c>
      <c r="F616" s="65" t="s">
        <v>74</v>
      </c>
      <c r="G616" s="65">
        <v>40131000</v>
      </c>
      <c r="H616" s="66" t="s">
        <v>264</v>
      </c>
      <c r="I616" s="66">
        <v>1</v>
      </c>
      <c r="J616" s="66" t="s">
        <v>250</v>
      </c>
      <c r="K616" s="66" t="s">
        <v>265</v>
      </c>
      <c r="L616" s="66" t="s">
        <v>266</v>
      </c>
      <c r="M616" s="66" t="s">
        <v>268</v>
      </c>
      <c r="N616" s="26">
        <v>-2889</v>
      </c>
      <c r="O616" s="26">
        <v>-16800</v>
      </c>
      <c r="P616" s="26">
        <v>-14615</v>
      </c>
      <c r="Q616" s="26">
        <v>-15162</v>
      </c>
      <c r="Z616" s="26">
        <f t="shared" si="9"/>
        <v>-49466</v>
      </c>
    </row>
    <row r="617" spans="1:26" hidden="1">
      <c r="A617" s="65" t="s">
        <v>23</v>
      </c>
      <c r="B617" s="66" t="s">
        <v>1292</v>
      </c>
      <c r="C617" s="65">
        <v>120107</v>
      </c>
      <c r="D617" s="66" t="s">
        <v>1065</v>
      </c>
      <c r="E617" s="66" t="s">
        <v>1059</v>
      </c>
      <c r="F617" s="65" t="s">
        <v>75</v>
      </c>
      <c r="G617" s="65">
        <v>40141000</v>
      </c>
      <c r="H617" s="66" t="s">
        <v>270</v>
      </c>
      <c r="I617" s="66">
        <v>1</v>
      </c>
      <c r="J617" s="66" t="s">
        <v>250</v>
      </c>
      <c r="K617" s="66" t="s">
        <v>271</v>
      </c>
      <c r="L617" s="66" t="s">
        <v>272</v>
      </c>
      <c r="M617" s="66" t="s">
        <v>274</v>
      </c>
      <c r="N617" s="26">
        <v>0</v>
      </c>
      <c r="O617" s="26">
        <v>-18288.672525469225</v>
      </c>
      <c r="P617" s="26">
        <v>-17112.324374146938</v>
      </c>
      <c r="Q617" s="26">
        <v>-18672.996335471151</v>
      </c>
      <c r="Z617" s="26">
        <f t="shared" si="9"/>
        <v>-54073.993235087313</v>
      </c>
    </row>
    <row r="618" spans="1:26" hidden="1">
      <c r="A618" s="65" t="s">
        <v>23</v>
      </c>
      <c r="B618" s="66" t="s">
        <v>1292</v>
      </c>
      <c r="C618" s="65">
        <v>120107</v>
      </c>
      <c r="D618" s="66" t="s">
        <v>1065</v>
      </c>
      <c r="E618" s="66" t="s">
        <v>1059</v>
      </c>
      <c r="F618" s="65" t="s">
        <v>76</v>
      </c>
      <c r="G618" s="65">
        <v>40145000</v>
      </c>
      <c r="H618" s="66" t="s">
        <v>276</v>
      </c>
      <c r="I618" s="66">
        <v>1</v>
      </c>
      <c r="J618" s="66" t="s">
        <v>250</v>
      </c>
      <c r="K618" s="66" t="s">
        <v>277</v>
      </c>
      <c r="L618" s="66" t="s">
        <v>278</v>
      </c>
      <c r="M618" s="66" t="s">
        <v>280</v>
      </c>
      <c r="N618" s="26">
        <v>0</v>
      </c>
      <c r="O618" s="26">
        <v>-13396.420631146957</v>
      </c>
      <c r="P618" s="26">
        <v>-12534.747668178248</v>
      </c>
      <c r="Q618" s="26">
        <v>-13677.937149646634</v>
      </c>
      <c r="Z618" s="26">
        <f t="shared" si="9"/>
        <v>-39609.105448971837</v>
      </c>
    </row>
    <row r="619" spans="1:26" hidden="1">
      <c r="A619" s="65" t="s">
        <v>23</v>
      </c>
      <c r="B619" s="66" t="s">
        <v>1292</v>
      </c>
      <c r="C619" s="65">
        <v>120107</v>
      </c>
      <c r="D619" s="66" t="s">
        <v>1065</v>
      </c>
      <c r="E619" s="66" t="s">
        <v>1059</v>
      </c>
      <c r="F619" s="65" t="s">
        <v>77</v>
      </c>
      <c r="G619" s="65">
        <v>40151000</v>
      </c>
      <c r="H619" s="66" t="s">
        <v>282</v>
      </c>
      <c r="I619" s="66">
        <v>1</v>
      </c>
      <c r="J619" s="66" t="s">
        <v>250</v>
      </c>
      <c r="K619" s="66" t="s">
        <v>283</v>
      </c>
      <c r="L619" s="66" t="s">
        <v>284</v>
      </c>
      <c r="M619" s="66" t="s">
        <v>286</v>
      </c>
      <c r="N619" s="26">
        <v>-7891</v>
      </c>
      <c r="O619" s="26">
        <v>-45881</v>
      </c>
      <c r="P619" s="26">
        <v>-40697</v>
      </c>
      <c r="Q619" s="26">
        <v>-35660</v>
      </c>
      <c r="Z619" s="26">
        <f t="shared" si="9"/>
        <v>-130129</v>
      </c>
    </row>
    <row r="620" spans="1:26" hidden="1">
      <c r="A620" s="65" t="s">
        <v>23</v>
      </c>
      <c r="B620" s="66" t="s">
        <v>1292</v>
      </c>
      <c r="C620" s="65">
        <v>120107</v>
      </c>
      <c r="D620" s="66" t="s">
        <v>1065</v>
      </c>
      <c r="E620" s="66" t="s">
        <v>1059</v>
      </c>
      <c r="F620" s="65" t="s">
        <v>78</v>
      </c>
      <c r="G620" s="65">
        <v>40161000</v>
      </c>
      <c r="H620" s="66" t="s">
        <v>288</v>
      </c>
      <c r="I620" s="66">
        <v>1</v>
      </c>
      <c r="J620" s="66" t="s">
        <v>250</v>
      </c>
      <c r="K620" s="66" t="s">
        <v>289</v>
      </c>
      <c r="L620" s="66" t="s">
        <v>290</v>
      </c>
      <c r="M620" s="66" t="s">
        <v>292</v>
      </c>
      <c r="N620" s="26">
        <v>0</v>
      </c>
      <c r="O620" s="26">
        <v>-10028.843138526918</v>
      </c>
      <c r="P620" s="26">
        <v>-9109.2690318431723</v>
      </c>
      <c r="Q620" s="26">
        <v>-8023.8407813986641</v>
      </c>
      <c r="Z620" s="26">
        <f t="shared" si="9"/>
        <v>-27161.952951768755</v>
      </c>
    </row>
    <row r="621" spans="1:26" hidden="1">
      <c r="A621" s="98" t="s">
        <v>22</v>
      </c>
      <c r="B621" s="66" t="s">
        <v>1292</v>
      </c>
      <c r="E621" s="66" t="s">
        <v>1059</v>
      </c>
      <c r="F621" s="65" t="s">
        <v>72</v>
      </c>
      <c r="G621" s="65">
        <v>40111000</v>
      </c>
      <c r="H621" s="66" t="s">
        <v>249</v>
      </c>
      <c r="I621" s="66">
        <v>1</v>
      </c>
      <c r="J621" s="66" t="s">
        <v>250</v>
      </c>
      <c r="K621" s="99" t="s">
        <v>251</v>
      </c>
      <c r="L621" s="99" t="s">
        <v>252</v>
      </c>
      <c r="M621" s="99" t="s">
        <v>254</v>
      </c>
      <c r="N621" s="26">
        <v>-4315361</v>
      </c>
      <c r="O621" s="26">
        <v>-4173867</v>
      </c>
      <c r="P621" s="26">
        <v>-3832364</v>
      </c>
      <c r="Q621" s="26">
        <v>-3780664</v>
      </c>
      <c r="Z621" s="26">
        <f t="shared" si="9"/>
        <v>-16102256</v>
      </c>
    </row>
    <row r="622" spans="1:26" hidden="1">
      <c r="A622" s="98" t="s">
        <v>22</v>
      </c>
      <c r="B622" s="66" t="s">
        <v>1292</v>
      </c>
      <c r="E622" s="66" t="s">
        <v>1059</v>
      </c>
      <c r="F622" s="65" t="s">
        <v>73</v>
      </c>
      <c r="G622" s="65">
        <v>40121000</v>
      </c>
      <c r="H622" s="66" t="s">
        <v>258</v>
      </c>
      <c r="I622" s="66">
        <v>1</v>
      </c>
      <c r="J622" s="66" t="s">
        <v>250</v>
      </c>
      <c r="K622" s="66" t="s">
        <v>259</v>
      </c>
      <c r="L622" s="66" t="s">
        <v>260</v>
      </c>
      <c r="M622" s="66" t="s">
        <v>262</v>
      </c>
      <c r="N622" s="26">
        <v>-2042850</v>
      </c>
      <c r="O622" s="26">
        <v>-1931209</v>
      </c>
      <c r="P622" s="26">
        <v>-1737101</v>
      </c>
      <c r="Q622" s="26">
        <v>-1561538</v>
      </c>
      <c r="Z622" s="26">
        <f t="shared" si="9"/>
        <v>-7272698</v>
      </c>
    </row>
    <row r="623" spans="1:26" hidden="1">
      <c r="A623" s="98" t="s">
        <v>22</v>
      </c>
      <c r="B623" s="66" t="s">
        <v>1292</v>
      </c>
      <c r="E623" s="66" t="s">
        <v>1059</v>
      </c>
      <c r="F623" s="65" t="s">
        <v>74</v>
      </c>
      <c r="G623" s="65">
        <v>40131000</v>
      </c>
      <c r="H623" s="66" t="s">
        <v>264</v>
      </c>
      <c r="I623" s="66">
        <v>1</v>
      </c>
      <c r="J623" s="66" t="s">
        <v>250</v>
      </c>
      <c r="K623" s="66" t="s">
        <v>265</v>
      </c>
      <c r="L623" s="66" t="s">
        <v>266</v>
      </c>
      <c r="M623" s="66" t="s">
        <v>268</v>
      </c>
      <c r="N623" s="26">
        <v>-222383</v>
      </c>
      <c r="O623" s="26">
        <v>-206768</v>
      </c>
      <c r="P623" s="26">
        <v>-196580</v>
      </c>
      <c r="Q623" s="26">
        <v>-189994</v>
      </c>
      <c r="Z623" s="26">
        <f t="shared" si="9"/>
        <v>-815725</v>
      </c>
    </row>
    <row r="624" spans="1:26" hidden="1">
      <c r="A624" s="98" t="s">
        <v>22</v>
      </c>
      <c r="B624" s="66" t="s">
        <v>1292</v>
      </c>
      <c r="E624" s="66" t="s">
        <v>1059</v>
      </c>
      <c r="F624" s="65" t="s">
        <v>77</v>
      </c>
      <c r="G624" s="65">
        <v>40151000</v>
      </c>
      <c r="H624" s="66" t="s">
        <v>282</v>
      </c>
      <c r="I624" s="66">
        <v>1</v>
      </c>
      <c r="J624" s="66" t="s">
        <v>250</v>
      </c>
      <c r="K624" s="66" t="s">
        <v>283</v>
      </c>
      <c r="L624" s="66" t="s">
        <v>284</v>
      </c>
      <c r="M624" s="66" t="s">
        <v>286</v>
      </c>
      <c r="N624" s="26">
        <v>-608355</v>
      </c>
      <c r="O624" s="26">
        <v>-576776</v>
      </c>
      <c r="P624" s="26">
        <v>-463416</v>
      </c>
      <c r="Q624" s="26">
        <v>-440698</v>
      </c>
      <c r="Z624" s="26">
        <f t="shared" si="9"/>
        <v>-2089245</v>
      </c>
    </row>
    <row r="625" spans="1:26" hidden="1">
      <c r="A625" s="98" t="s">
        <v>22</v>
      </c>
      <c r="B625" s="66" t="s">
        <v>1292</v>
      </c>
      <c r="E625" s="66" t="s">
        <v>1059</v>
      </c>
      <c r="F625" s="65" t="s">
        <v>78</v>
      </c>
      <c r="G625" s="65">
        <v>40161000</v>
      </c>
      <c r="H625" s="66" t="s">
        <v>288</v>
      </c>
      <c r="I625" s="66">
        <v>1</v>
      </c>
      <c r="J625" s="66" t="s">
        <v>250</v>
      </c>
      <c r="K625" s="66" t="s">
        <v>289</v>
      </c>
      <c r="L625" s="66" t="s">
        <v>290</v>
      </c>
      <c r="M625" s="66" t="s">
        <v>292</v>
      </c>
      <c r="N625" s="26">
        <v>-170469</v>
      </c>
      <c r="O625" s="26">
        <v>-165482</v>
      </c>
      <c r="P625" s="26">
        <v>-133581</v>
      </c>
      <c r="Q625" s="26">
        <v>-118448</v>
      </c>
      <c r="Z625" s="26">
        <f t="shared" si="9"/>
        <v>-587980</v>
      </c>
    </row>
    <row r="626" spans="1:26" hidden="1">
      <c r="A626" s="98" t="s">
        <v>22</v>
      </c>
      <c r="B626" s="66" t="s">
        <v>1292</v>
      </c>
      <c r="E626" s="66" t="s">
        <v>1059</v>
      </c>
      <c r="F626" s="65" t="s">
        <v>76</v>
      </c>
      <c r="G626" s="65">
        <v>40145000</v>
      </c>
      <c r="H626" s="66" t="s">
        <v>276</v>
      </c>
      <c r="I626" s="66">
        <v>1</v>
      </c>
      <c r="J626" s="66" t="s">
        <v>250</v>
      </c>
      <c r="K626" s="66" t="s">
        <v>277</v>
      </c>
      <c r="L626" s="66" t="s">
        <v>278</v>
      </c>
      <c r="M626" s="66" t="s">
        <v>280</v>
      </c>
      <c r="N626" s="26">
        <v>-224987</v>
      </c>
      <c r="O626" s="26">
        <v>-224987</v>
      </c>
      <c r="P626" s="26">
        <v>-224987</v>
      </c>
      <c r="Q626" s="26">
        <v>-224987</v>
      </c>
      <c r="Z626" s="26">
        <f t="shared" si="9"/>
        <v>-899948</v>
      </c>
    </row>
    <row r="627" spans="1:26" hidden="1">
      <c r="A627" s="98" t="s">
        <v>22</v>
      </c>
      <c r="B627" s="66" t="s">
        <v>1292</v>
      </c>
      <c r="E627" s="66" t="s">
        <v>1059</v>
      </c>
      <c r="F627" s="65" t="s">
        <v>75</v>
      </c>
      <c r="G627" s="65">
        <v>40141000</v>
      </c>
      <c r="H627" s="66" t="s">
        <v>270</v>
      </c>
      <c r="I627" s="66">
        <v>1</v>
      </c>
      <c r="J627" s="66" t="s">
        <v>250</v>
      </c>
      <c r="K627" s="66" t="s">
        <v>271</v>
      </c>
      <c r="L627" s="66" t="s">
        <v>272</v>
      </c>
      <c r="M627" s="66" t="s">
        <v>274</v>
      </c>
      <c r="N627" s="26">
        <v>-311709</v>
      </c>
      <c r="O627" s="26">
        <v>-311709</v>
      </c>
      <c r="P627" s="26">
        <v>-311709</v>
      </c>
      <c r="Q627" s="26">
        <v>-311709</v>
      </c>
      <c r="Z627" s="26">
        <f t="shared" si="9"/>
        <v>-1246836</v>
      </c>
    </row>
    <row r="628" spans="1:26" hidden="1">
      <c r="A628" s="98" t="s">
        <v>22</v>
      </c>
      <c r="B628" s="66" t="s">
        <v>1292</v>
      </c>
      <c r="E628" s="66" t="s">
        <v>1059</v>
      </c>
      <c r="F628" s="65" t="s">
        <v>1285</v>
      </c>
      <c r="G628" s="65">
        <v>40171000</v>
      </c>
      <c r="H628" s="66" t="s">
        <v>297</v>
      </c>
      <c r="I628" s="66">
        <v>1</v>
      </c>
      <c r="J628" s="66" t="s">
        <v>250</v>
      </c>
      <c r="K628" s="5" t="s">
        <v>298</v>
      </c>
      <c r="L628" s="5" t="s">
        <v>299</v>
      </c>
      <c r="M628" s="5" t="s">
        <v>301</v>
      </c>
      <c r="N628" s="26">
        <v>-5583.333333333333</v>
      </c>
      <c r="O628" s="26">
        <v>-5583.333333333333</v>
      </c>
      <c r="P628" s="26">
        <v>-5583.333333333333</v>
      </c>
      <c r="Q628" s="26">
        <v>-5583.333333333333</v>
      </c>
      <c r="Z628" s="26">
        <f t="shared" si="9"/>
        <v>-22333.333333333332</v>
      </c>
    </row>
    <row r="629" spans="1:26" hidden="1">
      <c r="A629" s="98" t="s">
        <v>22</v>
      </c>
      <c r="B629" s="66" t="s">
        <v>1293</v>
      </c>
      <c r="C629" s="98"/>
      <c r="D629" s="99"/>
      <c r="E629" s="99" t="s">
        <v>1059</v>
      </c>
      <c r="F629" s="98" t="s">
        <v>181</v>
      </c>
      <c r="G629" s="98">
        <v>51010000</v>
      </c>
      <c r="H629" s="99" t="s">
        <v>453</v>
      </c>
      <c r="I629" s="66">
        <v>6</v>
      </c>
      <c r="J629" s="66" t="s">
        <v>454</v>
      </c>
      <c r="K629" s="99" t="s">
        <v>455</v>
      </c>
      <c r="L629" s="99" t="s">
        <v>454</v>
      </c>
      <c r="M629" s="99" t="s">
        <v>457</v>
      </c>
      <c r="N629" s="67">
        <v>4166.666666666667</v>
      </c>
      <c r="O629" s="67">
        <v>4166.666666666667</v>
      </c>
      <c r="P629" s="67">
        <v>4166.666666666667</v>
      </c>
      <c r="Q629" s="67">
        <v>4166.666666666667</v>
      </c>
      <c r="Z629" s="26">
        <f t="shared" si="9"/>
        <v>16666.666666666668</v>
      </c>
    </row>
    <row r="630" spans="1:26" hidden="1">
      <c r="A630" s="98" t="s">
        <v>22</v>
      </c>
      <c r="B630" s="66" t="s">
        <v>1293</v>
      </c>
      <c r="C630" s="98"/>
      <c r="D630" s="99"/>
      <c r="E630" s="99" t="s">
        <v>1059</v>
      </c>
      <c r="F630" s="98" t="s">
        <v>183</v>
      </c>
      <c r="G630" s="98">
        <v>51110000</v>
      </c>
      <c r="H630" s="99" t="s">
        <v>459</v>
      </c>
      <c r="I630" s="66">
        <v>9</v>
      </c>
      <c r="J630" s="66" t="s">
        <v>460</v>
      </c>
      <c r="K630" s="99" t="s">
        <v>461</v>
      </c>
      <c r="L630" s="99" t="s">
        <v>460</v>
      </c>
      <c r="M630" s="99" t="s">
        <v>463</v>
      </c>
      <c r="N630" s="67">
        <v>5000</v>
      </c>
      <c r="O630" s="67">
        <v>5000</v>
      </c>
      <c r="P630" s="67">
        <v>5000</v>
      </c>
      <c r="Q630" s="67">
        <v>5000</v>
      </c>
      <c r="Z630" s="26">
        <f t="shared" si="9"/>
        <v>20000</v>
      </c>
    </row>
    <row r="631" spans="1:26" hidden="1">
      <c r="A631" s="65" t="s">
        <v>31</v>
      </c>
      <c r="B631" s="66" t="s">
        <v>1293</v>
      </c>
      <c r="C631" s="65">
        <v>120201</v>
      </c>
      <c r="D631" s="66" t="s">
        <v>1077</v>
      </c>
      <c r="E631" s="66" t="s">
        <v>1059</v>
      </c>
      <c r="F631" s="65" t="s">
        <v>182</v>
      </c>
      <c r="G631" s="65">
        <v>51510000</v>
      </c>
      <c r="H631" s="66" t="s">
        <v>465</v>
      </c>
      <c r="I631" s="66">
        <v>7</v>
      </c>
      <c r="J631" s="66" t="s">
        <v>466</v>
      </c>
      <c r="K631" s="66" t="s">
        <v>467</v>
      </c>
      <c r="L631" s="66" t="s">
        <v>468</v>
      </c>
      <c r="M631" s="66" t="s">
        <v>470</v>
      </c>
      <c r="N631" s="26">
        <v>-59237</v>
      </c>
      <c r="O631" s="26">
        <v>-53422</v>
      </c>
      <c r="P631" s="26">
        <v>-62795</v>
      </c>
      <c r="Q631" s="26">
        <v>-57160</v>
      </c>
      <c r="Z631" s="26">
        <f t="shared" si="9"/>
        <v>-232614</v>
      </c>
    </row>
    <row r="632" spans="1:26" hidden="1">
      <c r="A632" s="65" t="s">
        <v>37</v>
      </c>
      <c r="B632" s="66" t="s">
        <v>1293</v>
      </c>
      <c r="C632" s="65">
        <v>120250</v>
      </c>
      <c r="D632" s="66" t="s">
        <v>1085</v>
      </c>
      <c r="E632" s="66" t="s">
        <v>1059</v>
      </c>
      <c r="F632" s="65" t="s">
        <v>182</v>
      </c>
      <c r="G632" s="65">
        <v>51510000</v>
      </c>
      <c r="H632" s="66" t="s">
        <v>465</v>
      </c>
      <c r="I632" s="66">
        <v>7</v>
      </c>
      <c r="J632" s="66" t="s">
        <v>466</v>
      </c>
      <c r="K632" s="66" t="s">
        <v>467</v>
      </c>
      <c r="L632" s="66" t="s">
        <v>468</v>
      </c>
      <c r="M632" s="66" t="s">
        <v>470</v>
      </c>
      <c r="N632" s="26">
        <v>-238666</v>
      </c>
      <c r="O632" s="26">
        <v>-162053</v>
      </c>
      <c r="P632" s="26">
        <v>-145676</v>
      </c>
      <c r="Q632" s="26">
        <v>-124838</v>
      </c>
      <c r="Z632" s="26">
        <f t="shared" si="9"/>
        <v>-671233</v>
      </c>
    </row>
    <row r="633" spans="1:26" hidden="1">
      <c r="A633" s="65" t="s">
        <v>38</v>
      </c>
      <c r="B633" s="66" t="s">
        <v>1293</v>
      </c>
      <c r="C633" s="65">
        <v>120251</v>
      </c>
      <c r="D633" s="66" t="s">
        <v>1086</v>
      </c>
      <c r="E633" s="66" t="s">
        <v>1059</v>
      </c>
      <c r="F633" s="65" t="s">
        <v>182</v>
      </c>
      <c r="G633" s="65">
        <v>51510000</v>
      </c>
      <c r="H633" s="66" t="s">
        <v>465</v>
      </c>
      <c r="I633" s="66">
        <v>7</v>
      </c>
      <c r="J633" s="66" t="s">
        <v>466</v>
      </c>
      <c r="K633" s="66" t="s">
        <v>467</v>
      </c>
      <c r="L633" s="66" t="s">
        <v>468</v>
      </c>
      <c r="M633" s="66" t="s">
        <v>470</v>
      </c>
      <c r="N633" s="26">
        <v>-42292</v>
      </c>
      <c r="O633" s="26">
        <v>-43536</v>
      </c>
      <c r="P633" s="26">
        <v>-40684</v>
      </c>
      <c r="Q633" s="26">
        <v>-29890</v>
      </c>
      <c r="Z633" s="26">
        <f t="shared" si="9"/>
        <v>-156402</v>
      </c>
    </row>
    <row r="634" spans="1:26" hidden="1">
      <c r="A634" s="65" t="s">
        <v>39</v>
      </c>
      <c r="B634" s="66" t="s">
        <v>1293</v>
      </c>
      <c r="C634" s="65">
        <v>120252</v>
      </c>
      <c r="D634" s="66" t="s">
        <v>1087</v>
      </c>
      <c r="E634" s="66" t="s">
        <v>1059</v>
      </c>
      <c r="F634" s="65" t="s">
        <v>182</v>
      </c>
      <c r="G634" s="65">
        <v>51510000</v>
      </c>
      <c r="H634" s="66" t="s">
        <v>465</v>
      </c>
      <c r="I634" s="66">
        <v>7</v>
      </c>
      <c r="J634" s="66" t="s">
        <v>466</v>
      </c>
      <c r="K634" s="66" t="s">
        <v>467</v>
      </c>
      <c r="L634" s="66" t="s">
        <v>468</v>
      </c>
      <c r="M634" s="66" t="s">
        <v>470</v>
      </c>
      <c r="N634" s="26">
        <v>-64541</v>
      </c>
      <c r="O634" s="26">
        <v>-48527</v>
      </c>
      <c r="P634" s="26">
        <v>-45130</v>
      </c>
      <c r="Q634" s="26">
        <v>-54731</v>
      </c>
      <c r="Z634" s="26">
        <f t="shared" si="9"/>
        <v>-212929</v>
      </c>
    </row>
    <row r="635" spans="1:26" hidden="1">
      <c r="A635" s="65" t="s">
        <v>45</v>
      </c>
      <c r="B635" s="66" t="s">
        <v>1293</v>
      </c>
      <c r="C635" s="65">
        <v>123301</v>
      </c>
      <c r="D635" s="66" t="s">
        <v>1097</v>
      </c>
      <c r="E635" s="66" t="s">
        <v>1099</v>
      </c>
      <c r="F635" s="65" t="s">
        <v>182</v>
      </c>
      <c r="G635" s="65">
        <v>51510000</v>
      </c>
      <c r="H635" s="66" t="s">
        <v>465</v>
      </c>
      <c r="I635" s="66">
        <v>7</v>
      </c>
      <c r="J635" s="66" t="s">
        <v>466</v>
      </c>
      <c r="K635" s="66" t="s">
        <v>467</v>
      </c>
      <c r="L635" s="66" t="s">
        <v>468</v>
      </c>
      <c r="M635" s="66" t="s">
        <v>470</v>
      </c>
      <c r="N635" s="26">
        <v>-4644</v>
      </c>
      <c r="O635" s="26">
        <v>-4644</v>
      </c>
      <c r="P635" s="26">
        <v>-4644</v>
      </c>
      <c r="Q635" s="26">
        <v>-4643</v>
      </c>
      <c r="Z635" s="26">
        <f t="shared" si="9"/>
        <v>-18575</v>
      </c>
    </row>
    <row r="636" spans="1:26" hidden="1">
      <c r="A636" s="65" t="s">
        <v>48</v>
      </c>
      <c r="B636" s="66" t="s">
        <v>1293</v>
      </c>
      <c r="C636" s="65">
        <v>125001</v>
      </c>
      <c r="D636" s="66" t="s">
        <v>1103</v>
      </c>
      <c r="E636" s="66" t="s">
        <v>1099</v>
      </c>
      <c r="F636" s="65" t="s">
        <v>182</v>
      </c>
      <c r="G636" s="65">
        <v>51510000</v>
      </c>
      <c r="H636" s="66" t="s">
        <v>465</v>
      </c>
      <c r="I636" s="66">
        <v>7</v>
      </c>
      <c r="J636" s="66" t="s">
        <v>466</v>
      </c>
      <c r="K636" s="66" t="s">
        <v>467</v>
      </c>
      <c r="L636" s="66" t="s">
        <v>468</v>
      </c>
      <c r="M636" s="66" t="s">
        <v>470</v>
      </c>
      <c r="N636" s="26">
        <v>-982</v>
      </c>
      <c r="O636" s="26">
        <v>-655</v>
      </c>
      <c r="P636" s="26">
        <v>-750</v>
      </c>
      <c r="Q636" s="26">
        <v>-1066</v>
      </c>
      <c r="Z636" s="26">
        <f t="shared" si="9"/>
        <v>-3453</v>
      </c>
    </row>
    <row r="637" spans="1:26" hidden="1">
      <c r="A637" s="65" t="s">
        <v>50</v>
      </c>
      <c r="B637" s="66" t="s">
        <v>1293</v>
      </c>
      <c r="C637" s="65">
        <v>126001</v>
      </c>
      <c r="D637" s="66" t="s">
        <v>1110</v>
      </c>
      <c r="E637" s="66" t="s">
        <v>1099</v>
      </c>
      <c r="F637" s="65" t="s">
        <v>182</v>
      </c>
      <c r="G637" s="65">
        <v>51510000</v>
      </c>
      <c r="H637" s="66" t="s">
        <v>465</v>
      </c>
      <c r="I637" s="66">
        <v>7</v>
      </c>
      <c r="J637" s="66" t="s">
        <v>466</v>
      </c>
      <c r="K637" s="66" t="s">
        <v>467</v>
      </c>
      <c r="L637" s="66" t="s">
        <v>468</v>
      </c>
      <c r="M637" s="66" t="s">
        <v>470</v>
      </c>
      <c r="N637" s="26">
        <v>-3991</v>
      </c>
      <c r="O637" s="26">
        <v>-2561</v>
      </c>
      <c r="P637" s="26">
        <v>-2720</v>
      </c>
      <c r="Q637" s="26">
        <v>-2955</v>
      </c>
      <c r="Z637" s="26">
        <f t="shared" si="9"/>
        <v>-12227</v>
      </c>
    </row>
    <row r="638" spans="1:26" hidden="1">
      <c r="A638" s="65" t="s">
        <v>31</v>
      </c>
      <c r="B638" s="66" t="s">
        <v>1293</v>
      </c>
      <c r="C638" s="65">
        <v>120201</v>
      </c>
      <c r="D638" s="66" t="s">
        <v>1077</v>
      </c>
      <c r="E638" s="99" t="s">
        <v>1059</v>
      </c>
      <c r="F638" s="98" t="s">
        <v>182</v>
      </c>
      <c r="G638" s="98">
        <v>51510000</v>
      </c>
      <c r="H638" s="99" t="s">
        <v>465</v>
      </c>
      <c r="I638" s="66">
        <v>7</v>
      </c>
      <c r="J638" s="66" t="s">
        <v>466</v>
      </c>
      <c r="K638" s="99" t="s">
        <v>467</v>
      </c>
      <c r="L638" s="99" t="s">
        <v>468</v>
      </c>
      <c r="M638" s="99" t="s">
        <v>470</v>
      </c>
      <c r="N638" s="26">
        <v>61404.52154999999</v>
      </c>
      <c r="O638" s="26">
        <v>53567.740050000015</v>
      </c>
      <c r="P638" s="26">
        <v>66201.026849999995</v>
      </c>
      <c r="Q638" s="26">
        <v>58605.383599999994</v>
      </c>
      <c r="Z638" s="26">
        <f t="shared" si="9"/>
        <v>239778.67204999999</v>
      </c>
    </row>
    <row r="639" spans="1:26" hidden="1">
      <c r="A639" s="65" t="s">
        <v>37</v>
      </c>
      <c r="B639" s="66" t="s">
        <v>1293</v>
      </c>
      <c r="C639" s="100">
        <v>120250</v>
      </c>
      <c r="D639" s="100" t="s">
        <v>1085</v>
      </c>
      <c r="E639" s="99" t="s">
        <v>1059</v>
      </c>
      <c r="F639" s="98" t="s">
        <v>182</v>
      </c>
      <c r="G639" s="98">
        <v>51510000</v>
      </c>
      <c r="H639" s="99" t="s">
        <v>465</v>
      </c>
      <c r="I639" s="66">
        <v>7</v>
      </c>
      <c r="J639" s="66" t="s">
        <v>466</v>
      </c>
      <c r="K639" s="99" t="s">
        <v>467</v>
      </c>
      <c r="L639" s="99" t="s">
        <v>468</v>
      </c>
      <c r="M639" s="99" t="s">
        <v>470</v>
      </c>
      <c r="N639" s="26">
        <v>226585.05361695893</v>
      </c>
      <c r="O639" s="26">
        <v>161293.23356814907</v>
      </c>
      <c r="P639" s="26">
        <v>145063.16479449201</v>
      </c>
      <c r="Q639" s="26">
        <v>126985.42800241237</v>
      </c>
      <c r="Z639" s="26">
        <f t="shared" si="9"/>
        <v>659926.87998201232</v>
      </c>
    </row>
    <row r="640" spans="1:26" hidden="1">
      <c r="A640" s="65" t="s">
        <v>38</v>
      </c>
      <c r="B640" s="66" t="s">
        <v>1293</v>
      </c>
      <c r="C640" s="5">
        <v>120251</v>
      </c>
      <c r="D640" s="5" t="s">
        <v>1086</v>
      </c>
      <c r="E640" s="99" t="s">
        <v>1059</v>
      </c>
      <c r="F640" s="98" t="s">
        <v>182</v>
      </c>
      <c r="G640" s="98">
        <v>51510000</v>
      </c>
      <c r="H640" s="99" t="s">
        <v>465</v>
      </c>
      <c r="I640" s="66">
        <v>7</v>
      </c>
      <c r="J640" s="66" t="s">
        <v>466</v>
      </c>
      <c r="K640" s="99" t="s">
        <v>467</v>
      </c>
      <c r="L640" s="99" t="s">
        <v>468</v>
      </c>
      <c r="M640" s="99" t="s">
        <v>470</v>
      </c>
      <c r="N640" s="26">
        <v>40151.413094467927</v>
      </c>
      <c r="O640" s="26">
        <v>43331.565449426293</v>
      </c>
      <c r="P640" s="26">
        <v>40512.79431560637</v>
      </c>
      <c r="Q640" s="26">
        <v>31108.955176109142</v>
      </c>
      <c r="Z640" s="26">
        <f t="shared" si="9"/>
        <v>155104.72803560973</v>
      </c>
    </row>
    <row r="641" spans="1:26" hidden="1">
      <c r="A641" s="65" t="s">
        <v>39</v>
      </c>
      <c r="B641" s="66" t="s">
        <v>1293</v>
      </c>
      <c r="C641" s="5">
        <v>120252</v>
      </c>
      <c r="D641" s="5" t="s">
        <v>1087</v>
      </c>
      <c r="E641" s="99" t="s">
        <v>1059</v>
      </c>
      <c r="F641" s="98" t="s">
        <v>182</v>
      </c>
      <c r="G641" s="98">
        <v>51510000</v>
      </c>
      <c r="H641" s="99" t="s">
        <v>465</v>
      </c>
      <c r="I641" s="66">
        <v>7</v>
      </c>
      <c r="J641" s="66" t="s">
        <v>466</v>
      </c>
      <c r="K641" s="99" t="s">
        <v>467</v>
      </c>
      <c r="L641" s="99" t="s">
        <v>468</v>
      </c>
      <c r="M641" s="99" t="s">
        <v>470</v>
      </c>
      <c r="N641" s="26">
        <v>59151.974040771216</v>
      </c>
      <c r="O641" s="26">
        <v>46626.418787830968</v>
      </c>
      <c r="P641" s="26">
        <v>43383.999345082382</v>
      </c>
      <c r="Q641" s="26">
        <v>53744.801621832172</v>
      </c>
      <c r="Z641" s="26">
        <f t="shared" si="9"/>
        <v>202907.19379551674</v>
      </c>
    </row>
    <row r="642" spans="1:26" hidden="1">
      <c r="A642" s="65" t="s">
        <v>45</v>
      </c>
      <c r="B642" s="66" t="s">
        <v>1293</v>
      </c>
      <c r="C642" s="5">
        <v>123301</v>
      </c>
      <c r="D642" s="5" t="s">
        <v>1097</v>
      </c>
      <c r="E642" s="66" t="s">
        <v>1099</v>
      </c>
      <c r="F642" s="98" t="s">
        <v>182</v>
      </c>
      <c r="G642" s="98">
        <v>51510000</v>
      </c>
      <c r="H642" s="99" t="s">
        <v>465</v>
      </c>
      <c r="I642" s="66">
        <v>7</v>
      </c>
      <c r="J642" s="66" t="s">
        <v>466</v>
      </c>
      <c r="K642" s="99" t="s">
        <v>467</v>
      </c>
      <c r="L642" s="99" t="s">
        <v>468</v>
      </c>
      <c r="M642" s="99" t="s">
        <v>470</v>
      </c>
      <c r="N642" s="26">
        <v>4810.0173500000019</v>
      </c>
      <c r="O642" s="26">
        <v>4809.7554</v>
      </c>
      <c r="P642" s="26">
        <v>4810.01325</v>
      </c>
      <c r="Q642" s="26">
        <v>4808.3126000000002</v>
      </c>
      <c r="Z642" s="26">
        <f t="shared" si="9"/>
        <v>19238.098600000001</v>
      </c>
    </row>
    <row r="643" spans="1:26" hidden="1">
      <c r="A643" s="65" t="s">
        <v>48</v>
      </c>
      <c r="B643" s="66" t="s">
        <v>1293</v>
      </c>
      <c r="C643" s="5">
        <v>125001</v>
      </c>
      <c r="D643" s="5" t="s">
        <v>1103</v>
      </c>
      <c r="E643" s="66" t="s">
        <v>1099</v>
      </c>
      <c r="F643" s="98" t="s">
        <v>182</v>
      </c>
      <c r="G643" s="98">
        <v>51510000</v>
      </c>
      <c r="H643" s="99" t="s">
        <v>465</v>
      </c>
      <c r="I643" s="66">
        <v>7</v>
      </c>
      <c r="J643" s="66" t="s">
        <v>466</v>
      </c>
      <c r="K643" s="99" t="s">
        <v>467</v>
      </c>
      <c r="L643" s="99" t="s">
        <v>468</v>
      </c>
      <c r="M643" s="99" t="s">
        <v>470</v>
      </c>
      <c r="N643" s="26">
        <v>982.42819999999995</v>
      </c>
      <c r="O643" s="26">
        <v>655.02580000000012</v>
      </c>
      <c r="P643" s="26">
        <v>749.79079999999999</v>
      </c>
      <c r="Q643" s="26">
        <v>1066.0451999999998</v>
      </c>
      <c r="Z643" s="26">
        <f t="shared" ref="Z643:Z706" si="10">SUM(N643:Y643)</f>
        <v>3453.29</v>
      </c>
    </row>
    <row r="644" spans="1:26" hidden="1">
      <c r="A644" s="65" t="s">
        <v>50</v>
      </c>
      <c r="B644" s="66" t="s">
        <v>1293</v>
      </c>
      <c r="C644" s="5">
        <v>126001</v>
      </c>
      <c r="D644" s="5" t="s">
        <v>1110</v>
      </c>
      <c r="E644" s="66" t="s">
        <v>1099</v>
      </c>
      <c r="F644" s="98" t="s">
        <v>182</v>
      </c>
      <c r="G644" s="98">
        <v>51510000</v>
      </c>
      <c r="H644" s="99" t="s">
        <v>465</v>
      </c>
      <c r="I644" s="66">
        <v>7</v>
      </c>
      <c r="J644" s="66" t="s">
        <v>466</v>
      </c>
      <c r="K644" s="99" t="s">
        <v>467</v>
      </c>
      <c r="L644" s="99" t="s">
        <v>468</v>
      </c>
      <c r="M644" s="99" t="s">
        <v>470</v>
      </c>
      <c r="N644" s="26">
        <v>4133.7681000000002</v>
      </c>
      <c r="O644" s="26">
        <v>2652.6307500000003</v>
      </c>
      <c r="P644" s="26">
        <v>2817.0796499999997</v>
      </c>
      <c r="Q644" s="26">
        <v>3060.8308500000007</v>
      </c>
      <c r="Z644" s="26">
        <f t="shared" si="10"/>
        <v>12664.309350000001</v>
      </c>
    </row>
    <row r="645" spans="1:26" hidden="1">
      <c r="A645" s="65" t="s">
        <v>37</v>
      </c>
      <c r="B645" s="66" t="s">
        <v>1293</v>
      </c>
      <c r="C645" s="65">
        <v>120250</v>
      </c>
      <c r="D645" s="66" t="s">
        <v>1085</v>
      </c>
      <c r="E645" s="66" t="s">
        <v>1059</v>
      </c>
      <c r="F645" s="65" t="s">
        <v>226</v>
      </c>
      <c r="G645" s="65">
        <v>51800000</v>
      </c>
      <c r="H645" s="66" t="s">
        <v>484</v>
      </c>
      <c r="I645" s="66">
        <v>8</v>
      </c>
      <c r="J645" s="66" t="s">
        <v>484</v>
      </c>
      <c r="K645" s="66" t="s">
        <v>485</v>
      </c>
      <c r="L645" s="66" t="s">
        <v>484</v>
      </c>
      <c r="M645" s="66" t="s">
        <v>487</v>
      </c>
      <c r="N645" s="26">
        <v>-95441.270227811765</v>
      </c>
      <c r="O645" s="26">
        <v>-84724.677690251701</v>
      </c>
      <c r="P645" s="26">
        <v>-64361.863142900875</v>
      </c>
      <c r="Q645" s="26">
        <v>-61690.019732957364</v>
      </c>
      <c r="Z645" s="26">
        <f t="shared" si="10"/>
        <v>-306217.83079392172</v>
      </c>
    </row>
    <row r="646" spans="1:26" hidden="1">
      <c r="A646" s="65" t="s">
        <v>38</v>
      </c>
      <c r="B646" s="66" t="s">
        <v>1293</v>
      </c>
      <c r="C646" s="65">
        <v>120251</v>
      </c>
      <c r="D646" s="66" t="s">
        <v>1086</v>
      </c>
      <c r="E646" s="66" t="s">
        <v>1059</v>
      </c>
      <c r="F646" s="65" t="s">
        <v>226</v>
      </c>
      <c r="G646" s="65">
        <v>51800000</v>
      </c>
      <c r="H646" s="66" t="s">
        <v>484</v>
      </c>
      <c r="I646" s="66">
        <v>8</v>
      </c>
      <c r="J646" s="66" t="s">
        <v>484</v>
      </c>
      <c r="K646" s="66" t="s">
        <v>485</v>
      </c>
      <c r="L646" s="66" t="s">
        <v>484</v>
      </c>
      <c r="M646" s="66" t="s">
        <v>487</v>
      </c>
      <c r="N646" s="26">
        <v>-61417.936279672649</v>
      </c>
      <c r="O646" s="26">
        <v>-57941.280081285884</v>
      </c>
      <c r="P646" s="26">
        <v>-39785.810576603202</v>
      </c>
      <c r="Q646" s="26">
        <v>-58408.757433168743</v>
      </c>
      <c r="Z646" s="26">
        <f t="shared" si="10"/>
        <v>-217553.78437073046</v>
      </c>
    </row>
    <row r="647" spans="1:26" hidden="1">
      <c r="A647" s="65" t="s">
        <v>39</v>
      </c>
      <c r="B647" s="66" t="s">
        <v>1293</v>
      </c>
      <c r="C647" s="65">
        <v>120252</v>
      </c>
      <c r="D647" s="66" t="s">
        <v>1087</v>
      </c>
      <c r="E647" s="66" t="s">
        <v>1059</v>
      </c>
      <c r="F647" s="65" t="s">
        <v>226</v>
      </c>
      <c r="G647" s="65">
        <v>51800000</v>
      </c>
      <c r="H647" s="66" t="s">
        <v>484</v>
      </c>
      <c r="I647" s="66">
        <v>8</v>
      </c>
      <c r="J647" s="66" t="s">
        <v>484</v>
      </c>
      <c r="K647" s="66" t="s">
        <v>485</v>
      </c>
      <c r="L647" s="66" t="s">
        <v>484</v>
      </c>
      <c r="M647" s="66" t="s">
        <v>487</v>
      </c>
      <c r="N647" s="26">
        <v>-39698.214124919388</v>
      </c>
      <c r="O647" s="26">
        <v>-25862.453888958276</v>
      </c>
      <c r="P647" s="26">
        <v>-20927.929736018938</v>
      </c>
      <c r="Q647" s="26">
        <v>-23632.887427093014</v>
      </c>
      <c r="Z647" s="26">
        <f t="shared" si="10"/>
        <v>-110121.48517698962</v>
      </c>
    </row>
    <row r="648" spans="1:26" hidden="1">
      <c r="A648" s="65" t="s">
        <v>45</v>
      </c>
      <c r="B648" s="66" t="s">
        <v>1293</v>
      </c>
      <c r="C648" s="65">
        <v>123301</v>
      </c>
      <c r="D648" s="66" t="s">
        <v>1097</v>
      </c>
      <c r="E648" s="66" t="s">
        <v>1099</v>
      </c>
      <c r="F648" s="65" t="s">
        <v>226</v>
      </c>
      <c r="G648" s="65">
        <v>51800000</v>
      </c>
      <c r="H648" s="66" t="s">
        <v>484</v>
      </c>
      <c r="I648" s="66">
        <v>8</v>
      </c>
      <c r="J648" s="66" t="s">
        <v>484</v>
      </c>
      <c r="K648" s="66" t="s">
        <v>485</v>
      </c>
      <c r="L648" s="66" t="s">
        <v>484</v>
      </c>
      <c r="M648" s="66" t="s">
        <v>487</v>
      </c>
      <c r="N648" s="26">
        <v>-1630.0580776315676</v>
      </c>
      <c r="O648" s="26">
        <v>-398.43136445723405</v>
      </c>
      <c r="P648" s="26">
        <v>-549.03989316611467</v>
      </c>
      <c r="Q648" s="26">
        <v>-804.10470380756021</v>
      </c>
      <c r="Z648" s="26">
        <f t="shared" si="10"/>
        <v>-3381.6340390624769</v>
      </c>
    </row>
    <row r="649" spans="1:26" hidden="1">
      <c r="A649" s="65" t="s">
        <v>48</v>
      </c>
      <c r="B649" s="66" t="s">
        <v>1293</v>
      </c>
      <c r="C649" s="65">
        <v>125001</v>
      </c>
      <c r="D649" s="66" t="s">
        <v>1103</v>
      </c>
      <c r="E649" s="66" t="s">
        <v>1099</v>
      </c>
      <c r="F649" s="65" t="s">
        <v>226</v>
      </c>
      <c r="G649" s="65">
        <v>51800000</v>
      </c>
      <c r="H649" s="66" t="s">
        <v>484</v>
      </c>
      <c r="I649" s="66">
        <v>8</v>
      </c>
      <c r="J649" s="66" t="s">
        <v>484</v>
      </c>
      <c r="K649" s="66" t="s">
        <v>485</v>
      </c>
      <c r="L649" s="66" t="s">
        <v>484</v>
      </c>
      <c r="M649" s="66" t="s">
        <v>487</v>
      </c>
      <c r="N649" s="26">
        <v>-744.99206424148406</v>
      </c>
      <c r="O649" s="26">
        <v>-625.38149659442581</v>
      </c>
      <c r="P649" s="26">
        <v>-483.054592518059</v>
      </c>
      <c r="Q649" s="26">
        <v>-374.06070469556153</v>
      </c>
      <c r="Z649" s="26">
        <f t="shared" si="10"/>
        <v>-2227.4888580495303</v>
      </c>
    </row>
    <row r="650" spans="1:26" hidden="1">
      <c r="A650" s="65" t="s">
        <v>50</v>
      </c>
      <c r="B650" s="66" t="s">
        <v>1293</v>
      </c>
      <c r="C650" s="65">
        <v>126001</v>
      </c>
      <c r="D650" s="66" t="s">
        <v>1110</v>
      </c>
      <c r="E650" s="66" t="s">
        <v>1099</v>
      </c>
      <c r="F650" s="65" t="s">
        <v>226</v>
      </c>
      <c r="G650" s="65">
        <v>51800000</v>
      </c>
      <c r="H650" s="66" t="s">
        <v>484</v>
      </c>
      <c r="I650" s="66">
        <v>8</v>
      </c>
      <c r="J650" s="66" t="s">
        <v>484</v>
      </c>
      <c r="K650" s="66" t="s">
        <v>485</v>
      </c>
      <c r="L650" s="66" t="s">
        <v>484</v>
      </c>
      <c r="M650" s="66" t="s">
        <v>487</v>
      </c>
      <c r="N650" s="26">
        <v>-151.60609615384516</v>
      </c>
      <c r="O650" s="26">
        <v>-151.60609615384516</v>
      </c>
      <c r="P650" s="26">
        <v>-151.60609615384516</v>
      </c>
      <c r="Q650" s="26">
        <v>-151.60609615384516</v>
      </c>
      <c r="Z650" s="26">
        <f t="shared" si="10"/>
        <v>-606.42438461538063</v>
      </c>
    </row>
    <row r="651" spans="1:26" hidden="1">
      <c r="A651" s="5" t="s">
        <v>37</v>
      </c>
      <c r="B651" s="66" t="s">
        <v>1293</v>
      </c>
      <c r="C651" s="5">
        <v>120250</v>
      </c>
      <c r="D651" s="5" t="s">
        <v>1085</v>
      </c>
      <c r="E651" s="99" t="s">
        <v>1059</v>
      </c>
      <c r="F651" s="98" t="s">
        <v>226</v>
      </c>
      <c r="G651" s="98">
        <v>51800000</v>
      </c>
      <c r="H651" s="99" t="s">
        <v>484</v>
      </c>
      <c r="I651" s="66">
        <v>8</v>
      </c>
      <c r="J651" s="66" t="s">
        <v>484</v>
      </c>
      <c r="K651" s="99" t="s">
        <v>485</v>
      </c>
      <c r="L651" s="99" t="s">
        <v>484</v>
      </c>
      <c r="M651" s="99" t="s">
        <v>487</v>
      </c>
      <c r="N651" s="26">
        <v>87472.30804725975</v>
      </c>
      <c r="O651" s="26">
        <v>81406.935132641884</v>
      </c>
      <c r="P651" s="26">
        <v>61871.421582187621</v>
      </c>
      <c r="Q651" s="26">
        <v>60577.951808360405</v>
      </c>
      <c r="Z651" s="26">
        <f t="shared" si="10"/>
        <v>291328.61657044967</v>
      </c>
    </row>
    <row r="652" spans="1:26" hidden="1">
      <c r="A652" s="5" t="s">
        <v>38</v>
      </c>
      <c r="B652" s="66" t="s">
        <v>1293</v>
      </c>
      <c r="C652" s="5">
        <v>120251</v>
      </c>
      <c r="D652" s="5" t="s">
        <v>1086</v>
      </c>
      <c r="E652" s="99" t="s">
        <v>1059</v>
      </c>
      <c r="F652" s="98" t="s">
        <v>226</v>
      </c>
      <c r="G652" s="98">
        <v>51800000</v>
      </c>
      <c r="H652" s="99" t="s">
        <v>484</v>
      </c>
      <c r="I652" s="66">
        <v>8</v>
      </c>
      <c r="J652" s="66" t="s">
        <v>484</v>
      </c>
      <c r="K652" s="99" t="s">
        <v>485</v>
      </c>
      <c r="L652" s="99" t="s">
        <v>484</v>
      </c>
      <c r="M652" s="99" t="s">
        <v>487</v>
      </c>
      <c r="N652" s="26">
        <v>56289.785635281471</v>
      </c>
      <c r="O652" s="26">
        <v>55672.351405382622</v>
      </c>
      <c r="P652" s="26">
        <v>38246.323816149372</v>
      </c>
      <c r="Q652" s="26">
        <v>57355.839863387351</v>
      </c>
      <c r="Z652" s="26">
        <f t="shared" si="10"/>
        <v>207564.30072020082</v>
      </c>
    </row>
    <row r="653" spans="1:26" hidden="1">
      <c r="A653" s="5" t="s">
        <v>39</v>
      </c>
      <c r="B653" s="66" t="s">
        <v>1293</v>
      </c>
      <c r="C653" s="5">
        <v>120252</v>
      </c>
      <c r="D653" s="5" t="s">
        <v>1087</v>
      </c>
      <c r="E653" s="99" t="s">
        <v>1059</v>
      </c>
      <c r="F653" s="98" t="s">
        <v>226</v>
      </c>
      <c r="G653" s="98">
        <v>51800000</v>
      </c>
      <c r="H653" s="99" t="s">
        <v>484</v>
      </c>
      <c r="I653" s="66">
        <v>8</v>
      </c>
      <c r="J653" s="66" t="s">
        <v>484</v>
      </c>
      <c r="K653" s="99" t="s">
        <v>485</v>
      </c>
      <c r="L653" s="99" t="s">
        <v>484</v>
      </c>
      <c r="M653" s="99" t="s">
        <v>487</v>
      </c>
      <c r="N653" s="26">
        <v>36383.572919476246</v>
      </c>
      <c r="O653" s="26">
        <v>24849.703339167856</v>
      </c>
      <c r="P653" s="26">
        <v>20118.136739838134</v>
      </c>
      <c r="Q653" s="26">
        <v>23206.864284499654</v>
      </c>
      <c r="Z653" s="26">
        <f t="shared" si="10"/>
        <v>104558.27728298189</v>
      </c>
    </row>
    <row r="654" spans="1:26" hidden="1">
      <c r="A654" s="5" t="s">
        <v>45</v>
      </c>
      <c r="B654" s="66" t="s">
        <v>1293</v>
      </c>
      <c r="C654" s="5">
        <v>123301</v>
      </c>
      <c r="D654" s="5" t="s">
        <v>1097</v>
      </c>
      <c r="E654" s="66" t="s">
        <v>1099</v>
      </c>
      <c r="F654" s="98" t="s">
        <v>226</v>
      </c>
      <c r="G654" s="98">
        <v>51800000</v>
      </c>
      <c r="H654" s="99" t="s">
        <v>484</v>
      </c>
      <c r="I654" s="66">
        <v>8</v>
      </c>
      <c r="J654" s="66" t="s">
        <v>484</v>
      </c>
      <c r="K654" s="99" t="s">
        <v>485</v>
      </c>
      <c r="L654" s="99" t="s">
        <v>484</v>
      </c>
      <c r="M654" s="99" t="s">
        <v>487</v>
      </c>
      <c r="N654" s="26">
        <v>1630.0580776315676</v>
      </c>
      <c r="O654" s="26">
        <v>398.43136445723405</v>
      </c>
      <c r="P654" s="26">
        <v>549.03989316611467</v>
      </c>
      <c r="Q654" s="26">
        <v>804.10470380756021</v>
      </c>
      <c r="Z654" s="26">
        <f t="shared" si="10"/>
        <v>3381.6340390624769</v>
      </c>
    </row>
    <row r="655" spans="1:26" hidden="1">
      <c r="A655" s="5" t="s">
        <v>48</v>
      </c>
      <c r="B655" s="66" t="s">
        <v>1293</v>
      </c>
      <c r="C655" s="5">
        <v>125001</v>
      </c>
      <c r="D655" s="5" t="s">
        <v>1103</v>
      </c>
      <c r="E655" s="66" t="s">
        <v>1099</v>
      </c>
      <c r="F655" s="98" t="s">
        <v>226</v>
      </c>
      <c r="G655" s="98">
        <v>51800000</v>
      </c>
      <c r="H655" s="99" t="s">
        <v>484</v>
      </c>
      <c r="I655" s="66">
        <v>8</v>
      </c>
      <c r="J655" s="66" t="s">
        <v>484</v>
      </c>
      <c r="K655" s="99" t="s">
        <v>485</v>
      </c>
      <c r="L655" s="99" t="s">
        <v>484</v>
      </c>
      <c r="M655" s="99" t="s">
        <v>487</v>
      </c>
      <c r="N655" s="26">
        <v>744.99206424148406</v>
      </c>
      <c r="O655" s="26">
        <v>625.38149659442581</v>
      </c>
      <c r="P655" s="26">
        <v>483.054592518059</v>
      </c>
      <c r="Q655" s="26">
        <v>374.06070469556153</v>
      </c>
      <c r="Z655" s="26">
        <f t="shared" si="10"/>
        <v>2227.4888580495303</v>
      </c>
    </row>
    <row r="656" spans="1:26" hidden="1">
      <c r="A656" s="5" t="s">
        <v>50</v>
      </c>
      <c r="B656" s="66" t="s">
        <v>1293</v>
      </c>
      <c r="C656" s="5">
        <v>126001</v>
      </c>
      <c r="D656" s="5" t="s">
        <v>1110</v>
      </c>
      <c r="E656" s="66" t="s">
        <v>1099</v>
      </c>
      <c r="F656" s="98" t="s">
        <v>226</v>
      </c>
      <c r="G656" s="98">
        <v>51800000</v>
      </c>
      <c r="H656" s="99" t="s">
        <v>484</v>
      </c>
      <c r="I656" s="66">
        <v>8</v>
      </c>
      <c r="J656" s="66" t="s">
        <v>484</v>
      </c>
      <c r="K656" s="99" t="s">
        <v>485</v>
      </c>
      <c r="L656" s="99" t="s">
        <v>484</v>
      </c>
      <c r="M656" s="99" t="s">
        <v>487</v>
      </c>
      <c r="N656" s="26">
        <v>151.60609615384516</v>
      </c>
      <c r="O656" s="26">
        <v>151.60609615384516</v>
      </c>
      <c r="P656" s="26">
        <v>151.60609615384516</v>
      </c>
      <c r="Q656" s="26">
        <v>151.60609615384516</v>
      </c>
      <c r="Z656" s="26">
        <f t="shared" si="10"/>
        <v>606.42438461538063</v>
      </c>
    </row>
    <row r="657" spans="1:26" hidden="1">
      <c r="A657" s="65" t="s">
        <v>22</v>
      </c>
      <c r="B657" s="65" t="s">
        <v>1300</v>
      </c>
      <c r="C657" s="65">
        <v>120105</v>
      </c>
      <c r="D657" s="66" t="s">
        <v>1064</v>
      </c>
      <c r="E657" s="66" t="s">
        <v>1059</v>
      </c>
      <c r="F657" s="65" t="s">
        <v>137</v>
      </c>
      <c r="G657" s="65">
        <v>69011000</v>
      </c>
      <c r="H657" s="66" t="s">
        <v>907</v>
      </c>
      <c r="I657" s="5">
        <v>45</v>
      </c>
      <c r="J657" s="5" t="s">
        <v>908</v>
      </c>
      <c r="K657" s="66" t="s">
        <v>909</v>
      </c>
      <c r="L657" s="66" t="s">
        <v>910</v>
      </c>
      <c r="M657" s="66" t="s">
        <v>912</v>
      </c>
      <c r="N657" s="26">
        <v>-203977.45536200528</v>
      </c>
      <c r="O657" s="26">
        <v>-316512.18991631171</v>
      </c>
      <c r="P657" s="26">
        <v>-282450.63474393683</v>
      </c>
      <c r="Q657" s="26">
        <v>-231485.48241259754</v>
      </c>
      <c r="Z657" s="26">
        <f t="shared" si="10"/>
        <v>-1034425.7624348513</v>
      </c>
    </row>
    <row r="658" spans="1:26" hidden="1">
      <c r="A658" s="65" t="s">
        <v>22</v>
      </c>
      <c r="B658" s="65" t="s">
        <v>1300</v>
      </c>
      <c r="C658" s="65">
        <v>120105</v>
      </c>
      <c r="D658" s="66" t="s">
        <v>1064</v>
      </c>
      <c r="E658" s="66" t="s">
        <v>1059</v>
      </c>
      <c r="F658" s="65" t="s">
        <v>138</v>
      </c>
      <c r="G658" s="65">
        <v>69021000</v>
      </c>
      <c r="H658" s="66" t="s">
        <v>914</v>
      </c>
      <c r="I658" s="5">
        <v>45</v>
      </c>
      <c r="J658" s="5" t="s">
        <v>908</v>
      </c>
      <c r="K658" s="66" t="s">
        <v>915</v>
      </c>
      <c r="L658" s="66" t="s">
        <v>916</v>
      </c>
      <c r="M658" s="66" t="s">
        <v>918</v>
      </c>
      <c r="N658" s="26">
        <v>-35996.021534471518</v>
      </c>
      <c r="O658" s="26">
        <v>-55855.092338172653</v>
      </c>
      <c r="P658" s="26">
        <v>-49844.229660694727</v>
      </c>
      <c r="Q658" s="26">
        <v>-40850.379249281919</v>
      </c>
      <c r="Z658" s="26">
        <f t="shared" si="10"/>
        <v>-182545.72278262081</v>
      </c>
    </row>
    <row r="659" spans="1:26" hidden="1">
      <c r="A659" s="65" t="s">
        <v>22</v>
      </c>
      <c r="B659" s="5" t="s">
        <v>1301</v>
      </c>
      <c r="C659" s="100">
        <v>120105</v>
      </c>
      <c r="D659" s="100" t="s">
        <v>1064</v>
      </c>
      <c r="E659" s="100" t="s">
        <v>1059</v>
      </c>
      <c r="F659" s="100" t="s">
        <v>146</v>
      </c>
      <c r="G659" s="100">
        <v>86021500</v>
      </c>
      <c r="H659" s="100" t="s">
        <v>1019</v>
      </c>
      <c r="I659" s="66">
        <v>50</v>
      </c>
      <c r="J659" s="66" t="s">
        <v>1020</v>
      </c>
      <c r="K659" s="100" t="s">
        <v>1021</v>
      </c>
      <c r="L659" s="100" t="s">
        <v>1022</v>
      </c>
      <c r="M659" s="100" t="s">
        <v>1024</v>
      </c>
      <c r="N659" s="26">
        <v>-412473.62864538049</v>
      </c>
      <c r="Q659" s="26">
        <v>-598528.95079937391</v>
      </c>
      <c r="Z659" s="26">
        <f t="shared" si="10"/>
        <v>-1011002.5794447544</v>
      </c>
    </row>
    <row r="660" spans="1:26" hidden="1">
      <c r="A660" s="5" t="s">
        <v>22</v>
      </c>
      <c r="B660" s="5" t="s">
        <v>1291</v>
      </c>
      <c r="E660" s="5" t="s">
        <v>1059</v>
      </c>
      <c r="F660" s="5" t="s">
        <v>72</v>
      </c>
      <c r="G660" s="5">
        <v>40111000</v>
      </c>
      <c r="H660" s="5" t="s">
        <v>249</v>
      </c>
      <c r="I660" s="5">
        <v>1</v>
      </c>
      <c r="J660" s="5" t="s">
        <v>250</v>
      </c>
      <c r="K660" s="5" t="s">
        <v>251</v>
      </c>
      <c r="L660" s="5" t="s">
        <v>252</v>
      </c>
      <c r="M660" s="5" t="s">
        <v>254</v>
      </c>
      <c r="R660" s="26">
        <v>-7504107.8120355196</v>
      </c>
      <c r="S660" s="26">
        <v>-7102221.2300392101</v>
      </c>
      <c r="T660" s="26">
        <v>-6733973.6593438601</v>
      </c>
      <c r="U660" s="26">
        <v>-7117219.22284518</v>
      </c>
      <c r="V660" s="26">
        <v>-7112550.7636734704</v>
      </c>
      <c r="W660" s="26">
        <v>-8128271.2992354799</v>
      </c>
      <c r="X660" s="26">
        <v>-8720193.5773060396</v>
      </c>
      <c r="Y660" s="26">
        <v>-8510082.3496066406</v>
      </c>
      <c r="Z660" s="26">
        <f t="shared" si="10"/>
        <v>-60928619.914085396</v>
      </c>
    </row>
    <row r="661" spans="1:26" hidden="1">
      <c r="A661" s="5" t="s">
        <v>22</v>
      </c>
      <c r="B661" s="5" t="s">
        <v>1291</v>
      </c>
      <c r="E661" s="66" t="s">
        <v>1099</v>
      </c>
      <c r="F661" s="5" t="s">
        <v>147</v>
      </c>
      <c r="G661" s="5">
        <v>40211000</v>
      </c>
      <c r="H661" s="5" t="s">
        <v>304</v>
      </c>
      <c r="I661" s="5">
        <v>2</v>
      </c>
      <c r="J661" s="5" t="s">
        <v>305</v>
      </c>
      <c r="K661" s="5" t="s">
        <v>306</v>
      </c>
      <c r="L661" s="5" t="s">
        <v>305</v>
      </c>
      <c r="M661" s="5" t="s">
        <v>308</v>
      </c>
      <c r="R661" s="26">
        <v>-34164.409390225803</v>
      </c>
      <c r="S661" s="26">
        <v>-27400.2989638039</v>
      </c>
      <c r="T661" s="26">
        <v>-27815.36146362</v>
      </c>
      <c r="U661" s="26">
        <v>-31222.422992706201</v>
      </c>
      <c r="V661" s="26">
        <v>-29189.916852472899</v>
      </c>
      <c r="W661" s="26">
        <v>-25936.9472372362</v>
      </c>
      <c r="X661" s="26">
        <v>-26363.050468551999</v>
      </c>
      <c r="Y661" s="26">
        <v>-34468.727768978802</v>
      </c>
      <c r="Z661" s="26">
        <f t="shared" si="10"/>
        <v>-236561.13513759576</v>
      </c>
    </row>
    <row r="662" spans="1:26" hidden="1">
      <c r="A662" s="5" t="s">
        <v>22</v>
      </c>
      <c r="B662" s="5" t="s">
        <v>1291</v>
      </c>
      <c r="E662" s="5" t="s">
        <v>1059</v>
      </c>
      <c r="F662" s="5" t="s">
        <v>230</v>
      </c>
      <c r="G662" s="5">
        <v>40310300</v>
      </c>
      <c r="H662" s="5" t="s">
        <v>334</v>
      </c>
      <c r="I662" s="5">
        <v>3</v>
      </c>
      <c r="J662" s="5" t="s">
        <v>323</v>
      </c>
      <c r="K662" s="5" t="s">
        <v>324</v>
      </c>
      <c r="L662" s="5" t="s">
        <v>325</v>
      </c>
      <c r="M662" s="5" t="s">
        <v>336</v>
      </c>
      <c r="R662" s="26">
        <v>-189117.62082826399</v>
      </c>
      <c r="S662" s="26">
        <v>-179441.74652700601</v>
      </c>
      <c r="T662" s="26">
        <v>-194904.06794094801</v>
      </c>
      <c r="U662" s="26">
        <v>-182305.72244532101</v>
      </c>
      <c r="V662" s="26">
        <v>-188156.91166592701</v>
      </c>
      <c r="W662" s="26">
        <v>-208741.826724126</v>
      </c>
      <c r="X662" s="26">
        <v>-206167.905058112</v>
      </c>
      <c r="Y662" s="26">
        <v>-221082.808945995</v>
      </c>
      <c r="Z662" s="26">
        <f t="shared" si="10"/>
        <v>-1569918.6101356989</v>
      </c>
    </row>
    <row r="663" spans="1:26" hidden="1">
      <c r="A663" s="5" t="s">
        <v>22</v>
      </c>
      <c r="B663" s="5" t="s">
        <v>1291</v>
      </c>
      <c r="E663" s="5" t="s">
        <v>1059</v>
      </c>
      <c r="F663" s="5" t="s">
        <v>181</v>
      </c>
      <c r="G663" s="5">
        <v>51010000</v>
      </c>
      <c r="H663" s="5" t="s">
        <v>453</v>
      </c>
      <c r="I663" s="5">
        <v>6</v>
      </c>
      <c r="J663" s="5" t="s">
        <v>454</v>
      </c>
      <c r="K663" s="5" t="s">
        <v>455</v>
      </c>
      <c r="L663" s="5" t="s">
        <v>454</v>
      </c>
      <c r="M663" s="5" t="s">
        <v>457</v>
      </c>
      <c r="R663" s="26">
        <v>41968.229300454084</v>
      </c>
      <c r="S663" s="26">
        <v>19759.971396277659</v>
      </c>
      <c r="T663" s="26">
        <v>17178.464945385611</v>
      </c>
      <c r="U663" s="26">
        <v>12576.949432958387</v>
      </c>
      <c r="V663" s="26">
        <v>9946.102262439199</v>
      </c>
      <c r="W663" s="26">
        <v>11981.90035425506</v>
      </c>
      <c r="X663" s="26">
        <v>10327.012617960732</v>
      </c>
      <c r="Y663" s="26">
        <v>11128.30590470551</v>
      </c>
      <c r="Z663" s="26">
        <f t="shared" si="10"/>
        <v>134866.93621443625</v>
      </c>
    </row>
    <row r="664" spans="1:26" hidden="1">
      <c r="A664" s="5" t="s">
        <v>22</v>
      </c>
      <c r="B664" s="5" t="s">
        <v>1291</v>
      </c>
      <c r="E664" s="5" t="s">
        <v>1059</v>
      </c>
      <c r="F664" s="5" t="s">
        <v>182</v>
      </c>
      <c r="G664" s="5">
        <v>51510000</v>
      </c>
      <c r="H664" s="5" t="s">
        <v>465</v>
      </c>
      <c r="I664" s="5">
        <v>7</v>
      </c>
      <c r="J664" s="5" t="s">
        <v>466</v>
      </c>
      <c r="K664" s="5" t="s">
        <v>467</v>
      </c>
      <c r="L664" s="5" t="s">
        <v>468</v>
      </c>
      <c r="M664" s="5" t="s">
        <v>470</v>
      </c>
      <c r="R664" s="26">
        <v>253576.96576290924</v>
      </c>
      <c r="S664" s="26">
        <v>291664.85483840352</v>
      </c>
      <c r="T664" s="26">
        <v>304240.22174364462</v>
      </c>
      <c r="U664" s="26">
        <v>300659.01258240588</v>
      </c>
      <c r="V664" s="26">
        <v>318188.40201404376</v>
      </c>
      <c r="W664" s="26">
        <v>432696.89588398795</v>
      </c>
      <c r="X664" s="26">
        <v>422295.23274032905</v>
      </c>
      <c r="Y664" s="26">
        <v>443716.0772417215</v>
      </c>
      <c r="Z664" s="26">
        <f t="shared" si="10"/>
        <v>2767037.6628074455</v>
      </c>
    </row>
    <row r="665" spans="1:26" hidden="1">
      <c r="A665" s="5" t="s">
        <v>22</v>
      </c>
      <c r="B665" s="5" t="s">
        <v>1291</v>
      </c>
      <c r="E665" s="5" t="s">
        <v>1059</v>
      </c>
      <c r="F665" s="5" t="s">
        <v>226</v>
      </c>
      <c r="G665" s="5">
        <v>51800000</v>
      </c>
      <c r="H665" s="5" t="s">
        <v>484</v>
      </c>
      <c r="I665" s="5">
        <v>8</v>
      </c>
      <c r="J665" s="5" t="s">
        <v>484</v>
      </c>
      <c r="K665" s="5" t="s">
        <v>485</v>
      </c>
      <c r="L665" s="5" t="s">
        <v>484</v>
      </c>
      <c r="M665" s="5" t="s">
        <v>487</v>
      </c>
      <c r="R665" s="26">
        <v>133004.02820867934</v>
      </c>
      <c r="S665" s="26">
        <v>132301.86828859444</v>
      </c>
      <c r="T665" s="26">
        <v>113633.63681325641</v>
      </c>
      <c r="U665" s="26">
        <v>124052.61461824687</v>
      </c>
      <c r="V665" s="26">
        <v>124691.54748844446</v>
      </c>
      <c r="W665" s="26">
        <v>161979.3230921106</v>
      </c>
      <c r="X665" s="26">
        <v>194093.00231429271</v>
      </c>
      <c r="Y665" s="26">
        <v>219853.0665918075</v>
      </c>
      <c r="Z665" s="26">
        <f t="shared" si="10"/>
        <v>1203609.0874154323</v>
      </c>
    </row>
    <row r="666" spans="1:26" hidden="1">
      <c r="A666" s="5" t="s">
        <v>22</v>
      </c>
      <c r="B666" s="5" t="s">
        <v>1291</v>
      </c>
      <c r="E666" s="5" t="s">
        <v>1059</v>
      </c>
      <c r="F666" s="5" t="s">
        <v>183</v>
      </c>
      <c r="G666" s="5">
        <v>51110000</v>
      </c>
      <c r="H666" s="5" t="s">
        <v>459</v>
      </c>
      <c r="I666" s="5">
        <v>9</v>
      </c>
      <c r="J666" s="5" t="s">
        <v>460</v>
      </c>
      <c r="K666" s="5" t="s">
        <v>461</v>
      </c>
      <c r="L666" s="5" t="s">
        <v>460</v>
      </c>
      <c r="M666" s="5" t="s">
        <v>463</v>
      </c>
      <c r="R666" s="26">
        <v>26331.16843622037</v>
      </c>
      <c r="S666" s="26">
        <v>26331.16843622037</v>
      </c>
      <c r="T666" s="26">
        <v>26331.16843622037</v>
      </c>
      <c r="U666" s="26">
        <v>26331.16843622037</v>
      </c>
      <c r="V666" s="26">
        <v>26331.16843622037</v>
      </c>
      <c r="W666" s="26">
        <v>26331.16843622037</v>
      </c>
      <c r="X666" s="26">
        <v>26331.16843622037</v>
      </c>
      <c r="Y666" s="26">
        <v>26331.16843622037</v>
      </c>
      <c r="Z666" s="26">
        <f t="shared" si="10"/>
        <v>210649.34748976299</v>
      </c>
    </row>
    <row r="667" spans="1:26" hidden="1">
      <c r="A667" s="5" t="s">
        <v>22</v>
      </c>
      <c r="B667" s="5" t="s">
        <v>1291</v>
      </c>
      <c r="E667" s="5" t="s">
        <v>1059</v>
      </c>
      <c r="F667" s="5" t="s">
        <v>52</v>
      </c>
      <c r="G667" s="5">
        <v>50100000</v>
      </c>
      <c r="H667" s="5" t="s">
        <v>346</v>
      </c>
      <c r="I667" s="5">
        <v>10</v>
      </c>
      <c r="J667" s="5" t="s">
        <v>347</v>
      </c>
      <c r="K667" s="5" t="s">
        <v>348</v>
      </c>
      <c r="L667" s="5" t="s">
        <v>349</v>
      </c>
      <c r="M667" s="5" t="s">
        <v>351</v>
      </c>
      <c r="R667" s="26">
        <v>591622.55806422618</v>
      </c>
      <c r="S667" s="26">
        <v>591990.31910680933</v>
      </c>
      <c r="T667" s="26">
        <v>643605.45735509985</v>
      </c>
      <c r="U667" s="26">
        <v>600170.33825984364</v>
      </c>
      <c r="V667" s="26">
        <v>626553.599172469</v>
      </c>
      <c r="W667" s="26">
        <v>626553.599172469</v>
      </c>
      <c r="X667" s="26">
        <v>600170.33825984364</v>
      </c>
      <c r="Y667" s="26">
        <v>652936.84991940623</v>
      </c>
      <c r="Z667" s="26">
        <f t="shared" si="10"/>
        <v>4933603.059310168</v>
      </c>
    </row>
    <row r="668" spans="1:26" hidden="1">
      <c r="A668" s="5" t="s">
        <v>22</v>
      </c>
      <c r="B668" s="5" t="s">
        <v>1291</v>
      </c>
      <c r="E668" s="5" t="s">
        <v>1059</v>
      </c>
      <c r="F668" s="5" t="s">
        <v>82</v>
      </c>
      <c r="G668" s="5">
        <v>50610000</v>
      </c>
      <c r="H668" s="5" t="s">
        <v>448</v>
      </c>
      <c r="I668" s="5">
        <v>11</v>
      </c>
      <c r="J668" s="5" t="s">
        <v>449</v>
      </c>
      <c r="K668" s="5" t="s">
        <v>450</v>
      </c>
      <c r="L668" s="5" t="s">
        <v>451</v>
      </c>
      <c r="M668" s="5" t="s">
        <v>417</v>
      </c>
      <c r="R668" s="26">
        <v>46366.411705509461</v>
      </c>
      <c r="S668" s="26">
        <v>46366.411705509461</v>
      </c>
      <c r="T668" s="26">
        <v>46366.411705509461</v>
      </c>
      <c r="U668" s="26">
        <v>46366.411705509461</v>
      </c>
      <c r="V668" s="26">
        <v>46366.411705509461</v>
      </c>
      <c r="W668" s="26">
        <v>46366.411705509461</v>
      </c>
      <c r="X668" s="26">
        <v>46366.411705509461</v>
      </c>
      <c r="Y668" s="26">
        <v>46366.411705509461</v>
      </c>
      <c r="Z668" s="26">
        <f t="shared" si="10"/>
        <v>370931.29364407569</v>
      </c>
    </row>
    <row r="669" spans="1:26" hidden="1">
      <c r="A669" s="5" t="s">
        <v>22</v>
      </c>
      <c r="B669" s="5" t="s">
        <v>1291</v>
      </c>
      <c r="E669" s="5" t="s">
        <v>1059</v>
      </c>
      <c r="F669" s="5" t="s">
        <v>84</v>
      </c>
      <c r="G669" s="5">
        <v>50550000</v>
      </c>
      <c r="H669" s="5" t="s">
        <v>446</v>
      </c>
      <c r="I669" s="5">
        <v>12</v>
      </c>
      <c r="J669" s="5" t="s">
        <v>442</v>
      </c>
      <c r="K669" s="5" t="s">
        <v>443</v>
      </c>
      <c r="L669" s="5" t="s">
        <v>444</v>
      </c>
      <c r="M669" s="5" t="s">
        <v>417</v>
      </c>
      <c r="R669" s="26">
        <v>147974.71848565069</v>
      </c>
      <c r="S669" s="26">
        <v>147974.71848565069</v>
      </c>
      <c r="T669" s="26">
        <v>147974.71848565069</v>
      </c>
      <c r="U669" s="26">
        <v>147974.71848565069</v>
      </c>
      <c r="V669" s="26">
        <v>147974.71848565069</v>
      </c>
      <c r="W669" s="26">
        <v>147974.71848565069</v>
      </c>
      <c r="X669" s="26">
        <v>147974.71848565069</v>
      </c>
      <c r="Y669" s="26">
        <v>147974.71848565069</v>
      </c>
      <c r="Z669" s="26">
        <f t="shared" si="10"/>
        <v>1183797.7478852056</v>
      </c>
    </row>
    <row r="670" spans="1:26" hidden="1">
      <c r="A670" s="5" t="s">
        <v>22</v>
      </c>
      <c r="B670" s="5" t="s">
        <v>1291</v>
      </c>
      <c r="E670" s="5" t="s">
        <v>1059</v>
      </c>
      <c r="F670" s="5" t="s">
        <v>88</v>
      </c>
      <c r="G670" s="5">
        <v>50450000</v>
      </c>
      <c r="H670" s="5" t="s">
        <v>424</v>
      </c>
      <c r="I670" s="5">
        <v>13</v>
      </c>
      <c r="J670" s="5" t="s">
        <v>414</v>
      </c>
      <c r="K670" s="5" t="s">
        <v>415</v>
      </c>
      <c r="L670" s="5" t="s">
        <v>414</v>
      </c>
      <c r="M670" s="5" t="s">
        <v>417</v>
      </c>
      <c r="R670" s="26">
        <v>35086.974397959675</v>
      </c>
      <c r="S670" s="26">
        <v>36481.349467874301</v>
      </c>
      <c r="T670" s="26">
        <v>32407.100258288665</v>
      </c>
      <c r="U670" s="26">
        <v>32368.345792072989</v>
      </c>
      <c r="V670" s="26">
        <v>33917.284981718505</v>
      </c>
      <c r="W670" s="26">
        <v>30393.884571384959</v>
      </c>
      <c r="X670" s="26">
        <v>29871.608750253064</v>
      </c>
      <c r="Y670" s="26">
        <v>34615.65655846821</v>
      </c>
      <c r="Z670" s="26">
        <f t="shared" si="10"/>
        <v>265142.20477802039</v>
      </c>
    </row>
    <row r="671" spans="1:26" hidden="1">
      <c r="A671" s="5" t="s">
        <v>22</v>
      </c>
      <c r="B671" s="5" t="s">
        <v>1291</v>
      </c>
      <c r="E671" s="5" t="s">
        <v>1059</v>
      </c>
      <c r="F671" s="5" t="s">
        <v>60</v>
      </c>
      <c r="G671" s="5">
        <v>53401500</v>
      </c>
      <c r="H671" s="5" t="s">
        <v>696</v>
      </c>
      <c r="I671" s="5">
        <v>14</v>
      </c>
      <c r="J671" s="5" t="s">
        <v>687</v>
      </c>
      <c r="K671" s="5" t="s">
        <v>688</v>
      </c>
      <c r="L671" s="5" t="s">
        <v>689</v>
      </c>
      <c r="M671" s="5" t="s">
        <v>691</v>
      </c>
      <c r="R671" s="26">
        <v>675656.53595313209</v>
      </c>
      <c r="S671" s="26">
        <v>683959.11904561706</v>
      </c>
      <c r="T671" s="26">
        <v>691808.56854649493</v>
      </c>
      <c r="U671" s="26">
        <v>663501.66839635745</v>
      </c>
      <c r="V671" s="26">
        <v>670856.7868906951</v>
      </c>
      <c r="W671" s="26">
        <v>676761.85159561853</v>
      </c>
      <c r="X671" s="26">
        <v>658475.52648930461</v>
      </c>
      <c r="Y671" s="26">
        <v>693317.70115611167</v>
      </c>
      <c r="Z671" s="26">
        <f t="shared" si="10"/>
        <v>5414337.7580733309</v>
      </c>
    </row>
    <row r="672" spans="1:26" hidden="1">
      <c r="A672" s="5" t="s">
        <v>22</v>
      </c>
      <c r="B672" s="5" t="s">
        <v>1291</v>
      </c>
      <c r="E672" s="5" t="s">
        <v>1059</v>
      </c>
      <c r="F672" s="5" t="s">
        <v>92</v>
      </c>
      <c r="G672" s="5">
        <v>53150000</v>
      </c>
      <c r="H672" s="5" t="s">
        <v>658</v>
      </c>
      <c r="I672" s="5">
        <v>15</v>
      </c>
      <c r="J672" s="5" t="s">
        <v>650</v>
      </c>
      <c r="K672" s="5" t="s">
        <v>651</v>
      </c>
      <c r="L672" s="5" t="s">
        <v>650</v>
      </c>
      <c r="M672" s="5" t="s">
        <v>660</v>
      </c>
      <c r="R672" s="26">
        <v>51727.161418621734</v>
      </c>
      <c r="S672" s="26">
        <v>50451.054451643759</v>
      </c>
      <c r="T672" s="26">
        <v>68440.553681558187</v>
      </c>
      <c r="U672" s="26">
        <v>64398.468669404574</v>
      </c>
      <c r="V672" s="26">
        <v>73562.563878964371</v>
      </c>
      <c r="W672" s="26">
        <v>69375.193302042419</v>
      </c>
      <c r="X672" s="26">
        <v>70357.952982195173</v>
      </c>
      <c r="Y672" s="26">
        <v>66962.712618277656</v>
      </c>
      <c r="Z672" s="26">
        <f t="shared" si="10"/>
        <v>515275.6610027079</v>
      </c>
    </row>
    <row r="673" spans="1:26" hidden="1">
      <c r="A673" s="5" t="s">
        <v>22</v>
      </c>
      <c r="B673" s="5" t="s">
        <v>1291</v>
      </c>
      <c r="E673" s="5" t="s">
        <v>1059</v>
      </c>
      <c r="F673" s="5" t="s">
        <v>188</v>
      </c>
      <c r="G673" s="5">
        <v>52532000</v>
      </c>
      <c r="H673" s="5" t="s">
        <v>552</v>
      </c>
      <c r="I673" s="5">
        <v>16</v>
      </c>
      <c r="J673" s="5" t="s">
        <v>553</v>
      </c>
      <c r="K673" s="5" t="s">
        <v>554</v>
      </c>
      <c r="L673" s="5" t="s">
        <v>555</v>
      </c>
      <c r="M673" s="5" t="s">
        <v>506</v>
      </c>
      <c r="R673" s="26">
        <v>51138.03899263034</v>
      </c>
      <c r="S673" s="26">
        <v>64276.572623833548</v>
      </c>
      <c r="T673" s="26">
        <v>56446.566474859908</v>
      </c>
      <c r="U673" s="26">
        <v>48366.909859359293</v>
      </c>
      <c r="V673" s="26">
        <v>43668.613645814425</v>
      </c>
      <c r="W673" s="26">
        <v>52606.948070559309</v>
      </c>
      <c r="X673" s="26">
        <v>47318.280391892287</v>
      </c>
      <c r="Y673" s="26">
        <v>48584.800559868432</v>
      </c>
      <c r="Z673" s="26">
        <f t="shared" si="10"/>
        <v>412406.73061881762</v>
      </c>
    </row>
    <row r="674" spans="1:26" hidden="1">
      <c r="A674" s="5" t="s">
        <v>22</v>
      </c>
      <c r="B674" s="5" t="s">
        <v>1291</v>
      </c>
      <c r="E674" s="5" t="s">
        <v>1059</v>
      </c>
      <c r="F674" s="5" t="s">
        <v>97</v>
      </c>
      <c r="G674" s="5">
        <v>52574100</v>
      </c>
      <c r="H674" s="5" t="s">
        <v>623</v>
      </c>
      <c r="I674" s="5">
        <v>17</v>
      </c>
      <c r="J674" s="5" t="s">
        <v>617</v>
      </c>
      <c r="K674" s="5" t="s">
        <v>618</v>
      </c>
      <c r="L674" s="5" t="s">
        <v>617</v>
      </c>
      <c r="M674" s="5" t="s">
        <v>506</v>
      </c>
      <c r="R674" s="26">
        <v>20738.600909887013</v>
      </c>
      <c r="S674" s="26">
        <v>20405.299731322357</v>
      </c>
      <c r="T674" s="26">
        <v>20844.105042307343</v>
      </c>
      <c r="U674" s="26">
        <v>20428.003526590914</v>
      </c>
      <c r="V674" s="26">
        <v>20783.111389972768</v>
      </c>
      <c r="W674" s="26">
        <v>20595.595588929315</v>
      </c>
      <c r="X674" s="26">
        <v>20607.750942627154</v>
      </c>
      <c r="Y674" s="26">
        <v>23484.738154413128</v>
      </c>
      <c r="Z674" s="26">
        <f t="shared" si="10"/>
        <v>167887.20528604998</v>
      </c>
    </row>
    <row r="675" spans="1:26" hidden="1">
      <c r="A675" s="5" t="s">
        <v>22</v>
      </c>
      <c r="B675" s="5" t="s">
        <v>1291</v>
      </c>
      <c r="E675" s="5" t="s">
        <v>1059</v>
      </c>
      <c r="F675" s="5" t="s">
        <v>155</v>
      </c>
      <c r="G675" s="5">
        <v>52562500</v>
      </c>
      <c r="H675" s="5" t="s">
        <v>595</v>
      </c>
      <c r="I675" s="5">
        <v>18</v>
      </c>
      <c r="J675" s="5" t="s">
        <v>596</v>
      </c>
      <c r="K675" s="5" t="s">
        <v>597</v>
      </c>
      <c r="L675" s="5" t="s">
        <v>598</v>
      </c>
      <c r="M675" s="5" t="s">
        <v>506</v>
      </c>
      <c r="R675" s="26">
        <v>1614.9999999999998</v>
      </c>
      <c r="S675" s="26">
        <v>1515</v>
      </c>
      <c r="T675" s="26">
        <v>1565</v>
      </c>
      <c r="U675" s="26">
        <v>1365</v>
      </c>
      <c r="V675" s="26">
        <v>1515</v>
      </c>
      <c r="W675" s="26">
        <v>1815</v>
      </c>
      <c r="X675" s="26">
        <v>1365</v>
      </c>
      <c r="Y675" s="26">
        <v>5515</v>
      </c>
      <c r="Z675" s="26">
        <f t="shared" si="10"/>
        <v>16270</v>
      </c>
    </row>
    <row r="676" spans="1:26" hidden="1">
      <c r="A676" s="5" t="s">
        <v>22</v>
      </c>
      <c r="B676" s="5" t="s">
        <v>1291</v>
      </c>
      <c r="E676" s="5" t="s">
        <v>1059</v>
      </c>
      <c r="F676" s="5" t="s">
        <v>99</v>
      </c>
      <c r="G676" s="5">
        <v>52562000</v>
      </c>
      <c r="H676" s="5" t="s">
        <v>590</v>
      </c>
      <c r="I676" s="5">
        <v>19</v>
      </c>
      <c r="J676" s="5" t="s">
        <v>527</v>
      </c>
      <c r="K676" s="5" t="s">
        <v>528</v>
      </c>
      <c r="L676" s="5" t="s">
        <v>529</v>
      </c>
      <c r="M676" s="5" t="s">
        <v>506</v>
      </c>
      <c r="R676" s="26">
        <v>22864.01475148695</v>
      </c>
      <c r="S676" s="26">
        <v>22628.314116547608</v>
      </c>
      <c r="T676" s="26">
        <v>25535.621524634127</v>
      </c>
      <c r="U676" s="26">
        <v>23694.959362798523</v>
      </c>
      <c r="V676" s="26">
        <v>23238.539065479545</v>
      </c>
      <c r="W676" s="26">
        <v>23127.679868537733</v>
      </c>
      <c r="X676" s="26">
        <v>23363.380503477074</v>
      </c>
      <c r="Y676" s="26">
        <v>23445.276486803457</v>
      </c>
      <c r="Z676" s="26">
        <f t="shared" si="10"/>
        <v>187897.78567976502</v>
      </c>
    </row>
    <row r="677" spans="1:26" hidden="1">
      <c r="A677" s="5" t="s">
        <v>22</v>
      </c>
      <c r="B677" s="5" t="s">
        <v>1291</v>
      </c>
      <c r="E677" s="5" t="s">
        <v>1059</v>
      </c>
      <c r="F677" s="5" t="s">
        <v>164</v>
      </c>
      <c r="G677" s="5">
        <v>52503000</v>
      </c>
      <c r="H677" s="5" t="s">
        <v>521</v>
      </c>
      <c r="I677" s="5">
        <v>20</v>
      </c>
      <c r="J677" s="5" t="s">
        <v>522</v>
      </c>
      <c r="K677" s="5" t="s">
        <v>523</v>
      </c>
      <c r="L677" s="5" t="s">
        <v>522</v>
      </c>
      <c r="M677" s="5" t="s">
        <v>525</v>
      </c>
      <c r="R677" s="26">
        <v>1000</v>
      </c>
      <c r="S677" s="26">
        <v>750</v>
      </c>
      <c r="T677" s="26">
        <v>1000</v>
      </c>
      <c r="U677" s="26">
        <v>1000</v>
      </c>
      <c r="V677" s="26">
        <v>750</v>
      </c>
      <c r="W677" s="26">
        <v>1000</v>
      </c>
      <c r="X677" s="26">
        <v>1000</v>
      </c>
      <c r="Y677" s="26">
        <v>750</v>
      </c>
      <c r="Z677" s="26">
        <f t="shared" si="10"/>
        <v>7250</v>
      </c>
    </row>
    <row r="678" spans="1:26" hidden="1">
      <c r="A678" s="5" t="s">
        <v>22</v>
      </c>
      <c r="B678" s="5" t="s">
        <v>1291</v>
      </c>
      <c r="E678" s="5" t="s">
        <v>1059</v>
      </c>
      <c r="F678" s="5" t="s">
        <v>103</v>
      </c>
      <c r="G678" s="5">
        <v>52534000</v>
      </c>
      <c r="H678" s="5" t="s">
        <v>560</v>
      </c>
      <c r="I678" s="5">
        <v>21</v>
      </c>
      <c r="J678" s="5" t="s">
        <v>561</v>
      </c>
      <c r="K678" s="5" t="s">
        <v>562</v>
      </c>
      <c r="L678" s="5" t="s">
        <v>563</v>
      </c>
      <c r="M678" s="5" t="s">
        <v>506</v>
      </c>
      <c r="R678" s="26">
        <v>5570.2600000000011</v>
      </c>
      <c r="S678" s="26">
        <v>11845.090000000004</v>
      </c>
      <c r="T678" s="26">
        <v>13318.210000000001</v>
      </c>
      <c r="U678" s="26">
        <v>19919.690000000002</v>
      </c>
      <c r="V678" s="26">
        <v>13673.580000000002</v>
      </c>
      <c r="W678" s="26">
        <v>15786.270000000004</v>
      </c>
      <c r="X678" s="26">
        <v>22850.670000000006</v>
      </c>
      <c r="Y678" s="26">
        <v>14354.270000000004</v>
      </c>
      <c r="Z678" s="26">
        <f t="shared" si="10"/>
        <v>117318.04000000002</v>
      </c>
    </row>
    <row r="679" spans="1:26" hidden="1">
      <c r="A679" s="5" t="s">
        <v>22</v>
      </c>
      <c r="B679" s="5" t="s">
        <v>1291</v>
      </c>
      <c r="E679" s="5" t="s">
        <v>1059</v>
      </c>
      <c r="F679" s="5" t="s">
        <v>222</v>
      </c>
      <c r="G679" s="5">
        <v>52000000</v>
      </c>
      <c r="H679" s="5" t="s">
        <v>488</v>
      </c>
      <c r="I679" s="5">
        <v>22</v>
      </c>
      <c r="J679" s="5" t="s">
        <v>489</v>
      </c>
      <c r="K679" s="5" t="s">
        <v>490</v>
      </c>
      <c r="L679" s="5" t="s">
        <v>489</v>
      </c>
      <c r="M679" s="5" t="s">
        <v>492</v>
      </c>
      <c r="R679" s="26">
        <v>159955.27219471778</v>
      </c>
      <c r="S679" s="26">
        <v>74776.254592152225</v>
      </c>
      <c r="T679" s="26">
        <v>62953.496118509516</v>
      </c>
      <c r="U679" s="26">
        <v>85093.828429416142</v>
      </c>
      <c r="V679" s="26">
        <v>135787.17171775064</v>
      </c>
      <c r="W679" s="26">
        <v>93281.953295684929</v>
      </c>
      <c r="X679" s="26">
        <v>67707.538813217383</v>
      </c>
      <c r="Y679" s="26">
        <v>66607.761364360471</v>
      </c>
      <c r="Z679" s="26">
        <f t="shared" si="10"/>
        <v>746163.27652580908</v>
      </c>
    </row>
    <row r="680" spans="1:26" hidden="1">
      <c r="A680" s="5" t="s">
        <v>22</v>
      </c>
      <c r="B680" s="5" t="s">
        <v>1291</v>
      </c>
      <c r="E680" s="5" t="s">
        <v>1059</v>
      </c>
      <c r="F680" s="5" t="s">
        <v>111</v>
      </c>
      <c r="G680" s="5">
        <v>54140000</v>
      </c>
      <c r="H680" s="5" t="s">
        <v>732</v>
      </c>
      <c r="I680" s="5">
        <v>23</v>
      </c>
      <c r="J680" s="5" t="s">
        <v>722</v>
      </c>
      <c r="K680" s="5" t="s">
        <v>723</v>
      </c>
      <c r="L680" s="5" t="s">
        <v>722</v>
      </c>
      <c r="M680" s="5" t="s">
        <v>734</v>
      </c>
      <c r="R680" s="26">
        <v>368.99999999999994</v>
      </c>
      <c r="S680" s="26">
        <v>368.99999999999994</v>
      </c>
      <c r="T680" s="26">
        <v>5368.9999999999991</v>
      </c>
      <c r="U680" s="26">
        <v>1118.9999999999998</v>
      </c>
      <c r="V680" s="26">
        <v>1118.9999999999998</v>
      </c>
      <c r="W680" s="26">
        <v>2368.9999999999995</v>
      </c>
      <c r="X680" s="26">
        <v>1118.9999999999998</v>
      </c>
      <c r="Y680" s="26">
        <v>1118.9999999999998</v>
      </c>
      <c r="Z680" s="26">
        <f t="shared" si="10"/>
        <v>12951.999999999998</v>
      </c>
    </row>
    <row r="681" spans="1:26" hidden="1">
      <c r="A681" s="5" t="s">
        <v>22</v>
      </c>
      <c r="B681" s="5" t="s">
        <v>1291</v>
      </c>
      <c r="E681" s="5" t="s">
        <v>1059</v>
      </c>
      <c r="F681" s="5" t="s">
        <v>231</v>
      </c>
      <c r="G681" s="5">
        <v>55000000</v>
      </c>
      <c r="H681" s="5" t="s">
        <v>745</v>
      </c>
      <c r="I681" s="5">
        <v>24</v>
      </c>
      <c r="J681" s="5" t="s">
        <v>746</v>
      </c>
      <c r="K681" s="5" t="s">
        <v>747</v>
      </c>
      <c r="L681" s="5" t="s">
        <v>746</v>
      </c>
      <c r="M681" s="5" t="s">
        <v>749</v>
      </c>
      <c r="R681" s="26">
        <v>24586.537500000002</v>
      </c>
      <c r="S681" s="26">
        <v>26320.140000000007</v>
      </c>
      <c r="T681" s="26">
        <v>45908.37</v>
      </c>
      <c r="U681" s="26">
        <v>36930.431250000009</v>
      </c>
      <c r="V681" s="26">
        <v>37548.276671250009</v>
      </c>
      <c r="W681" s="26">
        <v>37780.020000000004</v>
      </c>
      <c r="X681" s="26">
        <v>37746.607500000006</v>
      </c>
      <c r="Y681" s="26">
        <v>36930.431250000009</v>
      </c>
      <c r="Z681" s="26">
        <f t="shared" si="10"/>
        <v>283750.81417125004</v>
      </c>
    </row>
    <row r="682" spans="1:26" hidden="1">
      <c r="A682" s="5" t="s">
        <v>22</v>
      </c>
      <c r="B682" s="5" t="s">
        <v>1291</v>
      </c>
      <c r="E682" s="5" t="s">
        <v>1059</v>
      </c>
      <c r="F682" s="5" t="s">
        <v>209</v>
      </c>
      <c r="G682" s="5">
        <v>57010000</v>
      </c>
      <c r="H682" s="5" t="s">
        <v>799</v>
      </c>
      <c r="I682" s="5">
        <v>25</v>
      </c>
      <c r="J682" s="5" t="s">
        <v>800</v>
      </c>
      <c r="K682" s="5" t="s">
        <v>801</v>
      </c>
      <c r="L682" s="5" t="s">
        <v>802</v>
      </c>
      <c r="M682" s="5" t="s">
        <v>804</v>
      </c>
      <c r="R682" s="26">
        <v>26079.803086017215</v>
      </c>
      <c r="S682" s="26">
        <v>-12741.247085380826</v>
      </c>
      <c r="T682" s="26">
        <v>28263.729164051769</v>
      </c>
      <c r="U682" s="26">
        <v>18577.993367091782</v>
      </c>
      <c r="V682" s="26">
        <v>90559.415756198607</v>
      </c>
      <c r="W682" s="26">
        <v>72137.194846934712</v>
      </c>
      <c r="X682" s="26">
        <v>51539.214327842521</v>
      </c>
      <c r="Y682" s="26">
        <v>36309.360130647532</v>
      </c>
      <c r="Z682" s="26">
        <f t="shared" si="10"/>
        <v>310725.46359340334</v>
      </c>
    </row>
    <row r="683" spans="1:26" hidden="1">
      <c r="A683" s="5" t="s">
        <v>22</v>
      </c>
      <c r="B683" s="5" t="s">
        <v>1291</v>
      </c>
      <c r="E683" s="5" t="s">
        <v>1059</v>
      </c>
      <c r="F683" s="5" t="s">
        <v>232</v>
      </c>
      <c r="G683" s="5">
        <v>52501500</v>
      </c>
      <c r="H683" s="5" t="s">
        <v>514</v>
      </c>
      <c r="I683" s="5">
        <v>26</v>
      </c>
      <c r="J683" s="5" t="s">
        <v>515</v>
      </c>
      <c r="K683" s="5" t="s">
        <v>516</v>
      </c>
      <c r="L683" s="5" t="s">
        <v>517</v>
      </c>
      <c r="M683" s="5" t="s">
        <v>519</v>
      </c>
      <c r="R683" s="26">
        <v>97305.22892709529</v>
      </c>
      <c r="S683" s="26">
        <v>92305.22892709529</v>
      </c>
      <c r="T683" s="26">
        <v>97305.22892709529</v>
      </c>
      <c r="U683" s="26">
        <v>92305.22892709529</v>
      </c>
      <c r="V683" s="26">
        <v>97305.22892709529</v>
      </c>
      <c r="W683" s="26">
        <v>92305.22892709529</v>
      </c>
      <c r="X683" s="26">
        <v>97305.22892709529</v>
      </c>
      <c r="Y683" s="26">
        <v>92305.22892709529</v>
      </c>
      <c r="Z683" s="26">
        <f t="shared" si="10"/>
        <v>758441.83141676232</v>
      </c>
    </row>
    <row r="684" spans="1:26" hidden="1">
      <c r="A684" s="5" t="s">
        <v>22</v>
      </c>
      <c r="B684" s="5" t="s">
        <v>1291</v>
      </c>
      <c r="E684" s="5" t="s">
        <v>1059</v>
      </c>
      <c r="F684" s="5" t="s">
        <v>120</v>
      </c>
      <c r="G684" s="5">
        <v>56610000</v>
      </c>
      <c r="H684" s="5" t="s">
        <v>790</v>
      </c>
      <c r="I684" s="5">
        <v>27</v>
      </c>
      <c r="J684" s="5" t="s">
        <v>791</v>
      </c>
      <c r="K684" s="5" t="s">
        <v>792</v>
      </c>
      <c r="L684" s="5" t="s">
        <v>791</v>
      </c>
      <c r="M684" s="5" t="s">
        <v>794</v>
      </c>
      <c r="R684" s="26">
        <v>19448.000000000004</v>
      </c>
      <c r="S684" s="26">
        <v>19448.000000000004</v>
      </c>
      <c r="T684" s="26">
        <v>19448.000000000004</v>
      </c>
      <c r="U684" s="26">
        <v>20115.000000000004</v>
      </c>
      <c r="V684" s="26">
        <v>20115.000000000004</v>
      </c>
      <c r="W684" s="26">
        <v>20115.000000000004</v>
      </c>
      <c r="X684" s="26">
        <v>20115.000000000004</v>
      </c>
      <c r="Y684" s="26">
        <v>20115.000000000004</v>
      </c>
      <c r="Z684" s="26">
        <f t="shared" si="10"/>
        <v>158919.00000000003</v>
      </c>
    </row>
    <row r="685" spans="1:26" hidden="1">
      <c r="A685" s="5" t="s">
        <v>22</v>
      </c>
      <c r="B685" s="5" t="s">
        <v>1291</v>
      </c>
      <c r="E685" s="5" t="s">
        <v>1059</v>
      </c>
      <c r="F685" s="5" t="s">
        <v>233</v>
      </c>
      <c r="G685" s="5">
        <v>55710000</v>
      </c>
      <c r="H685" s="5" t="s">
        <v>780</v>
      </c>
      <c r="I685" s="5">
        <v>28</v>
      </c>
      <c r="J685" s="5" t="s">
        <v>776</v>
      </c>
      <c r="K685" s="5" t="s">
        <v>777</v>
      </c>
      <c r="L685" s="5" t="s">
        <v>776</v>
      </c>
      <c r="M685" s="5" t="s">
        <v>782</v>
      </c>
      <c r="R685" s="26">
        <v>69532.637492158407</v>
      </c>
      <c r="S685" s="26">
        <v>69532.637492158407</v>
      </c>
      <c r="T685" s="26">
        <v>69532.637492158407</v>
      </c>
      <c r="U685" s="26">
        <v>69532.637492158407</v>
      </c>
      <c r="V685" s="26">
        <v>69532.637492158407</v>
      </c>
      <c r="W685" s="26">
        <v>69532.637492158407</v>
      </c>
      <c r="X685" s="26">
        <v>69532.637492158407</v>
      </c>
      <c r="Y685" s="26">
        <v>69532.637492158407</v>
      </c>
      <c r="Z685" s="26">
        <f t="shared" si="10"/>
        <v>556261.09993726725</v>
      </c>
    </row>
    <row r="686" spans="1:26" hidden="1">
      <c r="A686" s="5" t="s">
        <v>22</v>
      </c>
      <c r="B686" s="5" t="s">
        <v>1291</v>
      </c>
      <c r="E686" s="5" t="s">
        <v>1059</v>
      </c>
      <c r="F686" s="5" t="s">
        <v>234</v>
      </c>
      <c r="G686" s="5">
        <v>62002000</v>
      </c>
      <c r="H686" s="5" t="s">
        <v>1117</v>
      </c>
      <c r="I686" s="5">
        <v>29</v>
      </c>
      <c r="J686" s="5" t="s">
        <v>814</v>
      </c>
      <c r="K686" s="5" t="s">
        <v>815</v>
      </c>
      <c r="L686" s="5" t="s">
        <v>816</v>
      </c>
      <c r="M686" s="5" t="s">
        <v>503</v>
      </c>
      <c r="R686" s="26">
        <v>140802.11272788566</v>
      </c>
      <c r="S686" s="26">
        <v>159322.33734036755</v>
      </c>
      <c r="T686" s="26">
        <v>182341.82555927162</v>
      </c>
      <c r="U686" s="26">
        <v>196437.87195053988</v>
      </c>
      <c r="V686" s="26">
        <v>197260.96514201802</v>
      </c>
      <c r="W686" s="26">
        <v>194962.15534124838</v>
      </c>
      <c r="X686" s="26">
        <v>203766.42946373633</v>
      </c>
      <c r="Y686" s="26">
        <v>200627.40834297671</v>
      </c>
      <c r="Z686" s="26">
        <f t="shared" si="10"/>
        <v>1475521.1058680438</v>
      </c>
    </row>
    <row r="687" spans="1:26" hidden="1">
      <c r="A687" s="5" t="s">
        <v>22</v>
      </c>
      <c r="B687" s="5" t="s">
        <v>1291</v>
      </c>
      <c r="E687" s="5" t="s">
        <v>1059</v>
      </c>
      <c r="F687" s="5" t="s">
        <v>127</v>
      </c>
      <c r="G687" s="5">
        <v>68011000</v>
      </c>
      <c r="H687" s="5" t="s">
        <v>858</v>
      </c>
      <c r="I687" s="5">
        <v>30</v>
      </c>
      <c r="J687" s="5" t="s">
        <v>859</v>
      </c>
      <c r="K687" s="5" t="s">
        <v>860</v>
      </c>
      <c r="L687" s="5" t="s">
        <v>859</v>
      </c>
      <c r="M687" s="5" t="s">
        <v>862</v>
      </c>
      <c r="R687" s="26">
        <v>1073598.619674816</v>
      </c>
      <c r="S687" s="26">
        <v>1073568.9481793712</v>
      </c>
      <c r="T687" s="26">
        <v>1074425.314639915</v>
      </c>
      <c r="U687" s="26">
        <v>1075658.4693549022</v>
      </c>
      <c r="V687" s="26">
        <v>1076860.104205058</v>
      </c>
      <c r="W687" s="26">
        <v>1078036.2023535413</v>
      </c>
      <c r="X687" s="26">
        <v>1108752.3255230489</v>
      </c>
      <c r="Y687" s="26">
        <v>1110881.363722503</v>
      </c>
      <c r="Z687" s="26">
        <f t="shared" si="10"/>
        <v>8671781.3476531561</v>
      </c>
    </row>
    <row r="688" spans="1:26" hidden="1">
      <c r="A688" s="5" t="s">
        <v>22</v>
      </c>
      <c r="B688" s="5" t="s">
        <v>1291</v>
      </c>
      <c r="E688" s="5" t="s">
        <v>1059</v>
      </c>
      <c r="F688" s="5" t="s">
        <v>235</v>
      </c>
      <c r="G688" s="5">
        <v>68251000</v>
      </c>
      <c r="H688" s="5" t="s">
        <v>1118</v>
      </c>
      <c r="I688" s="5">
        <v>31</v>
      </c>
      <c r="J688" s="5" t="s">
        <v>867</v>
      </c>
      <c r="K688" s="5" t="s">
        <v>868</v>
      </c>
      <c r="L688" s="5" t="s">
        <v>867</v>
      </c>
      <c r="M688" s="5" t="s">
        <v>870</v>
      </c>
      <c r="R688" s="26">
        <v>20215</v>
      </c>
      <c r="S688" s="26">
        <v>20215</v>
      </c>
      <c r="T688" s="26">
        <v>20215</v>
      </c>
      <c r="U688" s="26">
        <v>20215</v>
      </c>
      <c r="V688" s="26">
        <v>20215</v>
      </c>
      <c r="W688" s="26">
        <v>20215</v>
      </c>
      <c r="X688" s="26">
        <v>20215</v>
      </c>
      <c r="Y688" s="26">
        <v>20215</v>
      </c>
      <c r="Z688" s="26">
        <f t="shared" si="10"/>
        <v>161720</v>
      </c>
    </row>
    <row r="689" spans="1:26" hidden="1">
      <c r="A689" s="5" t="s">
        <v>22</v>
      </c>
      <c r="B689" s="5" t="s">
        <v>1291</v>
      </c>
      <c r="E689" s="5" t="s">
        <v>1059</v>
      </c>
      <c r="F689" s="5" t="s">
        <v>217</v>
      </c>
      <c r="G689" s="5">
        <v>68311000</v>
      </c>
      <c r="H689" s="5" t="s">
        <v>880</v>
      </c>
      <c r="I689" s="5">
        <v>32</v>
      </c>
      <c r="J689" s="5" t="s">
        <v>881</v>
      </c>
      <c r="K689" s="5" t="s">
        <v>882</v>
      </c>
      <c r="L689" s="5" t="s">
        <v>883</v>
      </c>
      <c r="M689" s="5" t="s">
        <v>862</v>
      </c>
      <c r="R689" s="26">
        <v>149638.54030613057</v>
      </c>
      <c r="S689" s="26">
        <v>149618.3245018918</v>
      </c>
      <c r="T689" s="26">
        <v>149728.46156957993</v>
      </c>
      <c r="U689" s="26">
        <v>149889.20720030289</v>
      </c>
      <c r="V689" s="26">
        <v>150037.04580345924</v>
      </c>
      <c r="W689" s="26">
        <v>154273.59175136776</v>
      </c>
      <c r="X689" s="26">
        <v>154656.63096156856</v>
      </c>
      <c r="Y689" s="26">
        <v>154934.70566880039</v>
      </c>
      <c r="Z689" s="26">
        <f t="shared" si="10"/>
        <v>1212776.5077631013</v>
      </c>
    </row>
    <row r="690" spans="1:26" hidden="1">
      <c r="A690" s="5" t="s">
        <v>22</v>
      </c>
      <c r="B690" s="5" t="s">
        <v>1291</v>
      </c>
      <c r="E690" s="5" t="s">
        <v>1059</v>
      </c>
      <c r="F690" s="5" t="s">
        <v>236</v>
      </c>
      <c r="G690" s="5">
        <v>68543000</v>
      </c>
      <c r="H690" s="5" t="s">
        <v>900</v>
      </c>
      <c r="I690" s="5">
        <v>34</v>
      </c>
      <c r="J690" s="5" t="s">
        <v>887</v>
      </c>
      <c r="K690" s="5" t="s">
        <v>888</v>
      </c>
      <c r="L690" s="5" t="s">
        <v>887</v>
      </c>
      <c r="M690" s="5" t="s">
        <v>902</v>
      </c>
      <c r="R690" s="26">
        <v>529883.38259532792</v>
      </c>
      <c r="S690" s="26">
        <v>526153.04343339335</v>
      </c>
      <c r="T690" s="26">
        <v>523286.41007222235</v>
      </c>
      <c r="U690" s="26">
        <v>519503.29120052519</v>
      </c>
      <c r="V690" s="26">
        <v>521459.28194590914</v>
      </c>
      <c r="W690" s="26">
        <v>521215.76473051531</v>
      </c>
      <c r="X690" s="26">
        <v>519413.20646478026</v>
      </c>
      <c r="Y690" s="26">
        <v>522484.63395470893</v>
      </c>
      <c r="Z690" s="26">
        <f t="shared" si="10"/>
        <v>4183399.0143973823</v>
      </c>
    </row>
    <row r="691" spans="1:26" hidden="1">
      <c r="A691" s="5" t="s">
        <v>22</v>
      </c>
      <c r="B691" s="5" t="s">
        <v>1291</v>
      </c>
      <c r="E691" s="5" t="s">
        <v>1059</v>
      </c>
      <c r="F691" s="5" t="s">
        <v>237</v>
      </c>
      <c r="G691" s="5">
        <v>81810000</v>
      </c>
      <c r="H691" s="5" t="s">
        <v>1119</v>
      </c>
      <c r="I691" s="5">
        <v>37</v>
      </c>
      <c r="J691" s="5" t="s">
        <v>1119</v>
      </c>
      <c r="K691" s="5" t="s">
        <v>1122</v>
      </c>
      <c r="L691" s="5" t="s">
        <v>1123</v>
      </c>
      <c r="M691" s="5" t="s">
        <v>1121</v>
      </c>
      <c r="R691" s="26">
        <v>-3042.46</v>
      </c>
      <c r="S691" s="26">
        <v>-3042.46</v>
      </c>
      <c r="T691" s="26">
        <v>-3042.46</v>
      </c>
      <c r="U691" s="26">
        <v>-3042.46</v>
      </c>
      <c r="V691" s="26">
        <v>-3042.46</v>
      </c>
      <c r="W691" s="26">
        <v>-3042.46</v>
      </c>
      <c r="X691" s="26">
        <v>-3042.46</v>
      </c>
      <c r="Y691" s="26">
        <v>-3042.46</v>
      </c>
      <c r="Z691" s="26">
        <f t="shared" si="10"/>
        <v>-24339.679999999997</v>
      </c>
    </row>
    <row r="692" spans="1:26" hidden="1">
      <c r="A692" s="5" t="s">
        <v>22</v>
      </c>
      <c r="B692" s="5" t="s">
        <v>1291</v>
      </c>
      <c r="E692" s="5" t="s">
        <v>1059</v>
      </c>
      <c r="F692" s="5" t="s">
        <v>131</v>
      </c>
      <c r="G692" s="5">
        <v>81015000</v>
      </c>
      <c r="H692" s="5" t="s">
        <v>991</v>
      </c>
      <c r="I692" s="5">
        <v>38</v>
      </c>
      <c r="J692" s="5" t="s">
        <v>987</v>
      </c>
      <c r="K692" s="5" t="s">
        <v>988</v>
      </c>
      <c r="L692" s="5" t="s">
        <v>987</v>
      </c>
      <c r="M692" s="5" t="s">
        <v>990</v>
      </c>
      <c r="R692" s="26">
        <v>1022322.967379392</v>
      </c>
      <c r="S692" s="26">
        <v>1022322.967379392</v>
      </c>
      <c r="T692" s="26">
        <v>1022322.967379392</v>
      </c>
      <c r="U692" s="26">
        <v>1022322.967379392</v>
      </c>
      <c r="V692" s="26">
        <v>1022322.967379392</v>
      </c>
      <c r="W692" s="26">
        <v>1022322.967379392</v>
      </c>
      <c r="X692" s="26">
        <v>1030873.8059014718</v>
      </c>
      <c r="Y692" s="26">
        <v>1039994.7003250233</v>
      </c>
      <c r="Z692" s="26">
        <f t="shared" si="10"/>
        <v>8204806.3105028467</v>
      </c>
    </row>
    <row r="693" spans="1:26" hidden="1">
      <c r="A693" s="5" t="s">
        <v>22</v>
      </c>
      <c r="B693" s="5" t="s">
        <v>1291</v>
      </c>
      <c r="E693" s="5" t="s">
        <v>1059</v>
      </c>
      <c r="F693" s="5" t="s">
        <v>132</v>
      </c>
      <c r="G693" s="5">
        <v>81315000</v>
      </c>
      <c r="H693" s="5" t="s">
        <v>995</v>
      </c>
      <c r="I693" s="5">
        <v>39</v>
      </c>
      <c r="J693" s="5" t="s">
        <v>996</v>
      </c>
      <c r="K693" s="5" t="s">
        <v>997</v>
      </c>
      <c r="L693" s="5" t="s">
        <v>998</v>
      </c>
      <c r="M693" s="5" t="s">
        <v>1000</v>
      </c>
      <c r="R693" s="26">
        <v>2838.9265479166165</v>
      </c>
      <c r="S693" s="26">
        <v>3156.6690789072763</v>
      </c>
      <c r="T693" s="26">
        <v>3765.5355235041211</v>
      </c>
      <c r="U693" s="26">
        <v>2283.2527916282934</v>
      </c>
      <c r="V693" s="26">
        <v>2282.489953696077</v>
      </c>
      <c r="W693" s="26">
        <v>3044.7415749826755</v>
      </c>
      <c r="X693" s="26">
        <v>1631.2289068391062</v>
      </c>
      <c r="Y693" s="26">
        <v>877.42617573915209</v>
      </c>
      <c r="Z693" s="26">
        <f t="shared" si="10"/>
        <v>19880.270553213319</v>
      </c>
    </row>
    <row r="694" spans="1:26" hidden="1">
      <c r="A694" s="5" t="s">
        <v>22</v>
      </c>
      <c r="B694" s="5" t="s">
        <v>1291</v>
      </c>
      <c r="E694" s="5" t="s">
        <v>1059</v>
      </c>
      <c r="F694" s="5" t="s">
        <v>133</v>
      </c>
      <c r="G694" s="5">
        <v>70510000</v>
      </c>
      <c r="H694" s="5" t="s">
        <v>954</v>
      </c>
      <c r="I694" s="5">
        <v>41</v>
      </c>
      <c r="J694" s="5" t="s">
        <v>955</v>
      </c>
      <c r="K694" s="5" t="s">
        <v>956</v>
      </c>
      <c r="L694" s="5" t="s">
        <v>957</v>
      </c>
      <c r="M694" s="5" t="s">
        <v>959</v>
      </c>
      <c r="R694" s="26">
        <v>-69202.988384101904</v>
      </c>
      <c r="S694" s="26">
        <v>-72912.582105297406</v>
      </c>
      <c r="T694" s="26">
        <v>-76974.059813980202</v>
      </c>
      <c r="U694" s="26">
        <v>-81329.314844199194</v>
      </c>
      <c r="V694" s="26">
        <v>-84813.224231244094</v>
      </c>
      <c r="W694" s="26">
        <v>-86733.8241839931</v>
      </c>
      <c r="X694" s="26">
        <v>-24088.473863925399</v>
      </c>
      <c r="Y694" s="26">
        <v>-23854.1697250244</v>
      </c>
      <c r="Z694" s="26">
        <f t="shared" si="10"/>
        <v>-519908.63715176564</v>
      </c>
    </row>
    <row r="695" spans="1:26" hidden="1">
      <c r="A695" s="5" t="s">
        <v>22</v>
      </c>
      <c r="B695" s="5" t="s">
        <v>1291</v>
      </c>
      <c r="E695" s="5" t="s">
        <v>1059</v>
      </c>
      <c r="F695" s="5" t="s">
        <v>134</v>
      </c>
      <c r="G695" s="5">
        <v>85000000</v>
      </c>
      <c r="H695" s="5" t="s">
        <v>1015</v>
      </c>
      <c r="I695" s="5">
        <v>42</v>
      </c>
      <c r="J695" s="5" t="s">
        <v>1016</v>
      </c>
      <c r="K695" s="5" t="s">
        <v>1017</v>
      </c>
      <c r="L695" s="5" t="s">
        <v>1018</v>
      </c>
      <c r="M695" s="5" t="s">
        <v>959</v>
      </c>
      <c r="R695" s="26">
        <v>-31181.707470159501</v>
      </c>
      <c r="S695" s="26">
        <v>-32851.961795797397</v>
      </c>
      <c r="T695" s="26">
        <v>-34680.639643451897</v>
      </c>
      <c r="U695" s="26">
        <v>-36641.605098474502</v>
      </c>
      <c r="V695" s="26">
        <v>-37961.705419476297</v>
      </c>
      <c r="W695" s="26">
        <v>-38571.5374298885</v>
      </c>
      <c r="X695" s="26">
        <v>-10868.7631149278</v>
      </c>
      <c r="Y695" s="26">
        <v>-10763.2617826768</v>
      </c>
      <c r="Z695" s="26">
        <f t="shared" si="10"/>
        <v>-233521.18175485267</v>
      </c>
    </row>
    <row r="696" spans="1:26" hidden="1">
      <c r="A696" s="5" t="s">
        <v>22</v>
      </c>
      <c r="B696" s="5" t="s">
        <v>1291</v>
      </c>
      <c r="E696" s="5" t="s">
        <v>1059</v>
      </c>
      <c r="F696" s="5" t="s">
        <v>135</v>
      </c>
      <c r="G696" s="5">
        <v>82010000</v>
      </c>
      <c r="H696" s="5" t="s">
        <v>1007</v>
      </c>
      <c r="I696" s="5">
        <v>43</v>
      </c>
      <c r="J696" s="5" t="s">
        <v>1008</v>
      </c>
      <c r="K696" s="5" t="s">
        <v>1009</v>
      </c>
      <c r="L696" s="5" t="s">
        <v>1008</v>
      </c>
      <c r="M696" s="5" t="s">
        <v>1011</v>
      </c>
      <c r="R696" s="26">
        <v>3925.0166402014943</v>
      </c>
      <c r="S696" s="26">
        <v>3925.0166402014943</v>
      </c>
      <c r="T696" s="26">
        <v>3925.0166402014943</v>
      </c>
      <c r="U696" s="26">
        <v>3925.0166402014943</v>
      </c>
      <c r="V696" s="26">
        <v>3925.0166402014943</v>
      </c>
      <c r="W696" s="26">
        <v>3925.0166402014943</v>
      </c>
      <c r="X696" s="26">
        <v>3960.3010765805252</v>
      </c>
      <c r="Y696" s="26">
        <v>3997.9378087181585</v>
      </c>
      <c r="Z696" s="26">
        <f t="shared" si="10"/>
        <v>31508.338726507649</v>
      </c>
    </row>
    <row r="697" spans="1:26" hidden="1">
      <c r="A697" s="5" t="s">
        <v>22</v>
      </c>
      <c r="B697" s="5" t="s">
        <v>1291</v>
      </c>
      <c r="E697" s="5" t="s">
        <v>1059</v>
      </c>
      <c r="F697" s="5" t="s">
        <v>136</v>
      </c>
      <c r="G697" s="5">
        <v>82015000</v>
      </c>
      <c r="H697" s="5" t="s">
        <v>1012</v>
      </c>
      <c r="I697" s="5">
        <v>43</v>
      </c>
      <c r="J697" s="5" t="s">
        <v>1008</v>
      </c>
      <c r="K697" s="5" t="s">
        <v>1009</v>
      </c>
      <c r="L697" s="5" t="s">
        <v>1008</v>
      </c>
      <c r="M697" s="5" t="s">
        <v>1011</v>
      </c>
      <c r="R697" s="26">
        <v>3925.0166402014943</v>
      </c>
      <c r="S697" s="26">
        <v>3925.0166402014943</v>
      </c>
      <c r="T697" s="26">
        <v>3925.0166402014943</v>
      </c>
      <c r="U697" s="26">
        <v>3925.0166402014943</v>
      </c>
      <c r="V697" s="26">
        <v>3925.0166402014943</v>
      </c>
      <c r="W697" s="26">
        <v>3925.0166402014943</v>
      </c>
      <c r="X697" s="26">
        <v>3960.3010765805252</v>
      </c>
      <c r="Y697" s="26">
        <v>3997.9378087181585</v>
      </c>
      <c r="Z697" s="26">
        <f t="shared" si="10"/>
        <v>31508.338726507649</v>
      </c>
    </row>
    <row r="698" spans="1:26" hidden="1">
      <c r="A698" s="5" t="s">
        <v>22</v>
      </c>
      <c r="B698" s="5" t="s">
        <v>1291</v>
      </c>
      <c r="E698" s="5" t="s">
        <v>1059</v>
      </c>
      <c r="F698" s="5" t="s">
        <v>178</v>
      </c>
      <c r="G698" s="5">
        <v>75820000</v>
      </c>
      <c r="H698" s="5" t="s">
        <v>984</v>
      </c>
      <c r="I698" s="5">
        <v>44</v>
      </c>
      <c r="J698" s="5" t="s">
        <v>961</v>
      </c>
      <c r="K698" s="5" t="s">
        <v>982</v>
      </c>
      <c r="L698" s="5" t="s">
        <v>983</v>
      </c>
      <c r="M698" s="5" t="s">
        <v>812</v>
      </c>
      <c r="R698" s="26">
        <v>5500</v>
      </c>
      <c r="S698" s="26">
        <v>5500</v>
      </c>
      <c r="T698" s="26">
        <v>7000</v>
      </c>
      <c r="U698" s="26">
        <v>9500</v>
      </c>
      <c r="V698" s="26">
        <v>5500</v>
      </c>
      <c r="W698" s="26">
        <v>5500</v>
      </c>
      <c r="X698" s="26">
        <v>5500</v>
      </c>
      <c r="Y698" s="26">
        <v>5500</v>
      </c>
      <c r="Z698" s="26">
        <f t="shared" si="10"/>
        <v>49500</v>
      </c>
    </row>
    <row r="699" spans="1:26" hidden="1">
      <c r="A699" s="5" t="s">
        <v>22</v>
      </c>
      <c r="B699" s="5" t="s">
        <v>1291</v>
      </c>
      <c r="E699" s="5" t="s">
        <v>1059</v>
      </c>
      <c r="F699" s="5" t="s">
        <v>137</v>
      </c>
      <c r="G699" s="5">
        <v>69011000</v>
      </c>
      <c r="H699" s="5" t="s">
        <v>907</v>
      </c>
      <c r="I699" s="5">
        <v>45</v>
      </c>
      <c r="J699" s="5" t="s">
        <v>908</v>
      </c>
      <c r="K699" s="5" t="s">
        <v>909</v>
      </c>
      <c r="L699" s="5" t="s">
        <v>910</v>
      </c>
      <c r="M699" s="5" t="s">
        <v>912</v>
      </c>
      <c r="R699" s="26">
        <v>960951.53983650147</v>
      </c>
      <c r="S699" s="26">
        <v>438530.04797111137</v>
      </c>
      <c r="T699" s="26">
        <v>672254.19045861519</v>
      </c>
      <c r="U699" s="26">
        <v>960489.60528826609</v>
      </c>
      <c r="V699" s="26">
        <v>-254592.06624862476</v>
      </c>
      <c r="W699" s="26">
        <v>1247517.8774456091</v>
      </c>
      <c r="X699" s="26">
        <v>1519158.9590950755</v>
      </c>
      <c r="Y699" s="26">
        <v>883930.10932264093</v>
      </c>
      <c r="Z699" s="26">
        <f t="shared" si="10"/>
        <v>6428240.2631691955</v>
      </c>
    </row>
    <row r="700" spans="1:26" hidden="1">
      <c r="A700" s="5" t="s">
        <v>22</v>
      </c>
      <c r="B700" s="5" t="s">
        <v>1291</v>
      </c>
      <c r="E700" s="5" t="s">
        <v>1059</v>
      </c>
      <c r="F700" s="5" t="s">
        <v>146</v>
      </c>
      <c r="G700" s="5">
        <v>86021500</v>
      </c>
      <c r="H700" s="5" t="s">
        <v>1019</v>
      </c>
      <c r="I700" s="5">
        <v>50</v>
      </c>
      <c r="J700" s="5" t="s">
        <v>1020</v>
      </c>
      <c r="K700" s="5" t="s">
        <v>1021</v>
      </c>
      <c r="L700" s="5" t="s">
        <v>1022</v>
      </c>
      <c r="M700" s="5" t="s">
        <v>1024</v>
      </c>
      <c r="R700" s="26">
        <v>0</v>
      </c>
      <c r="S700" s="26">
        <v>0</v>
      </c>
      <c r="T700" s="26">
        <v>3227274.78083434</v>
      </c>
      <c r="U700" s="26">
        <v>0</v>
      </c>
      <c r="V700" s="26">
        <v>0</v>
      </c>
      <c r="W700" s="26">
        <v>2642773.9647342213</v>
      </c>
      <c r="X700" s="26">
        <v>0</v>
      </c>
      <c r="Y700" s="26">
        <v>0</v>
      </c>
      <c r="Z700" s="26">
        <f t="shared" si="10"/>
        <v>5870048.7455685614</v>
      </c>
    </row>
    <row r="701" spans="1:26" hidden="1">
      <c r="A701" s="5" t="s">
        <v>22</v>
      </c>
      <c r="B701" s="5" t="s">
        <v>1292</v>
      </c>
      <c r="E701" s="5" t="s">
        <v>1059</v>
      </c>
      <c r="F701" s="5" t="s">
        <v>72</v>
      </c>
      <c r="G701" s="5">
        <v>40111000</v>
      </c>
      <c r="H701" s="5" t="s">
        <v>249</v>
      </c>
      <c r="I701" s="5">
        <v>1</v>
      </c>
      <c r="J701" s="5" t="s">
        <v>250</v>
      </c>
      <c r="K701" s="5" t="s">
        <v>251</v>
      </c>
      <c r="L701" s="5" t="s">
        <v>252</v>
      </c>
      <c r="M701" s="5" t="s">
        <v>254</v>
      </c>
      <c r="R701" s="26">
        <v>7504107.8120355196</v>
      </c>
      <c r="S701" s="26">
        <v>7102221.2300392101</v>
      </c>
      <c r="T701" s="26">
        <v>6733973.6593438601</v>
      </c>
      <c r="U701" s="26">
        <v>7117219.22284518</v>
      </c>
      <c r="V701" s="26">
        <v>7112550.7636734704</v>
      </c>
      <c r="W701" s="26">
        <v>8128271.2992354799</v>
      </c>
      <c r="X701" s="26">
        <v>8720193.5773060396</v>
      </c>
      <c r="Y701" s="26">
        <v>8510082.3496066406</v>
      </c>
      <c r="Z701" s="26">
        <f t="shared" si="10"/>
        <v>60928619.914085396</v>
      </c>
    </row>
    <row r="702" spans="1:26" hidden="1">
      <c r="A702" s="5" t="s">
        <v>22</v>
      </c>
      <c r="B702" s="5" t="s">
        <v>1292</v>
      </c>
      <c r="E702" s="66" t="s">
        <v>1059</v>
      </c>
      <c r="F702" s="65" t="s">
        <v>72</v>
      </c>
      <c r="G702" s="65">
        <v>40111000</v>
      </c>
      <c r="H702" s="66" t="s">
        <v>249</v>
      </c>
      <c r="I702" s="66">
        <v>1</v>
      </c>
      <c r="J702" s="66" t="s">
        <v>250</v>
      </c>
      <c r="K702" s="99" t="s">
        <v>251</v>
      </c>
      <c r="L702" s="99" t="s">
        <v>252</v>
      </c>
      <c r="M702" s="99" t="s">
        <v>254</v>
      </c>
      <c r="R702" s="26">
        <v>-3809879</v>
      </c>
      <c r="S702" s="26">
        <v>-3610615</v>
      </c>
      <c r="T702" s="26">
        <v>-3830114</v>
      </c>
      <c r="U702" s="26">
        <v>-3690446</v>
      </c>
      <c r="V702" s="26">
        <v>-3827789</v>
      </c>
      <c r="W702" s="26">
        <v>-4087392</v>
      </c>
      <c r="X702" s="26">
        <v>-4676434</v>
      </c>
      <c r="Y702" s="26">
        <v>-4214186</v>
      </c>
      <c r="Z702" s="26">
        <f t="shared" si="10"/>
        <v>-31746855</v>
      </c>
    </row>
    <row r="703" spans="1:26" hidden="1">
      <c r="A703" s="5" t="s">
        <v>22</v>
      </c>
      <c r="B703" s="5" t="s">
        <v>1292</v>
      </c>
      <c r="E703" s="66" t="s">
        <v>1059</v>
      </c>
      <c r="F703" s="65" t="s">
        <v>73</v>
      </c>
      <c r="G703" s="65">
        <v>40121000</v>
      </c>
      <c r="H703" s="66" t="s">
        <v>258</v>
      </c>
      <c r="I703" s="66">
        <v>1</v>
      </c>
      <c r="J703" s="66" t="s">
        <v>250</v>
      </c>
      <c r="K703" s="66" t="s">
        <v>259</v>
      </c>
      <c r="L703" s="66" t="s">
        <v>260</v>
      </c>
      <c r="M703" s="66" t="s">
        <v>262</v>
      </c>
      <c r="R703" s="26">
        <v>-1518960</v>
      </c>
      <c r="S703" s="26">
        <v>-1518639</v>
      </c>
      <c r="T703" s="26">
        <v>-1608412</v>
      </c>
      <c r="U703" s="26">
        <v>-1637008</v>
      </c>
      <c r="V703" s="26">
        <v>-1519880</v>
      </c>
      <c r="W703" s="26">
        <v>-1779231</v>
      </c>
      <c r="X703" s="26">
        <v>-2010567</v>
      </c>
      <c r="Y703" s="26">
        <v>-1960166</v>
      </c>
      <c r="Z703" s="26">
        <f t="shared" si="10"/>
        <v>-13552863</v>
      </c>
    </row>
    <row r="704" spans="1:26" hidden="1">
      <c r="A704" s="5" t="s">
        <v>22</v>
      </c>
      <c r="B704" s="5" t="s">
        <v>1292</v>
      </c>
      <c r="E704" s="66" t="s">
        <v>1059</v>
      </c>
      <c r="F704" s="65" t="s">
        <v>74</v>
      </c>
      <c r="G704" s="65">
        <v>40131000</v>
      </c>
      <c r="H704" s="66" t="s">
        <v>264</v>
      </c>
      <c r="I704" s="66">
        <v>1</v>
      </c>
      <c r="J704" s="66" t="s">
        <v>250</v>
      </c>
      <c r="K704" s="66" t="s">
        <v>265</v>
      </c>
      <c r="L704" s="66" t="s">
        <v>266</v>
      </c>
      <c r="M704" s="66" t="s">
        <v>268</v>
      </c>
      <c r="R704" s="26">
        <v>-210302</v>
      </c>
      <c r="S704" s="26">
        <v>-200623</v>
      </c>
      <c r="T704" s="26">
        <v>-196449</v>
      </c>
      <c r="U704" s="26">
        <v>-199819</v>
      </c>
      <c r="V704" s="26">
        <v>-201395</v>
      </c>
      <c r="W704" s="26">
        <v>-236553</v>
      </c>
      <c r="X704" s="26">
        <v>-231679</v>
      </c>
      <c r="Y704" s="26">
        <v>-247937</v>
      </c>
      <c r="Z704" s="26">
        <f t="shared" si="10"/>
        <v>-1724757</v>
      </c>
    </row>
    <row r="705" spans="1:26" hidden="1">
      <c r="A705" s="5" t="s">
        <v>22</v>
      </c>
      <c r="B705" s="5" t="s">
        <v>1292</v>
      </c>
      <c r="E705" s="66" t="s">
        <v>1059</v>
      </c>
      <c r="F705" s="65" t="s">
        <v>77</v>
      </c>
      <c r="G705" s="65">
        <v>40151000</v>
      </c>
      <c r="H705" s="66" t="s">
        <v>282</v>
      </c>
      <c r="I705" s="66">
        <v>1</v>
      </c>
      <c r="J705" s="66" t="s">
        <v>250</v>
      </c>
      <c r="K705" s="66" t="s">
        <v>283</v>
      </c>
      <c r="L705" s="66" t="s">
        <v>284</v>
      </c>
      <c r="M705" s="66" t="s">
        <v>286</v>
      </c>
      <c r="R705" s="26">
        <v>-422232</v>
      </c>
      <c r="S705" s="26">
        <v>-419167</v>
      </c>
      <c r="T705" s="26">
        <v>-390015</v>
      </c>
      <c r="U705" s="26">
        <v>-394668</v>
      </c>
      <c r="V705" s="26">
        <v>-481815</v>
      </c>
      <c r="W705" s="26">
        <v>-539550</v>
      </c>
      <c r="X705" s="26">
        <v>-552994</v>
      </c>
      <c r="Y705" s="26">
        <v>-615206</v>
      </c>
      <c r="Z705" s="26">
        <f t="shared" si="10"/>
        <v>-3815647</v>
      </c>
    </row>
    <row r="706" spans="1:26" hidden="1">
      <c r="A706" s="5" t="s">
        <v>22</v>
      </c>
      <c r="B706" s="5" t="s">
        <v>1292</v>
      </c>
      <c r="E706" s="66" t="s">
        <v>1059</v>
      </c>
      <c r="F706" s="65" t="s">
        <v>78</v>
      </c>
      <c r="G706" s="65">
        <v>40161000</v>
      </c>
      <c r="H706" s="66" t="s">
        <v>288</v>
      </c>
      <c r="I706" s="66">
        <v>1</v>
      </c>
      <c r="J706" s="66" t="s">
        <v>250</v>
      </c>
      <c r="K706" s="66" t="s">
        <v>289</v>
      </c>
      <c r="L706" s="66" t="s">
        <v>290</v>
      </c>
      <c r="M706" s="66" t="s">
        <v>292</v>
      </c>
      <c r="R706" s="26">
        <v>-133896</v>
      </c>
      <c r="S706" s="26">
        <v>-119861</v>
      </c>
      <c r="T706" s="26">
        <v>-136802</v>
      </c>
      <c r="U706" s="26">
        <v>-132771</v>
      </c>
      <c r="V706" s="26">
        <v>-141485</v>
      </c>
      <c r="W706" s="26">
        <v>-157766</v>
      </c>
      <c r="X706" s="26">
        <v>-185513</v>
      </c>
      <c r="Y706" s="26">
        <v>-178676</v>
      </c>
      <c r="Z706" s="26">
        <f t="shared" si="10"/>
        <v>-1186770</v>
      </c>
    </row>
    <row r="707" spans="1:26" hidden="1">
      <c r="A707" s="5" t="s">
        <v>22</v>
      </c>
      <c r="B707" s="5" t="s">
        <v>1292</v>
      </c>
      <c r="E707" s="66" t="s">
        <v>1059</v>
      </c>
      <c r="F707" s="65" t="s">
        <v>76</v>
      </c>
      <c r="G707" s="65">
        <v>40145000</v>
      </c>
      <c r="H707" s="66" t="s">
        <v>276</v>
      </c>
      <c r="I707" s="66">
        <v>1</v>
      </c>
      <c r="J707" s="66" t="s">
        <v>250</v>
      </c>
      <c r="K707" s="66" t="s">
        <v>277</v>
      </c>
      <c r="L707" s="66" t="s">
        <v>278</v>
      </c>
      <c r="M707" s="66" t="s">
        <v>280</v>
      </c>
      <c r="R707" s="26">
        <v>-224987</v>
      </c>
      <c r="S707" s="26">
        <v>-224987</v>
      </c>
      <c r="T707" s="26">
        <v>-224987</v>
      </c>
      <c r="U707" s="26">
        <v>-224987</v>
      </c>
      <c r="V707" s="26">
        <v>-224987</v>
      </c>
      <c r="W707" s="26">
        <v>-224987</v>
      </c>
      <c r="X707" s="26">
        <v>-224987</v>
      </c>
      <c r="Y707" s="26">
        <v>-224987</v>
      </c>
      <c r="Z707" s="26">
        <f t="shared" ref="Z707:Z739" si="11">SUM(N707:Y707)</f>
        <v>-1799896</v>
      </c>
    </row>
    <row r="708" spans="1:26" hidden="1">
      <c r="A708" s="5" t="s">
        <v>22</v>
      </c>
      <c r="B708" s="5" t="s">
        <v>1292</v>
      </c>
      <c r="E708" s="66" t="s">
        <v>1059</v>
      </c>
      <c r="F708" s="65" t="s">
        <v>75</v>
      </c>
      <c r="G708" s="65">
        <v>40141000</v>
      </c>
      <c r="H708" s="66" t="s">
        <v>270</v>
      </c>
      <c r="I708" s="66">
        <v>1</v>
      </c>
      <c r="J708" s="66" t="s">
        <v>250</v>
      </c>
      <c r="K708" s="66" t="s">
        <v>271</v>
      </c>
      <c r="L708" s="66" t="s">
        <v>272</v>
      </c>
      <c r="M708" s="66" t="s">
        <v>274</v>
      </c>
      <c r="R708" s="26">
        <v>-311709</v>
      </c>
      <c r="S708" s="26">
        <v>-311709</v>
      </c>
      <c r="T708" s="26">
        <v>-311709</v>
      </c>
      <c r="U708" s="26">
        <v>-311709</v>
      </c>
      <c r="V708" s="26">
        <v>-311709</v>
      </c>
      <c r="W708" s="26">
        <v>-311709</v>
      </c>
      <c r="X708" s="26">
        <v>-311709</v>
      </c>
      <c r="Y708" s="26">
        <v>-311709</v>
      </c>
      <c r="Z708" s="26">
        <f t="shared" si="11"/>
        <v>-2493672</v>
      </c>
    </row>
    <row r="709" spans="1:26" hidden="1">
      <c r="A709" s="5" t="s">
        <v>22</v>
      </c>
      <c r="B709" s="5" t="s">
        <v>1292</v>
      </c>
      <c r="E709" s="66" t="s">
        <v>1059</v>
      </c>
      <c r="F709" s="65" t="s">
        <v>1285</v>
      </c>
      <c r="G709" s="65">
        <v>40171000</v>
      </c>
      <c r="H709" s="66" t="s">
        <v>297</v>
      </c>
      <c r="I709" s="66">
        <v>1</v>
      </c>
      <c r="J709" s="66" t="s">
        <v>250</v>
      </c>
      <c r="K709" s="5" t="s">
        <v>298</v>
      </c>
      <c r="L709" s="5" t="s">
        <v>299</v>
      </c>
      <c r="M709" s="5" t="s">
        <v>301</v>
      </c>
      <c r="R709" s="26">
        <v>-5583.333333333333</v>
      </c>
      <c r="S709" s="26">
        <v>-5583.333333333333</v>
      </c>
      <c r="T709" s="26">
        <v>-5583.333333333333</v>
      </c>
      <c r="U709" s="26">
        <v>-5583.333333333333</v>
      </c>
      <c r="V709" s="26">
        <v>-5583.333333333333</v>
      </c>
      <c r="W709" s="26">
        <v>-5583.333333333333</v>
      </c>
      <c r="X709" s="26">
        <v>-5583.333333333333</v>
      </c>
      <c r="Y709" s="26">
        <v>-5583.333333333333</v>
      </c>
      <c r="Z709" s="26">
        <f t="shared" si="11"/>
        <v>-44666.666666666672</v>
      </c>
    </row>
    <row r="710" spans="1:26" hidden="1">
      <c r="A710" s="5" t="s">
        <v>22</v>
      </c>
      <c r="B710" s="5" t="s">
        <v>1292</v>
      </c>
      <c r="E710" s="5" t="s">
        <v>1059</v>
      </c>
      <c r="F710" s="5" t="s">
        <v>230</v>
      </c>
      <c r="G710" s="5">
        <v>40310300</v>
      </c>
      <c r="H710" s="5" t="s">
        <v>334</v>
      </c>
      <c r="I710" s="5">
        <v>3</v>
      </c>
      <c r="J710" s="5" t="s">
        <v>323</v>
      </c>
      <c r="K710" s="5" t="s">
        <v>324</v>
      </c>
      <c r="L710" s="5" t="s">
        <v>325</v>
      </c>
      <c r="M710" s="5" t="s">
        <v>336</v>
      </c>
      <c r="R710" s="26">
        <v>189117.62082826399</v>
      </c>
      <c r="S710" s="26">
        <v>179441.74652700601</v>
      </c>
      <c r="T710" s="26">
        <v>194904.06794094801</v>
      </c>
      <c r="U710" s="26">
        <v>182305.72244532101</v>
      </c>
      <c r="V710" s="26">
        <v>188156.91166592701</v>
      </c>
      <c r="W710" s="26">
        <v>208741.826724126</v>
      </c>
      <c r="X710" s="26">
        <v>206167.905058112</v>
      </c>
      <c r="Y710" s="26">
        <v>221082.808945995</v>
      </c>
      <c r="Z710" s="26">
        <f t="shared" si="11"/>
        <v>1569918.6101356989</v>
      </c>
    </row>
    <row r="711" spans="1:26" hidden="1">
      <c r="A711" s="5" t="s">
        <v>22</v>
      </c>
      <c r="B711" s="5" t="s">
        <v>1292</v>
      </c>
      <c r="E711" s="5" t="s">
        <v>1059</v>
      </c>
      <c r="F711" s="5" t="s">
        <v>148</v>
      </c>
      <c r="G711" s="5">
        <v>40310100</v>
      </c>
      <c r="H711" s="5" t="s">
        <v>322</v>
      </c>
      <c r="I711" s="5">
        <v>3</v>
      </c>
      <c r="J711" s="5" t="s">
        <v>323</v>
      </c>
      <c r="K711" s="5" t="s">
        <v>324</v>
      </c>
      <c r="L711" s="5" t="s">
        <v>325</v>
      </c>
      <c r="M711" s="5" t="s">
        <v>327</v>
      </c>
      <c r="R711" s="26">
        <v>-85698.55</v>
      </c>
      <c r="S711" s="26">
        <v>-74521.899999999994</v>
      </c>
      <c r="T711" s="26">
        <v>-86604.01999999999</v>
      </c>
      <c r="U711" s="26">
        <v>-71986.87</v>
      </c>
      <c r="V711" s="26">
        <v>-66889.33</v>
      </c>
      <c r="W711" s="26">
        <v>-73965.950000000012</v>
      </c>
      <c r="X711" s="26">
        <v>-65541.2</v>
      </c>
      <c r="Y711" s="26">
        <v>-70578.39</v>
      </c>
      <c r="Z711" s="26">
        <f t="shared" si="11"/>
        <v>-595786.21</v>
      </c>
    </row>
    <row r="712" spans="1:26" hidden="1">
      <c r="A712" s="5" t="s">
        <v>22</v>
      </c>
      <c r="B712" s="5" t="s">
        <v>1292</v>
      </c>
      <c r="E712" s="5" t="s">
        <v>1059</v>
      </c>
      <c r="F712" s="5" t="s">
        <v>196</v>
      </c>
      <c r="G712" s="5">
        <v>40310200</v>
      </c>
      <c r="H712" s="5" t="s">
        <v>328</v>
      </c>
      <c r="I712" s="5">
        <v>3</v>
      </c>
      <c r="J712" s="5" t="s">
        <v>323</v>
      </c>
      <c r="K712" s="5" t="s">
        <v>324</v>
      </c>
      <c r="L712" s="5" t="s">
        <v>325</v>
      </c>
      <c r="M712" s="5" t="s">
        <v>330</v>
      </c>
      <c r="R712" s="26">
        <v>-5693.21</v>
      </c>
      <c r="S712" s="26">
        <v>-5693.21</v>
      </c>
      <c r="T712" s="26">
        <v>-5693.21</v>
      </c>
      <c r="U712" s="26">
        <v>-5693.21</v>
      </c>
      <c r="V712" s="26">
        <v>-5693.21</v>
      </c>
      <c r="W712" s="26">
        <v>-7059</v>
      </c>
      <c r="X712" s="26">
        <v>-5693.21</v>
      </c>
      <c r="Y712" s="26">
        <v>-5693.21</v>
      </c>
      <c r="Z712" s="26">
        <f t="shared" si="11"/>
        <v>-46911.47</v>
      </c>
    </row>
    <row r="713" spans="1:26" hidden="1">
      <c r="A713" s="5" t="s">
        <v>22</v>
      </c>
      <c r="B713" s="5" t="s">
        <v>1292</v>
      </c>
      <c r="E713" s="5" t="s">
        <v>1059</v>
      </c>
      <c r="F713" s="5" t="s">
        <v>197</v>
      </c>
      <c r="G713" s="5">
        <v>40310250</v>
      </c>
      <c r="H713" s="5" t="s">
        <v>331</v>
      </c>
      <c r="I713" s="5">
        <v>3</v>
      </c>
      <c r="J713" s="5" t="s">
        <v>323</v>
      </c>
      <c r="K713" s="5" t="s">
        <v>324</v>
      </c>
      <c r="L713" s="5" t="s">
        <v>325</v>
      </c>
      <c r="M713" s="5" t="s">
        <v>333</v>
      </c>
      <c r="R713" s="26">
        <v>-5450</v>
      </c>
      <c r="S713" s="26">
        <v>-5450</v>
      </c>
      <c r="T713" s="26">
        <v>-5450</v>
      </c>
      <c r="U713" s="26">
        <v>-5450</v>
      </c>
      <c r="V713" s="26">
        <v>-5450</v>
      </c>
      <c r="W713" s="26">
        <v>-5450</v>
      </c>
      <c r="X713" s="26">
        <v>-5450</v>
      </c>
      <c r="Y713" s="26">
        <v>-5450</v>
      </c>
      <c r="Z713" s="26">
        <f t="shared" si="11"/>
        <v>-43600</v>
      </c>
    </row>
    <row r="714" spans="1:26" hidden="1">
      <c r="A714" s="5" t="s">
        <v>22</v>
      </c>
      <c r="B714" s="5" t="s">
        <v>1292</v>
      </c>
      <c r="E714" s="5" t="s">
        <v>1059</v>
      </c>
      <c r="F714" s="5" t="s">
        <v>198</v>
      </c>
      <c r="G714" s="5">
        <v>40310400</v>
      </c>
      <c r="H714" s="5" t="s">
        <v>337</v>
      </c>
      <c r="I714" s="5">
        <v>3</v>
      </c>
      <c r="J714" s="5" t="s">
        <v>323</v>
      </c>
      <c r="K714" s="5" t="s">
        <v>324</v>
      </c>
      <c r="L714" s="5" t="s">
        <v>325</v>
      </c>
      <c r="M714" s="5" t="s">
        <v>336</v>
      </c>
      <c r="R714" s="26">
        <v>-3246.666666666667</v>
      </c>
      <c r="S714" s="26">
        <v>-3246.666666666667</v>
      </c>
      <c r="T714" s="26">
        <v>-2651.4444444444439</v>
      </c>
      <c r="U714" s="26">
        <v>-2164.4444444444439</v>
      </c>
      <c r="V714" s="26">
        <v>-2651.4444444444439</v>
      </c>
      <c r="W714" s="26">
        <v>-2651.4444444444439</v>
      </c>
      <c r="X714" s="26">
        <v>-2759.666666666667</v>
      </c>
      <c r="Y714" s="26">
        <v>-2759.666666666667</v>
      </c>
      <c r="Z714" s="26">
        <f t="shared" si="11"/>
        <v>-22131.444444444445</v>
      </c>
    </row>
    <row r="715" spans="1:26" hidden="1">
      <c r="A715" s="5" t="s">
        <v>22</v>
      </c>
      <c r="B715" s="5" t="s">
        <v>1292</v>
      </c>
      <c r="E715" s="5" t="s">
        <v>1059</v>
      </c>
      <c r="F715" s="5" t="s">
        <v>199</v>
      </c>
      <c r="G715" s="5">
        <v>40310500</v>
      </c>
      <c r="H715" s="5" t="s">
        <v>338</v>
      </c>
      <c r="I715" s="5">
        <v>3</v>
      </c>
      <c r="J715" s="5" t="s">
        <v>323</v>
      </c>
      <c r="K715" s="5" t="s">
        <v>324</v>
      </c>
      <c r="L715" s="5" t="s">
        <v>325</v>
      </c>
      <c r="M715" s="5" t="s">
        <v>336</v>
      </c>
      <c r="R715" s="26">
        <v>-47127.340000000004</v>
      </c>
      <c r="S715" s="26">
        <v>-48592.23</v>
      </c>
      <c r="T715" s="26">
        <v>-52625</v>
      </c>
      <c r="U715" s="26">
        <v>-55084.079999999994</v>
      </c>
      <c r="V715" s="26">
        <v>-65567.510000000009</v>
      </c>
      <c r="W715" s="26">
        <v>-77786.36</v>
      </c>
      <c r="X715" s="26">
        <v>-84885.21</v>
      </c>
      <c r="Y715" s="26">
        <v>-94818.240000000005</v>
      </c>
      <c r="Z715" s="26">
        <f t="shared" si="11"/>
        <v>-526485.97000000009</v>
      </c>
    </row>
    <row r="716" spans="1:26" hidden="1">
      <c r="A716" s="5" t="s">
        <v>22</v>
      </c>
      <c r="B716" s="5" t="s">
        <v>1292</v>
      </c>
      <c r="E716" s="5" t="s">
        <v>1059</v>
      </c>
      <c r="F716" s="5" t="s">
        <v>200</v>
      </c>
      <c r="G716" s="5">
        <v>40310600</v>
      </c>
      <c r="H716" s="5" t="s">
        <v>339</v>
      </c>
      <c r="I716" s="5">
        <v>3</v>
      </c>
      <c r="J716" s="5" t="s">
        <v>323</v>
      </c>
      <c r="K716" s="5" t="s">
        <v>324</v>
      </c>
      <c r="L716" s="5" t="s">
        <v>325</v>
      </c>
      <c r="M716" s="5" t="s">
        <v>336</v>
      </c>
      <c r="R716" s="26">
        <v>-4386.166666666667</v>
      </c>
      <c r="S716" s="26">
        <v>-4386.166666666667</v>
      </c>
      <c r="T716" s="26">
        <v>-4386.166666666667</v>
      </c>
      <c r="U716" s="26">
        <v>-4386.166666666667</v>
      </c>
      <c r="V716" s="26">
        <v>-4386.166666666667</v>
      </c>
      <c r="W716" s="26">
        <v>-4386.166666666667</v>
      </c>
      <c r="X716" s="26">
        <v>-4386.166666666667</v>
      </c>
      <c r="Y716" s="26">
        <v>-4386.166666666667</v>
      </c>
      <c r="Z716" s="26">
        <f t="shared" si="11"/>
        <v>-35089.333333333336</v>
      </c>
    </row>
    <row r="717" spans="1:26" hidden="1">
      <c r="A717" s="5" t="s">
        <v>22</v>
      </c>
      <c r="B717" s="5" t="s">
        <v>1292</v>
      </c>
      <c r="E717" s="5" t="s">
        <v>1059</v>
      </c>
      <c r="F717" s="5" t="s">
        <v>201</v>
      </c>
      <c r="G717" s="5">
        <v>40310700</v>
      </c>
      <c r="H717" s="5" t="s">
        <v>340</v>
      </c>
      <c r="I717" s="5">
        <v>3</v>
      </c>
      <c r="J717" s="5" t="s">
        <v>323</v>
      </c>
      <c r="K717" s="5" t="s">
        <v>324</v>
      </c>
      <c r="L717" s="5" t="s">
        <v>325</v>
      </c>
      <c r="M717" s="5" t="s">
        <v>336</v>
      </c>
      <c r="R717" s="26">
        <v>-24967.083333333336</v>
      </c>
      <c r="S717" s="26">
        <v>-24967.083333333336</v>
      </c>
      <c r="T717" s="26">
        <v>-24967.083333333336</v>
      </c>
      <c r="U717" s="26">
        <v>-24967.083333333336</v>
      </c>
      <c r="V717" s="26">
        <v>-24967.083333333336</v>
      </c>
      <c r="W717" s="26">
        <v>-24967.083333333336</v>
      </c>
      <c r="X717" s="26">
        <v>-24967.083333333336</v>
      </c>
      <c r="Y717" s="26">
        <v>-24967.083333333336</v>
      </c>
      <c r="Z717" s="26">
        <f t="shared" si="11"/>
        <v>-199736.66666666672</v>
      </c>
    </row>
    <row r="718" spans="1:26" hidden="1">
      <c r="A718" s="5" t="s">
        <v>22</v>
      </c>
      <c r="B718" s="5" t="s">
        <v>1292</v>
      </c>
      <c r="E718" s="5" t="s">
        <v>1059</v>
      </c>
      <c r="F718" s="5" t="s">
        <v>202</v>
      </c>
      <c r="G718" s="5">
        <v>40319900</v>
      </c>
      <c r="H718" s="5" t="s">
        <v>342</v>
      </c>
      <c r="I718" s="5">
        <v>3</v>
      </c>
      <c r="J718" s="5" t="s">
        <v>323</v>
      </c>
      <c r="K718" s="5" t="s">
        <v>324</v>
      </c>
      <c r="L718" s="5" t="s">
        <v>325</v>
      </c>
      <c r="M718" s="5" t="s">
        <v>336</v>
      </c>
      <c r="R718" s="26">
        <v>-4916.666666666667</v>
      </c>
      <c r="S718" s="26">
        <v>-4916.666666666667</v>
      </c>
      <c r="T718" s="26">
        <v>-4916.666666666667</v>
      </c>
      <c r="U718" s="26">
        <v>-4916.666666666667</v>
      </c>
      <c r="V718" s="26">
        <v>-4916.666666666667</v>
      </c>
      <c r="W718" s="26">
        <v>-4916.666666666667</v>
      </c>
      <c r="X718" s="26">
        <v>-4916.666666666667</v>
      </c>
      <c r="Y718" s="26">
        <v>-4916.666666666667</v>
      </c>
      <c r="Z718" s="26">
        <f t="shared" si="11"/>
        <v>-39333.333333333336</v>
      </c>
    </row>
    <row r="719" spans="1:26">
      <c r="A719" s="5" t="s">
        <v>22</v>
      </c>
      <c r="B719" s="5" t="s">
        <v>1292</v>
      </c>
      <c r="E719" s="5" t="s">
        <v>1099</v>
      </c>
      <c r="F719" s="5" t="s">
        <v>149</v>
      </c>
      <c r="G719" s="5">
        <v>40359900</v>
      </c>
      <c r="H719" s="5" t="s">
        <v>343</v>
      </c>
      <c r="I719" s="5">
        <v>3</v>
      </c>
      <c r="J719" s="5" t="s">
        <v>323</v>
      </c>
      <c r="K719" s="5" t="s">
        <v>324</v>
      </c>
      <c r="L719" s="5" t="s">
        <v>325</v>
      </c>
      <c r="M719" s="5" t="s">
        <v>345</v>
      </c>
      <c r="R719" s="26">
        <v>-8333.3333333333339</v>
      </c>
      <c r="S719" s="26">
        <v>-8333.3333333333339</v>
      </c>
      <c r="T719" s="26">
        <v>-8333.3333333333339</v>
      </c>
      <c r="U719" s="26">
        <v>-8333.3333333333339</v>
      </c>
      <c r="V719" s="26">
        <v>-8333.3333333333339</v>
      </c>
      <c r="W719" s="26">
        <v>-8333.3333333333339</v>
      </c>
      <c r="X719" s="26">
        <v>-8333.3333333333339</v>
      </c>
      <c r="Y719" s="26">
        <v>-8333.3333333333339</v>
      </c>
      <c r="Z719" s="26">
        <f t="shared" si="11"/>
        <v>-66666.666666666672</v>
      </c>
    </row>
    <row r="720" spans="1:26" hidden="1">
      <c r="A720" s="5" t="s">
        <v>22</v>
      </c>
      <c r="B720" s="5" t="s">
        <v>1293</v>
      </c>
      <c r="E720" s="5" t="s">
        <v>1059</v>
      </c>
      <c r="F720" s="5" t="s">
        <v>182</v>
      </c>
      <c r="G720" s="5">
        <v>51510000</v>
      </c>
      <c r="H720" s="5" t="s">
        <v>465</v>
      </c>
      <c r="I720" s="5">
        <v>7</v>
      </c>
      <c r="J720" s="5" t="s">
        <v>466</v>
      </c>
      <c r="K720" s="5" t="s">
        <v>467</v>
      </c>
      <c r="L720" s="5" t="s">
        <v>468</v>
      </c>
      <c r="M720" s="5" t="s">
        <v>470</v>
      </c>
      <c r="R720" s="26">
        <v>-253576.96576290924</v>
      </c>
      <c r="S720" s="26">
        <v>-291664.85483840352</v>
      </c>
      <c r="T720" s="26">
        <v>-304240.22174364462</v>
      </c>
      <c r="U720" s="26">
        <v>-300659.01258240588</v>
      </c>
      <c r="V720" s="26">
        <v>-318188.40201404376</v>
      </c>
      <c r="W720" s="26">
        <v>-432696.89588398795</v>
      </c>
      <c r="X720" s="26">
        <v>-422295.23274032905</v>
      </c>
      <c r="Y720" s="26">
        <v>-443716.0772417215</v>
      </c>
      <c r="Z720" s="26">
        <f t="shared" si="11"/>
        <v>-2767037.6628074455</v>
      </c>
    </row>
    <row r="721" spans="1:26" hidden="1">
      <c r="A721" s="65" t="s">
        <v>31</v>
      </c>
      <c r="B721" s="5" t="s">
        <v>1293</v>
      </c>
      <c r="C721" s="65">
        <v>120201</v>
      </c>
      <c r="D721" s="66" t="s">
        <v>1077</v>
      </c>
      <c r="E721" s="99" t="s">
        <v>1059</v>
      </c>
      <c r="F721" s="98" t="s">
        <v>182</v>
      </c>
      <c r="G721" s="98">
        <v>51510000</v>
      </c>
      <c r="H721" s="99" t="s">
        <v>465</v>
      </c>
      <c r="I721" s="66">
        <v>7</v>
      </c>
      <c r="J721" s="66" t="s">
        <v>466</v>
      </c>
      <c r="K721" s="99" t="s">
        <v>467</v>
      </c>
      <c r="L721" s="99" t="s">
        <v>468</v>
      </c>
      <c r="M721" s="99" t="s">
        <v>470</v>
      </c>
      <c r="R721" s="26">
        <v>42799.233850000004</v>
      </c>
      <c r="S721" s="26">
        <v>52970.690749999994</v>
      </c>
      <c r="T721" s="26">
        <v>63913.580250000014</v>
      </c>
      <c r="U721" s="26">
        <v>59463.362899999993</v>
      </c>
      <c r="V721" s="26">
        <v>41735.653000000028</v>
      </c>
      <c r="W721" s="26">
        <v>77496.474999999977</v>
      </c>
      <c r="X721" s="26">
        <v>66818.868299999987</v>
      </c>
      <c r="Y721" s="26">
        <v>66874.511149999991</v>
      </c>
      <c r="Z721" s="26">
        <f t="shared" si="11"/>
        <v>472072.37519999995</v>
      </c>
    </row>
    <row r="722" spans="1:26" hidden="1">
      <c r="A722" s="65" t="s">
        <v>37</v>
      </c>
      <c r="B722" s="5" t="s">
        <v>1293</v>
      </c>
      <c r="C722" s="100">
        <v>120250</v>
      </c>
      <c r="D722" s="100" t="s">
        <v>1085</v>
      </c>
      <c r="E722" s="99" t="s">
        <v>1059</v>
      </c>
      <c r="F722" s="98" t="s">
        <v>182</v>
      </c>
      <c r="G722" s="98">
        <v>51510000</v>
      </c>
      <c r="H722" s="99" t="s">
        <v>465</v>
      </c>
      <c r="I722" s="66">
        <v>7</v>
      </c>
      <c r="J722" s="66" t="s">
        <v>466</v>
      </c>
      <c r="K722" s="99" t="s">
        <v>467</v>
      </c>
      <c r="L722" s="99" t="s">
        <v>468</v>
      </c>
      <c r="M722" s="99" t="s">
        <v>470</v>
      </c>
      <c r="R722" s="26">
        <v>117557.52602348328</v>
      </c>
      <c r="S722" s="26">
        <v>137888.21701622559</v>
      </c>
      <c r="T722" s="26">
        <v>148173.85012408739</v>
      </c>
      <c r="U722" s="26">
        <v>138860.60220327092</v>
      </c>
      <c r="V722" s="26">
        <v>206555.40474633555</v>
      </c>
      <c r="W722" s="26">
        <v>229014.44681981913</v>
      </c>
      <c r="X722" s="26">
        <v>237623.6759652539</v>
      </c>
      <c r="Y722" s="26">
        <v>238692.63876596725</v>
      </c>
      <c r="Z722" s="26">
        <f t="shared" si="11"/>
        <v>1454366.361664443</v>
      </c>
    </row>
    <row r="723" spans="1:26" hidden="1">
      <c r="A723" s="65" t="s">
        <v>38</v>
      </c>
      <c r="B723" s="5" t="s">
        <v>1293</v>
      </c>
      <c r="C723" s="5">
        <v>120251</v>
      </c>
      <c r="D723" s="5" t="s">
        <v>1086</v>
      </c>
      <c r="E723" s="99" t="s">
        <v>1059</v>
      </c>
      <c r="F723" s="98" t="s">
        <v>182</v>
      </c>
      <c r="G723" s="98">
        <v>51510000</v>
      </c>
      <c r="H723" s="99" t="s">
        <v>465</v>
      </c>
      <c r="I723" s="66">
        <v>7</v>
      </c>
      <c r="J723" s="66" t="s">
        <v>466</v>
      </c>
      <c r="K723" s="99" t="s">
        <v>467</v>
      </c>
      <c r="L723" s="99" t="s">
        <v>468</v>
      </c>
      <c r="M723" s="99" t="s">
        <v>470</v>
      </c>
      <c r="R723" s="26">
        <v>27891.437383182776</v>
      </c>
      <c r="S723" s="26">
        <v>36663.422019644502</v>
      </c>
      <c r="T723" s="26">
        <v>48316.724986588939</v>
      </c>
      <c r="U723" s="26">
        <v>41317.033067829878</v>
      </c>
      <c r="V723" s="26">
        <v>41625.722207197097</v>
      </c>
      <c r="W723" s="26">
        <v>43532.80656130705</v>
      </c>
      <c r="X723" s="26">
        <v>45104.311745081861</v>
      </c>
      <c r="Y723" s="26">
        <v>45261.922794617887</v>
      </c>
      <c r="Z723" s="26">
        <f t="shared" si="11"/>
        <v>329713.38076545001</v>
      </c>
    </row>
    <row r="724" spans="1:26" hidden="1">
      <c r="A724" s="65" t="s">
        <v>39</v>
      </c>
      <c r="B724" s="5" t="s">
        <v>1293</v>
      </c>
      <c r="C724" s="5">
        <v>120252</v>
      </c>
      <c r="D724" s="5" t="s">
        <v>1087</v>
      </c>
      <c r="E724" s="99" t="s">
        <v>1059</v>
      </c>
      <c r="F724" s="98" t="s">
        <v>182</v>
      </c>
      <c r="G724" s="98">
        <v>51510000</v>
      </c>
      <c r="H724" s="99" t="s">
        <v>465</v>
      </c>
      <c r="I724" s="66">
        <v>7</v>
      </c>
      <c r="J724" s="66" t="s">
        <v>466</v>
      </c>
      <c r="K724" s="99" t="s">
        <v>467</v>
      </c>
      <c r="L724" s="99" t="s">
        <v>468</v>
      </c>
      <c r="M724" s="99" t="s">
        <v>470</v>
      </c>
      <c r="R724" s="26">
        <v>52697.704840990227</v>
      </c>
      <c r="S724" s="26">
        <v>53984.858062011946</v>
      </c>
      <c r="T724" s="26">
        <v>64477.742353490103</v>
      </c>
      <c r="U724" s="26">
        <v>59072.865778050975</v>
      </c>
      <c r="V724" s="26">
        <v>21474.645285971324</v>
      </c>
      <c r="W724" s="26">
        <v>79259.532631551527</v>
      </c>
      <c r="X724" s="26">
        <v>81935.937446637443</v>
      </c>
      <c r="Y724" s="26">
        <v>81215.766998333595</v>
      </c>
      <c r="Z724" s="26">
        <f t="shared" si="11"/>
        <v>494119.05339703709</v>
      </c>
    </row>
    <row r="725" spans="1:26" hidden="1">
      <c r="A725" s="65" t="s">
        <v>45</v>
      </c>
      <c r="B725" s="5" t="s">
        <v>1293</v>
      </c>
      <c r="C725" s="5">
        <v>123301</v>
      </c>
      <c r="D725" s="5" t="s">
        <v>1097</v>
      </c>
      <c r="E725" s="66" t="s">
        <v>1099</v>
      </c>
      <c r="F725" s="98" t="s">
        <v>182</v>
      </c>
      <c r="G725" s="98">
        <v>51510000</v>
      </c>
      <c r="H725" s="99" t="s">
        <v>465</v>
      </c>
      <c r="I725" s="66">
        <v>7</v>
      </c>
      <c r="J725" s="66" t="s">
        <v>466</v>
      </c>
      <c r="K725" s="99" t="s">
        <v>467</v>
      </c>
      <c r="L725" s="99" t="s">
        <v>468</v>
      </c>
      <c r="M725" s="99" t="s">
        <v>470</v>
      </c>
      <c r="R725" s="26">
        <v>4952.5253000000012</v>
      </c>
      <c r="S725" s="26">
        <v>4885.4132000000009</v>
      </c>
      <c r="T725" s="26">
        <v>5014.8546499999993</v>
      </c>
      <c r="U725" s="26">
        <v>4953.8693500000008</v>
      </c>
      <c r="V725" s="26">
        <v>4954.6260999999995</v>
      </c>
      <c r="W725" s="26">
        <v>4953.2312000000002</v>
      </c>
      <c r="X725" s="26">
        <v>4953.4187499999998</v>
      </c>
      <c r="Y725" s="26">
        <v>4955.477249999999</v>
      </c>
      <c r="Z725" s="26">
        <f t="shared" si="11"/>
        <v>39623.415799999995</v>
      </c>
    </row>
    <row r="726" spans="1:26" hidden="1">
      <c r="A726" s="65" t="s">
        <v>48</v>
      </c>
      <c r="B726" s="5" t="s">
        <v>1293</v>
      </c>
      <c r="C726" s="5">
        <v>125001</v>
      </c>
      <c r="D726" s="5" t="s">
        <v>1103</v>
      </c>
      <c r="E726" s="66" t="s">
        <v>1099</v>
      </c>
      <c r="F726" s="98" t="s">
        <v>182</v>
      </c>
      <c r="G726" s="98">
        <v>51510000</v>
      </c>
      <c r="H726" s="99" t="s">
        <v>465</v>
      </c>
      <c r="I726" s="66">
        <v>7</v>
      </c>
      <c r="J726" s="66" t="s">
        <v>466</v>
      </c>
      <c r="K726" s="99" t="s">
        <v>467</v>
      </c>
      <c r="L726" s="99" t="s">
        <v>468</v>
      </c>
      <c r="M726" s="99" t="s">
        <v>470</v>
      </c>
      <c r="R726" s="26">
        <v>987.0172</v>
      </c>
      <c r="S726" s="26">
        <v>445.89920000000006</v>
      </c>
      <c r="T726" s="26">
        <v>740.06939999999997</v>
      </c>
      <c r="U726" s="26">
        <v>919.12980000000005</v>
      </c>
      <c r="V726" s="26">
        <v>626.24059999999997</v>
      </c>
      <c r="W726" s="26">
        <v>535.2503999999999</v>
      </c>
      <c r="X726" s="26">
        <v>909.55179999999984</v>
      </c>
      <c r="Y726" s="26">
        <v>668.52340000000004</v>
      </c>
      <c r="Z726" s="26">
        <f t="shared" si="11"/>
        <v>5831.6818000000003</v>
      </c>
    </row>
    <row r="727" spans="1:26" hidden="1">
      <c r="A727" s="65" t="s">
        <v>50</v>
      </c>
      <c r="B727" s="5" t="s">
        <v>1293</v>
      </c>
      <c r="C727" s="5">
        <v>126001</v>
      </c>
      <c r="D727" s="5" t="s">
        <v>1110</v>
      </c>
      <c r="E727" s="66" t="s">
        <v>1099</v>
      </c>
      <c r="F727" s="98" t="s">
        <v>182</v>
      </c>
      <c r="G727" s="98">
        <v>51510000</v>
      </c>
      <c r="H727" s="99" t="s">
        <v>465</v>
      </c>
      <c r="I727" s="66">
        <v>7</v>
      </c>
      <c r="J727" s="66" t="s">
        <v>466</v>
      </c>
      <c r="K727" s="99" t="s">
        <v>467</v>
      </c>
      <c r="L727" s="99" t="s">
        <v>468</v>
      </c>
      <c r="M727" s="99" t="s">
        <v>470</v>
      </c>
      <c r="R727" s="26">
        <v>3262.0190750000002</v>
      </c>
      <c r="S727" s="26">
        <v>3262.0190750000002</v>
      </c>
      <c r="T727" s="26">
        <v>3262.0190750000002</v>
      </c>
      <c r="U727" s="26">
        <v>3262.0190750000002</v>
      </c>
      <c r="V727" s="26">
        <v>3262.0190750000002</v>
      </c>
      <c r="W727" s="26">
        <v>3262.0190750000002</v>
      </c>
      <c r="X727" s="26">
        <v>3262.0190750000002</v>
      </c>
      <c r="Y727" s="26">
        <v>3262.0190750000002</v>
      </c>
      <c r="Z727" s="26">
        <f t="shared" si="11"/>
        <v>26096.152600000001</v>
      </c>
    </row>
    <row r="728" spans="1:26" hidden="1">
      <c r="A728" s="5" t="s">
        <v>22</v>
      </c>
      <c r="B728" s="5" t="s">
        <v>1293</v>
      </c>
      <c r="E728" s="5" t="s">
        <v>1059</v>
      </c>
      <c r="F728" s="5" t="s">
        <v>226</v>
      </c>
      <c r="G728" s="5">
        <v>51800000</v>
      </c>
      <c r="H728" s="5" t="s">
        <v>484</v>
      </c>
      <c r="I728" s="5">
        <v>8</v>
      </c>
      <c r="J728" s="5" t="s">
        <v>484</v>
      </c>
      <c r="K728" s="5" t="s">
        <v>485</v>
      </c>
      <c r="L728" s="5" t="s">
        <v>484</v>
      </c>
      <c r="M728" s="5" t="s">
        <v>487</v>
      </c>
      <c r="R728" s="26">
        <v>-133004.02820867934</v>
      </c>
      <c r="S728" s="26">
        <v>-132301.86828859444</v>
      </c>
      <c r="T728" s="26">
        <v>-113633.63681325641</v>
      </c>
      <c r="U728" s="26">
        <v>-124052.61461824687</v>
      </c>
      <c r="V728" s="26">
        <v>-124691.54748844446</v>
      </c>
      <c r="W728" s="26">
        <v>-161979.3230921106</v>
      </c>
      <c r="X728" s="26">
        <v>-194093.00231429271</v>
      </c>
      <c r="Y728" s="26">
        <v>-219853.0665918075</v>
      </c>
      <c r="Z728" s="26">
        <f t="shared" si="11"/>
        <v>-1203609.0874154323</v>
      </c>
    </row>
    <row r="729" spans="1:26" hidden="1">
      <c r="A729" s="5" t="s">
        <v>37</v>
      </c>
      <c r="B729" s="5" t="s">
        <v>1293</v>
      </c>
      <c r="C729" s="5">
        <v>120250</v>
      </c>
      <c r="D729" s="5" t="s">
        <v>1085</v>
      </c>
      <c r="E729" s="99" t="s">
        <v>1059</v>
      </c>
      <c r="F729" s="98" t="s">
        <v>226</v>
      </c>
      <c r="G729" s="98">
        <v>51800000</v>
      </c>
      <c r="H729" s="99" t="s">
        <v>484</v>
      </c>
      <c r="I729" s="66">
        <v>8</v>
      </c>
      <c r="J729" s="66" t="s">
        <v>484</v>
      </c>
      <c r="K729" s="99" t="s">
        <v>485</v>
      </c>
      <c r="L729" s="99" t="s">
        <v>484</v>
      </c>
      <c r="M729" s="99" t="s">
        <v>487</v>
      </c>
      <c r="R729" s="26">
        <v>63547.065986263122</v>
      </c>
      <c r="S729" s="26">
        <v>59951.960430861705</v>
      </c>
      <c r="T729" s="26">
        <v>59503.81927667532</v>
      </c>
      <c r="U729" s="26">
        <v>58621.770904512094</v>
      </c>
      <c r="V729" s="26">
        <v>60443.415228319936</v>
      </c>
      <c r="W729" s="26">
        <v>87797.242442045812</v>
      </c>
      <c r="X729" s="26">
        <v>106266.38880824141</v>
      </c>
      <c r="Y729" s="26">
        <v>110774.25481654453</v>
      </c>
      <c r="Z729" s="26">
        <f t="shared" si="11"/>
        <v>606905.91789346398</v>
      </c>
    </row>
    <row r="730" spans="1:26" hidden="1">
      <c r="A730" s="5" t="s">
        <v>38</v>
      </c>
      <c r="B730" s="5" t="s">
        <v>1293</v>
      </c>
      <c r="C730" s="5">
        <v>120251</v>
      </c>
      <c r="D730" s="5" t="s">
        <v>1086</v>
      </c>
      <c r="E730" s="99" t="s">
        <v>1059</v>
      </c>
      <c r="F730" s="98" t="s">
        <v>226</v>
      </c>
      <c r="G730" s="98">
        <v>51800000</v>
      </c>
      <c r="H730" s="99" t="s">
        <v>484</v>
      </c>
      <c r="I730" s="66">
        <v>8</v>
      </c>
      <c r="J730" s="66" t="s">
        <v>484</v>
      </c>
      <c r="K730" s="99" t="s">
        <v>485</v>
      </c>
      <c r="L730" s="99" t="s">
        <v>484</v>
      </c>
      <c r="M730" s="99" t="s">
        <v>487</v>
      </c>
      <c r="R730" s="26">
        <v>36125.349030200414</v>
      </c>
      <c r="S730" s="26">
        <v>39418.183127624347</v>
      </c>
      <c r="T730" s="26">
        <v>38418.9242419847</v>
      </c>
      <c r="U730" s="26">
        <v>42907.157455868597</v>
      </c>
      <c r="V730" s="26">
        <v>41212.884015560056</v>
      </c>
      <c r="W730" s="26">
        <v>46007.801881792759</v>
      </c>
      <c r="X730" s="26">
        <v>52501.766583723518</v>
      </c>
      <c r="Y730" s="26">
        <v>61352.145962885734</v>
      </c>
      <c r="Z730" s="26">
        <f t="shared" si="11"/>
        <v>357944.21229964017</v>
      </c>
    </row>
    <row r="731" spans="1:26" hidden="1">
      <c r="A731" s="5" t="s">
        <v>39</v>
      </c>
      <c r="B731" s="5" t="s">
        <v>1293</v>
      </c>
      <c r="C731" s="5">
        <v>120252</v>
      </c>
      <c r="D731" s="5" t="s">
        <v>1087</v>
      </c>
      <c r="E731" s="99" t="s">
        <v>1059</v>
      </c>
      <c r="F731" s="98" t="s">
        <v>226</v>
      </c>
      <c r="G731" s="98">
        <v>51800000</v>
      </c>
      <c r="H731" s="99" t="s">
        <v>484</v>
      </c>
      <c r="I731" s="66">
        <v>8</v>
      </c>
      <c r="J731" s="66" t="s">
        <v>484</v>
      </c>
      <c r="K731" s="99" t="s">
        <v>485</v>
      </c>
      <c r="L731" s="99" t="s">
        <v>484</v>
      </c>
      <c r="M731" s="99" t="s">
        <v>487</v>
      </c>
      <c r="R731" s="26">
        <v>26835.465380537931</v>
      </c>
      <c r="S731" s="26">
        <v>25543.960305238481</v>
      </c>
      <c r="T731" s="26">
        <v>21509.559071187039</v>
      </c>
      <c r="U731" s="26">
        <v>18184.580351288489</v>
      </c>
      <c r="V731" s="26">
        <v>18783.909446537305</v>
      </c>
      <c r="W731" s="26">
        <v>19262.496463576215</v>
      </c>
      <c r="X731" s="26">
        <v>33833.469091852719</v>
      </c>
      <c r="Y731" s="26">
        <v>34044.800982269175</v>
      </c>
      <c r="Z731" s="26">
        <f t="shared" si="11"/>
        <v>197998.24109248735</v>
      </c>
    </row>
    <row r="732" spans="1:26" hidden="1">
      <c r="A732" s="5" t="s">
        <v>45</v>
      </c>
      <c r="B732" s="5" t="s">
        <v>1293</v>
      </c>
      <c r="C732" s="5">
        <v>123301</v>
      </c>
      <c r="D732" s="5" t="s">
        <v>1097</v>
      </c>
      <c r="E732" s="66" t="s">
        <v>1099</v>
      </c>
      <c r="F732" s="98" t="s">
        <v>226</v>
      </c>
      <c r="G732" s="98">
        <v>51800000</v>
      </c>
      <c r="H732" s="99" t="s">
        <v>484</v>
      </c>
      <c r="I732" s="66">
        <v>8</v>
      </c>
      <c r="J732" s="66" t="s">
        <v>484</v>
      </c>
      <c r="K732" s="99" t="s">
        <v>485</v>
      </c>
      <c r="L732" s="99" t="s">
        <v>484</v>
      </c>
      <c r="M732" s="99" t="s">
        <v>487</v>
      </c>
      <c r="R732" s="26">
        <v>566.22424037006181</v>
      </c>
      <c r="S732" s="26">
        <v>101.51039384045983</v>
      </c>
      <c r="T732" s="26">
        <v>349.70146560032651</v>
      </c>
      <c r="U732" s="26">
        <v>1508.2947031578842</v>
      </c>
      <c r="V732" s="26">
        <v>1142.2681077138079</v>
      </c>
      <c r="W732" s="26">
        <v>756.60225832236313</v>
      </c>
      <c r="X732" s="26">
        <v>729.23004813321859</v>
      </c>
      <c r="Y732" s="26">
        <v>1004.4250940707167</v>
      </c>
      <c r="Z732" s="26">
        <f t="shared" si="11"/>
        <v>6158.2563112088392</v>
      </c>
    </row>
    <row r="733" spans="1:26" hidden="1">
      <c r="A733" s="5" t="s">
        <v>48</v>
      </c>
      <c r="B733" s="5" t="s">
        <v>1293</v>
      </c>
      <c r="C733" s="5">
        <v>125001</v>
      </c>
      <c r="D733" s="5" t="s">
        <v>1103</v>
      </c>
      <c r="E733" s="66" t="s">
        <v>1099</v>
      </c>
      <c r="F733" s="98" t="s">
        <v>226</v>
      </c>
      <c r="G733" s="98">
        <v>51800000</v>
      </c>
      <c r="H733" s="99" t="s">
        <v>484</v>
      </c>
      <c r="I733" s="66">
        <v>8</v>
      </c>
      <c r="J733" s="66" t="s">
        <v>484</v>
      </c>
      <c r="K733" s="99" t="s">
        <v>485</v>
      </c>
      <c r="L733" s="99" t="s">
        <v>484</v>
      </c>
      <c r="M733" s="99" t="s">
        <v>487</v>
      </c>
      <c r="R733" s="26">
        <v>728.44045851393048</v>
      </c>
      <c r="S733" s="26">
        <v>562.29724922600542</v>
      </c>
      <c r="T733" s="26">
        <v>512.97638482972047</v>
      </c>
      <c r="U733" s="26">
        <v>461.70274566563364</v>
      </c>
      <c r="V733" s="26">
        <v>722.86401300309421</v>
      </c>
      <c r="W733" s="26">
        <v>627.75199535603588</v>
      </c>
      <c r="X733" s="26">
        <v>887.88989551083398</v>
      </c>
      <c r="Y733" s="26">
        <v>507.2120201238381</v>
      </c>
      <c r="Z733" s="26">
        <f t="shared" si="11"/>
        <v>5011.1347622290923</v>
      </c>
    </row>
    <row r="734" spans="1:26" hidden="1">
      <c r="A734" s="5" t="s">
        <v>50</v>
      </c>
      <c r="B734" s="5" t="s">
        <v>1293</v>
      </c>
      <c r="C734" s="5">
        <v>126001</v>
      </c>
      <c r="D734" s="5" t="s">
        <v>1110</v>
      </c>
      <c r="E734" s="66" t="s">
        <v>1099</v>
      </c>
      <c r="F734" s="98" t="s">
        <v>226</v>
      </c>
      <c r="G734" s="98">
        <v>51800000</v>
      </c>
      <c r="H734" s="99" t="s">
        <v>484</v>
      </c>
      <c r="I734" s="66">
        <v>8</v>
      </c>
      <c r="J734" s="66" t="s">
        <v>484</v>
      </c>
      <c r="K734" s="99" t="s">
        <v>485</v>
      </c>
      <c r="L734" s="99" t="s">
        <v>484</v>
      </c>
      <c r="M734" s="99" t="s">
        <v>487</v>
      </c>
      <c r="R734" s="26">
        <v>151.60609615384516</v>
      </c>
      <c r="S734" s="26">
        <v>151.60609615384516</v>
      </c>
      <c r="T734" s="26">
        <v>151.60609615384516</v>
      </c>
      <c r="U734" s="26">
        <v>151.60609615384516</v>
      </c>
      <c r="V734" s="26">
        <v>151.60609615384516</v>
      </c>
      <c r="W734" s="26">
        <v>151.60609615384516</v>
      </c>
      <c r="X734" s="26">
        <v>151.60609615384516</v>
      </c>
      <c r="Y734" s="26">
        <v>151.60609615384516</v>
      </c>
      <c r="Z734" s="26">
        <f t="shared" si="11"/>
        <v>1212.848769230761</v>
      </c>
    </row>
    <row r="735" spans="1:26" hidden="1">
      <c r="A735" s="5" t="s">
        <v>22</v>
      </c>
      <c r="B735" s="5" t="s">
        <v>1293</v>
      </c>
      <c r="E735" s="99" t="s">
        <v>1059</v>
      </c>
      <c r="F735" s="98" t="s">
        <v>183</v>
      </c>
      <c r="G735" s="98">
        <v>51110000</v>
      </c>
      <c r="H735" s="99" t="s">
        <v>459</v>
      </c>
      <c r="I735" s="66">
        <v>9</v>
      </c>
      <c r="J735" s="66" t="s">
        <v>460</v>
      </c>
      <c r="K735" s="99" t="s">
        <v>461</v>
      </c>
      <c r="L735" s="99" t="s">
        <v>460</v>
      </c>
      <c r="M735" s="99" t="s">
        <v>463</v>
      </c>
      <c r="R735" s="26">
        <v>5000</v>
      </c>
      <c r="S735" s="26">
        <v>5000</v>
      </c>
      <c r="T735" s="26">
        <v>5000</v>
      </c>
      <c r="U735" s="26">
        <v>5000</v>
      </c>
      <c r="V735" s="26">
        <v>5000</v>
      </c>
      <c r="W735" s="26">
        <v>5000</v>
      </c>
      <c r="X735" s="26">
        <v>5000</v>
      </c>
      <c r="Y735" s="26">
        <v>5000</v>
      </c>
      <c r="Z735" s="26">
        <f t="shared" si="11"/>
        <v>40000</v>
      </c>
    </row>
    <row r="736" spans="1:26" hidden="1">
      <c r="A736" s="5" t="s">
        <v>22</v>
      </c>
      <c r="B736" s="5" t="s">
        <v>1293</v>
      </c>
      <c r="E736" s="5" t="s">
        <v>1059</v>
      </c>
      <c r="F736" s="5" t="s">
        <v>181</v>
      </c>
      <c r="G736" s="5">
        <v>51010000</v>
      </c>
      <c r="H736" s="5" t="s">
        <v>453</v>
      </c>
      <c r="I736" s="5">
        <v>6</v>
      </c>
      <c r="J736" s="5" t="s">
        <v>454</v>
      </c>
      <c r="K736" s="5" t="s">
        <v>455</v>
      </c>
      <c r="L736" s="5" t="s">
        <v>454</v>
      </c>
      <c r="M736" s="5" t="s">
        <v>457</v>
      </c>
      <c r="R736" s="26">
        <v>4166.67</v>
      </c>
      <c r="S736" s="26">
        <v>4166.67</v>
      </c>
      <c r="T736" s="26">
        <v>4166.67</v>
      </c>
      <c r="U736" s="26">
        <v>4166.67</v>
      </c>
      <c r="V736" s="26">
        <v>4166.67</v>
      </c>
      <c r="W736" s="26">
        <v>4166.67</v>
      </c>
      <c r="X736" s="26">
        <v>4166.67</v>
      </c>
      <c r="Y736" s="26">
        <v>4166.67</v>
      </c>
      <c r="Z736" s="26">
        <f t="shared" si="11"/>
        <v>33333.359999999993</v>
      </c>
    </row>
    <row r="737" spans="1:26" hidden="1">
      <c r="A737" s="5" t="s">
        <v>22</v>
      </c>
      <c r="B737" s="5" t="s">
        <v>1300</v>
      </c>
      <c r="C737" s="65">
        <v>120105</v>
      </c>
      <c r="D737" s="66" t="s">
        <v>1064</v>
      </c>
      <c r="E737" s="66" t="s">
        <v>1059</v>
      </c>
      <c r="F737" s="65" t="s">
        <v>137</v>
      </c>
      <c r="G737" s="65">
        <v>69011000</v>
      </c>
      <c r="H737" s="66" t="s">
        <v>907</v>
      </c>
      <c r="I737" s="5">
        <v>45</v>
      </c>
      <c r="J737" s="5" t="s">
        <v>908</v>
      </c>
      <c r="K737" s="66" t="s">
        <v>909</v>
      </c>
      <c r="L737" s="66" t="s">
        <v>910</v>
      </c>
      <c r="M737" s="66" t="s">
        <v>912</v>
      </c>
      <c r="R737" s="26">
        <v>-291234.25251715124</v>
      </c>
      <c r="S737" s="26">
        <v>94257.044622381771</v>
      </c>
      <c r="T737" s="26">
        <v>-60459.049178141642</v>
      </c>
      <c r="U737" s="26">
        <v>-308455.98811137595</v>
      </c>
      <c r="V737" s="26">
        <v>708399.99863352592</v>
      </c>
      <c r="W737" s="26">
        <v>-377631.13893347222</v>
      </c>
      <c r="X737" s="26">
        <v>-342513.8907928901</v>
      </c>
      <c r="Y737" s="26">
        <v>19663.936857724562</v>
      </c>
      <c r="Z737" s="26">
        <f t="shared" si="11"/>
        <v>-557973.33941939892</v>
      </c>
    </row>
    <row r="738" spans="1:26" hidden="1">
      <c r="A738" s="5" t="s">
        <v>22</v>
      </c>
      <c r="B738" s="5" t="s">
        <v>1300</v>
      </c>
      <c r="C738" s="65">
        <v>120105</v>
      </c>
      <c r="D738" s="66" t="s">
        <v>1064</v>
      </c>
      <c r="E738" s="66" t="s">
        <v>1059</v>
      </c>
      <c r="F738" s="65" t="s">
        <v>138</v>
      </c>
      <c r="G738" s="65">
        <v>69021000</v>
      </c>
      <c r="H738" s="66" t="s">
        <v>914</v>
      </c>
      <c r="I738" s="5">
        <v>45</v>
      </c>
      <c r="J738" s="5" t="s">
        <v>908</v>
      </c>
      <c r="K738" s="66" t="s">
        <v>915</v>
      </c>
      <c r="L738" s="66" t="s">
        <v>916</v>
      </c>
      <c r="M738" s="66" t="s">
        <v>918</v>
      </c>
      <c r="R738" s="26">
        <v>-51394.27985596787</v>
      </c>
      <c r="S738" s="26">
        <v>16633.596109832077</v>
      </c>
      <c r="T738" s="26">
        <v>-10669.243972613231</v>
      </c>
      <c r="U738" s="26">
        <v>-54433.409666713407</v>
      </c>
      <c r="V738" s="26">
        <v>125011.76446473986</v>
      </c>
      <c r="W738" s="26">
        <v>-66640.789223553918</v>
      </c>
      <c r="X738" s="26">
        <v>-60443.6277869806</v>
      </c>
      <c r="Y738" s="26">
        <v>3470.1065043043345</v>
      </c>
      <c r="Z738" s="26">
        <f t="shared" si="11"/>
        <v>-98465.883426952758</v>
      </c>
    </row>
    <row r="739" spans="1:26" hidden="1">
      <c r="A739" s="5" t="s">
        <v>22</v>
      </c>
      <c r="B739" s="5" t="s">
        <v>1301</v>
      </c>
      <c r="E739" s="5" t="s">
        <v>1059</v>
      </c>
      <c r="F739" s="5" t="s">
        <v>146</v>
      </c>
      <c r="G739" s="5">
        <v>86021500</v>
      </c>
      <c r="H739" s="5" t="s">
        <v>1019</v>
      </c>
      <c r="I739" s="5">
        <v>50</v>
      </c>
      <c r="J739" s="5" t="s">
        <v>1020</v>
      </c>
      <c r="K739" s="5" t="s">
        <v>1021</v>
      </c>
      <c r="L739" s="5" t="s">
        <v>1022</v>
      </c>
      <c r="M739" s="5" t="s">
        <v>1024</v>
      </c>
      <c r="T739" s="26">
        <v>-907089.65210460732</v>
      </c>
      <c r="W739" s="26">
        <v>-733689.09860618133</v>
      </c>
      <c r="Z739" s="26">
        <f t="shared" si="11"/>
        <v>-1640778.7507107886</v>
      </c>
    </row>
  </sheetData>
  <autoFilter ref="A1:Z739">
    <filterColumn colId="7">
      <filters>
        <filter val="OthRev WW-Misc Svc"/>
      </filters>
    </filterColumn>
    <filterColumn colId="8">
      <filters>
        <filter val="3"/>
      </filters>
    </filterColumn>
  </autoFilter>
  <pageMargins left="0.7" right="0.7" top="0.75" bottom="0.75" header="0.3" footer="0.3"/>
  <customProperties>
    <customPr name="_pios_id" r:id="rId1"/>
  </customPropertie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32"/>
  <sheetViews>
    <sheetView topLeftCell="A34" zoomScale="80" zoomScaleNormal="80" workbookViewId="0">
      <selection activeCell="O58" sqref="O58"/>
    </sheetView>
  </sheetViews>
  <sheetFormatPr defaultRowHeight="14.4"/>
  <cols>
    <col min="1" max="1" width="11.6640625" style="5" bestFit="1" customWidth="1"/>
    <col min="2" max="2" width="43.5546875" style="5" customWidth="1"/>
    <col min="3" max="4" width="12.88671875" style="5" customWidth="1"/>
    <col min="5" max="5" width="12.88671875" style="5" bestFit="1" customWidth="1"/>
    <col min="6" max="6" width="12.6640625" style="5" customWidth="1"/>
    <col min="7" max="8" width="12.88671875" style="5" bestFit="1" customWidth="1"/>
    <col min="9" max="10" width="13.5546875" style="5" bestFit="1" customWidth="1"/>
    <col min="11" max="11" width="12.88671875" style="5" bestFit="1" customWidth="1"/>
    <col min="12" max="12" width="13.5546875" style="5" bestFit="1" customWidth="1"/>
    <col min="13" max="14" width="12.88671875" style="5" bestFit="1" customWidth="1"/>
    <col min="15" max="15" width="13.88671875" style="5" bestFit="1" customWidth="1"/>
    <col min="16" max="16384" width="8.88671875" style="5"/>
  </cols>
  <sheetData>
    <row r="1" spans="1:15">
      <c r="A1" s="76" t="s">
        <v>1305</v>
      </c>
      <c r="F1" s="5" t="s">
        <v>1306</v>
      </c>
    </row>
    <row r="2" spans="1:15">
      <c r="A2" s="76" t="s">
        <v>1383</v>
      </c>
    </row>
    <row r="3" spans="1:15">
      <c r="C3" s="22" t="s">
        <v>1139</v>
      </c>
    </row>
    <row r="4" spans="1:15">
      <c r="A4" s="22" t="s">
        <v>1124</v>
      </c>
      <c r="B4" s="22" t="s">
        <v>246</v>
      </c>
      <c r="C4" s="5" t="s">
        <v>1126</v>
      </c>
      <c r="D4" s="5" t="s">
        <v>1127</v>
      </c>
      <c r="E4" s="5" t="s">
        <v>1128</v>
      </c>
      <c r="F4" s="5" t="s">
        <v>1129</v>
      </c>
      <c r="G4" s="5" t="s">
        <v>1130</v>
      </c>
      <c r="H4" s="5" t="s">
        <v>1131</v>
      </c>
      <c r="I4" s="5" t="s">
        <v>1132</v>
      </c>
      <c r="J4" s="5" t="s">
        <v>1133</v>
      </c>
      <c r="K4" s="5" t="s">
        <v>1134</v>
      </c>
      <c r="L4" s="5" t="s">
        <v>1135</v>
      </c>
      <c r="M4" s="5" t="s">
        <v>1136</v>
      </c>
      <c r="N4" s="5" t="s">
        <v>1137</v>
      </c>
      <c r="O4" s="5" t="s">
        <v>1138</v>
      </c>
    </row>
    <row r="5" spans="1:15">
      <c r="A5" s="5" t="s">
        <v>251</v>
      </c>
      <c r="B5" s="5" t="s">
        <v>252</v>
      </c>
      <c r="C5" s="23">
        <v>-3827608</v>
      </c>
      <c r="D5" s="23">
        <v>-3643417</v>
      </c>
      <c r="E5" s="23">
        <v>-3848663</v>
      </c>
      <c r="F5" s="23">
        <v>-3718674</v>
      </c>
      <c r="G5" s="23">
        <v>-3778534</v>
      </c>
      <c r="H5" s="23">
        <v>-4070051</v>
      </c>
      <c r="I5" s="23">
        <v>-4697984</v>
      </c>
      <c r="J5" s="23">
        <v>-4016598</v>
      </c>
      <c r="K5" s="23">
        <v>-4136798</v>
      </c>
      <c r="L5" s="23">
        <v>-4135994</v>
      </c>
      <c r="M5" s="23">
        <v>-3834280</v>
      </c>
      <c r="N5" s="23">
        <v>-3777017</v>
      </c>
      <c r="O5" s="23">
        <v>-47485618</v>
      </c>
    </row>
    <row r="6" spans="1:15">
      <c r="A6" s="5" t="s">
        <v>259</v>
      </c>
      <c r="B6" s="5" t="s">
        <v>260</v>
      </c>
      <c r="C6" s="23">
        <v>-1563210</v>
      </c>
      <c r="D6" s="23">
        <v>-1543924</v>
      </c>
      <c r="E6" s="23">
        <v>-1615557</v>
      </c>
      <c r="F6" s="23">
        <v>-1682354</v>
      </c>
      <c r="G6" s="23">
        <v>-1484004</v>
      </c>
      <c r="H6" s="23">
        <v>-1825500</v>
      </c>
      <c r="I6" s="23">
        <v>-2079753</v>
      </c>
      <c r="J6" s="23">
        <v>-1959897</v>
      </c>
      <c r="K6" s="23">
        <v>-2054522</v>
      </c>
      <c r="L6" s="23">
        <v>-1959385</v>
      </c>
      <c r="M6" s="23">
        <v>-1768128</v>
      </c>
      <c r="N6" s="23">
        <v>-1558050</v>
      </c>
      <c r="O6" s="23">
        <v>-21094284</v>
      </c>
    </row>
    <row r="7" spans="1:15">
      <c r="A7" s="5" t="s">
        <v>265</v>
      </c>
      <c r="B7" s="5" t="s">
        <v>266</v>
      </c>
      <c r="C7" s="23">
        <v>-210302</v>
      </c>
      <c r="D7" s="23">
        <v>-200623</v>
      </c>
      <c r="E7" s="23">
        <v>-196449</v>
      </c>
      <c r="F7" s="23">
        <v>-199819</v>
      </c>
      <c r="G7" s="23">
        <v>-201395</v>
      </c>
      <c r="H7" s="23">
        <v>-236553</v>
      </c>
      <c r="I7" s="23">
        <v>-231679</v>
      </c>
      <c r="J7" s="23">
        <v>-247937</v>
      </c>
      <c r="K7" s="23">
        <v>-222383</v>
      </c>
      <c r="L7" s="23">
        <v>-206768</v>
      </c>
      <c r="M7" s="23">
        <v>-196580</v>
      </c>
      <c r="N7" s="23">
        <v>-189994</v>
      </c>
      <c r="O7" s="23">
        <v>-2540482</v>
      </c>
    </row>
    <row r="8" spans="1:15">
      <c r="A8" s="5" t="s">
        <v>271</v>
      </c>
      <c r="B8" s="5" t="s">
        <v>272</v>
      </c>
      <c r="C8" s="23">
        <v>-311709</v>
      </c>
      <c r="D8" s="23">
        <v>-311709</v>
      </c>
      <c r="E8" s="23">
        <v>-311709</v>
      </c>
      <c r="F8" s="23">
        <v>-311709</v>
      </c>
      <c r="G8" s="23">
        <v>-311709</v>
      </c>
      <c r="H8" s="23">
        <v>-311709</v>
      </c>
      <c r="I8" s="23">
        <v>-311709</v>
      </c>
      <c r="J8" s="23">
        <v>-311709</v>
      </c>
      <c r="K8" s="23">
        <v>-311709</v>
      </c>
      <c r="L8" s="23">
        <v>-311709</v>
      </c>
      <c r="M8" s="23">
        <v>-311709</v>
      </c>
      <c r="N8" s="23">
        <v>-311709</v>
      </c>
      <c r="O8" s="23">
        <v>-3740508</v>
      </c>
    </row>
    <row r="9" spans="1:15">
      <c r="A9" s="5" t="s">
        <v>277</v>
      </c>
      <c r="B9" s="5" t="s">
        <v>278</v>
      </c>
      <c r="C9" s="23">
        <v>-224987</v>
      </c>
      <c r="D9" s="23">
        <v>-224987</v>
      </c>
      <c r="E9" s="23">
        <v>-224987</v>
      </c>
      <c r="F9" s="23">
        <v>-224987</v>
      </c>
      <c r="G9" s="23">
        <v>-224987</v>
      </c>
      <c r="H9" s="23">
        <v>-224987</v>
      </c>
      <c r="I9" s="23">
        <v>-224987</v>
      </c>
      <c r="J9" s="23">
        <v>-224987</v>
      </c>
      <c r="K9" s="23">
        <v>-224987</v>
      </c>
      <c r="L9" s="23">
        <v>-224987</v>
      </c>
      <c r="M9" s="23">
        <v>-224987</v>
      </c>
      <c r="N9" s="23">
        <v>-224987</v>
      </c>
      <c r="O9" s="23">
        <v>-2699844</v>
      </c>
    </row>
    <row r="10" spans="1:15">
      <c r="A10" s="5" t="s">
        <v>283</v>
      </c>
      <c r="B10" s="5" t="s">
        <v>284</v>
      </c>
      <c r="C10" s="23">
        <v>-422232</v>
      </c>
      <c r="D10" s="23">
        <v>-419167</v>
      </c>
      <c r="E10" s="23">
        <v>-390015</v>
      </c>
      <c r="F10" s="23">
        <v>-394668</v>
      </c>
      <c r="G10" s="23">
        <v>-481815</v>
      </c>
      <c r="H10" s="23">
        <v>-539550</v>
      </c>
      <c r="I10" s="23">
        <v>-552994</v>
      </c>
      <c r="J10" s="23">
        <v>-615206</v>
      </c>
      <c r="K10" s="23">
        <v>-608355</v>
      </c>
      <c r="L10" s="23">
        <v>-576776</v>
      </c>
      <c r="M10" s="23">
        <v>-463416</v>
      </c>
      <c r="N10" s="23">
        <v>-440698</v>
      </c>
      <c r="O10" s="23">
        <v>-5904892</v>
      </c>
    </row>
    <row r="11" spans="1:15">
      <c r="A11" s="5" t="s">
        <v>289</v>
      </c>
      <c r="B11" s="5" t="s">
        <v>290</v>
      </c>
      <c r="C11" s="23">
        <v>-133896</v>
      </c>
      <c r="D11" s="23">
        <v>-119861</v>
      </c>
      <c r="E11" s="23">
        <v>-136802</v>
      </c>
      <c r="F11" s="23">
        <v>-132771</v>
      </c>
      <c r="G11" s="23">
        <v>-141485</v>
      </c>
      <c r="H11" s="23">
        <v>-157766</v>
      </c>
      <c r="I11" s="23">
        <v>-185513</v>
      </c>
      <c r="J11" s="23">
        <v>-178676</v>
      </c>
      <c r="K11" s="23">
        <v>-170469</v>
      </c>
      <c r="L11" s="23">
        <v>-165482</v>
      </c>
      <c r="M11" s="23">
        <v>-133581</v>
      </c>
      <c r="N11" s="23">
        <v>-118448</v>
      </c>
      <c r="O11" s="23">
        <v>-1774750</v>
      </c>
    </row>
    <row r="12" spans="1:15">
      <c r="A12" s="5" t="s">
        <v>298</v>
      </c>
      <c r="B12" s="5" t="s">
        <v>299</v>
      </c>
      <c r="C12" s="23">
        <v>-7053.666666666667</v>
      </c>
      <c r="D12" s="23">
        <v>-7053.666666666667</v>
      </c>
      <c r="E12" s="23">
        <v>-7053.666666666667</v>
      </c>
      <c r="F12" s="23">
        <v>-7053.666666666667</v>
      </c>
      <c r="G12" s="23">
        <v>-7053.666666666667</v>
      </c>
      <c r="H12" s="23">
        <v>-7053.666666666667</v>
      </c>
      <c r="I12" s="23">
        <v>-7053.666666666667</v>
      </c>
      <c r="J12" s="23">
        <v>-7053.666666666667</v>
      </c>
      <c r="K12" s="23">
        <v>-7053.666666666667</v>
      </c>
      <c r="L12" s="23">
        <v>-7053.666666666667</v>
      </c>
      <c r="M12" s="23">
        <v>-7053.666666666667</v>
      </c>
      <c r="N12" s="23">
        <v>-7053.666666666667</v>
      </c>
      <c r="O12" s="23">
        <v>-84644</v>
      </c>
    </row>
    <row r="13" spans="1:15">
      <c r="A13" s="5" t="s">
        <v>306</v>
      </c>
      <c r="B13" s="5" t="s">
        <v>305</v>
      </c>
      <c r="C13" s="23">
        <v>-34164.409390225803</v>
      </c>
      <c r="D13" s="23">
        <v>-27400.2989638039</v>
      </c>
      <c r="E13" s="23">
        <v>-27815.36146362</v>
      </c>
      <c r="F13" s="23">
        <v>-31222.422992706201</v>
      </c>
      <c r="G13" s="23">
        <v>-29189.916852472899</v>
      </c>
      <c r="H13" s="23">
        <v>-25936.9472372362</v>
      </c>
      <c r="I13" s="23">
        <v>-26363.050468551999</v>
      </c>
      <c r="J13" s="23">
        <v>-34468.727768978802</v>
      </c>
      <c r="K13" s="23">
        <v>-35673.852126891397</v>
      </c>
      <c r="L13" s="23">
        <v>-36808.5173442128</v>
      </c>
      <c r="M13" s="23">
        <v>-34561.819410183598</v>
      </c>
      <c r="N13" s="23">
        <v>-32369.4695041614</v>
      </c>
      <c r="O13" s="23">
        <v>-375974.79352304491</v>
      </c>
    </row>
    <row r="14" spans="1:15">
      <c r="A14" s="5" t="s">
        <v>324</v>
      </c>
      <c r="B14" s="5" t="s">
        <v>325</v>
      </c>
      <c r="C14" s="23">
        <v>-189819.01666666669</v>
      </c>
      <c r="D14" s="23">
        <v>-180107.25666666668</v>
      </c>
      <c r="E14" s="23">
        <v>-195626.92444444442</v>
      </c>
      <c r="F14" s="23">
        <v>-182981.85444444444</v>
      </c>
      <c r="G14" s="23">
        <v>-188854.74444444446</v>
      </c>
      <c r="H14" s="23">
        <v>-209516.00444444444</v>
      </c>
      <c r="I14" s="23">
        <v>-206932.53666666668</v>
      </c>
      <c r="J14" s="23">
        <v>-221902.75666666668</v>
      </c>
      <c r="K14" s="23">
        <v>-178931.70777777777</v>
      </c>
      <c r="L14" s="23">
        <v>-177703.74777777778</v>
      </c>
      <c r="M14" s="23">
        <v>-160709.64222222223</v>
      </c>
      <c r="N14" s="23">
        <v>-181562.08444444445</v>
      </c>
      <c r="O14" s="23">
        <v>-2274648.2766666668</v>
      </c>
    </row>
    <row r="15" spans="1:15">
      <c r="A15" s="5" t="s">
        <v>455</v>
      </c>
      <c r="B15" s="5" t="s">
        <v>454</v>
      </c>
      <c r="C15" s="23">
        <v>46134.899300454083</v>
      </c>
      <c r="D15" s="23">
        <v>23926.641396277657</v>
      </c>
      <c r="E15" s="23">
        <v>21345.134945385609</v>
      </c>
      <c r="F15" s="23">
        <v>16743.619432958389</v>
      </c>
      <c r="G15" s="23">
        <v>14112.772262439199</v>
      </c>
      <c r="H15" s="23">
        <v>16148.57035425506</v>
      </c>
      <c r="I15" s="23">
        <v>14493.682617960732</v>
      </c>
      <c r="J15" s="23">
        <v>15294.97590470551</v>
      </c>
      <c r="K15" s="23">
        <v>15939.365703035981</v>
      </c>
      <c r="L15" s="23">
        <v>17952.467063823355</v>
      </c>
      <c r="M15" s="23">
        <v>12633.537488017495</v>
      </c>
      <c r="N15" s="23">
        <v>14927.880950679577</v>
      </c>
      <c r="O15" s="23">
        <v>229653.54741999265</v>
      </c>
    </row>
    <row r="16" spans="1:15">
      <c r="A16" s="5" t="s">
        <v>467</v>
      </c>
      <c r="B16" s="5" t="s">
        <v>468</v>
      </c>
      <c r="C16" s="23">
        <v>252658.35235090228</v>
      </c>
      <c r="D16" s="23">
        <v>292856.4777457093</v>
      </c>
      <c r="E16" s="23">
        <v>335110.0408567682</v>
      </c>
      <c r="F16" s="23">
        <v>311362.30999536027</v>
      </c>
      <c r="G16" s="23">
        <v>316371.29437444475</v>
      </c>
      <c r="H16" s="23">
        <v>439860.42584402033</v>
      </c>
      <c r="I16" s="23">
        <v>445583.12972148863</v>
      </c>
      <c r="J16" s="23">
        <v>430429.05928237602</v>
      </c>
      <c r="K16" s="23">
        <v>399226.2280461968</v>
      </c>
      <c r="L16" s="23">
        <v>320023.59650670108</v>
      </c>
      <c r="M16" s="23">
        <v>314415.34019930166</v>
      </c>
      <c r="N16" s="23">
        <v>286917.60815953161</v>
      </c>
      <c r="O16" s="23">
        <v>4144813.8630828005</v>
      </c>
    </row>
    <row r="17" spans="1:15">
      <c r="A17" s="5" t="s">
        <v>485</v>
      </c>
      <c r="B17" s="5" t="s">
        <v>484</v>
      </c>
      <c r="C17" s="23">
        <v>129557.24251528432</v>
      </c>
      <c r="D17" s="23">
        <v>127235.87689804558</v>
      </c>
      <c r="E17" s="23">
        <v>121000.89293042036</v>
      </c>
      <c r="F17" s="23">
        <v>123593.12225134937</v>
      </c>
      <c r="G17" s="23">
        <v>120731.55261500468</v>
      </c>
      <c r="H17" s="23">
        <v>155389.56226635262</v>
      </c>
      <c r="I17" s="23">
        <v>196998.13950693287</v>
      </c>
      <c r="J17" s="23">
        <v>201905.24265583223</v>
      </c>
      <c r="K17" s="23">
        <v>182120.47753070618</v>
      </c>
      <c r="L17" s="23">
        <v>167028.16787262302</v>
      </c>
      <c r="M17" s="23">
        <v>125219.07803474144</v>
      </c>
      <c r="N17" s="23">
        <v>145870.5991443668</v>
      </c>
      <c r="O17" s="23">
        <v>1796649.9542216596</v>
      </c>
    </row>
    <row r="18" spans="1:15">
      <c r="A18" s="5" t="s">
        <v>461</v>
      </c>
      <c r="B18" s="5" t="s">
        <v>460</v>
      </c>
      <c r="C18" s="23">
        <v>31331.16843622037</v>
      </c>
      <c r="D18" s="23">
        <v>31331.16843622037</v>
      </c>
      <c r="E18" s="23">
        <v>31331.16843622037</v>
      </c>
      <c r="F18" s="23">
        <v>31331.16843622037</v>
      </c>
      <c r="G18" s="23">
        <v>31331.16843622037</v>
      </c>
      <c r="H18" s="23">
        <v>31331.16843622037</v>
      </c>
      <c r="I18" s="23">
        <v>31331.16843622037</v>
      </c>
      <c r="J18" s="23">
        <v>31331.16843622037</v>
      </c>
      <c r="K18" s="23">
        <v>31331.16843622037</v>
      </c>
      <c r="L18" s="23">
        <v>31331.16843622037</v>
      </c>
      <c r="M18" s="23">
        <v>31331.16843622037</v>
      </c>
      <c r="N18" s="23">
        <v>31331.16843622037</v>
      </c>
      <c r="O18" s="23">
        <v>375974.02123464452</v>
      </c>
    </row>
    <row r="19" spans="1:15">
      <c r="A19" s="5" t="s">
        <v>348</v>
      </c>
      <c r="B19" s="5" t="s">
        <v>349</v>
      </c>
      <c r="C19" s="23">
        <v>591622.55806422618</v>
      </c>
      <c r="D19" s="23">
        <v>591990.31910680933</v>
      </c>
      <c r="E19" s="23">
        <v>643605.45735509985</v>
      </c>
      <c r="F19" s="23">
        <v>600170.33825984364</v>
      </c>
      <c r="G19" s="23">
        <v>626553.599172469</v>
      </c>
      <c r="H19" s="23">
        <v>626553.599172469</v>
      </c>
      <c r="I19" s="23">
        <v>600170.33825984364</v>
      </c>
      <c r="J19" s="23">
        <v>652936.84991940623</v>
      </c>
      <c r="K19" s="23">
        <v>626553.599172469</v>
      </c>
      <c r="L19" s="23">
        <v>600170.33825984364</v>
      </c>
      <c r="M19" s="23">
        <v>632389.15827645932</v>
      </c>
      <c r="N19" s="23">
        <v>632389.15827645932</v>
      </c>
      <c r="O19" s="23">
        <v>7425105.3132953998</v>
      </c>
    </row>
    <row r="20" spans="1:15">
      <c r="A20" s="5" t="s">
        <v>450</v>
      </c>
      <c r="B20" s="5" t="s">
        <v>451</v>
      </c>
      <c r="C20" s="23">
        <v>46366.411705509461</v>
      </c>
      <c r="D20" s="23">
        <v>46366.411705509461</v>
      </c>
      <c r="E20" s="23">
        <v>46366.411705509461</v>
      </c>
      <c r="F20" s="23">
        <v>46366.411705509461</v>
      </c>
      <c r="G20" s="23">
        <v>46366.411705509461</v>
      </c>
      <c r="H20" s="23">
        <v>46366.411705509461</v>
      </c>
      <c r="I20" s="23">
        <v>46366.411705509461</v>
      </c>
      <c r="J20" s="23">
        <v>46366.411705509461</v>
      </c>
      <c r="K20" s="23">
        <v>46366.411705509461</v>
      </c>
      <c r="L20" s="23">
        <v>46366.411705509461</v>
      </c>
      <c r="M20" s="23">
        <v>46366.411705509461</v>
      </c>
      <c r="N20" s="23">
        <v>46366.411705509461</v>
      </c>
      <c r="O20" s="23">
        <v>556396.9404661135</v>
      </c>
    </row>
    <row r="21" spans="1:15">
      <c r="A21" s="5" t="s">
        <v>443</v>
      </c>
      <c r="B21" s="5" t="s">
        <v>444</v>
      </c>
      <c r="C21" s="23">
        <v>147974.71848565069</v>
      </c>
      <c r="D21" s="23">
        <v>147974.71848565069</v>
      </c>
      <c r="E21" s="23">
        <v>147974.71848565069</v>
      </c>
      <c r="F21" s="23">
        <v>147974.71848565069</v>
      </c>
      <c r="G21" s="23">
        <v>147974.71848565069</v>
      </c>
      <c r="H21" s="23">
        <v>147974.71848565069</v>
      </c>
      <c r="I21" s="23">
        <v>147974.71848565069</v>
      </c>
      <c r="J21" s="23">
        <v>147974.71848565069</v>
      </c>
      <c r="K21" s="23">
        <v>147974.71848565069</v>
      </c>
      <c r="L21" s="23">
        <v>147974.71848565069</v>
      </c>
      <c r="M21" s="23">
        <v>147974.71848565069</v>
      </c>
      <c r="N21" s="23">
        <v>147974.71848565069</v>
      </c>
      <c r="O21" s="23">
        <v>1775696.621827808</v>
      </c>
    </row>
    <row r="22" spans="1:15">
      <c r="A22" s="5" t="s">
        <v>415</v>
      </c>
      <c r="B22" s="5" t="s">
        <v>414</v>
      </c>
      <c r="C22" s="23">
        <v>35086.974397959675</v>
      </c>
      <c r="D22" s="23">
        <v>36481.349467874301</v>
      </c>
      <c r="E22" s="23">
        <v>32407.100258288665</v>
      </c>
      <c r="F22" s="23">
        <v>32368.345792072989</v>
      </c>
      <c r="G22" s="23">
        <v>33917.284981718505</v>
      </c>
      <c r="H22" s="23">
        <v>30393.884571384959</v>
      </c>
      <c r="I22" s="23">
        <v>29871.608750253064</v>
      </c>
      <c r="J22" s="23">
        <v>34615.65655846821</v>
      </c>
      <c r="K22" s="23">
        <v>33498.73862294737</v>
      </c>
      <c r="L22" s="23">
        <v>33377.33690860559</v>
      </c>
      <c r="M22" s="23">
        <v>38391.549970178385</v>
      </c>
      <c r="N22" s="23">
        <v>63590.284863476802</v>
      </c>
      <c r="O22" s="23">
        <v>434000.11514322856</v>
      </c>
    </row>
    <row r="23" spans="1:15">
      <c r="A23" s="5" t="s">
        <v>688</v>
      </c>
      <c r="B23" s="5" t="s">
        <v>689</v>
      </c>
      <c r="C23" s="23">
        <v>676450.53595313209</v>
      </c>
      <c r="D23" s="23">
        <v>684753.11904561706</v>
      </c>
      <c r="E23" s="23">
        <v>692602.56854649493</v>
      </c>
      <c r="F23" s="23">
        <v>664295.66839635745</v>
      </c>
      <c r="G23" s="23">
        <v>671650.7868906951</v>
      </c>
      <c r="H23" s="23">
        <v>677555.85159561853</v>
      </c>
      <c r="I23" s="23">
        <v>659269.52648930461</v>
      </c>
      <c r="J23" s="23">
        <v>694111.70115611167</v>
      </c>
      <c r="K23" s="23">
        <v>674787.12284161185</v>
      </c>
      <c r="L23" s="23">
        <v>654650.23538908805</v>
      </c>
      <c r="M23" s="23">
        <v>661925.73263069522</v>
      </c>
      <c r="N23" s="23">
        <v>655172.34879714926</v>
      </c>
      <c r="O23" s="23">
        <v>8067225.1977318749</v>
      </c>
    </row>
    <row r="24" spans="1:15">
      <c r="A24" s="5" t="s">
        <v>651</v>
      </c>
      <c r="B24" s="5" t="s">
        <v>650</v>
      </c>
      <c r="C24" s="23">
        <v>51727.161418621734</v>
      </c>
      <c r="D24" s="23">
        <v>50451.054451643759</v>
      </c>
      <c r="E24" s="23">
        <v>68440.553681558187</v>
      </c>
      <c r="F24" s="23">
        <v>64398.468669404574</v>
      </c>
      <c r="G24" s="23">
        <v>73562.563878964371</v>
      </c>
      <c r="H24" s="23">
        <v>69375.193302042419</v>
      </c>
      <c r="I24" s="23">
        <v>70357.952982195173</v>
      </c>
      <c r="J24" s="23">
        <v>66962.712618277656</v>
      </c>
      <c r="K24" s="23">
        <v>63623.92078589437</v>
      </c>
      <c r="L24" s="23">
        <v>66539.811324652619</v>
      </c>
      <c r="M24" s="23">
        <v>57807.871266346418</v>
      </c>
      <c r="N24" s="23">
        <v>56466.061910205681</v>
      </c>
      <c r="O24" s="23">
        <v>759713.32628980698</v>
      </c>
    </row>
    <row r="25" spans="1:15">
      <c r="A25" s="5" t="s">
        <v>554</v>
      </c>
      <c r="B25" s="5" t="s">
        <v>555</v>
      </c>
      <c r="C25" s="23">
        <v>51138.03899263034</v>
      </c>
      <c r="D25" s="23">
        <v>64276.572623833548</v>
      </c>
      <c r="E25" s="23">
        <v>56446.566474859908</v>
      </c>
      <c r="F25" s="23">
        <v>48366.909859359293</v>
      </c>
      <c r="G25" s="23">
        <v>43668.613645814425</v>
      </c>
      <c r="H25" s="23">
        <v>52606.948070559309</v>
      </c>
      <c r="I25" s="23">
        <v>47318.280391892287</v>
      </c>
      <c r="J25" s="23">
        <v>48584.800559868432</v>
      </c>
      <c r="K25" s="23">
        <v>47287.406158197598</v>
      </c>
      <c r="L25" s="23">
        <v>46556.095756470473</v>
      </c>
      <c r="M25" s="23">
        <v>43165.531788234475</v>
      </c>
      <c r="N25" s="23">
        <v>50267.093078279569</v>
      </c>
      <c r="O25" s="23">
        <v>599682.85739999963</v>
      </c>
    </row>
    <row r="26" spans="1:15">
      <c r="A26" s="5" t="s">
        <v>618</v>
      </c>
      <c r="B26" s="5" t="s">
        <v>617</v>
      </c>
      <c r="C26" s="23">
        <v>20738.600909887013</v>
      </c>
      <c r="D26" s="23">
        <v>20405.299731322357</v>
      </c>
      <c r="E26" s="23">
        <v>20844.105042307343</v>
      </c>
      <c r="F26" s="23">
        <v>20428.003526590914</v>
      </c>
      <c r="G26" s="23">
        <v>20783.111389972768</v>
      </c>
      <c r="H26" s="23">
        <v>20595.595588929315</v>
      </c>
      <c r="I26" s="23">
        <v>20607.750942627154</v>
      </c>
      <c r="J26" s="23">
        <v>23484.738154413128</v>
      </c>
      <c r="K26" s="23">
        <v>20512.124883528184</v>
      </c>
      <c r="L26" s="23">
        <v>20698.477398491876</v>
      </c>
      <c r="M26" s="23">
        <v>20634.851564942932</v>
      </c>
      <c r="N26" s="23">
        <v>20826.744476320404</v>
      </c>
      <c r="O26" s="23">
        <v>250559.40360933339</v>
      </c>
    </row>
    <row r="27" spans="1:15">
      <c r="A27" s="5" t="s">
        <v>597</v>
      </c>
      <c r="B27" s="5" t="s">
        <v>598</v>
      </c>
      <c r="C27" s="23">
        <v>1614.9999999999998</v>
      </c>
      <c r="D27" s="23">
        <v>1515</v>
      </c>
      <c r="E27" s="23">
        <v>1565</v>
      </c>
      <c r="F27" s="23">
        <v>1365</v>
      </c>
      <c r="G27" s="23">
        <v>1515</v>
      </c>
      <c r="H27" s="23">
        <v>1815</v>
      </c>
      <c r="I27" s="23">
        <v>1365</v>
      </c>
      <c r="J27" s="23">
        <v>5515</v>
      </c>
      <c r="K27" s="23">
        <v>1565</v>
      </c>
      <c r="L27" s="23">
        <v>1765</v>
      </c>
      <c r="M27" s="23">
        <v>1365</v>
      </c>
      <c r="N27" s="23">
        <v>1565</v>
      </c>
      <c r="O27" s="23">
        <v>22530</v>
      </c>
    </row>
    <row r="28" spans="1:15">
      <c r="A28" s="5" t="s">
        <v>528</v>
      </c>
      <c r="B28" s="5" t="s">
        <v>529</v>
      </c>
      <c r="C28" s="23">
        <v>22864.01475148695</v>
      </c>
      <c r="D28" s="23">
        <v>22628.314116547608</v>
      </c>
      <c r="E28" s="23">
        <v>25535.621524634127</v>
      </c>
      <c r="F28" s="23">
        <v>23694.959362798523</v>
      </c>
      <c r="G28" s="23">
        <v>23238.539065479545</v>
      </c>
      <c r="H28" s="23">
        <v>23127.679868537733</v>
      </c>
      <c r="I28" s="23">
        <v>23363.380503477074</v>
      </c>
      <c r="J28" s="23">
        <v>23445.276486803457</v>
      </c>
      <c r="K28" s="23">
        <v>24237.270569459801</v>
      </c>
      <c r="L28" s="23">
        <v>24850.491712903677</v>
      </c>
      <c r="M28" s="23">
        <v>23227.553018935763</v>
      </c>
      <c r="N28" s="23">
        <v>23227.553018935763</v>
      </c>
      <c r="O28" s="23">
        <v>283440.65399999998</v>
      </c>
    </row>
    <row r="29" spans="1:15">
      <c r="A29" s="5" t="s">
        <v>523</v>
      </c>
      <c r="B29" s="5" t="s">
        <v>522</v>
      </c>
      <c r="C29" s="23">
        <v>1000</v>
      </c>
      <c r="D29" s="23">
        <v>750</v>
      </c>
      <c r="E29" s="23">
        <v>1000</v>
      </c>
      <c r="F29" s="23">
        <v>1000</v>
      </c>
      <c r="G29" s="23">
        <v>750</v>
      </c>
      <c r="H29" s="23">
        <v>1000</v>
      </c>
      <c r="I29" s="23">
        <v>1000</v>
      </c>
      <c r="J29" s="23">
        <v>750</v>
      </c>
      <c r="K29" s="23">
        <v>1000</v>
      </c>
      <c r="L29" s="23">
        <v>1000</v>
      </c>
      <c r="M29" s="23">
        <v>750</v>
      </c>
      <c r="N29" s="23">
        <v>1000</v>
      </c>
      <c r="O29" s="23">
        <v>11000</v>
      </c>
    </row>
    <row r="30" spans="1:15">
      <c r="A30" s="5" t="s">
        <v>562</v>
      </c>
      <c r="B30" s="5" t="s">
        <v>563</v>
      </c>
      <c r="C30" s="23">
        <v>5570.2600000000011</v>
      </c>
      <c r="D30" s="23">
        <v>11845.090000000004</v>
      </c>
      <c r="E30" s="23">
        <v>13318.210000000001</v>
      </c>
      <c r="F30" s="23">
        <v>19919.690000000002</v>
      </c>
      <c r="G30" s="23">
        <v>13673.580000000002</v>
      </c>
      <c r="H30" s="23">
        <v>15786.270000000004</v>
      </c>
      <c r="I30" s="23">
        <v>22850.670000000006</v>
      </c>
      <c r="J30" s="23">
        <v>14354.270000000004</v>
      </c>
      <c r="K30" s="23">
        <v>13030.260000000004</v>
      </c>
      <c r="L30" s="23">
        <v>13785.130000000003</v>
      </c>
      <c r="M30" s="23">
        <v>9673.1500000000033</v>
      </c>
      <c r="N30" s="23">
        <v>8451.5400000000027</v>
      </c>
      <c r="O30" s="23">
        <v>162258.12000000002</v>
      </c>
    </row>
    <row r="31" spans="1:15">
      <c r="A31" s="5" t="s">
        <v>490</v>
      </c>
      <c r="B31" s="5" t="s">
        <v>489</v>
      </c>
      <c r="C31" s="23">
        <v>159955.27219471778</v>
      </c>
      <c r="D31" s="23">
        <v>74776.254592152225</v>
      </c>
      <c r="E31" s="23">
        <v>62953.496118509516</v>
      </c>
      <c r="F31" s="23">
        <v>85093.828429416142</v>
      </c>
      <c r="G31" s="23">
        <v>135787.17171775064</v>
      </c>
      <c r="H31" s="23">
        <v>93281.953295684929</v>
      </c>
      <c r="I31" s="23">
        <v>67707.538813217383</v>
      </c>
      <c r="J31" s="23">
        <v>66607.761364360471</v>
      </c>
      <c r="K31" s="23">
        <v>67312.81820309232</v>
      </c>
      <c r="L31" s="23">
        <v>60380.28702111297</v>
      </c>
      <c r="M31" s="23">
        <v>64657.965633380161</v>
      </c>
      <c r="N31" s="23">
        <v>69630.19261660568</v>
      </c>
      <c r="O31" s="23">
        <v>1008144.5400000002</v>
      </c>
    </row>
    <row r="32" spans="1:15">
      <c r="A32" s="5" t="s">
        <v>723</v>
      </c>
      <c r="B32" s="5" t="s">
        <v>722</v>
      </c>
      <c r="C32" s="23">
        <v>368.99999999999994</v>
      </c>
      <c r="D32" s="23">
        <v>368.99999999999994</v>
      </c>
      <c r="E32" s="23">
        <v>5368.9999999999991</v>
      </c>
      <c r="F32" s="23">
        <v>1118.9999999999998</v>
      </c>
      <c r="G32" s="23">
        <v>1118.9999999999998</v>
      </c>
      <c r="H32" s="23">
        <v>2368.9999999999995</v>
      </c>
      <c r="I32" s="23">
        <v>1118.9999999999998</v>
      </c>
      <c r="J32" s="23">
        <v>1118.9999999999998</v>
      </c>
      <c r="K32" s="23">
        <v>2368.9999999999995</v>
      </c>
      <c r="L32" s="23">
        <v>1118.9999999999998</v>
      </c>
      <c r="M32" s="23">
        <v>1118.9999999999998</v>
      </c>
      <c r="N32" s="23">
        <v>2968.9999999999991</v>
      </c>
      <c r="O32" s="23">
        <v>20527.999999999996</v>
      </c>
    </row>
    <row r="33" spans="1:15">
      <c r="A33" s="5" t="s">
        <v>747</v>
      </c>
      <c r="B33" s="5" t="s">
        <v>746</v>
      </c>
      <c r="C33" s="23">
        <v>24586.537500000002</v>
      </c>
      <c r="D33" s="23">
        <v>26320.140000000007</v>
      </c>
      <c r="E33" s="23">
        <v>45908.37</v>
      </c>
      <c r="F33" s="23">
        <v>36930.431250000009</v>
      </c>
      <c r="G33" s="23">
        <v>37548.276671250009</v>
      </c>
      <c r="H33" s="23">
        <v>37780.020000000004</v>
      </c>
      <c r="I33" s="23">
        <v>37746.607500000006</v>
      </c>
      <c r="J33" s="23">
        <v>36930.431250000009</v>
      </c>
      <c r="K33" s="23">
        <v>36930.431250000009</v>
      </c>
      <c r="L33" s="23">
        <v>41011.312500000007</v>
      </c>
      <c r="M33" s="23">
        <v>36930.431250000009</v>
      </c>
      <c r="N33" s="23">
        <v>32033.37375000001</v>
      </c>
      <c r="O33" s="23">
        <v>430656.36292125011</v>
      </c>
    </row>
    <row r="34" spans="1:15">
      <c r="A34" s="5" t="s">
        <v>801</v>
      </c>
      <c r="B34" s="5" t="s">
        <v>802</v>
      </c>
      <c r="C34" s="23">
        <v>26079.803086017215</v>
      </c>
      <c r="D34" s="23">
        <v>-12741.247085380826</v>
      </c>
      <c r="E34" s="23">
        <v>28263.729164051769</v>
      </c>
      <c r="F34" s="23">
        <v>18577.993367091782</v>
      </c>
      <c r="G34" s="23">
        <v>90559.415756198607</v>
      </c>
      <c r="H34" s="23">
        <v>72137.194846934712</v>
      </c>
      <c r="I34" s="23">
        <v>51539.214327842521</v>
      </c>
      <c r="J34" s="23">
        <v>36309.360130647532</v>
      </c>
      <c r="K34" s="23">
        <v>120761.89916072186</v>
      </c>
      <c r="L34" s="23">
        <v>76039.411837969383</v>
      </c>
      <c r="M34" s="23">
        <v>105694.61418426418</v>
      </c>
      <c r="N34" s="23">
        <v>86831.739055058148</v>
      </c>
      <c r="O34" s="23">
        <v>700053.1278314169</v>
      </c>
    </row>
    <row r="35" spans="1:15">
      <c r="A35" s="5" t="s">
        <v>516</v>
      </c>
      <c r="B35" s="5" t="s">
        <v>517</v>
      </c>
      <c r="C35" s="23">
        <v>97305.22892709529</v>
      </c>
      <c r="D35" s="23">
        <v>92305.22892709529</v>
      </c>
      <c r="E35" s="23">
        <v>97305.22892709529</v>
      </c>
      <c r="F35" s="23">
        <v>92305.22892709529</v>
      </c>
      <c r="G35" s="23">
        <v>97305.22892709529</v>
      </c>
      <c r="H35" s="23">
        <v>92305.22892709529</v>
      </c>
      <c r="I35" s="23">
        <v>97305.22892709529</v>
      </c>
      <c r="J35" s="23">
        <v>92305.22892709529</v>
      </c>
      <c r="K35" s="23">
        <v>97305.22892709529</v>
      </c>
      <c r="L35" s="23">
        <v>92305.22892709529</v>
      </c>
      <c r="M35" s="23">
        <v>97305.22892709529</v>
      </c>
      <c r="N35" s="23">
        <v>97305.22892709529</v>
      </c>
      <c r="O35" s="23">
        <v>1142662.7471251434</v>
      </c>
    </row>
    <row r="36" spans="1:15">
      <c r="A36" s="5" t="s">
        <v>792</v>
      </c>
      <c r="B36" s="5" t="s">
        <v>791</v>
      </c>
      <c r="C36" s="23">
        <v>19448.000000000004</v>
      </c>
      <c r="D36" s="23">
        <v>19448.000000000004</v>
      </c>
      <c r="E36" s="23">
        <v>19448.000000000004</v>
      </c>
      <c r="F36" s="23">
        <v>20115.000000000004</v>
      </c>
      <c r="G36" s="23">
        <v>20115.000000000004</v>
      </c>
      <c r="H36" s="23">
        <v>20115.000000000004</v>
      </c>
      <c r="I36" s="23">
        <v>20115.000000000004</v>
      </c>
      <c r="J36" s="23">
        <v>20115.000000000004</v>
      </c>
      <c r="K36" s="23">
        <v>20115.000000000004</v>
      </c>
      <c r="L36" s="23">
        <v>25667.000000000004</v>
      </c>
      <c r="M36" s="23">
        <v>25667.000000000004</v>
      </c>
      <c r="N36" s="23">
        <v>25667.000000000004</v>
      </c>
      <c r="O36" s="23">
        <v>256035.00000000003</v>
      </c>
    </row>
    <row r="37" spans="1:15">
      <c r="A37" s="5" t="s">
        <v>777</v>
      </c>
      <c r="B37" s="5" t="s">
        <v>776</v>
      </c>
      <c r="C37" s="23">
        <v>68738.637492158407</v>
      </c>
      <c r="D37" s="23">
        <v>68738.637492158407</v>
      </c>
      <c r="E37" s="23">
        <v>68738.637492158407</v>
      </c>
      <c r="F37" s="23">
        <v>68738.637492158407</v>
      </c>
      <c r="G37" s="23">
        <v>68738.637492158407</v>
      </c>
      <c r="H37" s="23">
        <v>68738.637492158407</v>
      </c>
      <c r="I37" s="23">
        <v>68738.637492158407</v>
      </c>
      <c r="J37" s="23">
        <v>68738.637492158407</v>
      </c>
      <c r="K37" s="23">
        <v>68738.637492158407</v>
      </c>
      <c r="L37" s="23">
        <v>68738.637492158407</v>
      </c>
      <c r="M37" s="23">
        <v>68738.637492158407</v>
      </c>
      <c r="N37" s="23">
        <v>68738.637492158407</v>
      </c>
      <c r="O37" s="23">
        <v>824863.64990590105</v>
      </c>
    </row>
    <row r="38" spans="1:15">
      <c r="A38" s="5" t="s">
        <v>815</v>
      </c>
      <c r="B38" s="5" t="s">
        <v>816</v>
      </c>
      <c r="C38" s="23">
        <v>140802.11272788566</v>
      </c>
      <c r="D38" s="23">
        <v>159322.33734036755</v>
      </c>
      <c r="E38" s="23">
        <v>182341.82555927162</v>
      </c>
      <c r="F38" s="23">
        <v>196437.87195053988</v>
      </c>
      <c r="G38" s="23">
        <v>197260.96514201802</v>
      </c>
      <c r="H38" s="23">
        <v>194962.15534124838</v>
      </c>
      <c r="I38" s="23">
        <v>203766.42946373633</v>
      </c>
      <c r="J38" s="23">
        <v>200627.40834297671</v>
      </c>
      <c r="K38" s="23">
        <v>192116.27693955271</v>
      </c>
      <c r="L38" s="23">
        <v>189677.25752872252</v>
      </c>
      <c r="M38" s="23">
        <v>206865.62686987725</v>
      </c>
      <c r="N38" s="23">
        <v>202831.98472970113</v>
      </c>
      <c r="O38" s="23">
        <v>2267012.2519358974</v>
      </c>
    </row>
    <row r="39" spans="1:15">
      <c r="A39" s="5" t="s">
        <v>860</v>
      </c>
      <c r="B39" s="5" t="s">
        <v>859</v>
      </c>
      <c r="C39" s="23">
        <v>1073598.619674816</v>
      </c>
      <c r="D39" s="23">
        <v>1073568.9481793712</v>
      </c>
      <c r="E39" s="23">
        <v>1074425.314639915</v>
      </c>
      <c r="F39" s="23">
        <v>1075658.4693549022</v>
      </c>
      <c r="G39" s="23">
        <v>1076860.104205058</v>
      </c>
      <c r="H39" s="23">
        <v>1078036.2023535413</v>
      </c>
      <c r="I39" s="23">
        <v>1108752.3255230489</v>
      </c>
      <c r="J39" s="23">
        <v>1110881.363722503</v>
      </c>
      <c r="K39" s="23">
        <v>1114108.5116393764</v>
      </c>
      <c r="L39" s="23">
        <v>1115639.4060227107</v>
      </c>
      <c r="M39" s="23">
        <v>1116795.6514184417</v>
      </c>
      <c r="N39" s="23">
        <v>1117528.1803212059</v>
      </c>
      <c r="O39" s="23">
        <v>13135853.097054891</v>
      </c>
    </row>
    <row r="40" spans="1:15">
      <c r="A40" s="5" t="s">
        <v>868</v>
      </c>
      <c r="B40" s="5" t="s">
        <v>867</v>
      </c>
      <c r="C40" s="23">
        <v>20215</v>
      </c>
      <c r="D40" s="23">
        <v>20215</v>
      </c>
      <c r="E40" s="23">
        <v>20215</v>
      </c>
      <c r="F40" s="23">
        <v>20215</v>
      </c>
      <c r="G40" s="23">
        <v>20215</v>
      </c>
      <c r="H40" s="23">
        <v>20215</v>
      </c>
      <c r="I40" s="23">
        <v>20215</v>
      </c>
      <c r="J40" s="23">
        <v>20215</v>
      </c>
      <c r="K40" s="23">
        <v>20215</v>
      </c>
      <c r="L40" s="23">
        <v>20215</v>
      </c>
      <c r="M40" s="23">
        <v>20215</v>
      </c>
      <c r="N40" s="23">
        <v>20215</v>
      </c>
      <c r="O40" s="23">
        <v>242580</v>
      </c>
    </row>
    <row r="41" spans="1:15">
      <c r="A41" s="5" t="s">
        <v>882</v>
      </c>
      <c r="B41" s="5" t="s">
        <v>883</v>
      </c>
      <c r="C41" s="23">
        <v>149638.54030613057</v>
      </c>
      <c r="D41" s="23">
        <v>149618.3245018918</v>
      </c>
      <c r="E41" s="23">
        <v>149728.46156957993</v>
      </c>
      <c r="F41" s="23">
        <v>149889.20720030289</v>
      </c>
      <c r="G41" s="23">
        <v>150037.04580345924</v>
      </c>
      <c r="H41" s="23">
        <v>154273.59175136776</v>
      </c>
      <c r="I41" s="23">
        <v>154656.63096156856</v>
      </c>
      <c r="J41" s="23">
        <v>154934.70566880039</v>
      </c>
      <c r="K41" s="23">
        <v>155376.40046389808</v>
      </c>
      <c r="L41" s="23">
        <v>155567.1661048361</v>
      </c>
      <c r="M41" s="23">
        <v>155708.32706433238</v>
      </c>
      <c r="N41" s="23">
        <v>155789.21881241931</v>
      </c>
      <c r="O41" s="23">
        <v>1835217.6202085873</v>
      </c>
    </row>
    <row r="42" spans="1:15">
      <c r="A42" s="5" t="s">
        <v>909</v>
      </c>
      <c r="B42" s="5" t="s">
        <v>910</v>
      </c>
      <c r="C42" s="23">
        <v>690395.65795549762</v>
      </c>
      <c r="D42" s="23">
        <v>552057.40553546266</v>
      </c>
      <c r="E42" s="23">
        <v>620646.63246270083</v>
      </c>
      <c r="F42" s="23">
        <v>676349.4712647117</v>
      </c>
      <c r="G42" s="23">
        <v>426599.75126148976</v>
      </c>
      <c r="H42" s="23">
        <v>879576.99291682499</v>
      </c>
      <c r="I42" s="23">
        <v>1206129.2827042951</v>
      </c>
      <c r="J42" s="23">
        <v>840879.49720704625</v>
      </c>
      <c r="K42" s="23">
        <v>1001916.5485281644</v>
      </c>
      <c r="L42" s="23">
        <v>1034167.0723762752</v>
      </c>
      <c r="M42" s="23">
        <v>673924.55436058599</v>
      </c>
      <c r="N42" s="23">
        <v>576166.24970983644</v>
      </c>
      <c r="O42" s="23">
        <v>9178809.1162828915</v>
      </c>
    </row>
    <row r="43" spans="1:15">
      <c r="A43" s="5" t="s">
        <v>915</v>
      </c>
      <c r="B43" s="5" t="s">
        <v>916</v>
      </c>
      <c r="C43" s="23">
        <v>-47745.155626059503</v>
      </c>
      <c r="D43" s="23">
        <v>20034.239570179634</v>
      </c>
      <c r="E43" s="23">
        <v>-9107.2161169260617</v>
      </c>
      <c r="F43" s="23">
        <v>-50142.376592391956</v>
      </c>
      <c r="G43" s="23">
        <v>120210.32073707902</v>
      </c>
      <c r="H43" s="23">
        <v>-64930.744328608955</v>
      </c>
      <c r="I43" s="23">
        <v>-55240.531127784787</v>
      </c>
      <c r="J43" s="23">
        <v>-7597.1668439284776</v>
      </c>
      <c r="K43" s="23">
        <v>-104356.14199525086</v>
      </c>
      <c r="L43" s="23">
        <v>-119557.40724099708</v>
      </c>
      <c r="M43" s="23">
        <v>-43400.708180066817</v>
      </c>
      <c r="N43" s="23">
        <v>-67668.14374568357</v>
      </c>
      <c r="O43" s="23">
        <v>-429501.03149043943</v>
      </c>
    </row>
    <row r="44" spans="1:15">
      <c r="A44" s="5" t="s">
        <v>888</v>
      </c>
      <c r="B44" s="5" t="s">
        <v>887</v>
      </c>
      <c r="C44" s="23">
        <v>529883.38259532792</v>
      </c>
      <c r="D44" s="23">
        <v>526153.04343339335</v>
      </c>
      <c r="E44" s="23">
        <v>523286.41007222235</v>
      </c>
      <c r="F44" s="23">
        <v>519503.29120052519</v>
      </c>
      <c r="G44" s="23">
        <v>521459.28194590914</v>
      </c>
      <c r="H44" s="23">
        <v>521215.76473051531</v>
      </c>
      <c r="I44" s="23">
        <v>519413.20646478026</v>
      </c>
      <c r="J44" s="23">
        <v>522484.63395470893</v>
      </c>
      <c r="K44" s="23">
        <v>520332.67699049663</v>
      </c>
      <c r="L44" s="23">
        <v>518438.4447750391</v>
      </c>
      <c r="M44" s="23">
        <v>520783.46711408871</v>
      </c>
      <c r="N44" s="23">
        <v>520420.49118199357</v>
      </c>
      <c r="O44" s="23">
        <v>6263374.094459001</v>
      </c>
    </row>
    <row r="45" spans="1:15">
      <c r="A45" s="5" t="s">
        <v>1122</v>
      </c>
      <c r="B45" s="5" t="s">
        <v>1123</v>
      </c>
      <c r="C45" s="23">
        <v>-3042.46</v>
      </c>
      <c r="D45" s="23">
        <v>-3042.46</v>
      </c>
      <c r="E45" s="23">
        <v>-3042.46</v>
      </c>
      <c r="F45" s="23">
        <v>-3042.46</v>
      </c>
      <c r="G45" s="23">
        <v>-3042.46</v>
      </c>
      <c r="H45" s="23">
        <v>-3042.46</v>
      </c>
      <c r="I45" s="23">
        <v>-3042.46</v>
      </c>
      <c r="J45" s="23">
        <v>-3042.46</v>
      </c>
      <c r="K45" s="23">
        <v>-3042.46</v>
      </c>
      <c r="L45" s="23">
        <v>-3042.46</v>
      </c>
      <c r="M45" s="23">
        <v>-3042.46</v>
      </c>
      <c r="N45" s="23">
        <v>-3042.46</v>
      </c>
      <c r="O45" s="23">
        <v>-36509.519999999997</v>
      </c>
    </row>
    <row r="46" spans="1:15">
      <c r="A46" s="5" t="s">
        <v>956</v>
      </c>
      <c r="B46" s="5" t="s">
        <v>957</v>
      </c>
      <c r="C46" s="23">
        <v>-69202.988384101904</v>
      </c>
      <c r="D46" s="23">
        <v>-72912.582105297406</v>
      </c>
      <c r="E46" s="23">
        <v>-76974.059813980202</v>
      </c>
      <c r="F46" s="23">
        <v>-81329.314844199194</v>
      </c>
      <c r="G46" s="23">
        <v>-84813.224231244094</v>
      </c>
      <c r="H46" s="23">
        <v>-86733.8241839931</v>
      </c>
      <c r="I46" s="23">
        <v>-24088.473863925399</v>
      </c>
      <c r="J46" s="23">
        <v>-23854.1697250244</v>
      </c>
      <c r="K46" s="23">
        <v>-23864.650313852399</v>
      </c>
      <c r="L46" s="23">
        <v>-26064.587699171199</v>
      </c>
      <c r="M46" s="23">
        <v>-28626.675771237398</v>
      </c>
      <c r="N46" s="23">
        <v>-25389.017498900401</v>
      </c>
      <c r="O46" s="23">
        <v>-623853.56843492691</v>
      </c>
    </row>
    <row r="47" spans="1:15">
      <c r="A47" s="5" t="s">
        <v>982</v>
      </c>
      <c r="B47" s="5" t="s">
        <v>983</v>
      </c>
      <c r="C47" s="23">
        <v>5500</v>
      </c>
      <c r="D47" s="23">
        <v>5500</v>
      </c>
      <c r="E47" s="23">
        <v>7000</v>
      </c>
      <c r="F47" s="23">
        <v>9500</v>
      </c>
      <c r="G47" s="23">
        <v>5500</v>
      </c>
      <c r="H47" s="23">
        <v>5500</v>
      </c>
      <c r="I47" s="23">
        <v>5500</v>
      </c>
      <c r="J47" s="23">
        <v>5500</v>
      </c>
      <c r="K47" s="23">
        <v>5500</v>
      </c>
      <c r="L47" s="23">
        <v>5500</v>
      </c>
      <c r="M47" s="23">
        <v>5500</v>
      </c>
      <c r="N47" s="23">
        <v>5500</v>
      </c>
      <c r="O47" s="23">
        <v>71500</v>
      </c>
    </row>
    <row r="48" spans="1:15">
      <c r="A48" s="5" t="s">
        <v>988</v>
      </c>
      <c r="B48" s="5" t="s">
        <v>987</v>
      </c>
      <c r="C48" s="23">
        <v>1022322.967379392</v>
      </c>
      <c r="D48" s="23">
        <v>1022322.967379392</v>
      </c>
      <c r="E48" s="23">
        <v>1022322.967379392</v>
      </c>
      <c r="F48" s="23">
        <v>1022322.967379392</v>
      </c>
      <c r="G48" s="23">
        <v>1022322.967379392</v>
      </c>
      <c r="H48" s="23">
        <v>1022322.967379392</v>
      </c>
      <c r="I48" s="23">
        <v>1030873.8059014718</v>
      </c>
      <c r="J48" s="23">
        <v>1039994.7003250233</v>
      </c>
      <c r="K48" s="23">
        <v>1039424.6444235514</v>
      </c>
      <c r="L48" s="23">
        <v>1039994.7003250233</v>
      </c>
      <c r="M48" s="23">
        <v>1039424.6444235514</v>
      </c>
      <c r="N48" s="23">
        <v>1039994.7003250233</v>
      </c>
      <c r="O48" s="23">
        <v>12363644.999999996</v>
      </c>
    </row>
    <row r="49" spans="1:16">
      <c r="A49" s="5" t="s">
        <v>997</v>
      </c>
      <c r="B49" s="5" t="s">
        <v>998</v>
      </c>
      <c r="C49" s="23">
        <v>2838.9265479166165</v>
      </c>
      <c r="D49" s="23">
        <v>3156.6690789072763</v>
      </c>
      <c r="E49" s="23">
        <v>3765.5355235041211</v>
      </c>
      <c r="F49" s="23">
        <v>2283.2527916282934</v>
      </c>
      <c r="G49" s="23">
        <v>2282.489953696077</v>
      </c>
      <c r="H49" s="23">
        <v>3044.7415749826755</v>
      </c>
      <c r="I49" s="23">
        <v>1631.2289068391062</v>
      </c>
      <c r="J49" s="23">
        <v>877.42617573915209</v>
      </c>
      <c r="K49" s="23">
        <v>1734.0900064862331</v>
      </c>
      <c r="L49" s="23">
        <v>419.04425448536671</v>
      </c>
      <c r="M49" s="23">
        <v>1056.9019885392925</v>
      </c>
      <c r="N49" s="23">
        <v>1739.958818442858</v>
      </c>
      <c r="O49" s="23">
        <v>24830.265621167066</v>
      </c>
    </row>
    <row r="50" spans="1:16">
      <c r="A50" s="5" t="s">
        <v>1017</v>
      </c>
      <c r="B50" s="5" t="s">
        <v>1018</v>
      </c>
      <c r="C50" s="23">
        <v>-31181.707470159501</v>
      </c>
      <c r="D50" s="23">
        <v>-32851.961795797397</v>
      </c>
      <c r="E50" s="23">
        <v>-34680.639643451897</v>
      </c>
      <c r="F50" s="23">
        <v>-36641.605098474502</v>
      </c>
      <c r="G50" s="23">
        <v>-37961.705419476297</v>
      </c>
      <c r="H50" s="23">
        <v>-38571.5374298885</v>
      </c>
      <c r="I50" s="23">
        <v>-10868.7631149278</v>
      </c>
      <c r="J50" s="23">
        <v>-10763.2617826768</v>
      </c>
      <c r="K50" s="23">
        <v>-10767.9858295957</v>
      </c>
      <c r="L50" s="23">
        <v>-11758.5205570942</v>
      </c>
      <c r="M50" s="23">
        <v>-12912.095651253299</v>
      </c>
      <c r="N50" s="23">
        <v>-11454.3376751494</v>
      </c>
      <c r="O50" s="23">
        <v>-280414.12146794522</v>
      </c>
    </row>
    <row r="51" spans="1:16">
      <c r="A51" s="5" t="s">
        <v>1009</v>
      </c>
      <c r="B51" s="5" t="s">
        <v>1008</v>
      </c>
      <c r="C51" s="23">
        <v>7850.0332804029886</v>
      </c>
      <c r="D51" s="23">
        <v>7850.0332804029886</v>
      </c>
      <c r="E51" s="23">
        <v>7850.0332804029886</v>
      </c>
      <c r="F51" s="23">
        <v>7850.0332804029886</v>
      </c>
      <c r="G51" s="23">
        <v>7850.0332804029886</v>
      </c>
      <c r="H51" s="23">
        <v>7850.0332804029886</v>
      </c>
      <c r="I51" s="23">
        <v>7920.6021531610504</v>
      </c>
      <c r="J51" s="23">
        <v>7995.875617436317</v>
      </c>
      <c r="K51" s="23">
        <v>7991.1710259191123</v>
      </c>
      <c r="L51" s="23">
        <v>7995.875617436317</v>
      </c>
      <c r="M51" s="23">
        <v>7991.1710259191123</v>
      </c>
      <c r="N51" s="23">
        <v>7995.875617436317</v>
      </c>
      <c r="O51" s="23">
        <v>94990.770739726169</v>
      </c>
    </row>
    <row r="52" spans="1:16">
      <c r="A52" s="5" t="s">
        <v>1021</v>
      </c>
      <c r="B52" s="5" t="s">
        <v>1022</v>
      </c>
      <c r="C52" s="23">
        <v>0</v>
      </c>
      <c r="D52" s="23">
        <v>0</v>
      </c>
      <c r="E52" s="23">
        <v>2379183.5948117562</v>
      </c>
      <c r="F52" s="23">
        <v>0</v>
      </c>
      <c r="G52" s="23">
        <v>0</v>
      </c>
      <c r="H52" s="23">
        <v>1971047.7853000695</v>
      </c>
      <c r="I52" s="23">
        <v>0</v>
      </c>
      <c r="J52" s="23">
        <v>0</v>
      </c>
      <c r="K52" s="23">
        <v>2145222.1006150092</v>
      </c>
      <c r="L52" s="23">
        <v>0</v>
      </c>
      <c r="M52" s="23">
        <v>0</v>
      </c>
      <c r="N52" s="23">
        <v>3110161.4235343901</v>
      </c>
      <c r="O52" s="23">
        <v>9605614.904261224</v>
      </c>
    </row>
    <row r="53" spans="1:16">
      <c r="A53" s="5" t="s">
        <v>1125</v>
      </c>
      <c r="C53" s="23">
        <v>-924789.74725455721</v>
      </c>
      <c r="D53" s="23">
        <v>-823253.83076177805</v>
      </c>
      <c r="E53" s="23">
        <v>1499163.4590946655</v>
      </c>
      <c r="F53" s="23">
        <v>-901127.28257724084</v>
      </c>
      <c r="G53" s="23">
        <v>-786873.03043696436</v>
      </c>
      <c r="H53" s="23">
        <v>798751.9641609292</v>
      </c>
      <c r="I53" s="23">
        <v>-1656156.9839759537</v>
      </c>
      <c r="J53" s="23">
        <v>-1199113.5973518037</v>
      </c>
      <c r="K53" s="23">
        <v>853610.78389691352</v>
      </c>
      <c r="L53" s="23">
        <v>-1316145.6156824732</v>
      </c>
      <c r="M53" s="23">
        <v>-907339.19328416127</v>
      </c>
      <c r="N53" s="23">
        <v>2378420.2466591452</v>
      </c>
      <c r="O53" s="23">
        <v>-2984852.8275132682</v>
      </c>
    </row>
    <row r="54" spans="1:16">
      <c r="A54"/>
      <c r="B54"/>
      <c r="C54"/>
      <c r="D54"/>
    </row>
    <row r="57" spans="1:16">
      <c r="B57" s="5" t="s">
        <v>1390</v>
      </c>
      <c r="C57" s="26">
        <v>-889781.88878876972</v>
      </c>
      <c r="D57" s="26">
        <v>-790629.77154868783</v>
      </c>
      <c r="E57" s="26">
        <v>1455150.3008964704</v>
      </c>
      <c r="F57" s="26">
        <v>-859961.27422196139</v>
      </c>
      <c r="G57" s="26">
        <v>-832935.66132021521</v>
      </c>
      <c r="H57" s="26">
        <v>753194.35373715241</v>
      </c>
      <c r="I57" s="26">
        <v>-1606241.0973267586</v>
      </c>
      <c r="J57" s="26">
        <v>-1305287.4392291589</v>
      </c>
      <c r="K57" s="26">
        <v>782484.82260851166</v>
      </c>
      <c r="L57" s="26">
        <v>-1282710.665400164</v>
      </c>
      <c r="M57" s="26">
        <v>-865031.78429363843</v>
      </c>
      <c r="N57" s="26">
        <v>2483878.321443818</v>
      </c>
      <c r="O57" s="26">
        <v>-2957871.7834434118</v>
      </c>
      <c r="P57" s="26"/>
    </row>
    <row r="58" spans="1:16">
      <c r="B58" s="5" t="s">
        <v>1391</v>
      </c>
      <c r="C58" s="26">
        <f>C53-C57</f>
        <v>-35007.858465787489</v>
      </c>
      <c r="D58" s="26">
        <f t="shared" ref="D58:O58" si="0">D53-D57</f>
        <v>-32624.059213090222</v>
      </c>
      <c r="E58" s="26">
        <f t="shared" si="0"/>
        <v>44013.158198195044</v>
      </c>
      <c r="F58" s="26">
        <f t="shared" si="0"/>
        <v>-41166.008355279453</v>
      </c>
      <c r="G58" s="26">
        <f t="shared" si="0"/>
        <v>46062.630883250851</v>
      </c>
      <c r="H58" s="26">
        <f t="shared" si="0"/>
        <v>45557.610423776787</v>
      </c>
      <c r="I58" s="26">
        <f t="shared" si="0"/>
        <v>-49915.886649195105</v>
      </c>
      <c r="J58" s="26">
        <f t="shared" si="0"/>
        <v>106173.84187735524</v>
      </c>
      <c r="K58" s="26">
        <f t="shared" si="0"/>
        <v>71125.961288401857</v>
      </c>
      <c r="L58" s="26">
        <f t="shared" si="0"/>
        <v>-33434.950282309204</v>
      </c>
      <c r="M58" s="26">
        <f t="shared" si="0"/>
        <v>-42307.408990522847</v>
      </c>
      <c r="N58" s="26">
        <f t="shared" si="0"/>
        <v>-105458.07478467282</v>
      </c>
      <c r="O58" s="26">
        <f t="shared" si="0"/>
        <v>-26981.044069856405</v>
      </c>
      <c r="P58" s="26"/>
    </row>
    <row r="59" spans="1:16"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</row>
    <row r="60" spans="1:16"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</row>
    <row r="68" spans="1:4">
      <c r="A68"/>
      <c r="B68"/>
      <c r="C68"/>
      <c r="D68"/>
    </row>
    <row r="69" spans="1:4">
      <c r="A69"/>
      <c r="B69"/>
      <c r="C69"/>
      <c r="D69"/>
    </row>
    <row r="70" spans="1:4">
      <c r="A70"/>
      <c r="B70"/>
      <c r="C70"/>
      <c r="D70"/>
    </row>
    <row r="71" spans="1:4">
      <c r="A71"/>
      <c r="B71"/>
      <c r="C71"/>
      <c r="D71"/>
    </row>
    <row r="72" spans="1:4">
      <c r="A72"/>
      <c r="B72"/>
      <c r="C72"/>
      <c r="D72"/>
    </row>
    <row r="73" spans="1:4">
      <c r="A73"/>
      <c r="B73"/>
      <c r="C73"/>
      <c r="D73"/>
    </row>
    <row r="74" spans="1:4">
      <c r="A74"/>
      <c r="B74"/>
      <c r="C74"/>
      <c r="D74"/>
    </row>
    <row r="75" spans="1:4">
      <c r="A75"/>
      <c r="B75"/>
      <c r="C75"/>
      <c r="D75"/>
    </row>
    <row r="76" spans="1:4">
      <c r="A76"/>
      <c r="B76"/>
      <c r="C76"/>
      <c r="D76"/>
    </row>
    <row r="77" spans="1:4">
      <c r="A77"/>
      <c r="B77"/>
      <c r="C77"/>
      <c r="D77"/>
    </row>
    <row r="78" spans="1:4">
      <c r="A78"/>
      <c r="B78"/>
      <c r="C78"/>
      <c r="D78"/>
    </row>
    <row r="79" spans="1:4">
      <c r="A79"/>
      <c r="B79"/>
      <c r="C79"/>
      <c r="D79"/>
    </row>
    <row r="80" spans="1:4">
      <c r="A80"/>
      <c r="B80"/>
      <c r="C80"/>
      <c r="D80"/>
    </row>
    <row r="81" spans="1:4">
      <c r="A81"/>
      <c r="B81"/>
      <c r="C81"/>
      <c r="D81"/>
    </row>
    <row r="82" spans="1:4">
      <c r="A82"/>
      <c r="B82"/>
      <c r="C82"/>
      <c r="D82"/>
    </row>
    <row r="83" spans="1:4">
      <c r="A83"/>
      <c r="B83"/>
      <c r="C83"/>
      <c r="D83"/>
    </row>
    <row r="84" spans="1:4">
      <c r="A84"/>
      <c r="B84"/>
      <c r="C84"/>
      <c r="D84"/>
    </row>
    <row r="85" spans="1:4">
      <c r="A85"/>
      <c r="B85"/>
      <c r="C85"/>
      <c r="D85"/>
    </row>
    <row r="86" spans="1:4">
      <c r="A86"/>
      <c r="B86"/>
      <c r="C86"/>
      <c r="D86"/>
    </row>
    <row r="87" spans="1:4">
      <c r="A87"/>
      <c r="B87"/>
      <c r="C87"/>
      <c r="D87"/>
    </row>
    <row r="88" spans="1:4">
      <c r="A88"/>
      <c r="B88"/>
      <c r="C88"/>
      <c r="D88"/>
    </row>
    <row r="89" spans="1:4">
      <c r="A89"/>
      <c r="B89"/>
      <c r="C89"/>
      <c r="D89"/>
    </row>
    <row r="90" spans="1:4">
      <c r="A90"/>
      <c r="B90"/>
      <c r="C90"/>
      <c r="D90"/>
    </row>
    <row r="91" spans="1:4">
      <c r="A91"/>
      <c r="B91"/>
      <c r="C91"/>
      <c r="D91"/>
    </row>
    <row r="92" spans="1:4">
      <c r="A92"/>
      <c r="B92"/>
      <c r="C92"/>
      <c r="D92"/>
    </row>
    <row r="93" spans="1:4">
      <c r="A93"/>
      <c r="B93"/>
      <c r="C93"/>
      <c r="D93"/>
    </row>
    <row r="94" spans="1:4">
      <c r="A94"/>
      <c r="B94"/>
      <c r="C94"/>
      <c r="D94"/>
    </row>
    <row r="95" spans="1:4">
      <c r="A95"/>
      <c r="B95"/>
      <c r="C95"/>
      <c r="D95"/>
    </row>
    <row r="96" spans="1:4">
      <c r="A96"/>
      <c r="B96"/>
      <c r="C96"/>
      <c r="D96"/>
    </row>
    <row r="97" spans="1:4">
      <c r="A97"/>
      <c r="B97"/>
      <c r="C97"/>
      <c r="D97"/>
    </row>
    <row r="98" spans="1:4">
      <c r="A98"/>
      <c r="B98"/>
      <c r="C98"/>
      <c r="D98"/>
    </row>
    <row r="99" spans="1:4">
      <c r="A99"/>
      <c r="B99"/>
      <c r="C99"/>
      <c r="D99"/>
    </row>
    <row r="100" spans="1:4">
      <c r="A100"/>
      <c r="B100"/>
      <c r="C100"/>
      <c r="D100"/>
    </row>
    <row r="101" spans="1:4">
      <c r="A101"/>
      <c r="B101"/>
      <c r="C101"/>
      <c r="D101"/>
    </row>
    <row r="102" spans="1:4">
      <c r="A102"/>
      <c r="B102"/>
      <c r="C102"/>
      <c r="D102"/>
    </row>
    <row r="103" spans="1:4">
      <c r="A103"/>
      <c r="B103"/>
      <c r="C103"/>
      <c r="D103"/>
    </row>
    <row r="104" spans="1:4">
      <c r="A104"/>
      <c r="B104"/>
      <c r="C104"/>
      <c r="D104"/>
    </row>
    <row r="105" spans="1:4">
      <c r="A105"/>
      <c r="B105"/>
      <c r="C105"/>
      <c r="D105"/>
    </row>
    <row r="106" spans="1:4">
      <c r="A106"/>
      <c r="B106"/>
      <c r="C106"/>
      <c r="D106"/>
    </row>
    <row r="107" spans="1:4">
      <c r="A107"/>
      <c r="B107"/>
      <c r="C107"/>
      <c r="D107"/>
    </row>
    <row r="108" spans="1:4">
      <c r="A108"/>
      <c r="B108"/>
      <c r="C108"/>
      <c r="D108"/>
    </row>
    <row r="109" spans="1:4">
      <c r="A109"/>
      <c r="B109"/>
      <c r="C109"/>
      <c r="D109"/>
    </row>
    <row r="110" spans="1:4">
      <c r="A110"/>
      <c r="B110"/>
      <c r="C110"/>
      <c r="D110"/>
    </row>
    <row r="111" spans="1:4">
      <c r="A111"/>
      <c r="B111"/>
      <c r="C111"/>
      <c r="D111"/>
    </row>
    <row r="112" spans="1:4">
      <c r="A112"/>
      <c r="B112"/>
      <c r="C112"/>
      <c r="D112"/>
    </row>
    <row r="113" spans="1:4">
      <c r="A113"/>
      <c r="B113"/>
      <c r="C113"/>
      <c r="D113"/>
    </row>
    <row r="114" spans="1:4">
      <c r="A114"/>
      <c r="B114"/>
      <c r="C114"/>
      <c r="D114"/>
    </row>
    <row r="115" spans="1:4">
      <c r="A115"/>
      <c r="B115"/>
      <c r="C115"/>
      <c r="D115"/>
    </row>
    <row r="116" spans="1:4">
      <c r="A116"/>
      <c r="B116"/>
      <c r="C116"/>
      <c r="D116"/>
    </row>
    <row r="117" spans="1:4">
      <c r="A117"/>
      <c r="B117"/>
      <c r="C117"/>
      <c r="D117"/>
    </row>
    <row r="118" spans="1:4">
      <c r="A118"/>
      <c r="B118"/>
      <c r="C118"/>
      <c r="D118"/>
    </row>
    <row r="119" spans="1:4">
      <c r="A119"/>
      <c r="B119"/>
      <c r="C119"/>
      <c r="D119"/>
    </row>
    <row r="120" spans="1:4">
      <c r="A120"/>
      <c r="B120"/>
      <c r="C120"/>
      <c r="D120"/>
    </row>
    <row r="121" spans="1:4">
      <c r="A121"/>
      <c r="B121"/>
      <c r="C121"/>
      <c r="D121"/>
    </row>
    <row r="122" spans="1:4">
      <c r="A122"/>
      <c r="B122"/>
      <c r="C122"/>
      <c r="D122"/>
    </row>
    <row r="123" spans="1:4">
      <c r="A123"/>
      <c r="B123"/>
      <c r="C123"/>
      <c r="D123"/>
    </row>
    <row r="124" spans="1:4">
      <c r="A124"/>
      <c r="B124"/>
      <c r="C124"/>
      <c r="D124"/>
    </row>
    <row r="125" spans="1:4">
      <c r="A125"/>
      <c r="B125"/>
      <c r="C125"/>
      <c r="D125"/>
    </row>
    <row r="126" spans="1:4">
      <c r="A126"/>
      <c r="B126"/>
      <c r="C126"/>
      <c r="D126"/>
    </row>
    <row r="127" spans="1:4">
      <c r="A127"/>
      <c r="B127"/>
      <c r="C127"/>
      <c r="D127"/>
    </row>
    <row r="128" spans="1:4">
      <c r="A128"/>
      <c r="B128"/>
      <c r="C128"/>
      <c r="D128"/>
    </row>
    <row r="129" spans="1:4">
      <c r="A129"/>
      <c r="B129"/>
      <c r="C129"/>
      <c r="D129"/>
    </row>
    <row r="130" spans="1:4">
      <c r="A130"/>
      <c r="B130"/>
      <c r="C130"/>
      <c r="D130"/>
    </row>
    <row r="131" spans="1:4">
      <c r="A131"/>
      <c r="B131"/>
      <c r="C131"/>
      <c r="D131"/>
    </row>
    <row r="132" spans="1:4">
      <c r="A132"/>
      <c r="B132"/>
      <c r="C132"/>
      <c r="D132"/>
    </row>
  </sheetData>
  <pageMargins left="0.7" right="0.7" top="0.75" bottom="0.75" header="0.3" footer="0.3"/>
  <customProperties>
    <customPr name="_pios_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83"/>
  <sheetViews>
    <sheetView topLeftCell="F78" zoomScale="80" zoomScaleNormal="80" workbookViewId="0">
      <selection activeCell="N2" sqref="N2:U83"/>
    </sheetView>
  </sheetViews>
  <sheetFormatPr defaultRowHeight="14.4"/>
  <cols>
    <col min="1" max="2" width="12.44140625" style="5" customWidth="1"/>
    <col min="3" max="3" width="10.5546875" style="5" bestFit="1" customWidth="1"/>
    <col min="4" max="4" width="12.109375" style="5" customWidth="1"/>
    <col min="5" max="5" width="9.77734375" style="5" customWidth="1"/>
    <col min="6" max="6" width="15.5546875" style="5" bestFit="1" customWidth="1"/>
    <col min="7" max="7" width="9" style="5" bestFit="1" customWidth="1"/>
    <col min="8" max="8" width="20.5546875" style="5" bestFit="1" customWidth="1"/>
    <col min="9" max="9" width="7.109375" style="5" customWidth="1"/>
    <col min="10" max="10" width="26.77734375" style="5" customWidth="1"/>
    <col min="11" max="11" width="4.33203125" style="5" bestFit="1" customWidth="1"/>
    <col min="12" max="12" width="40.44140625" style="5" bestFit="1" customWidth="1"/>
    <col min="13" max="13" width="7" style="5" bestFit="1" customWidth="1"/>
    <col min="14" max="25" width="13.88671875" style="26" bestFit="1" customWidth="1"/>
    <col min="26" max="26" width="14.88671875" style="26" bestFit="1" customWidth="1"/>
    <col min="27" max="16384" width="8.88671875" style="5"/>
  </cols>
  <sheetData>
    <row r="1" spans="1:26" ht="28.8">
      <c r="A1" s="93" t="s">
        <v>1042</v>
      </c>
      <c r="B1" s="93" t="s">
        <v>1290</v>
      </c>
      <c r="C1" s="93" t="s">
        <v>239</v>
      </c>
      <c r="D1" s="93" t="s">
        <v>1050</v>
      </c>
      <c r="E1" s="93" t="s">
        <v>1140</v>
      </c>
      <c r="F1" s="93" t="s">
        <v>1041</v>
      </c>
      <c r="G1" s="93" t="s">
        <v>1116</v>
      </c>
      <c r="H1" s="93" t="s">
        <v>242</v>
      </c>
      <c r="I1" s="4" t="s">
        <v>243</v>
      </c>
      <c r="J1" s="4" t="s">
        <v>244</v>
      </c>
      <c r="K1" s="93" t="s">
        <v>1124</v>
      </c>
      <c r="L1" s="93" t="s">
        <v>246</v>
      </c>
      <c r="M1" s="94" t="s">
        <v>248</v>
      </c>
      <c r="N1" s="95" t="s">
        <v>8</v>
      </c>
      <c r="O1" s="95" t="s">
        <v>9</v>
      </c>
      <c r="P1" s="95" t="s">
        <v>10</v>
      </c>
      <c r="Q1" s="95" t="s">
        <v>11</v>
      </c>
      <c r="R1" s="95" t="s">
        <v>12</v>
      </c>
      <c r="S1" s="95" t="s">
        <v>13</v>
      </c>
      <c r="T1" s="95" t="s">
        <v>2</v>
      </c>
      <c r="U1" s="95" t="s">
        <v>3</v>
      </c>
      <c r="V1" s="96" t="s">
        <v>4</v>
      </c>
      <c r="W1" s="96" t="s">
        <v>5</v>
      </c>
      <c r="X1" s="96" t="s">
        <v>6</v>
      </c>
      <c r="Y1" s="96" t="s">
        <v>7</v>
      </c>
      <c r="Z1" s="96" t="s">
        <v>240</v>
      </c>
    </row>
    <row r="2" spans="1:26">
      <c r="A2" s="5" t="s">
        <v>22</v>
      </c>
      <c r="B2" s="5" t="s">
        <v>1291</v>
      </c>
      <c r="E2" s="5" t="s">
        <v>1059</v>
      </c>
      <c r="F2" s="5" t="s">
        <v>72</v>
      </c>
      <c r="G2" s="5">
        <v>40111000</v>
      </c>
      <c r="H2" s="5" t="s">
        <v>249</v>
      </c>
      <c r="I2" s="5">
        <v>1</v>
      </c>
      <c r="J2" s="5" t="s">
        <v>250</v>
      </c>
      <c r="K2" s="5" t="s">
        <v>251</v>
      </c>
      <c r="L2" s="5" t="s">
        <v>252</v>
      </c>
      <c r="M2" s="5" t="s">
        <v>254</v>
      </c>
      <c r="N2" s="26">
        <v>-7504107.8120355196</v>
      </c>
      <c r="O2" s="26">
        <v>-7102221.2300392101</v>
      </c>
      <c r="P2" s="26">
        <v>-6733973.6593438601</v>
      </c>
      <c r="Q2" s="26">
        <v>-7117219.22284518</v>
      </c>
      <c r="R2" s="26">
        <v>-7112550.7636734704</v>
      </c>
      <c r="S2" s="26">
        <v>-8128271.2992354799</v>
      </c>
      <c r="T2" s="26">
        <v>-8720193.5773060396</v>
      </c>
      <c r="U2" s="26">
        <v>-8510082.3496066406</v>
      </c>
      <c r="V2" s="26">
        <v>-8852619.6867840309</v>
      </c>
      <c r="W2" s="26">
        <v>-8860033.0434644409</v>
      </c>
      <c r="X2" s="26">
        <v>-8120423.0276877396</v>
      </c>
      <c r="Y2" s="26">
        <v>-7753734.90051986</v>
      </c>
      <c r="Z2" s="26">
        <f>SUM(N2:Y2)</f>
        <v>-94515430.572541475</v>
      </c>
    </row>
    <row r="3" spans="1:26">
      <c r="A3" s="5" t="s">
        <v>22</v>
      </c>
      <c r="B3" s="5" t="s">
        <v>1291</v>
      </c>
      <c r="E3" s="13" t="s">
        <v>1099</v>
      </c>
      <c r="F3" s="5" t="s">
        <v>147</v>
      </c>
      <c r="G3" s="5">
        <v>40211000</v>
      </c>
      <c r="H3" s="5" t="s">
        <v>304</v>
      </c>
      <c r="I3" s="5">
        <v>2</v>
      </c>
      <c r="J3" s="5" t="s">
        <v>305</v>
      </c>
      <c r="K3" s="5" t="s">
        <v>306</v>
      </c>
      <c r="L3" s="5" t="s">
        <v>305</v>
      </c>
      <c r="M3" s="5" t="s">
        <v>308</v>
      </c>
      <c r="N3" s="26">
        <v>-34164.409390225803</v>
      </c>
      <c r="O3" s="26">
        <v>-27400.2989638039</v>
      </c>
      <c r="P3" s="26">
        <v>-27815.36146362</v>
      </c>
      <c r="Q3" s="26">
        <v>-31222.422992706201</v>
      </c>
      <c r="R3" s="26">
        <v>-29189.916852472899</v>
      </c>
      <c r="S3" s="26">
        <v>-25936.9472372362</v>
      </c>
      <c r="T3" s="26">
        <v>-26363.050468551999</v>
      </c>
      <c r="U3" s="26">
        <v>-34468.727768978802</v>
      </c>
      <c r="V3" s="26">
        <v>-35673.852126891397</v>
      </c>
      <c r="W3" s="26">
        <v>-36808.5173442128</v>
      </c>
      <c r="X3" s="26">
        <v>-34561.819410183598</v>
      </c>
      <c r="Y3" s="26">
        <v>-32369.4695041614</v>
      </c>
      <c r="Z3" s="26">
        <f t="shared" ref="Z3:Z68" si="0">SUM(N3:Y3)</f>
        <v>-375974.79352304491</v>
      </c>
    </row>
    <row r="4" spans="1:26">
      <c r="A4" s="5" t="s">
        <v>22</v>
      </c>
      <c r="B4" s="5" t="s">
        <v>1291</v>
      </c>
      <c r="E4" s="5" t="s">
        <v>1059</v>
      </c>
      <c r="F4" s="5" t="s">
        <v>230</v>
      </c>
      <c r="G4" s="5">
        <v>40310300</v>
      </c>
      <c r="H4" s="5" t="s">
        <v>334</v>
      </c>
      <c r="I4" s="5">
        <v>3</v>
      </c>
      <c r="J4" s="5" t="s">
        <v>323</v>
      </c>
      <c r="K4" s="5" t="s">
        <v>324</v>
      </c>
      <c r="L4" s="5" t="s">
        <v>325</v>
      </c>
      <c r="M4" s="5" t="s">
        <v>336</v>
      </c>
      <c r="N4" s="26">
        <v>-189117.62082826399</v>
      </c>
      <c r="O4" s="26">
        <v>-179441.74652700601</v>
      </c>
      <c r="P4" s="26">
        <v>-194904.06794094801</v>
      </c>
      <c r="Q4" s="26">
        <v>-182305.72244532101</v>
      </c>
      <c r="R4" s="26">
        <v>-188156.91166592701</v>
      </c>
      <c r="S4" s="26">
        <v>-208741.826724126</v>
      </c>
      <c r="T4" s="26">
        <v>-206167.905058112</v>
      </c>
      <c r="U4" s="26">
        <v>-221082.808945995</v>
      </c>
      <c r="V4" s="26">
        <v>-178270.541381505</v>
      </c>
      <c r="W4" s="26">
        <v>-177047.11878797101</v>
      </c>
      <c r="X4" s="26">
        <v>-160115.80775702899</v>
      </c>
      <c r="Y4" s="26">
        <v>-180891.198604462</v>
      </c>
      <c r="Z4" s="26">
        <f t="shared" si="0"/>
        <v>-2266243.2766666664</v>
      </c>
    </row>
    <row r="5" spans="1:26">
      <c r="A5" s="5" t="s">
        <v>22</v>
      </c>
      <c r="B5" s="5" t="s">
        <v>1291</v>
      </c>
      <c r="E5" s="5" t="s">
        <v>1059</v>
      </c>
      <c r="F5" s="5" t="s">
        <v>181</v>
      </c>
      <c r="G5" s="5">
        <v>51010000</v>
      </c>
      <c r="H5" s="5" t="s">
        <v>453</v>
      </c>
      <c r="I5" s="5">
        <v>6</v>
      </c>
      <c r="J5" s="5" t="s">
        <v>454</v>
      </c>
      <c r="K5" s="5" t="s">
        <v>455</v>
      </c>
      <c r="L5" s="5" t="s">
        <v>454</v>
      </c>
      <c r="M5" s="5" t="s">
        <v>457</v>
      </c>
      <c r="N5" s="26">
        <v>41968.229300454084</v>
      </c>
      <c r="O5" s="26">
        <v>19759.971396277659</v>
      </c>
      <c r="P5" s="26">
        <v>17178.464945385611</v>
      </c>
      <c r="Q5" s="26">
        <v>12576.949432958387</v>
      </c>
      <c r="R5" s="26">
        <v>9946.102262439199</v>
      </c>
      <c r="S5" s="26">
        <v>11981.90035425506</v>
      </c>
      <c r="T5" s="26">
        <v>10327.012617960732</v>
      </c>
      <c r="U5" s="26">
        <v>11128.30590470551</v>
      </c>
      <c r="V5" s="26">
        <v>11772.695703035981</v>
      </c>
      <c r="W5" s="26">
        <v>13785.797063823355</v>
      </c>
      <c r="X5" s="26">
        <v>8466.8674880174949</v>
      </c>
      <c r="Y5" s="26">
        <v>10761.210950679577</v>
      </c>
      <c r="Z5" s="26">
        <f t="shared" si="0"/>
        <v>179653.50741999267</v>
      </c>
    </row>
    <row r="6" spans="1:26">
      <c r="A6" s="5" t="s">
        <v>22</v>
      </c>
      <c r="B6" s="5" t="s">
        <v>1291</v>
      </c>
      <c r="E6" s="5" t="s">
        <v>1059</v>
      </c>
      <c r="F6" s="5" t="s">
        <v>182</v>
      </c>
      <c r="G6" s="5">
        <v>51510000</v>
      </c>
      <c r="H6" s="5" t="s">
        <v>465</v>
      </c>
      <c r="I6" s="5">
        <v>7</v>
      </c>
      <c r="J6" s="5" t="s">
        <v>466</v>
      </c>
      <c r="K6" s="5" t="s">
        <v>467</v>
      </c>
      <c r="L6" s="5" t="s">
        <v>468</v>
      </c>
      <c r="M6" s="5" t="s">
        <v>470</v>
      </c>
      <c r="N6" s="26">
        <v>253576.96576290924</v>
      </c>
      <c r="O6" s="26">
        <v>291664.85483840352</v>
      </c>
      <c r="P6" s="26">
        <v>304240.22174364462</v>
      </c>
      <c r="Q6" s="26">
        <v>300659.01258240588</v>
      </c>
      <c r="R6" s="26">
        <v>318188.40201404376</v>
      </c>
      <c r="S6" s="26">
        <v>432696.89588398795</v>
      </c>
      <c r="T6" s="26">
        <v>422295.23274032905</v>
      </c>
      <c r="U6" s="26">
        <v>443716.0772417215</v>
      </c>
      <c r="V6" s="26">
        <v>410707.10201681877</v>
      </c>
      <c r="W6" s="26">
        <v>312622.80847948638</v>
      </c>
      <c r="X6" s="26">
        <v>299738.18686671508</v>
      </c>
      <c r="Y6" s="26">
        <v>272860.78093918943</v>
      </c>
      <c r="Z6" s="26">
        <f t="shared" si="0"/>
        <v>4062966.5411096551</v>
      </c>
    </row>
    <row r="7" spans="1:26">
      <c r="A7" s="5" t="s">
        <v>22</v>
      </c>
      <c r="B7" s="5" t="s">
        <v>1291</v>
      </c>
      <c r="E7" s="5" t="s">
        <v>1059</v>
      </c>
      <c r="F7" s="5" t="s">
        <v>226</v>
      </c>
      <c r="G7" s="5">
        <v>51800000</v>
      </c>
      <c r="H7" s="5" t="s">
        <v>484</v>
      </c>
      <c r="I7" s="5">
        <v>8</v>
      </c>
      <c r="J7" s="5" t="s">
        <v>484</v>
      </c>
      <c r="K7" s="5" t="s">
        <v>485</v>
      </c>
      <c r="L7" s="5" t="s">
        <v>484</v>
      </c>
      <c r="M7" s="5" t="s">
        <v>487</v>
      </c>
      <c r="N7" s="26">
        <v>133004.02820867934</v>
      </c>
      <c r="O7" s="26">
        <v>132301.86828859444</v>
      </c>
      <c r="P7" s="26">
        <v>113633.63681325641</v>
      </c>
      <c r="Q7" s="26">
        <v>124052.61461824687</v>
      </c>
      <c r="R7" s="26">
        <v>124691.54748844446</v>
      </c>
      <c r="S7" s="26">
        <v>161979.3230921106</v>
      </c>
      <c r="T7" s="26">
        <v>194093.00231429271</v>
      </c>
      <c r="U7" s="26">
        <v>219853.0665918075</v>
      </c>
      <c r="V7" s="26">
        <v>198371.60297069105</v>
      </c>
      <c r="W7" s="26">
        <v>169096.50153392114</v>
      </c>
      <c r="X7" s="26">
        <v>125807.45243707228</v>
      </c>
      <c r="Y7" s="26">
        <v>144542.29620128981</v>
      </c>
      <c r="Z7" s="26">
        <f t="shared" si="0"/>
        <v>1841426.9405584068</v>
      </c>
    </row>
    <row r="8" spans="1:26">
      <c r="A8" s="5" t="s">
        <v>22</v>
      </c>
      <c r="B8" s="5" t="s">
        <v>1291</v>
      </c>
      <c r="E8" s="5" t="s">
        <v>1059</v>
      </c>
      <c r="F8" s="5" t="s">
        <v>183</v>
      </c>
      <c r="G8" s="5">
        <v>51110000</v>
      </c>
      <c r="H8" s="5" t="s">
        <v>459</v>
      </c>
      <c r="I8" s="5">
        <v>9</v>
      </c>
      <c r="J8" s="5" t="s">
        <v>460</v>
      </c>
      <c r="K8" s="5" t="s">
        <v>461</v>
      </c>
      <c r="L8" s="5" t="s">
        <v>460</v>
      </c>
      <c r="M8" s="5" t="s">
        <v>463</v>
      </c>
      <c r="N8" s="26">
        <v>26331.16843622037</v>
      </c>
      <c r="O8" s="26">
        <v>26331.16843622037</v>
      </c>
      <c r="P8" s="26">
        <v>26331.16843622037</v>
      </c>
      <c r="Q8" s="26">
        <v>26331.16843622037</v>
      </c>
      <c r="R8" s="26">
        <v>26331.16843622037</v>
      </c>
      <c r="S8" s="26">
        <v>26331.16843622037</v>
      </c>
      <c r="T8" s="26">
        <v>26331.16843622037</v>
      </c>
      <c r="U8" s="26">
        <v>26331.16843622037</v>
      </c>
      <c r="V8" s="26">
        <v>26331.16843622037</v>
      </c>
      <c r="W8" s="26">
        <v>26331.16843622037</v>
      </c>
      <c r="X8" s="26">
        <v>26331.16843622037</v>
      </c>
      <c r="Y8" s="26">
        <v>26331.16843622037</v>
      </c>
      <c r="Z8" s="26">
        <f t="shared" si="0"/>
        <v>315974.02123464452</v>
      </c>
    </row>
    <row r="9" spans="1:26">
      <c r="A9" s="5" t="s">
        <v>22</v>
      </c>
      <c r="B9" s="5" t="s">
        <v>1291</v>
      </c>
      <c r="E9" s="5" t="s">
        <v>1059</v>
      </c>
      <c r="F9" s="5" t="s">
        <v>52</v>
      </c>
      <c r="G9" s="5">
        <v>50100000</v>
      </c>
      <c r="H9" s="5" t="s">
        <v>346</v>
      </c>
      <c r="I9" s="5">
        <v>10</v>
      </c>
      <c r="J9" s="5" t="s">
        <v>347</v>
      </c>
      <c r="K9" s="5" t="s">
        <v>348</v>
      </c>
      <c r="L9" s="5" t="s">
        <v>349</v>
      </c>
      <c r="M9" s="5" t="s">
        <v>351</v>
      </c>
      <c r="N9" s="26">
        <v>591622.55806422618</v>
      </c>
      <c r="O9" s="26">
        <v>591990.31910680933</v>
      </c>
      <c r="P9" s="26">
        <v>643605.45735509985</v>
      </c>
      <c r="Q9" s="26">
        <v>600170.33825984364</v>
      </c>
      <c r="R9" s="26">
        <v>626553.599172469</v>
      </c>
      <c r="S9" s="26">
        <v>626553.599172469</v>
      </c>
      <c r="T9" s="26">
        <v>600170.33825984364</v>
      </c>
      <c r="U9" s="26">
        <v>652936.84991940623</v>
      </c>
      <c r="V9" s="26">
        <v>626553.599172469</v>
      </c>
      <c r="W9" s="26">
        <v>600170.33825984364</v>
      </c>
      <c r="X9" s="26">
        <v>632389.15827645932</v>
      </c>
      <c r="Y9" s="26">
        <v>632389.15827645932</v>
      </c>
      <c r="Z9" s="26">
        <f t="shared" si="0"/>
        <v>7425105.3132953998</v>
      </c>
    </row>
    <row r="10" spans="1:26">
      <c r="A10" s="5" t="s">
        <v>22</v>
      </c>
      <c r="B10" s="5" t="s">
        <v>1291</v>
      </c>
      <c r="E10" s="5" t="s">
        <v>1059</v>
      </c>
      <c r="F10" s="5" t="s">
        <v>82</v>
      </c>
      <c r="G10" s="5">
        <v>50610000</v>
      </c>
      <c r="H10" s="5" t="s">
        <v>448</v>
      </c>
      <c r="I10" s="5">
        <v>11</v>
      </c>
      <c r="J10" s="5" t="s">
        <v>449</v>
      </c>
      <c r="K10" s="5" t="s">
        <v>450</v>
      </c>
      <c r="L10" s="5" t="s">
        <v>451</v>
      </c>
      <c r="M10" s="5" t="s">
        <v>417</v>
      </c>
      <c r="N10" s="26">
        <v>46366.411705509461</v>
      </c>
      <c r="O10" s="26">
        <v>46366.411705509461</v>
      </c>
      <c r="P10" s="26">
        <v>46366.411705509461</v>
      </c>
      <c r="Q10" s="26">
        <v>46366.411705509461</v>
      </c>
      <c r="R10" s="26">
        <v>46366.411705509461</v>
      </c>
      <c r="S10" s="26">
        <v>46366.411705509461</v>
      </c>
      <c r="T10" s="26">
        <v>46366.411705509461</v>
      </c>
      <c r="U10" s="26">
        <v>46366.411705509461</v>
      </c>
      <c r="V10" s="26">
        <v>46366.411705509461</v>
      </c>
      <c r="W10" s="26">
        <v>46366.411705509461</v>
      </c>
      <c r="X10" s="26">
        <v>46366.411705509461</v>
      </c>
      <c r="Y10" s="26">
        <v>46366.411705509461</v>
      </c>
      <c r="Z10" s="26">
        <f t="shared" si="0"/>
        <v>556396.9404661135</v>
      </c>
    </row>
    <row r="11" spans="1:26">
      <c r="A11" s="5" t="s">
        <v>22</v>
      </c>
      <c r="B11" s="5" t="s">
        <v>1291</v>
      </c>
      <c r="E11" s="5" t="s">
        <v>1059</v>
      </c>
      <c r="F11" s="5" t="s">
        <v>84</v>
      </c>
      <c r="G11" s="5">
        <v>50550000</v>
      </c>
      <c r="H11" s="5" t="s">
        <v>446</v>
      </c>
      <c r="I11" s="5">
        <v>12</v>
      </c>
      <c r="J11" s="5" t="s">
        <v>442</v>
      </c>
      <c r="K11" s="5" t="s">
        <v>443</v>
      </c>
      <c r="L11" s="5" t="s">
        <v>444</v>
      </c>
      <c r="M11" s="5" t="s">
        <v>417</v>
      </c>
      <c r="N11" s="26">
        <v>147974.71848565069</v>
      </c>
      <c r="O11" s="26">
        <v>147974.71848565069</v>
      </c>
      <c r="P11" s="26">
        <v>147974.71848565069</v>
      </c>
      <c r="Q11" s="26">
        <v>147974.71848565069</v>
      </c>
      <c r="R11" s="26">
        <v>147974.71848565069</v>
      </c>
      <c r="S11" s="26">
        <v>147974.71848565069</v>
      </c>
      <c r="T11" s="26">
        <v>147974.71848565069</v>
      </c>
      <c r="U11" s="26">
        <v>147974.71848565069</v>
      </c>
      <c r="V11" s="26">
        <v>147974.71848565069</v>
      </c>
      <c r="W11" s="26">
        <v>147974.71848565069</v>
      </c>
      <c r="X11" s="26">
        <v>147974.71848565069</v>
      </c>
      <c r="Y11" s="26">
        <v>147974.71848565069</v>
      </c>
      <c r="Z11" s="26">
        <f t="shared" si="0"/>
        <v>1775696.621827808</v>
      </c>
    </row>
    <row r="12" spans="1:26">
      <c r="A12" s="5" t="s">
        <v>22</v>
      </c>
      <c r="B12" s="5" t="s">
        <v>1291</v>
      </c>
      <c r="E12" s="5" t="s">
        <v>1059</v>
      </c>
      <c r="F12" s="5" t="s">
        <v>88</v>
      </c>
      <c r="G12" s="5">
        <v>50450000</v>
      </c>
      <c r="H12" s="5" t="s">
        <v>424</v>
      </c>
      <c r="I12" s="5">
        <v>13</v>
      </c>
      <c r="J12" s="5" t="s">
        <v>414</v>
      </c>
      <c r="K12" s="5" t="s">
        <v>415</v>
      </c>
      <c r="L12" s="5" t="s">
        <v>414</v>
      </c>
      <c r="M12" s="5" t="s">
        <v>417</v>
      </c>
      <c r="N12" s="26">
        <v>35086.974397959675</v>
      </c>
      <c r="O12" s="26">
        <v>36481.349467874301</v>
      </c>
      <c r="P12" s="26">
        <v>32407.100258288665</v>
      </c>
      <c r="Q12" s="26">
        <v>32368.345792072989</v>
      </c>
      <c r="R12" s="26">
        <v>33917.284981718505</v>
      </c>
      <c r="S12" s="26">
        <v>30393.884571384959</v>
      </c>
      <c r="T12" s="26">
        <v>29871.608750253064</v>
      </c>
      <c r="U12" s="26">
        <v>34615.65655846821</v>
      </c>
      <c r="V12" s="26">
        <v>33498.73862294737</v>
      </c>
      <c r="W12" s="26">
        <v>33377.33690860559</v>
      </c>
      <c r="X12" s="26">
        <v>38391.549970178385</v>
      </c>
      <c r="Y12" s="26">
        <v>63590.284863476802</v>
      </c>
      <c r="Z12" s="26">
        <f t="shared" si="0"/>
        <v>434000.11514322856</v>
      </c>
    </row>
    <row r="13" spans="1:26">
      <c r="A13" s="5" t="s">
        <v>22</v>
      </c>
      <c r="B13" s="5" t="s">
        <v>1291</v>
      </c>
      <c r="E13" s="5" t="s">
        <v>1059</v>
      </c>
      <c r="F13" s="5" t="s">
        <v>60</v>
      </c>
      <c r="G13" s="5">
        <v>53401500</v>
      </c>
      <c r="H13" s="5" t="s">
        <v>696</v>
      </c>
      <c r="I13" s="5">
        <v>14</v>
      </c>
      <c r="J13" s="5" t="s">
        <v>687</v>
      </c>
      <c r="K13" s="5" t="s">
        <v>688</v>
      </c>
      <c r="L13" s="5" t="s">
        <v>689</v>
      </c>
      <c r="M13" s="5" t="s">
        <v>691</v>
      </c>
      <c r="N13" s="26">
        <v>675656.53595313209</v>
      </c>
      <c r="O13" s="26">
        <v>683959.11904561706</v>
      </c>
      <c r="P13" s="26">
        <v>691808.56854649493</v>
      </c>
      <c r="Q13" s="26">
        <v>663501.66839635745</v>
      </c>
      <c r="R13" s="26">
        <v>670856.7868906951</v>
      </c>
      <c r="S13" s="26">
        <v>676761.85159561853</v>
      </c>
      <c r="T13" s="26">
        <v>658475.52648930461</v>
      </c>
      <c r="U13" s="26">
        <v>693317.70115611167</v>
      </c>
      <c r="V13" s="26">
        <v>673993.12284161185</v>
      </c>
      <c r="W13" s="26">
        <v>653856.23538908805</v>
      </c>
      <c r="X13" s="26">
        <v>661131.73263069522</v>
      </c>
      <c r="Y13" s="26">
        <v>654378.34879714926</v>
      </c>
      <c r="Z13" s="26">
        <f t="shared" si="0"/>
        <v>8057697.1977318749</v>
      </c>
    </row>
    <row r="14" spans="1:26">
      <c r="A14" s="5" t="s">
        <v>22</v>
      </c>
      <c r="B14" s="5" t="s">
        <v>1291</v>
      </c>
      <c r="E14" s="5" t="s">
        <v>1059</v>
      </c>
      <c r="F14" s="5" t="s">
        <v>92</v>
      </c>
      <c r="G14" s="5">
        <v>53150000</v>
      </c>
      <c r="H14" s="5" t="s">
        <v>658</v>
      </c>
      <c r="I14" s="5">
        <v>15</v>
      </c>
      <c r="J14" s="5" t="s">
        <v>650</v>
      </c>
      <c r="K14" s="5" t="s">
        <v>651</v>
      </c>
      <c r="L14" s="5" t="s">
        <v>650</v>
      </c>
      <c r="M14" s="5" t="s">
        <v>660</v>
      </c>
      <c r="N14" s="26">
        <v>51727.161418621734</v>
      </c>
      <c r="O14" s="26">
        <v>50451.054451643759</v>
      </c>
      <c r="P14" s="26">
        <v>68440.553681558187</v>
      </c>
      <c r="Q14" s="26">
        <v>64398.468669404574</v>
      </c>
      <c r="R14" s="26">
        <v>73562.563878964371</v>
      </c>
      <c r="S14" s="26">
        <v>69375.193302042419</v>
      </c>
      <c r="T14" s="26">
        <v>70357.952982195173</v>
      </c>
      <c r="U14" s="26">
        <v>66962.712618277656</v>
      </c>
      <c r="V14" s="26">
        <v>63623.92078589437</v>
      </c>
      <c r="W14" s="26">
        <v>66539.811324652619</v>
      </c>
      <c r="X14" s="26">
        <v>57807.871266346418</v>
      </c>
      <c r="Y14" s="26">
        <v>56466.061910205681</v>
      </c>
      <c r="Z14" s="26">
        <f t="shared" si="0"/>
        <v>759713.32628980698</v>
      </c>
    </row>
    <row r="15" spans="1:26">
      <c r="A15" s="5" t="s">
        <v>22</v>
      </c>
      <c r="B15" s="5" t="s">
        <v>1291</v>
      </c>
      <c r="E15" s="5" t="s">
        <v>1059</v>
      </c>
      <c r="F15" s="5" t="s">
        <v>188</v>
      </c>
      <c r="G15" s="5">
        <v>52532000</v>
      </c>
      <c r="H15" s="5" t="s">
        <v>552</v>
      </c>
      <c r="I15" s="5">
        <v>16</v>
      </c>
      <c r="J15" s="5" t="s">
        <v>553</v>
      </c>
      <c r="K15" s="5" t="s">
        <v>554</v>
      </c>
      <c r="L15" s="5" t="s">
        <v>555</v>
      </c>
      <c r="M15" s="5" t="s">
        <v>506</v>
      </c>
      <c r="N15" s="26">
        <v>51138.03899263034</v>
      </c>
      <c r="O15" s="26">
        <v>64276.572623833548</v>
      </c>
      <c r="P15" s="26">
        <v>56446.566474859908</v>
      </c>
      <c r="Q15" s="26">
        <v>48366.909859359293</v>
      </c>
      <c r="R15" s="26">
        <v>43668.613645814425</v>
      </c>
      <c r="S15" s="26">
        <v>52606.948070559309</v>
      </c>
      <c r="T15" s="26">
        <v>47318.280391892287</v>
      </c>
      <c r="U15" s="26">
        <v>48584.800559868432</v>
      </c>
      <c r="V15" s="26">
        <v>47287.406158197598</v>
      </c>
      <c r="W15" s="26">
        <v>46556.095756470473</v>
      </c>
      <c r="X15" s="26">
        <v>43165.531788234475</v>
      </c>
      <c r="Y15" s="26">
        <v>50267.093078279569</v>
      </c>
      <c r="Z15" s="26">
        <f t="shared" si="0"/>
        <v>599682.85739999963</v>
      </c>
    </row>
    <row r="16" spans="1:26">
      <c r="A16" s="5" t="s">
        <v>22</v>
      </c>
      <c r="B16" s="5" t="s">
        <v>1291</v>
      </c>
      <c r="E16" s="5" t="s">
        <v>1059</v>
      </c>
      <c r="F16" s="5" t="s">
        <v>97</v>
      </c>
      <c r="G16" s="5">
        <v>52574100</v>
      </c>
      <c r="H16" s="5" t="s">
        <v>623</v>
      </c>
      <c r="I16" s="5">
        <v>17</v>
      </c>
      <c r="J16" s="5" t="s">
        <v>617</v>
      </c>
      <c r="K16" s="5" t="s">
        <v>618</v>
      </c>
      <c r="L16" s="5" t="s">
        <v>617</v>
      </c>
      <c r="M16" s="5" t="s">
        <v>506</v>
      </c>
      <c r="N16" s="26">
        <v>20738.600909887013</v>
      </c>
      <c r="O16" s="26">
        <v>20405.299731322357</v>
      </c>
      <c r="P16" s="26">
        <v>20844.105042307343</v>
      </c>
      <c r="Q16" s="26">
        <v>20428.003526590914</v>
      </c>
      <c r="R16" s="26">
        <v>20783.111389972768</v>
      </c>
      <c r="S16" s="26">
        <v>20595.595588929315</v>
      </c>
      <c r="T16" s="26">
        <v>20607.750942627154</v>
      </c>
      <c r="U16" s="26">
        <v>23484.738154413128</v>
      </c>
      <c r="V16" s="26">
        <v>20512.124883528184</v>
      </c>
      <c r="W16" s="26">
        <v>20698.477398491876</v>
      </c>
      <c r="X16" s="26">
        <v>20634.851564942932</v>
      </c>
      <c r="Y16" s="26">
        <v>20826.744476320404</v>
      </c>
      <c r="Z16" s="26">
        <f t="shared" si="0"/>
        <v>250559.40360933339</v>
      </c>
    </row>
    <row r="17" spans="1:26">
      <c r="A17" s="5" t="s">
        <v>22</v>
      </c>
      <c r="B17" s="5" t="s">
        <v>1291</v>
      </c>
      <c r="E17" s="5" t="s">
        <v>1059</v>
      </c>
      <c r="F17" s="5" t="s">
        <v>155</v>
      </c>
      <c r="G17" s="5">
        <v>52562500</v>
      </c>
      <c r="H17" s="5" t="s">
        <v>595</v>
      </c>
      <c r="I17" s="5">
        <v>18</v>
      </c>
      <c r="J17" s="5" t="s">
        <v>596</v>
      </c>
      <c r="K17" s="5" t="s">
        <v>597</v>
      </c>
      <c r="L17" s="5" t="s">
        <v>598</v>
      </c>
      <c r="M17" s="5" t="s">
        <v>506</v>
      </c>
      <c r="N17" s="26">
        <v>1614.9999999999998</v>
      </c>
      <c r="O17" s="26">
        <v>1515</v>
      </c>
      <c r="P17" s="26">
        <v>1565</v>
      </c>
      <c r="Q17" s="26">
        <v>1365</v>
      </c>
      <c r="R17" s="26">
        <v>1515</v>
      </c>
      <c r="S17" s="26">
        <v>1815</v>
      </c>
      <c r="T17" s="26">
        <v>1365</v>
      </c>
      <c r="U17" s="26">
        <v>5515</v>
      </c>
      <c r="V17" s="26">
        <v>1565</v>
      </c>
      <c r="W17" s="26">
        <v>1765</v>
      </c>
      <c r="X17" s="26">
        <v>1365</v>
      </c>
      <c r="Y17" s="26">
        <v>1565</v>
      </c>
      <c r="Z17" s="26">
        <f t="shared" si="0"/>
        <v>22530</v>
      </c>
    </row>
    <row r="18" spans="1:26">
      <c r="A18" s="5" t="s">
        <v>22</v>
      </c>
      <c r="B18" s="5" t="s">
        <v>1291</v>
      </c>
      <c r="E18" s="5" t="s">
        <v>1059</v>
      </c>
      <c r="F18" s="5" t="s">
        <v>99</v>
      </c>
      <c r="G18" s="5">
        <v>52562000</v>
      </c>
      <c r="H18" s="5" t="s">
        <v>590</v>
      </c>
      <c r="I18" s="5">
        <v>19</v>
      </c>
      <c r="J18" s="5" t="s">
        <v>527</v>
      </c>
      <c r="K18" s="5" t="s">
        <v>528</v>
      </c>
      <c r="L18" s="5" t="s">
        <v>529</v>
      </c>
      <c r="M18" s="5" t="s">
        <v>506</v>
      </c>
      <c r="N18" s="26">
        <v>22864.01475148695</v>
      </c>
      <c r="O18" s="26">
        <v>22628.314116547608</v>
      </c>
      <c r="P18" s="26">
        <v>25535.621524634127</v>
      </c>
      <c r="Q18" s="26">
        <v>23694.959362798523</v>
      </c>
      <c r="R18" s="26">
        <v>23238.539065479545</v>
      </c>
      <c r="S18" s="26">
        <v>23127.679868537733</v>
      </c>
      <c r="T18" s="26">
        <v>23363.380503477074</v>
      </c>
      <c r="U18" s="26">
        <v>23445.276486803457</v>
      </c>
      <c r="V18" s="26">
        <v>24237.270569459801</v>
      </c>
      <c r="W18" s="26">
        <v>24850.491712903677</v>
      </c>
      <c r="X18" s="26">
        <v>23227.553018935763</v>
      </c>
      <c r="Y18" s="26">
        <v>23227.553018935763</v>
      </c>
      <c r="Z18" s="26">
        <f t="shared" si="0"/>
        <v>283440.65399999998</v>
      </c>
    </row>
    <row r="19" spans="1:26">
      <c r="A19" s="5" t="s">
        <v>22</v>
      </c>
      <c r="B19" s="5" t="s">
        <v>1291</v>
      </c>
      <c r="E19" s="5" t="s">
        <v>1059</v>
      </c>
      <c r="F19" s="5" t="s">
        <v>164</v>
      </c>
      <c r="G19" s="5">
        <v>52503000</v>
      </c>
      <c r="H19" s="5" t="s">
        <v>521</v>
      </c>
      <c r="I19" s="5">
        <v>20</v>
      </c>
      <c r="J19" s="5" t="s">
        <v>522</v>
      </c>
      <c r="K19" s="5" t="s">
        <v>523</v>
      </c>
      <c r="L19" s="5" t="s">
        <v>522</v>
      </c>
      <c r="M19" s="5" t="s">
        <v>525</v>
      </c>
      <c r="N19" s="26">
        <v>1000</v>
      </c>
      <c r="O19" s="26">
        <v>750</v>
      </c>
      <c r="P19" s="26">
        <v>1000</v>
      </c>
      <c r="Q19" s="26">
        <v>1000</v>
      </c>
      <c r="R19" s="26">
        <v>750</v>
      </c>
      <c r="S19" s="26">
        <v>1000</v>
      </c>
      <c r="T19" s="26">
        <v>1000</v>
      </c>
      <c r="U19" s="26">
        <v>750</v>
      </c>
      <c r="V19" s="26">
        <v>1000</v>
      </c>
      <c r="W19" s="26">
        <v>1000</v>
      </c>
      <c r="X19" s="26">
        <v>750</v>
      </c>
      <c r="Y19" s="26">
        <v>1000</v>
      </c>
      <c r="Z19" s="26">
        <f t="shared" si="0"/>
        <v>11000</v>
      </c>
    </row>
    <row r="20" spans="1:26">
      <c r="A20" s="5" t="s">
        <v>22</v>
      </c>
      <c r="B20" s="5" t="s">
        <v>1291</v>
      </c>
      <c r="E20" s="5" t="s">
        <v>1059</v>
      </c>
      <c r="F20" s="5" t="s">
        <v>103</v>
      </c>
      <c r="G20" s="5">
        <v>52534000</v>
      </c>
      <c r="H20" s="5" t="s">
        <v>560</v>
      </c>
      <c r="I20" s="5">
        <v>21</v>
      </c>
      <c r="J20" s="5" t="s">
        <v>561</v>
      </c>
      <c r="K20" s="5" t="s">
        <v>562</v>
      </c>
      <c r="L20" s="5" t="s">
        <v>563</v>
      </c>
      <c r="M20" s="5" t="s">
        <v>506</v>
      </c>
      <c r="N20" s="26">
        <v>5570.2600000000011</v>
      </c>
      <c r="O20" s="26">
        <v>11845.090000000004</v>
      </c>
      <c r="P20" s="26">
        <v>13318.210000000001</v>
      </c>
      <c r="Q20" s="26">
        <v>19919.690000000002</v>
      </c>
      <c r="R20" s="26">
        <v>13673.580000000002</v>
      </c>
      <c r="S20" s="26">
        <v>15786.270000000004</v>
      </c>
      <c r="T20" s="26">
        <v>22850.670000000006</v>
      </c>
      <c r="U20" s="26">
        <v>14354.270000000004</v>
      </c>
      <c r="V20" s="26">
        <v>13030.260000000004</v>
      </c>
      <c r="W20" s="26">
        <v>13785.130000000003</v>
      </c>
      <c r="X20" s="26">
        <v>9673.1500000000033</v>
      </c>
      <c r="Y20" s="26">
        <v>8451.5400000000027</v>
      </c>
      <c r="Z20" s="26">
        <f t="shared" si="0"/>
        <v>162258.12000000002</v>
      </c>
    </row>
    <row r="21" spans="1:26">
      <c r="A21" s="5" t="s">
        <v>22</v>
      </c>
      <c r="B21" s="5" t="s">
        <v>1291</v>
      </c>
      <c r="E21" s="5" t="s">
        <v>1059</v>
      </c>
      <c r="F21" s="5" t="s">
        <v>222</v>
      </c>
      <c r="G21" s="5">
        <v>52000000</v>
      </c>
      <c r="H21" s="5" t="s">
        <v>488</v>
      </c>
      <c r="I21" s="5">
        <v>22</v>
      </c>
      <c r="J21" s="5" t="s">
        <v>489</v>
      </c>
      <c r="K21" s="5" t="s">
        <v>490</v>
      </c>
      <c r="L21" s="5" t="s">
        <v>489</v>
      </c>
      <c r="M21" s="5" t="s">
        <v>492</v>
      </c>
      <c r="N21" s="26">
        <v>159955.27219471778</v>
      </c>
      <c r="O21" s="26">
        <v>74776.254592152225</v>
      </c>
      <c r="P21" s="26">
        <v>62953.496118509516</v>
      </c>
      <c r="Q21" s="26">
        <v>85093.828429416142</v>
      </c>
      <c r="R21" s="26">
        <v>135787.17171775064</v>
      </c>
      <c r="S21" s="26">
        <v>93281.953295684929</v>
      </c>
      <c r="T21" s="26">
        <v>67707.538813217383</v>
      </c>
      <c r="U21" s="26">
        <v>66607.761364360471</v>
      </c>
      <c r="V21" s="26">
        <v>67312.81820309232</v>
      </c>
      <c r="W21" s="26">
        <v>60380.28702111297</v>
      </c>
      <c r="X21" s="26">
        <v>64657.965633380161</v>
      </c>
      <c r="Y21" s="26">
        <v>69630.19261660568</v>
      </c>
      <c r="Z21" s="26">
        <f t="shared" si="0"/>
        <v>1008144.5400000002</v>
      </c>
    </row>
    <row r="22" spans="1:26">
      <c r="A22" s="5" t="s">
        <v>22</v>
      </c>
      <c r="B22" s="5" t="s">
        <v>1291</v>
      </c>
      <c r="E22" s="5" t="s">
        <v>1059</v>
      </c>
      <c r="F22" s="5" t="s">
        <v>111</v>
      </c>
      <c r="G22" s="5">
        <v>54140000</v>
      </c>
      <c r="H22" s="5" t="s">
        <v>732</v>
      </c>
      <c r="I22" s="5">
        <v>23</v>
      </c>
      <c r="J22" s="5" t="s">
        <v>722</v>
      </c>
      <c r="K22" s="5" t="s">
        <v>723</v>
      </c>
      <c r="L22" s="5" t="s">
        <v>722</v>
      </c>
      <c r="M22" s="5" t="s">
        <v>734</v>
      </c>
      <c r="N22" s="26">
        <v>368.99999999999994</v>
      </c>
      <c r="O22" s="26">
        <v>368.99999999999994</v>
      </c>
      <c r="P22" s="26">
        <v>5368.9999999999991</v>
      </c>
      <c r="Q22" s="26">
        <v>1118.9999999999998</v>
      </c>
      <c r="R22" s="26">
        <v>1118.9999999999998</v>
      </c>
      <c r="S22" s="26">
        <v>2368.9999999999995</v>
      </c>
      <c r="T22" s="26">
        <v>1118.9999999999998</v>
      </c>
      <c r="U22" s="26">
        <v>1118.9999999999998</v>
      </c>
      <c r="V22" s="26">
        <v>2368.9999999999995</v>
      </c>
      <c r="W22" s="26">
        <v>1118.9999999999998</v>
      </c>
      <c r="X22" s="26">
        <v>1118.9999999999998</v>
      </c>
      <c r="Y22" s="26">
        <v>2968.9999999999991</v>
      </c>
      <c r="Z22" s="26">
        <f t="shared" si="0"/>
        <v>20527.999999999996</v>
      </c>
    </row>
    <row r="23" spans="1:26">
      <c r="A23" s="5" t="s">
        <v>22</v>
      </c>
      <c r="B23" s="5" t="s">
        <v>1291</v>
      </c>
      <c r="E23" s="5" t="s">
        <v>1059</v>
      </c>
      <c r="F23" s="5" t="s">
        <v>231</v>
      </c>
      <c r="G23" s="5">
        <v>55000000</v>
      </c>
      <c r="H23" s="5" t="s">
        <v>745</v>
      </c>
      <c r="I23" s="5">
        <v>24</v>
      </c>
      <c r="J23" s="5" t="s">
        <v>746</v>
      </c>
      <c r="K23" s="5" t="s">
        <v>747</v>
      </c>
      <c r="L23" s="5" t="s">
        <v>746</v>
      </c>
      <c r="M23" s="5" t="s">
        <v>749</v>
      </c>
      <c r="N23" s="26">
        <v>24586.537500000002</v>
      </c>
      <c r="O23" s="26">
        <v>26320.140000000007</v>
      </c>
      <c r="P23" s="26">
        <v>45908.37</v>
      </c>
      <c r="Q23" s="26">
        <v>36930.431250000009</v>
      </c>
      <c r="R23" s="26">
        <v>37548.276671250009</v>
      </c>
      <c r="S23" s="26">
        <v>37780.020000000004</v>
      </c>
      <c r="T23" s="26">
        <v>37746.607500000006</v>
      </c>
      <c r="U23" s="26">
        <v>36930.431250000009</v>
      </c>
      <c r="V23" s="26">
        <v>36930.431250000009</v>
      </c>
      <c r="W23" s="26">
        <v>41011.312500000007</v>
      </c>
      <c r="X23" s="26">
        <v>36930.431250000009</v>
      </c>
      <c r="Y23" s="26">
        <v>32033.37375000001</v>
      </c>
      <c r="Z23" s="26">
        <f t="shared" si="0"/>
        <v>430656.36292125011</v>
      </c>
    </row>
    <row r="24" spans="1:26">
      <c r="A24" s="5" t="s">
        <v>22</v>
      </c>
      <c r="B24" s="5" t="s">
        <v>1291</v>
      </c>
      <c r="E24" s="5" t="s">
        <v>1059</v>
      </c>
      <c r="F24" s="5" t="s">
        <v>209</v>
      </c>
      <c r="G24" s="5">
        <v>57010000</v>
      </c>
      <c r="H24" s="5" t="s">
        <v>799</v>
      </c>
      <c r="I24" s="5">
        <v>25</v>
      </c>
      <c r="J24" s="5" t="s">
        <v>800</v>
      </c>
      <c r="K24" s="5" t="s">
        <v>801</v>
      </c>
      <c r="L24" s="5" t="s">
        <v>802</v>
      </c>
      <c r="M24" s="5" t="s">
        <v>804</v>
      </c>
      <c r="N24" s="26">
        <v>26079.803086017215</v>
      </c>
      <c r="O24" s="26">
        <v>-12741.247085380826</v>
      </c>
      <c r="P24" s="26">
        <v>28263.729164051769</v>
      </c>
      <c r="Q24" s="26">
        <v>18577.993367091782</v>
      </c>
      <c r="R24" s="26">
        <v>90559.415756198607</v>
      </c>
      <c r="S24" s="26">
        <v>72137.194846934712</v>
      </c>
      <c r="T24" s="26">
        <v>51539.214327842521</v>
      </c>
      <c r="U24" s="26">
        <v>36309.360130647532</v>
      </c>
      <c r="V24" s="26">
        <v>120761.89916072186</v>
      </c>
      <c r="W24" s="26">
        <v>76039.411837969383</v>
      </c>
      <c r="X24" s="26">
        <v>105694.61418426418</v>
      </c>
      <c r="Y24" s="26">
        <v>86831.739055058148</v>
      </c>
      <c r="Z24" s="26">
        <f t="shared" si="0"/>
        <v>700053.1278314169</v>
      </c>
    </row>
    <row r="25" spans="1:26">
      <c r="A25" s="5" t="s">
        <v>22</v>
      </c>
      <c r="B25" s="5" t="s">
        <v>1291</v>
      </c>
      <c r="E25" s="5" t="s">
        <v>1059</v>
      </c>
      <c r="F25" s="5" t="s">
        <v>232</v>
      </c>
      <c r="G25" s="5">
        <v>52501500</v>
      </c>
      <c r="H25" s="5" t="s">
        <v>514</v>
      </c>
      <c r="I25" s="5">
        <v>26</v>
      </c>
      <c r="J25" s="5" t="s">
        <v>515</v>
      </c>
      <c r="K25" s="5" t="s">
        <v>516</v>
      </c>
      <c r="L25" s="5" t="s">
        <v>517</v>
      </c>
      <c r="M25" s="5" t="s">
        <v>519</v>
      </c>
      <c r="N25" s="26">
        <v>97305.22892709529</v>
      </c>
      <c r="O25" s="26">
        <v>92305.22892709529</v>
      </c>
      <c r="P25" s="26">
        <v>97305.22892709529</v>
      </c>
      <c r="Q25" s="26">
        <v>92305.22892709529</v>
      </c>
      <c r="R25" s="26">
        <v>97305.22892709529</v>
      </c>
      <c r="S25" s="26">
        <v>92305.22892709529</v>
      </c>
      <c r="T25" s="26">
        <v>97305.22892709529</v>
      </c>
      <c r="U25" s="26">
        <v>92305.22892709529</v>
      </c>
      <c r="V25" s="26">
        <v>97305.22892709529</v>
      </c>
      <c r="W25" s="26">
        <v>92305.22892709529</v>
      </c>
      <c r="X25" s="26">
        <v>97305.22892709529</v>
      </c>
      <c r="Y25" s="26">
        <v>97305.22892709529</v>
      </c>
      <c r="Z25" s="26">
        <f t="shared" si="0"/>
        <v>1142662.7471251434</v>
      </c>
    </row>
    <row r="26" spans="1:26">
      <c r="A26" s="5" t="s">
        <v>22</v>
      </c>
      <c r="B26" s="5" t="s">
        <v>1291</v>
      </c>
      <c r="E26" s="5" t="s">
        <v>1059</v>
      </c>
      <c r="F26" s="5" t="s">
        <v>120</v>
      </c>
      <c r="G26" s="5">
        <v>56610000</v>
      </c>
      <c r="H26" s="5" t="s">
        <v>790</v>
      </c>
      <c r="I26" s="5">
        <v>27</v>
      </c>
      <c r="J26" s="5" t="s">
        <v>791</v>
      </c>
      <c r="K26" s="5" t="s">
        <v>792</v>
      </c>
      <c r="L26" s="5" t="s">
        <v>791</v>
      </c>
      <c r="M26" s="5" t="s">
        <v>794</v>
      </c>
      <c r="N26" s="26">
        <v>19448.000000000004</v>
      </c>
      <c r="O26" s="26">
        <v>19448.000000000004</v>
      </c>
      <c r="P26" s="26">
        <v>19448.000000000004</v>
      </c>
      <c r="Q26" s="26">
        <v>20115.000000000004</v>
      </c>
      <c r="R26" s="26">
        <v>20115.000000000004</v>
      </c>
      <c r="S26" s="26">
        <v>20115.000000000004</v>
      </c>
      <c r="T26" s="26">
        <v>20115.000000000004</v>
      </c>
      <c r="U26" s="26">
        <v>20115.000000000004</v>
      </c>
      <c r="V26" s="26">
        <v>20115.000000000004</v>
      </c>
      <c r="W26" s="26">
        <v>25667.000000000004</v>
      </c>
      <c r="X26" s="26">
        <v>25667.000000000004</v>
      </c>
      <c r="Y26" s="26">
        <v>25667.000000000004</v>
      </c>
      <c r="Z26" s="26">
        <f t="shared" si="0"/>
        <v>256035.00000000003</v>
      </c>
    </row>
    <row r="27" spans="1:26">
      <c r="A27" s="5" t="s">
        <v>22</v>
      </c>
      <c r="B27" s="5" t="s">
        <v>1291</v>
      </c>
      <c r="E27" s="5" t="s">
        <v>1059</v>
      </c>
      <c r="F27" s="5" t="s">
        <v>233</v>
      </c>
      <c r="G27" s="5">
        <v>55710000</v>
      </c>
      <c r="H27" s="5" t="s">
        <v>780</v>
      </c>
      <c r="I27" s="5">
        <v>28</v>
      </c>
      <c r="J27" s="5" t="s">
        <v>776</v>
      </c>
      <c r="K27" s="5" t="s">
        <v>777</v>
      </c>
      <c r="L27" s="5" t="s">
        <v>776</v>
      </c>
      <c r="M27" s="5" t="s">
        <v>782</v>
      </c>
      <c r="N27" s="26">
        <v>69532.637492158407</v>
      </c>
      <c r="O27" s="26">
        <v>69532.637492158407</v>
      </c>
      <c r="P27" s="26">
        <v>69532.637492158407</v>
      </c>
      <c r="Q27" s="26">
        <v>69532.637492158407</v>
      </c>
      <c r="R27" s="26">
        <v>69532.637492158407</v>
      </c>
      <c r="S27" s="26">
        <v>69532.637492158407</v>
      </c>
      <c r="T27" s="26">
        <v>69532.637492158407</v>
      </c>
      <c r="U27" s="26">
        <v>69532.637492158407</v>
      </c>
      <c r="V27" s="26">
        <v>69532.637492158407</v>
      </c>
      <c r="W27" s="26">
        <v>69532.637492158407</v>
      </c>
      <c r="X27" s="26">
        <v>69532.637492158407</v>
      </c>
      <c r="Y27" s="26">
        <v>69532.637492158407</v>
      </c>
      <c r="Z27" s="26">
        <f t="shared" si="0"/>
        <v>834391.64990590105</v>
      </c>
    </row>
    <row r="28" spans="1:26">
      <c r="A28" s="5" t="s">
        <v>22</v>
      </c>
      <c r="B28" s="5" t="s">
        <v>1291</v>
      </c>
      <c r="E28" s="5" t="s">
        <v>1059</v>
      </c>
      <c r="F28" s="5" t="s">
        <v>234</v>
      </c>
      <c r="G28" s="5">
        <v>62002000</v>
      </c>
      <c r="H28" s="5" t="s">
        <v>1117</v>
      </c>
      <c r="I28" s="5">
        <v>29</v>
      </c>
      <c r="J28" s="5" t="s">
        <v>814</v>
      </c>
      <c r="K28" s="5" t="s">
        <v>815</v>
      </c>
      <c r="L28" s="5" t="s">
        <v>816</v>
      </c>
      <c r="M28" s="5" t="s">
        <v>503</v>
      </c>
      <c r="N28" s="26">
        <v>140802.11272788566</v>
      </c>
      <c r="O28" s="26">
        <v>159322.33734036755</v>
      </c>
      <c r="P28" s="26">
        <v>182341.82555927162</v>
      </c>
      <c r="Q28" s="26">
        <v>196437.87195053988</v>
      </c>
      <c r="R28" s="26">
        <v>197260.96514201802</v>
      </c>
      <c r="S28" s="26">
        <v>194962.15534124838</v>
      </c>
      <c r="T28" s="26">
        <v>203766.42946373633</v>
      </c>
      <c r="U28" s="26">
        <v>200627.40834297671</v>
      </c>
      <c r="V28" s="26">
        <v>192116.27693955271</v>
      </c>
      <c r="W28" s="26">
        <v>189677.25752872252</v>
      </c>
      <c r="X28" s="26">
        <v>206865.62686987725</v>
      </c>
      <c r="Y28" s="26">
        <v>202831.98472970113</v>
      </c>
      <c r="Z28" s="26">
        <f t="shared" si="0"/>
        <v>2267012.2519358974</v>
      </c>
    </row>
    <row r="29" spans="1:26">
      <c r="A29" s="5" t="s">
        <v>22</v>
      </c>
      <c r="B29" s="5" t="s">
        <v>1291</v>
      </c>
      <c r="E29" s="5" t="s">
        <v>1059</v>
      </c>
      <c r="F29" s="5" t="s">
        <v>127</v>
      </c>
      <c r="G29" s="5">
        <v>68011000</v>
      </c>
      <c r="H29" s="5" t="s">
        <v>858</v>
      </c>
      <c r="I29" s="5">
        <v>30</v>
      </c>
      <c r="J29" s="5" t="s">
        <v>859</v>
      </c>
      <c r="K29" s="5" t="s">
        <v>860</v>
      </c>
      <c r="L29" s="5" t="s">
        <v>859</v>
      </c>
      <c r="M29" s="5" t="s">
        <v>862</v>
      </c>
      <c r="N29" s="26">
        <v>1073598.619674816</v>
      </c>
      <c r="O29" s="26">
        <v>1073568.9481793712</v>
      </c>
      <c r="P29" s="26">
        <v>1074425.314639915</v>
      </c>
      <c r="Q29" s="26">
        <v>1075658.4693549022</v>
      </c>
      <c r="R29" s="26">
        <v>1076860.104205058</v>
      </c>
      <c r="S29" s="26">
        <v>1078036.2023535413</v>
      </c>
      <c r="T29" s="26">
        <v>1108752.3255230489</v>
      </c>
      <c r="U29" s="26">
        <v>1110881.363722503</v>
      </c>
      <c r="V29" s="26">
        <v>1114108.5116393764</v>
      </c>
      <c r="W29" s="26">
        <v>1115639.4060227107</v>
      </c>
      <c r="X29" s="26">
        <v>1116795.6514184417</v>
      </c>
      <c r="Y29" s="26">
        <v>1117528.1803212059</v>
      </c>
      <c r="Z29" s="26">
        <f t="shared" si="0"/>
        <v>13135853.097054891</v>
      </c>
    </row>
    <row r="30" spans="1:26">
      <c r="A30" s="5" t="s">
        <v>22</v>
      </c>
      <c r="B30" s="5" t="s">
        <v>1291</v>
      </c>
      <c r="E30" s="5" t="s">
        <v>1059</v>
      </c>
      <c r="F30" s="5" t="s">
        <v>235</v>
      </c>
      <c r="G30" s="5">
        <v>68251000</v>
      </c>
      <c r="H30" s="5" t="s">
        <v>1118</v>
      </c>
      <c r="I30" s="5">
        <v>31</v>
      </c>
      <c r="J30" s="5" t="s">
        <v>867</v>
      </c>
      <c r="K30" s="5" t="s">
        <v>868</v>
      </c>
      <c r="L30" s="5" t="s">
        <v>867</v>
      </c>
      <c r="M30" s="5" t="s">
        <v>870</v>
      </c>
      <c r="N30" s="26">
        <v>20215</v>
      </c>
      <c r="O30" s="26">
        <v>20215</v>
      </c>
      <c r="P30" s="26">
        <v>20215</v>
      </c>
      <c r="Q30" s="26">
        <v>20215</v>
      </c>
      <c r="R30" s="26">
        <v>20215</v>
      </c>
      <c r="S30" s="26">
        <v>20215</v>
      </c>
      <c r="T30" s="26">
        <v>20215</v>
      </c>
      <c r="U30" s="26">
        <v>20215</v>
      </c>
      <c r="V30" s="26">
        <v>20215</v>
      </c>
      <c r="W30" s="26">
        <v>20215</v>
      </c>
      <c r="X30" s="26">
        <v>20215</v>
      </c>
      <c r="Y30" s="26">
        <v>20215</v>
      </c>
      <c r="Z30" s="26">
        <f t="shared" si="0"/>
        <v>242580</v>
      </c>
    </row>
    <row r="31" spans="1:26">
      <c r="A31" s="5" t="s">
        <v>22</v>
      </c>
      <c r="B31" s="5" t="s">
        <v>1291</v>
      </c>
      <c r="E31" s="5" t="s">
        <v>1059</v>
      </c>
      <c r="F31" s="5" t="s">
        <v>217</v>
      </c>
      <c r="G31" s="5">
        <v>68311000</v>
      </c>
      <c r="H31" s="5" t="s">
        <v>880</v>
      </c>
      <c r="I31" s="5">
        <v>32</v>
      </c>
      <c r="J31" s="5" t="s">
        <v>881</v>
      </c>
      <c r="K31" s="5" t="s">
        <v>882</v>
      </c>
      <c r="L31" s="5" t="s">
        <v>883</v>
      </c>
      <c r="M31" s="5" t="s">
        <v>862</v>
      </c>
      <c r="N31" s="26">
        <v>149638.54030613057</v>
      </c>
      <c r="O31" s="26">
        <v>149618.3245018918</v>
      </c>
      <c r="P31" s="26">
        <v>149728.46156957993</v>
      </c>
      <c r="Q31" s="26">
        <v>149889.20720030289</v>
      </c>
      <c r="R31" s="26">
        <v>150037.04580345924</v>
      </c>
      <c r="S31" s="26">
        <v>154273.59175136776</v>
      </c>
      <c r="T31" s="26">
        <v>154656.63096156856</v>
      </c>
      <c r="U31" s="26">
        <v>154934.70566880039</v>
      </c>
      <c r="V31" s="26">
        <v>155376.40046389808</v>
      </c>
      <c r="W31" s="26">
        <v>155567.1661048361</v>
      </c>
      <c r="X31" s="26">
        <v>155708.32706433238</v>
      </c>
      <c r="Y31" s="26">
        <v>155789.21881241931</v>
      </c>
      <c r="Z31" s="26">
        <f t="shared" si="0"/>
        <v>1835217.6202085873</v>
      </c>
    </row>
    <row r="32" spans="1:26">
      <c r="A32" s="5" t="s">
        <v>22</v>
      </c>
      <c r="B32" s="5" t="s">
        <v>1291</v>
      </c>
      <c r="E32" s="5" t="s">
        <v>1059</v>
      </c>
      <c r="F32" s="5" t="s">
        <v>236</v>
      </c>
      <c r="G32" s="5">
        <v>68543000</v>
      </c>
      <c r="H32" s="5" t="s">
        <v>900</v>
      </c>
      <c r="I32" s="5">
        <v>34</v>
      </c>
      <c r="J32" s="5" t="s">
        <v>887</v>
      </c>
      <c r="K32" s="5" t="s">
        <v>888</v>
      </c>
      <c r="L32" s="5" t="s">
        <v>887</v>
      </c>
      <c r="M32" s="5" t="s">
        <v>902</v>
      </c>
      <c r="N32" s="26">
        <v>529883.38259532792</v>
      </c>
      <c r="O32" s="26">
        <v>526153.04343339335</v>
      </c>
      <c r="P32" s="26">
        <v>523286.41007222235</v>
      </c>
      <c r="Q32" s="26">
        <v>519503.29120052519</v>
      </c>
      <c r="R32" s="26">
        <v>521459.28194590914</v>
      </c>
      <c r="S32" s="26">
        <v>521215.76473051531</v>
      </c>
      <c r="T32" s="26">
        <v>519413.20646478026</v>
      </c>
      <c r="U32" s="26">
        <v>522484.63395470893</v>
      </c>
      <c r="V32" s="26">
        <v>520332.67699049663</v>
      </c>
      <c r="W32" s="26">
        <v>518438.4447750391</v>
      </c>
      <c r="X32" s="26">
        <v>520783.46711408871</v>
      </c>
      <c r="Y32" s="26">
        <v>520420.49118199357</v>
      </c>
      <c r="Z32" s="26">
        <f t="shared" si="0"/>
        <v>6263374.094459001</v>
      </c>
    </row>
    <row r="33" spans="1:26">
      <c r="A33" s="5" t="s">
        <v>22</v>
      </c>
      <c r="B33" s="5" t="s">
        <v>1291</v>
      </c>
      <c r="E33" s="5" t="s">
        <v>1059</v>
      </c>
      <c r="F33" s="5" t="s">
        <v>237</v>
      </c>
      <c r="G33" s="5">
        <v>81810000</v>
      </c>
      <c r="H33" s="5" t="s">
        <v>1119</v>
      </c>
      <c r="I33" s="5">
        <v>37</v>
      </c>
      <c r="J33" s="5" t="s">
        <v>1119</v>
      </c>
      <c r="K33" s="5" t="s">
        <v>1122</v>
      </c>
      <c r="L33" s="5" t="s">
        <v>1123</v>
      </c>
      <c r="M33" s="5" t="s">
        <v>1121</v>
      </c>
      <c r="N33" s="26">
        <v>-3042.46</v>
      </c>
      <c r="O33" s="26">
        <v>-3042.46</v>
      </c>
      <c r="P33" s="26">
        <v>-3042.46</v>
      </c>
      <c r="Q33" s="26">
        <v>-3042.46</v>
      </c>
      <c r="R33" s="26">
        <v>-3042.46</v>
      </c>
      <c r="S33" s="26">
        <v>-3042.46</v>
      </c>
      <c r="T33" s="26">
        <v>-3042.46</v>
      </c>
      <c r="U33" s="26">
        <v>-3042.46</v>
      </c>
      <c r="V33" s="26">
        <v>-3042.46</v>
      </c>
      <c r="W33" s="26">
        <v>-3042.46</v>
      </c>
      <c r="X33" s="26">
        <v>-3042.46</v>
      </c>
      <c r="Y33" s="26">
        <v>-3042.46</v>
      </c>
      <c r="Z33" s="26">
        <f t="shared" si="0"/>
        <v>-36509.519999999997</v>
      </c>
    </row>
    <row r="34" spans="1:26">
      <c r="A34" s="5" t="s">
        <v>22</v>
      </c>
      <c r="B34" s="5" t="s">
        <v>1291</v>
      </c>
      <c r="E34" s="5" t="s">
        <v>1059</v>
      </c>
      <c r="F34" s="5" t="s">
        <v>131</v>
      </c>
      <c r="G34" s="5">
        <v>81015000</v>
      </c>
      <c r="H34" s="5" t="s">
        <v>991</v>
      </c>
      <c r="I34" s="5">
        <v>38</v>
      </c>
      <c r="J34" s="5" t="s">
        <v>987</v>
      </c>
      <c r="K34" s="5" t="s">
        <v>988</v>
      </c>
      <c r="L34" s="5" t="s">
        <v>987</v>
      </c>
      <c r="M34" s="5" t="s">
        <v>990</v>
      </c>
      <c r="N34" s="26">
        <v>1022322.967379392</v>
      </c>
      <c r="O34" s="26">
        <v>1022322.967379392</v>
      </c>
      <c r="P34" s="26">
        <v>1022322.967379392</v>
      </c>
      <c r="Q34" s="26">
        <v>1022322.967379392</v>
      </c>
      <c r="R34" s="26">
        <v>1022322.967379392</v>
      </c>
      <c r="S34" s="26">
        <v>1022322.967379392</v>
      </c>
      <c r="T34" s="26">
        <v>1030873.8059014718</v>
      </c>
      <c r="U34" s="26">
        <v>1039994.7003250233</v>
      </c>
      <c r="V34" s="26">
        <v>1039424.6444235514</v>
      </c>
      <c r="W34" s="26">
        <v>1039994.7003250233</v>
      </c>
      <c r="X34" s="26">
        <v>1039424.6444235514</v>
      </c>
      <c r="Y34" s="26">
        <v>1039994.7003250233</v>
      </c>
      <c r="Z34" s="26">
        <f t="shared" si="0"/>
        <v>12363644.999999996</v>
      </c>
    </row>
    <row r="35" spans="1:26">
      <c r="A35" s="5" t="s">
        <v>22</v>
      </c>
      <c r="B35" s="5" t="s">
        <v>1291</v>
      </c>
      <c r="E35" s="5" t="s">
        <v>1059</v>
      </c>
      <c r="F35" s="5" t="s">
        <v>132</v>
      </c>
      <c r="G35" s="5">
        <v>81315000</v>
      </c>
      <c r="H35" s="5" t="s">
        <v>995</v>
      </c>
      <c r="I35" s="5">
        <v>39</v>
      </c>
      <c r="J35" s="5" t="s">
        <v>996</v>
      </c>
      <c r="K35" s="5" t="s">
        <v>997</v>
      </c>
      <c r="L35" s="5" t="s">
        <v>998</v>
      </c>
      <c r="M35" s="5" t="s">
        <v>1000</v>
      </c>
      <c r="N35" s="26">
        <v>2838.9265479166165</v>
      </c>
      <c r="O35" s="26">
        <v>3156.6690789072763</v>
      </c>
      <c r="P35" s="26">
        <v>3765.5355235041211</v>
      </c>
      <c r="Q35" s="26">
        <v>2283.2527916282934</v>
      </c>
      <c r="R35" s="26">
        <v>2282.489953696077</v>
      </c>
      <c r="S35" s="26">
        <v>3044.7415749826755</v>
      </c>
      <c r="T35" s="26">
        <v>1631.2289068391062</v>
      </c>
      <c r="U35" s="26">
        <v>877.42617573915209</v>
      </c>
      <c r="V35" s="26">
        <v>1734.0900064862331</v>
      </c>
      <c r="W35" s="26">
        <v>419.04425448536671</v>
      </c>
      <c r="X35" s="26">
        <v>1056.9019885392925</v>
      </c>
      <c r="Y35" s="26">
        <v>1739.958818442858</v>
      </c>
      <c r="Z35" s="26">
        <f t="shared" si="0"/>
        <v>24830.265621167066</v>
      </c>
    </row>
    <row r="36" spans="1:26">
      <c r="A36" s="5" t="s">
        <v>22</v>
      </c>
      <c r="B36" s="5" t="s">
        <v>1291</v>
      </c>
      <c r="E36" s="5" t="s">
        <v>1059</v>
      </c>
      <c r="F36" s="5" t="s">
        <v>133</v>
      </c>
      <c r="G36" s="5">
        <v>70510000</v>
      </c>
      <c r="H36" s="5" t="s">
        <v>954</v>
      </c>
      <c r="I36" s="5">
        <v>41</v>
      </c>
      <c r="J36" s="5" t="s">
        <v>955</v>
      </c>
      <c r="K36" s="5" t="s">
        <v>956</v>
      </c>
      <c r="L36" s="5" t="s">
        <v>957</v>
      </c>
      <c r="M36" s="5" t="s">
        <v>959</v>
      </c>
      <c r="N36" s="26">
        <v>-69202.988384101904</v>
      </c>
      <c r="O36" s="26">
        <v>-72912.582105297406</v>
      </c>
      <c r="P36" s="26">
        <v>-76974.059813980202</v>
      </c>
      <c r="Q36" s="26">
        <v>-81329.314844199194</v>
      </c>
      <c r="R36" s="26">
        <v>-84813.224231244094</v>
      </c>
      <c r="S36" s="26">
        <v>-86733.8241839931</v>
      </c>
      <c r="T36" s="26">
        <v>-24088.473863925399</v>
      </c>
      <c r="U36" s="26">
        <v>-23854.1697250244</v>
      </c>
      <c r="V36" s="26">
        <v>-23864.650313852399</v>
      </c>
      <c r="W36" s="26">
        <v>-26064.587699171199</v>
      </c>
      <c r="X36" s="26">
        <v>-28626.675771237398</v>
      </c>
      <c r="Y36" s="26">
        <v>-25389.017498900401</v>
      </c>
      <c r="Z36" s="26">
        <f t="shared" si="0"/>
        <v>-623853.56843492691</v>
      </c>
    </row>
    <row r="37" spans="1:26">
      <c r="A37" s="5" t="s">
        <v>22</v>
      </c>
      <c r="B37" s="5" t="s">
        <v>1291</v>
      </c>
      <c r="E37" s="5" t="s">
        <v>1059</v>
      </c>
      <c r="F37" s="5" t="s">
        <v>134</v>
      </c>
      <c r="G37" s="5">
        <v>85000000</v>
      </c>
      <c r="H37" s="5" t="s">
        <v>1015</v>
      </c>
      <c r="I37" s="5">
        <v>42</v>
      </c>
      <c r="J37" s="5" t="s">
        <v>1016</v>
      </c>
      <c r="K37" s="5" t="s">
        <v>1017</v>
      </c>
      <c r="L37" s="5" t="s">
        <v>1018</v>
      </c>
      <c r="M37" s="5" t="s">
        <v>959</v>
      </c>
      <c r="N37" s="26">
        <v>-31181.707470159501</v>
      </c>
      <c r="O37" s="26">
        <v>-32851.961795797397</v>
      </c>
      <c r="P37" s="26">
        <v>-34680.639643451897</v>
      </c>
      <c r="Q37" s="26">
        <v>-36641.605098474502</v>
      </c>
      <c r="R37" s="26">
        <v>-37961.705419476297</v>
      </c>
      <c r="S37" s="26">
        <v>-38571.5374298885</v>
      </c>
      <c r="T37" s="26">
        <v>-10868.7631149278</v>
      </c>
      <c r="U37" s="26">
        <v>-10763.2617826768</v>
      </c>
      <c r="V37" s="26">
        <v>-10767.9858295957</v>
      </c>
      <c r="W37" s="26">
        <v>-11758.5205570942</v>
      </c>
      <c r="X37" s="26">
        <v>-12912.095651253299</v>
      </c>
      <c r="Y37" s="26">
        <v>-11454.3376751494</v>
      </c>
      <c r="Z37" s="26">
        <f t="shared" si="0"/>
        <v>-280414.12146794522</v>
      </c>
    </row>
    <row r="38" spans="1:26">
      <c r="A38" s="5" t="s">
        <v>22</v>
      </c>
      <c r="B38" s="5" t="s">
        <v>1291</v>
      </c>
      <c r="E38" s="5" t="s">
        <v>1059</v>
      </c>
      <c r="F38" s="5" t="s">
        <v>135</v>
      </c>
      <c r="G38" s="5">
        <v>82010000</v>
      </c>
      <c r="H38" s="5" t="s">
        <v>1007</v>
      </c>
      <c r="I38" s="5">
        <v>43</v>
      </c>
      <c r="J38" s="5" t="s">
        <v>1008</v>
      </c>
      <c r="K38" s="5" t="s">
        <v>1009</v>
      </c>
      <c r="L38" s="5" t="s">
        <v>1008</v>
      </c>
      <c r="M38" s="5" t="s">
        <v>1011</v>
      </c>
      <c r="N38" s="26">
        <v>3925.0166402014943</v>
      </c>
      <c r="O38" s="26">
        <v>3925.0166402014943</v>
      </c>
      <c r="P38" s="26">
        <v>3925.0166402014943</v>
      </c>
      <c r="Q38" s="26">
        <v>3925.0166402014943</v>
      </c>
      <c r="R38" s="26">
        <v>3925.0166402014943</v>
      </c>
      <c r="S38" s="26">
        <v>3925.0166402014943</v>
      </c>
      <c r="T38" s="26">
        <v>3960.3010765805252</v>
      </c>
      <c r="U38" s="26">
        <v>3997.9378087181585</v>
      </c>
      <c r="V38" s="26">
        <v>3995.5855129595561</v>
      </c>
      <c r="W38" s="26">
        <v>3997.9378087181585</v>
      </c>
      <c r="X38" s="26">
        <v>3995.5855129595561</v>
      </c>
      <c r="Y38" s="26">
        <v>3997.9378087181585</v>
      </c>
      <c r="Z38" s="26">
        <f t="shared" si="0"/>
        <v>47495.385369863085</v>
      </c>
    </row>
    <row r="39" spans="1:26">
      <c r="A39" s="5" t="s">
        <v>22</v>
      </c>
      <c r="B39" s="5" t="s">
        <v>1291</v>
      </c>
      <c r="E39" s="5" t="s">
        <v>1059</v>
      </c>
      <c r="F39" s="5" t="s">
        <v>136</v>
      </c>
      <c r="G39" s="5">
        <v>82015000</v>
      </c>
      <c r="H39" s="5" t="s">
        <v>1012</v>
      </c>
      <c r="I39" s="5">
        <v>43</v>
      </c>
      <c r="J39" s="5" t="s">
        <v>1008</v>
      </c>
      <c r="K39" s="5" t="s">
        <v>1009</v>
      </c>
      <c r="L39" s="5" t="s">
        <v>1008</v>
      </c>
      <c r="M39" s="5" t="s">
        <v>1011</v>
      </c>
      <c r="N39" s="26">
        <v>3925.0166402014943</v>
      </c>
      <c r="O39" s="26">
        <v>3925.0166402014943</v>
      </c>
      <c r="P39" s="26">
        <v>3925.0166402014943</v>
      </c>
      <c r="Q39" s="26">
        <v>3925.0166402014943</v>
      </c>
      <c r="R39" s="26">
        <v>3925.0166402014943</v>
      </c>
      <c r="S39" s="26">
        <v>3925.0166402014943</v>
      </c>
      <c r="T39" s="26">
        <v>3960.3010765805252</v>
      </c>
      <c r="U39" s="26">
        <v>3997.9378087181585</v>
      </c>
      <c r="V39" s="26">
        <v>3995.5855129595561</v>
      </c>
      <c r="W39" s="26">
        <v>3997.9378087181585</v>
      </c>
      <c r="X39" s="26">
        <v>3995.5855129595561</v>
      </c>
      <c r="Y39" s="26">
        <v>3997.9378087181585</v>
      </c>
      <c r="Z39" s="26">
        <f t="shared" si="0"/>
        <v>47495.385369863085</v>
      </c>
    </row>
    <row r="40" spans="1:26">
      <c r="A40" s="5" t="s">
        <v>22</v>
      </c>
      <c r="B40" s="5" t="s">
        <v>1291</v>
      </c>
      <c r="E40" s="5" t="s">
        <v>1059</v>
      </c>
      <c r="F40" s="5" t="s">
        <v>178</v>
      </c>
      <c r="G40" s="5">
        <v>75820000</v>
      </c>
      <c r="H40" s="5" t="s">
        <v>984</v>
      </c>
      <c r="I40" s="5">
        <v>44</v>
      </c>
      <c r="J40" s="5" t="s">
        <v>961</v>
      </c>
      <c r="K40" s="5" t="s">
        <v>982</v>
      </c>
      <c r="L40" s="5" t="s">
        <v>983</v>
      </c>
      <c r="M40" s="5" t="s">
        <v>812</v>
      </c>
      <c r="N40" s="26">
        <v>5500</v>
      </c>
      <c r="O40" s="26">
        <v>5500</v>
      </c>
      <c r="P40" s="26">
        <v>7000</v>
      </c>
      <c r="Q40" s="26">
        <v>9500</v>
      </c>
      <c r="R40" s="26">
        <v>5500</v>
      </c>
      <c r="S40" s="26">
        <v>5500</v>
      </c>
      <c r="T40" s="26">
        <v>5500</v>
      </c>
      <c r="U40" s="26">
        <v>5500</v>
      </c>
      <c r="V40" s="26">
        <v>5500</v>
      </c>
      <c r="W40" s="26">
        <v>5500</v>
      </c>
      <c r="X40" s="26">
        <v>5500</v>
      </c>
      <c r="Y40" s="26">
        <v>5500</v>
      </c>
      <c r="Z40" s="26">
        <f t="shared" si="0"/>
        <v>71500</v>
      </c>
    </row>
    <row r="41" spans="1:26">
      <c r="A41" s="5" t="s">
        <v>22</v>
      </c>
      <c r="B41" s="5" t="s">
        <v>1291</v>
      </c>
      <c r="E41" s="5" t="s">
        <v>1059</v>
      </c>
      <c r="F41" s="5" t="s">
        <v>137</v>
      </c>
      <c r="G41" s="5">
        <v>69011000</v>
      </c>
      <c r="H41" s="5" t="s">
        <v>907</v>
      </c>
      <c r="I41" s="5">
        <v>45</v>
      </c>
      <c r="J41" s="5" t="s">
        <v>908</v>
      </c>
      <c r="K41" s="5" t="s">
        <v>909</v>
      </c>
      <c r="L41" s="5" t="s">
        <v>910</v>
      </c>
      <c r="M41" s="5" t="s">
        <v>912</v>
      </c>
      <c r="N41" s="26">
        <v>960951.53983650147</v>
      </c>
      <c r="O41" s="26">
        <v>438530.04797111137</v>
      </c>
      <c r="P41" s="26">
        <v>672254.19045861519</v>
      </c>
      <c r="Q41" s="26">
        <v>960489.60528826609</v>
      </c>
      <c r="R41" s="26">
        <v>-254592.06624862476</v>
      </c>
      <c r="S41" s="26">
        <v>1247517.8774456091</v>
      </c>
      <c r="T41" s="26">
        <v>1519158.9590950755</v>
      </c>
      <c r="U41" s="26">
        <v>883930.10932264093</v>
      </c>
      <c r="V41" s="26">
        <v>1593268.019834586</v>
      </c>
      <c r="W41" s="26">
        <v>1711659.0467419254</v>
      </c>
      <c r="X41" s="26">
        <v>919861.90071429801</v>
      </c>
      <c r="Y41" s="26">
        <v>959619.06426871009</v>
      </c>
      <c r="Z41" s="26">
        <f t="shared" si="0"/>
        <v>11612648.294728715</v>
      </c>
    </row>
    <row r="42" spans="1:26">
      <c r="A42" s="5" t="s">
        <v>22</v>
      </c>
      <c r="B42" s="5" t="s">
        <v>1291</v>
      </c>
      <c r="E42" s="5" t="s">
        <v>1059</v>
      </c>
      <c r="F42" s="5" t="s">
        <v>146</v>
      </c>
      <c r="G42" s="5">
        <v>86021500</v>
      </c>
      <c r="H42" s="5" t="s">
        <v>1019</v>
      </c>
      <c r="I42" s="5">
        <v>50</v>
      </c>
      <c r="J42" s="5" t="s">
        <v>1020</v>
      </c>
      <c r="K42" s="5" t="s">
        <v>1021</v>
      </c>
      <c r="L42" s="5" t="s">
        <v>1022</v>
      </c>
      <c r="M42" s="5" t="s">
        <v>1024</v>
      </c>
      <c r="N42" s="26">
        <v>0</v>
      </c>
      <c r="O42" s="26">
        <v>0</v>
      </c>
      <c r="P42" s="26">
        <v>3227274.78083434</v>
      </c>
      <c r="Q42" s="26">
        <v>0</v>
      </c>
      <c r="R42" s="26">
        <v>0</v>
      </c>
      <c r="S42" s="26">
        <v>2642773.9647342213</v>
      </c>
      <c r="T42" s="26">
        <v>0</v>
      </c>
      <c r="U42" s="26">
        <v>0</v>
      </c>
      <c r="V42" s="26">
        <v>3107036.2004963914</v>
      </c>
      <c r="W42" s="26">
        <v>0</v>
      </c>
      <c r="X42" s="26">
        <v>0</v>
      </c>
      <c r="Y42" s="26">
        <v>4518204.0150728766</v>
      </c>
      <c r="Z42" s="26">
        <f t="shared" si="0"/>
        <v>13495288.961137829</v>
      </c>
    </row>
    <row r="43" spans="1:26">
      <c r="A43" s="5" t="s">
        <v>22</v>
      </c>
      <c r="B43" s="5" t="s">
        <v>1292</v>
      </c>
      <c r="E43" s="5" t="s">
        <v>1059</v>
      </c>
      <c r="F43" s="5" t="s">
        <v>72</v>
      </c>
      <c r="G43" s="5">
        <v>40111000</v>
      </c>
      <c r="H43" s="5" t="s">
        <v>249</v>
      </c>
      <c r="I43" s="5">
        <v>1</v>
      </c>
      <c r="J43" s="5" t="s">
        <v>250</v>
      </c>
      <c r="K43" s="5" t="s">
        <v>251</v>
      </c>
      <c r="L43" s="5" t="s">
        <v>252</v>
      </c>
      <c r="M43" s="5" t="s">
        <v>254</v>
      </c>
      <c r="N43" s="26">
        <f>-N2</f>
        <v>7504107.8120355196</v>
      </c>
      <c r="O43" s="26">
        <f t="shared" ref="O43:X43" si="1">-O2</f>
        <v>7102221.2300392101</v>
      </c>
      <c r="P43" s="26">
        <f t="shared" si="1"/>
        <v>6733973.6593438601</v>
      </c>
      <c r="Q43" s="26">
        <f t="shared" si="1"/>
        <v>7117219.22284518</v>
      </c>
      <c r="R43" s="26">
        <f t="shared" si="1"/>
        <v>7112550.7636734704</v>
      </c>
      <c r="S43" s="26">
        <f t="shared" si="1"/>
        <v>8128271.2992354799</v>
      </c>
      <c r="T43" s="26">
        <f t="shared" si="1"/>
        <v>8720193.5773060396</v>
      </c>
      <c r="U43" s="26">
        <f t="shared" si="1"/>
        <v>8510082.3496066406</v>
      </c>
      <c r="V43" s="26">
        <f t="shared" si="1"/>
        <v>8852619.6867840309</v>
      </c>
      <c r="W43" s="26">
        <f t="shared" si="1"/>
        <v>8860033.0434644409</v>
      </c>
      <c r="X43" s="26">
        <f t="shared" si="1"/>
        <v>8120423.0276877396</v>
      </c>
      <c r="Y43" s="26">
        <f>-Y2</f>
        <v>7753734.90051986</v>
      </c>
      <c r="Z43" s="26">
        <f t="shared" si="0"/>
        <v>94515430.572541475</v>
      </c>
    </row>
    <row r="44" spans="1:26">
      <c r="A44" s="5" t="s">
        <v>22</v>
      </c>
      <c r="B44" s="5" t="s">
        <v>1292</v>
      </c>
      <c r="E44" s="13" t="s">
        <v>1059</v>
      </c>
      <c r="F44" s="1" t="s">
        <v>72</v>
      </c>
      <c r="G44" s="1">
        <v>40111000</v>
      </c>
      <c r="H44" s="13" t="s">
        <v>249</v>
      </c>
      <c r="I44" s="13">
        <v>1</v>
      </c>
      <c r="J44" s="13" t="s">
        <v>250</v>
      </c>
      <c r="K44" s="49" t="s">
        <v>251</v>
      </c>
      <c r="L44" s="49" t="s">
        <v>252</v>
      </c>
      <c r="M44" s="49" t="s">
        <v>254</v>
      </c>
      <c r="N44" s="26">
        <v>-3827608</v>
      </c>
      <c r="O44" s="26">
        <v>-3643417</v>
      </c>
      <c r="P44" s="26">
        <v>-3848663</v>
      </c>
      <c r="Q44" s="26">
        <v>-3718674</v>
      </c>
      <c r="R44" s="26">
        <v>-3778534</v>
      </c>
      <c r="S44" s="26">
        <v>-4070051</v>
      </c>
      <c r="T44" s="26">
        <v>-4697984</v>
      </c>
      <c r="U44" s="26">
        <v>-4016598</v>
      </c>
      <c r="V44" s="26">
        <v>-4136798</v>
      </c>
      <c r="W44" s="26">
        <v>-4135994</v>
      </c>
      <c r="X44" s="26">
        <v>-3834280</v>
      </c>
      <c r="Y44" s="26">
        <v>-3777017</v>
      </c>
      <c r="Z44" s="26">
        <f t="shared" si="0"/>
        <v>-47485618</v>
      </c>
    </row>
    <row r="45" spans="1:26">
      <c r="A45" s="5" t="s">
        <v>22</v>
      </c>
      <c r="B45" s="5" t="s">
        <v>1292</v>
      </c>
      <c r="E45" s="13" t="s">
        <v>1059</v>
      </c>
      <c r="F45" s="1" t="s">
        <v>73</v>
      </c>
      <c r="G45" s="1">
        <v>40121000</v>
      </c>
      <c r="H45" s="13" t="s">
        <v>258</v>
      </c>
      <c r="I45" s="13">
        <v>1</v>
      </c>
      <c r="J45" s="13" t="s">
        <v>250</v>
      </c>
      <c r="K45" s="13" t="s">
        <v>259</v>
      </c>
      <c r="L45" s="13" t="s">
        <v>260</v>
      </c>
      <c r="M45" s="13" t="s">
        <v>262</v>
      </c>
      <c r="N45" s="26">
        <v>-1563210</v>
      </c>
      <c r="O45" s="26">
        <v>-1543924</v>
      </c>
      <c r="P45" s="26">
        <v>-1615557</v>
      </c>
      <c r="Q45" s="26">
        <v>-1682354</v>
      </c>
      <c r="R45" s="26">
        <v>-1484004</v>
      </c>
      <c r="S45" s="26">
        <v>-1825500</v>
      </c>
      <c r="T45" s="26">
        <v>-2079753</v>
      </c>
      <c r="U45" s="26">
        <v>-1959897</v>
      </c>
      <c r="V45" s="26">
        <v>-2054522</v>
      </c>
      <c r="W45" s="26">
        <v>-1959385</v>
      </c>
      <c r="X45" s="26">
        <v>-1768128</v>
      </c>
      <c r="Y45" s="26">
        <v>-1558050</v>
      </c>
      <c r="Z45" s="26">
        <f t="shared" si="0"/>
        <v>-21094284</v>
      </c>
    </row>
    <row r="46" spans="1:26">
      <c r="A46" s="5" t="s">
        <v>22</v>
      </c>
      <c r="B46" s="5" t="s">
        <v>1292</v>
      </c>
      <c r="E46" s="13" t="s">
        <v>1059</v>
      </c>
      <c r="F46" s="1" t="s">
        <v>74</v>
      </c>
      <c r="G46" s="1">
        <v>40131000</v>
      </c>
      <c r="H46" s="13" t="s">
        <v>264</v>
      </c>
      <c r="I46" s="13">
        <v>1</v>
      </c>
      <c r="J46" s="13" t="s">
        <v>250</v>
      </c>
      <c r="K46" s="13" t="s">
        <v>265</v>
      </c>
      <c r="L46" s="13" t="s">
        <v>266</v>
      </c>
      <c r="M46" s="13" t="s">
        <v>268</v>
      </c>
      <c r="N46" s="26">
        <v>-210302</v>
      </c>
      <c r="O46" s="26">
        <v>-200623</v>
      </c>
      <c r="P46" s="26">
        <v>-196449</v>
      </c>
      <c r="Q46" s="26">
        <v>-199819</v>
      </c>
      <c r="R46" s="26">
        <v>-201395</v>
      </c>
      <c r="S46" s="26">
        <v>-236553</v>
      </c>
      <c r="T46" s="26">
        <v>-231679</v>
      </c>
      <c r="U46" s="26">
        <v>-247937</v>
      </c>
      <c r="V46" s="26">
        <v>-222383</v>
      </c>
      <c r="W46" s="26">
        <v>-206768</v>
      </c>
      <c r="X46" s="26">
        <v>-196580</v>
      </c>
      <c r="Y46" s="26">
        <v>-189994</v>
      </c>
      <c r="Z46" s="26">
        <f t="shared" si="0"/>
        <v>-2540482</v>
      </c>
    </row>
    <row r="47" spans="1:26">
      <c r="A47" s="5" t="s">
        <v>22</v>
      </c>
      <c r="B47" s="5" t="s">
        <v>1292</v>
      </c>
      <c r="E47" s="13" t="s">
        <v>1059</v>
      </c>
      <c r="F47" s="1" t="s">
        <v>77</v>
      </c>
      <c r="G47" s="1">
        <v>40151000</v>
      </c>
      <c r="H47" s="13" t="s">
        <v>282</v>
      </c>
      <c r="I47" s="13">
        <v>1</v>
      </c>
      <c r="J47" s="13" t="s">
        <v>250</v>
      </c>
      <c r="K47" s="13" t="s">
        <v>283</v>
      </c>
      <c r="L47" s="13" t="s">
        <v>284</v>
      </c>
      <c r="M47" s="13" t="s">
        <v>286</v>
      </c>
      <c r="N47" s="26">
        <v>-422232</v>
      </c>
      <c r="O47" s="26">
        <v>-419167</v>
      </c>
      <c r="P47" s="26">
        <v>-390015</v>
      </c>
      <c r="Q47" s="26">
        <v>-394668</v>
      </c>
      <c r="R47" s="26">
        <v>-481815</v>
      </c>
      <c r="S47" s="26">
        <v>-539550</v>
      </c>
      <c r="T47" s="26">
        <v>-552994</v>
      </c>
      <c r="U47" s="26">
        <v>-615206</v>
      </c>
      <c r="V47" s="26">
        <v>-608355</v>
      </c>
      <c r="W47" s="26">
        <v>-576776</v>
      </c>
      <c r="X47" s="26">
        <v>-463416</v>
      </c>
      <c r="Y47" s="26">
        <v>-440698</v>
      </c>
      <c r="Z47" s="26">
        <f t="shared" si="0"/>
        <v>-5904892</v>
      </c>
    </row>
    <row r="48" spans="1:26">
      <c r="A48" s="5" t="s">
        <v>22</v>
      </c>
      <c r="B48" s="5" t="s">
        <v>1292</v>
      </c>
      <c r="E48" s="13" t="s">
        <v>1059</v>
      </c>
      <c r="F48" s="1" t="s">
        <v>78</v>
      </c>
      <c r="G48" s="1">
        <v>40161000</v>
      </c>
      <c r="H48" s="13" t="s">
        <v>288</v>
      </c>
      <c r="I48" s="13">
        <v>1</v>
      </c>
      <c r="J48" s="13" t="s">
        <v>250</v>
      </c>
      <c r="K48" s="13" t="s">
        <v>289</v>
      </c>
      <c r="L48" s="13" t="s">
        <v>290</v>
      </c>
      <c r="M48" s="13" t="s">
        <v>292</v>
      </c>
      <c r="N48" s="26">
        <v>-133896</v>
      </c>
      <c r="O48" s="26">
        <v>-119861</v>
      </c>
      <c r="P48" s="26">
        <v>-136802</v>
      </c>
      <c r="Q48" s="26">
        <v>-132771</v>
      </c>
      <c r="R48" s="26">
        <v>-141485</v>
      </c>
      <c r="S48" s="26">
        <v>-157766</v>
      </c>
      <c r="T48" s="26">
        <v>-185513</v>
      </c>
      <c r="U48" s="26">
        <v>-178676</v>
      </c>
      <c r="V48" s="26">
        <v>-170469</v>
      </c>
      <c r="W48" s="26">
        <v>-165482</v>
      </c>
      <c r="X48" s="26">
        <v>-133581</v>
      </c>
      <c r="Y48" s="26">
        <v>-118448</v>
      </c>
      <c r="Z48" s="26">
        <f t="shared" si="0"/>
        <v>-1774750</v>
      </c>
    </row>
    <row r="49" spans="1:26">
      <c r="A49" s="5" t="s">
        <v>22</v>
      </c>
      <c r="B49" s="5" t="s">
        <v>1292</v>
      </c>
      <c r="E49" s="13" t="s">
        <v>1059</v>
      </c>
      <c r="F49" s="1" t="s">
        <v>76</v>
      </c>
      <c r="G49" s="1">
        <v>40145000</v>
      </c>
      <c r="H49" s="13" t="s">
        <v>276</v>
      </c>
      <c r="I49" s="13">
        <v>1</v>
      </c>
      <c r="J49" s="13" t="s">
        <v>250</v>
      </c>
      <c r="K49" s="13" t="s">
        <v>277</v>
      </c>
      <c r="L49" s="13" t="s">
        <v>278</v>
      </c>
      <c r="M49" s="13" t="s">
        <v>280</v>
      </c>
      <c r="N49" s="26">
        <v>-224987</v>
      </c>
      <c r="O49" s="26">
        <v>-224987</v>
      </c>
      <c r="P49" s="26">
        <v>-224987</v>
      </c>
      <c r="Q49" s="26">
        <v>-224987</v>
      </c>
      <c r="R49" s="26">
        <v>-224987</v>
      </c>
      <c r="S49" s="26">
        <v>-224987</v>
      </c>
      <c r="T49" s="26">
        <v>-224987</v>
      </c>
      <c r="U49" s="26">
        <v>-224987</v>
      </c>
      <c r="V49" s="26">
        <v>-224987</v>
      </c>
      <c r="W49" s="26">
        <v>-224987</v>
      </c>
      <c r="X49" s="26">
        <v>-224987</v>
      </c>
      <c r="Y49" s="26">
        <v>-224987</v>
      </c>
      <c r="Z49" s="26">
        <f t="shared" si="0"/>
        <v>-2699844</v>
      </c>
    </row>
    <row r="50" spans="1:26">
      <c r="A50" s="5" t="s">
        <v>22</v>
      </c>
      <c r="B50" s="5" t="s">
        <v>1292</v>
      </c>
      <c r="E50" s="13" t="s">
        <v>1059</v>
      </c>
      <c r="F50" s="1" t="s">
        <v>75</v>
      </c>
      <c r="G50" s="1">
        <v>40141000</v>
      </c>
      <c r="H50" s="13" t="s">
        <v>270</v>
      </c>
      <c r="I50" s="13">
        <v>1</v>
      </c>
      <c r="J50" s="13" t="s">
        <v>250</v>
      </c>
      <c r="K50" s="13" t="s">
        <v>271</v>
      </c>
      <c r="L50" s="13" t="s">
        <v>272</v>
      </c>
      <c r="M50" s="13" t="s">
        <v>274</v>
      </c>
      <c r="N50" s="26">
        <v>-311709</v>
      </c>
      <c r="O50" s="26">
        <v>-311709</v>
      </c>
      <c r="P50" s="26">
        <v>-311709</v>
      </c>
      <c r="Q50" s="26">
        <v>-311709</v>
      </c>
      <c r="R50" s="26">
        <v>-311709</v>
      </c>
      <c r="S50" s="26">
        <v>-311709</v>
      </c>
      <c r="T50" s="26">
        <v>-311709</v>
      </c>
      <c r="U50" s="26">
        <v>-311709</v>
      </c>
      <c r="V50" s="26">
        <v>-311709</v>
      </c>
      <c r="W50" s="26">
        <v>-311709</v>
      </c>
      <c r="X50" s="26">
        <v>-311709</v>
      </c>
      <c r="Y50" s="26">
        <v>-311709</v>
      </c>
      <c r="Z50" s="26">
        <f t="shared" si="0"/>
        <v>-3740508</v>
      </c>
    </row>
    <row r="51" spans="1:26">
      <c r="A51" s="5" t="s">
        <v>22</v>
      </c>
      <c r="B51" s="5" t="s">
        <v>1292</v>
      </c>
      <c r="E51" s="13" t="s">
        <v>1059</v>
      </c>
      <c r="F51" s="1" t="s">
        <v>1285</v>
      </c>
      <c r="G51" s="1">
        <v>40171000</v>
      </c>
      <c r="H51" s="13" t="s">
        <v>297</v>
      </c>
      <c r="I51" s="13">
        <v>1</v>
      </c>
      <c r="J51" s="13" t="s">
        <v>250</v>
      </c>
      <c r="K51" s="5" t="s">
        <v>298</v>
      </c>
      <c r="L51" s="5" t="s">
        <v>299</v>
      </c>
      <c r="M51" s="5" t="s">
        <v>301</v>
      </c>
      <c r="N51" s="26">
        <v>-7053.666666666667</v>
      </c>
      <c r="O51" s="26">
        <v>-7053.666666666667</v>
      </c>
      <c r="P51" s="26">
        <v>-7053.666666666667</v>
      </c>
      <c r="Q51" s="26">
        <v>-7053.666666666667</v>
      </c>
      <c r="R51" s="26">
        <v>-7053.666666666667</v>
      </c>
      <c r="S51" s="26">
        <v>-7053.666666666667</v>
      </c>
      <c r="T51" s="26">
        <v>-7053.666666666667</v>
      </c>
      <c r="U51" s="26">
        <v>-7053.666666666667</v>
      </c>
      <c r="V51" s="26">
        <v>-7053.666666666667</v>
      </c>
      <c r="W51" s="26">
        <v>-7053.666666666667</v>
      </c>
      <c r="X51" s="26">
        <v>-7053.666666666667</v>
      </c>
      <c r="Y51" s="26">
        <v>-7053.666666666667</v>
      </c>
      <c r="Z51" s="26">
        <f t="shared" si="0"/>
        <v>-84644</v>
      </c>
    </row>
    <row r="52" spans="1:26">
      <c r="A52" s="5" t="s">
        <v>22</v>
      </c>
      <c r="B52" s="5" t="s">
        <v>1292</v>
      </c>
      <c r="E52" s="5" t="s">
        <v>1059</v>
      </c>
      <c r="F52" s="5" t="s">
        <v>230</v>
      </c>
      <c r="G52" s="5">
        <v>40310300</v>
      </c>
      <c r="H52" s="5" t="s">
        <v>334</v>
      </c>
      <c r="I52" s="5">
        <v>3</v>
      </c>
      <c r="J52" s="5" t="s">
        <v>323</v>
      </c>
      <c r="K52" s="5" t="s">
        <v>324</v>
      </c>
      <c r="L52" s="5" t="s">
        <v>325</v>
      </c>
      <c r="M52" s="5" t="s">
        <v>336</v>
      </c>
      <c r="N52" s="26">
        <f>-N4</f>
        <v>189117.62082826399</v>
      </c>
      <c r="O52" s="26">
        <f t="shared" ref="O52:Y52" si="2">-O4</f>
        <v>179441.74652700601</v>
      </c>
      <c r="P52" s="26">
        <f t="shared" si="2"/>
        <v>194904.06794094801</v>
      </c>
      <c r="Q52" s="26">
        <f t="shared" si="2"/>
        <v>182305.72244532101</v>
      </c>
      <c r="R52" s="26">
        <f t="shared" si="2"/>
        <v>188156.91166592701</v>
      </c>
      <c r="S52" s="26">
        <f t="shared" si="2"/>
        <v>208741.826724126</v>
      </c>
      <c r="T52" s="26">
        <f t="shared" si="2"/>
        <v>206167.905058112</v>
      </c>
      <c r="U52" s="26">
        <f t="shared" si="2"/>
        <v>221082.808945995</v>
      </c>
      <c r="V52" s="26">
        <f t="shared" si="2"/>
        <v>178270.541381505</v>
      </c>
      <c r="W52" s="26">
        <f t="shared" si="2"/>
        <v>177047.11878797101</v>
      </c>
      <c r="X52" s="26">
        <f t="shared" si="2"/>
        <v>160115.80775702899</v>
      </c>
      <c r="Y52" s="26">
        <f t="shared" si="2"/>
        <v>180891.198604462</v>
      </c>
      <c r="Z52" s="26">
        <f t="shared" si="0"/>
        <v>2266243.2766666664</v>
      </c>
    </row>
    <row r="53" spans="1:26">
      <c r="A53" s="5" t="s">
        <v>22</v>
      </c>
      <c r="B53" s="5" t="s">
        <v>1292</v>
      </c>
      <c r="E53" s="5" t="s">
        <v>1059</v>
      </c>
      <c r="F53" s="5" t="s">
        <v>148</v>
      </c>
      <c r="G53" s="5">
        <v>40310100</v>
      </c>
      <c r="H53" s="5" t="s">
        <v>322</v>
      </c>
      <c r="I53" s="5">
        <v>3</v>
      </c>
      <c r="J53" s="5" t="s">
        <v>323</v>
      </c>
      <c r="K53" s="5" t="s">
        <v>324</v>
      </c>
      <c r="L53" s="5" t="s">
        <v>325</v>
      </c>
      <c r="M53" s="5" t="s">
        <v>327</v>
      </c>
      <c r="N53" s="26">
        <v>-85698.55</v>
      </c>
      <c r="O53" s="26">
        <v>-74521.899999999994</v>
      </c>
      <c r="P53" s="26">
        <v>-86604.01999999999</v>
      </c>
      <c r="Q53" s="26">
        <v>-71986.87</v>
      </c>
      <c r="R53" s="26">
        <v>-66889.33</v>
      </c>
      <c r="S53" s="26">
        <v>-73965.950000000012</v>
      </c>
      <c r="T53" s="26">
        <v>-65541.2</v>
      </c>
      <c r="U53" s="26">
        <v>-70578.39</v>
      </c>
      <c r="V53" s="26">
        <v>-63923.333333333336</v>
      </c>
      <c r="W53" s="26">
        <v>-63923.333333333336</v>
      </c>
      <c r="X53" s="26">
        <v>-52590</v>
      </c>
      <c r="Y53" s="26">
        <v>-76416.84</v>
      </c>
      <c r="Z53" s="26">
        <f t="shared" si="0"/>
        <v>-852639.71666666667</v>
      </c>
    </row>
    <row r="54" spans="1:26">
      <c r="A54" s="5" t="s">
        <v>22</v>
      </c>
      <c r="B54" s="5" t="s">
        <v>1292</v>
      </c>
      <c r="E54" s="5" t="s">
        <v>1059</v>
      </c>
      <c r="F54" s="5" t="s">
        <v>196</v>
      </c>
      <c r="G54" s="5">
        <v>40310200</v>
      </c>
      <c r="H54" s="5" t="s">
        <v>328</v>
      </c>
      <c r="I54" s="5">
        <v>3</v>
      </c>
      <c r="J54" s="5" t="s">
        <v>323</v>
      </c>
      <c r="K54" s="5" t="s">
        <v>324</v>
      </c>
      <c r="L54" s="5" t="s">
        <v>325</v>
      </c>
      <c r="M54" s="5" t="s">
        <v>330</v>
      </c>
      <c r="N54" s="26">
        <v>-5693.21</v>
      </c>
      <c r="O54" s="26">
        <v>-5693.21</v>
      </c>
      <c r="P54" s="26">
        <v>-5693.21</v>
      </c>
      <c r="Q54" s="26">
        <v>-5693.21</v>
      </c>
      <c r="R54" s="26">
        <v>-5693.21</v>
      </c>
      <c r="S54" s="26">
        <v>-7059</v>
      </c>
      <c r="T54" s="26">
        <v>-5693.21</v>
      </c>
      <c r="U54" s="26">
        <v>-5693.21</v>
      </c>
      <c r="V54" s="26">
        <v>-5693.21</v>
      </c>
      <c r="W54" s="26">
        <v>-5693.21</v>
      </c>
      <c r="X54" s="26">
        <v>-5693.21</v>
      </c>
      <c r="Y54" s="26">
        <v>-5693.21</v>
      </c>
      <c r="Z54" s="26">
        <f t="shared" si="0"/>
        <v>-69684.31</v>
      </c>
    </row>
    <row r="55" spans="1:26">
      <c r="A55" s="5" t="s">
        <v>22</v>
      </c>
      <c r="B55" s="5" t="s">
        <v>1292</v>
      </c>
      <c r="E55" s="5" t="s">
        <v>1059</v>
      </c>
      <c r="F55" s="5" t="s">
        <v>197</v>
      </c>
      <c r="G55" s="5">
        <v>40310250</v>
      </c>
      <c r="H55" s="5" t="s">
        <v>331</v>
      </c>
      <c r="I55" s="5">
        <v>3</v>
      </c>
      <c r="J55" s="5" t="s">
        <v>323</v>
      </c>
      <c r="K55" s="5" t="s">
        <v>324</v>
      </c>
      <c r="L55" s="5" t="s">
        <v>325</v>
      </c>
      <c r="M55" s="5" t="s">
        <v>333</v>
      </c>
      <c r="N55" s="26">
        <v>-5450</v>
      </c>
      <c r="O55" s="26">
        <v>-5450</v>
      </c>
      <c r="P55" s="26">
        <v>-5450</v>
      </c>
      <c r="Q55" s="26">
        <v>-5450</v>
      </c>
      <c r="R55" s="26">
        <v>-5450</v>
      </c>
      <c r="S55" s="26">
        <v>-5450</v>
      </c>
      <c r="T55" s="26">
        <v>-5450</v>
      </c>
      <c r="U55" s="26">
        <v>-5450</v>
      </c>
      <c r="V55" s="26">
        <v>-5450</v>
      </c>
      <c r="W55" s="26">
        <v>-5450</v>
      </c>
      <c r="X55" s="26">
        <v>-5450</v>
      </c>
      <c r="Y55" s="26">
        <v>-5450</v>
      </c>
      <c r="Z55" s="26">
        <f t="shared" si="0"/>
        <v>-65400</v>
      </c>
    </row>
    <row r="56" spans="1:26">
      <c r="A56" s="5" t="s">
        <v>22</v>
      </c>
      <c r="B56" s="5" t="s">
        <v>1292</v>
      </c>
      <c r="E56" s="5" t="s">
        <v>1059</v>
      </c>
      <c r="F56" s="5" t="s">
        <v>198</v>
      </c>
      <c r="G56" s="5">
        <v>40310400</v>
      </c>
      <c r="H56" s="5" t="s">
        <v>337</v>
      </c>
      <c r="I56" s="5">
        <v>3</v>
      </c>
      <c r="J56" s="5" t="s">
        <v>323</v>
      </c>
      <c r="K56" s="5" t="s">
        <v>324</v>
      </c>
      <c r="L56" s="5" t="s">
        <v>325</v>
      </c>
      <c r="M56" s="5" t="s">
        <v>336</v>
      </c>
      <c r="N56" s="26">
        <v>-3246.666666666667</v>
      </c>
      <c r="O56" s="26">
        <v>-3246.666666666667</v>
      </c>
      <c r="P56" s="26">
        <v>-2651.4444444444439</v>
      </c>
      <c r="Q56" s="26">
        <v>-2164.4444444444439</v>
      </c>
      <c r="R56" s="26">
        <v>-2651.4444444444439</v>
      </c>
      <c r="S56" s="26">
        <v>-2651.4444444444439</v>
      </c>
      <c r="T56" s="26">
        <v>-2759.666666666667</v>
      </c>
      <c r="U56" s="26">
        <v>-2759.666666666667</v>
      </c>
      <c r="V56" s="26">
        <v>-2651.4444444444439</v>
      </c>
      <c r="W56" s="26">
        <v>-2651.4444444444439</v>
      </c>
      <c r="X56" s="26">
        <v>-2056.2222222222222</v>
      </c>
      <c r="Y56" s="26">
        <v>-2651.4444444444439</v>
      </c>
      <c r="Z56" s="26">
        <f t="shared" si="0"/>
        <v>-32142.000000000004</v>
      </c>
    </row>
    <row r="57" spans="1:26">
      <c r="A57" s="5" t="s">
        <v>22</v>
      </c>
      <c r="B57" s="5" t="s">
        <v>1292</v>
      </c>
      <c r="E57" s="5" t="s">
        <v>1059</v>
      </c>
      <c r="F57" s="5" t="s">
        <v>199</v>
      </c>
      <c r="G57" s="5">
        <v>40310500</v>
      </c>
      <c r="H57" s="5" t="s">
        <v>338</v>
      </c>
      <c r="I57" s="5">
        <v>3</v>
      </c>
      <c r="J57" s="5" t="s">
        <v>323</v>
      </c>
      <c r="K57" s="5" t="s">
        <v>324</v>
      </c>
      <c r="L57" s="5" t="s">
        <v>325</v>
      </c>
      <c r="M57" s="5" t="s">
        <v>336</v>
      </c>
      <c r="N57" s="26">
        <v>-47127.340000000004</v>
      </c>
      <c r="O57" s="26">
        <v>-48592.23</v>
      </c>
      <c r="P57" s="26">
        <v>-52625</v>
      </c>
      <c r="Q57" s="26">
        <v>-55084.079999999994</v>
      </c>
      <c r="R57" s="26">
        <v>-65567.510000000009</v>
      </c>
      <c r="S57" s="26">
        <v>-77786.36</v>
      </c>
      <c r="T57" s="26">
        <v>-84885.21</v>
      </c>
      <c r="U57" s="26">
        <v>-94818.240000000005</v>
      </c>
      <c r="V57" s="26">
        <v>-58610.47</v>
      </c>
      <c r="W57" s="26">
        <v>-57382.51</v>
      </c>
      <c r="X57" s="26">
        <v>-52316.959999999992</v>
      </c>
      <c r="Y57" s="26">
        <v>-48747.34</v>
      </c>
      <c r="Z57" s="26">
        <f t="shared" si="0"/>
        <v>-743543.25</v>
      </c>
    </row>
    <row r="58" spans="1:26">
      <c r="A58" s="5" t="s">
        <v>22</v>
      </c>
      <c r="B58" s="5" t="s">
        <v>1292</v>
      </c>
      <c r="E58" s="5" t="s">
        <v>1059</v>
      </c>
      <c r="F58" s="5" t="s">
        <v>200</v>
      </c>
      <c r="G58" s="5">
        <v>40310600</v>
      </c>
      <c r="H58" s="5" t="s">
        <v>339</v>
      </c>
      <c r="I58" s="5">
        <v>3</v>
      </c>
      <c r="J58" s="5" t="s">
        <v>323</v>
      </c>
      <c r="K58" s="5" t="s">
        <v>324</v>
      </c>
      <c r="L58" s="5" t="s">
        <v>325</v>
      </c>
      <c r="M58" s="5" t="s">
        <v>336</v>
      </c>
      <c r="N58" s="26">
        <v>-4386.166666666667</v>
      </c>
      <c r="O58" s="26">
        <v>-4386.166666666667</v>
      </c>
      <c r="P58" s="26">
        <v>-4386.166666666667</v>
      </c>
      <c r="Q58" s="26">
        <v>-4386.166666666667</v>
      </c>
      <c r="R58" s="26">
        <v>-4386.166666666667</v>
      </c>
      <c r="S58" s="26">
        <v>-4386.166666666667</v>
      </c>
      <c r="T58" s="26">
        <v>-4386.166666666667</v>
      </c>
      <c r="U58" s="26">
        <v>-4386.166666666667</v>
      </c>
      <c r="V58" s="26">
        <v>-4386.166666666667</v>
      </c>
      <c r="W58" s="26">
        <v>-4386.166666666667</v>
      </c>
      <c r="X58" s="26">
        <v>-4386.166666666667</v>
      </c>
      <c r="Y58" s="26">
        <v>-4386.166666666667</v>
      </c>
      <c r="Z58" s="26">
        <f t="shared" si="0"/>
        <v>-52633.999999999993</v>
      </c>
    </row>
    <row r="59" spans="1:26">
      <c r="A59" s="5" t="s">
        <v>22</v>
      </c>
      <c r="B59" s="5" t="s">
        <v>1292</v>
      </c>
      <c r="E59" s="5" t="s">
        <v>1059</v>
      </c>
      <c r="F59" s="5" t="s">
        <v>201</v>
      </c>
      <c r="G59" s="5">
        <v>40310700</v>
      </c>
      <c r="H59" s="5" t="s">
        <v>340</v>
      </c>
      <c r="I59" s="5">
        <v>3</v>
      </c>
      <c r="J59" s="5" t="s">
        <v>323</v>
      </c>
      <c r="K59" s="5" t="s">
        <v>324</v>
      </c>
      <c r="L59" s="5" t="s">
        <v>325</v>
      </c>
      <c r="M59" s="5" t="s">
        <v>336</v>
      </c>
      <c r="N59" s="26">
        <v>-24967.083333333336</v>
      </c>
      <c r="O59" s="26">
        <v>-24967.083333333336</v>
      </c>
      <c r="P59" s="26">
        <v>-24967.083333333336</v>
      </c>
      <c r="Q59" s="26">
        <v>-24967.083333333336</v>
      </c>
      <c r="R59" s="26">
        <v>-24967.083333333336</v>
      </c>
      <c r="S59" s="26">
        <v>-24967.083333333336</v>
      </c>
      <c r="T59" s="26">
        <v>-24967.083333333336</v>
      </c>
      <c r="U59" s="26">
        <v>-24967.083333333336</v>
      </c>
      <c r="V59" s="26">
        <v>-24967.083333333336</v>
      </c>
      <c r="W59" s="26">
        <v>-24967.083333333336</v>
      </c>
      <c r="X59" s="26">
        <v>-24967.083333333336</v>
      </c>
      <c r="Y59" s="26">
        <v>-24967.083333333336</v>
      </c>
      <c r="Z59" s="26">
        <f t="shared" si="0"/>
        <v>-299605.00000000006</v>
      </c>
    </row>
    <row r="60" spans="1:26">
      <c r="A60" s="5" t="s">
        <v>22</v>
      </c>
      <c r="B60" s="5" t="s">
        <v>1292</v>
      </c>
      <c r="E60" s="5" t="s">
        <v>1059</v>
      </c>
      <c r="F60" s="5" t="s">
        <v>202</v>
      </c>
      <c r="G60" s="5">
        <v>40319900</v>
      </c>
      <c r="H60" s="5" t="s">
        <v>342</v>
      </c>
      <c r="I60" s="5">
        <v>3</v>
      </c>
      <c r="J60" s="5" t="s">
        <v>323</v>
      </c>
      <c r="K60" s="5" t="s">
        <v>324</v>
      </c>
      <c r="L60" s="5" t="s">
        <v>325</v>
      </c>
      <c r="M60" s="5" t="s">
        <v>336</v>
      </c>
      <c r="N60" s="26">
        <v>-4916.666666666667</v>
      </c>
      <c r="O60" s="26">
        <v>-4916.666666666667</v>
      </c>
      <c r="P60" s="26">
        <v>-4916.666666666667</v>
      </c>
      <c r="Q60" s="26">
        <v>-4916.666666666667</v>
      </c>
      <c r="R60" s="26">
        <v>-4916.666666666667</v>
      </c>
      <c r="S60" s="26">
        <v>-4916.666666666667</v>
      </c>
      <c r="T60" s="26">
        <v>-4916.666666666667</v>
      </c>
      <c r="U60" s="26">
        <v>-4916.666666666667</v>
      </c>
      <c r="V60" s="26">
        <v>-4916.666666666667</v>
      </c>
      <c r="W60" s="26">
        <v>-4916.666666666667</v>
      </c>
      <c r="X60" s="26">
        <v>-4916.666666666667</v>
      </c>
      <c r="Y60" s="26">
        <v>-4916.666666666667</v>
      </c>
      <c r="Z60" s="26">
        <f t="shared" si="0"/>
        <v>-58999.999999999993</v>
      </c>
    </row>
    <row r="61" spans="1:26">
      <c r="A61" s="5" t="s">
        <v>22</v>
      </c>
      <c r="B61" s="5" t="s">
        <v>1292</v>
      </c>
      <c r="E61" s="5" t="s">
        <v>1099</v>
      </c>
      <c r="F61" s="5" t="s">
        <v>149</v>
      </c>
      <c r="G61" s="5">
        <v>40359900</v>
      </c>
      <c r="H61" s="5" t="s">
        <v>343</v>
      </c>
      <c r="I61" s="5">
        <v>3</v>
      </c>
      <c r="J61" s="5" t="s">
        <v>323</v>
      </c>
      <c r="K61" s="5" t="s">
        <v>324</v>
      </c>
      <c r="L61" s="5" t="s">
        <v>325</v>
      </c>
      <c r="M61" s="5" t="s">
        <v>345</v>
      </c>
      <c r="N61" s="26">
        <v>-8333.3333333333339</v>
      </c>
      <c r="O61" s="26">
        <v>-8333.3333333333339</v>
      </c>
      <c r="P61" s="26">
        <v>-8333.3333333333339</v>
      </c>
      <c r="Q61" s="26">
        <v>-8333.3333333333339</v>
      </c>
      <c r="R61" s="26">
        <v>-8333.3333333333339</v>
      </c>
      <c r="S61" s="26">
        <v>-8333.3333333333339</v>
      </c>
      <c r="T61" s="26">
        <v>-8333.3333333333339</v>
      </c>
      <c r="U61" s="26">
        <v>-8333.3333333333339</v>
      </c>
      <c r="V61" s="26">
        <v>-8333.3333333333339</v>
      </c>
      <c r="W61" s="26">
        <v>-8333.3333333333339</v>
      </c>
      <c r="X61" s="26">
        <v>-8333.3333333333339</v>
      </c>
      <c r="Y61" s="26">
        <v>-8333.3333333333339</v>
      </c>
      <c r="Z61" s="26">
        <f t="shared" si="0"/>
        <v>-99999.999999999985</v>
      </c>
    </row>
    <row r="62" spans="1:26">
      <c r="A62" s="5" t="s">
        <v>22</v>
      </c>
      <c r="B62" s="5" t="s">
        <v>1385</v>
      </c>
      <c r="E62" s="5" t="s">
        <v>1059</v>
      </c>
      <c r="F62" s="5" t="s">
        <v>233</v>
      </c>
      <c r="G62" s="5">
        <v>55710000</v>
      </c>
      <c r="H62" s="5" t="s">
        <v>780</v>
      </c>
      <c r="I62" s="5">
        <v>28</v>
      </c>
      <c r="J62" s="5" t="s">
        <v>776</v>
      </c>
      <c r="K62" s="5" t="s">
        <v>777</v>
      </c>
      <c r="L62" s="5" t="s">
        <v>776</v>
      </c>
      <c r="M62" s="5" t="s">
        <v>782</v>
      </c>
      <c r="N62" s="26">
        <v>-794</v>
      </c>
      <c r="O62" s="26">
        <v>-794</v>
      </c>
      <c r="P62" s="26">
        <v>-794</v>
      </c>
      <c r="Q62" s="26">
        <v>-794</v>
      </c>
      <c r="R62" s="26">
        <v>-794</v>
      </c>
      <c r="S62" s="26">
        <v>-794</v>
      </c>
      <c r="T62" s="26">
        <v>-794</v>
      </c>
      <c r="U62" s="26">
        <v>-794</v>
      </c>
      <c r="V62" s="26">
        <v>-794</v>
      </c>
      <c r="W62" s="26">
        <v>-794</v>
      </c>
      <c r="X62" s="26">
        <v>-794</v>
      </c>
      <c r="Y62" s="26">
        <v>-794</v>
      </c>
      <c r="Z62" s="26">
        <f t="shared" si="0"/>
        <v>-9528</v>
      </c>
    </row>
    <row r="63" spans="1:26">
      <c r="A63" s="5" t="s">
        <v>22</v>
      </c>
      <c r="B63" s="5" t="s">
        <v>1385</v>
      </c>
      <c r="E63" s="5" t="s">
        <v>1059</v>
      </c>
      <c r="F63" s="5" t="s">
        <v>60</v>
      </c>
      <c r="G63" s="5">
        <v>53401500</v>
      </c>
      <c r="H63" s="5" t="s">
        <v>696</v>
      </c>
      <c r="I63" s="5">
        <v>14</v>
      </c>
      <c r="J63" s="5" t="s">
        <v>687</v>
      </c>
      <c r="K63" s="5" t="s">
        <v>688</v>
      </c>
      <c r="L63" s="5" t="s">
        <v>689</v>
      </c>
      <c r="M63" s="5" t="s">
        <v>691</v>
      </c>
      <c r="N63" s="26">
        <v>794</v>
      </c>
      <c r="O63" s="26">
        <v>794</v>
      </c>
      <c r="P63" s="26">
        <v>794</v>
      </c>
      <c r="Q63" s="26">
        <v>794</v>
      </c>
      <c r="R63" s="26">
        <v>794</v>
      </c>
      <c r="S63" s="26">
        <v>794</v>
      </c>
      <c r="T63" s="26">
        <v>794</v>
      </c>
      <c r="U63" s="26">
        <v>794</v>
      </c>
      <c r="V63" s="26">
        <v>794</v>
      </c>
      <c r="W63" s="26">
        <v>794</v>
      </c>
      <c r="X63" s="26">
        <v>794</v>
      </c>
      <c r="Y63" s="26">
        <v>794</v>
      </c>
      <c r="Z63" s="26">
        <f t="shared" si="0"/>
        <v>9528</v>
      </c>
    </row>
    <row r="64" spans="1:26">
      <c r="A64" s="5" t="s">
        <v>22</v>
      </c>
      <c r="B64" s="5" t="s">
        <v>1293</v>
      </c>
      <c r="E64" s="5" t="s">
        <v>1059</v>
      </c>
      <c r="F64" s="5" t="s">
        <v>182</v>
      </c>
      <c r="G64" s="5">
        <v>51510000</v>
      </c>
      <c r="H64" s="5" t="s">
        <v>465</v>
      </c>
      <c r="I64" s="5">
        <v>7</v>
      </c>
      <c r="J64" s="5" t="s">
        <v>466</v>
      </c>
      <c r="K64" s="5" t="s">
        <v>467</v>
      </c>
      <c r="L64" s="5" t="s">
        <v>468</v>
      </c>
      <c r="M64" s="5" t="s">
        <v>470</v>
      </c>
      <c r="N64" s="26">
        <f t="shared" ref="N64:Y64" si="3">-N6</f>
        <v>-253576.96576290924</v>
      </c>
      <c r="O64" s="26">
        <f t="shared" si="3"/>
        <v>-291664.85483840352</v>
      </c>
      <c r="P64" s="26">
        <f t="shared" si="3"/>
        <v>-304240.22174364462</v>
      </c>
      <c r="Q64" s="26">
        <f t="shared" si="3"/>
        <v>-300659.01258240588</v>
      </c>
      <c r="R64" s="26">
        <f t="shared" si="3"/>
        <v>-318188.40201404376</v>
      </c>
      <c r="S64" s="26">
        <f t="shared" si="3"/>
        <v>-432696.89588398795</v>
      </c>
      <c r="T64" s="26">
        <f t="shared" si="3"/>
        <v>-422295.23274032905</v>
      </c>
      <c r="U64" s="26">
        <f t="shared" si="3"/>
        <v>-443716.0772417215</v>
      </c>
      <c r="V64" s="26">
        <f t="shared" si="3"/>
        <v>-410707.10201681877</v>
      </c>
      <c r="W64" s="26">
        <f t="shared" si="3"/>
        <v>-312622.80847948638</v>
      </c>
      <c r="X64" s="26">
        <f t="shared" si="3"/>
        <v>-299738.18686671508</v>
      </c>
      <c r="Y64" s="26">
        <f t="shared" si="3"/>
        <v>-272860.78093918943</v>
      </c>
      <c r="Z64" s="26">
        <f t="shared" si="0"/>
        <v>-4062966.5411096551</v>
      </c>
    </row>
    <row r="65" spans="1:26">
      <c r="A65" s="1" t="s">
        <v>31</v>
      </c>
      <c r="B65" s="5" t="s">
        <v>1293</v>
      </c>
      <c r="C65" s="1">
        <v>120201</v>
      </c>
      <c r="D65" s="13" t="s">
        <v>1077</v>
      </c>
      <c r="E65" s="49" t="s">
        <v>1059</v>
      </c>
      <c r="F65" s="47" t="s">
        <v>182</v>
      </c>
      <c r="G65" s="47">
        <v>51510000</v>
      </c>
      <c r="H65" s="49" t="s">
        <v>465</v>
      </c>
      <c r="I65" s="13">
        <v>7</v>
      </c>
      <c r="J65" s="13" t="s">
        <v>466</v>
      </c>
      <c r="K65" s="49" t="s">
        <v>467</v>
      </c>
      <c r="L65" s="49" t="s">
        <v>468</v>
      </c>
      <c r="M65" s="49" t="s">
        <v>470</v>
      </c>
      <c r="N65" s="26">
        <v>42799.233850000004</v>
      </c>
      <c r="O65" s="26">
        <v>52970.690749999994</v>
      </c>
      <c r="P65" s="26">
        <v>63913.580250000014</v>
      </c>
      <c r="Q65" s="26">
        <v>59463.362899999993</v>
      </c>
      <c r="R65" s="26">
        <v>41735.653000000028</v>
      </c>
      <c r="S65" s="26">
        <v>77496.474999999977</v>
      </c>
      <c r="T65" s="26">
        <v>66818.868299999987</v>
      </c>
      <c r="U65" s="26">
        <v>66874.511149999991</v>
      </c>
      <c r="V65" s="26">
        <v>63301.416549999987</v>
      </c>
      <c r="W65" s="26">
        <v>53695.343050000018</v>
      </c>
      <c r="X65" s="26">
        <v>69181.460600000006</v>
      </c>
      <c r="Y65" s="26">
        <v>59870.113849999994</v>
      </c>
      <c r="Z65" s="26">
        <f t="shared" si="0"/>
        <v>718120.70924999996</v>
      </c>
    </row>
    <row r="66" spans="1:26">
      <c r="A66" s="1" t="s">
        <v>37</v>
      </c>
      <c r="B66" s="5" t="s">
        <v>1293</v>
      </c>
      <c r="C66" s="48">
        <v>120250</v>
      </c>
      <c r="D66" s="48" t="s">
        <v>1085</v>
      </c>
      <c r="E66" s="49" t="s">
        <v>1059</v>
      </c>
      <c r="F66" s="47" t="s">
        <v>182</v>
      </c>
      <c r="G66" s="47">
        <v>51510000</v>
      </c>
      <c r="H66" s="49" t="s">
        <v>465</v>
      </c>
      <c r="I66" s="13">
        <v>7</v>
      </c>
      <c r="J66" s="13" t="s">
        <v>466</v>
      </c>
      <c r="K66" s="49" t="s">
        <v>467</v>
      </c>
      <c r="L66" s="49" t="s">
        <v>468</v>
      </c>
      <c r="M66" s="49" t="s">
        <v>470</v>
      </c>
      <c r="N66" s="26">
        <v>119047.19962609993</v>
      </c>
      <c r="O66" s="26">
        <v>139551.03323122926</v>
      </c>
      <c r="P66" s="26">
        <v>148861.5511125534</v>
      </c>
      <c r="Q66" s="26">
        <v>140899.7900039707</v>
      </c>
      <c r="R66" s="26">
        <v>203596.34713372649</v>
      </c>
      <c r="S66" s="26">
        <v>230190.52473759724</v>
      </c>
      <c r="T66" s="26">
        <v>240865.73002139365</v>
      </c>
      <c r="U66" s="26">
        <v>231828.16431686064</v>
      </c>
      <c r="V66" s="26">
        <v>226438.46002454829</v>
      </c>
      <c r="W66" s="26">
        <v>165536.23532179111</v>
      </c>
      <c r="X66" s="26">
        <v>150017.50855418071</v>
      </c>
      <c r="Y66" s="26">
        <v>130266.39071758454</v>
      </c>
      <c r="Z66" s="26">
        <f t="shared" si="0"/>
        <v>2127098.9348015357</v>
      </c>
    </row>
    <row r="67" spans="1:26">
      <c r="A67" s="1" t="s">
        <v>38</v>
      </c>
      <c r="B67" s="5" t="s">
        <v>1293</v>
      </c>
      <c r="C67" s="5">
        <v>120251</v>
      </c>
      <c r="D67" s="5" t="s">
        <v>1086</v>
      </c>
      <c r="E67" s="49" t="s">
        <v>1059</v>
      </c>
      <c r="F67" s="47" t="s">
        <v>182</v>
      </c>
      <c r="G67" s="47">
        <v>51510000</v>
      </c>
      <c r="H67" s="49" t="s">
        <v>465</v>
      </c>
      <c r="I67" s="13">
        <v>7</v>
      </c>
      <c r="J67" s="13" t="s">
        <v>466</v>
      </c>
      <c r="K67" s="49" t="s">
        <v>467</v>
      </c>
      <c r="L67" s="49" t="s">
        <v>468</v>
      </c>
      <c r="M67" s="49" t="s">
        <v>470</v>
      </c>
      <c r="N67" s="26">
        <v>28244.874031725911</v>
      </c>
      <c r="O67" s="26">
        <v>37105.552130186254</v>
      </c>
      <c r="P67" s="26">
        <v>48540.971434291365</v>
      </c>
      <c r="Q67" s="26">
        <v>41923.779606849581</v>
      </c>
      <c r="R67" s="26">
        <v>41029.40321797083</v>
      </c>
      <c r="S67" s="26">
        <v>43756.364390110488</v>
      </c>
      <c r="T67" s="26">
        <v>45719.699148077503</v>
      </c>
      <c r="U67" s="26">
        <v>43960.251682566028</v>
      </c>
      <c r="V67" s="26">
        <v>40125.436359498322</v>
      </c>
      <c r="W67" s="26">
        <v>44471.451507400889</v>
      </c>
      <c r="X67" s="26">
        <v>41896.428196677574</v>
      </c>
      <c r="Y67" s="26">
        <v>32505.084002687148</v>
      </c>
      <c r="Z67" s="26">
        <f t="shared" si="0"/>
        <v>489279.29570804187</v>
      </c>
    </row>
    <row r="68" spans="1:26">
      <c r="A68" s="1" t="s">
        <v>39</v>
      </c>
      <c r="B68" s="5" t="s">
        <v>1293</v>
      </c>
      <c r="C68" s="5">
        <v>120252</v>
      </c>
      <c r="D68" s="5" t="s">
        <v>1087</v>
      </c>
      <c r="E68" s="49" t="s">
        <v>1059</v>
      </c>
      <c r="F68" s="47" t="s">
        <v>182</v>
      </c>
      <c r="G68" s="47">
        <v>51510000</v>
      </c>
      <c r="H68" s="49" t="s">
        <v>465</v>
      </c>
      <c r="I68" s="13">
        <v>7</v>
      </c>
      <c r="J68" s="13" t="s">
        <v>466</v>
      </c>
      <c r="K68" s="49" t="s">
        <v>467</v>
      </c>
      <c r="L68" s="49" t="s">
        <v>468</v>
      </c>
      <c r="M68" s="49" t="s">
        <v>470</v>
      </c>
      <c r="N68" s="26">
        <v>53365.483268076423</v>
      </c>
      <c r="O68" s="26">
        <v>54635.870159293787</v>
      </c>
      <c r="P68" s="26">
        <v>64776.994934923452</v>
      </c>
      <c r="Q68" s="26">
        <v>59940.35925953999</v>
      </c>
      <c r="R68" s="26">
        <v>21167.005247747344</v>
      </c>
      <c r="S68" s="26">
        <v>79666.561041312612</v>
      </c>
      <c r="T68" s="26">
        <v>83053.842627017395</v>
      </c>
      <c r="U68" s="26">
        <v>78880.11240794936</v>
      </c>
      <c r="V68" s="26">
        <v>59164.583362150246</v>
      </c>
      <c r="W68" s="26">
        <v>47977.834827509054</v>
      </c>
      <c r="X68" s="26">
        <v>44712.708048443368</v>
      </c>
      <c r="Y68" s="26">
        <v>55103.611089259895</v>
      </c>
      <c r="Z68" s="26">
        <f t="shared" si="0"/>
        <v>702444.96627322282</v>
      </c>
    </row>
    <row r="69" spans="1:26">
      <c r="A69" s="1" t="s">
        <v>45</v>
      </c>
      <c r="B69" s="5" t="s">
        <v>1293</v>
      </c>
      <c r="C69" s="5">
        <v>123301</v>
      </c>
      <c r="D69" s="5" t="s">
        <v>1097</v>
      </c>
      <c r="E69" s="13" t="s">
        <v>1099</v>
      </c>
      <c r="F69" s="47" t="s">
        <v>182</v>
      </c>
      <c r="G69" s="47">
        <v>51510000</v>
      </c>
      <c r="H69" s="49" t="s">
        <v>465</v>
      </c>
      <c r="I69" s="13">
        <v>7</v>
      </c>
      <c r="J69" s="13" t="s">
        <v>466</v>
      </c>
      <c r="K69" s="49" t="s">
        <v>467</v>
      </c>
      <c r="L69" s="49" t="s">
        <v>468</v>
      </c>
      <c r="M69" s="49" t="s">
        <v>470</v>
      </c>
      <c r="N69" s="26">
        <v>4952.5253000000012</v>
      </c>
      <c r="O69" s="26">
        <v>4885.4132000000009</v>
      </c>
      <c r="P69" s="26">
        <v>5014.8546499999993</v>
      </c>
      <c r="Q69" s="26">
        <v>4953.8693500000008</v>
      </c>
      <c r="R69" s="26">
        <v>4954.6260999999995</v>
      </c>
      <c r="S69" s="26">
        <v>4953.2312000000002</v>
      </c>
      <c r="T69" s="26">
        <v>4953.4187499999998</v>
      </c>
      <c r="U69" s="26">
        <v>4955.477249999999</v>
      </c>
      <c r="V69" s="26">
        <v>4954.8697500000017</v>
      </c>
      <c r="W69" s="26">
        <v>4954.6924999999992</v>
      </c>
      <c r="X69" s="26">
        <v>4954.9983000000002</v>
      </c>
      <c r="Y69" s="26">
        <v>4952.78</v>
      </c>
      <c r="Z69" s="26">
        <f t="shared" ref="Z69:Z71" si="4">SUM(N69:Y69)</f>
        <v>59440.756349999996</v>
      </c>
    </row>
    <row r="70" spans="1:26">
      <c r="A70" s="1" t="s">
        <v>48</v>
      </c>
      <c r="B70" s="5" t="s">
        <v>1293</v>
      </c>
      <c r="C70" s="5">
        <v>125001</v>
      </c>
      <c r="D70" s="5" t="s">
        <v>1103</v>
      </c>
      <c r="E70" s="13" t="s">
        <v>1099</v>
      </c>
      <c r="F70" s="47" t="s">
        <v>182</v>
      </c>
      <c r="G70" s="47">
        <v>51510000</v>
      </c>
      <c r="H70" s="49" t="s">
        <v>465</v>
      </c>
      <c r="I70" s="13">
        <v>7</v>
      </c>
      <c r="J70" s="13" t="s">
        <v>466</v>
      </c>
      <c r="K70" s="49" t="s">
        <v>467</v>
      </c>
      <c r="L70" s="49" t="s">
        <v>468</v>
      </c>
      <c r="M70" s="49" t="s">
        <v>470</v>
      </c>
      <c r="N70" s="26">
        <v>987.0172</v>
      </c>
      <c r="O70" s="26">
        <v>445.89920000000006</v>
      </c>
      <c r="P70" s="26">
        <v>740.06939999999997</v>
      </c>
      <c r="Q70" s="26">
        <v>919.12980000000005</v>
      </c>
      <c r="R70" s="26">
        <v>626.24059999999997</v>
      </c>
      <c r="S70" s="26">
        <v>535.2503999999999</v>
      </c>
      <c r="T70" s="26">
        <v>909.55179999999984</v>
      </c>
      <c r="U70" s="26">
        <v>668.52340000000004</v>
      </c>
      <c r="V70" s="26">
        <v>982.42819999999995</v>
      </c>
      <c r="W70" s="26">
        <v>655.02580000000012</v>
      </c>
      <c r="X70" s="26">
        <v>749.79079999999999</v>
      </c>
      <c r="Y70" s="26">
        <v>1066.0451999999998</v>
      </c>
      <c r="Z70" s="26">
        <f t="shared" si="4"/>
        <v>9284.9718000000012</v>
      </c>
    </row>
    <row r="71" spans="1:26">
      <c r="A71" s="1" t="s">
        <v>50</v>
      </c>
      <c r="B71" s="5" t="s">
        <v>1293</v>
      </c>
      <c r="C71" s="5">
        <v>126001</v>
      </c>
      <c r="D71" s="5" t="s">
        <v>1110</v>
      </c>
      <c r="E71" s="13" t="s">
        <v>1099</v>
      </c>
      <c r="F71" s="47" t="s">
        <v>182</v>
      </c>
      <c r="G71" s="47">
        <v>51510000</v>
      </c>
      <c r="H71" s="49" t="s">
        <v>465</v>
      </c>
      <c r="I71" s="13">
        <v>7</v>
      </c>
      <c r="J71" s="13" t="s">
        <v>466</v>
      </c>
      <c r="K71" s="49" t="s">
        <v>467</v>
      </c>
      <c r="L71" s="49" t="s">
        <v>468</v>
      </c>
      <c r="M71" s="49" t="s">
        <v>470</v>
      </c>
      <c r="N71" s="26">
        <v>3262.0190750000002</v>
      </c>
      <c r="O71" s="26">
        <v>3262.0190750000002</v>
      </c>
      <c r="P71" s="26">
        <v>3262.0190750000002</v>
      </c>
      <c r="Q71" s="26">
        <v>3262.0190750000002</v>
      </c>
      <c r="R71" s="26">
        <v>3262.0190750000002</v>
      </c>
      <c r="S71" s="26">
        <v>3262.0190750000002</v>
      </c>
      <c r="T71" s="26">
        <v>3262.0190750000002</v>
      </c>
      <c r="U71" s="26">
        <v>3262.0190750000002</v>
      </c>
      <c r="V71" s="26">
        <v>4259.0338000000002</v>
      </c>
      <c r="W71" s="26">
        <v>2733.0135</v>
      </c>
      <c r="X71" s="26">
        <v>2902.4456999999998</v>
      </c>
      <c r="Y71" s="26">
        <v>3153.5833000000007</v>
      </c>
      <c r="Z71" s="26">
        <f t="shared" si="4"/>
        <v>39144.228899999995</v>
      </c>
    </row>
    <row r="72" spans="1:26">
      <c r="A72" s="5" t="s">
        <v>22</v>
      </c>
      <c r="B72" s="5" t="s">
        <v>1293</v>
      </c>
      <c r="E72" s="5" t="s">
        <v>1059</v>
      </c>
      <c r="F72" s="5" t="s">
        <v>226</v>
      </c>
      <c r="G72" s="5">
        <v>51800000</v>
      </c>
      <c r="H72" s="5" t="s">
        <v>484</v>
      </c>
      <c r="I72" s="5">
        <v>8</v>
      </c>
      <c r="J72" s="5" t="s">
        <v>484</v>
      </c>
      <c r="K72" s="5" t="s">
        <v>485</v>
      </c>
      <c r="L72" s="5" t="s">
        <v>484</v>
      </c>
      <c r="M72" s="5" t="s">
        <v>487</v>
      </c>
      <c r="N72" s="26">
        <f>-N7</f>
        <v>-133004.02820867934</v>
      </c>
      <c r="O72" s="26">
        <f t="shared" ref="O72:Y72" si="5">-O7</f>
        <v>-132301.86828859444</v>
      </c>
      <c r="P72" s="26">
        <f t="shared" si="5"/>
        <v>-113633.63681325641</v>
      </c>
      <c r="Q72" s="26">
        <f t="shared" si="5"/>
        <v>-124052.61461824687</v>
      </c>
      <c r="R72" s="26">
        <f t="shared" si="5"/>
        <v>-124691.54748844446</v>
      </c>
      <c r="S72" s="26">
        <f t="shared" si="5"/>
        <v>-161979.3230921106</v>
      </c>
      <c r="T72" s="26">
        <f t="shared" si="5"/>
        <v>-194093.00231429271</v>
      </c>
      <c r="U72" s="26">
        <f t="shared" si="5"/>
        <v>-219853.0665918075</v>
      </c>
      <c r="V72" s="26">
        <f t="shared" si="5"/>
        <v>-198371.60297069105</v>
      </c>
      <c r="W72" s="26">
        <f t="shared" si="5"/>
        <v>-169096.50153392114</v>
      </c>
      <c r="X72" s="26">
        <f t="shared" si="5"/>
        <v>-125807.45243707228</v>
      </c>
      <c r="Y72" s="26">
        <f t="shared" si="5"/>
        <v>-144542.29620128981</v>
      </c>
      <c r="Z72" s="26">
        <f t="shared" ref="Z72:Z83" si="6">SUM(N72:Y72)</f>
        <v>-1841426.9405584068</v>
      </c>
    </row>
    <row r="73" spans="1:26">
      <c r="A73" s="19" t="s">
        <v>37</v>
      </c>
      <c r="B73" s="5" t="s">
        <v>1293</v>
      </c>
      <c r="C73" s="19">
        <v>120250</v>
      </c>
      <c r="D73" s="19" t="s">
        <v>1085</v>
      </c>
      <c r="E73" s="49" t="s">
        <v>1059</v>
      </c>
      <c r="F73" s="47" t="s">
        <v>226</v>
      </c>
      <c r="G73" s="47">
        <v>51800000</v>
      </c>
      <c r="H73" s="49" t="s">
        <v>484</v>
      </c>
      <c r="I73" s="13">
        <v>8</v>
      </c>
      <c r="J73" s="13" t="s">
        <v>484</v>
      </c>
      <c r="K73" s="49" t="s">
        <v>485</v>
      </c>
      <c r="L73" s="49" t="s">
        <v>484</v>
      </c>
      <c r="M73" s="49" t="s">
        <v>487</v>
      </c>
      <c r="N73" s="26">
        <v>64352.326099550672</v>
      </c>
      <c r="O73" s="26">
        <v>60674.930776572728</v>
      </c>
      <c r="P73" s="26">
        <v>59779.987003300521</v>
      </c>
      <c r="Q73" s="26">
        <v>59482.639993275712</v>
      </c>
      <c r="R73" s="26">
        <v>59577.518990053497</v>
      </c>
      <c r="S73" s="26">
        <v>88248.11529968321</v>
      </c>
      <c r="T73" s="26">
        <v>107716.25012979364</v>
      </c>
      <c r="U73" s="26">
        <v>107588.53846710756</v>
      </c>
      <c r="V73" s="26">
        <v>87076.504096712815</v>
      </c>
      <c r="W73" s="26">
        <v>83305.069119895008</v>
      </c>
      <c r="X73" s="26">
        <v>63756.750101280122</v>
      </c>
      <c r="Y73" s="26">
        <v>62003.504227677062</v>
      </c>
      <c r="Z73" s="26">
        <f t="shared" si="6"/>
        <v>903562.13430490252</v>
      </c>
    </row>
    <row r="74" spans="1:26">
      <c r="A74" s="19" t="s">
        <v>38</v>
      </c>
      <c r="B74" s="5" t="s">
        <v>1293</v>
      </c>
      <c r="C74" s="19">
        <v>120251</v>
      </c>
      <c r="D74" s="19" t="s">
        <v>1086</v>
      </c>
      <c r="E74" s="49" t="s">
        <v>1059</v>
      </c>
      <c r="F74" s="47" t="s">
        <v>226</v>
      </c>
      <c r="G74" s="47">
        <v>51800000</v>
      </c>
      <c r="H74" s="49" t="s">
        <v>484</v>
      </c>
      <c r="I74" s="13">
        <v>8</v>
      </c>
      <c r="J74" s="13" t="s">
        <v>484</v>
      </c>
      <c r="K74" s="49" t="s">
        <v>485</v>
      </c>
      <c r="L74" s="49" t="s">
        <v>484</v>
      </c>
      <c r="M74" s="49" t="s">
        <v>487</v>
      </c>
      <c r="N74" s="26">
        <v>36583.124730795309</v>
      </c>
      <c r="O74" s="26">
        <v>39893.533346003678</v>
      </c>
      <c r="P74" s="26">
        <v>38597.233249646219</v>
      </c>
      <c r="Q74" s="26">
        <v>43537.255198917643</v>
      </c>
      <c r="R74" s="26">
        <v>40622.479236108353</v>
      </c>
      <c r="S74" s="26">
        <v>46244.069770522321</v>
      </c>
      <c r="T74" s="26">
        <v>53218.082264877077</v>
      </c>
      <c r="U74" s="26">
        <v>59587.741997445402</v>
      </c>
      <c r="V74" s="26">
        <v>56191.162952752144</v>
      </c>
      <c r="W74" s="26">
        <v>57070.940947272626</v>
      </c>
      <c r="X74" s="26">
        <v>39497.298118629216</v>
      </c>
      <c r="Y74" s="26">
        <v>58757.54976905456</v>
      </c>
      <c r="Z74" s="26">
        <f t="shared" si="6"/>
        <v>569800.47158202459</v>
      </c>
    </row>
    <row r="75" spans="1:26">
      <c r="A75" s="19" t="s">
        <v>39</v>
      </c>
      <c r="B75" s="5" t="s">
        <v>1293</v>
      </c>
      <c r="C75" s="19">
        <v>120252</v>
      </c>
      <c r="D75" s="19" t="s">
        <v>1087</v>
      </c>
      <c r="E75" s="49" t="s">
        <v>1059</v>
      </c>
      <c r="F75" s="47" t="s">
        <v>226</v>
      </c>
      <c r="G75" s="47">
        <v>51800000</v>
      </c>
      <c r="H75" s="49" t="s">
        <v>484</v>
      </c>
      <c r="I75" s="13">
        <v>8</v>
      </c>
      <c r="J75" s="13" t="s">
        <v>484</v>
      </c>
      <c r="K75" s="49" t="s">
        <v>485</v>
      </c>
      <c r="L75" s="49" t="s">
        <v>484</v>
      </c>
      <c r="M75" s="49" t="s">
        <v>487</v>
      </c>
      <c r="N75" s="26">
        <v>27175.520889900505</v>
      </c>
      <c r="O75" s="26">
        <v>25851.999036248857</v>
      </c>
      <c r="P75" s="26">
        <v>21609.388730889721</v>
      </c>
      <c r="Q75" s="26">
        <v>18451.623514178638</v>
      </c>
      <c r="R75" s="26">
        <v>18514.816171972085</v>
      </c>
      <c r="S75" s="26">
        <v>19361.416846314842</v>
      </c>
      <c r="T75" s="26">
        <v>34295.08107246428</v>
      </c>
      <c r="U75" s="26">
        <v>33065.718980930855</v>
      </c>
      <c r="V75" s="26">
        <v>36326.154243214318</v>
      </c>
      <c r="W75" s="26">
        <v>25476.738848249875</v>
      </c>
      <c r="X75" s="26">
        <v>20781.329232994074</v>
      </c>
      <c r="Y75" s="26">
        <v>23779.773642978216</v>
      </c>
      <c r="Z75" s="26">
        <f t="shared" si="6"/>
        <v>304689.56121033628</v>
      </c>
    </row>
    <row r="76" spans="1:26">
      <c r="A76" s="19" t="s">
        <v>45</v>
      </c>
      <c r="B76" s="5" t="s">
        <v>1293</v>
      </c>
      <c r="C76" s="19">
        <v>123301</v>
      </c>
      <c r="D76" s="19" t="s">
        <v>1097</v>
      </c>
      <c r="E76" s="13" t="s">
        <v>1099</v>
      </c>
      <c r="F76" s="47" t="s">
        <v>226</v>
      </c>
      <c r="G76" s="47">
        <v>51800000</v>
      </c>
      <c r="H76" s="49" t="s">
        <v>484</v>
      </c>
      <c r="I76" s="13">
        <v>8</v>
      </c>
      <c r="J76" s="13" t="s">
        <v>484</v>
      </c>
      <c r="K76" s="49" t="s">
        <v>485</v>
      </c>
      <c r="L76" s="49" t="s">
        <v>484</v>
      </c>
      <c r="M76" s="49" t="s">
        <v>487</v>
      </c>
      <c r="N76" s="26">
        <v>566.22424037006181</v>
      </c>
      <c r="O76" s="26">
        <v>101.51039384045983</v>
      </c>
      <c r="P76" s="26">
        <v>349.70146560032651</v>
      </c>
      <c r="Q76" s="26">
        <v>1508.2947031578842</v>
      </c>
      <c r="R76" s="26">
        <v>1142.2681077138079</v>
      </c>
      <c r="S76" s="26">
        <v>756.60225832236313</v>
      </c>
      <c r="T76" s="26">
        <v>729.23004813321859</v>
      </c>
      <c r="U76" s="26">
        <v>1004.4250940707167</v>
      </c>
      <c r="V76" s="26">
        <v>1630.0580776315676</v>
      </c>
      <c r="W76" s="26">
        <v>398.43136445723405</v>
      </c>
      <c r="X76" s="26">
        <v>549.03989316611467</v>
      </c>
      <c r="Y76" s="26">
        <v>804.10470380756021</v>
      </c>
      <c r="Z76" s="26">
        <f t="shared" si="6"/>
        <v>9539.8903502713147</v>
      </c>
    </row>
    <row r="77" spans="1:26">
      <c r="A77" s="19" t="s">
        <v>48</v>
      </c>
      <c r="B77" s="5" t="s">
        <v>1293</v>
      </c>
      <c r="C77" s="19">
        <v>125001</v>
      </c>
      <c r="D77" s="19" t="s">
        <v>1103</v>
      </c>
      <c r="E77" s="13" t="s">
        <v>1099</v>
      </c>
      <c r="F77" s="47" t="s">
        <v>226</v>
      </c>
      <c r="G77" s="47">
        <v>51800000</v>
      </c>
      <c r="H77" s="49" t="s">
        <v>484</v>
      </c>
      <c r="I77" s="13">
        <v>8</v>
      </c>
      <c r="J77" s="13" t="s">
        <v>484</v>
      </c>
      <c r="K77" s="49" t="s">
        <v>485</v>
      </c>
      <c r="L77" s="49" t="s">
        <v>484</v>
      </c>
      <c r="M77" s="49" t="s">
        <v>487</v>
      </c>
      <c r="N77" s="26">
        <v>728.44045851393048</v>
      </c>
      <c r="O77" s="26">
        <v>562.29724922600542</v>
      </c>
      <c r="P77" s="26">
        <v>512.97638482972047</v>
      </c>
      <c r="Q77" s="26">
        <v>461.70274566563364</v>
      </c>
      <c r="R77" s="26">
        <v>722.86401300309421</v>
      </c>
      <c r="S77" s="26">
        <v>627.75199535603588</v>
      </c>
      <c r="T77" s="26">
        <v>887.88989551083398</v>
      </c>
      <c r="U77" s="26">
        <v>507.2120201238381</v>
      </c>
      <c r="V77" s="26">
        <v>744.99206424148406</v>
      </c>
      <c r="W77" s="26">
        <v>625.38149659442581</v>
      </c>
      <c r="X77" s="26">
        <v>483.054592518059</v>
      </c>
      <c r="Y77" s="26">
        <v>374.06070469556153</v>
      </c>
      <c r="Z77" s="26">
        <f t="shared" si="6"/>
        <v>7238.6236202786222</v>
      </c>
    </row>
    <row r="78" spans="1:26">
      <c r="A78" s="19" t="s">
        <v>50</v>
      </c>
      <c r="B78" s="5" t="s">
        <v>1293</v>
      </c>
      <c r="C78" s="19">
        <v>126001</v>
      </c>
      <c r="D78" s="19" t="s">
        <v>1110</v>
      </c>
      <c r="E78" s="13" t="s">
        <v>1099</v>
      </c>
      <c r="F78" s="47" t="s">
        <v>226</v>
      </c>
      <c r="G78" s="47">
        <v>51800000</v>
      </c>
      <c r="H78" s="49" t="s">
        <v>484</v>
      </c>
      <c r="I78" s="13">
        <v>8</v>
      </c>
      <c r="J78" s="13" t="s">
        <v>484</v>
      </c>
      <c r="K78" s="49" t="s">
        <v>485</v>
      </c>
      <c r="L78" s="49" t="s">
        <v>484</v>
      </c>
      <c r="M78" s="49" t="s">
        <v>487</v>
      </c>
      <c r="N78" s="26">
        <v>151.60609615384516</v>
      </c>
      <c r="O78" s="26">
        <v>151.60609615384516</v>
      </c>
      <c r="P78" s="26">
        <v>151.60609615384516</v>
      </c>
      <c r="Q78" s="26">
        <v>151.60609615384516</v>
      </c>
      <c r="R78" s="26">
        <v>151.60609615384516</v>
      </c>
      <c r="S78" s="26">
        <v>151.60609615384516</v>
      </c>
      <c r="T78" s="26">
        <v>151.60609615384516</v>
      </c>
      <c r="U78" s="26">
        <v>151.60609615384516</v>
      </c>
      <c r="V78" s="26">
        <v>151.60609615384516</v>
      </c>
      <c r="W78" s="26">
        <v>151.60609615384516</v>
      </c>
      <c r="X78" s="26">
        <v>151.60609615384516</v>
      </c>
      <c r="Y78" s="26">
        <v>151.60609615384516</v>
      </c>
      <c r="Z78" s="26">
        <f t="shared" si="6"/>
        <v>1819.2731538461414</v>
      </c>
    </row>
    <row r="79" spans="1:26">
      <c r="A79" s="5" t="s">
        <v>22</v>
      </c>
      <c r="B79" s="5" t="s">
        <v>1293</v>
      </c>
      <c r="E79" s="49" t="s">
        <v>1059</v>
      </c>
      <c r="F79" s="47" t="s">
        <v>183</v>
      </c>
      <c r="G79" s="47">
        <v>51110000</v>
      </c>
      <c r="H79" s="49" t="s">
        <v>459</v>
      </c>
      <c r="I79" s="13">
        <v>9</v>
      </c>
      <c r="J79" s="13" t="s">
        <v>460</v>
      </c>
      <c r="K79" s="49" t="s">
        <v>461</v>
      </c>
      <c r="L79" s="49" t="s">
        <v>460</v>
      </c>
      <c r="M79" s="49" t="s">
        <v>463</v>
      </c>
      <c r="N79" s="45">
        <v>5000</v>
      </c>
      <c r="O79" s="45">
        <v>5000</v>
      </c>
      <c r="P79" s="45">
        <v>5000</v>
      </c>
      <c r="Q79" s="45">
        <v>5000</v>
      </c>
      <c r="R79" s="45">
        <v>5000</v>
      </c>
      <c r="S79" s="45">
        <v>5000</v>
      </c>
      <c r="T79" s="45">
        <v>5000</v>
      </c>
      <c r="U79" s="45">
        <v>5000</v>
      </c>
      <c r="V79" s="45">
        <v>5000</v>
      </c>
      <c r="W79" s="45">
        <v>5000</v>
      </c>
      <c r="X79" s="45">
        <v>5000</v>
      </c>
      <c r="Y79" s="45">
        <v>5000</v>
      </c>
      <c r="Z79" s="26">
        <f t="shared" si="6"/>
        <v>60000</v>
      </c>
    </row>
    <row r="80" spans="1:26">
      <c r="A80" s="5" t="s">
        <v>22</v>
      </c>
      <c r="B80" s="5" t="s">
        <v>1293</v>
      </c>
      <c r="E80" s="5" t="s">
        <v>1059</v>
      </c>
      <c r="F80" s="5" t="s">
        <v>181</v>
      </c>
      <c r="G80" s="5">
        <v>51010000</v>
      </c>
      <c r="H80" s="5" t="s">
        <v>453</v>
      </c>
      <c r="I80" s="5">
        <v>6</v>
      </c>
      <c r="J80" s="5" t="s">
        <v>454</v>
      </c>
      <c r="K80" s="5" t="s">
        <v>455</v>
      </c>
      <c r="L80" s="5" t="s">
        <v>454</v>
      </c>
      <c r="M80" s="5" t="s">
        <v>457</v>
      </c>
      <c r="N80" s="45">
        <v>4166.67</v>
      </c>
      <c r="O80" s="45">
        <v>4166.67</v>
      </c>
      <c r="P80" s="45">
        <v>4166.67</v>
      </c>
      <c r="Q80" s="45">
        <v>4166.67</v>
      </c>
      <c r="R80" s="45">
        <v>4166.67</v>
      </c>
      <c r="S80" s="45">
        <v>4166.67</v>
      </c>
      <c r="T80" s="45">
        <v>4166.67</v>
      </c>
      <c r="U80" s="45">
        <v>4166.67</v>
      </c>
      <c r="V80" s="45">
        <v>4166.67</v>
      </c>
      <c r="W80" s="45">
        <v>4166.67</v>
      </c>
      <c r="X80" s="45">
        <v>4166.67</v>
      </c>
      <c r="Y80" s="45">
        <v>4166.67</v>
      </c>
      <c r="Z80" s="26">
        <f t="shared" si="6"/>
        <v>50000.039999999986</v>
      </c>
    </row>
    <row r="81" spans="1:26">
      <c r="A81" s="5" t="s">
        <v>22</v>
      </c>
      <c r="B81" s="5" t="s">
        <v>1300</v>
      </c>
      <c r="C81" s="1">
        <v>120105</v>
      </c>
      <c r="D81" s="13" t="s">
        <v>1064</v>
      </c>
      <c r="E81" s="13" t="s">
        <v>1059</v>
      </c>
      <c r="F81" s="1" t="s">
        <v>137</v>
      </c>
      <c r="G81" s="1">
        <v>69011000</v>
      </c>
      <c r="H81" s="13" t="s">
        <v>907</v>
      </c>
      <c r="I81" s="5">
        <v>45</v>
      </c>
      <c r="J81" s="5" t="s">
        <v>908</v>
      </c>
      <c r="K81" s="13" t="s">
        <v>909</v>
      </c>
      <c r="L81" s="13" t="s">
        <v>910</v>
      </c>
      <c r="M81" s="13" t="s">
        <v>912</v>
      </c>
      <c r="N81" s="26">
        <v>-270555.88188100385</v>
      </c>
      <c r="O81" s="26">
        <v>113527.35756435126</v>
      </c>
      <c r="P81" s="26">
        <v>-51607.557995914351</v>
      </c>
      <c r="Q81" s="26">
        <v>-284140.13402355439</v>
      </c>
      <c r="R81" s="26">
        <v>681191.81751011452</v>
      </c>
      <c r="S81" s="26">
        <v>-367940.88452878408</v>
      </c>
      <c r="T81" s="26">
        <v>-313029.67639078043</v>
      </c>
      <c r="U81" s="26">
        <v>-43050.612115594711</v>
      </c>
      <c r="V81" s="26">
        <v>-591351.47130642156</v>
      </c>
      <c r="W81" s="26">
        <v>-677491.97436565021</v>
      </c>
      <c r="X81" s="26">
        <v>-245937.34635371197</v>
      </c>
      <c r="Y81" s="26">
        <v>-383452.81455887359</v>
      </c>
      <c r="Z81" s="26">
        <f t="shared" si="6"/>
        <v>-2433839.1784458235</v>
      </c>
    </row>
    <row r="82" spans="1:26">
      <c r="A82" s="5" t="s">
        <v>22</v>
      </c>
      <c r="B82" s="5" t="s">
        <v>1300</v>
      </c>
      <c r="C82" s="1">
        <v>120105</v>
      </c>
      <c r="D82" s="13" t="s">
        <v>1064</v>
      </c>
      <c r="E82" s="13" t="s">
        <v>1059</v>
      </c>
      <c r="F82" s="1" t="s">
        <v>138</v>
      </c>
      <c r="G82" s="1">
        <v>69021000</v>
      </c>
      <c r="H82" s="13" t="s">
        <v>914</v>
      </c>
      <c r="I82" s="5">
        <v>45</v>
      </c>
      <c r="J82" s="5" t="s">
        <v>908</v>
      </c>
      <c r="K82" s="13" t="s">
        <v>915</v>
      </c>
      <c r="L82" s="13" t="s">
        <v>916</v>
      </c>
      <c r="M82" s="13" t="s">
        <v>918</v>
      </c>
      <c r="N82" s="26">
        <v>-47745.155626059503</v>
      </c>
      <c r="O82" s="26">
        <v>20034.239570179634</v>
      </c>
      <c r="P82" s="26">
        <v>-9107.2161169260617</v>
      </c>
      <c r="Q82" s="26">
        <v>-50142.376592391956</v>
      </c>
      <c r="R82" s="26">
        <v>120210.32073707902</v>
      </c>
      <c r="S82" s="26">
        <v>-64930.744328608955</v>
      </c>
      <c r="T82" s="26">
        <v>-55240.531127784787</v>
      </c>
      <c r="U82" s="26">
        <v>-7597.1668439284776</v>
      </c>
      <c r="V82" s="26">
        <v>-104356.14199525086</v>
      </c>
      <c r="W82" s="26">
        <v>-119557.40724099708</v>
      </c>
      <c r="X82" s="26">
        <v>-43400.708180066817</v>
      </c>
      <c r="Y82" s="26">
        <v>-67668.14374568357</v>
      </c>
      <c r="Z82" s="26">
        <f t="shared" si="6"/>
        <v>-429501.03149043943</v>
      </c>
    </row>
    <row r="83" spans="1:26">
      <c r="A83" s="5" t="s">
        <v>22</v>
      </c>
      <c r="B83" s="5" t="s">
        <v>1301</v>
      </c>
      <c r="E83" s="5" t="s">
        <v>1059</v>
      </c>
      <c r="F83" s="5" t="s">
        <v>146</v>
      </c>
      <c r="G83" s="5">
        <v>86021500</v>
      </c>
      <c r="H83" s="5" t="s">
        <v>1019</v>
      </c>
      <c r="I83" s="5">
        <v>50</v>
      </c>
      <c r="J83" s="5" t="s">
        <v>1020</v>
      </c>
      <c r="K83" s="5" t="s">
        <v>1021</v>
      </c>
      <c r="L83" s="5" t="s">
        <v>1022</v>
      </c>
      <c r="M83" s="5" t="s">
        <v>1024</v>
      </c>
      <c r="P83" s="26">
        <v>-848091.18602258386</v>
      </c>
      <c r="S83" s="26">
        <v>-671726.17943415185</v>
      </c>
      <c r="V83" s="26">
        <v>-961814.09988138219</v>
      </c>
      <c r="Y83" s="26">
        <v>-1408042.5915384865</v>
      </c>
      <c r="Z83" s="26">
        <f t="shared" si="6"/>
        <v>-3889674.0568766044</v>
      </c>
    </row>
  </sheetData>
  <autoFilter ref="A1:Z83"/>
  <pageMargins left="0.7" right="0.7" top="0.75" bottom="0.75" header="0.3" footer="0.3"/>
  <customProperties>
    <customPr name="_pios_id" r:id="rId1"/>
  </customPropertie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7"/>
  <sheetViews>
    <sheetView zoomScale="80" zoomScaleNormal="80" workbookViewId="0">
      <pane ySplit="4" topLeftCell="A38" activePane="bottomLeft" state="frozen"/>
      <selection pane="bottomLeft" activeCell="N65" sqref="N65"/>
    </sheetView>
  </sheetViews>
  <sheetFormatPr defaultRowHeight="14.4"/>
  <cols>
    <col min="1" max="1" width="5.6640625" style="5" customWidth="1"/>
    <col min="2" max="2" width="50.109375" style="5" bestFit="1" customWidth="1"/>
    <col min="3" max="14" width="13.21875" style="26" bestFit="1" customWidth="1"/>
    <col min="15" max="15" width="14.21875" style="26" bestFit="1" customWidth="1"/>
    <col min="16" max="16" width="5" style="5" customWidth="1"/>
    <col min="17" max="16384" width="8.88671875" style="5"/>
  </cols>
  <sheetData>
    <row r="1" spans="1:15">
      <c r="A1" s="57" t="s">
        <v>1302</v>
      </c>
    </row>
    <row r="2" spans="1:15">
      <c r="A2" s="57" t="s">
        <v>1295</v>
      </c>
    </row>
    <row r="4" spans="1:15">
      <c r="A4" s="4" t="s">
        <v>243</v>
      </c>
      <c r="B4" s="4" t="s">
        <v>244</v>
      </c>
      <c r="C4" s="38" t="s">
        <v>1126</v>
      </c>
      <c r="D4" s="38" t="s">
        <v>1127</v>
      </c>
      <c r="E4" s="38" t="s">
        <v>1128</v>
      </c>
      <c r="F4" s="38" t="s">
        <v>1129</v>
      </c>
      <c r="G4" s="38" t="s">
        <v>1130</v>
      </c>
      <c r="H4" s="38" t="s">
        <v>1131</v>
      </c>
      <c r="I4" s="38" t="s">
        <v>1132</v>
      </c>
      <c r="J4" s="38" t="s">
        <v>1133</v>
      </c>
      <c r="K4" s="38" t="s">
        <v>1134</v>
      </c>
      <c r="L4" s="38" t="s">
        <v>1135</v>
      </c>
      <c r="M4" s="38" t="s">
        <v>1136</v>
      </c>
      <c r="N4" s="38" t="s">
        <v>1137</v>
      </c>
      <c r="O4" s="38" t="s">
        <v>1138</v>
      </c>
    </row>
    <row r="5" spans="1:15">
      <c r="A5" s="5">
        <v>1</v>
      </c>
      <c r="B5" s="5" t="s">
        <v>250</v>
      </c>
      <c r="C5" s="26">
        <v>-6700997.666666667</v>
      </c>
      <c r="D5" s="26">
        <v>-6470741.666666667</v>
      </c>
      <c r="E5" s="26">
        <v>-6731235.666666667</v>
      </c>
      <c r="F5" s="26">
        <v>-6672035.666666667</v>
      </c>
      <c r="G5" s="26">
        <v>-6630982.666666667</v>
      </c>
      <c r="H5" s="26">
        <v>-7373169.666666667</v>
      </c>
      <c r="I5" s="26">
        <v>-8291672.666666667</v>
      </c>
      <c r="J5" s="26">
        <v>-7562063.666666667</v>
      </c>
      <c r="K5" s="26">
        <v>-7736276.666666667</v>
      </c>
      <c r="L5" s="26">
        <v>-7588154.666666667</v>
      </c>
      <c r="M5" s="26">
        <v>-6939734.666666667</v>
      </c>
      <c r="N5" s="26">
        <v>-6627956.666666667</v>
      </c>
      <c r="O5" s="26">
        <v>-85325022</v>
      </c>
    </row>
    <row r="6" spans="1:15">
      <c r="A6" s="5">
        <v>2</v>
      </c>
      <c r="B6" s="5" t="s">
        <v>305</v>
      </c>
      <c r="C6" s="26">
        <v>-34164.409390225803</v>
      </c>
      <c r="D6" s="26">
        <v>-27400.2989638039</v>
      </c>
      <c r="E6" s="26">
        <v>-27815.36146362</v>
      </c>
      <c r="F6" s="26">
        <v>-31222.422992706201</v>
      </c>
      <c r="G6" s="26">
        <v>-29189.916852472899</v>
      </c>
      <c r="H6" s="26">
        <v>-25936.9472372362</v>
      </c>
      <c r="I6" s="26">
        <v>-26363.050468551999</v>
      </c>
      <c r="J6" s="26">
        <v>-34468.727768978802</v>
      </c>
      <c r="K6" s="26">
        <v>-35673.852126891397</v>
      </c>
      <c r="L6" s="26">
        <v>-36808.5173442128</v>
      </c>
      <c r="M6" s="26">
        <v>-34561.819410183598</v>
      </c>
      <c r="N6" s="26">
        <v>-32369.4695041614</v>
      </c>
      <c r="O6" s="26">
        <v>-375974.79352304491</v>
      </c>
    </row>
    <row r="7" spans="1:15">
      <c r="A7" s="5">
        <v>3</v>
      </c>
      <c r="B7" s="5" t="s">
        <v>323</v>
      </c>
      <c r="C7" s="26">
        <v>-189819.01666666669</v>
      </c>
      <c r="D7" s="26">
        <v>-180107.25666666668</v>
      </c>
      <c r="E7" s="26">
        <v>-195626.92444444442</v>
      </c>
      <c r="F7" s="26">
        <v>-182981.85444444444</v>
      </c>
      <c r="G7" s="26">
        <v>-188854.74444444446</v>
      </c>
      <c r="H7" s="26">
        <v>-209516.00444444444</v>
      </c>
      <c r="I7" s="26">
        <v>-206932.53666666668</v>
      </c>
      <c r="J7" s="26">
        <v>-221902.75666666668</v>
      </c>
      <c r="K7" s="26">
        <v>-178931.70777777777</v>
      </c>
      <c r="L7" s="26">
        <v>-177703.74777777778</v>
      </c>
      <c r="M7" s="26">
        <v>-160709.64222222223</v>
      </c>
      <c r="N7" s="26">
        <v>-181562.08444444445</v>
      </c>
      <c r="O7" s="26">
        <v>-2274648.2766666668</v>
      </c>
    </row>
    <row r="8" spans="1:15">
      <c r="A8" s="5">
        <v>6</v>
      </c>
      <c r="B8" s="5" t="s">
        <v>454</v>
      </c>
      <c r="C8" s="26">
        <v>46134.899300454083</v>
      </c>
      <c r="D8" s="26">
        <v>23926.641396277657</v>
      </c>
      <c r="E8" s="26">
        <v>21345.134945385609</v>
      </c>
      <c r="F8" s="26">
        <v>16743.619432958389</v>
      </c>
      <c r="G8" s="26">
        <v>14112.772262439199</v>
      </c>
      <c r="H8" s="26">
        <v>16148.57035425506</v>
      </c>
      <c r="I8" s="26">
        <v>14493.682617960732</v>
      </c>
      <c r="J8" s="26">
        <v>15294.97590470551</v>
      </c>
      <c r="K8" s="26">
        <v>15939.365703035981</v>
      </c>
      <c r="L8" s="26">
        <v>17952.467063823355</v>
      </c>
      <c r="M8" s="26">
        <v>12633.537488017495</v>
      </c>
      <c r="N8" s="26">
        <v>14927.880950679577</v>
      </c>
      <c r="O8" s="26">
        <v>229653.54741999265</v>
      </c>
    </row>
    <row r="9" spans="1:15">
      <c r="A9" s="5">
        <v>7</v>
      </c>
      <c r="B9" s="5" t="s">
        <v>466</v>
      </c>
      <c r="C9" s="26">
        <v>252658.35235090228</v>
      </c>
      <c r="D9" s="26">
        <v>292856.4777457093</v>
      </c>
      <c r="E9" s="26">
        <v>335110.0408567682</v>
      </c>
      <c r="F9" s="26">
        <v>311362.30999536027</v>
      </c>
      <c r="G9" s="26">
        <v>316371.29437444475</v>
      </c>
      <c r="H9" s="26">
        <v>439860.42584402033</v>
      </c>
      <c r="I9" s="26">
        <v>445583.12972148863</v>
      </c>
      <c r="J9" s="26">
        <v>430429.05928237602</v>
      </c>
      <c r="K9" s="26">
        <v>399226.2280461968</v>
      </c>
      <c r="L9" s="26">
        <v>320023.59650670108</v>
      </c>
      <c r="M9" s="26">
        <v>314415.34019930166</v>
      </c>
      <c r="N9" s="26">
        <v>286917.60815953161</v>
      </c>
      <c r="O9" s="26">
        <v>4144813.8630828005</v>
      </c>
    </row>
    <row r="10" spans="1:15">
      <c r="A10" s="5">
        <v>8</v>
      </c>
      <c r="B10" s="5" t="s">
        <v>484</v>
      </c>
      <c r="C10" s="26">
        <v>129557.24251528432</v>
      </c>
      <c r="D10" s="26">
        <v>127235.87689804558</v>
      </c>
      <c r="E10" s="26">
        <v>121000.89293042036</v>
      </c>
      <c r="F10" s="26">
        <v>123593.12225134937</v>
      </c>
      <c r="G10" s="26">
        <v>120731.55261500468</v>
      </c>
      <c r="H10" s="26">
        <v>155389.56226635262</v>
      </c>
      <c r="I10" s="26">
        <v>196998.13950693287</v>
      </c>
      <c r="J10" s="26">
        <v>201905.24265583223</v>
      </c>
      <c r="K10" s="26">
        <v>182120.47753070618</v>
      </c>
      <c r="L10" s="26">
        <v>167028.16787262302</v>
      </c>
      <c r="M10" s="26">
        <v>125219.07803474144</v>
      </c>
      <c r="N10" s="26">
        <v>145870.5991443668</v>
      </c>
      <c r="O10" s="26">
        <v>1796649.9542216596</v>
      </c>
    </row>
    <row r="11" spans="1:15">
      <c r="A11" s="5">
        <v>9</v>
      </c>
      <c r="B11" s="5" t="s">
        <v>460</v>
      </c>
      <c r="C11" s="26">
        <v>31331.16843622037</v>
      </c>
      <c r="D11" s="26">
        <v>31331.16843622037</v>
      </c>
      <c r="E11" s="26">
        <v>31331.16843622037</v>
      </c>
      <c r="F11" s="26">
        <v>31331.16843622037</v>
      </c>
      <c r="G11" s="26">
        <v>31331.16843622037</v>
      </c>
      <c r="H11" s="26">
        <v>31331.16843622037</v>
      </c>
      <c r="I11" s="26">
        <v>31331.16843622037</v>
      </c>
      <c r="J11" s="26">
        <v>31331.16843622037</v>
      </c>
      <c r="K11" s="26">
        <v>31331.16843622037</v>
      </c>
      <c r="L11" s="26">
        <v>31331.16843622037</v>
      </c>
      <c r="M11" s="26">
        <v>31331.16843622037</v>
      </c>
      <c r="N11" s="26">
        <v>31331.16843622037</v>
      </c>
      <c r="O11" s="26">
        <v>375974.02123464452</v>
      </c>
    </row>
    <row r="12" spans="1:15">
      <c r="A12" s="5">
        <v>10</v>
      </c>
      <c r="B12" s="5" t="s">
        <v>347</v>
      </c>
      <c r="C12" s="26">
        <v>591622.55806422618</v>
      </c>
      <c r="D12" s="26">
        <v>591990.31910680933</v>
      </c>
      <c r="E12" s="26">
        <v>643605.45735509985</v>
      </c>
      <c r="F12" s="26">
        <v>600170.33825984364</v>
      </c>
      <c r="G12" s="26">
        <v>626553.599172469</v>
      </c>
      <c r="H12" s="26">
        <v>626553.599172469</v>
      </c>
      <c r="I12" s="26">
        <v>600170.33825984364</v>
      </c>
      <c r="J12" s="26">
        <v>652936.84991940623</v>
      </c>
      <c r="K12" s="26">
        <v>626553.599172469</v>
      </c>
      <c r="L12" s="26">
        <v>600170.33825984364</v>
      </c>
      <c r="M12" s="26">
        <v>632389.15827645932</v>
      </c>
      <c r="N12" s="26">
        <v>632389.15827645932</v>
      </c>
      <c r="O12" s="26">
        <v>7425105.3132953998</v>
      </c>
    </row>
    <row r="13" spans="1:15">
      <c r="A13" s="5">
        <v>11</v>
      </c>
      <c r="B13" s="5" t="s">
        <v>449</v>
      </c>
      <c r="C13" s="26">
        <v>46366.411705509461</v>
      </c>
      <c r="D13" s="26">
        <v>46366.411705509461</v>
      </c>
      <c r="E13" s="26">
        <v>46366.411705509461</v>
      </c>
      <c r="F13" s="26">
        <v>46366.411705509461</v>
      </c>
      <c r="G13" s="26">
        <v>46366.411705509461</v>
      </c>
      <c r="H13" s="26">
        <v>46366.411705509461</v>
      </c>
      <c r="I13" s="26">
        <v>46366.411705509461</v>
      </c>
      <c r="J13" s="26">
        <v>46366.411705509461</v>
      </c>
      <c r="K13" s="26">
        <v>46366.411705509461</v>
      </c>
      <c r="L13" s="26">
        <v>46366.411705509461</v>
      </c>
      <c r="M13" s="26">
        <v>46366.411705509461</v>
      </c>
      <c r="N13" s="26">
        <v>46366.411705509461</v>
      </c>
      <c r="O13" s="26">
        <v>556396.9404661135</v>
      </c>
    </row>
    <row r="14" spans="1:15">
      <c r="A14" s="5">
        <v>12</v>
      </c>
      <c r="B14" s="5" t="s">
        <v>442</v>
      </c>
      <c r="C14" s="26">
        <v>147974.71848565069</v>
      </c>
      <c r="D14" s="26">
        <v>147974.71848565069</v>
      </c>
      <c r="E14" s="26">
        <v>147974.71848565069</v>
      </c>
      <c r="F14" s="26">
        <v>147974.71848565069</v>
      </c>
      <c r="G14" s="26">
        <v>147974.71848565069</v>
      </c>
      <c r="H14" s="26">
        <v>147974.71848565069</v>
      </c>
      <c r="I14" s="26">
        <v>147974.71848565069</v>
      </c>
      <c r="J14" s="26">
        <v>147974.71848565069</v>
      </c>
      <c r="K14" s="26">
        <v>147974.71848565069</v>
      </c>
      <c r="L14" s="26">
        <v>147974.71848565069</v>
      </c>
      <c r="M14" s="26">
        <v>147974.71848565069</v>
      </c>
      <c r="N14" s="26">
        <v>147974.71848565069</v>
      </c>
      <c r="O14" s="26">
        <v>1775696.621827808</v>
      </c>
    </row>
    <row r="15" spans="1:15">
      <c r="A15" s="5">
        <v>13</v>
      </c>
      <c r="B15" s="5" t="s">
        <v>414</v>
      </c>
      <c r="C15" s="26">
        <v>35086.974397959675</v>
      </c>
      <c r="D15" s="26">
        <v>36481.349467874301</v>
      </c>
      <c r="E15" s="26">
        <v>32407.100258288665</v>
      </c>
      <c r="F15" s="26">
        <v>32368.345792072989</v>
      </c>
      <c r="G15" s="26">
        <v>33917.284981718505</v>
      </c>
      <c r="H15" s="26">
        <v>30393.884571384959</v>
      </c>
      <c r="I15" s="26">
        <v>29871.608750253064</v>
      </c>
      <c r="J15" s="26">
        <v>34615.65655846821</v>
      </c>
      <c r="K15" s="26">
        <v>33498.73862294737</v>
      </c>
      <c r="L15" s="26">
        <v>33377.33690860559</v>
      </c>
      <c r="M15" s="26">
        <v>38391.549970178385</v>
      </c>
      <c r="N15" s="26">
        <v>63590.284863476802</v>
      </c>
      <c r="O15" s="26">
        <v>434000.11514322856</v>
      </c>
    </row>
    <row r="16" spans="1:15">
      <c r="A16" s="5">
        <v>14</v>
      </c>
      <c r="B16" s="5" t="s">
        <v>687</v>
      </c>
      <c r="C16" s="26">
        <v>676450.53595313209</v>
      </c>
      <c r="D16" s="26">
        <v>684753.11904561706</v>
      </c>
      <c r="E16" s="26">
        <v>692602.56854649493</v>
      </c>
      <c r="F16" s="26">
        <v>664295.66839635745</v>
      </c>
      <c r="G16" s="26">
        <v>671650.7868906951</v>
      </c>
      <c r="H16" s="26">
        <v>677555.85159561853</v>
      </c>
      <c r="I16" s="26">
        <v>659269.52648930461</v>
      </c>
      <c r="J16" s="26">
        <v>694111.70115611167</v>
      </c>
      <c r="K16" s="26">
        <v>674787.12284161185</v>
      </c>
      <c r="L16" s="26">
        <v>654650.23538908805</v>
      </c>
      <c r="M16" s="26">
        <v>661925.73263069522</v>
      </c>
      <c r="N16" s="26">
        <v>655172.34879714926</v>
      </c>
      <c r="O16" s="26">
        <v>8067225.1977318749</v>
      </c>
    </row>
    <row r="17" spans="1:15">
      <c r="A17" s="5">
        <v>15</v>
      </c>
      <c r="B17" s="5" t="s">
        <v>650</v>
      </c>
      <c r="C17" s="26">
        <v>51727.161418621734</v>
      </c>
      <c r="D17" s="26">
        <v>50451.054451643759</v>
      </c>
      <c r="E17" s="26">
        <v>68440.553681558187</v>
      </c>
      <c r="F17" s="26">
        <v>64398.468669404574</v>
      </c>
      <c r="G17" s="26">
        <v>73562.563878964371</v>
      </c>
      <c r="H17" s="26">
        <v>69375.193302042419</v>
      </c>
      <c r="I17" s="26">
        <v>70357.952982195173</v>
      </c>
      <c r="J17" s="26">
        <v>66962.712618277656</v>
      </c>
      <c r="K17" s="26">
        <v>63623.92078589437</v>
      </c>
      <c r="L17" s="26">
        <v>66539.811324652619</v>
      </c>
      <c r="M17" s="26">
        <v>57807.871266346418</v>
      </c>
      <c r="N17" s="26">
        <v>56466.061910205681</v>
      </c>
      <c r="O17" s="26">
        <v>759713.32628980698</v>
      </c>
    </row>
    <row r="18" spans="1:15">
      <c r="A18" s="5">
        <v>16</v>
      </c>
      <c r="B18" s="5" t="s">
        <v>553</v>
      </c>
      <c r="C18" s="26">
        <v>51138.03899263034</v>
      </c>
      <c r="D18" s="26">
        <v>64276.572623833548</v>
      </c>
      <c r="E18" s="26">
        <v>56446.566474859908</v>
      </c>
      <c r="F18" s="26">
        <v>48366.909859359293</v>
      </c>
      <c r="G18" s="26">
        <v>43668.613645814425</v>
      </c>
      <c r="H18" s="26">
        <v>52606.948070559309</v>
      </c>
      <c r="I18" s="26">
        <v>47318.280391892287</v>
      </c>
      <c r="J18" s="26">
        <v>48584.800559868432</v>
      </c>
      <c r="K18" s="26">
        <v>47287.406158197598</v>
      </c>
      <c r="L18" s="26">
        <v>46556.095756470473</v>
      </c>
      <c r="M18" s="26">
        <v>43165.531788234475</v>
      </c>
      <c r="N18" s="26">
        <v>50267.093078279569</v>
      </c>
      <c r="O18" s="26">
        <v>599682.85739999963</v>
      </c>
    </row>
    <row r="19" spans="1:15">
      <c r="A19" s="5">
        <v>17</v>
      </c>
      <c r="B19" s="5" t="s">
        <v>617</v>
      </c>
      <c r="C19" s="26">
        <v>20738.600909887013</v>
      </c>
      <c r="D19" s="26">
        <v>20405.299731322357</v>
      </c>
      <c r="E19" s="26">
        <v>20844.105042307343</v>
      </c>
      <c r="F19" s="26">
        <v>20428.003526590914</v>
      </c>
      <c r="G19" s="26">
        <v>20783.111389972768</v>
      </c>
      <c r="H19" s="26">
        <v>20595.595588929315</v>
      </c>
      <c r="I19" s="26">
        <v>20607.750942627154</v>
      </c>
      <c r="J19" s="26">
        <v>23484.738154413128</v>
      </c>
      <c r="K19" s="26">
        <v>20512.124883528184</v>
      </c>
      <c r="L19" s="26">
        <v>20698.477398491876</v>
      </c>
      <c r="M19" s="26">
        <v>20634.851564942932</v>
      </c>
      <c r="N19" s="26">
        <v>20826.744476320404</v>
      </c>
      <c r="O19" s="26">
        <v>250559.40360933339</v>
      </c>
    </row>
    <row r="20" spans="1:15">
      <c r="A20" s="5">
        <v>18</v>
      </c>
      <c r="B20" s="5" t="s">
        <v>596</v>
      </c>
      <c r="C20" s="26">
        <v>1614.9999999999998</v>
      </c>
      <c r="D20" s="26">
        <v>1515</v>
      </c>
      <c r="E20" s="26">
        <v>1565</v>
      </c>
      <c r="F20" s="26">
        <v>1365</v>
      </c>
      <c r="G20" s="26">
        <v>1515</v>
      </c>
      <c r="H20" s="26">
        <v>1815</v>
      </c>
      <c r="I20" s="26">
        <v>1365</v>
      </c>
      <c r="J20" s="26">
        <v>5515</v>
      </c>
      <c r="K20" s="26">
        <v>1565</v>
      </c>
      <c r="L20" s="26">
        <v>1765</v>
      </c>
      <c r="M20" s="26">
        <v>1365</v>
      </c>
      <c r="N20" s="26">
        <v>1565</v>
      </c>
      <c r="O20" s="26">
        <v>22530</v>
      </c>
    </row>
    <row r="21" spans="1:15">
      <c r="A21" s="5">
        <v>19</v>
      </c>
      <c r="B21" s="5" t="s">
        <v>527</v>
      </c>
      <c r="C21" s="26">
        <v>22864.01475148695</v>
      </c>
      <c r="D21" s="26">
        <v>22628.314116547608</v>
      </c>
      <c r="E21" s="26">
        <v>25535.621524634127</v>
      </c>
      <c r="F21" s="26">
        <v>23694.959362798523</v>
      </c>
      <c r="G21" s="26">
        <v>23238.539065479545</v>
      </c>
      <c r="H21" s="26">
        <v>23127.679868537733</v>
      </c>
      <c r="I21" s="26">
        <v>23363.380503477074</v>
      </c>
      <c r="J21" s="26">
        <v>23445.276486803457</v>
      </c>
      <c r="K21" s="26">
        <v>24237.270569459801</v>
      </c>
      <c r="L21" s="26">
        <v>24850.491712903677</v>
      </c>
      <c r="M21" s="26">
        <v>23227.553018935763</v>
      </c>
      <c r="N21" s="26">
        <v>23227.553018935763</v>
      </c>
      <c r="O21" s="26">
        <v>283440.65399999998</v>
      </c>
    </row>
    <row r="22" spans="1:15">
      <c r="A22" s="5">
        <v>20</v>
      </c>
      <c r="B22" s="5" t="s">
        <v>522</v>
      </c>
      <c r="C22" s="26">
        <v>1000</v>
      </c>
      <c r="D22" s="26">
        <v>750</v>
      </c>
      <c r="E22" s="26">
        <v>1000</v>
      </c>
      <c r="F22" s="26">
        <v>1000</v>
      </c>
      <c r="G22" s="26">
        <v>750</v>
      </c>
      <c r="H22" s="26">
        <v>1000</v>
      </c>
      <c r="I22" s="26">
        <v>1000</v>
      </c>
      <c r="J22" s="26">
        <v>750</v>
      </c>
      <c r="K22" s="26">
        <v>1000</v>
      </c>
      <c r="L22" s="26">
        <v>1000</v>
      </c>
      <c r="M22" s="26">
        <v>750</v>
      </c>
      <c r="N22" s="26">
        <v>1000</v>
      </c>
      <c r="O22" s="26">
        <v>11000</v>
      </c>
    </row>
    <row r="23" spans="1:15">
      <c r="A23" s="5">
        <v>21</v>
      </c>
      <c r="B23" s="5" t="s">
        <v>561</v>
      </c>
      <c r="C23" s="26">
        <v>5570.2600000000011</v>
      </c>
      <c r="D23" s="26">
        <v>11845.090000000004</v>
      </c>
      <c r="E23" s="26">
        <v>13318.210000000001</v>
      </c>
      <c r="F23" s="26">
        <v>19919.690000000002</v>
      </c>
      <c r="G23" s="26">
        <v>13673.580000000002</v>
      </c>
      <c r="H23" s="26">
        <v>15786.270000000004</v>
      </c>
      <c r="I23" s="26">
        <v>22850.670000000006</v>
      </c>
      <c r="J23" s="26">
        <v>14354.270000000004</v>
      </c>
      <c r="K23" s="26">
        <v>13030.260000000004</v>
      </c>
      <c r="L23" s="26">
        <v>13785.130000000003</v>
      </c>
      <c r="M23" s="26">
        <v>9673.1500000000033</v>
      </c>
      <c r="N23" s="26">
        <v>8451.5400000000027</v>
      </c>
      <c r="O23" s="26">
        <v>162258.12000000002</v>
      </c>
    </row>
    <row r="24" spans="1:15">
      <c r="A24" s="5">
        <v>22</v>
      </c>
      <c r="B24" s="5" t="s">
        <v>489</v>
      </c>
      <c r="C24" s="26">
        <v>159955.27219471778</v>
      </c>
      <c r="D24" s="26">
        <v>74776.254592152225</v>
      </c>
      <c r="E24" s="26">
        <v>62953.496118509516</v>
      </c>
      <c r="F24" s="26">
        <v>85093.828429416142</v>
      </c>
      <c r="G24" s="26">
        <v>135787.17171775064</v>
      </c>
      <c r="H24" s="26">
        <v>93281.953295684929</v>
      </c>
      <c r="I24" s="26">
        <v>67707.538813217383</v>
      </c>
      <c r="J24" s="26">
        <v>66607.761364360471</v>
      </c>
      <c r="K24" s="26">
        <v>67312.81820309232</v>
      </c>
      <c r="L24" s="26">
        <v>60380.28702111297</v>
      </c>
      <c r="M24" s="26">
        <v>64657.965633380161</v>
      </c>
      <c r="N24" s="26">
        <v>69630.19261660568</v>
      </c>
      <c r="O24" s="26">
        <v>1008144.5400000002</v>
      </c>
    </row>
    <row r="25" spans="1:15">
      <c r="A25" s="5">
        <v>23</v>
      </c>
      <c r="B25" s="5" t="s">
        <v>722</v>
      </c>
      <c r="C25" s="26">
        <v>368.99999999999994</v>
      </c>
      <c r="D25" s="26">
        <v>368.99999999999994</v>
      </c>
      <c r="E25" s="26">
        <v>5368.9999999999991</v>
      </c>
      <c r="F25" s="26">
        <v>1118.9999999999998</v>
      </c>
      <c r="G25" s="26">
        <v>1118.9999999999998</v>
      </c>
      <c r="H25" s="26">
        <v>2368.9999999999995</v>
      </c>
      <c r="I25" s="26">
        <v>1118.9999999999998</v>
      </c>
      <c r="J25" s="26">
        <v>1118.9999999999998</v>
      </c>
      <c r="K25" s="26">
        <v>2368.9999999999995</v>
      </c>
      <c r="L25" s="26">
        <v>1118.9999999999998</v>
      </c>
      <c r="M25" s="26">
        <v>1118.9999999999998</v>
      </c>
      <c r="N25" s="26">
        <v>2968.9999999999991</v>
      </c>
      <c r="O25" s="26">
        <v>20527.999999999996</v>
      </c>
    </row>
    <row r="26" spans="1:15">
      <c r="A26" s="5">
        <v>24</v>
      </c>
      <c r="B26" s="5" t="s">
        <v>746</v>
      </c>
      <c r="C26" s="26">
        <v>24586.537500000002</v>
      </c>
      <c r="D26" s="26">
        <v>26320.140000000007</v>
      </c>
      <c r="E26" s="26">
        <v>45908.37</v>
      </c>
      <c r="F26" s="26">
        <v>36930.431250000009</v>
      </c>
      <c r="G26" s="26">
        <v>37548.276671250009</v>
      </c>
      <c r="H26" s="26">
        <v>37780.020000000004</v>
      </c>
      <c r="I26" s="26">
        <v>37746.607500000006</v>
      </c>
      <c r="J26" s="26">
        <v>36930.431250000009</v>
      </c>
      <c r="K26" s="26">
        <v>36930.431250000009</v>
      </c>
      <c r="L26" s="26">
        <v>41011.312500000007</v>
      </c>
      <c r="M26" s="26">
        <v>36930.431250000009</v>
      </c>
      <c r="N26" s="26">
        <v>32033.37375000001</v>
      </c>
      <c r="O26" s="26">
        <v>430656.36292125011</v>
      </c>
    </row>
    <row r="27" spans="1:15">
      <c r="A27" s="5">
        <v>25</v>
      </c>
      <c r="B27" s="5" t="s">
        <v>800</v>
      </c>
      <c r="C27" s="26">
        <v>26079.803086017215</v>
      </c>
      <c r="D27" s="26">
        <v>-12741.247085380826</v>
      </c>
      <c r="E27" s="26">
        <v>28263.729164051769</v>
      </c>
      <c r="F27" s="26">
        <v>18577.993367091782</v>
      </c>
      <c r="G27" s="26">
        <v>90559.415756198607</v>
      </c>
      <c r="H27" s="26">
        <v>72137.194846934712</v>
      </c>
      <c r="I27" s="26">
        <v>51539.214327842521</v>
      </c>
      <c r="J27" s="26">
        <v>36309.360130647532</v>
      </c>
      <c r="K27" s="26">
        <v>120761.89916072186</v>
      </c>
      <c r="L27" s="26">
        <v>76039.411837969383</v>
      </c>
      <c r="M27" s="26">
        <v>105694.61418426418</v>
      </c>
      <c r="N27" s="26">
        <v>86831.739055058148</v>
      </c>
      <c r="O27" s="26">
        <v>700053.1278314169</v>
      </c>
    </row>
    <row r="28" spans="1:15">
      <c r="A28" s="5">
        <v>26</v>
      </c>
      <c r="B28" s="5" t="s">
        <v>515</v>
      </c>
      <c r="C28" s="26">
        <v>97305.22892709529</v>
      </c>
      <c r="D28" s="26">
        <v>92305.22892709529</v>
      </c>
      <c r="E28" s="26">
        <v>97305.22892709529</v>
      </c>
      <c r="F28" s="26">
        <v>92305.22892709529</v>
      </c>
      <c r="G28" s="26">
        <v>97305.22892709529</v>
      </c>
      <c r="H28" s="26">
        <v>92305.22892709529</v>
      </c>
      <c r="I28" s="26">
        <v>97305.22892709529</v>
      </c>
      <c r="J28" s="26">
        <v>92305.22892709529</v>
      </c>
      <c r="K28" s="26">
        <v>97305.22892709529</v>
      </c>
      <c r="L28" s="26">
        <v>92305.22892709529</v>
      </c>
      <c r="M28" s="26">
        <v>97305.22892709529</v>
      </c>
      <c r="N28" s="26">
        <v>97305.22892709529</v>
      </c>
      <c r="O28" s="26">
        <v>1142662.7471251434</v>
      </c>
    </row>
    <row r="29" spans="1:15">
      <c r="A29" s="5">
        <v>27</v>
      </c>
      <c r="B29" s="5" t="s">
        <v>791</v>
      </c>
      <c r="C29" s="26">
        <v>19448.000000000004</v>
      </c>
      <c r="D29" s="26">
        <v>19448.000000000004</v>
      </c>
      <c r="E29" s="26">
        <v>19448.000000000004</v>
      </c>
      <c r="F29" s="26">
        <v>20115.000000000004</v>
      </c>
      <c r="G29" s="26">
        <v>20115.000000000004</v>
      </c>
      <c r="H29" s="26">
        <v>20115.000000000004</v>
      </c>
      <c r="I29" s="26">
        <v>20115.000000000004</v>
      </c>
      <c r="J29" s="26">
        <v>20115.000000000004</v>
      </c>
      <c r="K29" s="26">
        <v>20115.000000000004</v>
      </c>
      <c r="L29" s="26">
        <v>25667.000000000004</v>
      </c>
      <c r="M29" s="26">
        <v>25667.000000000004</v>
      </c>
      <c r="N29" s="26">
        <v>25667.000000000004</v>
      </c>
      <c r="O29" s="26">
        <v>256035.00000000003</v>
      </c>
    </row>
    <row r="30" spans="1:15">
      <c r="A30" s="5">
        <v>28</v>
      </c>
      <c r="B30" s="5" t="s">
        <v>776</v>
      </c>
      <c r="C30" s="26">
        <v>68738.637492158407</v>
      </c>
      <c r="D30" s="26">
        <v>68738.637492158407</v>
      </c>
      <c r="E30" s="26">
        <v>68738.637492158407</v>
      </c>
      <c r="F30" s="26">
        <v>68738.637492158407</v>
      </c>
      <c r="G30" s="26">
        <v>68738.637492158407</v>
      </c>
      <c r="H30" s="26">
        <v>68738.637492158407</v>
      </c>
      <c r="I30" s="26">
        <v>68738.637492158407</v>
      </c>
      <c r="J30" s="26">
        <v>68738.637492158407</v>
      </c>
      <c r="K30" s="26">
        <v>68738.637492158407</v>
      </c>
      <c r="L30" s="26">
        <v>68738.637492158407</v>
      </c>
      <c r="M30" s="26">
        <v>68738.637492158407</v>
      </c>
      <c r="N30" s="26">
        <v>68738.637492158407</v>
      </c>
      <c r="O30" s="26">
        <v>824863.64990590105</v>
      </c>
    </row>
    <row r="31" spans="1:15">
      <c r="A31" s="5">
        <v>29</v>
      </c>
      <c r="B31" s="5" t="s">
        <v>814</v>
      </c>
      <c r="C31" s="26">
        <v>140802.11272788566</v>
      </c>
      <c r="D31" s="26">
        <v>159322.33734036755</v>
      </c>
      <c r="E31" s="26">
        <v>182341.82555927162</v>
      </c>
      <c r="F31" s="26">
        <v>196437.87195053988</v>
      </c>
      <c r="G31" s="26">
        <v>197260.96514201802</v>
      </c>
      <c r="H31" s="26">
        <v>194962.15534124838</v>
      </c>
      <c r="I31" s="26">
        <v>203766.42946373633</v>
      </c>
      <c r="J31" s="26">
        <v>200627.40834297671</v>
      </c>
      <c r="K31" s="26">
        <v>192116.27693955271</v>
      </c>
      <c r="L31" s="26">
        <v>189677.25752872252</v>
      </c>
      <c r="M31" s="26">
        <v>206865.62686987725</v>
      </c>
      <c r="N31" s="26">
        <v>202831.98472970113</v>
      </c>
      <c r="O31" s="26">
        <v>2267012.2519358974</v>
      </c>
    </row>
    <row r="32" spans="1:15">
      <c r="A32" s="5">
        <v>30</v>
      </c>
      <c r="B32" s="5" t="s">
        <v>859</v>
      </c>
      <c r="C32" s="26">
        <v>1073598.619674816</v>
      </c>
      <c r="D32" s="26">
        <v>1073568.9481793712</v>
      </c>
      <c r="E32" s="26">
        <v>1074425.314639915</v>
      </c>
      <c r="F32" s="26">
        <v>1075658.4693549022</v>
      </c>
      <c r="G32" s="26">
        <v>1076860.104205058</v>
      </c>
      <c r="H32" s="26">
        <v>1078036.2023535413</v>
      </c>
      <c r="I32" s="26">
        <v>1108752.3255230489</v>
      </c>
      <c r="J32" s="26">
        <v>1110881.363722503</v>
      </c>
      <c r="K32" s="26">
        <v>1114108.5116393764</v>
      </c>
      <c r="L32" s="26">
        <v>1115639.4060227107</v>
      </c>
      <c r="M32" s="26">
        <v>1116795.6514184417</v>
      </c>
      <c r="N32" s="26">
        <v>1117528.1803212059</v>
      </c>
      <c r="O32" s="26">
        <v>13135853.097054891</v>
      </c>
    </row>
    <row r="33" spans="1:15">
      <c r="A33" s="5">
        <v>31</v>
      </c>
      <c r="B33" s="5" t="s">
        <v>867</v>
      </c>
      <c r="C33" s="26">
        <v>20215</v>
      </c>
      <c r="D33" s="26">
        <v>20215</v>
      </c>
      <c r="E33" s="26">
        <v>20215</v>
      </c>
      <c r="F33" s="26">
        <v>20215</v>
      </c>
      <c r="G33" s="26">
        <v>20215</v>
      </c>
      <c r="H33" s="26">
        <v>20215</v>
      </c>
      <c r="I33" s="26">
        <v>20215</v>
      </c>
      <c r="J33" s="26">
        <v>20215</v>
      </c>
      <c r="K33" s="26">
        <v>20215</v>
      </c>
      <c r="L33" s="26">
        <v>20215</v>
      </c>
      <c r="M33" s="26">
        <v>20215</v>
      </c>
      <c r="N33" s="26">
        <v>20215</v>
      </c>
      <c r="O33" s="26">
        <v>242580</v>
      </c>
    </row>
    <row r="34" spans="1:15">
      <c r="A34" s="5">
        <v>32</v>
      </c>
      <c r="B34" s="5" t="s">
        <v>881</v>
      </c>
      <c r="C34" s="26">
        <v>149638.54030613057</v>
      </c>
      <c r="D34" s="26">
        <v>149618.3245018918</v>
      </c>
      <c r="E34" s="26">
        <v>149728.46156957993</v>
      </c>
      <c r="F34" s="26">
        <v>149889.20720030289</v>
      </c>
      <c r="G34" s="26">
        <v>150037.04580345924</v>
      </c>
      <c r="H34" s="26">
        <v>154273.59175136776</v>
      </c>
      <c r="I34" s="26">
        <v>154656.63096156856</v>
      </c>
      <c r="J34" s="26">
        <v>154934.70566880039</v>
      </c>
      <c r="K34" s="26">
        <v>155376.40046389808</v>
      </c>
      <c r="L34" s="26">
        <v>155567.1661048361</v>
      </c>
      <c r="M34" s="26">
        <v>155708.32706433238</v>
      </c>
      <c r="N34" s="26">
        <v>155789.21881241931</v>
      </c>
      <c r="O34" s="26">
        <v>1835217.6202085873</v>
      </c>
    </row>
    <row r="35" spans="1:15">
      <c r="A35" s="5">
        <v>34</v>
      </c>
      <c r="B35" s="5" t="s">
        <v>887</v>
      </c>
      <c r="C35" s="26">
        <v>529883.38259532792</v>
      </c>
      <c r="D35" s="26">
        <v>526153.04343339335</v>
      </c>
      <c r="E35" s="26">
        <v>523286.41007222235</v>
      </c>
      <c r="F35" s="26">
        <v>519503.29120052519</v>
      </c>
      <c r="G35" s="26">
        <v>521459.28194590914</v>
      </c>
      <c r="H35" s="26">
        <v>521215.76473051531</v>
      </c>
      <c r="I35" s="26">
        <v>519413.20646478026</v>
      </c>
      <c r="J35" s="26">
        <v>522484.63395470893</v>
      </c>
      <c r="K35" s="26">
        <v>520332.67699049663</v>
      </c>
      <c r="L35" s="26">
        <v>518438.4447750391</v>
      </c>
      <c r="M35" s="26">
        <v>520783.46711408871</v>
      </c>
      <c r="N35" s="26">
        <v>520420.49118199357</v>
      </c>
      <c r="O35" s="26">
        <v>6263374.094459001</v>
      </c>
    </row>
    <row r="36" spans="1:15">
      <c r="A36" s="5">
        <v>37</v>
      </c>
      <c r="B36" s="5" t="s">
        <v>1119</v>
      </c>
      <c r="C36" s="26">
        <v>-3042.46</v>
      </c>
      <c r="D36" s="26">
        <v>-3042.46</v>
      </c>
      <c r="E36" s="26">
        <v>-3042.46</v>
      </c>
      <c r="F36" s="26">
        <v>-3042.46</v>
      </c>
      <c r="G36" s="26">
        <v>-3042.46</v>
      </c>
      <c r="H36" s="26">
        <v>-3042.46</v>
      </c>
      <c r="I36" s="26">
        <v>-3042.46</v>
      </c>
      <c r="J36" s="26">
        <v>-3042.46</v>
      </c>
      <c r="K36" s="26">
        <v>-3042.46</v>
      </c>
      <c r="L36" s="26">
        <v>-3042.46</v>
      </c>
      <c r="M36" s="26">
        <v>-3042.46</v>
      </c>
      <c r="N36" s="26">
        <v>-3042.46</v>
      </c>
      <c r="O36" s="26">
        <v>-36509.519999999997</v>
      </c>
    </row>
    <row r="37" spans="1:15">
      <c r="A37" s="5">
        <v>38</v>
      </c>
      <c r="B37" s="5" t="s">
        <v>987</v>
      </c>
      <c r="C37" s="26">
        <v>1022322.967379392</v>
      </c>
      <c r="D37" s="26">
        <v>1022322.967379392</v>
      </c>
      <c r="E37" s="26">
        <v>1022322.967379392</v>
      </c>
      <c r="F37" s="26">
        <v>1022322.967379392</v>
      </c>
      <c r="G37" s="26">
        <v>1022322.967379392</v>
      </c>
      <c r="H37" s="26">
        <v>1022322.967379392</v>
      </c>
      <c r="I37" s="26">
        <v>1030873.8059014718</v>
      </c>
      <c r="J37" s="26">
        <v>1039994.7003250233</v>
      </c>
      <c r="K37" s="26">
        <v>1039424.6444235514</v>
      </c>
      <c r="L37" s="26">
        <v>1039994.7003250233</v>
      </c>
      <c r="M37" s="26">
        <v>1039424.6444235514</v>
      </c>
      <c r="N37" s="26">
        <v>1039994.7003250233</v>
      </c>
      <c r="O37" s="26">
        <v>12363644.999999996</v>
      </c>
    </row>
    <row r="38" spans="1:15">
      <c r="A38" s="5">
        <v>39</v>
      </c>
      <c r="B38" s="5" t="s">
        <v>996</v>
      </c>
      <c r="C38" s="26">
        <v>2838.9265479166165</v>
      </c>
      <c r="D38" s="26">
        <v>3156.6690789072763</v>
      </c>
      <c r="E38" s="26">
        <v>3765.5355235041211</v>
      </c>
      <c r="F38" s="26">
        <v>2283.2527916282934</v>
      </c>
      <c r="G38" s="26">
        <v>2282.489953696077</v>
      </c>
      <c r="H38" s="26">
        <v>3044.7415749826755</v>
      </c>
      <c r="I38" s="26">
        <v>1631.2289068391062</v>
      </c>
      <c r="J38" s="26">
        <v>877.42617573915209</v>
      </c>
      <c r="K38" s="26">
        <v>1734.0900064862331</v>
      </c>
      <c r="L38" s="26">
        <v>419.04425448536671</v>
      </c>
      <c r="M38" s="26">
        <v>1056.9019885392925</v>
      </c>
      <c r="N38" s="26">
        <v>1739.958818442858</v>
      </c>
      <c r="O38" s="26">
        <v>24830.265621167066</v>
      </c>
    </row>
    <row r="39" spans="1:15">
      <c r="A39" s="5">
        <v>41</v>
      </c>
      <c r="B39" s="5" t="s">
        <v>955</v>
      </c>
      <c r="C39" s="26">
        <v>-69202.988384101904</v>
      </c>
      <c r="D39" s="26">
        <v>-72912.582105297406</v>
      </c>
      <c r="E39" s="26">
        <v>-76974.059813980202</v>
      </c>
      <c r="F39" s="26">
        <v>-81329.314844199194</v>
      </c>
      <c r="G39" s="26">
        <v>-84813.224231244094</v>
      </c>
      <c r="H39" s="26">
        <v>-86733.8241839931</v>
      </c>
      <c r="I39" s="26">
        <v>-24088.473863925399</v>
      </c>
      <c r="J39" s="26">
        <v>-23854.1697250244</v>
      </c>
      <c r="K39" s="26">
        <v>-23864.650313852399</v>
      </c>
      <c r="L39" s="26">
        <v>-26064.587699171199</v>
      </c>
      <c r="M39" s="26">
        <v>-28626.675771237398</v>
      </c>
      <c r="N39" s="26">
        <v>-25389.017498900401</v>
      </c>
      <c r="O39" s="26">
        <v>-623853.56843492691</v>
      </c>
    </row>
    <row r="40" spans="1:15">
      <c r="A40" s="5">
        <v>42</v>
      </c>
      <c r="B40" s="5" t="s">
        <v>1016</v>
      </c>
      <c r="C40" s="26">
        <v>-31181.707470159501</v>
      </c>
      <c r="D40" s="26">
        <v>-32851.961795797397</v>
      </c>
      <c r="E40" s="26">
        <v>-34680.639643451897</v>
      </c>
      <c r="F40" s="26">
        <v>-36641.605098474502</v>
      </c>
      <c r="G40" s="26">
        <v>-37961.705419476297</v>
      </c>
      <c r="H40" s="26">
        <v>-38571.5374298885</v>
      </c>
      <c r="I40" s="26">
        <v>-10868.7631149278</v>
      </c>
      <c r="J40" s="26">
        <v>-10763.2617826768</v>
      </c>
      <c r="K40" s="26">
        <v>-10767.9858295957</v>
      </c>
      <c r="L40" s="26">
        <v>-11758.5205570942</v>
      </c>
      <c r="M40" s="26">
        <v>-12912.095651253299</v>
      </c>
      <c r="N40" s="26">
        <v>-11454.3376751494</v>
      </c>
      <c r="O40" s="26">
        <v>-280414.12146794522</v>
      </c>
    </row>
    <row r="41" spans="1:15">
      <c r="A41" s="5">
        <v>43</v>
      </c>
      <c r="B41" s="5" t="s">
        <v>1008</v>
      </c>
      <c r="C41" s="26">
        <v>7850.0332804029886</v>
      </c>
      <c r="D41" s="26">
        <v>7850.0332804029886</v>
      </c>
      <c r="E41" s="26">
        <v>7850.0332804029886</v>
      </c>
      <c r="F41" s="26">
        <v>7850.0332804029886</v>
      </c>
      <c r="G41" s="26">
        <v>7850.0332804029886</v>
      </c>
      <c r="H41" s="26">
        <v>7850.0332804029886</v>
      </c>
      <c r="I41" s="26">
        <v>7920.6021531610504</v>
      </c>
      <c r="J41" s="26">
        <v>7995.875617436317</v>
      </c>
      <c r="K41" s="26">
        <v>7991.1710259191123</v>
      </c>
      <c r="L41" s="26">
        <v>7995.875617436317</v>
      </c>
      <c r="M41" s="26">
        <v>7991.1710259191123</v>
      </c>
      <c r="N41" s="26">
        <v>7995.875617436317</v>
      </c>
      <c r="O41" s="26">
        <v>94990.770739726169</v>
      </c>
    </row>
    <row r="42" spans="1:15">
      <c r="A42" s="5">
        <v>44</v>
      </c>
      <c r="B42" s="5" t="s">
        <v>961</v>
      </c>
      <c r="C42" s="26">
        <v>5500</v>
      </c>
      <c r="D42" s="26">
        <v>5500</v>
      </c>
      <c r="E42" s="26">
        <v>7000</v>
      </c>
      <c r="F42" s="26">
        <v>9500</v>
      </c>
      <c r="G42" s="26">
        <v>5500</v>
      </c>
      <c r="H42" s="26">
        <v>5500</v>
      </c>
      <c r="I42" s="26">
        <v>5500</v>
      </c>
      <c r="J42" s="26">
        <v>5500</v>
      </c>
      <c r="K42" s="26">
        <v>5500</v>
      </c>
      <c r="L42" s="26">
        <v>5500</v>
      </c>
      <c r="M42" s="26">
        <v>5500</v>
      </c>
      <c r="N42" s="26">
        <v>5500</v>
      </c>
      <c r="O42" s="26">
        <v>71500</v>
      </c>
    </row>
    <row r="43" spans="1:15">
      <c r="B43" s="19" t="s">
        <v>1262</v>
      </c>
      <c r="C43" s="26">
        <f>SUM(C5:C42)</f>
        <v>-1567440.2495839954</v>
      </c>
      <c r="D43" s="26">
        <f t="shared" ref="D43:N43" si="0">SUM(D5:D42)</f>
        <v>-1395345.4758674202</v>
      </c>
      <c r="E43" s="26">
        <f t="shared" si="0"/>
        <v>-1491559.5520628653</v>
      </c>
      <c r="F43" s="26">
        <f t="shared" si="0"/>
        <v>-1527334.3772495603</v>
      </c>
      <c r="G43" s="26">
        <f t="shared" si="0"/>
        <v>-1333683.1024355334</v>
      </c>
      <c r="H43" s="26">
        <f t="shared" si="0"/>
        <v>-1986942.0697273563</v>
      </c>
      <c r="I43" s="26">
        <f t="shared" si="0"/>
        <v>-2807045.7355524641</v>
      </c>
      <c r="J43" s="26">
        <f t="shared" si="0"/>
        <v>-2032395.9277149215</v>
      </c>
      <c r="K43" s="26">
        <f t="shared" si="0"/>
        <v>-2189171.7232510089</v>
      </c>
      <c r="L43" s="26">
        <f t="shared" si="0"/>
        <v>-2230755.2808177518</v>
      </c>
      <c r="M43" s="26">
        <f t="shared" si="0"/>
        <v>-1537863.0394646809</v>
      </c>
      <c r="N43" s="26">
        <f t="shared" si="0"/>
        <v>-1240239.2828393974</v>
      </c>
      <c r="O43" s="26">
        <f>SUM(C43:N43)</f>
        <v>-21339775.816566959</v>
      </c>
    </row>
    <row r="44" spans="1:15">
      <c r="A44" s="5">
        <v>45</v>
      </c>
      <c r="B44" s="5" t="s">
        <v>908</v>
      </c>
      <c r="C44" s="26">
        <v>960951.53983650147</v>
      </c>
      <c r="D44" s="26">
        <v>438530.04797111137</v>
      </c>
      <c r="E44" s="26">
        <v>672254.19045861519</v>
      </c>
      <c r="F44" s="26">
        <v>960489.60528826609</v>
      </c>
      <c r="G44" s="26">
        <v>-254592.06624862476</v>
      </c>
      <c r="H44" s="26">
        <v>1247517.8774456091</v>
      </c>
      <c r="I44" s="26">
        <v>1519158.9590950755</v>
      </c>
      <c r="J44" s="26">
        <v>883930.10932264093</v>
      </c>
      <c r="K44" s="26">
        <v>1593268.019834586</v>
      </c>
      <c r="L44" s="26">
        <v>1711659.0467419254</v>
      </c>
      <c r="M44" s="26">
        <v>919861.90071429801</v>
      </c>
      <c r="N44" s="26">
        <v>959619.06426871009</v>
      </c>
      <c r="O44" s="26">
        <v>11612648.294728715</v>
      </c>
    </row>
    <row r="45" spans="1:15">
      <c r="B45" s="5" t="s">
        <v>1228</v>
      </c>
      <c r="C45" s="26">
        <f>C43+C44</f>
        <v>-606488.70974749397</v>
      </c>
      <c r="D45" s="26">
        <f t="shared" ref="D45:O45" si="1">D43+D44</f>
        <v>-956815.42789630883</v>
      </c>
      <c r="E45" s="26">
        <f t="shared" si="1"/>
        <v>-819305.36160425015</v>
      </c>
      <c r="F45" s="26">
        <f t="shared" si="1"/>
        <v>-566844.77196129423</v>
      </c>
      <c r="G45" s="26">
        <f t="shared" si="1"/>
        <v>-1588275.1686841582</v>
      </c>
      <c r="H45" s="26">
        <f t="shared" si="1"/>
        <v>-739424.19228174724</v>
      </c>
      <c r="I45" s="26">
        <f t="shared" si="1"/>
        <v>-1287886.7764573887</v>
      </c>
      <c r="J45" s="26">
        <f t="shared" si="1"/>
        <v>-1148465.8183922805</v>
      </c>
      <c r="K45" s="26">
        <f t="shared" si="1"/>
        <v>-595903.70341642294</v>
      </c>
      <c r="L45" s="26">
        <f t="shared" si="1"/>
        <v>-519096.23407582636</v>
      </c>
      <c r="M45" s="26">
        <f t="shared" si="1"/>
        <v>-618001.13875038293</v>
      </c>
      <c r="N45" s="26">
        <f t="shared" si="1"/>
        <v>-280620.21857068734</v>
      </c>
      <c r="O45" s="26">
        <f t="shared" si="1"/>
        <v>-9727127.5218382441</v>
      </c>
    </row>
    <row r="47" spans="1:15">
      <c r="B47" s="63">
        <v>0.41</v>
      </c>
      <c r="C47" s="26">
        <f>-C43*$B$47</f>
        <v>642650.50232943811</v>
      </c>
      <c r="D47" s="26">
        <f t="shared" ref="D47:N47" si="2">-D43*$B$47</f>
        <v>572091.64510564227</v>
      </c>
      <c r="E47" s="26">
        <f t="shared" si="2"/>
        <v>611539.41634577478</v>
      </c>
      <c r="F47" s="26">
        <f t="shared" si="2"/>
        <v>626207.09467231971</v>
      </c>
      <c r="G47" s="26">
        <f t="shared" si="2"/>
        <v>546810.07199856872</v>
      </c>
      <c r="H47" s="26">
        <f t="shared" si="2"/>
        <v>814646.24858821603</v>
      </c>
      <c r="I47" s="26">
        <f t="shared" si="2"/>
        <v>1150888.7515765103</v>
      </c>
      <c r="J47" s="26">
        <f t="shared" si="2"/>
        <v>833282.33036311774</v>
      </c>
      <c r="K47" s="26">
        <f t="shared" si="2"/>
        <v>897560.40653291356</v>
      </c>
      <c r="L47" s="26">
        <f t="shared" si="2"/>
        <v>914609.66513527813</v>
      </c>
      <c r="M47" s="26">
        <f t="shared" si="2"/>
        <v>630523.84618051921</v>
      </c>
      <c r="N47" s="26">
        <f t="shared" si="2"/>
        <v>508498.1059641529</v>
      </c>
      <c r="O47" s="26">
        <f>SUM(C47:N47)</f>
        <v>8749308.0847924519</v>
      </c>
    </row>
    <row r="48" spans="1:15">
      <c r="B48" s="21" t="s">
        <v>1229</v>
      </c>
      <c r="C48" s="71">
        <f>C47-C44</f>
        <v>-318301.03750706336</v>
      </c>
      <c r="D48" s="71">
        <f t="shared" ref="D48:N48" si="3">D47-D44</f>
        <v>133561.59713453089</v>
      </c>
      <c r="E48" s="71">
        <f t="shared" si="3"/>
        <v>-60714.774112840416</v>
      </c>
      <c r="F48" s="71">
        <f t="shared" si="3"/>
        <v>-334282.51061594638</v>
      </c>
      <c r="G48" s="71">
        <f t="shared" si="3"/>
        <v>801402.13824719354</v>
      </c>
      <c r="H48" s="71">
        <f t="shared" si="3"/>
        <v>-432871.62885739305</v>
      </c>
      <c r="I48" s="71">
        <f t="shared" si="3"/>
        <v>-368270.20751856524</v>
      </c>
      <c r="J48" s="71">
        <f t="shared" si="3"/>
        <v>-50647.778959523188</v>
      </c>
      <c r="K48" s="71">
        <f t="shared" si="3"/>
        <v>-695707.61330167239</v>
      </c>
      <c r="L48" s="71">
        <f t="shared" si="3"/>
        <v>-797049.38160664728</v>
      </c>
      <c r="M48" s="71">
        <f t="shared" si="3"/>
        <v>-289338.05453377881</v>
      </c>
      <c r="N48" s="71">
        <f t="shared" si="3"/>
        <v>-451120.95830455719</v>
      </c>
      <c r="O48" s="26">
        <f>SUM(C48:N48)</f>
        <v>-2863340.2099362626</v>
      </c>
    </row>
    <row r="49" spans="1:15">
      <c r="B49" s="21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</row>
    <row r="50" spans="1:15">
      <c r="B50" s="69" t="s">
        <v>1230</v>
      </c>
      <c r="C50" s="70">
        <f>C48*0.85</f>
        <v>-270555.88188100385</v>
      </c>
      <c r="D50" s="70">
        <f t="shared" ref="D50:N50" si="4">D48*0.85</f>
        <v>113527.35756435126</v>
      </c>
      <c r="E50" s="70">
        <f t="shared" si="4"/>
        <v>-51607.557995914351</v>
      </c>
      <c r="F50" s="70">
        <f t="shared" si="4"/>
        <v>-284140.13402355439</v>
      </c>
      <c r="G50" s="70">
        <f t="shared" si="4"/>
        <v>681191.81751011452</v>
      </c>
      <c r="H50" s="70">
        <f t="shared" si="4"/>
        <v>-367940.88452878408</v>
      </c>
      <c r="I50" s="70">
        <f t="shared" si="4"/>
        <v>-313029.67639078043</v>
      </c>
      <c r="J50" s="70">
        <f t="shared" si="4"/>
        <v>-43050.612115594711</v>
      </c>
      <c r="K50" s="70">
        <f t="shared" si="4"/>
        <v>-591351.47130642156</v>
      </c>
      <c r="L50" s="70">
        <f t="shared" si="4"/>
        <v>-677491.97436565021</v>
      </c>
      <c r="M50" s="70">
        <f t="shared" si="4"/>
        <v>-245937.34635371197</v>
      </c>
      <c r="N50" s="70">
        <f t="shared" si="4"/>
        <v>-383452.81455887359</v>
      </c>
      <c r="O50" s="70">
        <f t="shared" ref="O50:O52" si="5">SUM(C50:N50)</f>
        <v>-2433839.1784458235</v>
      </c>
    </row>
    <row r="51" spans="1:15">
      <c r="B51" s="69" t="s">
        <v>1231</v>
      </c>
      <c r="C51" s="70">
        <f>C48*0.15</f>
        <v>-47745.155626059503</v>
      </c>
      <c r="D51" s="70">
        <f t="shared" ref="D51:N51" si="6">D48*0.15</f>
        <v>20034.239570179634</v>
      </c>
      <c r="E51" s="70">
        <f t="shared" si="6"/>
        <v>-9107.2161169260617</v>
      </c>
      <c r="F51" s="70">
        <f t="shared" si="6"/>
        <v>-50142.376592391956</v>
      </c>
      <c r="G51" s="70">
        <f t="shared" si="6"/>
        <v>120210.32073707902</v>
      </c>
      <c r="H51" s="70">
        <f t="shared" si="6"/>
        <v>-64930.744328608955</v>
      </c>
      <c r="I51" s="70">
        <f t="shared" si="6"/>
        <v>-55240.531127784787</v>
      </c>
      <c r="J51" s="70">
        <f t="shared" si="6"/>
        <v>-7597.1668439284776</v>
      </c>
      <c r="K51" s="70">
        <f t="shared" si="6"/>
        <v>-104356.14199525086</v>
      </c>
      <c r="L51" s="70">
        <f t="shared" si="6"/>
        <v>-119557.40724099708</v>
      </c>
      <c r="M51" s="70">
        <f t="shared" si="6"/>
        <v>-43400.708180066817</v>
      </c>
      <c r="N51" s="70">
        <f t="shared" si="6"/>
        <v>-67668.14374568357</v>
      </c>
      <c r="O51" s="70">
        <f t="shared" si="5"/>
        <v>-429501.03149043943</v>
      </c>
    </row>
    <row r="52" spans="1:15">
      <c r="B52" s="69" t="s">
        <v>240</v>
      </c>
      <c r="C52" s="70">
        <f>SUM(C50:C51)</f>
        <v>-318301.03750706336</v>
      </c>
      <c r="D52" s="70">
        <f t="shared" ref="D52:N52" si="7">SUM(D50:D51)</f>
        <v>133561.59713453089</v>
      </c>
      <c r="E52" s="70">
        <f t="shared" si="7"/>
        <v>-60714.774112840416</v>
      </c>
      <c r="F52" s="70">
        <f t="shared" si="7"/>
        <v>-334282.51061594638</v>
      </c>
      <c r="G52" s="70">
        <f t="shared" si="7"/>
        <v>801402.13824719354</v>
      </c>
      <c r="H52" s="70">
        <f t="shared" si="7"/>
        <v>-432871.62885739305</v>
      </c>
      <c r="I52" s="70">
        <f t="shared" si="7"/>
        <v>-368270.20751856524</v>
      </c>
      <c r="J52" s="70">
        <f t="shared" si="7"/>
        <v>-50647.778959523188</v>
      </c>
      <c r="K52" s="70">
        <f t="shared" si="7"/>
        <v>-695707.61330167239</v>
      </c>
      <c r="L52" s="70">
        <f t="shared" si="7"/>
        <v>-797049.38160664728</v>
      </c>
      <c r="M52" s="70">
        <f t="shared" si="7"/>
        <v>-289338.05453377881</v>
      </c>
      <c r="N52" s="70">
        <f t="shared" si="7"/>
        <v>-451120.95830455713</v>
      </c>
      <c r="O52" s="70">
        <f t="shared" si="5"/>
        <v>-2863340.2099362626</v>
      </c>
    </row>
    <row r="53" spans="1:15">
      <c r="B53" s="21"/>
      <c r="C53" s="71"/>
      <c r="D53" s="71"/>
      <c r="E53" s="71"/>
      <c r="F53" s="71"/>
      <c r="G53" s="71"/>
      <c r="H53" s="71"/>
      <c r="I53" s="71"/>
      <c r="J53" s="71"/>
      <c r="K53" s="71"/>
      <c r="L53" s="71"/>
      <c r="M53" s="71"/>
      <c r="N53" s="71"/>
    </row>
    <row r="54" spans="1:15">
      <c r="B54" s="21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</row>
    <row r="55" spans="1:15">
      <c r="A55" s="5">
        <v>50</v>
      </c>
      <c r="B55" s="5" t="s">
        <v>1250</v>
      </c>
      <c r="C55" s="26">
        <v>0</v>
      </c>
      <c r="D55" s="26">
        <v>0</v>
      </c>
      <c r="E55" s="26">
        <v>3227274.78083434</v>
      </c>
      <c r="F55" s="26">
        <v>0</v>
      </c>
      <c r="G55" s="26">
        <v>0</v>
      </c>
      <c r="H55" s="26">
        <v>2642773.9647342213</v>
      </c>
      <c r="I55" s="26">
        <v>0</v>
      </c>
      <c r="J55" s="26">
        <v>0</v>
      </c>
      <c r="K55" s="26">
        <v>3107036.2004963914</v>
      </c>
      <c r="L55" s="26">
        <v>0</v>
      </c>
      <c r="M55" s="26">
        <v>0</v>
      </c>
      <c r="N55" s="26">
        <v>4518204.0150728766</v>
      </c>
      <c r="O55" s="26">
        <v>13495288.961137829</v>
      </c>
    </row>
    <row r="56" spans="1:15">
      <c r="B56" s="19" t="s">
        <v>1264</v>
      </c>
      <c r="C56" s="26">
        <v>-547153.35641565057</v>
      </c>
      <c r="D56" s="26">
        <v>-901520.41228090145</v>
      </c>
      <c r="E56" s="26">
        <v>2433368.2461518324</v>
      </c>
      <c r="F56" s="26">
        <v>-497071.87644387234</v>
      </c>
      <c r="G56" s="26">
        <v>-1666347.4244184808</v>
      </c>
      <c r="H56" s="26">
        <v>1931155.3805003599</v>
      </c>
      <c r="I56" s="26">
        <v>-1203283.5787468876</v>
      </c>
      <c r="J56" s="26">
        <v>-1328421.482591188</v>
      </c>
      <c r="K56" s="26">
        <v>2405209.706193204</v>
      </c>
      <c r="L56" s="26">
        <v>-462426.82681767526</v>
      </c>
      <c r="M56" s="26">
        <v>-546293.6658850892</v>
      </c>
      <c r="N56" s="26">
        <v>4265369.8531058505</v>
      </c>
      <c r="O56" s="26">
        <v>3882584.5623514969</v>
      </c>
    </row>
    <row r="58" spans="1:15">
      <c r="B58" s="19" t="s">
        <v>1265</v>
      </c>
      <c r="C58" s="82">
        <f>C45+C48</f>
        <v>-924789.74725455733</v>
      </c>
      <c r="D58" s="82">
        <f t="shared" ref="D58:N58" si="8">D45+D48</f>
        <v>-823253.83076177794</v>
      </c>
      <c r="E58" s="82">
        <f t="shared" si="8"/>
        <v>-880020.13571709057</v>
      </c>
      <c r="F58" s="82">
        <f t="shared" si="8"/>
        <v>-901127.28257724061</v>
      </c>
      <c r="G58" s="82">
        <f t="shared" si="8"/>
        <v>-786873.03043696471</v>
      </c>
      <c r="H58" s="82">
        <f t="shared" si="8"/>
        <v>-1172295.8211391403</v>
      </c>
      <c r="I58" s="82">
        <f t="shared" si="8"/>
        <v>-1656156.9839759539</v>
      </c>
      <c r="J58" s="82">
        <f t="shared" si="8"/>
        <v>-1199113.5973518037</v>
      </c>
      <c r="K58" s="82">
        <f t="shared" si="8"/>
        <v>-1291611.3167180954</v>
      </c>
      <c r="L58" s="82">
        <f t="shared" si="8"/>
        <v>-1316145.6156824736</v>
      </c>
      <c r="M58" s="82">
        <f t="shared" si="8"/>
        <v>-907339.19328416174</v>
      </c>
      <c r="N58" s="82">
        <f t="shared" si="8"/>
        <v>-731741.17687524459</v>
      </c>
      <c r="O58" s="26">
        <f>SUM(C58:N58)</f>
        <v>-12590467.731774503</v>
      </c>
    </row>
    <row r="59" spans="1:15">
      <c r="E59" s="82">
        <f>-SUM(C58:E58)*0.75</f>
        <v>1971047.7853000695</v>
      </c>
      <c r="H59" s="82">
        <f>-SUM(F58:H58)*0.75</f>
        <v>2145222.1006150092</v>
      </c>
      <c r="K59" s="82">
        <f>-SUM(I58:K58)*0.75</f>
        <v>3110161.4235343901</v>
      </c>
      <c r="N59" s="82">
        <f>-SUM(L58:N58)*0.75</f>
        <v>2216419.4893814097</v>
      </c>
    </row>
    <row r="60" spans="1:15">
      <c r="E60" s="42" t="s">
        <v>1278</v>
      </c>
      <c r="H60" s="42" t="s">
        <v>1279</v>
      </c>
      <c r="K60" s="42" t="s">
        <v>1303</v>
      </c>
      <c r="N60" s="42" t="s">
        <v>1304</v>
      </c>
    </row>
    <row r="62" spans="1:15">
      <c r="E62" s="26">
        <f>'2016 tax &amp; div calc'!N58</f>
        <v>2379183.5948117562</v>
      </c>
      <c r="H62" s="26">
        <f>E59</f>
        <v>1971047.7853000695</v>
      </c>
      <c r="K62" s="26">
        <f>H59</f>
        <v>2145222.1006150092</v>
      </c>
      <c r="N62" s="26">
        <f>K59</f>
        <v>3110161.4235343901</v>
      </c>
    </row>
    <row r="63" spans="1:15">
      <c r="E63" s="42" t="s">
        <v>1280</v>
      </c>
      <c r="H63" s="42" t="s">
        <v>1278</v>
      </c>
      <c r="K63" s="42" t="s">
        <v>1279</v>
      </c>
      <c r="N63" s="42" t="s">
        <v>1303</v>
      </c>
    </row>
    <row r="65" spans="2:15">
      <c r="E65" s="26">
        <f>E62-E55</f>
        <v>-848091.18602258386</v>
      </c>
      <c r="F65" s="26" t="s">
        <v>1269</v>
      </c>
      <c r="H65" s="26">
        <f>H62-H55</f>
        <v>-671726.17943415185</v>
      </c>
      <c r="I65" s="26" t="s">
        <v>1275</v>
      </c>
      <c r="K65" s="26">
        <f>K62-K55</f>
        <v>-961814.09988138219</v>
      </c>
      <c r="L65" s="26" t="s">
        <v>1276</v>
      </c>
      <c r="N65" s="26">
        <f>N62-N55</f>
        <v>-1408042.5915384865</v>
      </c>
      <c r="O65" s="26" t="s">
        <v>1277</v>
      </c>
    </row>
    <row r="67" spans="2:15">
      <c r="B67" s="5" t="s">
        <v>1281</v>
      </c>
      <c r="C67" s="26">
        <f>C58</f>
        <v>-924789.74725455733</v>
      </c>
      <c r="D67" s="26">
        <f>D58</f>
        <v>-823253.83076177794</v>
      </c>
      <c r="E67" s="26">
        <f>E58+E62</f>
        <v>1499163.4590946655</v>
      </c>
      <c r="F67" s="26">
        <f>F58</f>
        <v>-901127.28257724061</v>
      </c>
      <c r="G67" s="26">
        <f>G58</f>
        <v>-786873.03043696471</v>
      </c>
      <c r="H67" s="26">
        <f>H58+H62</f>
        <v>798751.9641609292</v>
      </c>
      <c r="I67" s="26">
        <f>I58</f>
        <v>-1656156.9839759539</v>
      </c>
      <c r="J67" s="26">
        <f>J58</f>
        <v>-1199113.5973518037</v>
      </c>
      <c r="K67" s="26">
        <f>K58+K62</f>
        <v>853610.78389691375</v>
      </c>
      <c r="L67" s="26">
        <f>L58</f>
        <v>-1316145.6156824736</v>
      </c>
      <c r="M67" s="26">
        <f>M58</f>
        <v>-907339.19328416174</v>
      </c>
      <c r="N67" s="26">
        <f>N58+N62</f>
        <v>2378420.2466591457</v>
      </c>
      <c r="O67" s="26">
        <f>SUM(C67:N67)</f>
        <v>-2984852.8275132785</v>
      </c>
    </row>
  </sheetData>
  <pageMargins left="0.7" right="0.7" top="0.75" bottom="0.75" header="0.3" footer="0.3"/>
  <customProperties>
    <customPr name="_pios_id" r:id="rId1"/>
  </customPropertie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7"/>
  <sheetViews>
    <sheetView topLeftCell="A10" zoomScale="80" zoomScaleNormal="80" workbookViewId="0">
      <selection activeCell="C47" sqref="C47"/>
    </sheetView>
  </sheetViews>
  <sheetFormatPr defaultRowHeight="14.4"/>
  <cols>
    <col min="1" max="1" width="11.33203125" style="5" bestFit="1" customWidth="1"/>
    <col min="2" max="2" width="50.109375" style="5" bestFit="1" customWidth="1"/>
    <col min="3" max="6" width="12.88671875" style="5" bestFit="1" customWidth="1"/>
    <col min="7" max="7" width="13.109375" style="5" bestFit="1" customWidth="1"/>
    <col min="8" max="8" width="12.88671875" style="5" bestFit="1" customWidth="1"/>
    <col min="9" max="10" width="13.109375" style="5" bestFit="1" customWidth="1"/>
    <col min="11" max="14" width="12.88671875" style="5" bestFit="1" customWidth="1"/>
    <col min="15" max="15" width="13.88671875" style="5" bestFit="1" customWidth="1"/>
    <col min="16" max="16384" width="8.88671875" style="5"/>
  </cols>
  <sheetData>
    <row r="1" spans="1:15">
      <c r="A1" s="76" t="s">
        <v>1302</v>
      </c>
    </row>
    <row r="2" spans="1:15">
      <c r="A2" s="76" t="s">
        <v>1295</v>
      </c>
    </row>
    <row r="3" spans="1:15">
      <c r="A3" s="22" t="s">
        <v>1290</v>
      </c>
      <c r="B3" s="5" t="s">
        <v>1249</v>
      </c>
    </row>
    <row r="5" spans="1:15">
      <c r="C5" s="22" t="s">
        <v>1139</v>
      </c>
    </row>
    <row r="6" spans="1:15">
      <c r="A6" s="22" t="s">
        <v>243</v>
      </c>
      <c r="B6" s="22" t="s">
        <v>244</v>
      </c>
      <c r="C6" s="5" t="s">
        <v>1126</v>
      </c>
      <c r="D6" s="5" t="s">
        <v>1127</v>
      </c>
      <c r="E6" s="5" t="s">
        <v>1128</v>
      </c>
      <c r="F6" s="5" t="s">
        <v>1129</v>
      </c>
      <c r="G6" s="5" t="s">
        <v>1130</v>
      </c>
      <c r="H6" s="5" t="s">
        <v>1131</v>
      </c>
      <c r="I6" s="5" t="s">
        <v>1132</v>
      </c>
      <c r="J6" s="5" t="s">
        <v>1133</v>
      </c>
      <c r="K6" s="5" t="s">
        <v>1134</v>
      </c>
      <c r="L6" s="5" t="s">
        <v>1135</v>
      </c>
      <c r="M6" s="5" t="s">
        <v>1136</v>
      </c>
      <c r="N6" s="5" t="s">
        <v>1137</v>
      </c>
      <c r="O6" s="5" t="s">
        <v>1138</v>
      </c>
    </row>
    <row r="7" spans="1:15">
      <c r="A7" s="5">
        <v>1</v>
      </c>
      <c r="B7" s="5" t="s">
        <v>250</v>
      </c>
      <c r="C7" s="23">
        <v>-6700997.666666667</v>
      </c>
      <c r="D7" s="23">
        <v>-6470741.666666667</v>
      </c>
      <c r="E7" s="23">
        <v>-6731235.666666667</v>
      </c>
      <c r="F7" s="23">
        <v>-6672035.666666667</v>
      </c>
      <c r="G7" s="23">
        <v>-6630982.666666667</v>
      </c>
      <c r="H7" s="23">
        <v>-7373169.666666667</v>
      </c>
      <c r="I7" s="23">
        <v>-8291672.666666667</v>
      </c>
      <c r="J7" s="23">
        <v>-7562063.666666667</v>
      </c>
      <c r="K7" s="23">
        <v>-7736276.666666667</v>
      </c>
      <c r="L7" s="23">
        <v>-7588154.666666667</v>
      </c>
      <c r="M7" s="23">
        <v>-6939734.666666667</v>
      </c>
      <c r="N7" s="23">
        <v>-6627956.666666667</v>
      </c>
      <c r="O7" s="23">
        <v>-85325022</v>
      </c>
    </row>
    <row r="8" spans="1:15">
      <c r="A8" s="5">
        <v>2</v>
      </c>
      <c r="B8" s="5" t="s">
        <v>305</v>
      </c>
      <c r="C8" s="23">
        <v>-34164.409390225803</v>
      </c>
      <c r="D8" s="23">
        <v>-27400.2989638039</v>
      </c>
      <c r="E8" s="23">
        <v>-27815.36146362</v>
      </c>
      <c r="F8" s="23">
        <v>-31222.422992706201</v>
      </c>
      <c r="G8" s="23">
        <v>-29189.916852472899</v>
      </c>
      <c r="H8" s="23">
        <v>-25936.9472372362</v>
      </c>
      <c r="I8" s="23">
        <v>-26363.050468551999</v>
      </c>
      <c r="J8" s="23">
        <v>-34468.727768978802</v>
      </c>
      <c r="K8" s="23">
        <v>-35673.852126891397</v>
      </c>
      <c r="L8" s="23">
        <v>-36808.5173442128</v>
      </c>
      <c r="M8" s="23">
        <v>-34561.819410183598</v>
      </c>
      <c r="N8" s="23">
        <v>-32369.4695041614</v>
      </c>
      <c r="O8" s="23">
        <v>-375974.79352304491</v>
      </c>
    </row>
    <row r="9" spans="1:15">
      <c r="A9" s="5">
        <v>3</v>
      </c>
      <c r="B9" s="5" t="s">
        <v>323</v>
      </c>
      <c r="C9" s="23">
        <v>-189819.01666666669</v>
      </c>
      <c r="D9" s="23">
        <v>-180107.25666666668</v>
      </c>
      <c r="E9" s="23">
        <v>-195626.92444444442</v>
      </c>
      <c r="F9" s="23">
        <v>-182981.85444444444</v>
      </c>
      <c r="G9" s="23">
        <v>-188854.74444444446</v>
      </c>
      <c r="H9" s="23">
        <v>-209516.00444444444</v>
      </c>
      <c r="I9" s="23">
        <v>-206932.53666666668</v>
      </c>
      <c r="J9" s="23">
        <v>-221902.75666666668</v>
      </c>
      <c r="K9" s="23">
        <v>-178931.70777777777</v>
      </c>
      <c r="L9" s="23">
        <v>-177703.74777777778</v>
      </c>
      <c r="M9" s="23">
        <v>-160709.64222222223</v>
      </c>
      <c r="N9" s="23">
        <v>-181562.08444444445</v>
      </c>
      <c r="O9" s="23">
        <v>-2274648.2766666668</v>
      </c>
    </row>
    <row r="10" spans="1:15">
      <c r="A10" s="5">
        <v>6</v>
      </c>
      <c r="B10" s="5" t="s">
        <v>454</v>
      </c>
      <c r="C10" s="23">
        <v>46134.899300454083</v>
      </c>
      <c r="D10" s="23">
        <v>23926.641396277657</v>
      </c>
      <c r="E10" s="23">
        <v>21345.134945385609</v>
      </c>
      <c r="F10" s="23">
        <v>16743.619432958389</v>
      </c>
      <c r="G10" s="23">
        <v>14112.772262439199</v>
      </c>
      <c r="H10" s="23">
        <v>16148.57035425506</v>
      </c>
      <c r="I10" s="23">
        <v>14493.682617960732</v>
      </c>
      <c r="J10" s="23">
        <v>15294.97590470551</v>
      </c>
      <c r="K10" s="23">
        <v>15939.365703035981</v>
      </c>
      <c r="L10" s="23">
        <v>17952.467063823355</v>
      </c>
      <c r="M10" s="23">
        <v>12633.537488017495</v>
      </c>
      <c r="N10" s="23">
        <v>14927.880950679577</v>
      </c>
      <c r="O10" s="23">
        <v>229653.54741999265</v>
      </c>
    </row>
    <row r="11" spans="1:15">
      <c r="A11" s="5">
        <v>7</v>
      </c>
      <c r="B11" s="5" t="s">
        <v>466</v>
      </c>
      <c r="C11" s="23">
        <v>252658.35235090228</v>
      </c>
      <c r="D11" s="23">
        <v>292856.4777457093</v>
      </c>
      <c r="E11" s="23">
        <v>335110.0408567682</v>
      </c>
      <c r="F11" s="23">
        <v>311362.30999536027</v>
      </c>
      <c r="G11" s="23">
        <v>316371.29437444475</v>
      </c>
      <c r="H11" s="23">
        <v>439860.42584402033</v>
      </c>
      <c r="I11" s="23">
        <v>445583.12972148863</v>
      </c>
      <c r="J11" s="23">
        <v>430429.05928237602</v>
      </c>
      <c r="K11" s="23">
        <v>399226.2280461968</v>
      </c>
      <c r="L11" s="23">
        <v>320023.59650670108</v>
      </c>
      <c r="M11" s="23">
        <v>314415.34019930166</v>
      </c>
      <c r="N11" s="23">
        <v>286917.60815953161</v>
      </c>
      <c r="O11" s="23">
        <v>4144813.8630828005</v>
      </c>
    </row>
    <row r="12" spans="1:15">
      <c r="A12" s="5">
        <v>8</v>
      </c>
      <c r="B12" s="5" t="s">
        <v>484</v>
      </c>
      <c r="C12" s="23">
        <v>129557.24251528432</v>
      </c>
      <c r="D12" s="23">
        <v>127235.87689804558</v>
      </c>
      <c r="E12" s="23">
        <v>121000.89293042036</v>
      </c>
      <c r="F12" s="23">
        <v>123593.12225134937</v>
      </c>
      <c r="G12" s="23">
        <v>120731.55261500468</v>
      </c>
      <c r="H12" s="23">
        <v>155389.56226635262</v>
      </c>
      <c r="I12" s="23">
        <v>196998.13950693287</v>
      </c>
      <c r="J12" s="23">
        <v>201905.24265583223</v>
      </c>
      <c r="K12" s="23">
        <v>182120.47753070618</v>
      </c>
      <c r="L12" s="23">
        <v>167028.16787262302</v>
      </c>
      <c r="M12" s="23">
        <v>125219.07803474144</v>
      </c>
      <c r="N12" s="23">
        <v>145870.5991443668</v>
      </c>
      <c r="O12" s="23">
        <v>1796649.9542216596</v>
      </c>
    </row>
    <row r="13" spans="1:15">
      <c r="A13" s="5">
        <v>9</v>
      </c>
      <c r="B13" s="5" t="s">
        <v>460</v>
      </c>
      <c r="C13" s="23">
        <v>31331.16843622037</v>
      </c>
      <c r="D13" s="23">
        <v>31331.16843622037</v>
      </c>
      <c r="E13" s="23">
        <v>31331.16843622037</v>
      </c>
      <c r="F13" s="23">
        <v>31331.16843622037</v>
      </c>
      <c r="G13" s="23">
        <v>31331.16843622037</v>
      </c>
      <c r="H13" s="23">
        <v>31331.16843622037</v>
      </c>
      <c r="I13" s="23">
        <v>31331.16843622037</v>
      </c>
      <c r="J13" s="23">
        <v>31331.16843622037</v>
      </c>
      <c r="K13" s="23">
        <v>31331.16843622037</v>
      </c>
      <c r="L13" s="23">
        <v>31331.16843622037</v>
      </c>
      <c r="M13" s="23">
        <v>31331.16843622037</v>
      </c>
      <c r="N13" s="23">
        <v>31331.16843622037</v>
      </c>
      <c r="O13" s="23">
        <v>375974.02123464452</v>
      </c>
    </row>
    <row r="14" spans="1:15">
      <c r="A14" s="5">
        <v>10</v>
      </c>
      <c r="B14" s="5" t="s">
        <v>347</v>
      </c>
      <c r="C14" s="23">
        <v>591622.55806422618</v>
      </c>
      <c r="D14" s="23">
        <v>591990.31910680933</v>
      </c>
      <c r="E14" s="23">
        <v>643605.45735509985</v>
      </c>
      <c r="F14" s="23">
        <v>600170.33825984364</v>
      </c>
      <c r="G14" s="23">
        <v>626553.599172469</v>
      </c>
      <c r="H14" s="23">
        <v>626553.599172469</v>
      </c>
      <c r="I14" s="23">
        <v>600170.33825984364</v>
      </c>
      <c r="J14" s="23">
        <v>652936.84991940623</v>
      </c>
      <c r="K14" s="23">
        <v>626553.599172469</v>
      </c>
      <c r="L14" s="23">
        <v>600170.33825984364</v>
      </c>
      <c r="M14" s="23">
        <v>632389.15827645932</v>
      </c>
      <c r="N14" s="23">
        <v>632389.15827645932</v>
      </c>
      <c r="O14" s="23">
        <v>7425105.3132953998</v>
      </c>
    </row>
    <row r="15" spans="1:15">
      <c r="A15" s="5">
        <v>11</v>
      </c>
      <c r="B15" s="5" t="s">
        <v>449</v>
      </c>
      <c r="C15" s="23">
        <v>46366.411705509461</v>
      </c>
      <c r="D15" s="23">
        <v>46366.411705509461</v>
      </c>
      <c r="E15" s="23">
        <v>46366.411705509461</v>
      </c>
      <c r="F15" s="23">
        <v>46366.411705509461</v>
      </c>
      <c r="G15" s="23">
        <v>46366.411705509461</v>
      </c>
      <c r="H15" s="23">
        <v>46366.411705509461</v>
      </c>
      <c r="I15" s="23">
        <v>46366.411705509461</v>
      </c>
      <c r="J15" s="23">
        <v>46366.411705509461</v>
      </c>
      <c r="K15" s="23">
        <v>46366.411705509461</v>
      </c>
      <c r="L15" s="23">
        <v>46366.411705509461</v>
      </c>
      <c r="M15" s="23">
        <v>46366.411705509461</v>
      </c>
      <c r="N15" s="23">
        <v>46366.411705509461</v>
      </c>
      <c r="O15" s="23">
        <v>556396.9404661135</v>
      </c>
    </row>
    <row r="16" spans="1:15">
      <c r="A16" s="5">
        <v>12</v>
      </c>
      <c r="B16" s="5" t="s">
        <v>442</v>
      </c>
      <c r="C16" s="23">
        <v>147974.71848565069</v>
      </c>
      <c r="D16" s="23">
        <v>147974.71848565069</v>
      </c>
      <c r="E16" s="23">
        <v>147974.71848565069</v>
      </c>
      <c r="F16" s="23">
        <v>147974.71848565069</v>
      </c>
      <c r="G16" s="23">
        <v>147974.71848565069</v>
      </c>
      <c r="H16" s="23">
        <v>147974.71848565069</v>
      </c>
      <c r="I16" s="23">
        <v>147974.71848565069</v>
      </c>
      <c r="J16" s="23">
        <v>147974.71848565069</v>
      </c>
      <c r="K16" s="23">
        <v>147974.71848565069</v>
      </c>
      <c r="L16" s="23">
        <v>147974.71848565069</v>
      </c>
      <c r="M16" s="23">
        <v>147974.71848565069</v>
      </c>
      <c r="N16" s="23">
        <v>147974.71848565069</v>
      </c>
      <c r="O16" s="23">
        <v>1775696.621827808</v>
      </c>
    </row>
    <row r="17" spans="1:15">
      <c r="A17" s="5">
        <v>13</v>
      </c>
      <c r="B17" s="5" t="s">
        <v>414</v>
      </c>
      <c r="C17" s="23">
        <v>35086.974397959675</v>
      </c>
      <c r="D17" s="23">
        <v>36481.349467874301</v>
      </c>
      <c r="E17" s="23">
        <v>32407.100258288665</v>
      </c>
      <c r="F17" s="23">
        <v>32368.345792072989</v>
      </c>
      <c r="G17" s="23">
        <v>33917.284981718505</v>
      </c>
      <c r="H17" s="23">
        <v>30393.884571384959</v>
      </c>
      <c r="I17" s="23">
        <v>29871.608750253064</v>
      </c>
      <c r="J17" s="23">
        <v>34615.65655846821</v>
      </c>
      <c r="K17" s="23">
        <v>33498.73862294737</v>
      </c>
      <c r="L17" s="23">
        <v>33377.33690860559</v>
      </c>
      <c r="M17" s="23">
        <v>38391.549970178385</v>
      </c>
      <c r="N17" s="23">
        <v>63590.284863476802</v>
      </c>
      <c r="O17" s="23">
        <v>434000.11514322856</v>
      </c>
    </row>
    <row r="18" spans="1:15">
      <c r="A18" s="5">
        <v>14</v>
      </c>
      <c r="B18" s="5" t="s">
        <v>687</v>
      </c>
      <c r="C18" s="23">
        <v>676450.53595313209</v>
      </c>
      <c r="D18" s="23">
        <v>684753.11904561706</v>
      </c>
      <c r="E18" s="23">
        <v>692602.56854649493</v>
      </c>
      <c r="F18" s="23">
        <v>664295.66839635745</v>
      </c>
      <c r="G18" s="23">
        <v>671650.7868906951</v>
      </c>
      <c r="H18" s="23">
        <v>677555.85159561853</v>
      </c>
      <c r="I18" s="23">
        <v>659269.52648930461</v>
      </c>
      <c r="J18" s="23">
        <v>694111.70115611167</v>
      </c>
      <c r="K18" s="23">
        <v>674787.12284161185</v>
      </c>
      <c r="L18" s="23">
        <v>654650.23538908805</v>
      </c>
      <c r="M18" s="23">
        <v>661925.73263069522</v>
      </c>
      <c r="N18" s="23">
        <v>655172.34879714926</v>
      </c>
      <c r="O18" s="23">
        <v>8067225.1977318749</v>
      </c>
    </row>
    <row r="19" spans="1:15">
      <c r="A19" s="5">
        <v>15</v>
      </c>
      <c r="B19" s="5" t="s">
        <v>650</v>
      </c>
      <c r="C19" s="23">
        <v>51727.161418621734</v>
      </c>
      <c r="D19" s="23">
        <v>50451.054451643759</v>
      </c>
      <c r="E19" s="23">
        <v>68440.553681558187</v>
      </c>
      <c r="F19" s="23">
        <v>64398.468669404574</v>
      </c>
      <c r="G19" s="23">
        <v>73562.563878964371</v>
      </c>
      <c r="H19" s="23">
        <v>69375.193302042419</v>
      </c>
      <c r="I19" s="23">
        <v>70357.952982195173</v>
      </c>
      <c r="J19" s="23">
        <v>66962.712618277656</v>
      </c>
      <c r="K19" s="23">
        <v>63623.92078589437</v>
      </c>
      <c r="L19" s="23">
        <v>66539.811324652619</v>
      </c>
      <c r="M19" s="23">
        <v>57807.871266346418</v>
      </c>
      <c r="N19" s="23">
        <v>56466.061910205681</v>
      </c>
      <c r="O19" s="23">
        <v>759713.32628980698</v>
      </c>
    </row>
    <row r="20" spans="1:15">
      <c r="A20" s="5">
        <v>16</v>
      </c>
      <c r="B20" s="5" t="s">
        <v>553</v>
      </c>
      <c r="C20" s="23">
        <v>51138.03899263034</v>
      </c>
      <c r="D20" s="23">
        <v>64276.572623833548</v>
      </c>
      <c r="E20" s="23">
        <v>56446.566474859908</v>
      </c>
      <c r="F20" s="23">
        <v>48366.909859359293</v>
      </c>
      <c r="G20" s="23">
        <v>43668.613645814425</v>
      </c>
      <c r="H20" s="23">
        <v>52606.948070559309</v>
      </c>
      <c r="I20" s="23">
        <v>47318.280391892287</v>
      </c>
      <c r="J20" s="23">
        <v>48584.800559868432</v>
      </c>
      <c r="K20" s="23">
        <v>47287.406158197598</v>
      </c>
      <c r="L20" s="23">
        <v>46556.095756470473</v>
      </c>
      <c r="M20" s="23">
        <v>43165.531788234475</v>
      </c>
      <c r="N20" s="23">
        <v>50267.093078279569</v>
      </c>
      <c r="O20" s="23">
        <v>599682.85739999963</v>
      </c>
    </row>
    <row r="21" spans="1:15">
      <c r="A21" s="5">
        <v>17</v>
      </c>
      <c r="B21" s="5" t="s">
        <v>617</v>
      </c>
      <c r="C21" s="23">
        <v>20738.600909887013</v>
      </c>
      <c r="D21" s="23">
        <v>20405.299731322357</v>
      </c>
      <c r="E21" s="23">
        <v>20844.105042307343</v>
      </c>
      <c r="F21" s="23">
        <v>20428.003526590914</v>
      </c>
      <c r="G21" s="23">
        <v>20783.111389972768</v>
      </c>
      <c r="H21" s="23">
        <v>20595.595588929315</v>
      </c>
      <c r="I21" s="23">
        <v>20607.750942627154</v>
      </c>
      <c r="J21" s="23">
        <v>23484.738154413128</v>
      </c>
      <c r="K21" s="23">
        <v>20512.124883528184</v>
      </c>
      <c r="L21" s="23">
        <v>20698.477398491876</v>
      </c>
      <c r="M21" s="23">
        <v>20634.851564942932</v>
      </c>
      <c r="N21" s="23">
        <v>20826.744476320404</v>
      </c>
      <c r="O21" s="23">
        <v>250559.40360933339</v>
      </c>
    </row>
    <row r="22" spans="1:15">
      <c r="A22" s="5">
        <v>18</v>
      </c>
      <c r="B22" s="5" t="s">
        <v>596</v>
      </c>
      <c r="C22" s="23">
        <v>1614.9999999999998</v>
      </c>
      <c r="D22" s="23">
        <v>1515</v>
      </c>
      <c r="E22" s="23">
        <v>1565</v>
      </c>
      <c r="F22" s="23">
        <v>1365</v>
      </c>
      <c r="G22" s="23">
        <v>1515</v>
      </c>
      <c r="H22" s="23">
        <v>1815</v>
      </c>
      <c r="I22" s="23">
        <v>1365</v>
      </c>
      <c r="J22" s="23">
        <v>5515</v>
      </c>
      <c r="K22" s="23">
        <v>1565</v>
      </c>
      <c r="L22" s="23">
        <v>1765</v>
      </c>
      <c r="M22" s="23">
        <v>1365</v>
      </c>
      <c r="N22" s="23">
        <v>1565</v>
      </c>
      <c r="O22" s="23">
        <v>22530</v>
      </c>
    </row>
    <row r="23" spans="1:15">
      <c r="A23" s="5">
        <v>19</v>
      </c>
      <c r="B23" s="5" t="s">
        <v>527</v>
      </c>
      <c r="C23" s="23">
        <v>22864.01475148695</v>
      </c>
      <c r="D23" s="23">
        <v>22628.314116547608</v>
      </c>
      <c r="E23" s="23">
        <v>25535.621524634127</v>
      </c>
      <c r="F23" s="23">
        <v>23694.959362798523</v>
      </c>
      <c r="G23" s="23">
        <v>23238.539065479545</v>
      </c>
      <c r="H23" s="23">
        <v>23127.679868537733</v>
      </c>
      <c r="I23" s="23">
        <v>23363.380503477074</v>
      </c>
      <c r="J23" s="23">
        <v>23445.276486803457</v>
      </c>
      <c r="K23" s="23">
        <v>24237.270569459801</v>
      </c>
      <c r="L23" s="23">
        <v>24850.491712903677</v>
      </c>
      <c r="M23" s="23">
        <v>23227.553018935763</v>
      </c>
      <c r="N23" s="23">
        <v>23227.553018935763</v>
      </c>
      <c r="O23" s="23">
        <v>283440.65399999998</v>
      </c>
    </row>
    <row r="24" spans="1:15">
      <c r="A24" s="5">
        <v>20</v>
      </c>
      <c r="B24" s="5" t="s">
        <v>522</v>
      </c>
      <c r="C24" s="23">
        <v>1000</v>
      </c>
      <c r="D24" s="23">
        <v>750</v>
      </c>
      <c r="E24" s="23">
        <v>1000</v>
      </c>
      <c r="F24" s="23">
        <v>1000</v>
      </c>
      <c r="G24" s="23">
        <v>750</v>
      </c>
      <c r="H24" s="23">
        <v>1000</v>
      </c>
      <c r="I24" s="23">
        <v>1000</v>
      </c>
      <c r="J24" s="23">
        <v>750</v>
      </c>
      <c r="K24" s="23">
        <v>1000</v>
      </c>
      <c r="L24" s="23">
        <v>1000</v>
      </c>
      <c r="M24" s="23">
        <v>750</v>
      </c>
      <c r="N24" s="23">
        <v>1000</v>
      </c>
      <c r="O24" s="23">
        <v>11000</v>
      </c>
    </row>
    <row r="25" spans="1:15">
      <c r="A25" s="5">
        <v>21</v>
      </c>
      <c r="B25" s="5" t="s">
        <v>561</v>
      </c>
      <c r="C25" s="23">
        <v>5570.2600000000011</v>
      </c>
      <c r="D25" s="23">
        <v>11845.090000000004</v>
      </c>
      <c r="E25" s="23">
        <v>13318.210000000001</v>
      </c>
      <c r="F25" s="23">
        <v>19919.690000000002</v>
      </c>
      <c r="G25" s="23">
        <v>13673.580000000002</v>
      </c>
      <c r="H25" s="23">
        <v>15786.270000000004</v>
      </c>
      <c r="I25" s="23">
        <v>22850.670000000006</v>
      </c>
      <c r="J25" s="23">
        <v>14354.270000000004</v>
      </c>
      <c r="K25" s="23">
        <v>13030.260000000004</v>
      </c>
      <c r="L25" s="23">
        <v>13785.130000000003</v>
      </c>
      <c r="M25" s="23">
        <v>9673.1500000000033</v>
      </c>
      <c r="N25" s="23">
        <v>8451.5400000000027</v>
      </c>
      <c r="O25" s="23">
        <v>162258.12000000002</v>
      </c>
    </row>
    <row r="26" spans="1:15">
      <c r="A26" s="5">
        <v>22</v>
      </c>
      <c r="B26" s="5" t="s">
        <v>489</v>
      </c>
      <c r="C26" s="23">
        <v>159955.27219471778</v>
      </c>
      <c r="D26" s="23">
        <v>74776.254592152225</v>
      </c>
      <c r="E26" s="23">
        <v>62953.496118509516</v>
      </c>
      <c r="F26" s="23">
        <v>85093.828429416142</v>
      </c>
      <c r="G26" s="23">
        <v>135787.17171775064</v>
      </c>
      <c r="H26" s="23">
        <v>93281.953295684929</v>
      </c>
      <c r="I26" s="23">
        <v>67707.538813217383</v>
      </c>
      <c r="J26" s="23">
        <v>66607.761364360471</v>
      </c>
      <c r="K26" s="23">
        <v>67312.81820309232</v>
      </c>
      <c r="L26" s="23">
        <v>60380.28702111297</v>
      </c>
      <c r="M26" s="23">
        <v>64657.965633380161</v>
      </c>
      <c r="N26" s="23">
        <v>69630.19261660568</v>
      </c>
      <c r="O26" s="23">
        <v>1008144.5400000002</v>
      </c>
    </row>
    <row r="27" spans="1:15">
      <c r="A27" s="5">
        <v>23</v>
      </c>
      <c r="B27" s="5" t="s">
        <v>722</v>
      </c>
      <c r="C27" s="23">
        <v>368.99999999999994</v>
      </c>
      <c r="D27" s="23">
        <v>368.99999999999994</v>
      </c>
      <c r="E27" s="23">
        <v>5368.9999999999991</v>
      </c>
      <c r="F27" s="23">
        <v>1118.9999999999998</v>
      </c>
      <c r="G27" s="23">
        <v>1118.9999999999998</v>
      </c>
      <c r="H27" s="23">
        <v>2368.9999999999995</v>
      </c>
      <c r="I27" s="23">
        <v>1118.9999999999998</v>
      </c>
      <c r="J27" s="23">
        <v>1118.9999999999998</v>
      </c>
      <c r="K27" s="23">
        <v>2368.9999999999995</v>
      </c>
      <c r="L27" s="23">
        <v>1118.9999999999998</v>
      </c>
      <c r="M27" s="23">
        <v>1118.9999999999998</v>
      </c>
      <c r="N27" s="23">
        <v>2968.9999999999991</v>
      </c>
      <c r="O27" s="23">
        <v>20527.999999999996</v>
      </c>
    </row>
    <row r="28" spans="1:15">
      <c r="A28" s="5">
        <v>24</v>
      </c>
      <c r="B28" s="5" t="s">
        <v>746</v>
      </c>
      <c r="C28" s="23">
        <v>24586.537500000002</v>
      </c>
      <c r="D28" s="23">
        <v>26320.140000000007</v>
      </c>
      <c r="E28" s="23">
        <v>45908.37</v>
      </c>
      <c r="F28" s="23">
        <v>36930.431250000009</v>
      </c>
      <c r="G28" s="23">
        <v>37548.276671250009</v>
      </c>
      <c r="H28" s="23">
        <v>37780.020000000004</v>
      </c>
      <c r="I28" s="23">
        <v>37746.607500000006</v>
      </c>
      <c r="J28" s="23">
        <v>36930.431250000009</v>
      </c>
      <c r="K28" s="23">
        <v>36930.431250000009</v>
      </c>
      <c r="L28" s="23">
        <v>41011.312500000007</v>
      </c>
      <c r="M28" s="23">
        <v>36930.431250000009</v>
      </c>
      <c r="N28" s="23">
        <v>32033.37375000001</v>
      </c>
      <c r="O28" s="23">
        <v>430656.36292125011</v>
      </c>
    </row>
    <row r="29" spans="1:15">
      <c r="A29" s="5">
        <v>25</v>
      </c>
      <c r="B29" s="5" t="s">
        <v>800</v>
      </c>
      <c r="C29" s="23">
        <v>26079.803086017215</v>
      </c>
      <c r="D29" s="23">
        <v>-12741.247085380826</v>
      </c>
      <c r="E29" s="23">
        <v>28263.729164051769</v>
      </c>
      <c r="F29" s="23">
        <v>18577.993367091782</v>
      </c>
      <c r="G29" s="23">
        <v>90559.415756198607</v>
      </c>
      <c r="H29" s="23">
        <v>72137.194846934712</v>
      </c>
      <c r="I29" s="23">
        <v>51539.214327842521</v>
      </c>
      <c r="J29" s="23">
        <v>36309.360130647532</v>
      </c>
      <c r="K29" s="23">
        <v>120761.89916072186</v>
      </c>
      <c r="L29" s="23">
        <v>76039.411837969383</v>
      </c>
      <c r="M29" s="23">
        <v>105694.61418426418</v>
      </c>
      <c r="N29" s="23">
        <v>86831.739055058148</v>
      </c>
      <c r="O29" s="23">
        <v>700053.1278314169</v>
      </c>
    </row>
    <row r="30" spans="1:15">
      <c r="A30" s="5">
        <v>26</v>
      </c>
      <c r="B30" s="5" t="s">
        <v>515</v>
      </c>
      <c r="C30" s="23">
        <v>97305.22892709529</v>
      </c>
      <c r="D30" s="23">
        <v>92305.22892709529</v>
      </c>
      <c r="E30" s="23">
        <v>97305.22892709529</v>
      </c>
      <c r="F30" s="23">
        <v>92305.22892709529</v>
      </c>
      <c r="G30" s="23">
        <v>97305.22892709529</v>
      </c>
      <c r="H30" s="23">
        <v>92305.22892709529</v>
      </c>
      <c r="I30" s="23">
        <v>97305.22892709529</v>
      </c>
      <c r="J30" s="23">
        <v>92305.22892709529</v>
      </c>
      <c r="K30" s="23">
        <v>97305.22892709529</v>
      </c>
      <c r="L30" s="23">
        <v>92305.22892709529</v>
      </c>
      <c r="M30" s="23">
        <v>97305.22892709529</v>
      </c>
      <c r="N30" s="23">
        <v>97305.22892709529</v>
      </c>
      <c r="O30" s="23">
        <v>1142662.7471251434</v>
      </c>
    </row>
    <row r="31" spans="1:15">
      <c r="A31" s="5">
        <v>27</v>
      </c>
      <c r="B31" s="5" t="s">
        <v>791</v>
      </c>
      <c r="C31" s="23">
        <v>19448.000000000004</v>
      </c>
      <c r="D31" s="23">
        <v>19448.000000000004</v>
      </c>
      <c r="E31" s="23">
        <v>19448.000000000004</v>
      </c>
      <c r="F31" s="23">
        <v>20115.000000000004</v>
      </c>
      <c r="G31" s="23">
        <v>20115.000000000004</v>
      </c>
      <c r="H31" s="23">
        <v>20115.000000000004</v>
      </c>
      <c r="I31" s="23">
        <v>20115.000000000004</v>
      </c>
      <c r="J31" s="23">
        <v>20115.000000000004</v>
      </c>
      <c r="K31" s="23">
        <v>20115.000000000004</v>
      </c>
      <c r="L31" s="23">
        <v>25667.000000000004</v>
      </c>
      <c r="M31" s="23">
        <v>25667.000000000004</v>
      </c>
      <c r="N31" s="23">
        <v>25667.000000000004</v>
      </c>
      <c r="O31" s="23">
        <v>256035.00000000003</v>
      </c>
    </row>
    <row r="32" spans="1:15">
      <c r="A32" s="5">
        <v>28</v>
      </c>
      <c r="B32" s="5" t="s">
        <v>776</v>
      </c>
      <c r="C32" s="23">
        <v>68738.637492158407</v>
      </c>
      <c r="D32" s="23">
        <v>68738.637492158407</v>
      </c>
      <c r="E32" s="23">
        <v>68738.637492158407</v>
      </c>
      <c r="F32" s="23">
        <v>68738.637492158407</v>
      </c>
      <c r="G32" s="23">
        <v>68738.637492158407</v>
      </c>
      <c r="H32" s="23">
        <v>68738.637492158407</v>
      </c>
      <c r="I32" s="23">
        <v>68738.637492158407</v>
      </c>
      <c r="J32" s="23">
        <v>68738.637492158407</v>
      </c>
      <c r="K32" s="23">
        <v>68738.637492158407</v>
      </c>
      <c r="L32" s="23">
        <v>68738.637492158407</v>
      </c>
      <c r="M32" s="23">
        <v>68738.637492158407</v>
      </c>
      <c r="N32" s="23">
        <v>68738.637492158407</v>
      </c>
      <c r="O32" s="23">
        <v>824863.64990590105</v>
      </c>
    </row>
    <row r="33" spans="1:15">
      <c r="A33" s="5">
        <v>29</v>
      </c>
      <c r="B33" s="5" t="s">
        <v>814</v>
      </c>
      <c r="C33" s="23">
        <v>140802.11272788566</v>
      </c>
      <c r="D33" s="23">
        <v>159322.33734036755</v>
      </c>
      <c r="E33" s="23">
        <v>182341.82555927162</v>
      </c>
      <c r="F33" s="23">
        <v>196437.87195053988</v>
      </c>
      <c r="G33" s="23">
        <v>197260.96514201802</v>
      </c>
      <c r="H33" s="23">
        <v>194962.15534124838</v>
      </c>
      <c r="I33" s="23">
        <v>203766.42946373633</v>
      </c>
      <c r="J33" s="23">
        <v>200627.40834297671</v>
      </c>
      <c r="K33" s="23">
        <v>192116.27693955271</v>
      </c>
      <c r="L33" s="23">
        <v>189677.25752872252</v>
      </c>
      <c r="M33" s="23">
        <v>206865.62686987725</v>
      </c>
      <c r="N33" s="23">
        <v>202831.98472970113</v>
      </c>
      <c r="O33" s="23">
        <v>2267012.2519358974</v>
      </c>
    </row>
    <row r="34" spans="1:15">
      <c r="A34" s="5">
        <v>30</v>
      </c>
      <c r="B34" s="5" t="s">
        <v>859</v>
      </c>
      <c r="C34" s="23">
        <v>1073598.619674816</v>
      </c>
      <c r="D34" s="23">
        <v>1073568.9481793712</v>
      </c>
      <c r="E34" s="23">
        <v>1074425.314639915</v>
      </c>
      <c r="F34" s="23">
        <v>1075658.4693549022</v>
      </c>
      <c r="G34" s="23">
        <v>1076860.104205058</v>
      </c>
      <c r="H34" s="23">
        <v>1078036.2023535413</v>
      </c>
      <c r="I34" s="23">
        <v>1108752.3255230489</v>
      </c>
      <c r="J34" s="23">
        <v>1110881.363722503</v>
      </c>
      <c r="K34" s="23">
        <v>1114108.5116393764</v>
      </c>
      <c r="L34" s="23">
        <v>1115639.4060227107</v>
      </c>
      <c r="M34" s="23">
        <v>1116795.6514184417</v>
      </c>
      <c r="N34" s="23">
        <v>1117528.1803212059</v>
      </c>
      <c r="O34" s="23">
        <v>13135853.097054891</v>
      </c>
    </row>
    <row r="35" spans="1:15">
      <c r="A35" s="5">
        <v>31</v>
      </c>
      <c r="B35" s="5" t="s">
        <v>867</v>
      </c>
      <c r="C35" s="23">
        <v>20215</v>
      </c>
      <c r="D35" s="23">
        <v>20215</v>
      </c>
      <c r="E35" s="23">
        <v>20215</v>
      </c>
      <c r="F35" s="23">
        <v>20215</v>
      </c>
      <c r="G35" s="23">
        <v>20215</v>
      </c>
      <c r="H35" s="23">
        <v>20215</v>
      </c>
      <c r="I35" s="23">
        <v>20215</v>
      </c>
      <c r="J35" s="23">
        <v>20215</v>
      </c>
      <c r="K35" s="23">
        <v>20215</v>
      </c>
      <c r="L35" s="23">
        <v>20215</v>
      </c>
      <c r="M35" s="23">
        <v>20215</v>
      </c>
      <c r="N35" s="23">
        <v>20215</v>
      </c>
      <c r="O35" s="23">
        <v>242580</v>
      </c>
    </row>
    <row r="36" spans="1:15">
      <c r="A36" s="5">
        <v>32</v>
      </c>
      <c r="B36" s="5" t="s">
        <v>881</v>
      </c>
      <c r="C36" s="23">
        <v>149638.54030613057</v>
      </c>
      <c r="D36" s="23">
        <v>149618.3245018918</v>
      </c>
      <c r="E36" s="23">
        <v>149728.46156957993</v>
      </c>
      <c r="F36" s="23">
        <v>149889.20720030289</v>
      </c>
      <c r="G36" s="23">
        <v>150037.04580345924</v>
      </c>
      <c r="H36" s="23">
        <v>154273.59175136776</v>
      </c>
      <c r="I36" s="23">
        <v>154656.63096156856</v>
      </c>
      <c r="J36" s="23">
        <v>154934.70566880039</v>
      </c>
      <c r="K36" s="23">
        <v>155376.40046389808</v>
      </c>
      <c r="L36" s="23">
        <v>155567.1661048361</v>
      </c>
      <c r="M36" s="23">
        <v>155708.32706433238</v>
      </c>
      <c r="N36" s="23">
        <v>155789.21881241931</v>
      </c>
      <c r="O36" s="23">
        <v>1835217.6202085873</v>
      </c>
    </row>
    <row r="37" spans="1:15">
      <c r="A37" s="5">
        <v>34</v>
      </c>
      <c r="B37" s="5" t="s">
        <v>887</v>
      </c>
      <c r="C37" s="23">
        <v>529883.38259532792</v>
      </c>
      <c r="D37" s="23">
        <v>526153.04343339335</v>
      </c>
      <c r="E37" s="23">
        <v>523286.41007222235</v>
      </c>
      <c r="F37" s="23">
        <v>519503.29120052519</v>
      </c>
      <c r="G37" s="23">
        <v>521459.28194590914</v>
      </c>
      <c r="H37" s="23">
        <v>521215.76473051531</v>
      </c>
      <c r="I37" s="23">
        <v>519413.20646478026</v>
      </c>
      <c r="J37" s="23">
        <v>522484.63395470893</v>
      </c>
      <c r="K37" s="23">
        <v>520332.67699049663</v>
      </c>
      <c r="L37" s="23">
        <v>518438.4447750391</v>
      </c>
      <c r="M37" s="23">
        <v>520783.46711408871</v>
      </c>
      <c r="N37" s="23">
        <v>520420.49118199357</v>
      </c>
      <c r="O37" s="23">
        <v>6263374.094459001</v>
      </c>
    </row>
    <row r="38" spans="1:15">
      <c r="A38" s="5">
        <v>37</v>
      </c>
      <c r="B38" s="5" t="s">
        <v>1119</v>
      </c>
      <c r="C38" s="23">
        <v>-3042.46</v>
      </c>
      <c r="D38" s="23">
        <v>-3042.46</v>
      </c>
      <c r="E38" s="23">
        <v>-3042.46</v>
      </c>
      <c r="F38" s="23">
        <v>-3042.46</v>
      </c>
      <c r="G38" s="23">
        <v>-3042.46</v>
      </c>
      <c r="H38" s="23">
        <v>-3042.46</v>
      </c>
      <c r="I38" s="23">
        <v>-3042.46</v>
      </c>
      <c r="J38" s="23">
        <v>-3042.46</v>
      </c>
      <c r="K38" s="23">
        <v>-3042.46</v>
      </c>
      <c r="L38" s="23">
        <v>-3042.46</v>
      </c>
      <c r="M38" s="23">
        <v>-3042.46</v>
      </c>
      <c r="N38" s="23">
        <v>-3042.46</v>
      </c>
      <c r="O38" s="23">
        <v>-36509.519999999997</v>
      </c>
    </row>
    <row r="39" spans="1:15">
      <c r="A39" s="5">
        <v>38</v>
      </c>
      <c r="B39" s="5" t="s">
        <v>987</v>
      </c>
      <c r="C39" s="23">
        <v>1022322.967379392</v>
      </c>
      <c r="D39" s="23">
        <v>1022322.967379392</v>
      </c>
      <c r="E39" s="23">
        <v>1022322.967379392</v>
      </c>
      <c r="F39" s="23">
        <v>1022322.967379392</v>
      </c>
      <c r="G39" s="23">
        <v>1022322.967379392</v>
      </c>
      <c r="H39" s="23">
        <v>1022322.967379392</v>
      </c>
      <c r="I39" s="23">
        <v>1030873.8059014718</v>
      </c>
      <c r="J39" s="23">
        <v>1039994.7003250233</v>
      </c>
      <c r="K39" s="23">
        <v>1039424.6444235514</v>
      </c>
      <c r="L39" s="23">
        <v>1039994.7003250233</v>
      </c>
      <c r="M39" s="23">
        <v>1039424.6444235514</v>
      </c>
      <c r="N39" s="23">
        <v>1039994.7003250233</v>
      </c>
      <c r="O39" s="23">
        <v>12363644.999999996</v>
      </c>
    </row>
    <row r="40" spans="1:15">
      <c r="A40" s="5">
        <v>39</v>
      </c>
      <c r="B40" s="5" t="s">
        <v>996</v>
      </c>
      <c r="C40" s="23">
        <v>2838.9265479166165</v>
      </c>
      <c r="D40" s="23">
        <v>3156.6690789072763</v>
      </c>
      <c r="E40" s="23">
        <v>3765.5355235041211</v>
      </c>
      <c r="F40" s="23">
        <v>2283.2527916282934</v>
      </c>
      <c r="G40" s="23">
        <v>2282.489953696077</v>
      </c>
      <c r="H40" s="23">
        <v>3044.7415749826755</v>
      </c>
      <c r="I40" s="23">
        <v>1631.2289068391062</v>
      </c>
      <c r="J40" s="23">
        <v>877.42617573915209</v>
      </c>
      <c r="K40" s="23">
        <v>1734.0900064862331</v>
      </c>
      <c r="L40" s="23">
        <v>419.04425448536671</v>
      </c>
      <c r="M40" s="23">
        <v>1056.9019885392925</v>
      </c>
      <c r="N40" s="23">
        <v>1739.958818442858</v>
      </c>
      <c r="O40" s="23">
        <v>24830.265621167066</v>
      </c>
    </row>
    <row r="41" spans="1:15">
      <c r="A41" s="5">
        <v>41</v>
      </c>
      <c r="B41" s="5" t="s">
        <v>955</v>
      </c>
      <c r="C41" s="23">
        <v>-69202.988384101904</v>
      </c>
      <c r="D41" s="23">
        <v>-72912.582105297406</v>
      </c>
      <c r="E41" s="23">
        <v>-76974.059813980202</v>
      </c>
      <c r="F41" s="23">
        <v>-81329.314844199194</v>
      </c>
      <c r="G41" s="23">
        <v>-84813.224231244094</v>
      </c>
      <c r="H41" s="23">
        <v>-86733.8241839931</v>
      </c>
      <c r="I41" s="23">
        <v>-24088.473863925399</v>
      </c>
      <c r="J41" s="23">
        <v>-23854.1697250244</v>
      </c>
      <c r="K41" s="23">
        <v>-23864.650313852399</v>
      </c>
      <c r="L41" s="23">
        <v>-26064.587699171199</v>
      </c>
      <c r="M41" s="23">
        <v>-28626.675771237398</v>
      </c>
      <c r="N41" s="23">
        <v>-25389.017498900401</v>
      </c>
      <c r="O41" s="23">
        <v>-623853.56843492691</v>
      </c>
    </row>
    <row r="42" spans="1:15">
      <c r="A42" s="5">
        <v>42</v>
      </c>
      <c r="B42" s="5" t="s">
        <v>1016</v>
      </c>
      <c r="C42" s="23">
        <v>-31181.707470159501</v>
      </c>
      <c r="D42" s="23">
        <v>-32851.961795797397</v>
      </c>
      <c r="E42" s="23">
        <v>-34680.639643451897</v>
      </c>
      <c r="F42" s="23">
        <v>-36641.605098474502</v>
      </c>
      <c r="G42" s="23">
        <v>-37961.705419476297</v>
      </c>
      <c r="H42" s="23">
        <v>-38571.5374298885</v>
      </c>
      <c r="I42" s="23">
        <v>-10868.7631149278</v>
      </c>
      <c r="J42" s="23">
        <v>-10763.2617826768</v>
      </c>
      <c r="K42" s="23">
        <v>-10767.9858295957</v>
      </c>
      <c r="L42" s="23">
        <v>-11758.5205570942</v>
      </c>
      <c r="M42" s="23">
        <v>-12912.095651253299</v>
      </c>
      <c r="N42" s="23">
        <v>-11454.3376751494</v>
      </c>
      <c r="O42" s="23">
        <v>-280414.12146794522</v>
      </c>
    </row>
    <row r="43" spans="1:15">
      <c r="A43" s="5">
        <v>43</v>
      </c>
      <c r="B43" s="5" t="s">
        <v>1008</v>
      </c>
      <c r="C43" s="23">
        <v>7850.0332804029886</v>
      </c>
      <c r="D43" s="23">
        <v>7850.0332804029886</v>
      </c>
      <c r="E43" s="23">
        <v>7850.0332804029886</v>
      </c>
      <c r="F43" s="23">
        <v>7850.0332804029886</v>
      </c>
      <c r="G43" s="23">
        <v>7850.0332804029886</v>
      </c>
      <c r="H43" s="23">
        <v>7850.0332804029886</v>
      </c>
      <c r="I43" s="23">
        <v>7920.6021531610504</v>
      </c>
      <c r="J43" s="23">
        <v>7995.875617436317</v>
      </c>
      <c r="K43" s="23">
        <v>7991.1710259191123</v>
      </c>
      <c r="L43" s="23">
        <v>7995.875617436317</v>
      </c>
      <c r="M43" s="23">
        <v>7991.1710259191123</v>
      </c>
      <c r="N43" s="23">
        <v>7995.875617436317</v>
      </c>
      <c r="O43" s="23">
        <v>94990.770739726169</v>
      </c>
    </row>
    <row r="44" spans="1:15">
      <c r="A44" s="5">
        <v>44</v>
      </c>
      <c r="B44" s="5" t="s">
        <v>961</v>
      </c>
      <c r="C44" s="23">
        <v>5500</v>
      </c>
      <c r="D44" s="23">
        <v>5500</v>
      </c>
      <c r="E44" s="23">
        <v>7000</v>
      </c>
      <c r="F44" s="23">
        <v>9500</v>
      </c>
      <c r="G44" s="23">
        <v>5500</v>
      </c>
      <c r="H44" s="23">
        <v>5500</v>
      </c>
      <c r="I44" s="23">
        <v>5500</v>
      </c>
      <c r="J44" s="23">
        <v>5500</v>
      </c>
      <c r="K44" s="23">
        <v>5500</v>
      </c>
      <c r="L44" s="23">
        <v>5500</v>
      </c>
      <c r="M44" s="23">
        <v>5500</v>
      </c>
      <c r="N44" s="23">
        <v>5500</v>
      </c>
      <c r="O44" s="23">
        <v>71500</v>
      </c>
    </row>
    <row r="45" spans="1:15">
      <c r="A45" s="5">
        <v>45</v>
      </c>
      <c r="B45" s="5" t="s">
        <v>908</v>
      </c>
      <c r="C45" s="23">
        <v>960951.53983650147</v>
      </c>
      <c r="D45" s="23">
        <v>438530.04797111137</v>
      </c>
      <c r="E45" s="23">
        <v>672254.19045861519</v>
      </c>
      <c r="F45" s="23">
        <v>960489.60528826609</v>
      </c>
      <c r="G45" s="23">
        <v>-254592.06624862476</v>
      </c>
      <c r="H45" s="23">
        <v>1247517.8774456091</v>
      </c>
      <c r="I45" s="23">
        <v>1519158.9590950755</v>
      </c>
      <c r="J45" s="23">
        <v>883930.10932264093</v>
      </c>
      <c r="K45" s="23">
        <v>1593268.019834586</v>
      </c>
      <c r="L45" s="23">
        <v>1711659.0467419254</v>
      </c>
      <c r="M45" s="23">
        <v>919861.90071429801</v>
      </c>
      <c r="N45" s="23">
        <v>959619.06426871009</v>
      </c>
      <c r="O45" s="23">
        <v>11612648.294728715</v>
      </c>
    </row>
    <row r="46" spans="1:15">
      <c r="A46" s="5">
        <v>50</v>
      </c>
      <c r="B46" s="5" t="s">
        <v>1020</v>
      </c>
      <c r="C46" s="23">
        <v>0</v>
      </c>
      <c r="D46" s="23">
        <v>0</v>
      </c>
      <c r="E46" s="23">
        <v>3227274.78083434</v>
      </c>
      <c r="F46" s="23">
        <v>0</v>
      </c>
      <c r="G46" s="23">
        <v>0</v>
      </c>
      <c r="H46" s="23">
        <v>2642773.9647342213</v>
      </c>
      <c r="I46" s="23">
        <v>0</v>
      </c>
      <c r="J46" s="23">
        <v>0</v>
      </c>
      <c r="K46" s="23">
        <v>3107036.2004963914</v>
      </c>
      <c r="L46" s="23">
        <v>0</v>
      </c>
      <c r="M46" s="23">
        <v>0</v>
      </c>
      <c r="N46" s="23">
        <v>4518204.0150728766</v>
      </c>
      <c r="O46" s="23">
        <v>13495288.961137829</v>
      </c>
    </row>
    <row r="47" spans="1:15">
      <c r="A47" s="5" t="s">
        <v>1125</v>
      </c>
      <c r="C47" s="23">
        <v>-606488.70974749397</v>
      </c>
      <c r="D47" s="23">
        <v>-956815.42789630883</v>
      </c>
      <c r="E47" s="23">
        <v>2407969.41923009</v>
      </c>
      <c r="F47" s="23">
        <v>-566844.77196129423</v>
      </c>
      <c r="G47" s="23">
        <v>-1588275.1686841582</v>
      </c>
      <c r="H47" s="23">
        <v>1903349.7724524741</v>
      </c>
      <c r="I47" s="23">
        <v>-1287886.7764573887</v>
      </c>
      <c r="J47" s="23">
        <v>-1148465.8183922805</v>
      </c>
      <c r="K47" s="23">
        <v>2511132.4970799685</v>
      </c>
      <c r="L47" s="23">
        <v>-519096.23407582636</v>
      </c>
      <c r="M47" s="23">
        <v>-618001.13875038293</v>
      </c>
      <c r="N47" s="23">
        <v>4237583.7965021897</v>
      </c>
      <c r="O47" s="23">
        <v>3768161.4392996002</v>
      </c>
    </row>
  </sheetData>
  <pageMargins left="0.7" right="0.7" top="0.75" bottom="0.75" header="0.3" footer="0.3"/>
  <customProperties>
    <customPr name="_pios_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A55C7437F39F8419B9D8679B2A7FECC" ma:contentTypeVersion="29" ma:contentTypeDescription="Create a new document." ma:contentTypeScope="" ma:versionID="f0d49a663a403217d6ba745b5bc45137">
  <xsd:schema xmlns:xsd="http://www.w3.org/2001/XMLSchema" xmlns:xs="http://www.w3.org/2001/XMLSchema" xmlns:p="http://schemas.microsoft.com/office/2006/metadata/properties" xmlns:ns1="http://schemas.microsoft.com/sharepoint/v3" xmlns:ns2="7203d2c3-413f-43d7-a52d-eb1ac8076465" targetNamespace="http://schemas.microsoft.com/office/2006/metadata/properties" ma:root="true" ma:fieldsID="78254be2f0d484d90e7f84ed6ad75287" ns1:_="" ns2:_="">
    <xsd:import namespace="http://schemas.microsoft.com/sharepoint/v3"/>
    <xsd:import namespace="7203d2c3-413f-43d7-a52d-eb1ac8076465"/>
    <xsd:element name="properties">
      <xsd:complexType>
        <xsd:sequence>
          <xsd:element name="documentManagement">
            <xsd:complexType>
              <xsd:all>
                <xsd:element ref="ns2:Docket_x0020_Number" minOccurs="0"/>
                <xsd:element ref="ns2:Party" minOccurs="0"/>
                <xsd:element ref="ns2:DR_x0020_Series" minOccurs="0"/>
                <xsd:element ref="ns2:Document_x0020_Type" minOccurs="0"/>
                <xsd:element ref="ns2:Preparer" minOccurs="0"/>
                <xsd:element ref="ns2:Responsible_x0020_Witness" minOccurs="0"/>
                <xsd:element ref="ns2:Internal_x0020_Reviewer" minOccurs="0"/>
                <xsd:element ref="ns2:Internal_x0020_Due_x0020_Date" minOccurs="0"/>
                <xsd:element ref="ns2:Final_x0020_Due_x0020_Date" minOccurs="0"/>
                <xsd:element ref="ns1:DocumentSetDescription" minOccurs="0"/>
                <xsd:element ref="ns2:SERS_x0020_Doc_x0020_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DocumentSetDescription" ma:index="19" nillable="true" ma:displayName="Description" ma:description="A description of the Document Set" ma:hidden="true" ma:internalName="DocumentSetDescription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203d2c3-413f-43d7-a52d-eb1ac8076465" elementFormDefault="qualified">
    <xsd:import namespace="http://schemas.microsoft.com/office/2006/documentManagement/types"/>
    <xsd:import namespace="http://schemas.microsoft.com/office/infopath/2007/PartnerControls"/>
    <xsd:element name="Docket_x0020_Number" ma:index="8" nillable="true" ma:displayName="Docket Number" ma:internalName="Docket_x0020_Number" ma:readOnly="true">
      <xsd:simpleType>
        <xsd:restriction base="dms:Text">
          <xsd:maxLength value="255"/>
        </xsd:restriction>
      </xsd:simpleType>
    </xsd:element>
    <xsd:element name="Party" ma:index="9" nillable="true" ma:displayName="Party" ma:format="Dropdown" ma:internalName="Party" ma:readOnly="true">
      <xsd:simpleType>
        <xsd:union memberTypes="dms:Text">
          <xsd:simpleType>
            <xsd:restriction base="dms:Choice">
              <xsd:enumeration value="Board of Public Utilities"/>
              <xsd:enumeration value="California American Water"/>
              <xsd:enumeration value="California Utilities Commission"/>
              <xsd:enumeration value="Cities &amp; Villages"/>
              <xsd:enumeration value="Commission Staff"/>
              <xsd:enumeration value="City of Chattanooga"/>
              <xsd:enumeration value="Community Action Counsel"/>
              <xsd:enumeration value="Consumer Advocate Division"/>
              <xsd:enumeration value="Division of Rate Counsel"/>
              <xsd:enumeration value="Division of Ratepayer Advocates"/>
              <xsd:enumeration value="Federal Executive Agency"/>
              <xsd:enumeration value="Hawaii American Water"/>
              <xsd:enumeration value="Hopewell Committee for Fair Utility Rates"/>
              <xsd:enumeration value="Illinois American Water"/>
              <xsd:enumeration value="ICC Staff"/>
              <xsd:enumeration value="Illinois Industrial Water Consumers"/>
              <xsd:enumeration value="Indiana American Water"/>
              <xsd:enumeration value="Indiana Office of Utility Consumer Counselor"/>
              <xsd:enumeration value="Iowa American Water"/>
              <xsd:enumeration value="Iowa Utilities Board"/>
              <xsd:enumeration value="Kentucky American Water"/>
              <xsd:enumeration value="Lexington Fayette Urban County Government"/>
              <xsd:enumeration value="Long Island American Water"/>
              <xsd:enumeration value="Maryland American Water"/>
              <xsd:enumeration value="Missouri American Water"/>
              <xsd:enumeration value="New Jersey American Water"/>
              <xsd:enumeration value="North Star"/>
              <xsd:enumeration value="NYS Dept of Public Service"/>
              <xsd:enumeration value="Office of Consumer Advocate"/>
              <xsd:enumeration value="Office of Public Counsel"/>
              <xsd:enumeration value="Office of Small Business Advocate"/>
              <xsd:enumeration value="Office of Trial Staff"/>
              <xsd:enumeration value="Overland Consulting"/>
              <xsd:enumeration value="Pennsylvania American Water"/>
              <xsd:enumeration value="Public Service Commission"/>
              <xsd:enumeration value="Public Utilities Commission of Ohio"/>
              <xsd:enumeration value="Public Utility Commission"/>
              <xsd:enumeration value="Public Works Commission"/>
              <xsd:enumeration value="Staff of the Attorney General"/>
              <xsd:enumeration value="Staff Information Request"/>
              <xsd:enumeration value="State Corporation Commission"/>
              <xsd:enumeration value="Tennessee American Water"/>
              <xsd:enumeration value="Tennessee Regulatory Authority"/>
              <xsd:enumeration value="The Utility Reform Network"/>
              <xsd:enumeration value="Utility Intervention Unit"/>
              <xsd:enumeration value="Utility Workers Union of America"/>
              <xsd:enumeration value="Village of Bolingbrook"/>
              <xsd:enumeration value="Virginia American Water"/>
              <xsd:enumeration value="West Lafayette"/>
              <xsd:enumeration value="West Virginia American Water"/>
              <xsd:enumeration value="West Virginia Consumer Advocate Division"/>
              <xsd:enumeration value="N/A"/>
            </xsd:restriction>
          </xsd:simpleType>
        </xsd:union>
      </xsd:simpleType>
    </xsd:element>
    <xsd:element name="DR_x0020_Series" ma:index="10" nillable="true" ma:displayName="DR Series" ma:description="Acronym of the party" ma:internalName="DR_x0020_Series" ma:readOnly="true">
      <xsd:simpleType>
        <xsd:restriction base="dms:Text">
          <xsd:maxLength value="255"/>
        </xsd:restriction>
      </xsd:simpleType>
    </xsd:element>
    <xsd:element name="Document_x0020_Type" ma:index="11" nillable="true" ma:displayName="Doc Type" ma:format="Dropdown" ma:internalName="Document_x0020_Type">
      <xsd:simpleType>
        <xsd:restriction base="dms:Choice">
          <xsd:enumeration value="Affidavits"/>
          <xsd:enumeration value="Application"/>
          <xsd:enumeration value="Attachment"/>
          <xsd:enumeration value="Brief"/>
          <xsd:enumeration value="Contract"/>
          <xsd:enumeration value="Discovery"/>
          <xsd:enumeration value="Exhibit"/>
          <xsd:enumeration value="Link"/>
          <xsd:enumeration value="Motions"/>
          <xsd:enumeration value="Orders/Decisions"/>
          <xsd:enumeration value="Petition"/>
          <xsd:enumeration value="Proposal"/>
          <xsd:enumeration value="Report"/>
          <xsd:enumeration value="RRD"/>
          <xsd:enumeration value="Testimony"/>
          <xsd:enumeration value="Transcripts"/>
          <xsd:enumeration value="White Paper"/>
        </xsd:restriction>
      </xsd:simpleType>
    </xsd:element>
    <xsd:element name="Preparer" ma:index="12" nillable="true" ma:displayName="Preparer" ma:internalName="Preparer" ma:readOnly="true">
      <xsd:simpleType>
        <xsd:restriction base="dms:Text">
          <xsd:maxLength value="255"/>
        </xsd:restriction>
      </xsd:simpleType>
    </xsd:element>
    <xsd:element name="Responsible_x0020_Witness" ma:index="13" nillable="true" ma:displayName="Witness" ma:internalName="Responsible_x0020_Witness" ma:readOnly="true">
      <xsd:simpleType>
        <xsd:restriction base="dms:Text">
          <xsd:maxLength value="255"/>
        </xsd:restriction>
      </xsd:simpleType>
    </xsd:element>
    <xsd:element name="Internal_x0020_Reviewer" ma:index="14" nillable="true" ma:displayName="Reviewer" ma:list="UserInfo" ma:SharePointGroup="0" ma:internalName="Internal_x0020_Reviewer" ma:readOnly="true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Internal_x0020_Due_x0020_Date" ma:index="15" nillable="true" ma:displayName="Int'l Due Date" ma:format="DateOnly" ma:internalName="Internal_x0020_Due_x0020_Date">
      <xsd:simpleType>
        <xsd:restriction base="dms:DateTime"/>
      </xsd:simpleType>
    </xsd:element>
    <xsd:element name="Final_x0020_Due_x0020_Date" ma:index="16" nillable="true" ma:displayName="Final Due Date" ma:format="DateOnly" ma:internalName="Final_x0020_Due_x0020_Date">
      <xsd:simpleType>
        <xsd:restriction base="dms:DateTime"/>
      </xsd:simpleType>
    </xsd:element>
    <xsd:element name="SERS_x0020_Doc_x0020_Status" ma:index="20" nillable="true" ma:displayName="SERS Doc Status" ma:default="Draft" ma:format="Dropdown" ma:internalName="SERS_x0020_Doc_x0020_Status">
      <xsd:simpleType>
        <xsd:restriction base="dms:Choice">
          <xsd:enumeration value="Draft"/>
          <xsd:enumeration value="Final"/>
          <xsd:enumeration value="Objection Pending"/>
          <xsd:enumeration value="Hold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nternal_x0020_Due_x0020_Date xmlns="7203d2c3-413f-43d7-a52d-eb1ac8076465" xsi:nil="true"/>
    <Document_x0020_Type xmlns="7203d2c3-413f-43d7-a52d-eb1ac8076465" xsi:nil="true"/>
    <SERS_x0020_Doc_x0020_Status xmlns="7203d2c3-413f-43d7-a52d-eb1ac8076465">Draft</SERS_x0020_Doc_x0020_Status>
    <Final_x0020_Due_x0020_Date xmlns="7203d2c3-413f-43d7-a52d-eb1ac8076465" xsi:nil="true"/>
    <DocumentSetDescription xmlns="http://schemas.microsoft.com/sharepoint/v3" xsi:nil="true"/>
    <Docket_x0020_Number xmlns="7203d2c3-413f-43d7-a52d-eb1ac8076465">Case No. 2015-00418-GRC</Docket_x0020_Number>
  </documentManagement>
</p:properties>
</file>

<file path=customXml/itemProps1.xml><?xml version="1.0" encoding="utf-8"?>
<ds:datastoreItem xmlns:ds="http://schemas.openxmlformats.org/officeDocument/2006/customXml" ds:itemID="{E8B6B218-653A-4BD2-83BC-0CABC13F51AE}"/>
</file>

<file path=customXml/itemProps2.xml><?xml version="1.0" encoding="utf-8"?>
<ds:datastoreItem xmlns:ds="http://schemas.openxmlformats.org/officeDocument/2006/customXml" ds:itemID="{0103BC7F-5FE6-41B4-AD4B-53F324168D60}"/>
</file>

<file path=customXml/itemProps3.xml><?xml version="1.0" encoding="utf-8"?>
<ds:datastoreItem xmlns:ds="http://schemas.openxmlformats.org/officeDocument/2006/customXml" ds:itemID="{AB3E9E76-C9D7-4FB9-8803-FC4F54EAEB7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30</vt:i4>
      </vt:variant>
    </vt:vector>
  </HeadingPairs>
  <TitlesOfParts>
    <vt:vector size="30" baseType="lpstr">
      <vt:lpstr>Link Out</vt:lpstr>
      <vt:lpstr>forecast year pvt v2</vt:lpstr>
      <vt:lpstr>forecast year pvt</vt:lpstr>
      <vt:lpstr>0916-0817 v2</vt:lpstr>
      <vt:lpstr>0916-0817 final</vt:lpstr>
      <vt:lpstr>2017 final pvt</vt:lpstr>
      <vt:lpstr>2017 water plus adj</vt:lpstr>
      <vt:lpstr>2017 tax &amp; div calc</vt:lpstr>
      <vt:lpstr>2017 tax_div pivot</vt:lpstr>
      <vt:lpstr>2016 final pvt</vt:lpstr>
      <vt:lpstr>2016 orig plus adj</vt:lpstr>
      <vt:lpstr>2016 tax &amp; div calc</vt:lpstr>
      <vt:lpstr>2015 tax &amp; div calc</vt:lpstr>
      <vt:lpstr>2016 tax_div pivot</vt:lpstr>
      <vt:lpstr>Revenue adj</vt:lpstr>
      <vt:lpstr>Other Rev</vt:lpstr>
      <vt:lpstr>Fuel Power adj</vt:lpstr>
      <vt:lpstr>Chemical adj</vt:lpstr>
      <vt:lpstr>Purch Wtr_Waste Disp</vt:lpstr>
      <vt:lpstr>IOTG support</vt:lpstr>
      <vt:lpstr>2017 Plan_Water Only</vt:lpstr>
      <vt:lpstr>2017 Plan_Total Co</vt:lpstr>
      <vt:lpstr>2016 Hyperion IS</vt:lpstr>
      <vt:lpstr>2016 w_ww alloc</vt:lpstr>
      <vt:lpstr>2016 monthly alloc</vt:lpstr>
      <vt:lpstr>2016 by month</vt:lpstr>
      <vt:lpstr>2016 water_ww</vt:lpstr>
      <vt:lpstr>2016 Plan </vt:lpstr>
      <vt:lpstr>structure</vt:lpstr>
      <vt:lpstr>cost centers</vt:lpstr>
    </vt:vector>
  </TitlesOfParts>
  <Company>American Water Works, Inc.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KAW_R_PSCDR2_NUM036_attachment 17</dc:title>
  <dc:creator>Mary G. Money</dc:creator>
  <cp:lastModifiedBy>omalleln</cp:lastModifiedBy>
  <dcterms:created xsi:type="dcterms:W3CDTF">2015-05-21T12:44:19Z</dcterms:created>
  <dcterms:modified xsi:type="dcterms:W3CDTF">2016-01-11T00:45:23Z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0x0101007A55C7437F39F8419B9D8679B2A7FECC</vt:lpwstr>
  </property>
</Properties>
</file>